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3256" windowHeight="13056" tabRatio="828" activeTab="3"/>
  </bookViews>
  <sheets>
    <sheet name="规则" sheetId="57" r:id="rId1"/>
    <sheet name="售后员" sheetId="58" r:id="rId2"/>
    <sheet name="数据源表" sheetId="39" r:id="rId3"/>
    <sheet name="客户编号" sheetId="60" r:id="rId4"/>
    <sheet name="指导价" sheetId="59" r:id="rId5"/>
    <sheet name="主管表" sheetId="62" r:id="rId6"/>
    <sheet name="问题反馈" sheetId="61" r:id="rId7"/>
    <sheet name="2018年06月提成发放 " sheetId="13" r:id="rId8"/>
    <sheet name="业务员提成明细" sheetId="4" r:id="rId9"/>
    <sheet name="业务员提成打印" sheetId="43" r:id="rId10"/>
    <sheet name="业务员提成明细 (售后)" sheetId="51" r:id="rId11"/>
    <sheet name="2018年06月售后提成发放" sheetId="48" r:id="rId12"/>
  </sheets>
  <definedNames>
    <definedName name="_xlnm._FilterDatabase" localSheetId="3" hidden="1">客户编号!$A$1:$M$2236</definedName>
    <definedName name="_xlnm._FilterDatabase" localSheetId="2" hidden="1">数据源表!$A$3:$IS$572</definedName>
    <definedName name="_xlnm._FilterDatabase" localSheetId="9" hidden="1">业务员提成打印!$A$1:$AI$922</definedName>
    <definedName name="_xlnm._FilterDatabase" localSheetId="8" hidden="1">业务员提成明细!$A$3:$AK$640</definedName>
    <definedName name="_xlnm._FilterDatabase" localSheetId="10" hidden="1">'业务员提成明细 (售后)'!$2:$102</definedName>
    <definedName name="_xlnm._FilterDatabase" localSheetId="4" hidden="1">指导价!$A$1:$HC$299</definedName>
    <definedName name="_xlnm.Print_Area" localSheetId="11">'2018年06月售后提成发放'!$A$1:$F$19</definedName>
    <definedName name="_xlnm.Print_Area" localSheetId="7">'2018年06月提成发放 '!$A$1:$S$27</definedName>
    <definedName name="_xlnm.Print_Area" localSheetId="9">业务员提成打印!$A$1:$AJ$660</definedName>
    <definedName name="_xlnm.Print_Area" localSheetId="8">业务员提成明细!$A$3:$AJ$640</definedName>
    <definedName name="_xlnm.Print_Area" localSheetId="10">'业务员提成明细 (售后)'!$A$2:$AG$103</definedName>
    <definedName name="_xlnm.Print_Area" localSheetId="4">指导价!#REF!</definedName>
    <definedName name="_xlnm.Print_Titles" localSheetId="9">业务员提成打印!$1:$1</definedName>
    <definedName name="_xlnm.Print_Titles" localSheetId="8">业务员提成明细!$3:$3</definedName>
    <definedName name="_xlnm.Print_Titles" localSheetId="10">'业务员提成明细 (售后)'!$2:$2</definedName>
    <definedName name="会计分录序时簿" localSheetId="11">#REF!</definedName>
    <definedName name="会计分录序时簿" localSheetId="10">#REF!</definedName>
    <definedName name="会计分录序时簿" localSheetId="4">#REF!</definedName>
    <definedName name="会计分录序时簿">#REF!</definedName>
    <definedName name="科目余额表" localSheetId="11">#REF!</definedName>
    <definedName name="科目余额表" localSheetId="10">#REF!</definedName>
    <definedName name="科目余额表" localSheetId="4">#REF!</definedName>
  </definedNames>
  <calcPr calcId="145621"/>
</workbook>
</file>

<file path=xl/calcChain.xml><?xml version="1.0" encoding="utf-8"?>
<calcChain xmlns="http://schemas.openxmlformats.org/spreadsheetml/2006/main">
  <c r="D15" i="48" l="1"/>
  <c r="C15" i="48"/>
  <c r="E15" i="48" s="1"/>
  <c r="D14" i="48"/>
  <c r="C14" i="48"/>
  <c r="E14" i="48" s="1"/>
  <c r="B14" i="48"/>
  <c r="D12" i="48"/>
  <c r="D16" i="48" s="1"/>
  <c r="B12" i="48"/>
  <c r="B11" i="48"/>
  <c r="B10" i="48"/>
  <c r="D6" i="48"/>
  <c r="D19" i="48" s="1"/>
  <c r="B5" i="48"/>
  <c r="B4" i="48"/>
  <c r="B3" i="48"/>
  <c r="B6" i="48" s="1"/>
  <c r="AJ103" i="51"/>
  <c r="T103" i="51"/>
  <c r="S103" i="51"/>
  <c r="R103" i="51"/>
  <c r="AJ102" i="51"/>
  <c r="P101" i="51"/>
  <c r="Q101" i="51" s="1"/>
  <c r="P100" i="51"/>
  <c r="Q100" i="51" s="1"/>
  <c r="P99" i="51"/>
  <c r="Q99" i="51" s="1"/>
  <c r="P98" i="51"/>
  <c r="Q98" i="51" s="1"/>
  <c r="P97" i="51"/>
  <c r="Q97" i="51" s="1"/>
  <c r="P96" i="51"/>
  <c r="Q96" i="51" s="1"/>
  <c r="P95" i="51"/>
  <c r="Q95" i="51" s="1"/>
  <c r="P94" i="51"/>
  <c r="Q94" i="51" s="1"/>
  <c r="P93" i="51"/>
  <c r="Q93" i="51" s="1"/>
  <c r="P92" i="51"/>
  <c r="Q92" i="51" s="1"/>
  <c r="P91" i="51"/>
  <c r="Q91" i="51" s="1"/>
  <c r="P90" i="51"/>
  <c r="Q90" i="51" s="1"/>
  <c r="P89" i="51"/>
  <c r="Q89" i="51" s="1"/>
  <c r="C11" i="48" s="1"/>
  <c r="E11" i="48" s="1"/>
  <c r="AJ88" i="51"/>
  <c r="X88" i="51"/>
  <c r="L88" i="51"/>
  <c r="K88" i="51"/>
  <c r="F88" i="51"/>
  <c r="P87" i="51"/>
  <c r="Q87" i="51" s="1"/>
  <c r="P86" i="51"/>
  <c r="Q86" i="51" s="1"/>
  <c r="P85" i="51"/>
  <c r="Q85" i="51" s="1"/>
  <c r="P84" i="51"/>
  <c r="Q84" i="51" s="1"/>
  <c r="P83" i="51"/>
  <c r="Q83" i="51" s="1"/>
  <c r="P82" i="51"/>
  <c r="Q82" i="51" s="1"/>
  <c r="P81" i="51"/>
  <c r="Q81" i="51" s="1"/>
  <c r="P80" i="51"/>
  <c r="Q80" i="51" s="1"/>
  <c r="P79" i="51"/>
  <c r="Q79" i="51" s="1"/>
  <c r="P78" i="51"/>
  <c r="Q78" i="51" s="1"/>
  <c r="P77" i="51"/>
  <c r="Q77" i="51" s="1"/>
  <c r="P76" i="51"/>
  <c r="Q76" i="51" s="1"/>
  <c r="P75" i="51"/>
  <c r="Q75" i="51" s="1"/>
  <c r="P74" i="51"/>
  <c r="Q74" i="51" s="1"/>
  <c r="P73" i="51"/>
  <c r="Q73" i="51" s="1"/>
  <c r="P72" i="51"/>
  <c r="Q72" i="51" s="1"/>
  <c r="P71" i="51"/>
  <c r="Q71" i="51" s="1"/>
  <c r="P70" i="51"/>
  <c r="Q70" i="51" s="1"/>
  <c r="P69" i="51"/>
  <c r="Q69" i="51" s="1"/>
  <c r="P68" i="51"/>
  <c r="Q68" i="51" s="1"/>
  <c r="P67" i="51"/>
  <c r="Q67" i="51" s="1"/>
  <c r="P66" i="51"/>
  <c r="Q66" i="51" s="1"/>
  <c r="P65" i="51"/>
  <c r="Q65" i="51" s="1"/>
  <c r="P64" i="51"/>
  <c r="Q64" i="51" s="1"/>
  <c r="P63" i="51"/>
  <c r="Q63" i="51" s="1"/>
  <c r="P62" i="51"/>
  <c r="Q62" i="51" s="1"/>
  <c r="P61" i="51"/>
  <c r="Q61" i="51" s="1"/>
  <c r="P60" i="51"/>
  <c r="Q60" i="51" s="1"/>
  <c r="AJ59" i="51"/>
  <c r="X59" i="51"/>
  <c r="L59" i="51"/>
  <c r="K59" i="51"/>
  <c r="F59" i="51"/>
  <c r="P58" i="51"/>
  <c r="Q58" i="51" s="1"/>
  <c r="AJ57" i="51"/>
  <c r="X57" i="51"/>
  <c r="L57" i="51"/>
  <c r="K57" i="51"/>
  <c r="F57" i="51"/>
  <c r="P56" i="51"/>
  <c r="Q56" i="51" s="1"/>
  <c r="P55" i="51"/>
  <c r="Q55" i="51" s="1"/>
  <c r="P54" i="51"/>
  <c r="Q54" i="51" s="1"/>
  <c r="P53" i="51"/>
  <c r="Q53" i="51" s="1"/>
  <c r="P52" i="51"/>
  <c r="Q52" i="51" s="1"/>
  <c r="P51" i="51"/>
  <c r="Q51" i="51" s="1"/>
  <c r="P50" i="51"/>
  <c r="Q50" i="51" s="1"/>
  <c r="P49" i="51"/>
  <c r="Q49" i="51" s="1"/>
  <c r="P48" i="51"/>
  <c r="Q48" i="51" s="1"/>
  <c r="P47" i="51"/>
  <c r="Q47" i="51" s="1"/>
  <c r="P46" i="51"/>
  <c r="Q46" i="51" s="1"/>
  <c r="P45" i="51"/>
  <c r="Q45" i="51" s="1"/>
  <c r="P44" i="51"/>
  <c r="Q44" i="51" s="1"/>
  <c r="P43" i="51"/>
  <c r="Q43" i="51" s="1"/>
  <c r="P42" i="51"/>
  <c r="Q42" i="51" s="1"/>
  <c r="P41" i="51"/>
  <c r="Q41" i="51" s="1"/>
  <c r="P40" i="51"/>
  <c r="Q40" i="51" s="1"/>
  <c r="P39" i="51"/>
  <c r="Q39" i="51" s="1"/>
  <c r="AJ38" i="51"/>
  <c r="X38" i="51"/>
  <c r="L38" i="51"/>
  <c r="K38" i="51"/>
  <c r="F38" i="51"/>
  <c r="P37" i="51"/>
  <c r="Q37" i="51" s="1"/>
  <c r="P36" i="51"/>
  <c r="Q36" i="51" s="1"/>
  <c r="P35" i="51"/>
  <c r="Q35" i="51" s="1"/>
  <c r="P34" i="51"/>
  <c r="Q34" i="51" s="1"/>
  <c r="P33" i="51"/>
  <c r="Q33" i="51" s="1"/>
  <c r="P32" i="51"/>
  <c r="Q32" i="51" s="1"/>
  <c r="P31" i="51"/>
  <c r="Q31" i="51" s="1"/>
  <c r="P30" i="51"/>
  <c r="Q30" i="51" s="1"/>
  <c r="P29" i="51"/>
  <c r="Q29" i="51" s="1"/>
  <c r="P28" i="51"/>
  <c r="Q28" i="51" s="1"/>
  <c r="P27" i="51"/>
  <c r="Q27" i="51" s="1"/>
  <c r="P26" i="51"/>
  <c r="Q26" i="51" s="1"/>
  <c r="P25" i="51"/>
  <c r="Q25" i="51" s="1"/>
  <c r="P24" i="51"/>
  <c r="Q24" i="51" s="1"/>
  <c r="P23" i="51"/>
  <c r="Q23" i="51" s="1"/>
  <c r="P22" i="51"/>
  <c r="Q22" i="51" s="1"/>
  <c r="P21" i="51"/>
  <c r="Q21" i="51" s="1"/>
  <c r="Q38" i="51" s="1"/>
  <c r="AJ20" i="51"/>
  <c r="X20" i="51"/>
  <c r="L20" i="51"/>
  <c r="K20" i="51"/>
  <c r="K103" i="51" s="1"/>
  <c r="F20" i="51"/>
  <c r="F103" i="51" s="1"/>
  <c r="P19" i="51"/>
  <c r="Q19" i="51" s="1"/>
  <c r="P18" i="51"/>
  <c r="Q18" i="51" s="1"/>
  <c r="P17" i="51"/>
  <c r="Q17" i="51" s="1"/>
  <c r="P16" i="51"/>
  <c r="Q16" i="51" s="1"/>
  <c r="P15" i="51"/>
  <c r="Q15" i="51" s="1"/>
  <c r="P14" i="51"/>
  <c r="Q14" i="51" s="1"/>
  <c r="P13" i="51"/>
  <c r="Q13" i="51" s="1"/>
  <c r="P12" i="51"/>
  <c r="Q12" i="51" s="1"/>
  <c r="P11" i="51"/>
  <c r="Q11" i="51" s="1"/>
  <c r="P10" i="51"/>
  <c r="Q10" i="51" s="1"/>
  <c r="P9" i="51"/>
  <c r="Q9" i="51" s="1"/>
  <c r="P8" i="51"/>
  <c r="Q8" i="51" s="1"/>
  <c r="P7" i="51"/>
  <c r="Q7" i="51" s="1"/>
  <c r="P6" i="51"/>
  <c r="Q6" i="51" s="1"/>
  <c r="P5" i="51"/>
  <c r="Q5" i="51" s="1"/>
  <c r="P4" i="51"/>
  <c r="Q4" i="51" s="1"/>
  <c r="P3" i="51"/>
  <c r="Q3" i="51" s="1"/>
  <c r="AJ658" i="43"/>
  <c r="AH658" i="43"/>
  <c r="AG658" i="43"/>
  <c r="AF658" i="43"/>
  <c r="AC658" i="43"/>
  <c r="Z658" i="43"/>
  <c r="Y658" i="43"/>
  <c r="X658" i="43"/>
  <c r="W658" i="43"/>
  <c r="V658" i="43"/>
  <c r="U658" i="43"/>
  <c r="T658" i="43"/>
  <c r="S658" i="43"/>
  <c r="R658" i="43"/>
  <c r="Q658" i="43"/>
  <c r="N658" i="43"/>
  <c r="M658" i="43"/>
  <c r="L658" i="43"/>
  <c r="J658" i="43"/>
  <c r="I658" i="43"/>
  <c r="H658" i="43"/>
  <c r="G658" i="43"/>
  <c r="F658" i="43"/>
  <c r="E658" i="43"/>
  <c r="D658" i="43"/>
  <c r="C658" i="43"/>
  <c r="B658" i="43"/>
  <c r="A658" i="43"/>
  <c r="AJ657" i="43"/>
  <c r="AH657" i="43"/>
  <c r="AG657" i="43"/>
  <c r="AF657" i="43"/>
  <c r="AC657" i="43"/>
  <c r="Z657" i="43"/>
  <c r="Y657" i="43"/>
  <c r="X657" i="43"/>
  <c r="W657" i="43"/>
  <c r="V657" i="43"/>
  <c r="U657" i="43"/>
  <c r="T657" i="43"/>
  <c r="S657" i="43"/>
  <c r="R657" i="43"/>
  <c r="Q657" i="43"/>
  <c r="N657" i="43"/>
  <c r="M657" i="43"/>
  <c r="L657" i="43"/>
  <c r="J657" i="43"/>
  <c r="I657" i="43"/>
  <c r="H657" i="43"/>
  <c r="G657" i="43"/>
  <c r="F657" i="43"/>
  <c r="E657" i="43"/>
  <c r="D657" i="43"/>
  <c r="C657" i="43"/>
  <c r="B657" i="43"/>
  <c r="A657" i="43"/>
  <c r="AJ656" i="43"/>
  <c r="AH656" i="43"/>
  <c r="AG656" i="43"/>
  <c r="AF656" i="43"/>
  <c r="AC656" i="43"/>
  <c r="Z656" i="43"/>
  <c r="Y656" i="43"/>
  <c r="X656" i="43"/>
  <c r="W656" i="43"/>
  <c r="V656" i="43"/>
  <c r="U656" i="43"/>
  <c r="T656" i="43"/>
  <c r="S656" i="43"/>
  <c r="R656" i="43"/>
  <c r="Q656" i="43"/>
  <c r="N656" i="43"/>
  <c r="M656" i="43"/>
  <c r="L656" i="43"/>
  <c r="J656" i="43"/>
  <c r="I656" i="43"/>
  <c r="H656" i="43"/>
  <c r="G656" i="43"/>
  <c r="F656" i="43"/>
  <c r="E656" i="43"/>
  <c r="D656" i="43"/>
  <c r="C656" i="43"/>
  <c r="B656" i="43"/>
  <c r="A656" i="43"/>
  <c r="AJ655" i="43"/>
  <c r="AH655" i="43"/>
  <c r="AG655" i="43"/>
  <c r="AF655" i="43"/>
  <c r="AC655" i="43"/>
  <c r="Z655" i="43"/>
  <c r="Y655" i="43"/>
  <c r="X655" i="43"/>
  <c r="W655" i="43"/>
  <c r="V655" i="43"/>
  <c r="U655" i="43"/>
  <c r="T655" i="43"/>
  <c r="S655" i="43"/>
  <c r="R655" i="43"/>
  <c r="Q655" i="43"/>
  <c r="N655" i="43"/>
  <c r="M655" i="43"/>
  <c r="L655" i="43"/>
  <c r="J655" i="43"/>
  <c r="I655" i="43"/>
  <c r="H655" i="43"/>
  <c r="G655" i="43"/>
  <c r="F655" i="43"/>
  <c r="E655" i="43"/>
  <c r="D655" i="43"/>
  <c r="C655" i="43"/>
  <c r="B655" i="43"/>
  <c r="A655" i="43"/>
  <c r="AJ654" i="43"/>
  <c r="AH654" i="43"/>
  <c r="AG654" i="43"/>
  <c r="AF654" i="43"/>
  <c r="AC654" i="43"/>
  <c r="Z654" i="43"/>
  <c r="Y654" i="43"/>
  <c r="X654" i="43"/>
  <c r="W654" i="43"/>
  <c r="V654" i="43"/>
  <c r="U654" i="43"/>
  <c r="T654" i="43"/>
  <c r="S654" i="43"/>
  <c r="R654" i="43"/>
  <c r="Q654" i="43"/>
  <c r="N654" i="43"/>
  <c r="M654" i="43"/>
  <c r="L654" i="43"/>
  <c r="J654" i="43"/>
  <c r="I654" i="43"/>
  <c r="H654" i="43"/>
  <c r="G654" i="43"/>
  <c r="F654" i="43"/>
  <c r="E654" i="43"/>
  <c r="D654" i="43"/>
  <c r="C654" i="43"/>
  <c r="B654" i="43"/>
  <c r="A654" i="43"/>
  <c r="AJ653" i="43"/>
  <c r="AH653" i="43"/>
  <c r="AG653" i="43"/>
  <c r="AF653" i="43"/>
  <c r="AC653" i="43"/>
  <c r="Z653" i="43"/>
  <c r="Y653" i="43"/>
  <c r="X653" i="43"/>
  <c r="W653" i="43"/>
  <c r="V653" i="43"/>
  <c r="U653" i="43"/>
  <c r="T653" i="43"/>
  <c r="S653" i="43"/>
  <c r="R653" i="43"/>
  <c r="Q653" i="43"/>
  <c r="N653" i="43"/>
  <c r="M653" i="43"/>
  <c r="L653" i="43"/>
  <c r="J653" i="43"/>
  <c r="I653" i="43"/>
  <c r="H653" i="43"/>
  <c r="G653" i="43"/>
  <c r="F653" i="43"/>
  <c r="E653" i="43"/>
  <c r="D653" i="43"/>
  <c r="C653" i="43"/>
  <c r="B653" i="43"/>
  <c r="A653" i="43"/>
  <c r="AJ652" i="43"/>
  <c r="AH652" i="43"/>
  <c r="AG652" i="43"/>
  <c r="AF652" i="43"/>
  <c r="AC652" i="43"/>
  <c r="Z652" i="43"/>
  <c r="Y652" i="43"/>
  <c r="X652" i="43"/>
  <c r="W652" i="43"/>
  <c r="V652" i="43"/>
  <c r="U652" i="43"/>
  <c r="T652" i="43"/>
  <c r="S652" i="43"/>
  <c r="R652" i="43"/>
  <c r="Q652" i="43"/>
  <c r="N652" i="43"/>
  <c r="M652" i="43"/>
  <c r="L652" i="43"/>
  <c r="J652" i="43"/>
  <c r="I652" i="43"/>
  <c r="H652" i="43"/>
  <c r="G652" i="43"/>
  <c r="F652" i="43"/>
  <c r="E652" i="43"/>
  <c r="D652" i="43"/>
  <c r="C652" i="43"/>
  <c r="B652" i="43"/>
  <c r="A652" i="43"/>
  <c r="AJ651" i="43"/>
  <c r="AH651" i="43"/>
  <c r="AG651" i="43"/>
  <c r="AF651" i="43"/>
  <c r="AC651" i="43"/>
  <c r="Z651" i="43"/>
  <c r="Y651" i="43"/>
  <c r="X651" i="43"/>
  <c r="W651" i="43"/>
  <c r="V651" i="43"/>
  <c r="U651" i="43"/>
  <c r="T651" i="43"/>
  <c r="S651" i="43"/>
  <c r="R651" i="43"/>
  <c r="Q651" i="43"/>
  <c r="N651" i="43"/>
  <c r="M651" i="43"/>
  <c r="L651" i="43"/>
  <c r="J651" i="43"/>
  <c r="I651" i="43"/>
  <c r="H651" i="43"/>
  <c r="G651" i="43"/>
  <c r="F651" i="43"/>
  <c r="E651" i="43"/>
  <c r="D651" i="43"/>
  <c r="C651" i="43"/>
  <c r="B651" i="43"/>
  <c r="A651" i="43"/>
  <c r="AJ650" i="43"/>
  <c r="AH650" i="43"/>
  <c r="AG650" i="43"/>
  <c r="AF650" i="43"/>
  <c r="AC650" i="43"/>
  <c r="Z650" i="43"/>
  <c r="Y650" i="43"/>
  <c r="X650" i="43"/>
  <c r="W650" i="43"/>
  <c r="V650" i="43"/>
  <c r="U650" i="43"/>
  <c r="T650" i="43"/>
  <c r="S650" i="43"/>
  <c r="R650" i="43"/>
  <c r="Q650" i="43"/>
  <c r="N650" i="43"/>
  <c r="M650" i="43"/>
  <c r="L650" i="43"/>
  <c r="J650" i="43"/>
  <c r="I650" i="43"/>
  <c r="H650" i="43"/>
  <c r="G650" i="43"/>
  <c r="F650" i="43"/>
  <c r="E650" i="43"/>
  <c r="D650" i="43"/>
  <c r="C650" i="43"/>
  <c r="B650" i="43"/>
  <c r="A650" i="43"/>
  <c r="AJ649" i="43"/>
  <c r="AH649" i="43"/>
  <c r="AG649" i="43"/>
  <c r="AF649" i="43"/>
  <c r="AC649" i="43"/>
  <c r="Z649" i="43"/>
  <c r="Y649" i="43"/>
  <c r="X649" i="43"/>
  <c r="W649" i="43"/>
  <c r="V649" i="43"/>
  <c r="U649" i="43"/>
  <c r="T649" i="43"/>
  <c r="S649" i="43"/>
  <c r="R649" i="43"/>
  <c r="Q649" i="43"/>
  <c r="N649" i="43"/>
  <c r="M649" i="43"/>
  <c r="L649" i="43"/>
  <c r="J649" i="43"/>
  <c r="I649" i="43"/>
  <c r="H649" i="43"/>
  <c r="G649" i="43"/>
  <c r="F649" i="43"/>
  <c r="E649" i="43"/>
  <c r="D649" i="43"/>
  <c r="C649" i="43"/>
  <c r="B649" i="43"/>
  <c r="A649" i="43"/>
  <c r="AJ648" i="43"/>
  <c r="AH648" i="43"/>
  <c r="AG648" i="43"/>
  <c r="AF648" i="43"/>
  <c r="AC648" i="43"/>
  <c r="Z648" i="43"/>
  <c r="Y648" i="43"/>
  <c r="X648" i="43"/>
  <c r="W648" i="43"/>
  <c r="V648" i="43"/>
  <c r="U648" i="43"/>
  <c r="T648" i="43"/>
  <c r="S648" i="43"/>
  <c r="R648" i="43"/>
  <c r="Q648" i="43"/>
  <c r="N648" i="43"/>
  <c r="M648" i="43"/>
  <c r="L648" i="43"/>
  <c r="J648" i="43"/>
  <c r="I648" i="43"/>
  <c r="H648" i="43"/>
  <c r="G648" i="43"/>
  <c r="F648" i="43"/>
  <c r="E648" i="43"/>
  <c r="D648" i="43"/>
  <c r="C648" i="43"/>
  <c r="B648" i="43"/>
  <c r="A648" i="43"/>
  <c r="AJ647" i="43"/>
  <c r="AH647" i="43"/>
  <c r="AG647" i="43"/>
  <c r="AF647" i="43"/>
  <c r="AC647" i="43"/>
  <c r="Z647" i="43"/>
  <c r="Y647" i="43"/>
  <c r="X647" i="43"/>
  <c r="W647" i="43"/>
  <c r="V647" i="43"/>
  <c r="U647" i="43"/>
  <c r="T647" i="43"/>
  <c r="S647" i="43"/>
  <c r="R647" i="43"/>
  <c r="Q647" i="43"/>
  <c r="N647" i="43"/>
  <c r="M647" i="43"/>
  <c r="L647" i="43"/>
  <c r="J647" i="43"/>
  <c r="I647" i="43"/>
  <c r="H647" i="43"/>
  <c r="G647" i="43"/>
  <c r="F647" i="43"/>
  <c r="E647" i="43"/>
  <c r="D647" i="43"/>
  <c r="C647" i="43"/>
  <c r="B647" i="43"/>
  <c r="A647" i="43"/>
  <c r="AJ646" i="43"/>
  <c r="AH646" i="43"/>
  <c r="AG646" i="43"/>
  <c r="AF646" i="43"/>
  <c r="AC646" i="43"/>
  <c r="Z646" i="43"/>
  <c r="Y646" i="43"/>
  <c r="X646" i="43"/>
  <c r="W646" i="43"/>
  <c r="V646" i="43"/>
  <c r="U646" i="43"/>
  <c r="T646" i="43"/>
  <c r="S646" i="43"/>
  <c r="R646" i="43"/>
  <c r="Q646" i="43"/>
  <c r="N646" i="43"/>
  <c r="M646" i="43"/>
  <c r="L646" i="43"/>
  <c r="J646" i="43"/>
  <c r="I646" i="43"/>
  <c r="H646" i="43"/>
  <c r="G646" i="43"/>
  <c r="F646" i="43"/>
  <c r="E646" i="43"/>
  <c r="D646" i="43"/>
  <c r="C646" i="43"/>
  <c r="B646" i="43"/>
  <c r="A646" i="43"/>
  <c r="AJ645" i="43"/>
  <c r="AH645" i="43"/>
  <c r="AG645" i="43"/>
  <c r="AF645" i="43"/>
  <c r="AC645" i="43"/>
  <c r="Z645" i="43"/>
  <c r="Y645" i="43"/>
  <c r="X645" i="43"/>
  <c r="W645" i="43"/>
  <c r="V645" i="43"/>
  <c r="U645" i="43"/>
  <c r="T645" i="43"/>
  <c r="S645" i="43"/>
  <c r="R645" i="43"/>
  <c r="Q645" i="43"/>
  <c r="N645" i="43"/>
  <c r="M645" i="43"/>
  <c r="L645" i="43"/>
  <c r="J645" i="43"/>
  <c r="I645" i="43"/>
  <c r="H645" i="43"/>
  <c r="G645" i="43"/>
  <c r="F645" i="43"/>
  <c r="E645" i="43"/>
  <c r="D645" i="43"/>
  <c r="C645" i="43"/>
  <c r="B645" i="43"/>
  <c r="A645" i="43"/>
  <c r="AJ644" i="43"/>
  <c r="AH644" i="43"/>
  <c r="AG644" i="43"/>
  <c r="AF644" i="43"/>
  <c r="AC644" i="43"/>
  <c r="Z644" i="43"/>
  <c r="Y644" i="43"/>
  <c r="X644" i="43"/>
  <c r="W644" i="43"/>
  <c r="V644" i="43"/>
  <c r="U644" i="43"/>
  <c r="T644" i="43"/>
  <c r="S644" i="43"/>
  <c r="R644" i="43"/>
  <c r="Q644" i="43"/>
  <c r="N644" i="43"/>
  <c r="M644" i="43"/>
  <c r="L644" i="43"/>
  <c r="J644" i="43"/>
  <c r="I644" i="43"/>
  <c r="H644" i="43"/>
  <c r="G644" i="43"/>
  <c r="F644" i="43"/>
  <c r="E644" i="43"/>
  <c r="D644" i="43"/>
  <c r="C644" i="43"/>
  <c r="B644" i="43"/>
  <c r="A644" i="43"/>
  <c r="AJ643" i="43"/>
  <c r="AH643" i="43"/>
  <c r="AG643" i="43"/>
  <c r="AF643" i="43"/>
  <c r="AC643" i="43"/>
  <c r="Z643" i="43"/>
  <c r="Y643" i="43"/>
  <c r="X643" i="43"/>
  <c r="W643" i="43"/>
  <c r="V643" i="43"/>
  <c r="U643" i="43"/>
  <c r="T643" i="43"/>
  <c r="S643" i="43"/>
  <c r="R643" i="43"/>
  <c r="Q643" i="43"/>
  <c r="N643" i="43"/>
  <c r="M643" i="43"/>
  <c r="L643" i="43"/>
  <c r="J643" i="43"/>
  <c r="I643" i="43"/>
  <c r="H643" i="43"/>
  <c r="G643" i="43"/>
  <c r="F643" i="43"/>
  <c r="E643" i="43"/>
  <c r="D643" i="43"/>
  <c r="C643" i="43"/>
  <c r="B643" i="43"/>
  <c r="A643" i="43"/>
  <c r="S642" i="43"/>
  <c r="R642" i="43"/>
  <c r="M642" i="43"/>
  <c r="I642" i="43"/>
  <c r="S641" i="43"/>
  <c r="R641" i="43"/>
  <c r="M641" i="43"/>
  <c r="I641" i="43"/>
  <c r="S640" i="43"/>
  <c r="R640" i="43"/>
  <c r="M640" i="43"/>
  <c r="I640" i="43"/>
  <c r="S639" i="43"/>
  <c r="R639" i="43"/>
  <c r="M639" i="43"/>
  <c r="I639" i="43"/>
  <c r="S638" i="43"/>
  <c r="R638" i="43"/>
  <c r="M638" i="43"/>
  <c r="I638" i="43"/>
  <c r="S637" i="43"/>
  <c r="R637" i="43"/>
  <c r="M637" i="43"/>
  <c r="I637" i="43"/>
  <c r="S636" i="43"/>
  <c r="R636" i="43"/>
  <c r="M636" i="43"/>
  <c r="I636" i="43"/>
  <c r="S635" i="43"/>
  <c r="R635" i="43"/>
  <c r="M635" i="43"/>
  <c r="I635" i="43"/>
  <c r="S634" i="43"/>
  <c r="R634" i="43"/>
  <c r="M634" i="43"/>
  <c r="I634" i="43"/>
  <c r="M632" i="43"/>
  <c r="I632" i="43"/>
  <c r="M631" i="43"/>
  <c r="I631" i="43"/>
  <c r="M630" i="43"/>
  <c r="I630" i="43"/>
  <c r="Q629" i="43"/>
  <c r="M629" i="43"/>
  <c r="I629" i="43"/>
  <c r="M628" i="43"/>
  <c r="I628" i="43"/>
  <c r="M627" i="43"/>
  <c r="I627" i="43"/>
  <c r="M626" i="43"/>
  <c r="I626" i="43"/>
  <c r="M625" i="43"/>
  <c r="I625" i="43"/>
  <c r="M624" i="43"/>
  <c r="I624" i="43"/>
  <c r="Q623" i="43"/>
  <c r="M623" i="43"/>
  <c r="I623" i="43"/>
  <c r="M622" i="43"/>
  <c r="I622" i="43"/>
  <c r="M621" i="43"/>
  <c r="I621" i="43"/>
  <c r="M620" i="43"/>
  <c r="I620" i="43"/>
  <c r="Q619" i="43"/>
  <c r="M619" i="43"/>
  <c r="I619" i="43"/>
  <c r="M618" i="43"/>
  <c r="L618" i="43"/>
  <c r="I618" i="43"/>
  <c r="M617" i="43"/>
  <c r="I617" i="43"/>
  <c r="M616" i="43"/>
  <c r="I616" i="43"/>
  <c r="M615" i="43"/>
  <c r="I615" i="43"/>
  <c r="M614" i="43"/>
  <c r="I614" i="43"/>
  <c r="S613" i="43"/>
  <c r="R613" i="43"/>
  <c r="O613" i="43"/>
  <c r="M613" i="43"/>
  <c r="I613" i="43"/>
  <c r="M612" i="43"/>
  <c r="I612" i="43"/>
  <c r="M611" i="43"/>
  <c r="I611" i="43"/>
  <c r="M610" i="43"/>
  <c r="I610" i="43"/>
  <c r="M609" i="43"/>
  <c r="I609" i="43"/>
  <c r="M608" i="43"/>
  <c r="I608" i="43"/>
  <c r="Q607" i="43"/>
  <c r="M607" i="43"/>
  <c r="I607" i="43"/>
  <c r="M606" i="43"/>
  <c r="I606" i="43"/>
  <c r="S605" i="43"/>
  <c r="R605" i="43"/>
  <c r="M605" i="43"/>
  <c r="I605" i="43"/>
  <c r="S604" i="43"/>
  <c r="R604" i="43"/>
  <c r="M604" i="43"/>
  <c r="I604" i="43"/>
  <c r="M603" i="43"/>
  <c r="I603" i="43"/>
  <c r="M602" i="43"/>
  <c r="I602" i="43"/>
  <c r="M601" i="43"/>
  <c r="I601" i="43"/>
  <c r="M600" i="43"/>
  <c r="L600" i="43"/>
  <c r="I600" i="43"/>
  <c r="Q599" i="43"/>
  <c r="M599" i="43"/>
  <c r="I599" i="43"/>
  <c r="M598" i="43"/>
  <c r="I598" i="43"/>
  <c r="M597" i="43"/>
  <c r="I597" i="43"/>
  <c r="M596" i="43"/>
  <c r="I596" i="43"/>
  <c r="Q595" i="43"/>
  <c r="M595" i="43"/>
  <c r="I595" i="43"/>
  <c r="M594" i="43"/>
  <c r="I594" i="43"/>
  <c r="M593" i="43"/>
  <c r="I593" i="43"/>
  <c r="Q592" i="43"/>
  <c r="M592" i="43"/>
  <c r="I592" i="43"/>
  <c r="M591" i="43"/>
  <c r="I591" i="43"/>
  <c r="M590" i="43"/>
  <c r="I590" i="43"/>
  <c r="M589" i="43"/>
  <c r="I589" i="43"/>
  <c r="M588" i="43"/>
  <c r="I588" i="43"/>
  <c r="M587" i="43"/>
  <c r="I587" i="43"/>
  <c r="Q586" i="43"/>
  <c r="M586" i="43"/>
  <c r="I586" i="43"/>
  <c r="Q585" i="43"/>
  <c r="M585" i="43"/>
  <c r="I585" i="43"/>
  <c r="M584" i="43"/>
  <c r="I584" i="43"/>
  <c r="S583" i="43"/>
  <c r="R583" i="43"/>
  <c r="M583" i="43"/>
  <c r="I583" i="43"/>
  <c r="S582" i="43"/>
  <c r="R582" i="43"/>
  <c r="M582" i="43"/>
  <c r="I582" i="43"/>
  <c r="S581" i="43"/>
  <c r="R581" i="43"/>
  <c r="M581" i="43"/>
  <c r="I581" i="43"/>
  <c r="S580" i="43"/>
  <c r="R580" i="43"/>
  <c r="M580" i="43"/>
  <c r="I580" i="43"/>
  <c r="S579" i="43"/>
  <c r="R579" i="43"/>
  <c r="M579" i="43"/>
  <c r="L579" i="43"/>
  <c r="I579" i="43"/>
  <c r="Q578" i="43"/>
  <c r="M578" i="43"/>
  <c r="I578" i="43"/>
  <c r="M577" i="43"/>
  <c r="I577" i="43"/>
  <c r="M576" i="43"/>
  <c r="I576" i="43"/>
  <c r="M575" i="43"/>
  <c r="I575" i="43"/>
  <c r="M574" i="43"/>
  <c r="I574" i="43"/>
  <c r="M573" i="43"/>
  <c r="I573" i="43"/>
  <c r="M572" i="43"/>
  <c r="I572" i="43"/>
  <c r="Q571" i="43"/>
  <c r="M571" i="43"/>
  <c r="I571" i="43"/>
  <c r="M570" i="43"/>
  <c r="I570" i="43"/>
  <c r="M569" i="43"/>
  <c r="I569" i="43"/>
  <c r="M568" i="43"/>
  <c r="I568" i="43"/>
  <c r="M567" i="43"/>
  <c r="I567" i="43"/>
  <c r="M566" i="43"/>
  <c r="I566" i="43"/>
  <c r="M565" i="43"/>
  <c r="L565" i="43"/>
  <c r="I565" i="43"/>
  <c r="M564" i="43"/>
  <c r="I564" i="43"/>
  <c r="M563" i="43"/>
  <c r="I563" i="43"/>
  <c r="M562" i="43"/>
  <c r="L562" i="43"/>
  <c r="I562" i="43"/>
  <c r="M561" i="43"/>
  <c r="I561" i="43"/>
  <c r="M560" i="43"/>
  <c r="I560" i="43"/>
  <c r="M559" i="43"/>
  <c r="I559" i="43"/>
  <c r="M558" i="43"/>
  <c r="I558" i="43"/>
  <c r="M557" i="43"/>
  <c r="I557" i="43"/>
  <c r="M556" i="43"/>
  <c r="I556" i="43"/>
  <c r="M555" i="43"/>
  <c r="I555" i="43"/>
  <c r="M554" i="43"/>
  <c r="I554" i="43"/>
  <c r="M553" i="43"/>
  <c r="I553" i="43"/>
  <c r="S552" i="43"/>
  <c r="R552" i="43"/>
  <c r="M552" i="43"/>
  <c r="L552" i="43"/>
  <c r="I552" i="43"/>
  <c r="M551" i="43"/>
  <c r="I551" i="43"/>
  <c r="M550" i="43"/>
  <c r="I550" i="43"/>
  <c r="M549" i="43"/>
  <c r="I549" i="43"/>
  <c r="M548" i="43"/>
  <c r="I548" i="43"/>
  <c r="M547" i="43"/>
  <c r="I547" i="43"/>
  <c r="M546" i="43"/>
  <c r="I546" i="43"/>
  <c r="M545" i="43"/>
  <c r="I545" i="43"/>
  <c r="I544" i="43"/>
  <c r="M543" i="43"/>
  <c r="L543" i="43"/>
  <c r="I543" i="43"/>
  <c r="M541" i="43"/>
  <c r="I541" i="43"/>
  <c r="M540" i="43"/>
  <c r="L540" i="43"/>
  <c r="I540" i="43"/>
  <c r="M539" i="43"/>
  <c r="I539" i="43"/>
  <c r="M538" i="43"/>
  <c r="I538" i="43"/>
  <c r="M537" i="43"/>
  <c r="I537" i="43"/>
  <c r="M536" i="43"/>
  <c r="I536" i="43"/>
  <c r="M535" i="43"/>
  <c r="I535" i="43"/>
  <c r="M534" i="43"/>
  <c r="I534" i="43"/>
  <c r="M533" i="43"/>
  <c r="I533" i="43"/>
  <c r="M532" i="43"/>
  <c r="I532" i="43"/>
  <c r="M531" i="43"/>
  <c r="I531" i="43"/>
  <c r="M530" i="43"/>
  <c r="I530" i="43"/>
  <c r="M529" i="43"/>
  <c r="I529" i="43"/>
  <c r="M528" i="43"/>
  <c r="I528" i="43"/>
  <c r="M527" i="43"/>
  <c r="I527" i="43"/>
  <c r="S526" i="43"/>
  <c r="R526" i="43"/>
  <c r="M526" i="43"/>
  <c r="I526" i="43"/>
  <c r="M525" i="43"/>
  <c r="I525" i="43"/>
  <c r="S524" i="43"/>
  <c r="R524" i="43"/>
  <c r="M524" i="43"/>
  <c r="L524" i="43"/>
  <c r="I524" i="43"/>
  <c r="M523" i="43"/>
  <c r="I523" i="43"/>
  <c r="M522" i="43"/>
  <c r="I522" i="43"/>
  <c r="Q521" i="43"/>
  <c r="M521" i="43"/>
  <c r="I521" i="43"/>
  <c r="M520" i="43"/>
  <c r="I520" i="43"/>
  <c r="M519" i="43"/>
  <c r="I519" i="43"/>
  <c r="M518" i="43"/>
  <c r="L518" i="43"/>
  <c r="I518" i="43"/>
  <c r="M517" i="43"/>
  <c r="I517" i="43"/>
  <c r="M516" i="43"/>
  <c r="I516" i="43"/>
  <c r="M515" i="43"/>
  <c r="I515" i="43"/>
  <c r="M514" i="43"/>
  <c r="I514" i="43"/>
  <c r="M513" i="43"/>
  <c r="I513" i="43"/>
  <c r="Q512" i="43"/>
  <c r="M512" i="43"/>
  <c r="I512" i="43"/>
  <c r="M511" i="43"/>
  <c r="I511" i="43"/>
  <c r="M510" i="43"/>
  <c r="I510" i="43"/>
  <c r="M509" i="43"/>
  <c r="I509" i="43"/>
  <c r="M508" i="43"/>
  <c r="I508" i="43"/>
  <c r="M507" i="43"/>
  <c r="I507" i="43"/>
  <c r="M506" i="43"/>
  <c r="I506" i="43"/>
  <c r="M505" i="43"/>
  <c r="I505" i="43"/>
  <c r="M504" i="43"/>
  <c r="I504" i="43"/>
  <c r="M503" i="43"/>
  <c r="I503" i="43"/>
  <c r="M502" i="43"/>
  <c r="I502" i="43"/>
  <c r="Q501" i="43"/>
  <c r="M501" i="43"/>
  <c r="I501" i="43"/>
  <c r="M500" i="43"/>
  <c r="I500" i="43"/>
  <c r="S499" i="43"/>
  <c r="R499" i="43"/>
  <c r="M499" i="43"/>
  <c r="I499" i="43"/>
  <c r="M498" i="43"/>
  <c r="I498" i="43"/>
  <c r="M497" i="43"/>
  <c r="I497" i="43"/>
  <c r="M496" i="43"/>
  <c r="I496" i="43"/>
  <c r="M495" i="43"/>
  <c r="I495" i="43"/>
  <c r="M494" i="43"/>
  <c r="I494" i="43"/>
  <c r="M493" i="43"/>
  <c r="I493" i="43"/>
  <c r="M492" i="43"/>
  <c r="I492" i="43"/>
  <c r="M491" i="43"/>
  <c r="I491" i="43"/>
  <c r="M490" i="43"/>
  <c r="I490" i="43"/>
  <c r="M489" i="43"/>
  <c r="I489" i="43"/>
  <c r="M488" i="43"/>
  <c r="I488" i="43"/>
  <c r="M487" i="43"/>
  <c r="I487" i="43"/>
  <c r="M486" i="43"/>
  <c r="I486" i="43"/>
  <c r="M485" i="43"/>
  <c r="I485" i="43"/>
  <c r="M484" i="43"/>
  <c r="I484" i="43"/>
  <c r="S483" i="43"/>
  <c r="R483" i="43"/>
  <c r="O483" i="43"/>
  <c r="M483" i="43"/>
  <c r="I483" i="43"/>
  <c r="S482" i="43"/>
  <c r="R482" i="43"/>
  <c r="O482" i="43"/>
  <c r="M482" i="43"/>
  <c r="I482" i="43"/>
  <c r="M481" i="43"/>
  <c r="I481" i="43"/>
  <c r="M480" i="43"/>
  <c r="I480" i="43"/>
  <c r="M479" i="43"/>
  <c r="I479" i="43"/>
  <c r="M478" i="43"/>
  <c r="I478" i="43"/>
  <c r="I477" i="43"/>
  <c r="M475" i="43"/>
  <c r="I475" i="43"/>
  <c r="S474" i="43"/>
  <c r="O474" i="43"/>
  <c r="M474" i="43"/>
  <c r="I474" i="43"/>
  <c r="S473" i="43"/>
  <c r="O473" i="43"/>
  <c r="M473" i="43"/>
  <c r="I473" i="43"/>
  <c r="S472" i="43"/>
  <c r="O472" i="43"/>
  <c r="M472" i="43"/>
  <c r="I472" i="43"/>
  <c r="S471" i="43"/>
  <c r="O471" i="43"/>
  <c r="M471" i="43"/>
  <c r="L471" i="43"/>
  <c r="I471" i="43"/>
  <c r="S470" i="43"/>
  <c r="R470" i="43"/>
  <c r="M470" i="43"/>
  <c r="I470" i="43"/>
  <c r="S469" i="43"/>
  <c r="R469" i="43"/>
  <c r="M469" i="43"/>
  <c r="I469" i="43"/>
  <c r="S468" i="43"/>
  <c r="R468" i="43"/>
  <c r="M468" i="43"/>
  <c r="I468" i="43"/>
  <c r="S467" i="43"/>
  <c r="R467" i="43"/>
  <c r="M467" i="43"/>
  <c r="M476" i="43" s="1"/>
  <c r="I467" i="43"/>
  <c r="M465" i="43"/>
  <c r="I465" i="43"/>
  <c r="M464" i="43"/>
  <c r="I464" i="43"/>
  <c r="M463" i="43"/>
  <c r="I463" i="43"/>
  <c r="M462" i="43"/>
  <c r="I462" i="43"/>
  <c r="S461" i="43"/>
  <c r="R461" i="43"/>
  <c r="O461" i="43"/>
  <c r="M461" i="43"/>
  <c r="I461" i="43"/>
  <c r="S460" i="43"/>
  <c r="R460" i="43"/>
  <c r="O460" i="43"/>
  <c r="M460" i="43"/>
  <c r="M466" i="43" s="1"/>
  <c r="I460" i="43"/>
  <c r="M458" i="43"/>
  <c r="I458" i="43"/>
  <c r="M457" i="43"/>
  <c r="I457" i="43"/>
  <c r="S456" i="43"/>
  <c r="R456" i="43"/>
  <c r="N456" i="43"/>
  <c r="M456" i="43"/>
  <c r="I456" i="43"/>
  <c r="S455" i="43"/>
  <c r="R455" i="43"/>
  <c r="N455" i="43"/>
  <c r="M455" i="43"/>
  <c r="I455" i="43"/>
  <c r="C455" i="43"/>
  <c r="S454" i="43"/>
  <c r="R454" i="43"/>
  <c r="N454" i="43"/>
  <c r="M454" i="43"/>
  <c r="I454" i="43"/>
  <c r="C454" i="43"/>
  <c r="S453" i="43"/>
  <c r="R453" i="43"/>
  <c r="N453" i="43"/>
  <c r="M453" i="43"/>
  <c r="I453" i="43"/>
  <c r="C453" i="43"/>
  <c r="S452" i="43"/>
  <c r="R452" i="43"/>
  <c r="N452" i="43"/>
  <c r="M452" i="43"/>
  <c r="I452" i="43"/>
  <c r="C452" i="43"/>
  <c r="S451" i="43"/>
  <c r="R451" i="43"/>
  <c r="N451" i="43"/>
  <c r="M451" i="43"/>
  <c r="I451" i="43"/>
  <c r="C451" i="43"/>
  <c r="S450" i="43"/>
  <c r="R450" i="43"/>
  <c r="N450" i="43"/>
  <c r="M450" i="43"/>
  <c r="I450" i="43"/>
  <c r="C450" i="43"/>
  <c r="S449" i="43"/>
  <c r="R449" i="43"/>
  <c r="N449" i="43"/>
  <c r="M449" i="43"/>
  <c r="I449" i="43"/>
  <c r="C449" i="43"/>
  <c r="S448" i="43"/>
  <c r="R448" i="43"/>
  <c r="N448" i="43"/>
  <c r="M448" i="43"/>
  <c r="I448" i="43"/>
  <c r="C448" i="43"/>
  <c r="S447" i="43"/>
  <c r="R447" i="43"/>
  <c r="N447" i="43"/>
  <c r="M447" i="43"/>
  <c r="I447" i="43"/>
  <c r="C447" i="43"/>
  <c r="S446" i="43"/>
  <c r="R446" i="43"/>
  <c r="N446" i="43"/>
  <c r="M446" i="43"/>
  <c r="I446" i="43"/>
  <c r="C446" i="43"/>
  <c r="S445" i="43"/>
  <c r="R445" i="43"/>
  <c r="O445" i="43"/>
  <c r="N445" i="43"/>
  <c r="M445" i="43"/>
  <c r="I445" i="43"/>
  <c r="C445" i="43"/>
  <c r="S444" i="43"/>
  <c r="R444" i="43"/>
  <c r="O444" i="43"/>
  <c r="N444" i="43"/>
  <c r="M444" i="43"/>
  <c r="I444" i="43"/>
  <c r="C444" i="43"/>
  <c r="S443" i="43"/>
  <c r="R443" i="43"/>
  <c r="O443" i="43"/>
  <c r="N443" i="43"/>
  <c r="M443" i="43"/>
  <c r="I443" i="43"/>
  <c r="C443" i="43"/>
  <c r="S442" i="43"/>
  <c r="R442" i="43"/>
  <c r="O442" i="43"/>
  <c r="N442" i="43"/>
  <c r="M442" i="43"/>
  <c r="I442" i="43"/>
  <c r="C442" i="43"/>
  <c r="S441" i="43"/>
  <c r="R441" i="43"/>
  <c r="O441" i="43"/>
  <c r="N441" i="43"/>
  <c r="M441" i="43"/>
  <c r="I441" i="43"/>
  <c r="C441" i="43"/>
  <c r="S440" i="43"/>
  <c r="R440" i="43"/>
  <c r="O440" i="43"/>
  <c r="N440" i="43"/>
  <c r="M440" i="43"/>
  <c r="I440" i="43"/>
  <c r="C440" i="43"/>
  <c r="S439" i="43"/>
  <c r="R439" i="43"/>
  <c r="O439" i="43"/>
  <c r="N439" i="43"/>
  <c r="M439" i="43"/>
  <c r="I439" i="43"/>
  <c r="C439" i="43"/>
  <c r="S438" i="43"/>
  <c r="R438" i="43"/>
  <c r="O438" i="43"/>
  <c r="N438" i="43"/>
  <c r="M438" i="43"/>
  <c r="I438" i="43"/>
  <c r="C438" i="43"/>
  <c r="S437" i="43"/>
  <c r="R437" i="43"/>
  <c r="N437" i="43"/>
  <c r="M437" i="43"/>
  <c r="I437" i="43"/>
  <c r="C437" i="43"/>
  <c r="S436" i="43"/>
  <c r="R436" i="43"/>
  <c r="N436" i="43"/>
  <c r="M436" i="43"/>
  <c r="I436" i="43"/>
  <c r="C436" i="43"/>
  <c r="S435" i="43"/>
  <c r="R435" i="43"/>
  <c r="N435" i="43"/>
  <c r="M435" i="43"/>
  <c r="I435" i="43"/>
  <c r="C435" i="43"/>
  <c r="S434" i="43"/>
  <c r="R434" i="43"/>
  <c r="N434" i="43"/>
  <c r="M434" i="43"/>
  <c r="I434" i="43"/>
  <c r="C434" i="43"/>
  <c r="S433" i="43"/>
  <c r="R433" i="43"/>
  <c r="N433" i="43"/>
  <c r="M433" i="43"/>
  <c r="I433" i="43"/>
  <c r="C433" i="43"/>
  <c r="S432" i="43"/>
  <c r="R432" i="43"/>
  <c r="O432" i="43"/>
  <c r="N432" i="43"/>
  <c r="M432" i="43"/>
  <c r="I432" i="43"/>
  <c r="C432" i="43"/>
  <c r="S431" i="43"/>
  <c r="R431" i="43"/>
  <c r="N431" i="43"/>
  <c r="M431" i="43"/>
  <c r="I431" i="43"/>
  <c r="C431" i="43"/>
  <c r="S430" i="43"/>
  <c r="R430" i="43"/>
  <c r="N430" i="43"/>
  <c r="M430" i="43"/>
  <c r="I430" i="43"/>
  <c r="C430" i="43"/>
  <c r="S429" i="43"/>
  <c r="R429" i="43"/>
  <c r="N429" i="43"/>
  <c r="M429" i="43"/>
  <c r="I429" i="43"/>
  <c r="C429" i="43"/>
  <c r="S428" i="43"/>
  <c r="R428" i="43"/>
  <c r="N428" i="43"/>
  <c r="M428" i="43"/>
  <c r="I428" i="43"/>
  <c r="C428" i="43"/>
  <c r="S427" i="43"/>
  <c r="R427" i="43"/>
  <c r="N427" i="43"/>
  <c r="M427" i="43"/>
  <c r="I427" i="43"/>
  <c r="C427" i="43"/>
  <c r="S426" i="43"/>
  <c r="R426" i="43"/>
  <c r="N426" i="43"/>
  <c r="M426" i="43"/>
  <c r="I426" i="43"/>
  <c r="C426" i="43"/>
  <c r="S425" i="43"/>
  <c r="R425" i="43"/>
  <c r="N425" i="43"/>
  <c r="M425" i="43"/>
  <c r="I425" i="43"/>
  <c r="C425" i="43"/>
  <c r="S424" i="43"/>
  <c r="R424" i="43"/>
  <c r="N424" i="43"/>
  <c r="M424" i="43"/>
  <c r="I424" i="43"/>
  <c r="C424" i="43"/>
  <c r="S423" i="43"/>
  <c r="R423" i="43"/>
  <c r="N423" i="43"/>
  <c r="M423" i="43"/>
  <c r="I423" i="43"/>
  <c r="C423" i="43"/>
  <c r="S422" i="43"/>
  <c r="R422" i="43"/>
  <c r="N422" i="43"/>
  <c r="M422" i="43"/>
  <c r="I422" i="43"/>
  <c r="C422" i="43"/>
  <c r="S421" i="43"/>
  <c r="R421" i="43"/>
  <c r="N421" i="43"/>
  <c r="M421" i="43"/>
  <c r="I421" i="43"/>
  <c r="C421" i="43"/>
  <c r="S420" i="43"/>
  <c r="R420" i="43"/>
  <c r="N420" i="43"/>
  <c r="M420" i="43"/>
  <c r="I420" i="43"/>
  <c r="C420" i="43"/>
  <c r="S419" i="43"/>
  <c r="R419" i="43"/>
  <c r="N419" i="43"/>
  <c r="M419" i="43"/>
  <c r="I419" i="43"/>
  <c r="C419" i="43"/>
  <c r="S418" i="43"/>
  <c r="R418" i="43"/>
  <c r="N418" i="43"/>
  <c r="M418" i="43"/>
  <c r="I418" i="43"/>
  <c r="C418" i="43"/>
  <c r="S417" i="43"/>
  <c r="R417" i="43"/>
  <c r="N417" i="43"/>
  <c r="M417" i="43"/>
  <c r="I417" i="43"/>
  <c r="C417" i="43"/>
  <c r="S416" i="43"/>
  <c r="R416" i="43"/>
  <c r="N416" i="43"/>
  <c r="M416" i="43"/>
  <c r="I416" i="43"/>
  <c r="C416" i="43"/>
  <c r="S415" i="43"/>
  <c r="R415" i="43"/>
  <c r="N415" i="43"/>
  <c r="M415" i="43"/>
  <c r="I415" i="43"/>
  <c r="C415" i="43"/>
  <c r="M413" i="43"/>
  <c r="I413" i="43"/>
  <c r="M412" i="43"/>
  <c r="I412" i="43"/>
  <c r="M411" i="43"/>
  <c r="I411" i="43"/>
  <c r="M410" i="43"/>
  <c r="I410" i="43"/>
  <c r="M409" i="43"/>
  <c r="I409" i="43"/>
  <c r="M408" i="43"/>
  <c r="I408" i="43"/>
  <c r="M407" i="43"/>
  <c r="I407" i="43"/>
  <c r="M406" i="43"/>
  <c r="I406" i="43"/>
  <c r="M405" i="43"/>
  <c r="I405" i="43"/>
  <c r="M404" i="43"/>
  <c r="I404" i="43"/>
  <c r="M403" i="43"/>
  <c r="I403" i="43"/>
  <c r="M402" i="43"/>
  <c r="I402" i="43"/>
  <c r="M401" i="43"/>
  <c r="I401" i="43"/>
  <c r="M400" i="43"/>
  <c r="I400" i="43"/>
  <c r="M399" i="43"/>
  <c r="I399" i="43"/>
  <c r="M398" i="43"/>
  <c r="I398" i="43"/>
  <c r="M397" i="43"/>
  <c r="I397" i="43"/>
  <c r="M396" i="43"/>
  <c r="I396" i="43"/>
  <c r="M395" i="43"/>
  <c r="I395" i="43"/>
  <c r="M394" i="43"/>
  <c r="I394" i="43"/>
  <c r="M393" i="43"/>
  <c r="I393" i="43"/>
  <c r="M392" i="43"/>
  <c r="I392" i="43"/>
  <c r="M391" i="43"/>
  <c r="I391" i="43"/>
  <c r="M390" i="43"/>
  <c r="I390" i="43"/>
  <c r="M389" i="43"/>
  <c r="I389" i="43"/>
  <c r="L388" i="43"/>
  <c r="I388" i="43"/>
  <c r="M386" i="43"/>
  <c r="I386" i="43"/>
  <c r="Q385" i="43"/>
  <c r="M385" i="43"/>
  <c r="I385" i="43"/>
  <c r="M384" i="43"/>
  <c r="I384" i="43"/>
  <c r="Q383" i="43"/>
  <c r="M383" i="43"/>
  <c r="I383" i="43"/>
  <c r="M382" i="43"/>
  <c r="I382" i="43"/>
  <c r="M381" i="43"/>
  <c r="I381" i="43"/>
  <c r="M380" i="43"/>
  <c r="I380" i="43"/>
  <c r="M379" i="43"/>
  <c r="I379" i="43"/>
  <c r="M378" i="43"/>
  <c r="I378" i="43"/>
  <c r="Q377" i="43"/>
  <c r="M377" i="43"/>
  <c r="I377" i="43"/>
  <c r="M376" i="43"/>
  <c r="I376" i="43"/>
  <c r="M375" i="43"/>
  <c r="I375" i="43"/>
  <c r="S374" i="43"/>
  <c r="R374" i="43"/>
  <c r="M374" i="43"/>
  <c r="I374" i="43"/>
  <c r="S373" i="43"/>
  <c r="R373" i="43"/>
  <c r="M373" i="43"/>
  <c r="I373" i="43"/>
  <c r="S372" i="43"/>
  <c r="R372" i="43"/>
  <c r="O372" i="43"/>
  <c r="M372" i="43"/>
  <c r="I372" i="43"/>
  <c r="S371" i="43"/>
  <c r="R371" i="43"/>
  <c r="M371" i="43"/>
  <c r="I371" i="43"/>
  <c r="S370" i="43"/>
  <c r="R370" i="43"/>
  <c r="M370" i="43"/>
  <c r="I370" i="43"/>
  <c r="S369" i="43"/>
  <c r="R369" i="43"/>
  <c r="M369" i="43"/>
  <c r="I369" i="43"/>
  <c r="S368" i="43"/>
  <c r="R368" i="43"/>
  <c r="M368" i="43"/>
  <c r="I368" i="43"/>
  <c r="S367" i="43"/>
  <c r="R367" i="43"/>
  <c r="M367" i="43"/>
  <c r="I367" i="43"/>
  <c r="S366" i="43"/>
  <c r="R366" i="43"/>
  <c r="M366" i="43"/>
  <c r="I366" i="43"/>
  <c r="S365" i="43"/>
  <c r="R365" i="43"/>
  <c r="M365" i="43"/>
  <c r="I365" i="43"/>
  <c r="S364" i="43"/>
  <c r="R364" i="43"/>
  <c r="M364" i="43"/>
  <c r="I364" i="43"/>
  <c r="S363" i="43"/>
  <c r="R363" i="43"/>
  <c r="M363" i="43"/>
  <c r="I363" i="43"/>
  <c r="S362" i="43"/>
  <c r="R362" i="43"/>
  <c r="M362" i="43"/>
  <c r="I362" i="43"/>
  <c r="S361" i="43"/>
  <c r="R361" i="43"/>
  <c r="M361" i="43"/>
  <c r="I361" i="43"/>
  <c r="S360" i="43"/>
  <c r="R360" i="43"/>
  <c r="O360" i="43"/>
  <c r="M360" i="43"/>
  <c r="I360" i="43"/>
  <c r="S359" i="43"/>
  <c r="R359" i="43"/>
  <c r="O359" i="43"/>
  <c r="M359" i="43"/>
  <c r="I359" i="43"/>
  <c r="S358" i="43"/>
  <c r="R358" i="43"/>
  <c r="O358" i="43"/>
  <c r="M358" i="43"/>
  <c r="I358" i="43"/>
  <c r="S357" i="43"/>
  <c r="R357" i="43"/>
  <c r="O357" i="43"/>
  <c r="M357" i="43"/>
  <c r="I357" i="43"/>
  <c r="S356" i="43"/>
  <c r="R356" i="43"/>
  <c r="O356" i="43"/>
  <c r="M356" i="43"/>
  <c r="I356" i="43"/>
  <c r="S355" i="43"/>
  <c r="R355" i="43"/>
  <c r="O355" i="43"/>
  <c r="M355" i="43"/>
  <c r="I355" i="43"/>
  <c r="S354" i="43"/>
  <c r="R354" i="43"/>
  <c r="O354" i="43"/>
  <c r="M354" i="43"/>
  <c r="I354" i="43"/>
  <c r="S353" i="43"/>
  <c r="R353" i="43"/>
  <c r="O353" i="43"/>
  <c r="M353" i="43"/>
  <c r="I353" i="43"/>
  <c r="S352" i="43"/>
  <c r="R352" i="43"/>
  <c r="O352" i="43"/>
  <c r="M352" i="43"/>
  <c r="L352" i="43"/>
  <c r="I352" i="43"/>
  <c r="S350" i="43"/>
  <c r="R350" i="43"/>
  <c r="O350" i="43"/>
  <c r="M350" i="43"/>
  <c r="I350" i="43"/>
  <c r="S349" i="43"/>
  <c r="R349" i="43"/>
  <c r="O349" i="43"/>
  <c r="M349" i="43"/>
  <c r="I349" i="43"/>
  <c r="S348" i="43"/>
  <c r="R348" i="43"/>
  <c r="O348" i="43"/>
  <c r="M348" i="43"/>
  <c r="I348" i="43"/>
  <c r="S347" i="43"/>
  <c r="R347" i="43"/>
  <c r="O347" i="43"/>
  <c r="M347" i="43"/>
  <c r="I347" i="43"/>
  <c r="S346" i="43"/>
  <c r="R346" i="43"/>
  <c r="O346" i="43"/>
  <c r="M346" i="43"/>
  <c r="I346" i="43"/>
  <c r="S345" i="43"/>
  <c r="R345" i="43"/>
  <c r="O345" i="43"/>
  <c r="M345" i="43"/>
  <c r="I345" i="43"/>
  <c r="S344" i="43"/>
  <c r="R344" i="43"/>
  <c r="O344" i="43"/>
  <c r="M344" i="43"/>
  <c r="I344" i="43"/>
  <c r="S343" i="43"/>
  <c r="S351" i="43" s="1"/>
  <c r="R343" i="43"/>
  <c r="R351" i="43" s="1"/>
  <c r="O343" i="43"/>
  <c r="M343" i="43"/>
  <c r="M351" i="43" s="1"/>
  <c r="I343" i="43"/>
  <c r="R342" i="43"/>
  <c r="M342" i="43"/>
  <c r="S341" i="43"/>
  <c r="S342" i="43" s="1"/>
  <c r="R341" i="43"/>
  <c r="O341" i="43"/>
  <c r="M341" i="43"/>
  <c r="I341" i="43"/>
  <c r="M339" i="43"/>
  <c r="I339" i="43"/>
  <c r="S338" i="43"/>
  <c r="R338" i="43"/>
  <c r="O338" i="43"/>
  <c r="M338" i="43"/>
  <c r="I338" i="43"/>
  <c r="S337" i="43"/>
  <c r="R337" i="43"/>
  <c r="O337" i="43"/>
  <c r="M337" i="43"/>
  <c r="I337" i="43"/>
  <c r="AJ336" i="43"/>
  <c r="AH336" i="43"/>
  <c r="AG336" i="43"/>
  <c r="AF336" i="43"/>
  <c r="AC336" i="43"/>
  <c r="Z336" i="43"/>
  <c r="Y336" i="43"/>
  <c r="X336" i="43"/>
  <c r="W336" i="43"/>
  <c r="V336" i="43"/>
  <c r="U336" i="43"/>
  <c r="T336" i="43"/>
  <c r="S336" i="43"/>
  <c r="R336" i="43"/>
  <c r="Q336" i="43"/>
  <c r="N336" i="43"/>
  <c r="M336" i="43"/>
  <c r="L336" i="43"/>
  <c r="J336" i="43"/>
  <c r="I336" i="43"/>
  <c r="H336" i="43"/>
  <c r="G336" i="43"/>
  <c r="F336" i="43"/>
  <c r="E336" i="43"/>
  <c r="D336" i="43"/>
  <c r="C336" i="43"/>
  <c r="B336" i="43"/>
  <c r="A336" i="43"/>
  <c r="AJ335" i="43"/>
  <c r="AH335" i="43"/>
  <c r="AG335" i="43"/>
  <c r="AF335" i="43"/>
  <c r="AC335" i="43"/>
  <c r="Z335" i="43"/>
  <c r="Y335" i="43"/>
  <c r="X335" i="43"/>
  <c r="W335" i="43"/>
  <c r="V335" i="43"/>
  <c r="U335" i="43"/>
  <c r="T335" i="43"/>
  <c r="S335" i="43"/>
  <c r="R335" i="43"/>
  <c r="Q335" i="43"/>
  <c r="N335" i="43"/>
  <c r="M335" i="43"/>
  <c r="L335" i="43"/>
  <c r="J335" i="43"/>
  <c r="I335" i="43"/>
  <c r="H335" i="43"/>
  <c r="G335" i="43"/>
  <c r="F335" i="43"/>
  <c r="E335" i="43"/>
  <c r="D335" i="43"/>
  <c r="C335" i="43"/>
  <c r="B335" i="43"/>
  <c r="A335" i="43"/>
  <c r="AJ334" i="43"/>
  <c r="AH334" i="43"/>
  <c r="AG334" i="43"/>
  <c r="AF334" i="43"/>
  <c r="AC334" i="43"/>
  <c r="Z334" i="43"/>
  <c r="Y334" i="43"/>
  <c r="X334" i="43"/>
  <c r="W334" i="43"/>
  <c r="V334" i="43"/>
  <c r="U334" i="43"/>
  <c r="T334" i="43"/>
  <c r="S334" i="43"/>
  <c r="R334" i="43"/>
  <c r="Q334" i="43"/>
  <c r="N334" i="43"/>
  <c r="M334" i="43"/>
  <c r="L334" i="43"/>
  <c r="J334" i="43"/>
  <c r="I334" i="43"/>
  <c r="H334" i="43"/>
  <c r="G334" i="43"/>
  <c r="F334" i="43"/>
  <c r="E334" i="43"/>
  <c r="D334" i="43"/>
  <c r="C334" i="43"/>
  <c r="B334" i="43"/>
  <c r="A334" i="43"/>
  <c r="AJ333" i="43"/>
  <c r="AH333" i="43"/>
  <c r="AG333" i="43"/>
  <c r="AF333" i="43"/>
  <c r="AC333" i="43"/>
  <c r="Z333" i="43"/>
  <c r="Y333" i="43"/>
  <c r="X333" i="43"/>
  <c r="W333" i="43"/>
  <c r="V333" i="43"/>
  <c r="U333" i="43"/>
  <c r="T333" i="43"/>
  <c r="S333" i="43"/>
  <c r="R333" i="43"/>
  <c r="Q333" i="43"/>
  <c r="N333" i="43"/>
  <c r="M333" i="43"/>
  <c r="L333" i="43"/>
  <c r="J333" i="43"/>
  <c r="I333" i="43"/>
  <c r="H333" i="43"/>
  <c r="G333" i="43"/>
  <c r="F333" i="43"/>
  <c r="E333" i="43"/>
  <c r="D333" i="43"/>
  <c r="C333" i="43"/>
  <c r="B333" i="43"/>
  <c r="A333" i="43"/>
  <c r="AJ332" i="43"/>
  <c r="AH332" i="43"/>
  <c r="AG332" i="43"/>
  <c r="AF332" i="43"/>
  <c r="AC332" i="43"/>
  <c r="Z332" i="43"/>
  <c r="Y332" i="43"/>
  <c r="X332" i="43"/>
  <c r="W332" i="43"/>
  <c r="V332" i="43"/>
  <c r="U332" i="43"/>
  <c r="T332" i="43"/>
  <c r="S332" i="43"/>
  <c r="R332" i="43"/>
  <c r="Q332" i="43"/>
  <c r="N332" i="43"/>
  <c r="M332" i="43"/>
  <c r="L332" i="43"/>
  <c r="J332" i="43"/>
  <c r="I332" i="43"/>
  <c r="H332" i="43"/>
  <c r="G332" i="43"/>
  <c r="F332" i="43"/>
  <c r="E332" i="43"/>
  <c r="D332" i="43"/>
  <c r="C332" i="43"/>
  <c r="B332" i="43"/>
  <c r="A332" i="43"/>
  <c r="AJ331" i="43"/>
  <c r="AH331" i="43"/>
  <c r="AG331" i="43"/>
  <c r="AF331" i="43"/>
  <c r="AC331" i="43"/>
  <c r="Z331" i="43"/>
  <c r="Y331" i="43"/>
  <c r="X331" i="43"/>
  <c r="W331" i="43"/>
  <c r="V331" i="43"/>
  <c r="U331" i="43"/>
  <c r="T331" i="43"/>
  <c r="S331" i="43"/>
  <c r="R331" i="43"/>
  <c r="Q331" i="43"/>
  <c r="N331" i="43"/>
  <c r="M331" i="43"/>
  <c r="L331" i="43"/>
  <c r="J331" i="43"/>
  <c r="I331" i="43"/>
  <c r="H331" i="43"/>
  <c r="G331" i="43"/>
  <c r="F331" i="43"/>
  <c r="E331" i="43"/>
  <c r="D331" i="43"/>
  <c r="C331" i="43"/>
  <c r="B331" i="43"/>
  <c r="A331" i="43"/>
  <c r="AJ330" i="43"/>
  <c r="AH330" i="43"/>
  <c r="AG330" i="43"/>
  <c r="AF330" i="43"/>
  <c r="AC330" i="43"/>
  <c r="Z330" i="43"/>
  <c r="Y330" i="43"/>
  <c r="X330" i="43"/>
  <c r="W330" i="43"/>
  <c r="V330" i="43"/>
  <c r="U330" i="43"/>
  <c r="T330" i="43"/>
  <c r="S330" i="43"/>
  <c r="R330" i="43"/>
  <c r="Q330" i="43"/>
  <c r="N330" i="43"/>
  <c r="M330" i="43"/>
  <c r="L330" i="43"/>
  <c r="J330" i="43"/>
  <c r="I330" i="43"/>
  <c r="H330" i="43"/>
  <c r="G330" i="43"/>
  <c r="F330" i="43"/>
  <c r="E330" i="43"/>
  <c r="D330" i="43"/>
  <c r="C330" i="43"/>
  <c r="B330" i="43"/>
  <c r="A330" i="43"/>
  <c r="AJ329" i="43"/>
  <c r="AH329" i="43"/>
  <c r="AG329" i="43"/>
  <c r="AF329" i="43"/>
  <c r="AC329" i="43"/>
  <c r="Z329" i="43"/>
  <c r="Y329" i="43"/>
  <c r="X329" i="43"/>
  <c r="W329" i="43"/>
  <c r="V329" i="43"/>
  <c r="U329" i="43"/>
  <c r="T329" i="43"/>
  <c r="S329" i="43"/>
  <c r="R329" i="43"/>
  <c r="Q329" i="43"/>
  <c r="N329" i="43"/>
  <c r="M329" i="43"/>
  <c r="L329" i="43"/>
  <c r="J329" i="43"/>
  <c r="I329" i="43"/>
  <c r="H329" i="43"/>
  <c r="G329" i="43"/>
  <c r="F329" i="43"/>
  <c r="E329" i="43"/>
  <c r="D329" i="43"/>
  <c r="C329" i="43"/>
  <c r="B329" i="43"/>
  <c r="A329" i="43"/>
  <c r="AJ328" i="43"/>
  <c r="AH328" i="43"/>
  <c r="AG328" i="43"/>
  <c r="AF328" i="43"/>
  <c r="AC328" i="43"/>
  <c r="Z328" i="43"/>
  <c r="Y328" i="43"/>
  <c r="X328" i="43"/>
  <c r="W328" i="43"/>
  <c r="V328" i="43"/>
  <c r="U328" i="43"/>
  <c r="T328" i="43"/>
  <c r="S328" i="43"/>
  <c r="R328" i="43"/>
  <c r="Q328" i="43"/>
  <c r="N328" i="43"/>
  <c r="M328" i="43"/>
  <c r="L328" i="43"/>
  <c r="J328" i="43"/>
  <c r="I328" i="43"/>
  <c r="H328" i="43"/>
  <c r="G328" i="43"/>
  <c r="F328" i="43"/>
  <c r="E328" i="43"/>
  <c r="D328" i="43"/>
  <c r="C328" i="43"/>
  <c r="B328" i="43"/>
  <c r="A328" i="43"/>
  <c r="AJ327" i="43"/>
  <c r="AH327" i="43"/>
  <c r="AG327" i="43"/>
  <c r="AF327" i="43"/>
  <c r="AC327" i="43"/>
  <c r="Z327" i="43"/>
  <c r="Y327" i="43"/>
  <c r="X327" i="43"/>
  <c r="W327" i="43"/>
  <c r="V327" i="43"/>
  <c r="U327" i="43"/>
  <c r="T327" i="43"/>
  <c r="S327" i="43"/>
  <c r="R327" i="43"/>
  <c r="Q327" i="43"/>
  <c r="N327" i="43"/>
  <c r="M327" i="43"/>
  <c r="L327" i="43"/>
  <c r="J327" i="43"/>
  <c r="I327" i="43"/>
  <c r="H327" i="43"/>
  <c r="G327" i="43"/>
  <c r="F327" i="43"/>
  <c r="E327" i="43"/>
  <c r="D327" i="43"/>
  <c r="C327" i="43"/>
  <c r="B327" i="43"/>
  <c r="A327" i="43"/>
  <c r="AJ326" i="43"/>
  <c r="AH326" i="43"/>
  <c r="AG326" i="43"/>
  <c r="AF326" i="43"/>
  <c r="AC326" i="43"/>
  <c r="Z326" i="43"/>
  <c r="Y326" i="43"/>
  <c r="X326" i="43"/>
  <c r="W326" i="43"/>
  <c r="V326" i="43"/>
  <c r="U326" i="43"/>
  <c r="T326" i="43"/>
  <c r="S326" i="43"/>
  <c r="R326" i="43"/>
  <c r="Q326" i="43"/>
  <c r="N326" i="43"/>
  <c r="M326" i="43"/>
  <c r="L326" i="43"/>
  <c r="J326" i="43"/>
  <c r="I326" i="43"/>
  <c r="H326" i="43"/>
  <c r="G326" i="43"/>
  <c r="F326" i="43"/>
  <c r="E326" i="43"/>
  <c r="D326" i="43"/>
  <c r="C326" i="43"/>
  <c r="B326" i="43"/>
  <c r="A326" i="43"/>
  <c r="AJ325" i="43"/>
  <c r="AH325" i="43"/>
  <c r="AG325" i="43"/>
  <c r="AF325" i="43"/>
  <c r="AC325" i="43"/>
  <c r="Z325" i="43"/>
  <c r="Y325" i="43"/>
  <c r="X325" i="43"/>
  <c r="W325" i="43"/>
  <c r="V325" i="43"/>
  <c r="U325" i="43"/>
  <c r="T325" i="43"/>
  <c r="S325" i="43"/>
  <c r="R325" i="43"/>
  <c r="Q325" i="43"/>
  <c r="N325" i="43"/>
  <c r="M325" i="43"/>
  <c r="L325" i="43"/>
  <c r="J325" i="43"/>
  <c r="I325" i="43"/>
  <c r="H325" i="43"/>
  <c r="G325" i="43"/>
  <c r="F325" i="43"/>
  <c r="E325" i="43"/>
  <c r="D325" i="43"/>
  <c r="C325" i="43"/>
  <c r="B325" i="43"/>
  <c r="A325" i="43"/>
  <c r="AJ324" i="43"/>
  <c r="AH324" i="43"/>
  <c r="AG324" i="43"/>
  <c r="AF324" i="43"/>
  <c r="AC324" i="43"/>
  <c r="Z324" i="43"/>
  <c r="Y324" i="43"/>
  <c r="X324" i="43"/>
  <c r="W324" i="43"/>
  <c r="V324" i="43"/>
  <c r="U324" i="43"/>
  <c r="T324" i="43"/>
  <c r="S324" i="43"/>
  <c r="R324" i="43"/>
  <c r="Q324" i="43"/>
  <c r="N324" i="43"/>
  <c r="M324" i="43"/>
  <c r="L324" i="43"/>
  <c r="J324" i="43"/>
  <c r="I324" i="43"/>
  <c r="H324" i="43"/>
  <c r="G324" i="43"/>
  <c r="F324" i="43"/>
  <c r="E324" i="43"/>
  <c r="D324" i="43"/>
  <c r="C324" i="43"/>
  <c r="B324" i="43"/>
  <c r="A324" i="43"/>
  <c r="AJ323" i="43"/>
  <c r="AH323" i="43"/>
  <c r="AG323" i="43"/>
  <c r="AF323" i="43"/>
  <c r="AC323" i="43"/>
  <c r="Z323" i="43"/>
  <c r="Y323" i="43"/>
  <c r="X323" i="43"/>
  <c r="W323" i="43"/>
  <c r="V323" i="43"/>
  <c r="U323" i="43"/>
  <c r="T323" i="43"/>
  <c r="S323" i="43"/>
  <c r="R323" i="43"/>
  <c r="Q323" i="43"/>
  <c r="N323" i="43"/>
  <c r="M323" i="43"/>
  <c r="L323" i="43"/>
  <c r="J323" i="43"/>
  <c r="I323" i="43"/>
  <c r="H323" i="43"/>
  <c r="G323" i="43"/>
  <c r="F323" i="43"/>
  <c r="E323" i="43"/>
  <c r="D323" i="43"/>
  <c r="C323" i="43"/>
  <c r="B323" i="43"/>
  <c r="A323" i="43"/>
  <c r="AJ322" i="43"/>
  <c r="AH322" i="43"/>
  <c r="AG322" i="43"/>
  <c r="AF322" i="43"/>
  <c r="AC322" i="43"/>
  <c r="Z322" i="43"/>
  <c r="Y322" i="43"/>
  <c r="X322" i="43"/>
  <c r="W322" i="43"/>
  <c r="V322" i="43"/>
  <c r="U322" i="43"/>
  <c r="T322" i="43"/>
  <c r="S322" i="43"/>
  <c r="R322" i="43"/>
  <c r="Q322" i="43"/>
  <c r="N322" i="43"/>
  <c r="M322" i="43"/>
  <c r="L322" i="43"/>
  <c r="J322" i="43"/>
  <c r="I322" i="43"/>
  <c r="H322" i="43"/>
  <c r="G322" i="43"/>
  <c r="F322" i="43"/>
  <c r="E322" i="43"/>
  <c r="D322" i="43"/>
  <c r="C322" i="43"/>
  <c r="B322" i="43"/>
  <c r="A322" i="43"/>
  <c r="AJ321" i="43"/>
  <c r="AH321" i="43"/>
  <c r="AG321" i="43"/>
  <c r="AF321" i="43"/>
  <c r="AC321" i="43"/>
  <c r="Z321" i="43"/>
  <c r="Y321" i="43"/>
  <c r="X321" i="43"/>
  <c r="W321" i="43"/>
  <c r="V321" i="43"/>
  <c r="U321" i="43"/>
  <c r="T321" i="43"/>
  <c r="S321" i="43"/>
  <c r="R321" i="43"/>
  <c r="Q321" i="43"/>
  <c r="N321" i="43"/>
  <c r="M321" i="43"/>
  <c r="L321" i="43"/>
  <c r="J321" i="43"/>
  <c r="I321" i="43"/>
  <c r="H321" i="43"/>
  <c r="G321" i="43"/>
  <c r="F321" i="43"/>
  <c r="E321" i="43"/>
  <c r="D321" i="43"/>
  <c r="C321" i="43"/>
  <c r="B321" i="43"/>
  <c r="A321" i="43"/>
  <c r="AJ320" i="43"/>
  <c r="AH320" i="43"/>
  <c r="AG320" i="43"/>
  <c r="AF320" i="43"/>
  <c r="AC320" i="43"/>
  <c r="Z320" i="43"/>
  <c r="Y320" i="43"/>
  <c r="X320" i="43"/>
  <c r="W320" i="43"/>
  <c r="V320" i="43"/>
  <c r="U320" i="43"/>
  <c r="T320" i="43"/>
  <c r="S320" i="43"/>
  <c r="R320" i="43"/>
  <c r="Q320" i="43"/>
  <c r="N320" i="43"/>
  <c r="M320" i="43"/>
  <c r="L320" i="43"/>
  <c r="J320" i="43"/>
  <c r="I320" i="43"/>
  <c r="H320" i="43"/>
  <c r="G320" i="43"/>
  <c r="F320" i="43"/>
  <c r="E320" i="43"/>
  <c r="D320" i="43"/>
  <c r="C320" i="43"/>
  <c r="B320" i="43"/>
  <c r="A320" i="43"/>
  <c r="AJ319" i="43"/>
  <c r="AH319" i="43"/>
  <c r="AG319" i="43"/>
  <c r="AF319" i="43"/>
  <c r="AC319" i="43"/>
  <c r="Z319" i="43"/>
  <c r="Y319" i="43"/>
  <c r="X319" i="43"/>
  <c r="W319" i="43"/>
  <c r="V319" i="43"/>
  <c r="U319" i="43"/>
  <c r="T319" i="43"/>
  <c r="S319" i="43"/>
  <c r="R319" i="43"/>
  <c r="Q319" i="43"/>
  <c r="N319" i="43"/>
  <c r="M319" i="43"/>
  <c r="L319" i="43"/>
  <c r="J319" i="43"/>
  <c r="I319" i="43"/>
  <c r="H319" i="43"/>
  <c r="G319" i="43"/>
  <c r="F319" i="43"/>
  <c r="E319" i="43"/>
  <c r="D319" i="43"/>
  <c r="C319" i="43"/>
  <c r="B319" i="43"/>
  <c r="A319" i="43"/>
  <c r="S318" i="43"/>
  <c r="R318" i="43"/>
  <c r="O318" i="43"/>
  <c r="M318" i="43"/>
  <c r="I318" i="43"/>
  <c r="S317" i="43"/>
  <c r="R317" i="43"/>
  <c r="O317" i="43"/>
  <c r="M317" i="43"/>
  <c r="I317" i="43"/>
  <c r="S316" i="43"/>
  <c r="R316" i="43"/>
  <c r="O316" i="43"/>
  <c r="M316" i="43"/>
  <c r="I316" i="43"/>
  <c r="S315" i="43"/>
  <c r="R315" i="43"/>
  <c r="M315" i="43"/>
  <c r="I315" i="43"/>
  <c r="S314" i="43"/>
  <c r="R314" i="43"/>
  <c r="M314" i="43"/>
  <c r="I314" i="43"/>
  <c r="S313" i="43"/>
  <c r="R313" i="43"/>
  <c r="M313" i="43"/>
  <c r="I313" i="43"/>
  <c r="S312" i="43"/>
  <c r="R312" i="43"/>
  <c r="O312" i="43"/>
  <c r="M312" i="43"/>
  <c r="I312" i="43"/>
  <c r="S311" i="43"/>
  <c r="R311" i="43"/>
  <c r="O311" i="43"/>
  <c r="M311" i="43"/>
  <c r="I311" i="43"/>
  <c r="S310" i="43"/>
  <c r="R310" i="43"/>
  <c r="M310" i="43"/>
  <c r="I310" i="43"/>
  <c r="S309" i="43"/>
  <c r="R309" i="43"/>
  <c r="M309" i="43"/>
  <c r="I309" i="43"/>
  <c r="S308" i="43"/>
  <c r="R308" i="43"/>
  <c r="M308" i="43"/>
  <c r="I308" i="43"/>
  <c r="S307" i="43"/>
  <c r="R307" i="43"/>
  <c r="M307" i="43"/>
  <c r="I307" i="43"/>
  <c r="S306" i="43"/>
  <c r="R306" i="43"/>
  <c r="M306" i="43"/>
  <c r="I306" i="43"/>
  <c r="S305" i="43"/>
  <c r="R305" i="43"/>
  <c r="M305" i="43"/>
  <c r="I305" i="43"/>
  <c r="S304" i="43"/>
  <c r="R304" i="43"/>
  <c r="M304" i="43"/>
  <c r="I304" i="43"/>
  <c r="S303" i="43"/>
  <c r="R303" i="43"/>
  <c r="M303" i="43"/>
  <c r="I303" i="43"/>
  <c r="S302" i="43"/>
  <c r="R302" i="43"/>
  <c r="M302" i="43"/>
  <c r="I302" i="43"/>
  <c r="S301" i="43"/>
  <c r="R301" i="43"/>
  <c r="M301" i="43"/>
  <c r="I301" i="43"/>
  <c r="S300" i="43"/>
  <c r="R300" i="43"/>
  <c r="M300" i="43"/>
  <c r="I300" i="43"/>
  <c r="S299" i="43"/>
  <c r="R299" i="43"/>
  <c r="M299" i="43"/>
  <c r="I299" i="43"/>
  <c r="S298" i="43"/>
  <c r="R298" i="43"/>
  <c r="M298" i="43"/>
  <c r="I298" i="43"/>
  <c r="S297" i="43"/>
  <c r="R297" i="43"/>
  <c r="M297" i="43"/>
  <c r="I297" i="43"/>
  <c r="S296" i="43"/>
  <c r="R296" i="43"/>
  <c r="M296" i="43"/>
  <c r="I296" i="43"/>
  <c r="S295" i="43"/>
  <c r="R295" i="43"/>
  <c r="M295" i="43"/>
  <c r="I295" i="43"/>
  <c r="S294" i="43"/>
  <c r="R294" i="43"/>
  <c r="M294" i="43"/>
  <c r="I294" i="43"/>
  <c r="S293" i="43"/>
  <c r="R293" i="43"/>
  <c r="M293" i="43"/>
  <c r="I293" i="43"/>
  <c r="S292" i="43"/>
  <c r="R292" i="43"/>
  <c r="M292" i="43"/>
  <c r="M340" i="43" s="1"/>
  <c r="I292" i="43"/>
  <c r="M290" i="43"/>
  <c r="I290" i="43"/>
  <c r="Q289" i="43"/>
  <c r="M289" i="43"/>
  <c r="I289" i="43"/>
  <c r="M288" i="43"/>
  <c r="I288" i="43"/>
  <c r="M287" i="43"/>
  <c r="I287" i="43"/>
  <c r="Q286" i="43"/>
  <c r="M286" i="43"/>
  <c r="I286" i="43"/>
  <c r="M285" i="43"/>
  <c r="I285" i="43"/>
  <c r="Q284" i="43"/>
  <c r="M284" i="43"/>
  <c r="I284" i="43"/>
  <c r="Q283" i="43"/>
  <c r="M283" i="43"/>
  <c r="I283" i="43"/>
  <c r="M282" i="43"/>
  <c r="I282" i="43"/>
  <c r="S281" i="43"/>
  <c r="R281" i="43"/>
  <c r="O281" i="43"/>
  <c r="M281" i="43"/>
  <c r="I281" i="43"/>
  <c r="M280" i="43"/>
  <c r="I280" i="43"/>
  <c r="M279" i="43"/>
  <c r="I279" i="43"/>
  <c r="S278" i="43"/>
  <c r="R278" i="43"/>
  <c r="M278" i="43"/>
  <c r="I278" i="43"/>
  <c r="S277" i="43"/>
  <c r="R277" i="43"/>
  <c r="M277" i="43"/>
  <c r="I277" i="43"/>
  <c r="S276" i="43"/>
  <c r="R276" i="43"/>
  <c r="O276" i="43"/>
  <c r="M276" i="43"/>
  <c r="I276" i="43"/>
  <c r="S275" i="43"/>
  <c r="R275" i="43"/>
  <c r="M275" i="43"/>
  <c r="L275" i="43"/>
  <c r="I275" i="43"/>
  <c r="M274" i="43"/>
  <c r="I274" i="43"/>
  <c r="Q273" i="43"/>
  <c r="M273" i="43"/>
  <c r="I273" i="43"/>
  <c r="M272" i="43"/>
  <c r="I272" i="43"/>
  <c r="M271" i="43"/>
  <c r="I271" i="43"/>
  <c r="M270" i="43"/>
  <c r="L270" i="43"/>
  <c r="I270" i="43"/>
  <c r="M269" i="43"/>
  <c r="I269" i="43"/>
  <c r="Q268" i="43"/>
  <c r="M268" i="43"/>
  <c r="I268" i="43"/>
  <c r="M267" i="43"/>
  <c r="I267" i="43"/>
  <c r="Q266" i="43"/>
  <c r="M266" i="43"/>
  <c r="I266" i="43"/>
  <c r="M265" i="43"/>
  <c r="I265" i="43"/>
  <c r="M264" i="43"/>
  <c r="I264" i="43"/>
  <c r="S263" i="43"/>
  <c r="R263" i="43"/>
  <c r="M263" i="43"/>
  <c r="I263" i="43"/>
  <c r="M262" i="43"/>
  <c r="I262" i="43"/>
  <c r="S261" i="43"/>
  <c r="R261" i="43"/>
  <c r="M261" i="43"/>
  <c r="L261" i="43"/>
  <c r="I261" i="43"/>
  <c r="M260" i="43"/>
  <c r="I260" i="43"/>
  <c r="M259" i="43"/>
  <c r="I259" i="43"/>
  <c r="M258" i="43"/>
  <c r="I258" i="43"/>
  <c r="M257" i="43"/>
  <c r="I257" i="43"/>
  <c r="M256" i="43"/>
  <c r="I256" i="43"/>
  <c r="I255" i="43"/>
  <c r="M253" i="43"/>
  <c r="I253" i="43"/>
  <c r="M252" i="43"/>
  <c r="I252" i="43"/>
  <c r="S251" i="43"/>
  <c r="R251" i="43"/>
  <c r="O251" i="43"/>
  <c r="M251" i="43"/>
  <c r="I251" i="43"/>
  <c r="S250" i="43"/>
  <c r="R250" i="43"/>
  <c r="O250" i="43"/>
  <c r="M250" i="43"/>
  <c r="I250" i="43"/>
  <c r="S249" i="43"/>
  <c r="R249" i="43"/>
  <c r="O249" i="43"/>
  <c r="M249" i="43"/>
  <c r="I249" i="43"/>
  <c r="M248" i="43"/>
  <c r="I248" i="43"/>
  <c r="M247" i="43"/>
  <c r="I247" i="43"/>
  <c r="M246" i="43"/>
  <c r="I246" i="43"/>
  <c r="M245" i="43"/>
  <c r="I245" i="43"/>
  <c r="M244" i="43"/>
  <c r="I244" i="43"/>
  <c r="S243" i="43"/>
  <c r="R243" i="43"/>
  <c r="M243" i="43"/>
  <c r="L243" i="43"/>
  <c r="I243" i="43"/>
  <c r="M242" i="43"/>
  <c r="I242" i="43"/>
  <c r="M241" i="43"/>
  <c r="I241" i="43"/>
  <c r="M240" i="43"/>
  <c r="I240" i="43"/>
  <c r="M239" i="43"/>
  <c r="I239" i="43"/>
  <c r="M238" i="43"/>
  <c r="I238" i="43"/>
  <c r="M237" i="43"/>
  <c r="I237" i="43"/>
  <c r="M236" i="43"/>
  <c r="I236" i="43"/>
  <c r="M235" i="43"/>
  <c r="I235" i="43"/>
  <c r="Q234" i="43"/>
  <c r="M234" i="43"/>
  <c r="I234" i="43"/>
  <c r="M233" i="43"/>
  <c r="I233" i="43"/>
  <c r="Q232" i="43"/>
  <c r="M232" i="43"/>
  <c r="I232" i="43"/>
  <c r="Q231" i="43"/>
  <c r="M231" i="43"/>
  <c r="I231" i="43"/>
  <c r="Q230" i="43"/>
  <c r="M230" i="43"/>
  <c r="I230" i="43"/>
  <c r="M229" i="43"/>
  <c r="I229" i="43"/>
  <c r="M228" i="43"/>
  <c r="I228" i="43"/>
  <c r="Q227" i="43"/>
  <c r="M227" i="43"/>
  <c r="I227" i="43"/>
  <c r="M226" i="43"/>
  <c r="I226" i="43"/>
  <c r="M225" i="43"/>
  <c r="I225" i="43"/>
  <c r="M224" i="43"/>
  <c r="I224" i="43"/>
  <c r="M223" i="43"/>
  <c r="I223" i="43"/>
  <c r="M222" i="43"/>
  <c r="I222" i="43"/>
  <c r="M221" i="43"/>
  <c r="I221" i="43"/>
  <c r="M220" i="43"/>
  <c r="I220" i="43"/>
  <c r="Q219" i="43"/>
  <c r="I219" i="43"/>
  <c r="Q218" i="43"/>
  <c r="M218" i="43"/>
  <c r="L218" i="43"/>
  <c r="I218" i="43"/>
  <c r="S216" i="43"/>
  <c r="R216" i="43"/>
  <c r="R217" i="43" s="1"/>
  <c r="O216" i="43"/>
  <c r="M216" i="43"/>
  <c r="I216" i="43"/>
  <c r="S215" i="43"/>
  <c r="R215" i="43"/>
  <c r="O215" i="43"/>
  <c r="M215" i="43"/>
  <c r="I215" i="43"/>
  <c r="S214" i="43"/>
  <c r="S217" i="43" s="1"/>
  <c r="R214" i="43"/>
  <c r="O214" i="43"/>
  <c r="M214" i="43"/>
  <c r="I214" i="43"/>
  <c r="M212" i="43"/>
  <c r="I212" i="43"/>
  <c r="M211" i="43"/>
  <c r="I211" i="43"/>
  <c r="M210" i="43"/>
  <c r="I210" i="43"/>
  <c r="M209" i="43"/>
  <c r="I209" i="43"/>
  <c r="S208" i="43"/>
  <c r="R208" i="43"/>
  <c r="M208" i="43"/>
  <c r="I208" i="43"/>
  <c r="S207" i="43"/>
  <c r="R207" i="43"/>
  <c r="M207" i="43"/>
  <c r="I207" i="43"/>
  <c r="S206" i="43"/>
  <c r="R206" i="43"/>
  <c r="M206" i="43"/>
  <c r="L206" i="43"/>
  <c r="I206" i="43"/>
  <c r="Q205" i="43"/>
  <c r="M205" i="43"/>
  <c r="I205" i="43"/>
  <c r="M204" i="43"/>
  <c r="I204" i="43"/>
  <c r="S203" i="43"/>
  <c r="R203" i="43"/>
  <c r="M203" i="43"/>
  <c r="I203" i="43"/>
  <c r="M202" i="43"/>
  <c r="I202" i="43"/>
  <c r="Q201" i="43"/>
  <c r="M201" i="43"/>
  <c r="I201" i="43"/>
  <c r="S200" i="43"/>
  <c r="R200" i="43"/>
  <c r="M200" i="43"/>
  <c r="I200" i="43"/>
  <c r="S199" i="43"/>
  <c r="R199" i="43"/>
  <c r="M199" i="43"/>
  <c r="I199" i="43"/>
  <c r="S198" i="43"/>
  <c r="R198" i="43"/>
  <c r="M198" i="43"/>
  <c r="I198" i="43"/>
  <c r="S197" i="43"/>
  <c r="R197" i="43"/>
  <c r="M197" i="43"/>
  <c r="I197" i="43"/>
  <c r="S196" i="43"/>
  <c r="R196" i="43"/>
  <c r="M196" i="43"/>
  <c r="I196" i="43"/>
  <c r="S195" i="43"/>
  <c r="R195" i="43"/>
  <c r="M195" i="43"/>
  <c r="I195" i="43"/>
  <c r="S194" i="43"/>
  <c r="R194" i="43"/>
  <c r="M194" i="43"/>
  <c r="I194" i="43"/>
  <c r="S193" i="43"/>
  <c r="R193" i="43"/>
  <c r="M193" i="43"/>
  <c r="I193" i="43"/>
  <c r="S192" i="43"/>
  <c r="R192" i="43"/>
  <c r="M192" i="43"/>
  <c r="I192" i="43"/>
  <c r="S191" i="43"/>
  <c r="R191" i="43"/>
  <c r="M191" i="43"/>
  <c r="I191" i="43"/>
  <c r="S190" i="43"/>
  <c r="R190" i="43"/>
  <c r="M190" i="43"/>
  <c r="I190" i="43"/>
  <c r="S189" i="43"/>
  <c r="R189" i="43"/>
  <c r="M189" i="43"/>
  <c r="I189" i="43"/>
  <c r="S188" i="43"/>
  <c r="R188" i="43"/>
  <c r="M188" i="43"/>
  <c r="I188" i="43"/>
  <c r="S187" i="43"/>
  <c r="R187" i="43"/>
  <c r="M187" i="43"/>
  <c r="I187" i="43"/>
  <c r="S186" i="43"/>
  <c r="R186" i="43"/>
  <c r="M186" i="43"/>
  <c r="I186" i="43"/>
  <c r="S185" i="43"/>
  <c r="R185" i="43"/>
  <c r="M185" i="43"/>
  <c r="I185" i="43"/>
  <c r="S184" i="43"/>
  <c r="R184" i="43"/>
  <c r="M184" i="43"/>
  <c r="I184" i="43"/>
  <c r="S183" i="43"/>
  <c r="R183" i="43"/>
  <c r="M183" i="43"/>
  <c r="I183" i="43"/>
  <c r="S182" i="43"/>
  <c r="R182" i="43"/>
  <c r="M182" i="43"/>
  <c r="I182" i="43"/>
  <c r="S181" i="43"/>
  <c r="R181" i="43"/>
  <c r="M181" i="43"/>
  <c r="I181" i="43"/>
  <c r="S180" i="43"/>
  <c r="R180" i="43"/>
  <c r="M180" i="43"/>
  <c r="I180" i="43"/>
  <c r="S179" i="43"/>
  <c r="R179" i="43"/>
  <c r="M179" i="43"/>
  <c r="I179" i="43"/>
  <c r="S178" i="43"/>
  <c r="R178" i="43"/>
  <c r="M178" i="43"/>
  <c r="I178" i="43"/>
  <c r="S177" i="43"/>
  <c r="R177" i="43"/>
  <c r="M177" i="43"/>
  <c r="I177" i="43"/>
  <c r="S176" i="43"/>
  <c r="R176" i="43"/>
  <c r="M176" i="43"/>
  <c r="I176" i="43"/>
  <c r="S175" i="43"/>
  <c r="R175" i="43"/>
  <c r="M175" i="43"/>
  <c r="I175" i="43"/>
  <c r="S174" i="43"/>
  <c r="R174" i="43"/>
  <c r="M174" i="43"/>
  <c r="I174" i="43"/>
  <c r="S173" i="43"/>
  <c r="R173" i="43"/>
  <c r="M173" i="43"/>
  <c r="I173" i="43"/>
  <c r="Q172" i="43"/>
  <c r="M172" i="43"/>
  <c r="I172" i="43"/>
  <c r="Q171" i="43"/>
  <c r="M171" i="43"/>
  <c r="I171" i="43"/>
  <c r="M170" i="43"/>
  <c r="I170" i="43"/>
  <c r="S169" i="43"/>
  <c r="R169" i="43"/>
  <c r="M169" i="43"/>
  <c r="I169" i="43"/>
  <c r="S168" i="43"/>
  <c r="R168" i="43"/>
  <c r="M168" i="43"/>
  <c r="I168" i="43"/>
  <c r="M167" i="43"/>
  <c r="I167" i="43"/>
  <c r="M166" i="43"/>
  <c r="I166" i="43"/>
  <c r="M165" i="43"/>
  <c r="I165" i="43"/>
  <c r="M164" i="43"/>
  <c r="I164" i="43"/>
  <c r="M163" i="43"/>
  <c r="I163" i="43"/>
  <c r="M162" i="43"/>
  <c r="I162" i="43"/>
  <c r="M161" i="43"/>
  <c r="I161" i="43"/>
  <c r="M160" i="43"/>
  <c r="I160" i="43"/>
  <c r="M159" i="43"/>
  <c r="I159" i="43"/>
  <c r="M158" i="43"/>
  <c r="L158" i="43"/>
  <c r="I158" i="43"/>
  <c r="M157" i="43"/>
  <c r="I157" i="43"/>
  <c r="M156" i="43"/>
  <c r="I156" i="43"/>
  <c r="M155" i="43"/>
  <c r="I155" i="43"/>
  <c r="M154" i="43"/>
  <c r="I154" i="43"/>
  <c r="M153" i="43"/>
  <c r="I153" i="43"/>
  <c r="L152" i="43"/>
  <c r="I152" i="43"/>
  <c r="AJ150" i="43"/>
  <c r="AH150" i="43"/>
  <c r="AG150" i="43"/>
  <c r="AF150" i="43"/>
  <c r="AC150" i="43"/>
  <c r="Z150" i="43"/>
  <c r="Y150" i="43"/>
  <c r="X150" i="43"/>
  <c r="W150" i="43"/>
  <c r="V150" i="43"/>
  <c r="U150" i="43"/>
  <c r="T150" i="43"/>
  <c r="S150" i="43"/>
  <c r="R150" i="43"/>
  <c r="Q150" i="43"/>
  <c r="N150" i="43"/>
  <c r="M150" i="43"/>
  <c r="L150" i="43"/>
  <c r="J150" i="43"/>
  <c r="I150" i="43"/>
  <c r="H150" i="43"/>
  <c r="G150" i="43"/>
  <c r="F150" i="43"/>
  <c r="E150" i="43"/>
  <c r="D150" i="43"/>
  <c r="C150" i="43"/>
  <c r="B150" i="43"/>
  <c r="A150" i="43"/>
  <c r="AJ149" i="43"/>
  <c r="AH149" i="43"/>
  <c r="AG149" i="43"/>
  <c r="AF149" i="43"/>
  <c r="AC149" i="43"/>
  <c r="Z149" i="43"/>
  <c r="Y149" i="43"/>
  <c r="X149" i="43"/>
  <c r="W149" i="43"/>
  <c r="V149" i="43"/>
  <c r="U149" i="43"/>
  <c r="T149" i="43"/>
  <c r="S149" i="43"/>
  <c r="R149" i="43"/>
  <c r="Q149" i="43"/>
  <c r="N149" i="43"/>
  <c r="M149" i="43"/>
  <c r="L149" i="43"/>
  <c r="J149" i="43"/>
  <c r="I149" i="43"/>
  <c r="H149" i="43"/>
  <c r="G149" i="43"/>
  <c r="F149" i="43"/>
  <c r="E149" i="43"/>
  <c r="D149" i="43"/>
  <c r="C149" i="43"/>
  <c r="B149" i="43"/>
  <c r="A149" i="43"/>
  <c r="S148" i="43"/>
  <c r="S151" i="43" s="1"/>
  <c r="R148" i="43"/>
  <c r="R151" i="43" s="1"/>
  <c r="M148" i="43"/>
  <c r="M151" i="43" s="1"/>
  <c r="I148" i="43"/>
  <c r="M146" i="43"/>
  <c r="I146" i="43"/>
  <c r="Q145" i="43"/>
  <c r="M145" i="43"/>
  <c r="I145" i="43"/>
  <c r="Q144" i="43"/>
  <c r="M144" i="43"/>
  <c r="I144" i="43"/>
  <c r="M143" i="43"/>
  <c r="I143" i="43"/>
  <c r="M142" i="43"/>
  <c r="I142" i="43"/>
  <c r="M141" i="43"/>
  <c r="I141" i="43"/>
  <c r="Q140" i="43"/>
  <c r="M140" i="43"/>
  <c r="I140" i="43"/>
  <c r="Q139" i="43"/>
  <c r="M139" i="43"/>
  <c r="I139" i="43"/>
  <c r="M138" i="43"/>
  <c r="I138" i="43"/>
  <c r="M137" i="43"/>
  <c r="I137" i="43"/>
  <c r="M136" i="43"/>
  <c r="I136" i="43"/>
  <c r="I135" i="43"/>
  <c r="AJ133" i="43"/>
  <c r="AH133" i="43"/>
  <c r="AG133" i="43"/>
  <c r="AF133" i="43"/>
  <c r="AC133" i="43"/>
  <c r="Z133" i="43"/>
  <c r="Y133" i="43"/>
  <c r="X133" i="43"/>
  <c r="W133" i="43"/>
  <c r="V133" i="43"/>
  <c r="U133" i="43"/>
  <c r="T133" i="43"/>
  <c r="S133" i="43"/>
  <c r="R133" i="43"/>
  <c r="Q133" i="43"/>
  <c r="N133" i="43"/>
  <c r="M133" i="43"/>
  <c r="L133" i="43"/>
  <c r="J133" i="43"/>
  <c r="I133" i="43"/>
  <c r="H133" i="43"/>
  <c r="G133" i="43"/>
  <c r="F133" i="43"/>
  <c r="E133" i="43"/>
  <c r="D133" i="43"/>
  <c r="C133" i="43"/>
  <c r="B133" i="43"/>
  <c r="A133" i="43"/>
  <c r="AJ132" i="43"/>
  <c r="AH132" i="43"/>
  <c r="AG132" i="43"/>
  <c r="AF132" i="43"/>
  <c r="AC132" i="43"/>
  <c r="Z132" i="43"/>
  <c r="Y132" i="43"/>
  <c r="X132" i="43"/>
  <c r="W132" i="43"/>
  <c r="V132" i="43"/>
  <c r="U132" i="43"/>
  <c r="T132" i="43"/>
  <c r="S132" i="43"/>
  <c r="R132" i="43"/>
  <c r="Q132" i="43"/>
  <c r="N132" i="43"/>
  <c r="M132" i="43"/>
  <c r="L132" i="43"/>
  <c r="J132" i="43"/>
  <c r="I132" i="43"/>
  <c r="H132" i="43"/>
  <c r="G132" i="43"/>
  <c r="F132" i="43"/>
  <c r="E132" i="43"/>
  <c r="D132" i="43"/>
  <c r="C132" i="43"/>
  <c r="B132" i="43"/>
  <c r="A132" i="43"/>
  <c r="AJ131" i="43"/>
  <c r="AH131" i="43"/>
  <c r="AG131" i="43"/>
  <c r="AF131" i="43"/>
  <c r="AC131" i="43"/>
  <c r="Z131" i="43"/>
  <c r="Y131" i="43"/>
  <c r="X131" i="43"/>
  <c r="W131" i="43"/>
  <c r="V131" i="43"/>
  <c r="U131" i="43"/>
  <c r="T131" i="43"/>
  <c r="S131" i="43"/>
  <c r="R131" i="43"/>
  <c r="Q131" i="43"/>
  <c r="N131" i="43"/>
  <c r="M131" i="43"/>
  <c r="L131" i="43"/>
  <c r="J131" i="43"/>
  <c r="I131" i="43"/>
  <c r="H131" i="43"/>
  <c r="G131" i="43"/>
  <c r="F131" i="43"/>
  <c r="E131" i="43"/>
  <c r="D131" i="43"/>
  <c r="C131" i="43"/>
  <c r="B131" i="43"/>
  <c r="A131" i="43"/>
  <c r="AJ130" i="43"/>
  <c r="AH130" i="43"/>
  <c r="AG130" i="43"/>
  <c r="AF130" i="43"/>
  <c r="AC130" i="43"/>
  <c r="Z130" i="43"/>
  <c r="Y130" i="43"/>
  <c r="X130" i="43"/>
  <c r="W130" i="43"/>
  <c r="V130" i="43"/>
  <c r="U130" i="43"/>
  <c r="T130" i="43"/>
  <c r="S130" i="43"/>
  <c r="R130" i="43"/>
  <c r="Q130" i="43"/>
  <c r="N130" i="43"/>
  <c r="M130" i="43"/>
  <c r="L130" i="43"/>
  <c r="J130" i="43"/>
  <c r="I130" i="43"/>
  <c r="H130" i="43"/>
  <c r="G130" i="43"/>
  <c r="F130" i="43"/>
  <c r="E130" i="43"/>
  <c r="D130" i="43"/>
  <c r="C130" i="43"/>
  <c r="B130" i="43"/>
  <c r="A130" i="43"/>
  <c r="AJ129" i="43"/>
  <c r="AH129" i="43"/>
  <c r="AG129" i="43"/>
  <c r="AF129" i="43"/>
  <c r="AC129" i="43"/>
  <c r="Z129" i="43"/>
  <c r="Y129" i="43"/>
  <c r="X129" i="43"/>
  <c r="W129" i="43"/>
  <c r="V129" i="43"/>
  <c r="U129" i="43"/>
  <c r="T129" i="43"/>
  <c r="S129" i="43"/>
  <c r="R129" i="43"/>
  <c r="Q129" i="43"/>
  <c r="N129" i="43"/>
  <c r="M129" i="43"/>
  <c r="L129" i="43"/>
  <c r="J129" i="43"/>
  <c r="I129" i="43"/>
  <c r="H129" i="43"/>
  <c r="G129" i="43"/>
  <c r="F129" i="43"/>
  <c r="E129" i="43"/>
  <c r="D129" i="43"/>
  <c r="C129" i="43"/>
  <c r="B129" i="43"/>
  <c r="A129" i="43"/>
  <c r="AJ128" i="43"/>
  <c r="AH128" i="43"/>
  <c r="AG128" i="43"/>
  <c r="AF128" i="43"/>
  <c r="AC128" i="43"/>
  <c r="Z128" i="43"/>
  <c r="Y128" i="43"/>
  <c r="X128" i="43"/>
  <c r="W128" i="43"/>
  <c r="V128" i="43"/>
  <c r="U128" i="43"/>
  <c r="T128" i="43"/>
  <c r="S128" i="43"/>
  <c r="R128" i="43"/>
  <c r="Q128" i="43"/>
  <c r="N128" i="43"/>
  <c r="M128" i="43"/>
  <c r="L128" i="43"/>
  <c r="J128" i="43"/>
  <c r="I128" i="43"/>
  <c r="H128" i="43"/>
  <c r="G128" i="43"/>
  <c r="F128" i="43"/>
  <c r="E128" i="43"/>
  <c r="D128" i="43"/>
  <c r="C128" i="43"/>
  <c r="B128" i="43"/>
  <c r="A128" i="43"/>
  <c r="AJ127" i="43"/>
  <c r="AH127" i="43"/>
  <c r="AG127" i="43"/>
  <c r="AF127" i="43"/>
  <c r="AC127" i="43"/>
  <c r="Z127" i="43"/>
  <c r="Y127" i="43"/>
  <c r="X127" i="43"/>
  <c r="W127" i="43"/>
  <c r="V127" i="43"/>
  <c r="U127" i="43"/>
  <c r="T127" i="43"/>
  <c r="S127" i="43"/>
  <c r="R127" i="43"/>
  <c r="Q127" i="43"/>
  <c r="N127" i="43"/>
  <c r="M127" i="43"/>
  <c r="L127" i="43"/>
  <c r="J127" i="43"/>
  <c r="I127" i="43"/>
  <c r="H127" i="43"/>
  <c r="G127" i="43"/>
  <c r="F127" i="43"/>
  <c r="E127" i="43"/>
  <c r="D127" i="43"/>
  <c r="C127" i="43"/>
  <c r="B127" i="43"/>
  <c r="A127" i="43"/>
  <c r="AJ126" i="43"/>
  <c r="AH126" i="43"/>
  <c r="AG126" i="43"/>
  <c r="AF126" i="43"/>
  <c r="AC126" i="43"/>
  <c r="Z126" i="43"/>
  <c r="Y126" i="43"/>
  <c r="X126" i="43"/>
  <c r="W126" i="43"/>
  <c r="V126" i="43"/>
  <c r="U126" i="43"/>
  <c r="T126" i="43"/>
  <c r="S126" i="43"/>
  <c r="R126" i="43"/>
  <c r="Q126" i="43"/>
  <c r="N126" i="43"/>
  <c r="M126" i="43"/>
  <c r="L126" i="43"/>
  <c r="J126" i="43"/>
  <c r="I126" i="43"/>
  <c r="H126" i="43"/>
  <c r="G126" i="43"/>
  <c r="F126" i="43"/>
  <c r="E126" i="43"/>
  <c r="D126" i="43"/>
  <c r="C126" i="43"/>
  <c r="B126" i="43"/>
  <c r="A126" i="43"/>
  <c r="AJ125" i="43"/>
  <c r="AH125" i="43"/>
  <c r="AG125" i="43"/>
  <c r="AF125" i="43"/>
  <c r="AC125" i="43"/>
  <c r="Z125" i="43"/>
  <c r="Y125" i="43"/>
  <c r="X125" i="43"/>
  <c r="W125" i="43"/>
  <c r="V125" i="43"/>
  <c r="U125" i="43"/>
  <c r="T125" i="43"/>
  <c r="S125" i="43"/>
  <c r="R125" i="43"/>
  <c r="Q125" i="43"/>
  <c r="N125" i="43"/>
  <c r="M125" i="43"/>
  <c r="L125" i="43"/>
  <c r="J125" i="43"/>
  <c r="I125" i="43"/>
  <c r="H125" i="43"/>
  <c r="G125" i="43"/>
  <c r="F125" i="43"/>
  <c r="E125" i="43"/>
  <c r="D125" i="43"/>
  <c r="C125" i="43"/>
  <c r="B125" i="43"/>
  <c r="A125" i="43"/>
  <c r="AJ124" i="43"/>
  <c r="AH124" i="43"/>
  <c r="AG124" i="43"/>
  <c r="AF124" i="43"/>
  <c r="AC124" i="43"/>
  <c r="Z124" i="43"/>
  <c r="Y124" i="43"/>
  <c r="X124" i="43"/>
  <c r="W124" i="43"/>
  <c r="V124" i="43"/>
  <c r="U124" i="43"/>
  <c r="T124" i="43"/>
  <c r="S124" i="43"/>
  <c r="R124" i="43"/>
  <c r="Q124" i="43"/>
  <c r="N124" i="43"/>
  <c r="M124" i="43"/>
  <c r="L124" i="43"/>
  <c r="J124" i="43"/>
  <c r="I124" i="43"/>
  <c r="H124" i="43"/>
  <c r="G124" i="43"/>
  <c r="F124" i="43"/>
  <c r="E124" i="43"/>
  <c r="D124" i="43"/>
  <c r="C124" i="43"/>
  <c r="B124" i="43"/>
  <c r="A124" i="43"/>
  <c r="AJ123" i="43"/>
  <c r="AH123" i="43"/>
  <c r="AG123" i="43"/>
  <c r="AF123" i="43"/>
  <c r="AC123" i="43"/>
  <c r="Z123" i="43"/>
  <c r="Y123" i="43"/>
  <c r="X123" i="43"/>
  <c r="W123" i="43"/>
  <c r="V123" i="43"/>
  <c r="U123" i="43"/>
  <c r="T123" i="43"/>
  <c r="S123" i="43"/>
  <c r="R123" i="43"/>
  <c r="Q123" i="43"/>
  <c r="N123" i="43"/>
  <c r="M123" i="43"/>
  <c r="L123" i="43"/>
  <c r="J123" i="43"/>
  <c r="I123" i="43"/>
  <c r="H123" i="43"/>
  <c r="G123" i="43"/>
  <c r="F123" i="43"/>
  <c r="E123" i="43"/>
  <c r="D123" i="43"/>
  <c r="C123" i="43"/>
  <c r="B123" i="43"/>
  <c r="A123" i="43"/>
  <c r="AJ122" i="43"/>
  <c r="AH122" i="43"/>
  <c r="AG122" i="43"/>
  <c r="AF122" i="43"/>
  <c r="AC122" i="43"/>
  <c r="Z122" i="43"/>
  <c r="Y122" i="43"/>
  <c r="X122" i="43"/>
  <c r="W122" i="43"/>
  <c r="V122" i="43"/>
  <c r="U122" i="43"/>
  <c r="T122" i="43"/>
  <c r="S122" i="43"/>
  <c r="R122" i="43"/>
  <c r="Q122" i="43"/>
  <c r="N122" i="43"/>
  <c r="M122" i="43"/>
  <c r="L122" i="43"/>
  <c r="J122" i="43"/>
  <c r="I122" i="43"/>
  <c r="H122" i="43"/>
  <c r="G122" i="43"/>
  <c r="F122" i="43"/>
  <c r="E122" i="43"/>
  <c r="D122" i="43"/>
  <c r="C122" i="43"/>
  <c r="B122" i="43"/>
  <c r="A122" i="43"/>
  <c r="AJ121" i="43"/>
  <c r="AH121" i="43"/>
  <c r="AG121" i="43"/>
  <c r="AF121" i="43"/>
  <c r="AC121" i="43"/>
  <c r="Z121" i="43"/>
  <c r="Y121" i="43"/>
  <c r="X121" i="43"/>
  <c r="W121" i="43"/>
  <c r="V121" i="43"/>
  <c r="U121" i="43"/>
  <c r="T121" i="43"/>
  <c r="S121" i="43"/>
  <c r="R121" i="43"/>
  <c r="Q121" i="43"/>
  <c r="N121" i="43"/>
  <c r="M121" i="43"/>
  <c r="L121" i="43"/>
  <c r="J121" i="43"/>
  <c r="I121" i="43"/>
  <c r="H121" i="43"/>
  <c r="G121" i="43"/>
  <c r="F121" i="43"/>
  <c r="E121" i="43"/>
  <c r="D121" i="43"/>
  <c r="C121" i="43"/>
  <c r="B121" i="43"/>
  <c r="A121" i="43"/>
  <c r="AJ120" i="43"/>
  <c r="AH120" i="43"/>
  <c r="AG120" i="43"/>
  <c r="AF120" i="43"/>
  <c r="AC120" i="43"/>
  <c r="Z120" i="43"/>
  <c r="Y120" i="43"/>
  <c r="X120" i="43"/>
  <c r="W120" i="43"/>
  <c r="V120" i="43"/>
  <c r="U120" i="43"/>
  <c r="T120" i="43"/>
  <c r="S120" i="43"/>
  <c r="R120" i="43"/>
  <c r="Q120" i="43"/>
  <c r="N120" i="43"/>
  <c r="M120" i="43"/>
  <c r="L120" i="43"/>
  <c r="J120" i="43"/>
  <c r="I120" i="43"/>
  <c r="H120" i="43"/>
  <c r="G120" i="43"/>
  <c r="F120" i="43"/>
  <c r="E120" i="43"/>
  <c r="D120" i="43"/>
  <c r="C120" i="43"/>
  <c r="B120" i="43"/>
  <c r="A120" i="43"/>
  <c r="AJ119" i="43"/>
  <c r="AH119" i="43"/>
  <c r="AG119" i="43"/>
  <c r="AF119" i="43"/>
  <c r="AC119" i="43"/>
  <c r="Z119" i="43"/>
  <c r="Y119" i="43"/>
  <c r="X119" i="43"/>
  <c r="W119" i="43"/>
  <c r="V119" i="43"/>
  <c r="U119" i="43"/>
  <c r="T119" i="43"/>
  <c r="S119" i="43"/>
  <c r="R119" i="43"/>
  <c r="Q119" i="43"/>
  <c r="N119" i="43"/>
  <c r="M119" i="43"/>
  <c r="L119" i="43"/>
  <c r="J119" i="43"/>
  <c r="I119" i="43"/>
  <c r="H119" i="43"/>
  <c r="G119" i="43"/>
  <c r="F119" i="43"/>
  <c r="E119" i="43"/>
  <c r="D119" i="43"/>
  <c r="C119" i="43"/>
  <c r="B119" i="43"/>
  <c r="A119" i="43"/>
  <c r="AJ118" i="43"/>
  <c r="AH118" i="43"/>
  <c r="AG118" i="43"/>
  <c r="AF118" i="43"/>
  <c r="AC118" i="43"/>
  <c r="Z118" i="43"/>
  <c r="Y118" i="43"/>
  <c r="X118" i="43"/>
  <c r="W118" i="43"/>
  <c r="V118" i="43"/>
  <c r="U118" i="43"/>
  <c r="T118" i="43"/>
  <c r="S118" i="43"/>
  <c r="R118" i="43"/>
  <c r="Q118" i="43"/>
  <c r="N118" i="43"/>
  <c r="M118" i="43"/>
  <c r="L118" i="43"/>
  <c r="J118" i="43"/>
  <c r="I118" i="43"/>
  <c r="H118" i="43"/>
  <c r="G118" i="43"/>
  <c r="F118" i="43"/>
  <c r="E118" i="43"/>
  <c r="D118" i="43"/>
  <c r="C118" i="43"/>
  <c r="B118" i="43"/>
  <c r="A118" i="43"/>
  <c r="M117" i="43"/>
  <c r="I117" i="43"/>
  <c r="M116" i="43"/>
  <c r="I116" i="43"/>
  <c r="M115" i="43"/>
  <c r="I115" i="43"/>
  <c r="M114" i="43"/>
  <c r="I114" i="43"/>
  <c r="M113" i="43"/>
  <c r="I113" i="43"/>
  <c r="M112" i="43"/>
  <c r="I112" i="43"/>
  <c r="M111" i="43"/>
  <c r="I111" i="43"/>
  <c r="M110" i="43"/>
  <c r="I110" i="43"/>
  <c r="M109" i="43"/>
  <c r="I109" i="43"/>
  <c r="I108" i="43"/>
  <c r="AJ106" i="43"/>
  <c r="AH106" i="43"/>
  <c r="AG106" i="43"/>
  <c r="AF106" i="43"/>
  <c r="AC106" i="43"/>
  <c r="Z106" i="43"/>
  <c r="Y106" i="43"/>
  <c r="X106" i="43"/>
  <c r="W106" i="43"/>
  <c r="V106" i="43"/>
  <c r="U106" i="43"/>
  <c r="T106" i="43"/>
  <c r="S106" i="43"/>
  <c r="R106" i="43"/>
  <c r="Q106" i="43"/>
  <c r="N106" i="43"/>
  <c r="M106" i="43"/>
  <c r="L106" i="43"/>
  <c r="J106" i="43"/>
  <c r="I106" i="43"/>
  <c r="H106" i="43"/>
  <c r="G106" i="43"/>
  <c r="F106" i="43"/>
  <c r="E106" i="43"/>
  <c r="D106" i="43"/>
  <c r="C106" i="43"/>
  <c r="B106" i="43"/>
  <c r="A106" i="43"/>
  <c r="AJ105" i="43"/>
  <c r="AH105" i="43"/>
  <c r="AG105" i="43"/>
  <c r="AF105" i="43"/>
  <c r="AC105" i="43"/>
  <c r="Z105" i="43"/>
  <c r="Y105" i="43"/>
  <c r="X105" i="43"/>
  <c r="W105" i="43"/>
  <c r="V105" i="43"/>
  <c r="U105" i="43"/>
  <c r="T105" i="43"/>
  <c r="S105" i="43"/>
  <c r="R105" i="43"/>
  <c r="Q105" i="43"/>
  <c r="N105" i="43"/>
  <c r="M105" i="43"/>
  <c r="L105" i="43"/>
  <c r="J105" i="43"/>
  <c r="I105" i="43"/>
  <c r="H105" i="43"/>
  <c r="G105" i="43"/>
  <c r="F105" i="43"/>
  <c r="E105" i="43"/>
  <c r="D105" i="43"/>
  <c r="C105" i="43"/>
  <c r="B105" i="43"/>
  <c r="A105" i="43"/>
  <c r="AJ104" i="43"/>
  <c r="AH104" i="43"/>
  <c r="AG104" i="43"/>
  <c r="AF104" i="43"/>
  <c r="AC104" i="43"/>
  <c r="Z104" i="43"/>
  <c r="Y104" i="43"/>
  <c r="X104" i="43"/>
  <c r="W104" i="43"/>
  <c r="V104" i="43"/>
  <c r="U104" i="43"/>
  <c r="T104" i="43"/>
  <c r="S104" i="43"/>
  <c r="R104" i="43"/>
  <c r="Q104" i="43"/>
  <c r="N104" i="43"/>
  <c r="M104" i="43"/>
  <c r="L104" i="43"/>
  <c r="J104" i="43"/>
  <c r="I104" i="43"/>
  <c r="H104" i="43"/>
  <c r="G104" i="43"/>
  <c r="F104" i="43"/>
  <c r="E104" i="43"/>
  <c r="D104" i="43"/>
  <c r="C104" i="43"/>
  <c r="B104" i="43"/>
  <c r="A104" i="43"/>
  <c r="AJ103" i="43"/>
  <c r="AH103" i="43"/>
  <c r="AG103" i="43"/>
  <c r="AF103" i="43"/>
  <c r="AC103" i="43"/>
  <c r="Z103" i="43"/>
  <c r="Y103" i="43"/>
  <c r="X103" i="43"/>
  <c r="W103" i="43"/>
  <c r="V103" i="43"/>
  <c r="U103" i="43"/>
  <c r="T103" i="43"/>
  <c r="S103" i="43"/>
  <c r="R103" i="43"/>
  <c r="Q103" i="43"/>
  <c r="N103" i="43"/>
  <c r="M103" i="43"/>
  <c r="L103" i="43"/>
  <c r="J103" i="43"/>
  <c r="I103" i="43"/>
  <c r="H103" i="43"/>
  <c r="G103" i="43"/>
  <c r="F103" i="43"/>
  <c r="E103" i="43"/>
  <c r="D103" i="43"/>
  <c r="C103" i="43"/>
  <c r="B103" i="43"/>
  <c r="A103" i="43"/>
  <c r="AJ102" i="43"/>
  <c r="AH102" i="43"/>
  <c r="AG102" i="43"/>
  <c r="AF102" i="43"/>
  <c r="AC102" i="43"/>
  <c r="Z102" i="43"/>
  <c r="Y102" i="43"/>
  <c r="X102" i="43"/>
  <c r="W102" i="43"/>
  <c r="V102" i="43"/>
  <c r="U102" i="43"/>
  <c r="T102" i="43"/>
  <c r="S102" i="43"/>
  <c r="R102" i="43"/>
  <c r="Q102" i="43"/>
  <c r="N102" i="43"/>
  <c r="M102" i="43"/>
  <c r="L102" i="43"/>
  <c r="J102" i="43"/>
  <c r="I102" i="43"/>
  <c r="H102" i="43"/>
  <c r="G102" i="43"/>
  <c r="F102" i="43"/>
  <c r="E102" i="43"/>
  <c r="D102" i="43"/>
  <c r="C102" i="43"/>
  <c r="B102" i="43"/>
  <c r="A102" i="43"/>
  <c r="AJ101" i="43"/>
  <c r="AH101" i="43"/>
  <c r="AG101" i="43"/>
  <c r="AF101" i="43"/>
  <c r="AC101" i="43"/>
  <c r="Z101" i="43"/>
  <c r="Y101" i="43"/>
  <c r="X101" i="43"/>
  <c r="W101" i="43"/>
  <c r="V101" i="43"/>
  <c r="U101" i="43"/>
  <c r="T101" i="43"/>
  <c r="S101" i="43"/>
  <c r="R101" i="43"/>
  <c r="Q101" i="43"/>
  <c r="N101" i="43"/>
  <c r="M101" i="43"/>
  <c r="L101" i="43"/>
  <c r="J101" i="43"/>
  <c r="I101" i="43"/>
  <c r="H101" i="43"/>
  <c r="G101" i="43"/>
  <c r="F101" i="43"/>
  <c r="E101" i="43"/>
  <c r="D101" i="43"/>
  <c r="C101" i="43"/>
  <c r="B101" i="43"/>
  <c r="A101" i="43"/>
  <c r="AJ100" i="43"/>
  <c r="AH100" i="43"/>
  <c r="AG100" i="43"/>
  <c r="AF100" i="43"/>
  <c r="AC100" i="43"/>
  <c r="Z100" i="43"/>
  <c r="Y100" i="43"/>
  <c r="X100" i="43"/>
  <c r="W100" i="43"/>
  <c r="V100" i="43"/>
  <c r="U100" i="43"/>
  <c r="T100" i="43"/>
  <c r="S100" i="43"/>
  <c r="R100" i="43"/>
  <c r="Q100" i="43"/>
  <c r="N100" i="43"/>
  <c r="M100" i="43"/>
  <c r="L100" i="43"/>
  <c r="J100" i="43"/>
  <c r="I100" i="43"/>
  <c r="H100" i="43"/>
  <c r="G100" i="43"/>
  <c r="F100" i="43"/>
  <c r="E100" i="43"/>
  <c r="D100" i="43"/>
  <c r="C100" i="43"/>
  <c r="B100" i="43"/>
  <c r="A100" i="43"/>
  <c r="AJ99" i="43"/>
  <c r="AH99" i="43"/>
  <c r="AG99" i="43"/>
  <c r="AF99" i="43"/>
  <c r="AC99" i="43"/>
  <c r="Z99" i="43"/>
  <c r="Y99" i="43"/>
  <c r="X99" i="43"/>
  <c r="W99" i="43"/>
  <c r="V99" i="43"/>
  <c r="U99" i="43"/>
  <c r="T99" i="43"/>
  <c r="S99" i="43"/>
  <c r="R99" i="43"/>
  <c r="Q99" i="43"/>
  <c r="N99" i="43"/>
  <c r="M99" i="43"/>
  <c r="L99" i="43"/>
  <c r="J99" i="43"/>
  <c r="I99" i="43"/>
  <c r="H99" i="43"/>
  <c r="G99" i="43"/>
  <c r="F99" i="43"/>
  <c r="E99" i="43"/>
  <c r="D99" i="43"/>
  <c r="C99" i="43"/>
  <c r="B99" i="43"/>
  <c r="A99" i="43"/>
  <c r="AJ98" i="43"/>
  <c r="AH98" i="43"/>
  <c r="AG98" i="43"/>
  <c r="AF98" i="43"/>
  <c r="AC98" i="43"/>
  <c r="Z98" i="43"/>
  <c r="Y98" i="43"/>
  <c r="X98" i="43"/>
  <c r="W98" i="43"/>
  <c r="V98" i="43"/>
  <c r="U98" i="43"/>
  <c r="T98" i="43"/>
  <c r="S98" i="43"/>
  <c r="R98" i="43"/>
  <c r="Q98" i="43"/>
  <c r="N98" i="43"/>
  <c r="M98" i="43"/>
  <c r="L98" i="43"/>
  <c r="J98" i="43"/>
  <c r="I98" i="43"/>
  <c r="H98" i="43"/>
  <c r="G98" i="43"/>
  <c r="F98" i="43"/>
  <c r="E98" i="43"/>
  <c r="D98" i="43"/>
  <c r="C98" i="43"/>
  <c r="B98" i="43"/>
  <c r="A98" i="43"/>
  <c r="AJ97" i="43"/>
  <c r="AH97" i="43"/>
  <c r="AG97" i="43"/>
  <c r="AF97" i="43"/>
  <c r="AC97" i="43"/>
  <c r="Z97" i="43"/>
  <c r="Y97" i="43"/>
  <c r="X97" i="43"/>
  <c r="W97" i="43"/>
  <c r="V97" i="43"/>
  <c r="U97" i="43"/>
  <c r="T97" i="43"/>
  <c r="S97" i="43"/>
  <c r="R97" i="43"/>
  <c r="Q97" i="43"/>
  <c r="N97" i="43"/>
  <c r="M97" i="43"/>
  <c r="L97" i="43"/>
  <c r="J97" i="43"/>
  <c r="I97" i="43"/>
  <c r="H97" i="43"/>
  <c r="G97" i="43"/>
  <c r="F97" i="43"/>
  <c r="E97" i="43"/>
  <c r="D97" i="43"/>
  <c r="C97" i="43"/>
  <c r="B97" i="43"/>
  <c r="A97" i="43"/>
  <c r="AJ96" i="43"/>
  <c r="AH96" i="43"/>
  <c r="AG96" i="43"/>
  <c r="AF96" i="43"/>
  <c r="AC96" i="43"/>
  <c r="Z96" i="43"/>
  <c r="Y96" i="43"/>
  <c r="X96" i="43"/>
  <c r="W96" i="43"/>
  <c r="V96" i="43"/>
  <c r="U96" i="43"/>
  <c r="T96" i="43"/>
  <c r="S96" i="43"/>
  <c r="R96" i="43"/>
  <c r="Q96" i="43"/>
  <c r="N96" i="43"/>
  <c r="M96" i="43"/>
  <c r="L96" i="43"/>
  <c r="J96" i="43"/>
  <c r="I96" i="43"/>
  <c r="H96" i="43"/>
  <c r="G96" i="43"/>
  <c r="F96" i="43"/>
  <c r="E96" i="43"/>
  <c r="D96" i="43"/>
  <c r="C96" i="43"/>
  <c r="B96" i="43"/>
  <c r="A96" i="43"/>
  <c r="AJ95" i="43"/>
  <c r="AH95" i="43"/>
  <c r="AG95" i="43"/>
  <c r="AF95" i="43"/>
  <c r="AC95" i="43"/>
  <c r="Z95" i="43"/>
  <c r="Y95" i="43"/>
  <c r="X95" i="43"/>
  <c r="W95" i="43"/>
  <c r="V95" i="43"/>
  <c r="U95" i="43"/>
  <c r="T95" i="43"/>
  <c r="S95" i="43"/>
  <c r="R95" i="43"/>
  <c r="Q95" i="43"/>
  <c r="N95" i="43"/>
  <c r="M95" i="43"/>
  <c r="L95" i="43"/>
  <c r="J95" i="43"/>
  <c r="I95" i="43"/>
  <c r="H95" i="43"/>
  <c r="G95" i="43"/>
  <c r="F95" i="43"/>
  <c r="E95" i="43"/>
  <c r="D95" i="43"/>
  <c r="C95" i="43"/>
  <c r="B95" i="43"/>
  <c r="A95" i="43"/>
  <c r="AJ94" i="43"/>
  <c r="AH94" i="43"/>
  <c r="AG94" i="43"/>
  <c r="AF94" i="43"/>
  <c r="AC94" i="43"/>
  <c r="Z94" i="43"/>
  <c r="Y94" i="43"/>
  <c r="X94" i="43"/>
  <c r="W94" i="43"/>
  <c r="V94" i="43"/>
  <c r="U94" i="43"/>
  <c r="T94" i="43"/>
  <c r="S94" i="43"/>
  <c r="R94" i="43"/>
  <c r="Q94" i="43"/>
  <c r="N94" i="43"/>
  <c r="M94" i="43"/>
  <c r="L94" i="43"/>
  <c r="J94" i="43"/>
  <c r="I94" i="43"/>
  <c r="H94" i="43"/>
  <c r="G94" i="43"/>
  <c r="F94" i="43"/>
  <c r="E94" i="43"/>
  <c r="D94" i="43"/>
  <c r="C94" i="43"/>
  <c r="B94" i="43"/>
  <c r="A94" i="43"/>
  <c r="AJ93" i="43"/>
  <c r="AH93" i="43"/>
  <c r="AG93" i="43"/>
  <c r="AF93" i="43"/>
  <c r="AC93" i="43"/>
  <c r="Z93" i="43"/>
  <c r="Y93" i="43"/>
  <c r="X93" i="43"/>
  <c r="W93" i="43"/>
  <c r="V93" i="43"/>
  <c r="U93" i="43"/>
  <c r="T93" i="43"/>
  <c r="S93" i="43"/>
  <c r="R93" i="43"/>
  <c r="Q93" i="43"/>
  <c r="N93" i="43"/>
  <c r="M93" i="43"/>
  <c r="L93" i="43"/>
  <c r="J93" i="43"/>
  <c r="I93" i="43"/>
  <c r="H93" i="43"/>
  <c r="G93" i="43"/>
  <c r="F93" i="43"/>
  <c r="E93" i="43"/>
  <c r="D93" i="43"/>
  <c r="C93" i="43"/>
  <c r="B93" i="43"/>
  <c r="A93" i="43"/>
  <c r="AJ92" i="43"/>
  <c r="AH92" i="43"/>
  <c r="AG92" i="43"/>
  <c r="AF92" i="43"/>
  <c r="AC92" i="43"/>
  <c r="Z92" i="43"/>
  <c r="Y92" i="43"/>
  <c r="X92" i="43"/>
  <c r="W92" i="43"/>
  <c r="V92" i="43"/>
  <c r="U92" i="43"/>
  <c r="T92" i="43"/>
  <c r="S92" i="43"/>
  <c r="R92" i="43"/>
  <c r="Q92" i="43"/>
  <c r="N92" i="43"/>
  <c r="M92" i="43"/>
  <c r="L92" i="43"/>
  <c r="J92" i="43"/>
  <c r="I92" i="43"/>
  <c r="H92" i="43"/>
  <c r="G92" i="43"/>
  <c r="F92" i="43"/>
  <c r="E92" i="43"/>
  <c r="D92" i="43"/>
  <c r="C92" i="43"/>
  <c r="B92" i="43"/>
  <c r="A92" i="43"/>
  <c r="AJ91" i="43"/>
  <c r="AH91" i="43"/>
  <c r="AG91" i="43"/>
  <c r="AF91" i="43"/>
  <c r="AC91" i="43"/>
  <c r="Z91" i="43"/>
  <c r="Y91" i="43"/>
  <c r="X91" i="43"/>
  <c r="W91" i="43"/>
  <c r="V91" i="43"/>
  <c r="U91" i="43"/>
  <c r="T91" i="43"/>
  <c r="S91" i="43"/>
  <c r="S107" i="43" s="1"/>
  <c r="R91" i="43"/>
  <c r="R107" i="43" s="1"/>
  <c r="Q91" i="43"/>
  <c r="N91" i="43"/>
  <c r="M91" i="43"/>
  <c r="M107" i="43" s="1"/>
  <c r="L91" i="43"/>
  <c r="J91" i="43"/>
  <c r="J107" i="43" s="1"/>
  <c r="I91" i="43"/>
  <c r="H91" i="43"/>
  <c r="G91" i="43"/>
  <c r="F91" i="43"/>
  <c r="E91" i="43"/>
  <c r="E107" i="43" s="1"/>
  <c r="D91" i="43"/>
  <c r="C91" i="43"/>
  <c r="B91" i="43"/>
  <c r="A91" i="43"/>
  <c r="M90" i="43"/>
  <c r="S89" i="43"/>
  <c r="R89" i="43"/>
  <c r="M89" i="43"/>
  <c r="I89" i="43"/>
  <c r="S88" i="43"/>
  <c r="R88" i="43"/>
  <c r="M88" i="43"/>
  <c r="I88" i="43"/>
  <c r="S87" i="43"/>
  <c r="R87" i="43"/>
  <c r="M87" i="43"/>
  <c r="L87" i="43"/>
  <c r="I87" i="43"/>
  <c r="S86" i="43"/>
  <c r="S90" i="43" s="1"/>
  <c r="R86" i="43"/>
  <c r="M86" i="43"/>
  <c r="L86" i="43"/>
  <c r="I86" i="43"/>
  <c r="M84" i="43"/>
  <c r="I84" i="43"/>
  <c r="M83" i="43"/>
  <c r="I83" i="43"/>
  <c r="M82" i="43"/>
  <c r="I82" i="43"/>
  <c r="M81" i="43"/>
  <c r="I81" i="43"/>
  <c r="M80" i="43"/>
  <c r="I80" i="43"/>
  <c r="M79" i="43"/>
  <c r="I79" i="43"/>
  <c r="M78" i="43"/>
  <c r="I78" i="43"/>
  <c r="S77" i="43"/>
  <c r="R77" i="43"/>
  <c r="M77" i="43"/>
  <c r="I77" i="43"/>
  <c r="M76" i="43"/>
  <c r="I76" i="43"/>
  <c r="S75" i="43"/>
  <c r="R75" i="43"/>
  <c r="O75" i="43"/>
  <c r="M75" i="43"/>
  <c r="I75" i="43"/>
  <c r="S74" i="43"/>
  <c r="R74" i="43"/>
  <c r="M74" i="43"/>
  <c r="I74" i="43"/>
  <c r="S73" i="43"/>
  <c r="R73" i="43"/>
  <c r="M73" i="43"/>
  <c r="I73" i="43"/>
  <c r="S72" i="43"/>
  <c r="R72" i="43"/>
  <c r="M72" i="43"/>
  <c r="L72" i="43"/>
  <c r="I72" i="43"/>
  <c r="M71" i="43"/>
  <c r="I71" i="43"/>
  <c r="M70" i="43"/>
  <c r="I70" i="43"/>
  <c r="M69" i="43"/>
  <c r="I69" i="43"/>
  <c r="S68" i="43"/>
  <c r="R68" i="43"/>
  <c r="M68" i="43"/>
  <c r="L68" i="43"/>
  <c r="I68" i="43"/>
  <c r="M67" i="43"/>
  <c r="I67" i="43"/>
  <c r="M66" i="43"/>
  <c r="I66" i="43"/>
  <c r="S65" i="43"/>
  <c r="R65" i="43"/>
  <c r="O65" i="43"/>
  <c r="M65" i="43"/>
  <c r="I65" i="43"/>
  <c r="S64" i="43"/>
  <c r="R64" i="43"/>
  <c r="O64" i="43"/>
  <c r="M64" i="43"/>
  <c r="I64" i="43"/>
  <c r="S63" i="43"/>
  <c r="R63" i="43"/>
  <c r="O63" i="43"/>
  <c r="M63" i="43"/>
  <c r="I63" i="43"/>
  <c r="S62" i="43"/>
  <c r="R62" i="43"/>
  <c r="O62" i="43"/>
  <c r="M62" i="43"/>
  <c r="I62" i="43"/>
  <c r="S61" i="43"/>
  <c r="R61" i="43"/>
  <c r="O61" i="43"/>
  <c r="M61" i="43"/>
  <c r="I61" i="43"/>
  <c r="S60" i="43"/>
  <c r="R60" i="43"/>
  <c r="O60" i="43"/>
  <c r="M60" i="43"/>
  <c r="I60" i="43"/>
  <c r="S59" i="43"/>
  <c r="R59" i="43"/>
  <c r="O59" i="43"/>
  <c r="M59" i="43"/>
  <c r="I59" i="43"/>
  <c r="M58" i="43"/>
  <c r="I58" i="43"/>
  <c r="M57" i="43"/>
  <c r="I57" i="43"/>
  <c r="M56" i="43"/>
  <c r="I56" i="43"/>
  <c r="M55" i="43"/>
  <c r="I55" i="43"/>
  <c r="S54" i="43"/>
  <c r="R54" i="43"/>
  <c r="O54" i="43"/>
  <c r="M54" i="43"/>
  <c r="I54" i="43"/>
  <c r="S53" i="43"/>
  <c r="R53" i="43"/>
  <c r="O53" i="43"/>
  <c r="M53" i="43"/>
  <c r="I53" i="43"/>
  <c r="S52" i="43"/>
  <c r="R52" i="43"/>
  <c r="O52" i="43"/>
  <c r="M52" i="43"/>
  <c r="I52" i="43"/>
  <c r="S51" i="43"/>
  <c r="R51" i="43"/>
  <c r="O51" i="43"/>
  <c r="M51" i="43"/>
  <c r="I51" i="43"/>
  <c r="S50" i="43"/>
  <c r="R50" i="43"/>
  <c r="O50" i="43"/>
  <c r="M50" i="43"/>
  <c r="I50" i="43"/>
  <c r="S49" i="43"/>
  <c r="R49" i="43"/>
  <c r="O49" i="43"/>
  <c r="M49" i="43"/>
  <c r="I49" i="43"/>
  <c r="S48" i="43"/>
  <c r="R48" i="43"/>
  <c r="O48" i="43"/>
  <c r="M48" i="43"/>
  <c r="I48" i="43"/>
  <c r="S47" i="43"/>
  <c r="R47" i="43"/>
  <c r="O47" i="43"/>
  <c r="M47" i="43"/>
  <c r="I47" i="43"/>
  <c r="S46" i="43"/>
  <c r="R46" i="43"/>
  <c r="O46" i="43"/>
  <c r="M46" i="43"/>
  <c r="I46" i="43"/>
  <c r="S45" i="43"/>
  <c r="R45" i="43"/>
  <c r="O45" i="43"/>
  <c r="M45" i="43"/>
  <c r="I45" i="43"/>
  <c r="S44" i="43"/>
  <c r="R44" i="43"/>
  <c r="O44" i="43"/>
  <c r="M44" i="43"/>
  <c r="I44" i="43"/>
  <c r="S43" i="43"/>
  <c r="R43" i="43"/>
  <c r="O43" i="43"/>
  <c r="M43" i="43"/>
  <c r="I43" i="43"/>
  <c r="S42" i="43"/>
  <c r="R42" i="43"/>
  <c r="O42" i="43"/>
  <c r="M42" i="43"/>
  <c r="I42" i="43"/>
  <c r="S41" i="43"/>
  <c r="R41" i="43"/>
  <c r="O41" i="43"/>
  <c r="M41" i="43"/>
  <c r="I41" i="43"/>
  <c r="S40" i="43"/>
  <c r="R40" i="43"/>
  <c r="O40" i="43"/>
  <c r="M40" i="43"/>
  <c r="I40" i="43"/>
  <c r="S39" i="43"/>
  <c r="R39" i="43"/>
  <c r="O39" i="43"/>
  <c r="M39" i="43"/>
  <c r="I39" i="43"/>
  <c r="S38" i="43"/>
  <c r="R38" i="43"/>
  <c r="O38" i="43"/>
  <c r="M38" i="43"/>
  <c r="I38" i="43"/>
  <c r="S37" i="43"/>
  <c r="R37" i="43"/>
  <c r="O37" i="43"/>
  <c r="M37" i="43"/>
  <c r="I37" i="43"/>
  <c r="S36" i="43"/>
  <c r="R36" i="43"/>
  <c r="O36" i="43"/>
  <c r="M36" i="43"/>
  <c r="I36" i="43"/>
  <c r="S35" i="43"/>
  <c r="R35" i="43"/>
  <c r="O35" i="43"/>
  <c r="M35" i="43"/>
  <c r="I35" i="43"/>
  <c r="S34" i="43"/>
  <c r="R34" i="43"/>
  <c r="O34" i="43"/>
  <c r="M34" i="43"/>
  <c r="I34" i="43"/>
  <c r="S33" i="43"/>
  <c r="R33" i="43"/>
  <c r="O33" i="43"/>
  <c r="M33" i="43"/>
  <c r="I33" i="43"/>
  <c r="S32" i="43"/>
  <c r="R32" i="43"/>
  <c r="O32" i="43"/>
  <c r="M32" i="43"/>
  <c r="I32" i="43"/>
  <c r="S31" i="43"/>
  <c r="R31" i="43"/>
  <c r="O31" i="43"/>
  <c r="M31" i="43"/>
  <c r="I31" i="43"/>
  <c r="S30" i="43"/>
  <c r="R30" i="43"/>
  <c r="O30" i="43"/>
  <c r="M30" i="43"/>
  <c r="I30" i="43"/>
  <c r="S29" i="43"/>
  <c r="R29" i="43"/>
  <c r="O29" i="43"/>
  <c r="M29" i="43"/>
  <c r="I29" i="43"/>
  <c r="S28" i="43"/>
  <c r="R28" i="43"/>
  <c r="O28" i="43"/>
  <c r="M28" i="43"/>
  <c r="I28" i="43"/>
  <c r="S27" i="43"/>
  <c r="R27" i="43"/>
  <c r="O27" i="43"/>
  <c r="M27" i="43"/>
  <c r="I27" i="43"/>
  <c r="S26" i="43"/>
  <c r="R26" i="43"/>
  <c r="O26" i="43"/>
  <c r="M26" i="43"/>
  <c r="I26" i="43"/>
  <c r="S25" i="43"/>
  <c r="R25" i="43"/>
  <c r="O25" i="43"/>
  <c r="M25" i="43"/>
  <c r="I25" i="43"/>
  <c r="S24" i="43"/>
  <c r="R24" i="43"/>
  <c r="O24" i="43"/>
  <c r="M24" i="43"/>
  <c r="I24" i="43"/>
  <c r="S23" i="43"/>
  <c r="R23" i="43"/>
  <c r="O23" i="43"/>
  <c r="M23" i="43"/>
  <c r="I23" i="43"/>
  <c r="S22" i="43"/>
  <c r="R22" i="43"/>
  <c r="O22" i="43"/>
  <c r="M22" i="43"/>
  <c r="I22" i="43"/>
  <c r="S21" i="43"/>
  <c r="R21" i="43"/>
  <c r="O21" i="43"/>
  <c r="M21" i="43"/>
  <c r="I21" i="43"/>
  <c r="S20" i="43"/>
  <c r="R20" i="43"/>
  <c r="O20" i="43"/>
  <c r="M20" i="43"/>
  <c r="I20" i="43"/>
  <c r="S19" i="43"/>
  <c r="R19" i="43"/>
  <c r="O19" i="43"/>
  <c r="M19" i="43"/>
  <c r="I19" i="43"/>
  <c r="S18" i="43"/>
  <c r="R18" i="43"/>
  <c r="O18" i="43"/>
  <c r="M18" i="43"/>
  <c r="I18" i="43"/>
  <c r="S17" i="43"/>
  <c r="R17" i="43"/>
  <c r="O17" i="43"/>
  <c r="M17" i="43"/>
  <c r="I17" i="43"/>
  <c r="S16" i="43"/>
  <c r="R16" i="43"/>
  <c r="O16" i="43"/>
  <c r="M16" i="43"/>
  <c r="I16" i="43"/>
  <c r="S15" i="43"/>
  <c r="R15" i="43"/>
  <c r="O15" i="43"/>
  <c r="M15" i="43"/>
  <c r="I15" i="43"/>
  <c r="S14" i="43"/>
  <c r="R14" i="43"/>
  <c r="O14" i="43"/>
  <c r="M14" i="43"/>
  <c r="I14" i="43"/>
  <c r="M13" i="43"/>
  <c r="I13" i="43"/>
  <c r="M12" i="43"/>
  <c r="I12" i="43"/>
  <c r="M11" i="43"/>
  <c r="I11" i="43"/>
  <c r="S10" i="43"/>
  <c r="R10" i="43"/>
  <c r="M10" i="43"/>
  <c r="I10" i="43"/>
  <c r="S9" i="43"/>
  <c r="R9" i="43"/>
  <c r="M9" i="43"/>
  <c r="I9" i="43"/>
  <c r="M8" i="43"/>
  <c r="I8" i="43"/>
  <c r="I7" i="43"/>
  <c r="S6" i="43"/>
  <c r="R6" i="43"/>
  <c r="M6" i="43"/>
  <c r="I6" i="43"/>
  <c r="S5" i="43"/>
  <c r="R5" i="43"/>
  <c r="M5" i="43"/>
  <c r="I5" i="43"/>
  <c r="S4" i="43"/>
  <c r="R4" i="43"/>
  <c r="O4" i="43"/>
  <c r="M4" i="43"/>
  <c r="I4" i="43"/>
  <c r="S3" i="43"/>
  <c r="R3" i="43"/>
  <c r="M3" i="43"/>
  <c r="I3" i="43"/>
  <c r="S2" i="43"/>
  <c r="R2" i="43"/>
  <c r="O2" i="43"/>
  <c r="M2" i="43"/>
  <c r="L2" i="43"/>
  <c r="I2" i="43"/>
  <c r="O640" i="4"/>
  <c r="O658" i="43" s="1"/>
  <c r="K640" i="4"/>
  <c r="K658" i="43" s="1"/>
  <c r="O639" i="4"/>
  <c r="O657" i="43" s="1"/>
  <c r="K639" i="4"/>
  <c r="K657" i="43" s="1"/>
  <c r="O638" i="4"/>
  <c r="O656" i="43" s="1"/>
  <c r="K638" i="4"/>
  <c r="K656" i="43" s="1"/>
  <c r="P637" i="4"/>
  <c r="P655" i="43" s="1"/>
  <c r="O637" i="4"/>
  <c r="O655" i="43" s="1"/>
  <c r="K637" i="4"/>
  <c r="K655" i="43" s="1"/>
  <c r="O636" i="4"/>
  <c r="O654" i="43" s="1"/>
  <c r="K636" i="4"/>
  <c r="K654" i="43" s="1"/>
  <c r="O635" i="4"/>
  <c r="O653" i="43" s="1"/>
  <c r="K635" i="4"/>
  <c r="K653" i="43" s="1"/>
  <c r="O634" i="4"/>
  <c r="O652" i="43" s="1"/>
  <c r="K634" i="4"/>
  <c r="K652" i="43" s="1"/>
  <c r="P633" i="4"/>
  <c r="P651" i="43" s="1"/>
  <c r="O633" i="4"/>
  <c r="O651" i="43" s="1"/>
  <c r="K633" i="4"/>
  <c r="K651" i="43" s="1"/>
  <c r="O632" i="4"/>
  <c r="O650" i="43" s="1"/>
  <c r="K632" i="4"/>
  <c r="K650" i="43" s="1"/>
  <c r="O631" i="4"/>
  <c r="O649" i="43" s="1"/>
  <c r="K631" i="4"/>
  <c r="K649" i="43" s="1"/>
  <c r="O630" i="4"/>
  <c r="O648" i="43" s="1"/>
  <c r="K630" i="4"/>
  <c r="K648" i="43" s="1"/>
  <c r="P629" i="4"/>
  <c r="P647" i="43" s="1"/>
  <c r="O629" i="4"/>
  <c r="O647" i="43" s="1"/>
  <c r="K629" i="4"/>
  <c r="K647" i="43" s="1"/>
  <c r="O628" i="4"/>
  <c r="O646" i="43" s="1"/>
  <c r="K628" i="4"/>
  <c r="K646" i="43" s="1"/>
  <c r="O627" i="4"/>
  <c r="O645" i="43" s="1"/>
  <c r="K627" i="4"/>
  <c r="K645" i="43" s="1"/>
  <c r="O626" i="4"/>
  <c r="O644" i="43" s="1"/>
  <c r="K626" i="4"/>
  <c r="K644" i="43" s="1"/>
  <c r="P625" i="4"/>
  <c r="P643" i="43" s="1"/>
  <c r="O625" i="4"/>
  <c r="O643" i="43" s="1"/>
  <c r="K625" i="4"/>
  <c r="K643" i="43" s="1"/>
  <c r="AK624" i="4"/>
  <c r="AJ624" i="4"/>
  <c r="AJ642" i="43" s="1"/>
  <c r="AH624" i="4"/>
  <c r="AH642" i="43" s="1"/>
  <c r="AG624" i="4"/>
  <c r="AG642" i="43" s="1"/>
  <c r="AF624" i="4"/>
  <c r="AF642" i="43" s="1"/>
  <c r="AE624" i="4"/>
  <c r="AD624" i="4"/>
  <c r="AC624" i="4"/>
  <c r="AC642" i="43" s="1"/>
  <c r="AB624" i="4"/>
  <c r="AA624" i="4"/>
  <c r="Z624" i="4"/>
  <c r="Z642" i="43" s="1"/>
  <c r="Y624" i="4"/>
  <c r="Y642" i="43" s="1"/>
  <c r="X624" i="4"/>
  <c r="X642" i="43" s="1"/>
  <c r="W624" i="4"/>
  <c r="V624" i="4"/>
  <c r="O624" i="4"/>
  <c r="O642" i="43" s="1"/>
  <c r="N624" i="4"/>
  <c r="N642" i="43" s="1"/>
  <c r="J624" i="4"/>
  <c r="J642" i="43" s="1"/>
  <c r="H624" i="4"/>
  <c r="H642" i="43" s="1"/>
  <c r="G624" i="4"/>
  <c r="G642" i="43" s="1"/>
  <c r="F624" i="4"/>
  <c r="F642" i="43" s="1"/>
  <c r="E624" i="4"/>
  <c r="E642" i="43" s="1"/>
  <c r="D624" i="4"/>
  <c r="D642" i="43" s="1"/>
  <c r="C624" i="4"/>
  <c r="C642" i="43" s="1"/>
  <c r="B624" i="4"/>
  <c r="B642" i="43" s="1"/>
  <c r="A624" i="4"/>
  <c r="A642" i="43" s="1"/>
  <c r="AJ623" i="4"/>
  <c r="AJ641" i="43" s="1"/>
  <c r="AH623" i="4"/>
  <c r="AH641" i="43" s="1"/>
  <c r="AG623" i="4"/>
  <c r="AG641" i="43" s="1"/>
  <c r="AF623" i="4"/>
  <c r="AF641" i="43" s="1"/>
  <c r="AD623" i="4"/>
  <c r="AE623" i="4" s="1"/>
  <c r="AC623" i="4"/>
  <c r="AC641" i="43" s="1"/>
  <c r="AB623" i="4"/>
  <c r="AA623" i="4"/>
  <c r="Z623" i="4"/>
  <c r="Z641" i="43" s="1"/>
  <c r="Y623" i="4"/>
  <c r="Y641" i="43" s="1"/>
  <c r="X623" i="4"/>
  <c r="X641" i="43" s="1"/>
  <c r="W623" i="4"/>
  <c r="V623" i="4"/>
  <c r="Q623" i="4" s="1"/>
  <c r="Q641" i="43" s="1"/>
  <c r="O623" i="4"/>
  <c r="O641" i="43" s="1"/>
  <c r="L623" i="4"/>
  <c r="L641" i="43" s="1"/>
  <c r="J623" i="4"/>
  <c r="J641" i="43" s="1"/>
  <c r="H623" i="4"/>
  <c r="H641" i="43" s="1"/>
  <c r="G623" i="4"/>
  <c r="G641" i="43" s="1"/>
  <c r="F623" i="4"/>
  <c r="F641" i="43" s="1"/>
  <c r="E623" i="4"/>
  <c r="E641" i="43" s="1"/>
  <c r="D623" i="4"/>
  <c r="D641" i="43" s="1"/>
  <c r="C623" i="4"/>
  <c r="C641" i="43" s="1"/>
  <c r="B623" i="4"/>
  <c r="B641" i="43" s="1"/>
  <c r="A623" i="4"/>
  <c r="A641" i="43" s="1"/>
  <c r="AK622" i="4"/>
  <c r="AJ622" i="4"/>
  <c r="AJ640" i="43" s="1"/>
  <c r="AH622" i="4"/>
  <c r="AH640" i="43" s="1"/>
  <c r="AG622" i="4"/>
  <c r="AG640" i="43" s="1"/>
  <c r="AF622" i="4"/>
  <c r="AF640" i="43" s="1"/>
  <c r="AE622" i="4"/>
  <c r="AD622" i="4"/>
  <c r="AC622" i="4"/>
  <c r="AC640" i="43" s="1"/>
  <c r="AB622" i="4"/>
  <c r="AA622" i="4"/>
  <c r="Z622" i="4"/>
  <c r="Z640" i="43" s="1"/>
  <c r="Y622" i="4"/>
  <c r="Y640" i="43" s="1"/>
  <c r="X622" i="4"/>
  <c r="X640" i="43" s="1"/>
  <c r="W622" i="4"/>
  <c r="V622" i="4"/>
  <c r="P622" i="4"/>
  <c r="P640" i="43" s="1"/>
  <c r="O622" i="4"/>
  <c r="O640" i="43" s="1"/>
  <c r="N622" i="4"/>
  <c r="N640" i="43" s="1"/>
  <c r="J622" i="4"/>
  <c r="J640" i="43" s="1"/>
  <c r="H622" i="4"/>
  <c r="H640" i="43" s="1"/>
  <c r="G622" i="4"/>
  <c r="G640" i="43" s="1"/>
  <c r="F622" i="4"/>
  <c r="F640" i="43" s="1"/>
  <c r="E622" i="4"/>
  <c r="E640" i="43" s="1"/>
  <c r="D622" i="4"/>
  <c r="D640" i="43" s="1"/>
  <c r="C622" i="4"/>
  <c r="C640" i="43" s="1"/>
  <c r="B622" i="4"/>
  <c r="B640" i="43" s="1"/>
  <c r="A622" i="4"/>
  <c r="A640" i="43" s="1"/>
  <c r="AJ621" i="4"/>
  <c r="AJ639" i="43" s="1"/>
  <c r="AH621" i="4"/>
  <c r="AH639" i="43" s="1"/>
  <c r="AG621" i="4"/>
  <c r="AG639" i="43" s="1"/>
  <c r="AF621" i="4"/>
  <c r="AF639" i="43" s="1"/>
  <c r="AD621" i="4"/>
  <c r="AE621" i="4" s="1"/>
  <c r="AC621" i="4"/>
  <c r="AC639" i="43" s="1"/>
  <c r="AB621" i="4"/>
  <c r="AA621" i="4"/>
  <c r="Z621" i="4"/>
  <c r="Z639" i="43" s="1"/>
  <c r="Y621" i="4"/>
  <c r="Y639" i="43" s="1"/>
  <c r="X621" i="4"/>
  <c r="X639" i="43" s="1"/>
  <c r="W621" i="4"/>
  <c r="V621" i="4"/>
  <c r="Q621" i="4" s="1"/>
  <c r="Q639" i="43" s="1"/>
  <c r="O621" i="4"/>
  <c r="O639" i="43" s="1"/>
  <c r="N621" i="4"/>
  <c r="N639" i="43" s="1"/>
  <c r="L621" i="4"/>
  <c r="L639" i="43" s="1"/>
  <c r="J621" i="4"/>
  <c r="J639" i="43" s="1"/>
  <c r="H621" i="4"/>
  <c r="H639" i="43" s="1"/>
  <c r="G621" i="4"/>
  <c r="G639" i="43" s="1"/>
  <c r="F621" i="4"/>
  <c r="F639" i="43" s="1"/>
  <c r="E621" i="4"/>
  <c r="E639" i="43" s="1"/>
  <c r="D621" i="4"/>
  <c r="D639" i="43" s="1"/>
  <c r="C621" i="4"/>
  <c r="C639" i="43" s="1"/>
  <c r="B621" i="4"/>
  <c r="B639" i="43" s="1"/>
  <c r="A621" i="4"/>
  <c r="A639" i="43" s="1"/>
  <c r="AK620" i="4"/>
  <c r="AJ620" i="4"/>
  <c r="AJ638" i="43" s="1"/>
  <c r="AH620" i="4"/>
  <c r="AH638" i="43" s="1"/>
  <c r="AG620" i="4"/>
  <c r="AG638" i="43" s="1"/>
  <c r="AF620" i="4"/>
  <c r="AF638" i="43" s="1"/>
  <c r="AE620" i="4"/>
  <c r="AD620" i="4"/>
  <c r="AC620" i="4"/>
  <c r="AC638" i="43" s="1"/>
  <c r="AB620" i="4"/>
  <c r="AA620" i="4"/>
  <c r="Z620" i="4"/>
  <c r="Z638" i="43" s="1"/>
  <c r="Y620" i="4"/>
  <c r="Y638" i="43" s="1"/>
  <c r="X620" i="4"/>
  <c r="X638" i="43" s="1"/>
  <c r="W620" i="4"/>
  <c r="V620" i="4"/>
  <c r="P620" i="4"/>
  <c r="P638" i="43" s="1"/>
  <c r="O620" i="4"/>
  <c r="O638" i="43" s="1"/>
  <c r="N620" i="4"/>
  <c r="N638" i="43" s="1"/>
  <c r="J620" i="4"/>
  <c r="J638" i="43" s="1"/>
  <c r="H620" i="4"/>
  <c r="H638" i="43" s="1"/>
  <c r="G620" i="4"/>
  <c r="G638" i="43" s="1"/>
  <c r="F620" i="4"/>
  <c r="F638" i="43" s="1"/>
  <c r="E620" i="4"/>
  <c r="E638" i="43" s="1"/>
  <c r="D620" i="4"/>
  <c r="D638" i="43" s="1"/>
  <c r="C620" i="4"/>
  <c r="C638" i="43" s="1"/>
  <c r="B620" i="4"/>
  <c r="B638" i="43" s="1"/>
  <c r="A620" i="4"/>
  <c r="A638" i="43" s="1"/>
  <c r="AJ619" i="4"/>
  <c r="AJ637" i="43" s="1"/>
  <c r="AH619" i="4"/>
  <c r="AH637" i="43" s="1"/>
  <c r="AG619" i="4"/>
  <c r="AG637" i="43" s="1"/>
  <c r="AF619" i="4"/>
  <c r="AF637" i="43" s="1"/>
  <c r="AD619" i="4"/>
  <c r="AE619" i="4" s="1"/>
  <c r="AC619" i="4"/>
  <c r="AC637" i="43" s="1"/>
  <c r="AB619" i="4"/>
  <c r="AA619" i="4"/>
  <c r="Z619" i="4"/>
  <c r="Z637" i="43" s="1"/>
  <c r="Y619" i="4"/>
  <c r="Y637" i="43" s="1"/>
  <c r="X619" i="4"/>
  <c r="X637" i="43" s="1"/>
  <c r="W619" i="4"/>
  <c r="V619" i="4"/>
  <c r="Q619" i="4" s="1"/>
  <c r="Q637" i="43" s="1"/>
  <c r="O619" i="4"/>
  <c r="O637" i="43" s="1"/>
  <c r="N619" i="4"/>
  <c r="N637" i="43" s="1"/>
  <c r="L619" i="4"/>
  <c r="L637" i="43" s="1"/>
  <c r="J619" i="4"/>
  <c r="J637" i="43" s="1"/>
  <c r="H619" i="4"/>
  <c r="H637" i="43" s="1"/>
  <c r="G619" i="4"/>
  <c r="G637" i="43" s="1"/>
  <c r="F619" i="4"/>
  <c r="F637" i="43" s="1"/>
  <c r="E619" i="4"/>
  <c r="E637" i="43" s="1"/>
  <c r="D619" i="4"/>
  <c r="D637" i="43" s="1"/>
  <c r="C619" i="4"/>
  <c r="C637" i="43" s="1"/>
  <c r="B619" i="4"/>
  <c r="B637" i="43" s="1"/>
  <c r="A619" i="4"/>
  <c r="A637" i="43" s="1"/>
  <c r="AK618" i="4"/>
  <c r="AJ618" i="4"/>
  <c r="AJ636" i="43" s="1"/>
  <c r="AH618" i="4"/>
  <c r="AH636" i="43" s="1"/>
  <c r="AG618" i="4"/>
  <c r="AG636" i="43" s="1"/>
  <c r="AF618" i="4"/>
  <c r="AF636" i="43" s="1"/>
  <c r="AE618" i="4"/>
  <c r="AD618" i="4"/>
  <c r="AC618" i="4"/>
  <c r="AC636" i="43" s="1"/>
  <c r="AB618" i="4"/>
  <c r="AA618" i="4"/>
  <c r="Z618" i="4"/>
  <c r="Z636" i="43" s="1"/>
  <c r="Y618" i="4"/>
  <c r="Y636" i="43" s="1"/>
  <c r="X618" i="4"/>
  <c r="X636" i="43" s="1"/>
  <c r="W618" i="4"/>
  <c r="V618" i="4"/>
  <c r="P618" i="4"/>
  <c r="P636" i="43" s="1"/>
  <c r="O618" i="4"/>
  <c r="O636" i="43" s="1"/>
  <c r="N618" i="4"/>
  <c r="N636" i="43" s="1"/>
  <c r="J618" i="4"/>
  <c r="J636" i="43" s="1"/>
  <c r="H618" i="4"/>
  <c r="H636" i="43" s="1"/>
  <c r="G618" i="4"/>
  <c r="G636" i="43" s="1"/>
  <c r="F618" i="4"/>
  <c r="F636" i="43" s="1"/>
  <c r="E618" i="4"/>
  <c r="E636" i="43" s="1"/>
  <c r="D618" i="4"/>
  <c r="D636" i="43" s="1"/>
  <c r="C618" i="4"/>
  <c r="C636" i="43" s="1"/>
  <c r="B618" i="4"/>
  <c r="B636" i="43" s="1"/>
  <c r="A618" i="4"/>
  <c r="A636" i="43" s="1"/>
  <c r="AJ617" i="4"/>
  <c r="AJ635" i="43" s="1"/>
  <c r="AH617" i="4"/>
  <c r="AH635" i="43" s="1"/>
  <c r="AG617" i="4"/>
  <c r="AG635" i="43" s="1"/>
  <c r="AF617" i="4"/>
  <c r="AF635" i="43" s="1"/>
  <c r="AD617" i="4"/>
  <c r="AE617" i="4" s="1"/>
  <c r="AC617" i="4"/>
  <c r="AC635" i="43" s="1"/>
  <c r="AB617" i="4"/>
  <c r="AA617" i="4"/>
  <c r="Z617" i="4"/>
  <c r="Z635" i="43" s="1"/>
  <c r="Y617" i="4"/>
  <c r="Y635" i="43" s="1"/>
  <c r="X617" i="4"/>
  <c r="X635" i="43" s="1"/>
  <c r="W617" i="4"/>
  <c r="V617" i="4"/>
  <c r="Q617" i="4" s="1"/>
  <c r="Q635" i="43" s="1"/>
  <c r="O617" i="4"/>
  <c r="O635" i="43" s="1"/>
  <c r="N617" i="4"/>
  <c r="N635" i="43" s="1"/>
  <c r="L617" i="4"/>
  <c r="L635" i="43" s="1"/>
  <c r="J617" i="4"/>
  <c r="J635" i="43" s="1"/>
  <c r="H617" i="4"/>
  <c r="H635" i="43" s="1"/>
  <c r="G617" i="4"/>
  <c r="G635" i="43" s="1"/>
  <c r="F617" i="4"/>
  <c r="F635" i="43" s="1"/>
  <c r="E617" i="4"/>
  <c r="E635" i="43" s="1"/>
  <c r="D617" i="4"/>
  <c r="D635" i="43" s="1"/>
  <c r="C617" i="4"/>
  <c r="C635" i="43" s="1"/>
  <c r="B617" i="4"/>
  <c r="B635" i="43" s="1"/>
  <c r="A617" i="4"/>
  <c r="A635" i="43" s="1"/>
  <c r="AK616" i="4"/>
  <c r="AJ616" i="4"/>
  <c r="AJ634" i="43" s="1"/>
  <c r="AH616" i="4"/>
  <c r="AH634" i="43" s="1"/>
  <c r="AG616" i="4"/>
  <c r="AG634" i="43" s="1"/>
  <c r="AF616" i="4"/>
  <c r="AF634" i="43" s="1"/>
  <c r="AE616" i="4"/>
  <c r="AD616" i="4"/>
  <c r="AC616" i="4"/>
  <c r="AC634" i="43" s="1"/>
  <c r="AB616" i="4"/>
  <c r="AA616" i="4"/>
  <c r="Z616" i="4"/>
  <c r="Z634" i="43" s="1"/>
  <c r="Y616" i="4"/>
  <c r="Y634" i="43" s="1"/>
  <c r="X616" i="4"/>
  <c r="X634" i="43" s="1"/>
  <c r="W616" i="4"/>
  <c r="V616" i="4"/>
  <c r="P616" i="4"/>
  <c r="P634" i="43" s="1"/>
  <c r="O616" i="4"/>
  <c r="O634" i="43" s="1"/>
  <c r="N616" i="4"/>
  <c r="N634" i="43" s="1"/>
  <c r="J616" i="4"/>
  <c r="J634" i="43" s="1"/>
  <c r="J659" i="43" s="1"/>
  <c r="H616" i="4"/>
  <c r="H634" i="43" s="1"/>
  <c r="G616" i="4"/>
  <c r="G634" i="43" s="1"/>
  <c r="F616" i="4"/>
  <c r="F634" i="43" s="1"/>
  <c r="E616" i="4"/>
  <c r="E634" i="43" s="1"/>
  <c r="E659" i="43" s="1"/>
  <c r="D616" i="4"/>
  <c r="D634" i="43" s="1"/>
  <c r="C616" i="4"/>
  <c r="C634" i="43" s="1"/>
  <c r="B616" i="4"/>
  <c r="B634" i="43" s="1"/>
  <c r="A616" i="4"/>
  <c r="A634" i="43" s="1"/>
  <c r="AK615" i="4"/>
  <c r="AH615" i="4"/>
  <c r="AG615" i="4"/>
  <c r="AG632" i="43" s="1"/>
  <c r="AF615" i="4"/>
  <c r="AF632" i="43" s="1"/>
  <c r="AE615" i="4"/>
  <c r="AD615" i="4"/>
  <c r="AC615" i="4"/>
  <c r="AC632" i="43" s="1"/>
  <c r="AB615" i="4"/>
  <c r="AA615" i="4"/>
  <c r="Z615" i="4"/>
  <c r="Z632" i="43" s="1"/>
  <c r="Y615" i="4"/>
  <c r="Y632" i="43" s="1"/>
  <c r="X615" i="4"/>
  <c r="X632" i="43" s="1"/>
  <c r="W615" i="4"/>
  <c r="V615" i="4"/>
  <c r="Q615" i="4"/>
  <c r="Q632" i="43" s="1"/>
  <c r="O615" i="4"/>
  <c r="O632" i="43" s="1"/>
  <c r="N615" i="4"/>
  <c r="N632" i="43" s="1"/>
  <c r="L615" i="4"/>
  <c r="L632" i="43" s="1"/>
  <c r="J615" i="4"/>
  <c r="J632" i="43" s="1"/>
  <c r="H615" i="4"/>
  <c r="G615" i="4"/>
  <c r="F615" i="4"/>
  <c r="F632" i="43" s="1"/>
  <c r="E615" i="4"/>
  <c r="E632" i="43" s="1"/>
  <c r="D615" i="4"/>
  <c r="D632" i="43" s="1"/>
  <c r="C615" i="4"/>
  <c r="C632" i="43" s="1"/>
  <c r="B615" i="4"/>
  <c r="B632" i="43" s="1"/>
  <c r="A615" i="4"/>
  <c r="A632" i="43" s="1"/>
  <c r="AK614" i="4"/>
  <c r="AH614" i="4"/>
  <c r="AG614" i="4"/>
  <c r="AG631" i="43" s="1"/>
  <c r="AF614" i="4"/>
  <c r="AF631" i="43" s="1"/>
  <c r="AE614" i="4"/>
  <c r="AD614" i="4"/>
  <c r="AC614" i="4"/>
  <c r="AC631" i="43" s="1"/>
  <c r="AB614" i="4"/>
  <c r="AA614" i="4"/>
  <c r="Z614" i="4"/>
  <c r="Z631" i="43" s="1"/>
  <c r="Y614" i="4"/>
  <c r="Y631" i="43" s="1"/>
  <c r="X614" i="4"/>
  <c r="X631" i="43" s="1"/>
  <c r="W614" i="4"/>
  <c r="V614" i="4"/>
  <c r="R614" i="4"/>
  <c r="R631" i="43" s="1"/>
  <c r="Q614" i="4"/>
  <c r="Q631" i="43" s="1"/>
  <c r="N614" i="4"/>
  <c r="N631" i="43" s="1"/>
  <c r="L614" i="4"/>
  <c r="L631" i="43" s="1"/>
  <c r="J614" i="4"/>
  <c r="J631" i="43" s="1"/>
  <c r="H614" i="4"/>
  <c r="G614" i="4"/>
  <c r="F614" i="4"/>
  <c r="F631" i="43" s="1"/>
  <c r="E614" i="4"/>
  <c r="E631" i="43" s="1"/>
  <c r="D614" i="4"/>
  <c r="D631" i="43" s="1"/>
  <c r="C614" i="4"/>
  <c r="C631" i="43" s="1"/>
  <c r="B614" i="4"/>
  <c r="B631" i="43" s="1"/>
  <c r="A614" i="4"/>
  <c r="A631" i="43" s="1"/>
  <c r="AK613" i="4"/>
  <c r="AH613" i="4"/>
  <c r="AG613" i="4"/>
  <c r="AG630" i="43" s="1"/>
  <c r="AF613" i="4"/>
  <c r="AF630" i="43" s="1"/>
  <c r="AE613" i="4"/>
  <c r="R613" i="4" s="1"/>
  <c r="R630" i="43" s="1"/>
  <c r="AD613" i="4"/>
  <c r="AC613" i="4"/>
  <c r="AC630" i="43" s="1"/>
  <c r="AB613" i="4"/>
  <c r="AA613" i="4"/>
  <c r="Z613" i="4"/>
  <c r="Z630" i="43" s="1"/>
  <c r="Y613" i="4"/>
  <c r="Y630" i="43" s="1"/>
  <c r="X613" i="4"/>
  <c r="X630" i="43" s="1"/>
  <c r="W613" i="4"/>
  <c r="V613" i="4"/>
  <c r="Q613" i="4"/>
  <c r="Q630" i="43" s="1"/>
  <c r="L613" i="4"/>
  <c r="L630" i="43" s="1"/>
  <c r="J613" i="4"/>
  <c r="J630" i="43" s="1"/>
  <c r="H613" i="4"/>
  <c r="G613" i="4"/>
  <c r="F613" i="4"/>
  <c r="F630" i="43" s="1"/>
  <c r="E613" i="4"/>
  <c r="E630" i="43" s="1"/>
  <c r="D613" i="4"/>
  <c r="D630" i="43" s="1"/>
  <c r="C613" i="4"/>
  <c r="C630" i="43" s="1"/>
  <c r="B613" i="4"/>
  <c r="B630" i="43" s="1"/>
  <c r="A613" i="4"/>
  <c r="A630" i="43" s="1"/>
  <c r="AH612" i="4"/>
  <c r="AG612" i="4"/>
  <c r="AG629" i="43" s="1"/>
  <c r="AF612" i="4"/>
  <c r="AF629" i="43" s="1"/>
  <c r="AD612" i="4"/>
  <c r="AE612" i="4" s="1"/>
  <c r="R612" i="4" s="1"/>
  <c r="R629" i="43" s="1"/>
  <c r="AC612" i="4"/>
  <c r="AC629" i="43" s="1"/>
  <c r="AB612" i="4"/>
  <c r="AA612" i="4"/>
  <c r="Z612" i="4"/>
  <c r="Z629" i="43" s="1"/>
  <c r="Y612" i="4"/>
  <c r="Y629" i="43" s="1"/>
  <c r="X612" i="4"/>
  <c r="X629" i="43" s="1"/>
  <c r="W612" i="4"/>
  <c r="V612" i="4"/>
  <c r="O612" i="4"/>
  <c r="O629" i="43" s="1"/>
  <c r="N612" i="4"/>
  <c r="N629" i="43" s="1"/>
  <c r="L612" i="4"/>
  <c r="L629" i="43" s="1"/>
  <c r="J612" i="4"/>
  <c r="J629" i="43" s="1"/>
  <c r="H612" i="4"/>
  <c r="G612" i="4"/>
  <c r="F612" i="4"/>
  <c r="F629" i="43" s="1"/>
  <c r="E612" i="4"/>
  <c r="E629" i="43" s="1"/>
  <c r="D612" i="4"/>
  <c r="D629" i="43" s="1"/>
  <c r="C612" i="4"/>
  <c r="C629" i="43" s="1"/>
  <c r="B612" i="4"/>
  <c r="B629" i="43" s="1"/>
  <c r="A612" i="4"/>
  <c r="A629" i="43" s="1"/>
  <c r="AK611" i="4"/>
  <c r="AJ611" i="4"/>
  <c r="AJ628" i="43" s="1"/>
  <c r="AH611" i="4"/>
  <c r="AG611" i="4"/>
  <c r="AG628" i="43" s="1"/>
  <c r="AF611" i="4"/>
  <c r="AF628" i="43" s="1"/>
  <c r="AE611" i="4"/>
  <c r="AD611" i="4"/>
  <c r="AC611" i="4"/>
  <c r="AC628" i="43" s="1"/>
  <c r="AB611" i="4"/>
  <c r="AA611" i="4"/>
  <c r="Z611" i="4"/>
  <c r="Z628" i="43" s="1"/>
  <c r="Y611" i="4"/>
  <c r="Y628" i="43" s="1"/>
  <c r="X611" i="4"/>
  <c r="X628" i="43" s="1"/>
  <c r="W611" i="4"/>
  <c r="V611" i="4"/>
  <c r="Q611" i="4"/>
  <c r="Q628" i="43" s="1"/>
  <c r="O611" i="4"/>
  <c r="O628" i="43" s="1"/>
  <c r="N611" i="4"/>
  <c r="N628" i="43" s="1"/>
  <c r="L611" i="4"/>
  <c r="L628" i="43" s="1"/>
  <c r="J611" i="4"/>
  <c r="J628" i="43" s="1"/>
  <c r="H611" i="4"/>
  <c r="H628" i="43" s="1"/>
  <c r="G611" i="4"/>
  <c r="G628" i="43" s="1"/>
  <c r="F611" i="4"/>
  <c r="F628" i="43" s="1"/>
  <c r="E611" i="4"/>
  <c r="E628" i="43" s="1"/>
  <c r="D611" i="4"/>
  <c r="D628" i="43" s="1"/>
  <c r="C611" i="4"/>
  <c r="C628" i="43" s="1"/>
  <c r="B611" i="4"/>
  <c r="B628" i="43" s="1"/>
  <c r="A611" i="4"/>
  <c r="A628" i="43" s="1"/>
  <c r="AK610" i="4"/>
  <c r="AJ610" i="4"/>
  <c r="AJ627" i="43" s="1"/>
  <c r="AH610" i="4"/>
  <c r="AG610" i="4"/>
  <c r="AG627" i="43" s="1"/>
  <c r="AF610" i="4"/>
  <c r="AF627" i="43" s="1"/>
  <c r="AE610" i="4"/>
  <c r="AD610" i="4"/>
  <c r="AC610" i="4"/>
  <c r="AC627" i="43" s="1"/>
  <c r="AB610" i="4"/>
  <c r="AA610" i="4"/>
  <c r="Z610" i="4"/>
  <c r="Z627" i="43" s="1"/>
  <c r="Y610" i="4"/>
  <c r="Y627" i="43" s="1"/>
  <c r="X610" i="4"/>
  <c r="X627" i="43" s="1"/>
  <c r="W610" i="4"/>
  <c r="V610" i="4"/>
  <c r="Q610" i="4"/>
  <c r="Q627" i="43" s="1"/>
  <c r="O610" i="4"/>
  <c r="O627" i="43" s="1"/>
  <c r="N610" i="4"/>
  <c r="N627" i="43" s="1"/>
  <c r="L610" i="4"/>
  <c r="L627" i="43" s="1"/>
  <c r="J610" i="4"/>
  <c r="J627" i="43" s="1"/>
  <c r="H610" i="4"/>
  <c r="H627" i="43" s="1"/>
  <c r="G610" i="4"/>
  <c r="G627" i="43" s="1"/>
  <c r="F610" i="4"/>
  <c r="F627" i="43" s="1"/>
  <c r="E610" i="4"/>
  <c r="E627" i="43" s="1"/>
  <c r="D610" i="4"/>
  <c r="D627" i="43" s="1"/>
  <c r="C610" i="4"/>
  <c r="C627" i="43" s="1"/>
  <c r="B610" i="4"/>
  <c r="B627" i="43" s="1"/>
  <c r="A610" i="4"/>
  <c r="A627" i="43" s="1"/>
  <c r="AK609" i="4"/>
  <c r="AJ609" i="4"/>
  <c r="AJ626" i="43" s="1"/>
  <c r="AH609" i="4"/>
  <c r="AG609" i="4"/>
  <c r="AG626" i="43" s="1"/>
  <c r="AF609" i="4"/>
  <c r="AF626" i="43" s="1"/>
  <c r="AD609" i="4"/>
  <c r="AC609" i="4"/>
  <c r="AC626" i="43" s="1"/>
  <c r="AB609" i="4"/>
  <c r="AA609" i="4"/>
  <c r="Z609" i="4"/>
  <c r="Z626" i="43" s="1"/>
  <c r="Y609" i="4"/>
  <c r="Y626" i="43" s="1"/>
  <c r="X609" i="4"/>
  <c r="X626" i="43" s="1"/>
  <c r="W609" i="4"/>
  <c r="V609" i="4"/>
  <c r="R609" i="4"/>
  <c r="R626" i="43" s="1"/>
  <c r="Q609" i="4"/>
  <c r="Q626" i="43" s="1"/>
  <c r="N609" i="4"/>
  <c r="N626" i="43" s="1"/>
  <c r="L609" i="4"/>
  <c r="L626" i="43" s="1"/>
  <c r="J609" i="4"/>
  <c r="J626" i="43" s="1"/>
  <c r="H609" i="4"/>
  <c r="H626" i="43" s="1"/>
  <c r="G609" i="4"/>
  <c r="G626" i="43" s="1"/>
  <c r="F609" i="4"/>
  <c r="F626" i="43" s="1"/>
  <c r="E609" i="4"/>
  <c r="E626" i="43" s="1"/>
  <c r="D609" i="4"/>
  <c r="D626" i="43" s="1"/>
  <c r="C609" i="4"/>
  <c r="C626" i="43" s="1"/>
  <c r="B609" i="4"/>
  <c r="B626" i="43" s="1"/>
  <c r="A609" i="4"/>
  <c r="A626" i="43" s="1"/>
  <c r="AK608" i="4"/>
  <c r="AJ608" i="4"/>
  <c r="AJ625" i="43" s="1"/>
  <c r="AH608" i="4"/>
  <c r="AG608" i="4"/>
  <c r="AG625" i="43" s="1"/>
  <c r="AF608" i="4"/>
  <c r="AF625" i="43" s="1"/>
  <c r="AE608" i="4"/>
  <c r="AD608" i="4"/>
  <c r="AC608" i="4"/>
  <c r="AC625" i="43" s="1"/>
  <c r="AB608" i="4"/>
  <c r="AA608" i="4"/>
  <c r="Z608" i="4"/>
  <c r="Z625" i="43" s="1"/>
  <c r="Y608" i="4"/>
  <c r="Y625" i="43" s="1"/>
  <c r="X608" i="4"/>
  <c r="X625" i="43" s="1"/>
  <c r="W608" i="4"/>
  <c r="V608" i="4"/>
  <c r="R608" i="4"/>
  <c r="R625" i="43" s="1"/>
  <c r="Q608" i="4"/>
  <c r="Q625" i="43" s="1"/>
  <c r="N608" i="4"/>
  <c r="N625" i="43" s="1"/>
  <c r="L608" i="4"/>
  <c r="L625" i="43" s="1"/>
  <c r="J608" i="4"/>
  <c r="J625" i="43" s="1"/>
  <c r="H608" i="4"/>
  <c r="H625" i="43" s="1"/>
  <c r="G608" i="4"/>
  <c r="G625" i="43" s="1"/>
  <c r="F608" i="4"/>
  <c r="F625" i="43" s="1"/>
  <c r="E608" i="4"/>
  <c r="E625" i="43" s="1"/>
  <c r="D608" i="4"/>
  <c r="D625" i="43" s="1"/>
  <c r="C608" i="4"/>
  <c r="C625" i="43" s="1"/>
  <c r="B608" i="4"/>
  <c r="B625" i="43" s="1"/>
  <c r="A608" i="4"/>
  <c r="A625" i="43" s="1"/>
  <c r="AK607" i="4"/>
  <c r="AJ607" i="4"/>
  <c r="AJ624" i="43" s="1"/>
  <c r="AH607" i="4"/>
  <c r="AG607" i="4"/>
  <c r="AG624" i="43" s="1"/>
  <c r="AF607" i="4"/>
  <c r="AF624" i="43" s="1"/>
  <c r="AE607" i="4"/>
  <c r="AD607" i="4"/>
  <c r="AC607" i="4"/>
  <c r="AC624" i="43" s="1"/>
  <c r="AB607" i="4"/>
  <c r="AA607" i="4"/>
  <c r="Z607" i="4"/>
  <c r="Z624" i="43" s="1"/>
  <c r="Y607" i="4"/>
  <c r="Y624" i="43" s="1"/>
  <c r="X607" i="4"/>
  <c r="X624" i="43" s="1"/>
  <c r="W607" i="4"/>
  <c r="V607" i="4"/>
  <c r="R607" i="4"/>
  <c r="R624" i="43" s="1"/>
  <c r="Q607" i="4"/>
  <c r="Q624" i="43" s="1"/>
  <c r="N607" i="4"/>
  <c r="N624" i="43" s="1"/>
  <c r="L607" i="4"/>
  <c r="L624" i="43" s="1"/>
  <c r="J607" i="4"/>
  <c r="J624" i="43" s="1"/>
  <c r="H607" i="4"/>
  <c r="H624" i="43" s="1"/>
  <c r="G607" i="4"/>
  <c r="G624" i="43" s="1"/>
  <c r="F607" i="4"/>
  <c r="F624" i="43" s="1"/>
  <c r="E607" i="4"/>
  <c r="E624" i="43" s="1"/>
  <c r="D607" i="4"/>
  <c r="D624" i="43" s="1"/>
  <c r="C607" i="4"/>
  <c r="C624" i="43" s="1"/>
  <c r="B607" i="4"/>
  <c r="B624" i="43" s="1"/>
  <c r="A607" i="4"/>
  <c r="A624" i="43" s="1"/>
  <c r="AK606" i="4"/>
  <c r="AJ606" i="4"/>
  <c r="AJ623" i="43" s="1"/>
  <c r="AH606" i="4"/>
  <c r="AG606" i="4"/>
  <c r="AG623" i="43" s="1"/>
  <c r="AF606" i="4"/>
  <c r="AF623" i="43" s="1"/>
  <c r="AE606" i="4"/>
  <c r="AD606" i="4"/>
  <c r="AC606" i="4"/>
  <c r="AC623" i="43" s="1"/>
  <c r="AB606" i="4"/>
  <c r="AA606" i="4"/>
  <c r="Z606" i="4"/>
  <c r="Z623" i="43" s="1"/>
  <c r="Y606" i="4"/>
  <c r="Y623" i="43" s="1"/>
  <c r="X606" i="4"/>
  <c r="X623" i="43" s="1"/>
  <c r="W606" i="4"/>
  <c r="V606" i="4"/>
  <c r="R606" i="4"/>
  <c r="R623" i="43" s="1"/>
  <c r="L606" i="4"/>
  <c r="L623" i="43" s="1"/>
  <c r="J606" i="4"/>
  <c r="J623" i="43" s="1"/>
  <c r="H606" i="4"/>
  <c r="H623" i="43" s="1"/>
  <c r="G606" i="4"/>
  <c r="G623" i="43" s="1"/>
  <c r="F606" i="4"/>
  <c r="F623" i="43" s="1"/>
  <c r="E606" i="4"/>
  <c r="E623" i="43" s="1"/>
  <c r="D606" i="4"/>
  <c r="D623" i="43" s="1"/>
  <c r="C606" i="4"/>
  <c r="C623" i="43" s="1"/>
  <c r="B606" i="4"/>
  <c r="B623" i="43" s="1"/>
  <c r="A606" i="4"/>
  <c r="A623" i="43" s="1"/>
  <c r="AJ605" i="4"/>
  <c r="AJ622" i="43" s="1"/>
  <c r="AH605" i="4"/>
  <c r="AG605" i="4"/>
  <c r="AG622" i="43" s="1"/>
  <c r="AF605" i="4"/>
  <c r="AF622" i="43" s="1"/>
  <c r="AE605" i="4"/>
  <c r="R605" i="4" s="1"/>
  <c r="R622" i="43" s="1"/>
  <c r="AD605" i="4"/>
  <c r="AC605" i="4"/>
  <c r="AC622" i="43" s="1"/>
  <c r="AB605" i="4"/>
  <c r="AA605" i="4"/>
  <c r="Z605" i="4"/>
  <c r="Z622" i="43" s="1"/>
  <c r="Y605" i="4"/>
  <c r="Y622" i="43" s="1"/>
  <c r="X605" i="4"/>
  <c r="X622" i="43" s="1"/>
  <c r="W605" i="4"/>
  <c r="V605" i="4"/>
  <c r="Q605" i="4"/>
  <c r="Q622" i="43" s="1"/>
  <c r="L605" i="4"/>
  <c r="L622" i="43" s="1"/>
  <c r="J605" i="4"/>
  <c r="J622" i="43" s="1"/>
  <c r="H605" i="4"/>
  <c r="H622" i="43" s="1"/>
  <c r="G605" i="4"/>
  <c r="G622" i="43" s="1"/>
  <c r="F605" i="4"/>
  <c r="F622" i="43" s="1"/>
  <c r="E605" i="4"/>
  <c r="E622" i="43" s="1"/>
  <c r="D605" i="4"/>
  <c r="D622" i="43" s="1"/>
  <c r="C605" i="4"/>
  <c r="C622" i="43" s="1"/>
  <c r="B605" i="4"/>
  <c r="B622" i="43" s="1"/>
  <c r="A605" i="4"/>
  <c r="A622" i="43" s="1"/>
  <c r="AJ604" i="4"/>
  <c r="AJ621" i="43" s="1"/>
  <c r="AH604" i="4"/>
  <c r="AG604" i="4"/>
  <c r="AG621" i="43" s="1"/>
  <c r="AF604" i="4"/>
  <c r="AF621" i="43" s="1"/>
  <c r="AE604" i="4"/>
  <c r="R604" i="4" s="1"/>
  <c r="R621" i="43" s="1"/>
  <c r="AD604" i="4"/>
  <c r="AC604" i="4"/>
  <c r="AC621" i="43" s="1"/>
  <c r="AB604" i="4"/>
  <c r="AA604" i="4"/>
  <c r="Z604" i="4"/>
  <c r="Z621" i="43" s="1"/>
  <c r="Y604" i="4"/>
  <c r="Y621" i="43" s="1"/>
  <c r="X604" i="4"/>
  <c r="X621" i="43" s="1"/>
  <c r="W604" i="4"/>
  <c r="V604" i="4"/>
  <c r="Q604" i="4"/>
  <c r="Q621" i="43" s="1"/>
  <c r="L604" i="4"/>
  <c r="L621" i="43" s="1"/>
  <c r="J604" i="4"/>
  <c r="J621" i="43" s="1"/>
  <c r="H604" i="4"/>
  <c r="H621" i="43" s="1"/>
  <c r="G604" i="4"/>
  <c r="G621" i="43" s="1"/>
  <c r="F604" i="4"/>
  <c r="F621" i="43" s="1"/>
  <c r="E604" i="4"/>
  <c r="E621" i="43" s="1"/>
  <c r="D604" i="4"/>
  <c r="D621" i="43" s="1"/>
  <c r="C604" i="4"/>
  <c r="C621" i="43" s="1"/>
  <c r="B604" i="4"/>
  <c r="B621" i="43" s="1"/>
  <c r="A604" i="4"/>
  <c r="A621" i="43" s="1"/>
  <c r="AJ603" i="4"/>
  <c r="AJ620" i="43" s="1"/>
  <c r="AH603" i="4"/>
  <c r="AG603" i="4"/>
  <c r="AG620" i="43" s="1"/>
  <c r="AF603" i="4"/>
  <c r="AF620" i="43" s="1"/>
  <c r="AE603" i="4"/>
  <c r="R603" i="4" s="1"/>
  <c r="R620" i="43" s="1"/>
  <c r="AD603" i="4"/>
  <c r="AC603" i="4"/>
  <c r="AC620" i="43" s="1"/>
  <c r="AB603" i="4"/>
  <c r="AA603" i="4"/>
  <c r="Z603" i="4"/>
  <c r="Z620" i="43" s="1"/>
  <c r="Y603" i="4"/>
  <c r="Y620" i="43" s="1"/>
  <c r="X603" i="4"/>
  <c r="X620" i="43" s="1"/>
  <c r="W603" i="4"/>
  <c r="V603" i="4"/>
  <c r="Q603" i="4"/>
  <c r="Q620" i="43" s="1"/>
  <c r="L603" i="4"/>
  <c r="L620" i="43" s="1"/>
  <c r="J603" i="4"/>
  <c r="J620" i="43" s="1"/>
  <c r="H603" i="4"/>
  <c r="H620" i="43" s="1"/>
  <c r="G603" i="4"/>
  <c r="G620" i="43" s="1"/>
  <c r="F603" i="4"/>
  <c r="F620" i="43" s="1"/>
  <c r="E603" i="4"/>
  <c r="E620" i="43" s="1"/>
  <c r="D603" i="4"/>
  <c r="D620" i="43" s="1"/>
  <c r="C603" i="4"/>
  <c r="C620" i="43" s="1"/>
  <c r="B603" i="4"/>
  <c r="B620" i="43" s="1"/>
  <c r="A603" i="4"/>
  <c r="A620" i="43" s="1"/>
  <c r="AJ602" i="4"/>
  <c r="AJ619" i="43" s="1"/>
  <c r="AH602" i="4"/>
  <c r="AG602" i="4"/>
  <c r="AG619" i="43" s="1"/>
  <c r="AF602" i="4"/>
  <c r="AF619" i="43" s="1"/>
  <c r="AE602" i="4"/>
  <c r="R602" i="4" s="1"/>
  <c r="R619" i="43" s="1"/>
  <c r="AD602" i="4"/>
  <c r="AC602" i="4"/>
  <c r="AC619" i="43" s="1"/>
  <c r="AB602" i="4"/>
  <c r="AA602" i="4"/>
  <c r="Z602" i="4"/>
  <c r="Z619" i="43" s="1"/>
  <c r="Y602" i="4"/>
  <c r="Y619" i="43" s="1"/>
  <c r="X602" i="4"/>
  <c r="X619" i="43" s="1"/>
  <c r="W602" i="4"/>
  <c r="V602" i="4"/>
  <c r="N602" i="4"/>
  <c r="N619" i="43" s="1"/>
  <c r="J602" i="4"/>
  <c r="J619" i="43" s="1"/>
  <c r="H602" i="4"/>
  <c r="H619" i="43" s="1"/>
  <c r="G602" i="4"/>
  <c r="G619" i="43" s="1"/>
  <c r="F602" i="4"/>
  <c r="F619" i="43" s="1"/>
  <c r="E602" i="4"/>
  <c r="E619" i="43" s="1"/>
  <c r="D602" i="4"/>
  <c r="D619" i="43" s="1"/>
  <c r="C602" i="4"/>
  <c r="C619" i="43" s="1"/>
  <c r="B602" i="4"/>
  <c r="B619" i="43" s="1"/>
  <c r="A602" i="4"/>
  <c r="A619" i="43" s="1"/>
  <c r="AJ601" i="4"/>
  <c r="AJ618" i="43" s="1"/>
  <c r="AH601" i="4"/>
  <c r="AH618" i="43" s="1"/>
  <c r="AG601" i="4"/>
  <c r="AG618" i="43" s="1"/>
  <c r="AF601" i="4"/>
  <c r="AF618" i="43" s="1"/>
  <c r="AD601" i="4"/>
  <c r="AE601" i="4" s="1"/>
  <c r="AC601" i="4"/>
  <c r="AC618" i="43" s="1"/>
  <c r="AB601" i="4"/>
  <c r="AA601" i="4"/>
  <c r="Z601" i="4"/>
  <c r="Z618" i="43" s="1"/>
  <c r="Y601" i="4"/>
  <c r="Y618" i="43" s="1"/>
  <c r="X601" i="4"/>
  <c r="X618" i="43" s="1"/>
  <c r="W601" i="4"/>
  <c r="V601" i="4"/>
  <c r="AK601" i="4" s="1"/>
  <c r="O601" i="4"/>
  <c r="O618" i="43" s="1"/>
  <c r="J601" i="4"/>
  <c r="J618" i="43" s="1"/>
  <c r="H601" i="4"/>
  <c r="H618" i="43" s="1"/>
  <c r="G601" i="4"/>
  <c r="G618" i="43" s="1"/>
  <c r="F601" i="4"/>
  <c r="F618" i="43" s="1"/>
  <c r="E601" i="4"/>
  <c r="E618" i="43" s="1"/>
  <c r="D601" i="4"/>
  <c r="D618" i="43" s="1"/>
  <c r="C601" i="4"/>
  <c r="C618" i="43" s="1"/>
  <c r="B601" i="4"/>
  <c r="B618" i="43" s="1"/>
  <c r="A601" i="4"/>
  <c r="A618" i="43" s="1"/>
  <c r="AK600" i="4"/>
  <c r="AJ600" i="4"/>
  <c r="AJ617" i="43" s="1"/>
  <c r="AH600" i="4"/>
  <c r="AG600" i="4"/>
  <c r="AG617" i="43" s="1"/>
  <c r="AF600" i="4"/>
  <c r="AF617" i="43" s="1"/>
  <c r="AE600" i="4"/>
  <c r="AD600" i="4"/>
  <c r="AC600" i="4"/>
  <c r="AC617" i="43" s="1"/>
  <c r="AB600" i="4"/>
  <c r="AA600" i="4"/>
  <c r="Z600" i="4"/>
  <c r="Z617" i="43" s="1"/>
  <c r="Y600" i="4"/>
  <c r="Y617" i="43" s="1"/>
  <c r="X600" i="4"/>
  <c r="X617" i="43" s="1"/>
  <c r="W600" i="4"/>
  <c r="V600" i="4"/>
  <c r="Q600" i="4"/>
  <c r="Q617" i="43" s="1"/>
  <c r="O600" i="4"/>
  <c r="O617" i="43" s="1"/>
  <c r="N600" i="4"/>
  <c r="N617" i="43" s="1"/>
  <c r="L600" i="4"/>
  <c r="L617" i="43" s="1"/>
  <c r="J600" i="4"/>
  <c r="J617" i="43" s="1"/>
  <c r="H600" i="4"/>
  <c r="H617" i="43" s="1"/>
  <c r="G600" i="4"/>
  <c r="G617" i="43" s="1"/>
  <c r="F600" i="4"/>
  <c r="F617" i="43" s="1"/>
  <c r="E600" i="4"/>
  <c r="E617" i="43" s="1"/>
  <c r="D600" i="4"/>
  <c r="D617" i="43" s="1"/>
  <c r="C600" i="4"/>
  <c r="C617" i="43" s="1"/>
  <c r="B600" i="4"/>
  <c r="B617" i="43" s="1"/>
  <c r="A600" i="4"/>
  <c r="A617" i="43" s="1"/>
  <c r="AK599" i="4"/>
  <c r="AJ599" i="4"/>
  <c r="AJ616" i="43" s="1"/>
  <c r="AH599" i="4"/>
  <c r="AG599" i="4"/>
  <c r="AG616" i="43" s="1"/>
  <c r="AF599" i="4"/>
  <c r="AF616" i="43" s="1"/>
  <c r="AE599" i="4"/>
  <c r="AD599" i="4"/>
  <c r="AC599" i="4"/>
  <c r="AC616" i="43" s="1"/>
  <c r="AB599" i="4"/>
  <c r="AA599" i="4"/>
  <c r="Z599" i="4"/>
  <c r="Z616" i="43" s="1"/>
  <c r="Y599" i="4"/>
  <c r="Y616" i="43" s="1"/>
  <c r="X599" i="4"/>
  <c r="X616" i="43" s="1"/>
  <c r="W599" i="4"/>
  <c r="V599" i="4"/>
  <c r="Q599" i="4"/>
  <c r="Q616" i="43" s="1"/>
  <c r="O599" i="4"/>
  <c r="O616" i="43" s="1"/>
  <c r="N599" i="4"/>
  <c r="N616" i="43" s="1"/>
  <c r="L599" i="4"/>
  <c r="L616" i="43" s="1"/>
  <c r="J599" i="4"/>
  <c r="J616" i="43" s="1"/>
  <c r="H599" i="4"/>
  <c r="H616" i="43" s="1"/>
  <c r="G599" i="4"/>
  <c r="G616" i="43" s="1"/>
  <c r="F599" i="4"/>
  <c r="F616" i="43" s="1"/>
  <c r="E599" i="4"/>
  <c r="E616" i="43" s="1"/>
  <c r="D599" i="4"/>
  <c r="D616" i="43" s="1"/>
  <c r="C599" i="4"/>
  <c r="C616" i="43" s="1"/>
  <c r="B599" i="4"/>
  <c r="B616" i="43" s="1"/>
  <c r="A599" i="4"/>
  <c r="A616" i="43" s="1"/>
  <c r="AK598" i="4"/>
  <c r="AJ598" i="4"/>
  <c r="AJ615" i="43" s="1"/>
  <c r="AH598" i="4"/>
  <c r="AG598" i="4"/>
  <c r="AG615" i="43" s="1"/>
  <c r="AF598" i="4"/>
  <c r="AF615" i="43" s="1"/>
  <c r="AE598" i="4"/>
  <c r="AD598" i="4"/>
  <c r="AC598" i="4"/>
  <c r="AC615" i="43" s="1"/>
  <c r="AB598" i="4"/>
  <c r="AA598" i="4"/>
  <c r="Z598" i="4"/>
  <c r="Z615" i="43" s="1"/>
  <c r="Y598" i="4"/>
  <c r="Y615" i="43" s="1"/>
  <c r="X598" i="4"/>
  <c r="X615" i="43" s="1"/>
  <c r="W598" i="4"/>
  <c r="V598" i="4"/>
  <c r="Q598" i="4"/>
  <c r="Q615" i="43" s="1"/>
  <c r="O598" i="4"/>
  <c r="O615" i="43" s="1"/>
  <c r="N598" i="4"/>
  <c r="N615" i="43" s="1"/>
  <c r="L598" i="4"/>
  <c r="L615" i="43" s="1"/>
  <c r="J598" i="4"/>
  <c r="J615" i="43" s="1"/>
  <c r="H598" i="4"/>
  <c r="H615" i="43" s="1"/>
  <c r="G598" i="4"/>
  <c r="G615" i="43" s="1"/>
  <c r="F598" i="4"/>
  <c r="F615" i="43" s="1"/>
  <c r="E598" i="4"/>
  <c r="E615" i="43" s="1"/>
  <c r="D598" i="4"/>
  <c r="D615" i="43" s="1"/>
  <c r="C598" i="4"/>
  <c r="C615" i="43" s="1"/>
  <c r="B598" i="4"/>
  <c r="B615" i="43" s="1"/>
  <c r="A598" i="4"/>
  <c r="A615" i="43" s="1"/>
  <c r="AK597" i="4"/>
  <c r="AJ597" i="4"/>
  <c r="AJ614" i="43" s="1"/>
  <c r="AH597" i="4"/>
  <c r="AG597" i="4"/>
  <c r="AG614" i="43" s="1"/>
  <c r="AF597" i="4"/>
  <c r="AF614" i="43" s="1"/>
  <c r="AE597" i="4"/>
  <c r="AD597" i="4"/>
  <c r="AC597" i="4"/>
  <c r="AC614" i="43" s="1"/>
  <c r="AB597" i="4"/>
  <c r="AA597" i="4"/>
  <c r="Z597" i="4"/>
  <c r="Z614" i="43" s="1"/>
  <c r="Y597" i="4"/>
  <c r="Y614" i="43" s="1"/>
  <c r="X597" i="4"/>
  <c r="X614" i="43" s="1"/>
  <c r="W597" i="4"/>
  <c r="V597" i="4"/>
  <c r="R597" i="4"/>
  <c r="R614" i="43" s="1"/>
  <c r="Q597" i="4"/>
  <c r="Q614" i="43" s="1"/>
  <c r="O597" i="4"/>
  <c r="O614" i="43" s="1"/>
  <c r="N597" i="4"/>
  <c r="N614" i="43" s="1"/>
  <c r="L597" i="4"/>
  <c r="L614" i="43" s="1"/>
  <c r="J597" i="4"/>
  <c r="J614" i="43" s="1"/>
  <c r="H597" i="4"/>
  <c r="H614" i="43" s="1"/>
  <c r="G597" i="4"/>
  <c r="G614" i="43" s="1"/>
  <c r="F597" i="4"/>
  <c r="F614" i="43" s="1"/>
  <c r="E597" i="4"/>
  <c r="E614" i="43" s="1"/>
  <c r="D597" i="4"/>
  <c r="D614" i="43" s="1"/>
  <c r="C597" i="4"/>
  <c r="C614" i="43" s="1"/>
  <c r="B597" i="4"/>
  <c r="B614" i="43" s="1"/>
  <c r="A597" i="4"/>
  <c r="A614" i="43" s="1"/>
  <c r="AK596" i="4"/>
  <c r="AJ596" i="4"/>
  <c r="AJ613" i="43" s="1"/>
  <c r="AH596" i="4"/>
  <c r="AG596" i="4"/>
  <c r="AG613" i="43" s="1"/>
  <c r="AF596" i="4"/>
  <c r="AF613" i="43" s="1"/>
  <c r="AE596" i="4"/>
  <c r="AD596" i="4"/>
  <c r="AC596" i="4"/>
  <c r="AC613" i="43" s="1"/>
  <c r="AB596" i="4"/>
  <c r="AA596" i="4"/>
  <c r="Z596" i="4"/>
  <c r="Z613" i="43" s="1"/>
  <c r="Y596" i="4"/>
  <c r="Y613" i="43" s="1"/>
  <c r="X596" i="4"/>
  <c r="X613" i="43" s="1"/>
  <c r="W596" i="4"/>
  <c r="V596" i="4"/>
  <c r="Q596" i="4"/>
  <c r="Q613" i="43" s="1"/>
  <c r="N596" i="4"/>
  <c r="N613" i="43" s="1"/>
  <c r="J596" i="4"/>
  <c r="J613" i="43" s="1"/>
  <c r="H596" i="4"/>
  <c r="H613" i="43" s="1"/>
  <c r="G596" i="4"/>
  <c r="G613" i="43" s="1"/>
  <c r="F596" i="4"/>
  <c r="F613" i="43" s="1"/>
  <c r="E596" i="4"/>
  <c r="E613" i="43" s="1"/>
  <c r="D596" i="4"/>
  <c r="D613" i="43" s="1"/>
  <c r="C596" i="4"/>
  <c r="C613" i="43" s="1"/>
  <c r="B596" i="4"/>
  <c r="B613" i="43" s="1"/>
  <c r="A596" i="4"/>
  <c r="A613" i="43" s="1"/>
  <c r="AJ595" i="4"/>
  <c r="AJ612" i="43" s="1"/>
  <c r="AH595" i="4"/>
  <c r="AG595" i="4"/>
  <c r="AG612" i="43" s="1"/>
  <c r="AF595" i="4"/>
  <c r="AF612" i="43" s="1"/>
  <c r="AD595" i="4"/>
  <c r="AE595" i="4" s="1"/>
  <c r="AC595" i="4"/>
  <c r="AC612" i="43" s="1"/>
  <c r="AB595" i="4"/>
  <c r="AA595" i="4"/>
  <c r="Z595" i="4"/>
  <c r="Z612" i="43" s="1"/>
  <c r="Y595" i="4"/>
  <c r="Y612" i="43" s="1"/>
  <c r="X595" i="4"/>
  <c r="X612" i="43" s="1"/>
  <c r="W595" i="4"/>
  <c r="V595" i="4"/>
  <c r="AK595" i="4" s="1"/>
  <c r="N595" i="4"/>
  <c r="N612" i="43" s="1"/>
  <c r="J595" i="4"/>
  <c r="J612" i="43" s="1"/>
  <c r="H595" i="4"/>
  <c r="H612" i="43" s="1"/>
  <c r="G595" i="4"/>
  <c r="G612" i="43" s="1"/>
  <c r="F595" i="4"/>
  <c r="F612" i="43" s="1"/>
  <c r="E595" i="4"/>
  <c r="E612" i="43" s="1"/>
  <c r="D595" i="4"/>
  <c r="D612" i="43" s="1"/>
  <c r="C595" i="4"/>
  <c r="C612" i="43" s="1"/>
  <c r="B595" i="4"/>
  <c r="B612" i="43" s="1"/>
  <c r="A595" i="4"/>
  <c r="A612" i="43" s="1"/>
  <c r="AJ594" i="4"/>
  <c r="AJ611" i="43" s="1"/>
  <c r="AH594" i="4"/>
  <c r="AG594" i="4"/>
  <c r="AG611" i="43" s="1"/>
  <c r="AF594" i="4"/>
  <c r="AF611" i="43" s="1"/>
  <c r="AD594" i="4"/>
  <c r="AE594" i="4" s="1"/>
  <c r="AC594" i="4"/>
  <c r="AC611" i="43" s="1"/>
  <c r="AB594" i="4"/>
  <c r="AA594" i="4"/>
  <c r="Z594" i="4"/>
  <c r="Z611" i="43" s="1"/>
  <c r="Y594" i="4"/>
  <c r="Y611" i="43" s="1"/>
  <c r="X594" i="4"/>
  <c r="X611" i="43" s="1"/>
  <c r="W594" i="4"/>
  <c r="V594" i="4"/>
  <c r="AK594" i="4" s="1"/>
  <c r="N594" i="4"/>
  <c r="N611" i="43" s="1"/>
  <c r="J594" i="4"/>
  <c r="J611" i="43" s="1"/>
  <c r="H594" i="4"/>
  <c r="H611" i="43" s="1"/>
  <c r="G594" i="4"/>
  <c r="G611" i="43" s="1"/>
  <c r="F594" i="4"/>
  <c r="F611" i="43" s="1"/>
  <c r="E594" i="4"/>
  <c r="E611" i="43" s="1"/>
  <c r="D594" i="4"/>
  <c r="D611" i="43" s="1"/>
  <c r="C594" i="4"/>
  <c r="C611" i="43" s="1"/>
  <c r="B594" i="4"/>
  <c r="B611" i="43" s="1"/>
  <c r="A594" i="4"/>
  <c r="A611" i="43" s="1"/>
  <c r="AJ593" i="4"/>
  <c r="AJ610" i="43" s="1"/>
  <c r="AH593" i="4"/>
  <c r="AG593" i="4"/>
  <c r="AG610" i="43" s="1"/>
  <c r="AF593" i="4"/>
  <c r="AF610" i="43" s="1"/>
  <c r="AD593" i="4"/>
  <c r="AE593" i="4" s="1"/>
  <c r="AC593" i="4"/>
  <c r="AC610" i="43" s="1"/>
  <c r="AB593" i="4"/>
  <c r="AA593" i="4"/>
  <c r="Z593" i="4"/>
  <c r="Z610" i="43" s="1"/>
  <c r="Y593" i="4"/>
  <c r="Y610" i="43" s="1"/>
  <c r="X593" i="4"/>
  <c r="X610" i="43" s="1"/>
  <c r="W593" i="4"/>
  <c r="V593" i="4"/>
  <c r="AK593" i="4" s="1"/>
  <c r="N593" i="4"/>
  <c r="N610" i="43" s="1"/>
  <c r="J593" i="4"/>
  <c r="J610" i="43" s="1"/>
  <c r="H593" i="4"/>
  <c r="H610" i="43" s="1"/>
  <c r="G593" i="4"/>
  <c r="G610" i="43" s="1"/>
  <c r="F593" i="4"/>
  <c r="F610" i="43" s="1"/>
  <c r="E593" i="4"/>
  <c r="E610" i="43" s="1"/>
  <c r="D593" i="4"/>
  <c r="D610" i="43" s="1"/>
  <c r="C593" i="4"/>
  <c r="C610" i="43" s="1"/>
  <c r="B593" i="4"/>
  <c r="B610" i="43" s="1"/>
  <c r="A593" i="4"/>
  <c r="A610" i="43" s="1"/>
  <c r="AJ592" i="4"/>
  <c r="AJ609" i="43" s="1"/>
  <c r="AH592" i="4"/>
  <c r="AG592" i="4"/>
  <c r="AG609" i="43" s="1"/>
  <c r="AF592" i="4"/>
  <c r="AF609" i="43" s="1"/>
  <c r="AD592" i="4"/>
  <c r="AE592" i="4" s="1"/>
  <c r="AC592" i="4"/>
  <c r="AC609" i="43" s="1"/>
  <c r="AB592" i="4"/>
  <c r="AA592" i="4"/>
  <c r="Z592" i="4"/>
  <c r="Z609" i="43" s="1"/>
  <c r="Y592" i="4"/>
  <c r="Y609" i="43" s="1"/>
  <c r="X592" i="4"/>
  <c r="X609" i="43" s="1"/>
  <c r="W592" i="4"/>
  <c r="V592" i="4"/>
  <c r="AK592" i="4" s="1"/>
  <c r="N592" i="4"/>
  <c r="N609" i="43" s="1"/>
  <c r="J592" i="4"/>
  <c r="J609" i="43" s="1"/>
  <c r="H592" i="4"/>
  <c r="H609" i="43" s="1"/>
  <c r="G592" i="4"/>
  <c r="G609" i="43" s="1"/>
  <c r="F592" i="4"/>
  <c r="F609" i="43" s="1"/>
  <c r="E592" i="4"/>
  <c r="E609" i="43" s="1"/>
  <c r="D592" i="4"/>
  <c r="D609" i="43" s="1"/>
  <c r="C592" i="4"/>
  <c r="C609" i="43" s="1"/>
  <c r="B592" i="4"/>
  <c r="B609" i="43" s="1"/>
  <c r="A592" i="4"/>
  <c r="A609" i="43" s="1"/>
  <c r="AJ591" i="4"/>
  <c r="AJ608" i="43" s="1"/>
  <c r="AH591" i="4"/>
  <c r="AG591" i="4"/>
  <c r="AG608" i="43" s="1"/>
  <c r="AF591" i="4"/>
  <c r="AF608" i="43" s="1"/>
  <c r="AD591" i="4"/>
  <c r="AE591" i="4" s="1"/>
  <c r="AC591" i="4"/>
  <c r="AC608" i="43" s="1"/>
  <c r="AB591" i="4"/>
  <c r="AA591" i="4"/>
  <c r="Z591" i="4"/>
  <c r="Z608" i="43" s="1"/>
  <c r="Y591" i="4"/>
  <c r="Y608" i="43" s="1"/>
  <c r="X591" i="4"/>
  <c r="X608" i="43" s="1"/>
  <c r="W591" i="4"/>
  <c r="V591" i="4"/>
  <c r="AK591" i="4" s="1"/>
  <c r="N591" i="4"/>
  <c r="N608" i="43" s="1"/>
  <c r="J591" i="4"/>
  <c r="J608" i="43" s="1"/>
  <c r="H591" i="4"/>
  <c r="H608" i="43" s="1"/>
  <c r="G591" i="4"/>
  <c r="G608" i="43" s="1"/>
  <c r="F591" i="4"/>
  <c r="F608" i="43" s="1"/>
  <c r="E591" i="4"/>
  <c r="E608" i="43" s="1"/>
  <c r="D591" i="4"/>
  <c r="D608" i="43" s="1"/>
  <c r="C591" i="4"/>
  <c r="C608" i="43" s="1"/>
  <c r="B591" i="4"/>
  <c r="B608" i="43" s="1"/>
  <c r="A591" i="4"/>
  <c r="A608" i="43" s="1"/>
  <c r="AJ590" i="4"/>
  <c r="AJ607" i="43" s="1"/>
  <c r="AH590" i="4"/>
  <c r="AG590" i="4"/>
  <c r="AG607" i="43" s="1"/>
  <c r="AF590" i="4"/>
  <c r="AF607" i="43" s="1"/>
  <c r="AD590" i="4"/>
  <c r="AE590" i="4" s="1"/>
  <c r="R590" i="4" s="1"/>
  <c r="R607" i="43" s="1"/>
  <c r="AC590" i="4"/>
  <c r="AC607" i="43" s="1"/>
  <c r="AB590" i="4"/>
  <c r="AA590" i="4"/>
  <c r="Z590" i="4"/>
  <c r="Z607" i="43" s="1"/>
  <c r="Y590" i="4"/>
  <c r="Y607" i="43" s="1"/>
  <c r="X590" i="4"/>
  <c r="X607" i="43" s="1"/>
  <c r="W590" i="4"/>
  <c r="V590" i="4"/>
  <c r="AK590" i="4" s="1"/>
  <c r="O590" i="4"/>
  <c r="O607" i="43" s="1"/>
  <c r="N590" i="4"/>
  <c r="N607" i="43" s="1"/>
  <c r="L590" i="4"/>
  <c r="L607" i="43" s="1"/>
  <c r="J590" i="4"/>
  <c r="J607" i="43" s="1"/>
  <c r="H590" i="4"/>
  <c r="H607" i="43" s="1"/>
  <c r="G590" i="4"/>
  <c r="G607" i="43" s="1"/>
  <c r="F590" i="4"/>
  <c r="F607" i="43" s="1"/>
  <c r="E590" i="4"/>
  <c r="E607" i="43" s="1"/>
  <c r="D590" i="4"/>
  <c r="D607" i="43" s="1"/>
  <c r="C590" i="4"/>
  <c r="C607" i="43" s="1"/>
  <c r="B590" i="4"/>
  <c r="B607" i="43" s="1"/>
  <c r="A590" i="4"/>
  <c r="A607" i="43" s="1"/>
  <c r="AK589" i="4"/>
  <c r="AJ589" i="4"/>
  <c r="AJ606" i="43" s="1"/>
  <c r="AH589" i="4"/>
  <c r="AG589" i="4"/>
  <c r="AG606" i="43" s="1"/>
  <c r="AF589" i="4"/>
  <c r="AF606" i="43" s="1"/>
  <c r="AE589" i="4"/>
  <c r="AD589" i="4"/>
  <c r="AC589" i="4"/>
  <c r="AC606" i="43" s="1"/>
  <c r="AB589" i="4"/>
  <c r="AA589" i="4"/>
  <c r="Z589" i="4"/>
  <c r="Z606" i="43" s="1"/>
  <c r="Y589" i="4"/>
  <c r="Y606" i="43" s="1"/>
  <c r="X589" i="4"/>
  <c r="X606" i="43" s="1"/>
  <c r="W589" i="4"/>
  <c r="V589" i="4"/>
  <c r="R589" i="4"/>
  <c r="R606" i="43" s="1"/>
  <c r="Q589" i="4"/>
  <c r="Q606" i="43" s="1"/>
  <c r="O589" i="4"/>
  <c r="O606" i="43" s="1"/>
  <c r="N589" i="4"/>
  <c r="N606" i="43" s="1"/>
  <c r="L589" i="4"/>
  <c r="L606" i="43" s="1"/>
  <c r="J589" i="4"/>
  <c r="J606" i="43" s="1"/>
  <c r="H589" i="4"/>
  <c r="H606" i="43" s="1"/>
  <c r="G589" i="4"/>
  <c r="G606" i="43" s="1"/>
  <c r="F589" i="4"/>
  <c r="F606" i="43" s="1"/>
  <c r="E589" i="4"/>
  <c r="E606" i="43" s="1"/>
  <c r="D589" i="4"/>
  <c r="D606" i="43" s="1"/>
  <c r="C589" i="4"/>
  <c r="C606" i="43" s="1"/>
  <c r="B589" i="4"/>
  <c r="B606" i="43" s="1"/>
  <c r="A589" i="4"/>
  <c r="A606" i="43" s="1"/>
  <c r="AK588" i="4"/>
  <c r="AJ588" i="4"/>
  <c r="AJ605" i="43" s="1"/>
  <c r="AH588" i="4"/>
  <c r="AG588" i="4"/>
  <c r="AG605" i="43" s="1"/>
  <c r="AF588" i="4"/>
  <c r="AF605" i="43" s="1"/>
  <c r="AE588" i="4"/>
  <c r="AD588" i="4"/>
  <c r="AC588" i="4"/>
  <c r="AC605" i="43" s="1"/>
  <c r="AB588" i="4"/>
  <c r="AA588" i="4"/>
  <c r="Z588" i="4"/>
  <c r="Z605" i="43" s="1"/>
  <c r="Y588" i="4"/>
  <c r="Y605" i="43" s="1"/>
  <c r="X588" i="4"/>
  <c r="X605" i="43" s="1"/>
  <c r="W588" i="4"/>
  <c r="V588" i="4"/>
  <c r="Q588" i="4"/>
  <c r="Q605" i="43" s="1"/>
  <c r="J588" i="4"/>
  <c r="J605" i="43" s="1"/>
  <c r="H588" i="4"/>
  <c r="H605" i="43" s="1"/>
  <c r="G588" i="4"/>
  <c r="G605" i="43" s="1"/>
  <c r="F588" i="4"/>
  <c r="F605" i="43" s="1"/>
  <c r="E588" i="4"/>
  <c r="E605" i="43" s="1"/>
  <c r="D588" i="4"/>
  <c r="D605" i="43" s="1"/>
  <c r="C588" i="4"/>
  <c r="C605" i="43" s="1"/>
  <c r="B588" i="4"/>
  <c r="B605" i="43" s="1"/>
  <c r="A588" i="4"/>
  <c r="A605" i="43" s="1"/>
  <c r="AJ587" i="4"/>
  <c r="AJ604" i="43" s="1"/>
  <c r="AH587" i="4"/>
  <c r="AG587" i="4"/>
  <c r="AG604" i="43" s="1"/>
  <c r="AF587" i="4"/>
  <c r="AF604" i="43" s="1"/>
  <c r="AD587" i="4"/>
  <c r="AE587" i="4" s="1"/>
  <c r="AC587" i="4"/>
  <c r="AC604" i="43" s="1"/>
  <c r="AB587" i="4"/>
  <c r="AA587" i="4"/>
  <c r="Z587" i="4"/>
  <c r="Z604" i="43" s="1"/>
  <c r="Y587" i="4"/>
  <c r="Y604" i="43" s="1"/>
  <c r="X587" i="4"/>
  <c r="X604" i="43" s="1"/>
  <c r="W587" i="4"/>
  <c r="V587" i="4"/>
  <c r="Q587" i="4" s="1"/>
  <c r="Q604" i="43" s="1"/>
  <c r="O587" i="4"/>
  <c r="O604" i="43" s="1"/>
  <c r="N587" i="4"/>
  <c r="N604" i="43" s="1"/>
  <c r="L587" i="4"/>
  <c r="L604" i="43" s="1"/>
  <c r="J587" i="4"/>
  <c r="J604" i="43" s="1"/>
  <c r="H587" i="4"/>
  <c r="H604" i="43" s="1"/>
  <c r="G587" i="4"/>
  <c r="G604" i="43" s="1"/>
  <c r="F587" i="4"/>
  <c r="F604" i="43" s="1"/>
  <c r="E587" i="4"/>
  <c r="E604" i="43" s="1"/>
  <c r="D587" i="4"/>
  <c r="D604" i="43" s="1"/>
  <c r="C587" i="4"/>
  <c r="C604" i="43" s="1"/>
  <c r="B587" i="4"/>
  <c r="B604" i="43" s="1"/>
  <c r="A587" i="4"/>
  <c r="A604" i="43" s="1"/>
  <c r="AK586" i="4"/>
  <c r="AJ586" i="4"/>
  <c r="AJ603" i="43" s="1"/>
  <c r="AH586" i="4"/>
  <c r="AH603" i="43" s="1"/>
  <c r="AG586" i="4"/>
  <c r="AG603" i="43" s="1"/>
  <c r="AF586" i="4"/>
  <c r="AF603" i="43" s="1"/>
  <c r="AE586" i="4"/>
  <c r="AD586" i="4"/>
  <c r="AC586" i="4"/>
  <c r="AC603" i="43" s="1"/>
  <c r="AB586" i="4"/>
  <c r="AA586" i="4"/>
  <c r="Z586" i="4"/>
  <c r="Z603" i="43" s="1"/>
  <c r="Y586" i="4"/>
  <c r="Y603" i="43" s="1"/>
  <c r="X586" i="4"/>
  <c r="X603" i="43" s="1"/>
  <c r="W586" i="4"/>
  <c r="V586" i="4"/>
  <c r="R586" i="4"/>
  <c r="R603" i="43" s="1"/>
  <c r="Q586" i="4"/>
  <c r="Q603" i="43" s="1"/>
  <c r="O586" i="4"/>
  <c r="O603" i="43" s="1"/>
  <c r="N586" i="4"/>
  <c r="N603" i="43" s="1"/>
  <c r="L586" i="4"/>
  <c r="L603" i="43" s="1"/>
  <c r="J586" i="4"/>
  <c r="J603" i="43" s="1"/>
  <c r="H586" i="4"/>
  <c r="H603" i="43" s="1"/>
  <c r="G586" i="4"/>
  <c r="G603" i="43" s="1"/>
  <c r="F586" i="4"/>
  <c r="F603" i="43" s="1"/>
  <c r="E586" i="4"/>
  <c r="E603" i="43" s="1"/>
  <c r="D586" i="4"/>
  <c r="D603" i="43" s="1"/>
  <c r="C586" i="4"/>
  <c r="C603" i="43" s="1"/>
  <c r="B586" i="4"/>
  <c r="B603" i="43" s="1"/>
  <c r="A586" i="4"/>
  <c r="A603" i="43" s="1"/>
  <c r="AK585" i="4"/>
  <c r="AJ585" i="4"/>
  <c r="AJ602" i="43" s="1"/>
  <c r="AH585" i="4"/>
  <c r="AG585" i="4"/>
  <c r="AG602" i="43" s="1"/>
  <c r="AF585" i="4"/>
  <c r="AF602" i="43" s="1"/>
  <c r="AE585" i="4"/>
  <c r="AD585" i="4"/>
  <c r="AC585" i="4"/>
  <c r="AC602" i="43" s="1"/>
  <c r="AB585" i="4"/>
  <c r="AA585" i="4"/>
  <c r="Z585" i="4"/>
  <c r="Z602" i="43" s="1"/>
  <c r="Y585" i="4"/>
  <c r="Y602" i="43" s="1"/>
  <c r="X585" i="4"/>
  <c r="X602" i="43" s="1"/>
  <c r="W585" i="4"/>
  <c r="V585" i="4"/>
  <c r="R585" i="4"/>
  <c r="R602" i="43" s="1"/>
  <c r="Q585" i="4"/>
  <c r="Q602" i="43" s="1"/>
  <c r="O585" i="4"/>
  <c r="O602" i="43" s="1"/>
  <c r="N585" i="4"/>
  <c r="N602" i="43" s="1"/>
  <c r="L585" i="4"/>
  <c r="L602" i="43" s="1"/>
  <c r="J585" i="4"/>
  <c r="J602" i="43" s="1"/>
  <c r="H585" i="4"/>
  <c r="H602" i="43" s="1"/>
  <c r="G585" i="4"/>
  <c r="G602" i="43" s="1"/>
  <c r="F585" i="4"/>
  <c r="F602" i="43" s="1"/>
  <c r="E585" i="4"/>
  <c r="E602" i="43" s="1"/>
  <c r="D585" i="4"/>
  <c r="D602" i="43" s="1"/>
  <c r="C585" i="4"/>
  <c r="C602" i="43" s="1"/>
  <c r="B585" i="4"/>
  <c r="B602" i="43" s="1"/>
  <c r="A585" i="4"/>
  <c r="A602" i="43" s="1"/>
  <c r="AK584" i="4"/>
  <c r="AJ584" i="4"/>
  <c r="AJ601" i="43" s="1"/>
  <c r="AH584" i="4"/>
  <c r="AH601" i="43" s="1"/>
  <c r="AG584" i="4"/>
  <c r="AG601" i="43" s="1"/>
  <c r="AF584" i="4"/>
  <c r="AF601" i="43" s="1"/>
  <c r="AE584" i="4"/>
  <c r="AD584" i="4"/>
  <c r="AC584" i="4"/>
  <c r="AC601" i="43" s="1"/>
  <c r="AB584" i="4"/>
  <c r="AA584" i="4"/>
  <c r="Z584" i="4"/>
  <c r="Z601" i="43" s="1"/>
  <c r="Y584" i="4"/>
  <c r="Y601" i="43" s="1"/>
  <c r="X584" i="4"/>
  <c r="X601" i="43" s="1"/>
  <c r="W584" i="4"/>
  <c r="V584" i="4"/>
  <c r="R584" i="4"/>
  <c r="R601" i="43" s="1"/>
  <c r="Q584" i="4"/>
  <c r="Q601" i="43" s="1"/>
  <c r="O584" i="4"/>
  <c r="O601" i="43" s="1"/>
  <c r="N584" i="4"/>
  <c r="N601" i="43" s="1"/>
  <c r="L584" i="4"/>
  <c r="L601" i="43" s="1"/>
  <c r="J584" i="4"/>
  <c r="J601" i="43" s="1"/>
  <c r="H584" i="4"/>
  <c r="H601" i="43" s="1"/>
  <c r="G584" i="4"/>
  <c r="G601" i="43" s="1"/>
  <c r="F584" i="4"/>
  <c r="F601" i="43" s="1"/>
  <c r="E584" i="4"/>
  <c r="E601" i="43" s="1"/>
  <c r="D584" i="4"/>
  <c r="D601" i="43" s="1"/>
  <c r="C584" i="4"/>
  <c r="C601" i="43" s="1"/>
  <c r="B584" i="4"/>
  <c r="B601" i="43" s="1"/>
  <c r="A584" i="4"/>
  <c r="A601" i="43" s="1"/>
  <c r="AK583" i="4"/>
  <c r="AJ583" i="4"/>
  <c r="AJ600" i="43" s="1"/>
  <c r="AH583" i="4"/>
  <c r="AH600" i="43" s="1"/>
  <c r="AG583" i="4"/>
  <c r="AG600" i="43" s="1"/>
  <c r="AF583" i="4"/>
  <c r="AF600" i="43" s="1"/>
  <c r="AE583" i="4"/>
  <c r="AD583" i="4"/>
  <c r="AC583" i="4"/>
  <c r="AC600" i="43" s="1"/>
  <c r="AB583" i="4"/>
  <c r="AA583" i="4"/>
  <c r="Z583" i="4"/>
  <c r="Z600" i="43" s="1"/>
  <c r="Y583" i="4"/>
  <c r="Y600" i="43" s="1"/>
  <c r="X583" i="4"/>
  <c r="X600" i="43" s="1"/>
  <c r="W583" i="4"/>
  <c r="V583" i="4"/>
  <c r="R583" i="4"/>
  <c r="R600" i="43" s="1"/>
  <c r="Q583" i="4"/>
  <c r="Q600" i="43" s="1"/>
  <c r="O583" i="4"/>
  <c r="O600" i="43" s="1"/>
  <c r="J583" i="4"/>
  <c r="J600" i="43" s="1"/>
  <c r="H583" i="4"/>
  <c r="H600" i="43" s="1"/>
  <c r="G583" i="4"/>
  <c r="G600" i="43" s="1"/>
  <c r="F583" i="4"/>
  <c r="F600" i="43" s="1"/>
  <c r="E583" i="4"/>
  <c r="E600" i="43" s="1"/>
  <c r="D583" i="4"/>
  <c r="D600" i="43" s="1"/>
  <c r="C583" i="4"/>
  <c r="C600" i="43" s="1"/>
  <c r="B583" i="4"/>
  <c r="B600" i="43" s="1"/>
  <c r="A583" i="4"/>
  <c r="A600" i="43" s="1"/>
  <c r="AK582" i="4"/>
  <c r="AJ582" i="4"/>
  <c r="AJ599" i="43" s="1"/>
  <c r="AH582" i="4"/>
  <c r="AG582" i="4"/>
  <c r="AG599" i="43" s="1"/>
  <c r="AF582" i="4"/>
  <c r="AF599" i="43" s="1"/>
  <c r="AE582" i="4"/>
  <c r="R582" i="4" s="1"/>
  <c r="R599" i="43" s="1"/>
  <c r="AD582" i="4"/>
  <c r="AC582" i="4"/>
  <c r="AC599" i="43" s="1"/>
  <c r="AB582" i="4"/>
  <c r="AA582" i="4"/>
  <c r="Z582" i="4"/>
  <c r="Z599" i="43" s="1"/>
  <c r="Y582" i="4"/>
  <c r="Y599" i="43" s="1"/>
  <c r="X582" i="4"/>
  <c r="X599" i="43" s="1"/>
  <c r="W582" i="4"/>
  <c r="V582" i="4"/>
  <c r="J582" i="4"/>
  <c r="J599" i="43" s="1"/>
  <c r="H582" i="4"/>
  <c r="H599" i="43" s="1"/>
  <c r="G582" i="4"/>
  <c r="G599" i="43" s="1"/>
  <c r="F582" i="4"/>
  <c r="F599" i="43" s="1"/>
  <c r="E582" i="4"/>
  <c r="E599" i="43" s="1"/>
  <c r="D582" i="4"/>
  <c r="D599" i="43" s="1"/>
  <c r="C582" i="4"/>
  <c r="C599" i="43" s="1"/>
  <c r="B582" i="4"/>
  <c r="B599" i="43" s="1"/>
  <c r="A582" i="4"/>
  <c r="A599" i="43" s="1"/>
  <c r="AJ581" i="4"/>
  <c r="AJ598" i="43" s="1"/>
  <c r="AH581" i="4"/>
  <c r="AG581" i="4"/>
  <c r="AG598" i="43" s="1"/>
  <c r="AF581" i="4"/>
  <c r="AF598" i="43" s="1"/>
  <c r="AD581" i="4"/>
  <c r="AE581" i="4" s="1"/>
  <c r="AC581" i="4"/>
  <c r="AC598" i="43" s="1"/>
  <c r="AB581" i="4"/>
  <c r="AA581" i="4"/>
  <c r="Z581" i="4"/>
  <c r="Z598" i="43" s="1"/>
  <c r="Y581" i="4"/>
  <c r="Y598" i="43" s="1"/>
  <c r="X581" i="4"/>
  <c r="X598" i="43" s="1"/>
  <c r="W581" i="4"/>
  <c r="V581" i="4"/>
  <c r="J581" i="4"/>
  <c r="J598" i="43" s="1"/>
  <c r="H581" i="4"/>
  <c r="H598" i="43" s="1"/>
  <c r="G581" i="4"/>
  <c r="G598" i="43" s="1"/>
  <c r="F581" i="4"/>
  <c r="F598" i="43" s="1"/>
  <c r="E581" i="4"/>
  <c r="E598" i="43" s="1"/>
  <c r="D581" i="4"/>
  <c r="D598" i="43" s="1"/>
  <c r="C581" i="4"/>
  <c r="C598" i="43" s="1"/>
  <c r="B581" i="4"/>
  <c r="B598" i="43" s="1"/>
  <c r="A581" i="4"/>
  <c r="A598" i="43" s="1"/>
  <c r="AJ580" i="4"/>
  <c r="AJ597" i="43" s="1"/>
  <c r="AH580" i="4"/>
  <c r="AG580" i="4"/>
  <c r="AG597" i="43" s="1"/>
  <c r="AF580" i="4"/>
  <c r="AF597" i="43" s="1"/>
  <c r="AD580" i="4"/>
  <c r="AE580" i="4" s="1"/>
  <c r="AC580" i="4"/>
  <c r="AC597" i="43" s="1"/>
  <c r="AB580" i="4"/>
  <c r="AA580" i="4"/>
  <c r="Z580" i="4"/>
  <c r="Z597" i="43" s="1"/>
  <c r="Y580" i="4"/>
  <c r="Y597" i="43" s="1"/>
  <c r="X580" i="4"/>
  <c r="X597" i="43" s="1"/>
  <c r="W580" i="4"/>
  <c r="V580" i="4"/>
  <c r="J580" i="4"/>
  <c r="J597" i="43" s="1"/>
  <c r="H580" i="4"/>
  <c r="H597" i="43" s="1"/>
  <c r="G580" i="4"/>
  <c r="G597" i="43" s="1"/>
  <c r="F580" i="4"/>
  <c r="F597" i="43" s="1"/>
  <c r="E580" i="4"/>
  <c r="E597" i="43" s="1"/>
  <c r="D580" i="4"/>
  <c r="D597" i="43" s="1"/>
  <c r="C580" i="4"/>
  <c r="C597" i="43" s="1"/>
  <c r="B580" i="4"/>
  <c r="B597" i="43" s="1"/>
  <c r="A580" i="4"/>
  <c r="A597" i="43" s="1"/>
  <c r="AJ579" i="4"/>
  <c r="AJ596" i="43" s="1"/>
  <c r="AH579" i="4"/>
  <c r="AG579" i="4"/>
  <c r="AG596" i="43" s="1"/>
  <c r="AF579" i="4"/>
  <c r="AF596" i="43" s="1"/>
  <c r="AD579" i="4"/>
  <c r="AE579" i="4" s="1"/>
  <c r="AC579" i="4"/>
  <c r="AC596" i="43" s="1"/>
  <c r="AB579" i="4"/>
  <c r="AA579" i="4"/>
  <c r="Z579" i="4"/>
  <c r="Z596" i="43" s="1"/>
  <c r="Y579" i="4"/>
  <c r="Y596" i="43" s="1"/>
  <c r="X579" i="4"/>
  <c r="X596" i="43" s="1"/>
  <c r="W579" i="4"/>
  <c r="V579" i="4"/>
  <c r="J579" i="4"/>
  <c r="J596" i="43" s="1"/>
  <c r="H579" i="4"/>
  <c r="H596" i="43" s="1"/>
  <c r="G579" i="4"/>
  <c r="G596" i="43" s="1"/>
  <c r="F579" i="4"/>
  <c r="F596" i="43" s="1"/>
  <c r="E579" i="4"/>
  <c r="E596" i="43" s="1"/>
  <c r="D579" i="4"/>
  <c r="D596" i="43" s="1"/>
  <c r="C579" i="4"/>
  <c r="C596" i="43" s="1"/>
  <c r="B579" i="4"/>
  <c r="B596" i="43" s="1"/>
  <c r="A579" i="4"/>
  <c r="A596" i="43" s="1"/>
  <c r="AJ578" i="4"/>
  <c r="AJ595" i="43" s="1"/>
  <c r="AH578" i="4"/>
  <c r="AG578" i="4"/>
  <c r="AG595" i="43" s="1"/>
  <c r="AF578" i="4"/>
  <c r="AF595" i="43" s="1"/>
  <c r="AD578" i="4"/>
  <c r="AE578" i="4" s="1"/>
  <c r="R578" i="4" s="1"/>
  <c r="R595" i="43" s="1"/>
  <c r="AC578" i="4"/>
  <c r="AC595" i="43" s="1"/>
  <c r="AB578" i="4"/>
  <c r="AA578" i="4"/>
  <c r="Z578" i="4"/>
  <c r="Z595" i="43" s="1"/>
  <c r="Y578" i="4"/>
  <c r="Y595" i="43" s="1"/>
  <c r="X578" i="4"/>
  <c r="X595" i="43" s="1"/>
  <c r="W578" i="4"/>
  <c r="V578" i="4"/>
  <c r="N578" i="4"/>
  <c r="N595" i="43" s="1"/>
  <c r="J578" i="4"/>
  <c r="J595" i="43" s="1"/>
  <c r="H578" i="4"/>
  <c r="H595" i="43" s="1"/>
  <c r="G578" i="4"/>
  <c r="G595" i="43" s="1"/>
  <c r="F578" i="4"/>
  <c r="F595" i="43" s="1"/>
  <c r="E578" i="4"/>
  <c r="E595" i="43" s="1"/>
  <c r="D578" i="4"/>
  <c r="D595" i="43" s="1"/>
  <c r="C578" i="4"/>
  <c r="C595" i="43" s="1"/>
  <c r="B578" i="4"/>
  <c r="B595" i="43" s="1"/>
  <c r="A578" i="4"/>
  <c r="A595" i="43" s="1"/>
  <c r="AJ577" i="4"/>
  <c r="AJ594" i="43" s="1"/>
  <c r="AH577" i="4"/>
  <c r="AG577" i="4"/>
  <c r="AG594" i="43" s="1"/>
  <c r="AF577" i="4"/>
  <c r="AF594" i="43" s="1"/>
  <c r="AD577" i="4"/>
  <c r="AE577" i="4" s="1"/>
  <c r="AC577" i="4"/>
  <c r="AC594" i="43" s="1"/>
  <c r="AB577" i="4"/>
  <c r="AA577" i="4"/>
  <c r="Z577" i="4"/>
  <c r="Z594" i="43" s="1"/>
  <c r="Y577" i="4"/>
  <c r="Y594" i="43" s="1"/>
  <c r="X577" i="4"/>
  <c r="X594" i="43" s="1"/>
  <c r="W577" i="4"/>
  <c r="V577" i="4"/>
  <c r="AK577" i="4" s="1"/>
  <c r="N577" i="4"/>
  <c r="N594" i="43" s="1"/>
  <c r="J577" i="4"/>
  <c r="J594" i="43" s="1"/>
  <c r="H577" i="4"/>
  <c r="H594" i="43" s="1"/>
  <c r="G577" i="4"/>
  <c r="G594" i="43" s="1"/>
  <c r="F577" i="4"/>
  <c r="F594" i="43" s="1"/>
  <c r="E577" i="4"/>
  <c r="E594" i="43" s="1"/>
  <c r="D577" i="4"/>
  <c r="D594" i="43" s="1"/>
  <c r="C577" i="4"/>
  <c r="C594" i="43" s="1"/>
  <c r="B577" i="4"/>
  <c r="B594" i="43" s="1"/>
  <c r="A577" i="4"/>
  <c r="A594" i="43" s="1"/>
  <c r="AJ576" i="4"/>
  <c r="AJ593" i="43" s="1"/>
  <c r="AH576" i="4"/>
  <c r="AG576" i="4"/>
  <c r="AG593" i="43" s="1"/>
  <c r="AF576" i="4"/>
  <c r="AF593" i="43" s="1"/>
  <c r="AD576" i="4"/>
  <c r="AE576" i="4" s="1"/>
  <c r="AC576" i="4"/>
  <c r="AC593" i="43" s="1"/>
  <c r="AB576" i="4"/>
  <c r="AA576" i="4"/>
  <c r="Z576" i="4"/>
  <c r="Z593" i="43" s="1"/>
  <c r="Y576" i="4"/>
  <c r="Y593" i="43" s="1"/>
  <c r="X576" i="4"/>
  <c r="X593" i="43" s="1"/>
  <c r="W576" i="4"/>
  <c r="V576" i="4"/>
  <c r="AK576" i="4" s="1"/>
  <c r="N576" i="4"/>
  <c r="N593" i="43" s="1"/>
  <c r="J576" i="4"/>
  <c r="J593" i="43" s="1"/>
  <c r="H576" i="4"/>
  <c r="H593" i="43" s="1"/>
  <c r="G576" i="4"/>
  <c r="G593" i="43" s="1"/>
  <c r="F576" i="4"/>
  <c r="F593" i="43" s="1"/>
  <c r="E576" i="4"/>
  <c r="E593" i="43" s="1"/>
  <c r="D576" i="4"/>
  <c r="D593" i="43" s="1"/>
  <c r="C576" i="4"/>
  <c r="C593" i="43" s="1"/>
  <c r="B576" i="4"/>
  <c r="B593" i="43" s="1"/>
  <c r="A576" i="4"/>
  <c r="A593" i="43" s="1"/>
  <c r="AJ575" i="4"/>
  <c r="AJ592" i="43" s="1"/>
  <c r="AH575" i="4"/>
  <c r="AG575" i="4"/>
  <c r="AG592" i="43" s="1"/>
  <c r="AF575" i="4"/>
  <c r="AF592" i="43" s="1"/>
  <c r="AD575" i="4"/>
  <c r="AE575" i="4" s="1"/>
  <c r="R575" i="4" s="1"/>
  <c r="AC575" i="4"/>
  <c r="AC592" i="43" s="1"/>
  <c r="AB575" i="4"/>
  <c r="AA575" i="4"/>
  <c r="Z575" i="4"/>
  <c r="Z592" i="43" s="1"/>
  <c r="Y575" i="4"/>
  <c r="Y592" i="43" s="1"/>
  <c r="X575" i="4"/>
  <c r="X592" i="43" s="1"/>
  <c r="W575" i="4"/>
  <c r="V575" i="4"/>
  <c r="AK575" i="4" s="1"/>
  <c r="O575" i="4"/>
  <c r="O592" i="43" s="1"/>
  <c r="N575" i="4"/>
  <c r="N592" i="43" s="1"/>
  <c r="L575" i="4"/>
  <c r="L592" i="43" s="1"/>
  <c r="J575" i="4"/>
  <c r="J592" i="43" s="1"/>
  <c r="H575" i="4"/>
  <c r="H592" i="43" s="1"/>
  <c r="G575" i="4"/>
  <c r="G592" i="43" s="1"/>
  <c r="F575" i="4"/>
  <c r="F592" i="43" s="1"/>
  <c r="E575" i="4"/>
  <c r="E592" i="43" s="1"/>
  <c r="D575" i="4"/>
  <c r="D592" i="43" s="1"/>
  <c r="C575" i="4"/>
  <c r="C592" i="43" s="1"/>
  <c r="B575" i="4"/>
  <c r="B592" i="43" s="1"/>
  <c r="A575" i="4"/>
  <c r="A592" i="43" s="1"/>
  <c r="AK574" i="4"/>
  <c r="AJ574" i="4"/>
  <c r="AJ591" i="43" s="1"/>
  <c r="AH574" i="4"/>
  <c r="AG574" i="4"/>
  <c r="AG591" i="43" s="1"/>
  <c r="AF574" i="4"/>
  <c r="AF591" i="43" s="1"/>
  <c r="AE574" i="4"/>
  <c r="AD574" i="4"/>
  <c r="AC574" i="4"/>
  <c r="AC591" i="43" s="1"/>
  <c r="AB574" i="4"/>
  <c r="AA574" i="4"/>
  <c r="Z574" i="4"/>
  <c r="Z591" i="43" s="1"/>
  <c r="Y574" i="4"/>
  <c r="Y591" i="43" s="1"/>
  <c r="X574" i="4"/>
  <c r="X591" i="43" s="1"/>
  <c r="W574" i="4"/>
  <c r="V574" i="4"/>
  <c r="R574" i="4"/>
  <c r="R591" i="43" s="1"/>
  <c r="Q574" i="4"/>
  <c r="Q591" i="43" s="1"/>
  <c r="O574" i="4"/>
  <c r="O591" i="43" s="1"/>
  <c r="N574" i="4"/>
  <c r="N591" i="43" s="1"/>
  <c r="L574" i="4"/>
  <c r="L591" i="43" s="1"/>
  <c r="J574" i="4"/>
  <c r="J591" i="43" s="1"/>
  <c r="H574" i="4"/>
  <c r="H591" i="43" s="1"/>
  <c r="G574" i="4"/>
  <c r="G591" i="43" s="1"/>
  <c r="F574" i="4"/>
  <c r="F591" i="43" s="1"/>
  <c r="E574" i="4"/>
  <c r="E591" i="43" s="1"/>
  <c r="D574" i="4"/>
  <c r="D591" i="43" s="1"/>
  <c r="C574" i="4"/>
  <c r="C591" i="43" s="1"/>
  <c r="B574" i="4"/>
  <c r="B591" i="43" s="1"/>
  <c r="A574" i="4"/>
  <c r="A591" i="43" s="1"/>
  <c r="AK573" i="4"/>
  <c r="AJ573" i="4"/>
  <c r="AJ590" i="43" s="1"/>
  <c r="AH573" i="4"/>
  <c r="AG573" i="4"/>
  <c r="AG590" i="43" s="1"/>
  <c r="AF573" i="4"/>
  <c r="AF590" i="43" s="1"/>
  <c r="AE573" i="4"/>
  <c r="AD573" i="4"/>
  <c r="AC573" i="4"/>
  <c r="AC590" i="43" s="1"/>
  <c r="AB573" i="4"/>
  <c r="AA573" i="4"/>
  <c r="Z573" i="4"/>
  <c r="Z590" i="43" s="1"/>
  <c r="Y573" i="4"/>
  <c r="Y590" i="43" s="1"/>
  <c r="X573" i="4"/>
  <c r="X590" i="43" s="1"/>
  <c r="W573" i="4"/>
  <c r="V573" i="4"/>
  <c r="R573" i="4"/>
  <c r="R590" i="43" s="1"/>
  <c r="Q573" i="4"/>
  <c r="Q590" i="43" s="1"/>
  <c r="O573" i="4"/>
  <c r="O590" i="43" s="1"/>
  <c r="N573" i="4"/>
  <c r="N590" i="43" s="1"/>
  <c r="L573" i="4"/>
  <c r="L590" i="43" s="1"/>
  <c r="J573" i="4"/>
  <c r="J590" i="43" s="1"/>
  <c r="H573" i="4"/>
  <c r="H590" i="43" s="1"/>
  <c r="G573" i="4"/>
  <c r="G590" i="43" s="1"/>
  <c r="F573" i="4"/>
  <c r="F590" i="43" s="1"/>
  <c r="E573" i="4"/>
  <c r="E590" i="43" s="1"/>
  <c r="D573" i="4"/>
  <c r="D590" i="43" s="1"/>
  <c r="C573" i="4"/>
  <c r="C590" i="43" s="1"/>
  <c r="B573" i="4"/>
  <c r="B590" i="43" s="1"/>
  <c r="A573" i="4"/>
  <c r="A590" i="43" s="1"/>
  <c r="AK572" i="4"/>
  <c r="AJ572" i="4"/>
  <c r="AJ589" i="43" s="1"/>
  <c r="AH572" i="4"/>
  <c r="AG572" i="4"/>
  <c r="AG589" i="43" s="1"/>
  <c r="AF572" i="4"/>
  <c r="AF589" i="43" s="1"/>
  <c r="AE572" i="4"/>
  <c r="AD572" i="4"/>
  <c r="AC572" i="4"/>
  <c r="AC589" i="43" s="1"/>
  <c r="AB572" i="4"/>
  <c r="AA572" i="4"/>
  <c r="Z572" i="4"/>
  <c r="Z589" i="43" s="1"/>
  <c r="Y572" i="4"/>
  <c r="Y589" i="43" s="1"/>
  <c r="X572" i="4"/>
  <c r="X589" i="43" s="1"/>
  <c r="W572" i="4"/>
  <c r="V572" i="4"/>
  <c r="R572" i="4"/>
  <c r="R589" i="43" s="1"/>
  <c r="Q572" i="4"/>
  <c r="Q589" i="43" s="1"/>
  <c r="O572" i="4"/>
  <c r="O589" i="43" s="1"/>
  <c r="N572" i="4"/>
  <c r="N589" i="43" s="1"/>
  <c r="L572" i="4"/>
  <c r="L589" i="43" s="1"/>
  <c r="J572" i="4"/>
  <c r="J589" i="43" s="1"/>
  <c r="H572" i="4"/>
  <c r="H589" i="43" s="1"/>
  <c r="G572" i="4"/>
  <c r="G589" i="43" s="1"/>
  <c r="F572" i="4"/>
  <c r="F589" i="43" s="1"/>
  <c r="E572" i="4"/>
  <c r="E589" i="43" s="1"/>
  <c r="D572" i="4"/>
  <c r="D589" i="43" s="1"/>
  <c r="C572" i="4"/>
  <c r="C589" i="43" s="1"/>
  <c r="B572" i="4"/>
  <c r="B589" i="43" s="1"/>
  <c r="A572" i="4"/>
  <c r="A589" i="43" s="1"/>
  <c r="AK571" i="4"/>
  <c r="AJ571" i="4"/>
  <c r="AJ588" i="43" s="1"/>
  <c r="AH571" i="4"/>
  <c r="AG571" i="4"/>
  <c r="AG588" i="43" s="1"/>
  <c r="AF571" i="4"/>
  <c r="AF588" i="43" s="1"/>
  <c r="AE571" i="4"/>
  <c r="AD571" i="4"/>
  <c r="AC571" i="4"/>
  <c r="AC588" i="43" s="1"/>
  <c r="AB571" i="4"/>
  <c r="AA571" i="4"/>
  <c r="Z571" i="4"/>
  <c r="Z588" i="43" s="1"/>
  <c r="Y571" i="4"/>
  <c r="Y588" i="43" s="1"/>
  <c r="X571" i="4"/>
  <c r="X588" i="43" s="1"/>
  <c r="W571" i="4"/>
  <c r="V571" i="4"/>
  <c r="R571" i="4"/>
  <c r="R588" i="43" s="1"/>
  <c r="Q571" i="4"/>
  <c r="Q588" i="43" s="1"/>
  <c r="O571" i="4"/>
  <c r="O588" i="43" s="1"/>
  <c r="N571" i="4"/>
  <c r="N588" i="43" s="1"/>
  <c r="L571" i="4"/>
  <c r="L588" i="43" s="1"/>
  <c r="J571" i="4"/>
  <c r="J588" i="43" s="1"/>
  <c r="H571" i="4"/>
  <c r="H588" i="43" s="1"/>
  <c r="G571" i="4"/>
  <c r="G588" i="43" s="1"/>
  <c r="F571" i="4"/>
  <c r="F588" i="43" s="1"/>
  <c r="E571" i="4"/>
  <c r="E588" i="43" s="1"/>
  <c r="D571" i="4"/>
  <c r="D588" i="43" s="1"/>
  <c r="C571" i="4"/>
  <c r="C588" i="43" s="1"/>
  <c r="B571" i="4"/>
  <c r="B588" i="43" s="1"/>
  <c r="A571" i="4"/>
  <c r="A588" i="43" s="1"/>
  <c r="AK570" i="4"/>
  <c r="AJ570" i="4"/>
  <c r="AJ587" i="43" s="1"/>
  <c r="AH570" i="4"/>
  <c r="AG570" i="4"/>
  <c r="AG587" i="43" s="1"/>
  <c r="AF570" i="4"/>
  <c r="AF587" i="43" s="1"/>
  <c r="AE570" i="4"/>
  <c r="AD570" i="4"/>
  <c r="AC570" i="4"/>
  <c r="AC587" i="43" s="1"/>
  <c r="AB570" i="4"/>
  <c r="AA570" i="4"/>
  <c r="Z570" i="4"/>
  <c r="Z587" i="43" s="1"/>
  <c r="Y570" i="4"/>
  <c r="Y587" i="43" s="1"/>
  <c r="X570" i="4"/>
  <c r="X587" i="43" s="1"/>
  <c r="W570" i="4"/>
  <c r="V570" i="4"/>
  <c r="R570" i="4"/>
  <c r="R587" i="43" s="1"/>
  <c r="Q570" i="4"/>
  <c r="Q587" i="43" s="1"/>
  <c r="O570" i="4"/>
  <c r="O587" i="43" s="1"/>
  <c r="N570" i="4"/>
  <c r="N587" i="43" s="1"/>
  <c r="L570" i="4"/>
  <c r="L587" i="43" s="1"/>
  <c r="J570" i="4"/>
  <c r="J587" i="43" s="1"/>
  <c r="H570" i="4"/>
  <c r="H587" i="43" s="1"/>
  <c r="G570" i="4"/>
  <c r="G587" i="43" s="1"/>
  <c r="F570" i="4"/>
  <c r="F587" i="43" s="1"/>
  <c r="E570" i="4"/>
  <c r="E587" i="43" s="1"/>
  <c r="D570" i="4"/>
  <c r="D587" i="43" s="1"/>
  <c r="C570" i="4"/>
  <c r="C587" i="43" s="1"/>
  <c r="B570" i="4"/>
  <c r="B587" i="43" s="1"/>
  <c r="A570" i="4"/>
  <c r="A587" i="43" s="1"/>
  <c r="AK569" i="4"/>
  <c r="AJ569" i="4"/>
  <c r="AJ586" i="43" s="1"/>
  <c r="AH569" i="4"/>
  <c r="AG569" i="4"/>
  <c r="AG586" i="43" s="1"/>
  <c r="AF569" i="4"/>
  <c r="AF586" i="43" s="1"/>
  <c r="AE569" i="4"/>
  <c r="AD569" i="4"/>
  <c r="AC569" i="4"/>
  <c r="AC586" i="43" s="1"/>
  <c r="AB569" i="4"/>
  <c r="AA569" i="4"/>
  <c r="Z569" i="4"/>
  <c r="Z586" i="43" s="1"/>
  <c r="Y569" i="4"/>
  <c r="Y586" i="43" s="1"/>
  <c r="X569" i="4"/>
  <c r="X586" i="43" s="1"/>
  <c r="W569" i="4"/>
  <c r="V569" i="4"/>
  <c r="R569" i="4"/>
  <c r="R586" i="43" s="1"/>
  <c r="L569" i="4"/>
  <c r="L586" i="43" s="1"/>
  <c r="J569" i="4"/>
  <c r="J586" i="43" s="1"/>
  <c r="H569" i="4"/>
  <c r="H586" i="43" s="1"/>
  <c r="G569" i="4"/>
  <c r="G586" i="43" s="1"/>
  <c r="F569" i="4"/>
  <c r="F586" i="43" s="1"/>
  <c r="E569" i="4"/>
  <c r="E586" i="43" s="1"/>
  <c r="D569" i="4"/>
  <c r="D586" i="43" s="1"/>
  <c r="C569" i="4"/>
  <c r="C586" i="43" s="1"/>
  <c r="B569" i="4"/>
  <c r="B586" i="43" s="1"/>
  <c r="A569" i="4"/>
  <c r="A586" i="43" s="1"/>
  <c r="AK568" i="4"/>
  <c r="AJ568" i="4"/>
  <c r="AJ585" i="43" s="1"/>
  <c r="AH568" i="4"/>
  <c r="AG568" i="4"/>
  <c r="AG585" i="43" s="1"/>
  <c r="AF568" i="4"/>
  <c r="AF585" i="43" s="1"/>
  <c r="AE568" i="4"/>
  <c r="R568" i="4" s="1"/>
  <c r="R585" i="43" s="1"/>
  <c r="AD568" i="4"/>
  <c r="AC568" i="4"/>
  <c r="AC585" i="43" s="1"/>
  <c r="AB568" i="4"/>
  <c r="AA568" i="4"/>
  <c r="Z568" i="4"/>
  <c r="Z585" i="43" s="1"/>
  <c r="Y568" i="4"/>
  <c r="Y585" i="43" s="1"/>
  <c r="X568" i="4"/>
  <c r="X585" i="43" s="1"/>
  <c r="W568" i="4"/>
  <c r="V568" i="4"/>
  <c r="J568" i="4"/>
  <c r="J585" i="43" s="1"/>
  <c r="H568" i="4"/>
  <c r="H585" i="43" s="1"/>
  <c r="G568" i="4"/>
  <c r="G585" i="43" s="1"/>
  <c r="F568" i="4"/>
  <c r="F585" i="43" s="1"/>
  <c r="E568" i="4"/>
  <c r="E585" i="43" s="1"/>
  <c r="D568" i="4"/>
  <c r="D585" i="43" s="1"/>
  <c r="C568" i="4"/>
  <c r="C585" i="43" s="1"/>
  <c r="B568" i="4"/>
  <c r="B585" i="43" s="1"/>
  <c r="A568" i="4"/>
  <c r="A585" i="43" s="1"/>
  <c r="AJ567" i="4"/>
  <c r="AJ584" i="43" s="1"/>
  <c r="AH567" i="4"/>
  <c r="AG567" i="4"/>
  <c r="AG584" i="43" s="1"/>
  <c r="AF567" i="4"/>
  <c r="AF584" i="43" s="1"/>
  <c r="AD567" i="4"/>
  <c r="AE567" i="4" s="1"/>
  <c r="AC567" i="4"/>
  <c r="AC584" i="43" s="1"/>
  <c r="AB567" i="4"/>
  <c r="AA567" i="4"/>
  <c r="Z567" i="4"/>
  <c r="Z584" i="43" s="1"/>
  <c r="Y567" i="4"/>
  <c r="Y584" i="43" s="1"/>
  <c r="X567" i="4"/>
  <c r="X584" i="43" s="1"/>
  <c r="W567" i="4"/>
  <c r="V567" i="4"/>
  <c r="J567" i="4"/>
  <c r="J584" i="43" s="1"/>
  <c r="H567" i="4"/>
  <c r="H584" i="43" s="1"/>
  <c r="G567" i="4"/>
  <c r="G584" i="43" s="1"/>
  <c r="F567" i="4"/>
  <c r="F584" i="43" s="1"/>
  <c r="E567" i="4"/>
  <c r="E584" i="43" s="1"/>
  <c r="D567" i="4"/>
  <c r="D584" i="43" s="1"/>
  <c r="C567" i="4"/>
  <c r="C584" i="43" s="1"/>
  <c r="B567" i="4"/>
  <c r="B584" i="43" s="1"/>
  <c r="A567" i="4"/>
  <c r="A584" i="43" s="1"/>
  <c r="AJ566" i="4"/>
  <c r="AJ583" i="43" s="1"/>
  <c r="AH566" i="4"/>
  <c r="AG566" i="4"/>
  <c r="AG583" i="43" s="1"/>
  <c r="AF566" i="4"/>
  <c r="AF583" i="43" s="1"/>
  <c r="AD566" i="4"/>
  <c r="AE566" i="4" s="1"/>
  <c r="AC566" i="4"/>
  <c r="AC583" i="43" s="1"/>
  <c r="AB566" i="4"/>
  <c r="AA566" i="4"/>
  <c r="Z566" i="4"/>
  <c r="Z583" i="43" s="1"/>
  <c r="Y566" i="4"/>
  <c r="Y583" i="43" s="1"/>
  <c r="X566" i="4"/>
  <c r="X583" i="43" s="1"/>
  <c r="W566" i="4"/>
  <c r="V566" i="4"/>
  <c r="Q566" i="4" s="1"/>
  <c r="Q583" i="43" s="1"/>
  <c r="O566" i="4"/>
  <c r="O583" i="43" s="1"/>
  <c r="N566" i="4"/>
  <c r="N583" i="43" s="1"/>
  <c r="L566" i="4"/>
  <c r="L583" i="43" s="1"/>
  <c r="J566" i="4"/>
  <c r="J583" i="43" s="1"/>
  <c r="H566" i="4"/>
  <c r="H583" i="43" s="1"/>
  <c r="G566" i="4"/>
  <c r="G583" i="43" s="1"/>
  <c r="F566" i="4"/>
  <c r="F583" i="43" s="1"/>
  <c r="E566" i="4"/>
  <c r="E583" i="43" s="1"/>
  <c r="D566" i="4"/>
  <c r="D583" i="43" s="1"/>
  <c r="C566" i="4"/>
  <c r="C583" i="43" s="1"/>
  <c r="B566" i="4"/>
  <c r="B583" i="43" s="1"/>
  <c r="A566" i="4"/>
  <c r="A583" i="43" s="1"/>
  <c r="AK565" i="4"/>
  <c r="AJ565" i="4"/>
  <c r="AJ582" i="43" s="1"/>
  <c r="AH565" i="4"/>
  <c r="AG565" i="4"/>
  <c r="AG582" i="43" s="1"/>
  <c r="AF565" i="4"/>
  <c r="AF582" i="43" s="1"/>
  <c r="AE565" i="4"/>
  <c r="AD565" i="4"/>
  <c r="AC565" i="4"/>
  <c r="AC582" i="43" s="1"/>
  <c r="AB565" i="4"/>
  <c r="AA565" i="4"/>
  <c r="Z565" i="4"/>
  <c r="Z582" i="43" s="1"/>
  <c r="Y565" i="4"/>
  <c r="Y582" i="43" s="1"/>
  <c r="X565" i="4"/>
  <c r="X582" i="43" s="1"/>
  <c r="W565" i="4"/>
  <c r="V565" i="4"/>
  <c r="Q565" i="4"/>
  <c r="Q582" i="43" s="1"/>
  <c r="J565" i="4"/>
  <c r="J582" i="43" s="1"/>
  <c r="H565" i="4"/>
  <c r="H582" i="43" s="1"/>
  <c r="G565" i="4"/>
  <c r="G582" i="43" s="1"/>
  <c r="F565" i="4"/>
  <c r="F582" i="43" s="1"/>
  <c r="E565" i="4"/>
  <c r="E582" i="43" s="1"/>
  <c r="D565" i="4"/>
  <c r="D582" i="43" s="1"/>
  <c r="C565" i="4"/>
  <c r="C582" i="43" s="1"/>
  <c r="B565" i="4"/>
  <c r="B582" i="43" s="1"/>
  <c r="A565" i="4"/>
  <c r="A582" i="43" s="1"/>
  <c r="AJ564" i="4"/>
  <c r="AJ581" i="43" s="1"/>
  <c r="AH564" i="4"/>
  <c r="AG564" i="4"/>
  <c r="AG581" i="43" s="1"/>
  <c r="AF564" i="4"/>
  <c r="AF581" i="43" s="1"/>
  <c r="AD564" i="4"/>
  <c r="AE564" i="4" s="1"/>
  <c r="AC564" i="4"/>
  <c r="AC581" i="43" s="1"/>
  <c r="AB564" i="4"/>
  <c r="AA564" i="4"/>
  <c r="Z564" i="4"/>
  <c r="Z581" i="43" s="1"/>
  <c r="Y564" i="4"/>
  <c r="Y581" i="43" s="1"/>
  <c r="X564" i="4"/>
  <c r="X581" i="43" s="1"/>
  <c r="W564" i="4"/>
  <c r="V564" i="4"/>
  <c r="Q564" i="4" s="1"/>
  <c r="Q581" i="43" s="1"/>
  <c r="O564" i="4"/>
  <c r="O581" i="43" s="1"/>
  <c r="N564" i="4"/>
  <c r="N581" i="43" s="1"/>
  <c r="L564" i="4"/>
  <c r="L581" i="43" s="1"/>
  <c r="J564" i="4"/>
  <c r="J581" i="43" s="1"/>
  <c r="H564" i="4"/>
  <c r="H581" i="43" s="1"/>
  <c r="G564" i="4"/>
  <c r="G581" i="43" s="1"/>
  <c r="F564" i="4"/>
  <c r="F581" i="43" s="1"/>
  <c r="E564" i="4"/>
  <c r="E581" i="43" s="1"/>
  <c r="D564" i="4"/>
  <c r="D581" i="43" s="1"/>
  <c r="C564" i="4"/>
  <c r="C581" i="43" s="1"/>
  <c r="B564" i="4"/>
  <c r="B581" i="43" s="1"/>
  <c r="A564" i="4"/>
  <c r="A581" i="43" s="1"/>
  <c r="AK563" i="4"/>
  <c r="AJ563" i="4"/>
  <c r="AJ580" i="43" s="1"/>
  <c r="AH563" i="4"/>
  <c r="AH580" i="43" s="1"/>
  <c r="AG563" i="4"/>
  <c r="AG580" i="43" s="1"/>
  <c r="AF563" i="4"/>
  <c r="AF580" i="43" s="1"/>
  <c r="AE563" i="4"/>
  <c r="AD563" i="4"/>
  <c r="AC563" i="4"/>
  <c r="AC580" i="43" s="1"/>
  <c r="AB563" i="4"/>
  <c r="AA563" i="4"/>
  <c r="Z563" i="4"/>
  <c r="Z580" i="43" s="1"/>
  <c r="Y563" i="4"/>
  <c r="Y580" i="43" s="1"/>
  <c r="X563" i="4"/>
  <c r="X580" i="43" s="1"/>
  <c r="W563" i="4"/>
  <c r="V563" i="4"/>
  <c r="Q563" i="4"/>
  <c r="Q580" i="43" s="1"/>
  <c r="J563" i="4"/>
  <c r="J580" i="43" s="1"/>
  <c r="H563" i="4"/>
  <c r="H580" i="43" s="1"/>
  <c r="G563" i="4"/>
  <c r="G580" i="43" s="1"/>
  <c r="F563" i="4"/>
  <c r="F580" i="43" s="1"/>
  <c r="E563" i="4"/>
  <c r="E580" i="43" s="1"/>
  <c r="D563" i="4"/>
  <c r="D580" i="43" s="1"/>
  <c r="C563" i="4"/>
  <c r="C580" i="43" s="1"/>
  <c r="B563" i="4"/>
  <c r="B580" i="43" s="1"/>
  <c r="A563" i="4"/>
  <c r="A580" i="43" s="1"/>
  <c r="AJ562" i="4"/>
  <c r="AJ579" i="43" s="1"/>
  <c r="AH562" i="4"/>
  <c r="AH579" i="43" s="1"/>
  <c r="AG562" i="4"/>
  <c r="AG579" i="43" s="1"/>
  <c r="AF562" i="4"/>
  <c r="AF579" i="43" s="1"/>
  <c r="AD562" i="4"/>
  <c r="AE562" i="4" s="1"/>
  <c r="AC562" i="4"/>
  <c r="AC579" i="43" s="1"/>
  <c r="AB562" i="4"/>
  <c r="AA562" i="4"/>
  <c r="Z562" i="4"/>
  <c r="Z579" i="43" s="1"/>
  <c r="Y562" i="4"/>
  <c r="Y579" i="43" s="1"/>
  <c r="X562" i="4"/>
  <c r="X579" i="43" s="1"/>
  <c r="W562" i="4"/>
  <c r="V562" i="4"/>
  <c r="Q562" i="4" s="1"/>
  <c r="Q579" i="43" s="1"/>
  <c r="O562" i="4"/>
  <c r="O579" i="43" s="1"/>
  <c r="J562" i="4"/>
  <c r="J579" i="43" s="1"/>
  <c r="H562" i="4"/>
  <c r="H579" i="43" s="1"/>
  <c r="G562" i="4"/>
  <c r="G579" i="43" s="1"/>
  <c r="F562" i="4"/>
  <c r="F579" i="43" s="1"/>
  <c r="E562" i="4"/>
  <c r="E579" i="43" s="1"/>
  <c r="D562" i="4"/>
  <c r="D579" i="43" s="1"/>
  <c r="C562" i="4"/>
  <c r="C579" i="43" s="1"/>
  <c r="B562" i="4"/>
  <c r="B579" i="43" s="1"/>
  <c r="A562" i="4"/>
  <c r="A579" i="43" s="1"/>
  <c r="AK561" i="4"/>
  <c r="AJ561" i="4"/>
  <c r="AJ578" i="43" s="1"/>
  <c r="AH561" i="4"/>
  <c r="AG561" i="4"/>
  <c r="AG578" i="43" s="1"/>
  <c r="AF561" i="4"/>
  <c r="AF578" i="43" s="1"/>
  <c r="AE561" i="4"/>
  <c r="R561" i="4" s="1"/>
  <c r="R578" i="43" s="1"/>
  <c r="AD561" i="4"/>
  <c r="AC561" i="4"/>
  <c r="AC578" i="43" s="1"/>
  <c r="AB561" i="4"/>
  <c r="AA561" i="4"/>
  <c r="Z561" i="4"/>
  <c r="Z578" i="43" s="1"/>
  <c r="Y561" i="4"/>
  <c r="Y578" i="43" s="1"/>
  <c r="X561" i="4"/>
  <c r="X578" i="43" s="1"/>
  <c r="W561" i="4"/>
  <c r="V561" i="4"/>
  <c r="J561" i="4"/>
  <c r="J578" i="43" s="1"/>
  <c r="H561" i="4"/>
  <c r="H578" i="43" s="1"/>
  <c r="G561" i="4"/>
  <c r="G578" i="43" s="1"/>
  <c r="F561" i="4"/>
  <c r="F578" i="43" s="1"/>
  <c r="E561" i="4"/>
  <c r="E578" i="43" s="1"/>
  <c r="D561" i="4"/>
  <c r="D578" i="43" s="1"/>
  <c r="C561" i="4"/>
  <c r="C578" i="43" s="1"/>
  <c r="B561" i="4"/>
  <c r="B578" i="43" s="1"/>
  <c r="A561" i="4"/>
  <c r="A578" i="43" s="1"/>
  <c r="AJ560" i="4"/>
  <c r="AJ577" i="43" s="1"/>
  <c r="AH560" i="4"/>
  <c r="AG560" i="4"/>
  <c r="AG577" i="43" s="1"/>
  <c r="AF560" i="4"/>
  <c r="AF577" i="43" s="1"/>
  <c r="AD560" i="4"/>
  <c r="AE560" i="4" s="1"/>
  <c r="AC560" i="4"/>
  <c r="AC577" i="43" s="1"/>
  <c r="AB560" i="4"/>
  <c r="AA560" i="4"/>
  <c r="Z560" i="4"/>
  <c r="Z577" i="43" s="1"/>
  <c r="Y560" i="4"/>
  <c r="Y577" i="43" s="1"/>
  <c r="X560" i="4"/>
  <c r="X577" i="43" s="1"/>
  <c r="W560" i="4"/>
  <c r="V560" i="4"/>
  <c r="J560" i="4"/>
  <c r="J577" i="43" s="1"/>
  <c r="H560" i="4"/>
  <c r="H577" i="43" s="1"/>
  <c r="G560" i="4"/>
  <c r="G577" i="43" s="1"/>
  <c r="F560" i="4"/>
  <c r="F577" i="43" s="1"/>
  <c r="E560" i="4"/>
  <c r="E577" i="43" s="1"/>
  <c r="D560" i="4"/>
  <c r="D577" i="43" s="1"/>
  <c r="C560" i="4"/>
  <c r="C577" i="43" s="1"/>
  <c r="B560" i="4"/>
  <c r="B577" i="43" s="1"/>
  <c r="A560" i="4"/>
  <c r="A577" i="43" s="1"/>
  <c r="AJ559" i="4"/>
  <c r="AJ576" i="43" s="1"/>
  <c r="AH559" i="4"/>
  <c r="AG559" i="4"/>
  <c r="AG576" i="43" s="1"/>
  <c r="AF559" i="4"/>
  <c r="AF576" i="43" s="1"/>
  <c r="AD559" i="4"/>
  <c r="AE559" i="4" s="1"/>
  <c r="AC559" i="4"/>
  <c r="AC576" i="43" s="1"/>
  <c r="AB559" i="4"/>
  <c r="AA559" i="4"/>
  <c r="Z559" i="4"/>
  <c r="Z576" i="43" s="1"/>
  <c r="Y559" i="4"/>
  <c r="Y576" i="43" s="1"/>
  <c r="X559" i="4"/>
  <c r="X576" i="43" s="1"/>
  <c r="W559" i="4"/>
  <c r="V559" i="4"/>
  <c r="J559" i="4"/>
  <c r="J576" i="43" s="1"/>
  <c r="H559" i="4"/>
  <c r="H576" i="43" s="1"/>
  <c r="G559" i="4"/>
  <c r="G576" i="43" s="1"/>
  <c r="F559" i="4"/>
  <c r="F576" i="43" s="1"/>
  <c r="E559" i="4"/>
  <c r="E576" i="43" s="1"/>
  <c r="D559" i="4"/>
  <c r="D576" i="43" s="1"/>
  <c r="C559" i="4"/>
  <c r="C576" i="43" s="1"/>
  <c r="B559" i="4"/>
  <c r="B576" i="43" s="1"/>
  <c r="A559" i="4"/>
  <c r="A576" i="43" s="1"/>
  <c r="AJ558" i="4"/>
  <c r="AJ575" i="43" s="1"/>
  <c r="AH558" i="4"/>
  <c r="AG558" i="4"/>
  <c r="AG575" i="43" s="1"/>
  <c r="AF558" i="4"/>
  <c r="AF575" i="43" s="1"/>
  <c r="AD558" i="4"/>
  <c r="AE558" i="4" s="1"/>
  <c r="AC558" i="4"/>
  <c r="AC575" i="43" s="1"/>
  <c r="AB558" i="4"/>
  <c r="AA558" i="4"/>
  <c r="Z558" i="4"/>
  <c r="Z575" i="43" s="1"/>
  <c r="Y558" i="4"/>
  <c r="Y575" i="43" s="1"/>
  <c r="X558" i="4"/>
  <c r="X575" i="43" s="1"/>
  <c r="W558" i="4"/>
  <c r="V558" i="4"/>
  <c r="J558" i="4"/>
  <c r="J575" i="43" s="1"/>
  <c r="H558" i="4"/>
  <c r="H575" i="43" s="1"/>
  <c r="G558" i="4"/>
  <c r="G575" i="43" s="1"/>
  <c r="F558" i="4"/>
  <c r="F575" i="43" s="1"/>
  <c r="E558" i="4"/>
  <c r="E575" i="43" s="1"/>
  <c r="D558" i="4"/>
  <c r="D575" i="43" s="1"/>
  <c r="C558" i="4"/>
  <c r="C575" i="43" s="1"/>
  <c r="B558" i="4"/>
  <c r="B575" i="43" s="1"/>
  <c r="A558" i="4"/>
  <c r="A575" i="43" s="1"/>
  <c r="AJ557" i="4"/>
  <c r="AJ574" i="43" s="1"/>
  <c r="AH557" i="4"/>
  <c r="AG557" i="4"/>
  <c r="AG574" i="43" s="1"/>
  <c r="AF557" i="4"/>
  <c r="AF574" i="43" s="1"/>
  <c r="AD557" i="4"/>
  <c r="AE557" i="4" s="1"/>
  <c r="AC557" i="4"/>
  <c r="AC574" i="43" s="1"/>
  <c r="AB557" i="4"/>
  <c r="AA557" i="4"/>
  <c r="Z557" i="4"/>
  <c r="Z574" i="43" s="1"/>
  <c r="Y557" i="4"/>
  <c r="Y574" i="43" s="1"/>
  <c r="X557" i="4"/>
  <c r="X574" i="43" s="1"/>
  <c r="W557" i="4"/>
  <c r="V557" i="4"/>
  <c r="J557" i="4"/>
  <c r="J574" i="43" s="1"/>
  <c r="H557" i="4"/>
  <c r="H574" i="43" s="1"/>
  <c r="G557" i="4"/>
  <c r="G574" i="43" s="1"/>
  <c r="F557" i="4"/>
  <c r="F574" i="43" s="1"/>
  <c r="E557" i="4"/>
  <c r="E574" i="43" s="1"/>
  <c r="D557" i="4"/>
  <c r="D574" i="43" s="1"/>
  <c r="C557" i="4"/>
  <c r="C574" i="43" s="1"/>
  <c r="B557" i="4"/>
  <c r="B574" i="43" s="1"/>
  <c r="A557" i="4"/>
  <c r="A574" i="43" s="1"/>
  <c r="AJ556" i="4"/>
  <c r="AJ573" i="43" s="1"/>
  <c r="AH556" i="4"/>
  <c r="AG556" i="4"/>
  <c r="AG573" i="43" s="1"/>
  <c r="AF556" i="4"/>
  <c r="AF573" i="43" s="1"/>
  <c r="AD556" i="4"/>
  <c r="AE556" i="4" s="1"/>
  <c r="AC556" i="4"/>
  <c r="AC573" i="43" s="1"/>
  <c r="AB556" i="4"/>
  <c r="AA556" i="4"/>
  <c r="Z556" i="4"/>
  <c r="Z573" i="43" s="1"/>
  <c r="Y556" i="4"/>
  <c r="Y573" i="43" s="1"/>
  <c r="X556" i="4"/>
  <c r="X573" i="43" s="1"/>
  <c r="W556" i="4"/>
  <c r="V556" i="4"/>
  <c r="J556" i="4"/>
  <c r="J573" i="43" s="1"/>
  <c r="H556" i="4"/>
  <c r="H573" i="43" s="1"/>
  <c r="G556" i="4"/>
  <c r="G573" i="43" s="1"/>
  <c r="F556" i="4"/>
  <c r="F573" i="43" s="1"/>
  <c r="E556" i="4"/>
  <c r="E573" i="43" s="1"/>
  <c r="D556" i="4"/>
  <c r="D573" i="43" s="1"/>
  <c r="C556" i="4"/>
  <c r="C573" i="43" s="1"/>
  <c r="B556" i="4"/>
  <c r="B573" i="43" s="1"/>
  <c r="A556" i="4"/>
  <c r="A573" i="43" s="1"/>
  <c r="AJ555" i="4"/>
  <c r="AJ572" i="43" s="1"/>
  <c r="AH555" i="4"/>
  <c r="AG555" i="4"/>
  <c r="AG572" i="43" s="1"/>
  <c r="AF555" i="4"/>
  <c r="AF572" i="43" s="1"/>
  <c r="AD555" i="4"/>
  <c r="AE555" i="4" s="1"/>
  <c r="AC555" i="4"/>
  <c r="AC572" i="43" s="1"/>
  <c r="AB555" i="4"/>
  <c r="AA555" i="4"/>
  <c r="Z555" i="4"/>
  <c r="Z572" i="43" s="1"/>
  <c r="Y555" i="4"/>
  <c r="Y572" i="43" s="1"/>
  <c r="X555" i="4"/>
  <c r="X572" i="43" s="1"/>
  <c r="W555" i="4"/>
  <c r="V555" i="4"/>
  <c r="J555" i="4"/>
  <c r="J572" i="43" s="1"/>
  <c r="H555" i="4"/>
  <c r="H572" i="43" s="1"/>
  <c r="G555" i="4"/>
  <c r="G572" i="43" s="1"/>
  <c r="F555" i="4"/>
  <c r="F572" i="43" s="1"/>
  <c r="E555" i="4"/>
  <c r="E572" i="43" s="1"/>
  <c r="D555" i="4"/>
  <c r="D572" i="43" s="1"/>
  <c r="C555" i="4"/>
  <c r="C572" i="43" s="1"/>
  <c r="B555" i="4"/>
  <c r="B572" i="43" s="1"/>
  <c r="A555" i="4"/>
  <c r="A572" i="43" s="1"/>
  <c r="AJ554" i="4"/>
  <c r="AJ571" i="43" s="1"/>
  <c r="AH554" i="4"/>
  <c r="AG554" i="4"/>
  <c r="AG571" i="43" s="1"/>
  <c r="AF554" i="4"/>
  <c r="AF571" i="43" s="1"/>
  <c r="AD554" i="4"/>
  <c r="AE554" i="4" s="1"/>
  <c r="R554" i="4" s="1"/>
  <c r="R571" i="43" s="1"/>
  <c r="AC554" i="4"/>
  <c r="AC571" i="43" s="1"/>
  <c r="AB554" i="4"/>
  <c r="AA554" i="4"/>
  <c r="Z554" i="4"/>
  <c r="Z571" i="43" s="1"/>
  <c r="Y554" i="4"/>
  <c r="Y571" i="43" s="1"/>
  <c r="X554" i="4"/>
  <c r="X571" i="43" s="1"/>
  <c r="W554" i="4"/>
  <c r="V554" i="4"/>
  <c r="N554" i="4"/>
  <c r="N571" i="43" s="1"/>
  <c r="J554" i="4"/>
  <c r="J571" i="43" s="1"/>
  <c r="H554" i="4"/>
  <c r="H571" i="43" s="1"/>
  <c r="G554" i="4"/>
  <c r="G571" i="43" s="1"/>
  <c r="F554" i="4"/>
  <c r="F571" i="43" s="1"/>
  <c r="E554" i="4"/>
  <c r="E571" i="43" s="1"/>
  <c r="D554" i="4"/>
  <c r="D571" i="43" s="1"/>
  <c r="C554" i="4"/>
  <c r="C571" i="43" s="1"/>
  <c r="B554" i="4"/>
  <c r="B571" i="43" s="1"/>
  <c r="A554" i="4"/>
  <c r="A571" i="43" s="1"/>
  <c r="AJ553" i="4"/>
  <c r="AJ570" i="43" s="1"/>
  <c r="AH553" i="4"/>
  <c r="AG553" i="4"/>
  <c r="AG570" i="43" s="1"/>
  <c r="AF553" i="4"/>
  <c r="AF570" i="43" s="1"/>
  <c r="AD553" i="4"/>
  <c r="AE553" i="4" s="1"/>
  <c r="AC553" i="4"/>
  <c r="AC570" i="43" s="1"/>
  <c r="AB553" i="4"/>
  <c r="AA553" i="4"/>
  <c r="Z553" i="4"/>
  <c r="Z570" i="43" s="1"/>
  <c r="Y553" i="4"/>
  <c r="Y570" i="43" s="1"/>
  <c r="X553" i="4"/>
  <c r="X570" i="43" s="1"/>
  <c r="W553" i="4"/>
  <c r="V553" i="4"/>
  <c r="AK553" i="4" s="1"/>
  <c r="N553" i="4"/>
  <c r="N570" i="43" s="1"/>
  <c r="J553" i="4"/>
  <c r="J570" i="43" s="1"/>
  <c r="H553" i="4"/>
  <c r="H570" i="43" s="1"/>
  <c r="G553" i="4"/>
  <c r="G570" i="43" s="1"/>
  <c r="F553" i="4"/>
  <c r="F570" i="43" s="1"/>
  <c r="E553" i="4"/>
  <c r="E570" i="43" s="1"/>
  <c r="D553" i="4"/>
  <c r="D570" i="43" s="1"/>
  <c r="C553" i="4"/>
  <c r="C570" i="43" s="1"/>
  <c r="B553" i="4"/>
  <c r="B570" i="43" s="1"/>
  <c r="A553" i="4"/>
  <c r="A570" i="43" s="1"/>
  <c r="AJ552" i="4"/>
  <c r="AJ569" i="43" s="1"/>
  <c r="AH552" i="4"/>
  <c r="AG552" i="4"/>
  <c r="AG569" i="43" s="1"/>
  <c r="AF552" i="4"/>
  <c r="AF569" i="43" s="1"/>
  <c r="AD552" i="4"/>
  <c r="AE552" i="4" s="1"/>
  <c r="AC552" i="4"/>
  <c r="AC569" i="43" s="1"/>
  <c r="AB552" i="4"/>
  <c r="AA552" i="4"/>
  <c r="Z552" i="4"/>
  <c r="Z569" i="43" s="1"/>
  <c r="Y552" i="4"/>
  <c r="Y569" i="43" s="1"/>
  <c r="X552" i="4"/>
  <c r="X569" i="43" s="1"/>
  <c r="W552" i="4"/>
  <c r="V552" i="4"/>
  <c r="AK552" i="4" s="1"/>
  <c r="N552" i="4"/>
  <c r="N569" i="43" s="1"/>
  <c r="J552" i="4"/>
  <c r="J569" i="43" s="1"/>
  <c r="H552" i="4"/>
  <c r="H569" i="43" s="1"/>
  <c r="G552" i="4"/>
  <c r="G569" i="43" s="1"/>
  <c r="F552" i="4"/>
  <c r="F569" i="43" s="1"/>
  <c r="E552" i="4"/>
  <c r="E569" i="43" s="1"/>
  <c r="D552" i="4"/>
  <c r="D569" i="43" s="1"/>
  <c r="C552" i="4"/>
  <c r="C569" i="43" s="1"/>
  <c r="B552" i="4"/>
  <c r="B569" i="43" s="1"/>
  <c r="A552" i="4"/>
  <c r="A569" i="43" s="1"/>
  <c r="AJ551" i="4"/>
  <c r="AJ568" i="43" s="1"/>
  <c r="AH551" i="4"/>
  <c r="AG551" i="4"/>
  <c r="AG568" i="43" s="1"/>
  <c r="AF551" i="4"/>
  <c r="AF568" i="43" s="1"/>
  <c r="AD551" i="4"/>
  <c r="AE551" i="4" s="1"/>
  <c r="AC551" i="4"/>
  <c r="AC568" i="43" s="1"/>
  <c r="AB551" i="4"/>
  <c r="AA551" i="4"/>
  <c r="Z551" i="4"/>
  <c r="Z568" i="43" s="1"/>
  <c r="Y551" i="4"/>
  <c r="Y568" i="43" s="1"/>
  <c r="X551" i="4"/>
  <c r="X568" i="43" s="1"/>
  <c r="W551" i="4"/>
  <c r="V551" i="4"/>
  <c r="AK551" i="4" s="1"/>
  <c r="N551" i="4"/>
  <c r="N568" i="43" s="1"/>
  <c r="J551" i="4"/>
  <c r="J568" i="43" s="1"/>
  <c r="H551" i="4"/>
  <c r="H568" i="43" s="1"/>
  <c r="G551" i="4"/>
  <c r="G568" i="43" s="1"/>
  <c r="F551" i="4"/>
  <c r="F568" i="43" s="1"/>
  <c r="E551" i="4"/>
  <c r="E568" i="43" s="1"/>
  <c r="D551" i="4"/>
  <c r="D568" i="43" s="1"/>
  <c r="C551" i="4"/>
  <c r="C568" i="43" s="1"/>
  <c r="B551" i="4"/>
  <c r="B568" i="43" s="1"/>
  <c r="A551" i="4"/>
  <c r="A568" i="43" s="1"/>
  <c r="AJ550" i="4"/>
  <c r="AJ567" i="43" s="1"/>
  <c r="AH550" i="4"/>
  <c r="AG550" i="4"/>
  <c r="AG567" i="43" s="1"/>
  <c r="AF550" i="4"/>
  <c r="AF567" i="43" s="1"/>
  <c r="AD550" i="4"/>
  <c r="AE550" i="4" s="1"/>
  <c r="AC550" i="4"/>
  <c r="AC567" i="43" s="1"/>
  <c r="AB550" i="4"/>
  <c r="AA550" i="4"/>
  <c r="Z550" i="4"/>
  <c r="Z567" i="43" s="1"/>
  <c r="Y550" i="4"/>
  <c r="Y567" i="43" s="1"/>
  <c r="X550" i="4"/>
  <c r="X567" i="43" s="1"/>
  <c r="W550" i="4"/>
  <c r="V550" i="4"/>
  <c r="AK550" i="4" s="1"/>
  <c r="N550" i="4"/>
  <c r="N567" i="43" s="1"/>
  <c r="J550" i="4"/>
  <c r="J567" i="43" s="1"/>
  <c r="H550" i="4"/>
  <c r="H567" i="43" s="1"/>
  <c r="G550" i="4"/>
  <c r="G567" i="43" s="1"/>
  <c r="F550" i="4"/>
  <c r="F567" i="43" s="1"/>
  <c r="E550" i="4"/>
  <c r="E567" i="43" s="1"/>
  <c r="D550" i="4"/>
  <c r="D567" i="43" s="1"/>
  <c r="C550" i="4"/>
  <c r="C567" i="43" s="1"/>
  <c r="B550" i="4"/>
  <c r="B567" i="43" s="1"/>
  <c r="A550" i="4"/>
  <c r="A567" i="43" s="1"/>
  <c r="AJ549" i="4"/>
  <c r="AJ566" i="43" s="1"/>
  <c r="AH549" i="4"/>
  <c r="AH566" i="43" s="1"/>
  <c r="AG549" i="4"/>
  <c r="AG566" i="43" s="1"/>
  <c r="AF549" i="4"/>
  <c r="AF566" i="43" s="1"/>
  <c r="AD549" i="4"/>
  <c r="AE549" i="4" s="1"/>
  <c r="AC549" i="4"/>
  <c r="AC566" i="43" s="1"/>
  <c r="AB549" i="4"/>
  <c r="AA549" i="4"/>
  <c r="Z549" i="4"/>
  <c r="Z566" i="43" s="1"/>
  <c r="Y549" i="4"/>
  <c r="Y566" i="43" s="1"/>
  <c r="X549" i="4"/>
  <c r="X566" i="43" s="1"/>
  <c r="W549" i="4"/>
  <c r="V549" i="4"/>
  <c r="AK549" i="4" s="1"/>
  <c r="N549" i="4"/>
  <c r="N566" i="43" s="1"/>
  <c r="J549" i="4"/>
  <c r="J566" i="43" s="1"/>
  <c r="H549" i="4"/>
  <c r="H566" i="43" s="1"/>
  <c r="G549" i="4"/>
  <c r="G566" i="43" s="1"/>
  <c r="F549" i="4"/>
  <c r="F566" i="43" s="1"/>
  <c r="E549" i="4"/>
  <c r="E566" i="43" s="1"/>
  <c r="D549" i="4"/>
  <c r="D566" i="43" s="1"/>
  <c r="C549" i="4"/>
  <c r="C566" i="43" s="1"/>
  <c r="B549" i="4"/>
  <c r="B566" i="43" s="1"/>
  <c r="A549" i="4"/>
  <c r="A566" i="43" s="1"/>
  <c r="AJ548" i="4"/>
  <c r="AJ565" i="43" s="1"/>
  <c r="AH548" i="4"/>
  <c r="AH565" i="43" s="1"/>
  <c r="AG548" i="4"/>
  <c r="AG565" i="43" s="1"/>
  <c r="AF548" i="4"/>
  <c r="AF565" i="43" s="1"/>
  <c r="AD548" i="4"/>
  <c r="AE548" i="4" s="1"/>
  <c r="AC548" i="4"/>
  <c r="AC565" i="43" s="1"/>
  <c r="AB548" i="4"/>
  <c r="AA548" i="4"/>
  <c r="Z548" i="4"/>
  <c r="Z565" i="43" s="1"/>
  <c r="Y548" i="4"/>
  <c r="Y565" i="43" s="1"/>
  <c r="X548" i="4"/>
  <c r="X565" i="43" s="1"/>
  <c r="W548" i="4"/>
  <c r="V548" i="4"/>
  <c r="AK548" i="4" s="1"/>
  <c r="O548" i="4"/>
  <c r="O565" i="43" s="1"/>
  <c r="J548" i="4"/>
  <c r="J565" i="43" s="1"/>
  <c r="H548" i="4"/>
  <c r="H565" i="43" s="1"/>
  <c r="G548" i="4"/>
  <c r="G565" i="43" s="1"/>
  <c r="F548" i="4"/>
  <c r="F565" i="43" s="1"/>
  <c r="E548" i="4"/>
  <c r="E565" i="43" s="1"/>
  <c r="D548" i="4"/>
  <c r="D565" i="43" s="1"/>
  <c r="C548" i="4"/>
  <c r="C565" i="43" s="1"/>
  <c r="B548" i="4"/>
  <c r="B565" i="43" s="1"/>
  <c r="A548" i="4"/>
  <c r="A565" i="43" s="1"/>
  <c r="AK547" i="4"/>
  <c r="AJ547" i="4"/>
  <c r="AJ564" i="43" s="1"/>
  <c r="AH547" i="4"/>
  <c r="AG547" i="4"/>
  <c r="AG564" i="43" s="1"/>
  <c r="AF547" i="4"/>
  <c r="AF564" i="43" s="1"/>
  <c r="AE547" i="4"/>
  <c r="AD547" i="4"/>
  <c r="AC547" i="4"/>
  <c r="AC564" i="43" s="1"/>
  <c r="AB547" i="4"/>
  <c r="AA547" i="4"/>
  <c r="Z547" i="4"/>
  <c r="Z564" i="43" s="1"/>
  <c r="Y547" i="4"/>
  <c r="Y564" i="43" s="1"/>
  <c r="X547" i="4"/>
  <c r="X564" i="43" s="1"/>
  <c r="W547" i="4"/>
  <c r="V547" i="4"/>
  <c r="R547" i="4"/>
  <c r="R564" i="43" s="1"/>
  <c r="Q547" i="4"/>
  <c r="Q564" i="43" s="1"/>
  <c r="O547" i="4"/>
  <c r="O564" i="43" s="1"/>
  <c r="N547" i="4"/>
  <c r="N564" i="43" s="1"/>
  <c r="L547" i="4"/>
  <c r="L564" i="43" s="1"/>
  <c r="J547" i="4"/>
  <c r="J564" i="43" s="1"/>
  <c r="H547" i="4"/>
  <c r="H564" i="43" s="1"/>
  <c r="G547" i="4"/>
  <c r="G564" i="43" s="1"/>
  <c r="F547" i="4"/>
  <c r="F564" i="43" s="1"/>
  <c r="E547" i="4"/>
  <c r="E564" i="43" s="1"/>
  <c r="D547" i="4"/>
  <c r="D564" i="43" s="1"/>
  <c r="C547" i="4"/>
  <c r="C564" i="43" s="1"/>
  <c r="B547" i="4"/>
  <c r="B564" i="43" s="1"/>
  <c r="A547" i="4"/>
  <c r="A564" i="43" s="1"/>
  <c r="AK546" i="4"/>
  <c r="AJ546" i="4"/>
  <c r="AJ563" i="43" s="1"/>
  <c r="AH546" i="4"/>
  <c r="AH563" i="43" s="1"/>
  <c r="AG546" i="4"/>
  <c r="AG563" i="43" s="1"/>
  <c r="AF546" i="4"/>
  <c r="AF563" i="43" s="1"/>
  <c r="AE546" i="4"/>
  <c r="AD546" i="4"/>
  <c r="AC546" i="4"/>
  <c r="AC563" i="43" s="1"/>
  <c r="AB546" i="4"/>
  <c r="AA546" i="4"/>
  <c r="Z546" i="4"/>
  <c r="Z563" i="43" s="1"/>
  <c r="Y546" i="4"/>
  <c r="Y563" i="43" s="1"/>
  <c r="X546" i="4"/>
  <c r="X563" i="43" s="1"/>
  <c r="W546" i="4"/>
  <c r="V546" i="4"/>
  <c r="R546" i="4"/>
  <c r="R563" i="43" s="1"/>
  <c r="Q546" i="4"/>
  <c r="Q563" i="43" s="1"/>
  <c r="O546" i="4"/>
  <c r="O563" i="43" s="1"/>
  <c r="N546" i="4"/>
  <c r="N563" i="43" s="1"/>
  <c r="L546" i="4"/>
  <c r="L563" i="43" s="1"/>
  <c r="J546" i="4"/>
  <c r="J563" i="43" s="1"/>
  <c r="H546" i="4"/>
  <c r="H563" i="43" s="1"/>
  <c r="G546" i="4"/>
  <c r="G563" i="43" s="1"/>
  <c r="F546" i="4"/>
  <c r="F563" i="43" s="1"/>
  <c r="E546" i="4"/>
  <c r="E563" i="43" s="1"/>
  <c r="D546" i="4"/>
  <c r="D563" i="43" s="1"/>
  <c r="C546" i="4"/>
  <c r="C563" i="43" s="1"/>
  <c r="B546" i="4"/>
  <c r="B563" i="43" s="1"/>
  <c r="A546" i="4"/>
  <c r="A563" i="43" s="1"/>
  <c r="AK545" i="4"/>
  <c r="AJ545" i="4"/>
  <c r="AJ562" i="43" s="1"/>
  <c r="AH545" i="4"/>
  <c r="AH562" i="43" s="1"/>
  <c r="AG545" i="4"/>
  <c r="AG562" i="43" s="1"/>
  <c r="AF545" i="4"/>
  <c r="AF562" i="43" s="1"/>
  <c r="AE545" i="4"/>
  <c r="AD545" i="4"/>
  <c r="AC545" i="4"/>
  <c r="AC562" i="43" s="1"/>
  <c r="AB545" i="4"/>
  <c r="AA545" i="4"/>
  <c r="Z545" i="4"/>
  <c r="Z562" i="43" s="1"/>
  <c r="Y545" i="4"/>
  <c r="Y562" i="43" s="1"/>
  <c r="X545" i="4"/>
  <c r="X562" i="43" s="1"/>
  <c r="W545" i="4"/>
  <c r="V545" i="4"/>
  <c r="R545" i="4"/>
  <c r="R562" i="43" s="1"/>
  <c r="Q545" i="4"/>
  <c r="Q562" i="43" s="1"/>
  <c r="O545" i="4"/>
  <c r="O562" i="43" s="1"/>
  <c r="J545" i="4"/>
  <c r="J562" i="43" s="1"/>
  <c r="H545" i="4"/>
  <c r="H562" i="43" s="1"/>
  <c r="G545" i="4"/>
  <c r="G562" i="43" s="1"/>
  <c r="F545" i="4"/>
  <c r="F562" i="43" s="1"/>
  <c r="E545" i="4"/>
  <c r="E562" i="43" s="1"/>
  <c r="D545" i="4"/>
  <c r="D562" i="43" s="1"/>
  <c r="C545" i="4"/>
  <c r="C562" i="43" s="1"/>
  <c r="B545" i="4"/>
  <c r="B562" i="43" s="1"/>
  <c r="A545" i="4"/>
  <c r="A562" i="43" s="1"/>
  <c r="AK544" i="4"/>
  <c r="AJ544" i="4"/>
  <c r="AJ561" i="43" s="1"/>
  <c r="AH544" i="4"/>
  <c r="AG544" i="4"/>
  <c r="AG561" i="43" s="1"/>
  <c r="AF544" i="4"/>
  <c r="AF561" i="43" s="1"/>
  <c r="AE544" i="4"/>
  <c r="R544" i="4" s="1"/>
  <c r="R561" i="43" s="1"/>
  <c r="AD544" i="4"/>
  <c r="AC544" i="4"/>
  <c r="AC561" i="43" s="1"/>
  <c r="AB544" i="4"/>
  <c r="AA544" i="4"/>
  <c r="Z544" i="4"/>
  <c r="Z561" i="43" s="1"/>
  <c r="Y544" i="4"/>
  <c r="Y561" i="43" s="1"/>
  <c r="X544" i="4"/>
  <c r="X561" i="43" s="1"/>
  <c r="W544" i="4"/>
  <c r="V544" i="4"/>
  <c r="Q544" i="4"/>
  <c r="Q561" i="43" s="1"/>
  <c r="L544" i="4"/>
  <c r="L561" i="43" s="1"/>
  <c r="J544" i="4"/>
  <c r="J561" i="43" s="1"/>
  <c r="H544" i="4"/>
  <c r="H561" i="43" s="1"/>
  <c r="G544" i="4"/>
  <c r="G561" i="43" s="1"/>
  <c r="F544" i="4"/>
  <c r="F561" i="43" s="1"/>
  <c r="E544" i="4"/>
  <c r="E561" i="43" s="1"/>
  <c r="D544" i="4"/>
  <c r="D561" i="43" s="1"/>
  <c r="C544" i="4"/>
  <c r="C561" i="43" s="1"/>
  <c r="B544" i="4"/>
  <c r="B561" i="43" s="1"/>
  <c r="A544" i="4"/>
  <c r="A561" i="43" s="1"/>
  <c r="AK543" i="4"/>
  <c r="AJ543" i="4"/>
  <c r="AJ560" i="43" s="1"/>
  <c r="AH543" i="4"/>
  <c r="AG543" i="4"/>
  <c r="AG560" i="43" s="1"/>
  <c r="AF543" i="4"/>
  <c r="AF560" i="43" s="1"/>
  <c r="AE543" i="4"/>
  <c r="R543" i="4" s="1"/>
  <c r="R560" i="43" s="1"/>
  <c r="AD543" i="4"/>
  <c r="AC543" i="4"/>
  <c r="AC560" i="43" s="1"/>
  <c r="AB543" i="4"/>
  <c r="AA543" i="4"/>
  <c r="Z543" i="4"/>
  <c r="Z560" i="43" s="1"/>
  <c r="Y543" i="4"/>
  <c r="Y560" i="43" s="1"/>
  <c r="X543" i="4"/>
  <c r="X560" i="43" s="1"/>
  <c r="W543" i="4"/>
  <c r="V543" i="4"/>
  <c r="Q543" i="4"/>
  <c r="Q560" i="43" s="1"/>
  <c r="L543" i="4"/>
  <c r="L560" i="43" s="1"/>
  <c r="J543" i="4"/>
  <c r="J560" i="43" s="1"/>
  <c r="H543" i="4"/>
  <c r="H560" i="43" s="1"/>
  <c r="G543" i="4"/>
  <c r="G560" i="43" s="1"/>
  <c r="F543" i="4"/>
  <c r="F560" i="43" s="1"/>
  <c r="E543" i="4"/>
  <c r="E560" i="43" s="1"/>
  <c r="D543" i="4"/>
  <c r="D560" i="43" s="1"/>
  <c r="C543" i="4"/>
  <c r="C560" i="43" s="1"/>
  <c r="B543" i="4"/>
  <c r="B560" i="43" s="1"/>
  <c r="A543" i="4"/>
  <c r="A560" i="43" s="1"/>
  <c r="AK542" i="4"/>
  <c r="AJ542" i="4"/>
  <c r="AJ559" i="43" s="1"/>
  <c r="AH542" i="4"/>
  <c r="AG542" i="4"/>
  <c r="AG559" i="43" s="1"/>
  <c r="AF542" i="4"/>
  <c r="AF559" i="43" s="1"/>
  <c r="AE542" i="4"/>
  <c r="R542" i="4" s="1"/>
  <c r="R559" i="43" s="1"/>
  <c r="AD542" i="4"/>
  <c r="AC542" i="4"/>
  <c r="AC559" i="43" s="1"/>
  <c r="AB542" i="4"/>
  <c r="AA542" i="4"/>
  <c r="Z542" i="4"/>
  <c r="Z559" i="43" s="1"/>
  <c r="Y542" i="4"/>
  <c r="Y559" i="43" s="1"/>
  <c r="X542" i="4"/>
  <c r="X559" i="43" s="1"/>
  <c r="W542" i="4"/>
  <c r="V542" i="4"/>
  <c r="Q542" i="4"/>
  <c r="Q559" i="43" s="1"/>
  <c r="L542" i="4"/>
  <c r="L559" i="43" s="1"/>
  <c r="J542" i="4"/>
  <c r="J559" i="43" s="1"/>
  <c r="H542" i="4"/>
  <c r="H559" i="43" s="1"/>
  <c r="G542" i="4"/>
  <c r="G559" i="43" s="1"/>
  <c r="F542" i="4"/>
  <c r="F559" i="43" s="1"/>
  <c r="E542" i="4"/>
  <c r="E559" i="43" s="1"/>
  <c r="D542" i="4"/>
  <c r="D559" i="43" s="1"/>
  <c r="C542" i="4"/>
  <c r="C559" i="43" s="1"/>
  <c r="B542" i="4"/>
  <c r="B559" i="43" s="1"/>
  <c r="A542" i="4"/>
  <c r="A559" i="43" s="1"/>
  <c r="AK541" i="4"/>
  <c r="AJ541" i="4"/>
  <c r="AJ558" i="43" s="1"/>
  <c r="AH541" i="4"/>
  <c r="AG541" i="4"/>
  <c r="AG558" i="43" s="1"/>
  <c r="AF541" i="4"/>
  <c r="AF558" i="43" s="1"/>
  <c r="AE541" i="4"/>
  <c r="R541" i="4" s="1"/>
  <c r="R558" i="43" s="1"/>
  <c r="AD541" i="4"/>
  <c r="AC541" i="4"/>
  <c r="AC558" i="43" s="1"/>
  <c r="AB541" i="4"/>
  <c r="AA541" i="4"/>
  <c r="Z541" i="4"/>
  <c r="Z558" i="43" s="1"/>
  <c r="Y541" i="4"/>
  <c r="Y558" i="43" s="1"/>
  <c r="X541" i="4"/>
  <c r="X558" i="43" s="1"/>
  <c r="W541" i="4"/>
  <c r="V541" i="4"/>
  <c r="Q541" i="4"/>
  <c r="Q558" i="43" s="1"/>
  <c r="L541" i="4"/>
  <c r="L558" i="43" s="1"/>
  <c r="J541" i="4"/>
  <c r="J558" i="43" s="1"/>
  <c r="H541" i="4"/>
  <c r="H558" i="43" s="1"/>
  <c r="G541" i="4"/>
  <c r="G558" i="43" s="1"/>
  <c r="F541" i="4"/>
  <c r="F558" i="43" s="1"/>
  <c r="E541" i="4"/>
  <c r="E558" i="43" s="1"/>
  <c r="D541" i="4"/>
  <c r="D558" i="43" s="1"/>
  <c r="C541" i="4"/>
  <c r="C558" i="43" s="1"/>
  <c r="B541" i="4"/>
  <c r="B558" i="43" s="1"/>
  <c r="A541" i="4"/>
  <c r="A558" i="43" s="1"/>
  <c r="AK540" i="4"/>
  <c r="AJ540" i="4"/>
  <c r="AJ557" i="43" s="1"/>
  <c r="AH540" i="4"/>
  <c r="AG540" i="4"/>
  <c r="AG557" i="43" s="1"/>
  <c r="AF540" i="4"/>
  <c r="AF557" i="43" s="1"/>
  <c r="AE540" i="4"/>
  <c r="R540" i="4" s="1"/>
  <c r="R557" i="43" s="1"/>
  <c r="AD540" i="4"/>
  <c r="AC540" i="4"/>
  <c r="AC557" i="43" s="1"/>
  <c r="AB540" i="4"/>
  <c r="AA540" i="4"/>
  <c r="Z540" i="4"/>
  <c r="Z557" i="43" s="1"/>
  <c r="Y540" i="4"/>
  <c r="Y557" i="43" s="1"/>
  <c r="X540" i="4"/>
  <c r="X557" i="43" s="1"/>
  <c r="W540" i="4"/>
  <c r="V540" i="4"/>
  <c r="Q540" i="4"/>
  <c r="Q557" i="43" s="1"/>
  <c r="L540" i="4"/>
  <c r="L557" i="43" s="1"/>
  <c r="J540" i="4"/>
  <c r="J557" i="43" s="1"/>
  <c r="H540" i="4"/>
  <c r="H557" i="43" s="1"/>
  <c r="G540" i="4"/>
  <c r="G557" i="43" s="1"/>
  <c r="F540" i="4"/>
  <c r="F557" i="43" s="1"/>
  <c r="E540" i="4"/>
  <c r="E557" i="43" s="1"/>
  <c r="D540" i="4"/>
  <c r="D557" i="43" s="1"/>
  <c r="C540" i="4"/>
  <c r="C557" i="43" s="1"/>
  <c r="B540" i="4"/>
  <c r="B557" i="43" s="1"/>
  <c r="A540" i="4"/>
  <c r="A557" i="43" s="1"/>
  <c r="AK539" i="4"/>
  <c r="AJ539" i="4"/>
  <c r="AJ556" i="43" s="1"/>
  <c r="AH539" i="4"/>
  <c r="AG539" i="4"/>
  <c r="AG556" i="43" s="1"/>
  <c r="AF539" i="4"/>
  <c r="AF556" i="43" s="1"/>
  <c r="AE539" i="4"/>
  <c r="R539" i="4" s="1"/>
  <c r="R556" i="43" s="1"/>
  <c r="AD539" i="4"/>
  <c r="AC539" i="4"/>
  <c r="AC556" i="43" s="1"/>
  <c r="AB539" i="4"/>
  <c r="AA539" i="4"/>
  <c r="Z539" i="4"/>
  <c r="Z556" i="43" s="1"/>
  <c r="Y539" i="4"/>
  <c r="Y556" i="43" s="1"/>
  <c r="X539" i="4"/>
  <c r="X556" i="43" s="1"/>
  <c r="W539" i="4"/>
  <c r="V539" i="4"/>
  <c r="Q539" i="4"/>
  <c r="Q556" i="43" s="1"/>
  <c r="L539" i="4"/>
  <c r="L556" i="43" s="1"/>
  <c r="J539" i="4"/>
  <c r="J556" i="43" s="1"/>
  <c r="H539" i="4"/>
  <c r="H556" i="43" s="1"/>
  <c r="G539" i="4"/>
  <c r="G556" i="43" s="1"/>
  <c r="F539" i="4"/>
  <c r="F556" i="43" s="1"/>
  <c r="E539" i="4"/>
  <c r="E556" i="43" s="1"/>
  <c r="D539" i="4"/>
  <c r="D556" i="43" s="1"/>
  <c r="C539" i="4"/>
  <c r="C556" i="43" s="1"/>
  <c r="B539" i="4"/>
  <c r="B556" i="43" s="1"/>
  <c r="A539" i="4"/>
  <c r="A556" i="43" s="1"/>
  <c r="AK538" i="4"/>
  <c r="AJ538" i="4"/>
  <c r="AJ555" i="43" s="1"/>
  <c r="AH538" i="4"/>
  <c r="AG538" i="4"/>
  <c r="AG555" i="43" s="1"/>
  <c r="AF538" i="4"/>
  <c r="AF555" i="43" s="1"/>
  <c r="AE538" i="4"/>
  <c r="R538" i="4" s="1"/>
  <c r="R555" i="43" s="1"/>
  <c r="AD538" i="4"/>
  <c r="AC538" i="4"/>
  <c r="AC555" i="43" s="1"/>
  <c r="AB538" i="4"/>
  <c r="AA538" i="4"/>
  <c r="Z538" i="4"/>
  <c r="Z555" i="43" s="1"/>
  <c r="Y538" i="4"/>
  <c r="Y555" i="43" s="1"/>
  <c r="X538" i="4"/>
  <c r="X555" i="43" s="1"/>
  <c r="W538" i="4"/>
  <c r="V538" i="4"/>
  <c r="Q538" i="4"/>
  <c r="Q555" i="43" s="1"/>
  <c r="L538" i="4"/>
  <c r="L555" i="43" s="1"/>
  <c r="J538" i="4"/>
  <c r="J555" i="43" s="1"/>
  <c r="H538" i="4"/>
  <c r="H555" i="43" s="1"/>
  <c r="G538" i="4"/>
  <c r="G555" i="43" s="1"/>
  <c r="F538" i="4"/>
  <c r="F555" i="43" s="1"/>
  <c r="E538" i="4"/>
  <c r="E555" i="43" s="1"/>
  <c r="D538" i="4"/>
  <c r="D555" i="43" s="1"/>
  <c r="C538" i="4"/>
  <c r="C555" i="43" s="1"/>
  <c r="B538" i="4"/>
  <c r="B555" i="43" s="1"/>
  <c r="A538" i="4"/>
  <c r="A555" i="43" s="1"/>
  <c r="AK537" i="4"/>
  <c r="AJ537" i="4"/>
  <c r="AJ554" i="43" s="1"/>
  <c r="AH537" i="4"/>
  <c r="AG537" i="4"/>
  <c r="AG554" i="43" s="1"/>
  <c r="AF537" i="4"/>
  <c r="AF554" i="43" s="1"/>
  <c r="AE537" i="4"/>
  <c r="R537" i="4" s="1"/>
  <c r="R554" i="43" s="1"/>
  <c r="AD537" i="4"/>
  <c r="AC537" i="4"/>
  <c r="AC554" i="43" s="1"/>
  <c r="AB537" i="4"/>
  <c r="AA537" i="4"/>
  <c r="Z537" i="4"/>
  <c r="Z554" i="43" s="1"/>
  <c r="Y537" i="4"/>
  <c r="Y554" i="43" s="1"/>
  <c r="X537" i="4"/>
  <c r="X554" i="43" s="1"/>
  <c r="W537" i="4"/>
  <c r="V537" i="4"/>
  <c r="Q537" i="4"/>
  <c r="Q554" i="43" s="1"/>
  <c r="L537" i="4"/>
  <c r="L554" i="43" s="1"/>
  <c r="J537" i="4"/>
  <c r="J554" i="43" s="1"/>
  <c r="H537" i="4"/>
  <c r="H554" i="43" s="1"/>
  <c r="G537" i="4"/>
  <c r="G554" i="43" s="1"/>
  <c r="F537" i="4"/>
  <c r="F554" i="43" s="1"/>
  <c r="E537" i="4"/>
  <c r="E554" i="43" s="1"/>
  <c r="D537" i="4"/>
  <c r="D554" i="43" s="1"/>
  <c r="C537" i="4"/>
  <c r="C554" i="43" s="1"/>
  <c r="B537" i="4"/>
  <c r="B554" i="43" s="1"/>
  <c r="A537" i="4"/>
  <c r="A554" i="43" s="1"/>
  <c r="AK536" i="4"/>
  <c r="AJ536" i="4"/>
  <c r="AJ553" i="43" s="1"/>
  <c r="AH536" i="4"/>
  <c r="AG536" i="4"/>
  <c r="AG553" i="43" s="1"/>
  <c r="AF536" i="4"/>
  <c r="AF553" i="43" s="1"/>
  <c r="AE536" i="4"/>
  <c r="R536" i="4" s="1"/>
  <c r="R553" i="43" s="1"/>
  <c r="AD536" i="4"/>
  <c r="AC536" i="4"/>
  <c r="AC553" i="43" s="1"/>
  <c r="AB536" i="4"/>
  <c r="AA536" i="4"/>
  <c r="Z536" i="4"/>
  <c r="Z553" i="43" s="1"/>
  <c r="Y536" i="4"/>
  <c r="Y553" i="43" s="1"/>
  <c r="X536" i="4"/>
  <c r="X553" i="43" s="1"/>
  <c r="W536" i="4"/>
  <c r="V536" i="4"/>
  <c r="Q536" i="4"/>
  <c r="Q553" i="43" s="1"/>
  <c r="L536" i="4"/>
  <c r="L553" i="43" s="1"/>
  <c r="J536" i="4"/>
  <c r="J553" i="43" s="1"/>
  <c r="H536" i="4"/>
  <c r="H553" i="43" s="1"/>
  <c r="G536" i="4"/>
  <c r="G553" i="43" s="1"/>
  <c r="F536" i="4"/>
  <c r="F553" i="43" s="1"/>
  <c r="E536" i="4"/>
  <c r="E553" i="43" s="1"/>
  <c r="D536" i="4"/>
  <c r="D553" i="43" s="1"/>
  <c r="C536" i="4"/>
  <c r="C553" i="43" s="1"/>
  <c r="B536" i="4"/>
  <c r="B553" i="43" s="1"/>
  <c r="A536" i="4"/>
  <c r="A553" i="43" s="1"/>
  <c r="AK535" i="4"/>
  <c r="AJ535" i="4"/>
  <c r="AJ552" i="43" s="1"/>
  <c r="AH535" i="4"/>
  <c r="AH552" i="43" s="1"/>
  <c r="AG535" i="4"/>
  <c r="AG552" i="43" s="1"/>
  <c r="AF535" i="4"/>
  <c r="AF552" i="43" s="1"/>
  <c r="AE535" i="4"/>
  <c r="AD535" i="4"/>
  <c r="AC535" i="4"/>
  <c r="AC552" i="43" s="1"/>
  <c r="AB535" i="4"/>
  <c r="AA535" i="4"/>
  <c r="Z535" i="4"/>
  <c r="Z552" i="43" s="1"/>
  <c r="Y535" i="4"/>
  <c r="Y552" i="43" s="1"/>
  <c r="X535" i="4"/>
  <c r="X552" i="43" s="1"/>
  <c r="W535" i="4"/>
  <c r="V535" i="4"/>
  <c r="O535" i="4"/>
  <c r="O552" i="43" s="1"/>
  <c r="J535" i="4"/>
  <c r="J552" i="43" s="1"/>
  <c r="H535" i="4"/>
  <c r="H552" i="43" s="1"/>
  <c r="G535" i="4"/>
  <c r="G552" i="43" s="1"/>
  <c r="F535" i="4"/>
  <c r="F552" i="43" s="1"/>
  <c r="E535" i="4"/>
  <c r="E552" i="43" s="1"/>
  <c r="D535" i="4"/>
  <c r="D552" i="43" s="1"/>
  <c r="C535" i="4"/>
  <c r="C552" i="43" s="1"/>
  <c r="B535" i="4"/>
  <c r="B552" i="43" s="1"/>
  <c r="A535" i="4"/>
  <c r="A552" i="43" s="1"/>
  <c r="AK534" i="4"/>
  <c r="AJ534" i="4"/>
  <c r="AJ551" i="43" s="1"/>
  <c r="AH534" i="4"/>
  <c r="AG534" i="4"/>
  <c r="AG551" i="43" s="1"/>
  <c r="AF534" i="4"/>
  <c r="AF551" i="43" s="1"/>
  <c r="AE534" i="4"/>
  <c r="AD534" i="4"/>
  <c r="AC534" i="4"/>
  <c r="AC551" i="43" s="1"/>
  <c r="AB534" i="4"/>
  <c r="AA534" i="4"/>
  <c r="Z534" i="4"/>
  <c r="Z551" i="43" s="1"/>
  <c r="Y534" i="4"/>
  <c r="Y551" i="43" s="1"/>
  <c r="X534" i="4"/>
  <c r="X551" i="43" s="1"/>
  <c r="W534" i="4"/>
  <c r="V534" i="4"/>
  <c r="R534" i="4"/>
  <c r="R551" i="43" s="1"/>
  <c r="Q534" i="4"/>
  <c r="Q551" i="43" s="1"/>
  <c r="O534" i="4"/>
  <c r="O551" i="43" s="1"/>
  <c r="N534" i="4"/>
  <c r="N551" i="43" s="1"/>
  <c r="L534" i="4"/>
  <c r="L551" i="43" s="1"/>
  <c r="J534" i="4"/>
  <c r="J551" i="43" s="1"/>
  <c r="H534" i="4"/>
  <c r="H551" i="43" s="1"/>
  <c r="G534" i="4"/>
  <c r="G551" i="43" s="1"/>
  <c r="F534" i="4"/>
  <c r="F551" i="43" s="1"/>
  <c r="E534" i="4"/>
  <c r="E551" i="43" s="1"/>
  <c r="D534" i="4"/>
  <c r="D551" i="43" s="1"/>
  <c r="C534" i="4"/>
  <c r="C551" i="43" s="1"/>
  <c r="B534" i="4"/>
  <c r="B551" i="43" s="1"/>
  <c r="A534" i="4"/>
  <c r="A551" i="43" s="1"/>
  <c r="AK533" i="4"/>
  <c r="AJ533" i="4"/>
  <c r="AJ550" i="43" s="1"/>
  <c r="AH533" i="4"/>
  <c r="AG533" i="4"/>
  <c r="AG550" i="43" s="1"/>
  <c r="AF533" i="4"/>
  <c r="AF550" i="43" s="1"/>
  <c r="AE533" i="4"/>
  <c r="AD533" i="4"/>
  <c r="AC533" i="4"/>
  <c r="AC550" i="43" s="1"/>
  <c r="AB533" i="4"/>
  <c r="AA533" i="4"/>
  <c r="Z533" i="4"/>
  <c r="Z550" i="43" s="1"/>
  <c r="Y533" i="4"/>
  <c r="Y550" i="43" s="1"/>
  <c r="X533" i="4"/>
  <c r="X550" i="43" s="1"/>
  <c r="W533" i="4"/>
  <c r="V533" i="4"/>
  <c r="R533" i="4"/>
  <c r="R550" i="43" s="1"/>
  <c r="Q533" i="4"/>
  <c r="Q550" i="43" s="1"/>
  <c r="O533" i="4"/>
  <c r="O550" i="43" s="1"/>
  <c r="N533" i="4"/>
  <c r="N550" i="43" s="1"/>
  <c r="L533" i="4"/>
  <c r="L550" i="43" s="1"/>
  <c r="J533" i="4"/>
  <c r="J550" i="43" s="1"/>
  <c r="H533" i="4"/>
  <c r="H550" i="43" s="1"/>
  <c r="G533" i="4"/>
  <c r="G550" i="43" s="1"/>
  <c r="F533" i="4"/>
  <c r="F550" i="43" s="1"/>
  <c r="E533" i="4"/>
  <c r="E550" i="43" s="1"/>
  <c r="D533" i="4"/>
  <c r="D550" i="43" s="1"/>
  <c r="C533" i="4"/>
  <c r="C550" i="43" s="1"/>
  <c r="B533" i="4"/>
  <c r="B550" i="43" s="1"/>
  <c r="A533" i="4"/>
  <c r="A550" i="43" s="1"/>
  <c r="AK532" i="4"/>
  <c r="AJ532" i="4"/>
  <c r="AJ549" i="43" s="1"/>
  <c r="AH532" i="4"/>
  <c r="AG532" i="4"/>
  <c r="AG549" i="43" s="1"/>
  <c r="AF532" i="4"/>
  <c r="AF549" i="43" s="1"/>
  <c r="AE532" i="4"/>
  <c r="AD532" i="4"/>
  <c r="AC532" i="4"/>
  <c r="AC549" i="43" s="1"/>
  <c r="AB532" i="4"/>
  <c r="AA532" i="4"/>
  <c r="Z532" i="4"/>
  <c r="Z549" i="43" s="1"/>
  <c r="Y532" i="4"/>
  <c r="Y549" i="43" s="1"/>
  <c r="X532" i="4"/>
  <c r="X549" i="43" s="1"/>
  <c r="W532" i="4"/>
  <c r="V532" i="4"/>
  <c r="R532" i="4"/>
  <c r="R549" i="43" s="1"/>
  <c r="Q532" i="4"/>
  <c r="Q549" i="43" s="1"/>
  <c r="O532" i="4"/>
  <c r="O549" i="43" s="1"/>
  <c r="N532" i="4"/>
  <c r="N549" i="43" s="1"/>
  <c r="L532" i="4"/>
  <c r="L549" i="43" s="1"/>
  <c r="J532" i="4"/>
  <c r="J549" i="43" s="1"/>
  <c r="H532" i="4"/>
  <c r="H549" i="43" s="1"/>
  <c r="G532" i="4"/>
  <c r="G549" i="43" s="1"/>
  <c r="F532" i="4"/>
  <c r="F549" i="43" s="1"/>
  <c r="E532" i="4"/>
  <c r="E549" i="43" s="1"/>
  <c r="D532" i="4"/>
  <c r="D549" i="43" s="1"/>
  <c r="C532" i="4"/>
  <c r="C549" i="43" s="1"/>
  <c r="B532" i="4"/>
  <c r="B549" i="43" s="1"/>
  <c r="A532" i="4"/>
  <c r="A549" i="43" s="1"/>
  <c r="AK531" i="4"/>
  <c r="AJ531" i="4"/>
  <c r="AJ548" i="43" s="1"/>
  <c r="AH531" i="4"/>
  <c r="AG531" i="4"/>
  <c r="AG548" i="43" s="1"/>
  <c r="AF531" i="4"/>
  <c r="AF548" i="43" s="1"/>
  <c r="AE531" i="4"/>
  <c r="AD531" i="4"/>
  <c r="AC531" i="4"/>
  <c r="AC548" i="43" s="1"/>
  <c r="AB531" i="4"/>
  <c r="AA531" i="4"/>
  <c r="Z531" i="4"/>
  <c r="Z548" i="43" s="1"/>
  <c r="Y531" i="4"/>
  <c r="Y548" i="43" s="1"/>
  <c r="X531" i="4"/>
  <c r="X548" i="43" s="1"/>
  <c r="W531" i="4"/>
  <c r="V531" i="4"/>
  <c r="R531" i="4"/>
  <c r="R548" i="43" s="1"/>
  <c r="Q531" i="4"/>
  <c r="Q548" i="43" s="1"/>
  <c r="O531" i="4"/>
  <c r="O548" i="43" s="1"/>
  <c r="N531" i="4"/>
  <c r="N548" i="43" s="1"/>
  <c r="L531" i="4"/>
  <c r="L548" i="43" s="1"/>
  <c r="J531" i="4"/>
  <c r="J548" i="43" s="1"/>
  <c r="H531" i="4"/>
  <c r="H548" i="43" s="1"/>
  <c r="G531" i="4"/>
  <c r="G548" i="43" s="1"/>
  <c r="F531" i="4"/>
  <c r="F548" i="43" s="1"/>
  <c r="E531" i="4"/>
  <c r="E548" i="43" s="1"/>
  <c r="D531" i="4"/>
  <c r="D548" i="43" s="1"/>
  <c r="C531" i="4"/>
  <c r="C548" i="43" s="1"/>
  <c r="B531" i="4"/>
  <c r="B548" i="43" s="1"/>
  <c r="A531" i="4"/>
  <c r="A548" i="43" s="1"/>
  <c r="AK530" i="4"/>
  <c r="AJ530" i="4"/>
  <c r="AJ547" i="43" s="1"/>
  <c r="AH530" i="4"/>
  <c r="AG530" i="4"/>
  <c r="AG547" i="43" s="1"/>
  <c r="AF530" i="4"/>
  <c r="AF547" i="43" s="1"/>
  <c r="AE530" i="4"/>
  <c r="AD530" i="4"/>
  <c r="AC530" i="4"/>
  <c r="AC547" i="43" s="1"/>
  <c r="AB530" i="4"/>
  <c r="AA530" i="4"/>
  <c r="Z530" i="4"/>
  <c r="Z547" i="43" s="1"/>
  <c r="Y530" i="4"/>
  <c r="Y547" i="43" s="1"/>
  <c r="X530" i="4"/>
  <c r="X547" i="43" s="1"/>
  <c r="W530" i="4"/>
  <c r="V530" i="4"/>
  <c r="R530" i="4"/>
  <c r="R547" i="43" s="1"/>
  <c r="Q530" i="4"/>
  <c r="Q547" i="43" s="1"/>
  <c r="O530" i="4"/>
  <c r="O547" i="43" s="1"/>
  <c r="N530" i="4"/>
  <c r="N547" i="43" s="1"/>
  <c r="L530" i="4"/>
  <c r="L547" i="43" s="1"/>
  <c r="J530" i="4"/>
  <c r="J547" i="43" s="1"/>
  <c r="H530" i="4"/>
  <c r="H547" i="43" s="1"/>
  <c r="G530" i="4"/>
  <c r="G547" i="43" s="1"/>
  <c r="F530" i="4"/>
  <c r="F547" i="43" s="1"/>
  <c r="E530" i="4"/>
  <c r="E547" i="43" s="1"/>
  <c r="D530" i="4"/>
  <c r="D547" i="43" s="1"/>
  <c r="C530" i="4"/>
  <c r="C547" i="43" s="1"/>
  <c r="B530" i="4"/>
  <c r="B547" i="43" s="1"/>
  <c r="A530" i="4"/>
  <c r="A547" i="43" s="1"/>
  <c r="AK529" i="4"/>
  <c r="AJ529" i="4"/>
  <c r="AJ546" i="43" s="1"/>
  <c r="AH529" i="4"/>
  <c r="AG529" i="4"/>
  <c r="AG546" i="43" s="1"/>
  <c r="AF529" i="4"/>
  <c r="AF546" i="43" s="1"/>
  <c r="AE529" i="4"/>
  <c r="AD529" i="4"/>
  <c r="AC529" i="4"/>
  <c r="AC546" i="43" s="1"/>
  <c r="AB529" i="4"/>
  <c r="AA529" i="4"/>
  <c r="Z529" i="4"/>
  <c r="Z546" i="43" s="1"/>
  <c r="Y529" i="4"/>
  <c r="Y546" i="43" s="1"/>
  <c r="X529" i="4"/>
  <c r="X546" i="43" s="1"/>
  <c r="W529" i="4"/>
  <c r="V529" i="4"/>
  <c r="R529" i="4"/>
  <c r="R546" i="43" s="1"/>
  <c r="Q529" i="4"/>
  <c r="Q546" i="43" s="1"/>
  <c r="O529" i="4"/>
  <c r="O546" i="43" s="1"/>
  <c r="N529" i="4"/>
  <c r="N546" i="43" s="1"/>
  <c r="L529" i="4"/>
  <c r="L546" i="43" s="1"/>
  <c r="J529" i="4"/>
  <c r="J546" i="43" s="1"/>
  <c r="H529" i="4"/>
  <c r="H546" i="43" s="1"/>
  <c r="G529" i="4"/>
  <c r="G546" i="43" s="1"/>
  <c r="F529" i="4"/>
  <c r="F546" i="43" s="1"/>
  <c r="E529" i="4"/>
  <c r="E546" i="43" s="1"/>
  <c r="D529" i="4"/>
  <c r="D546" i="43" s="1"/>
  <c r="C529" i="4"/>
  <c r="C546" i="43" s="1"/>
  <c r="B529" i="4"/>
  <c r="B546" i="43" s="1"/>
  <c r="A529" i="4"/>
  <c r="A546" i="43" s="1"/>
  <c r="AK528" i="4"/>
  <c r="AJ528" i="4"/>
  <c r="AJ545" i="43" s="1"/>
  <c r="AH528" i="4"/>
  <c r="AG528" i="4"/>
  <c r="AG545" i="43" s="1"/>
  <c r="AF528" i="4"/>
  <c r="AF545" i="43" s="1"/>
  <c r="AE528" i="4"/>
  <c r="AD528" i="4"/>
  <c r="AC528" i="4"/>
  <c r="AC545" i="43" s="1"/>
  <c r="AB528" i="4"/>
  <c r="AA528" i="4"/>
  <c r="Z528" i="4"/>
  <c r="Z545" i="43" s="1"/>
  <c r="Y528" i="4"/>
  <c r="Y545" i="43" s="1"/>
  <c r="X528" i="4"/>
  <c r="X545" i="43" s="1"/>
  <c r="W528" i="4"/>
  <c r="V528" i="4"/>
  <c r="R528" i="4"/>
  <c r="R545" i="43" s="1"/>
  <c r="Q528" i="4"/>
  <c r="Q545" i="43" s="1"/>
  <c r="O528" i="4"/>
  <c r="O545" i="43" s="1"/>
  <c r="N528" i="4"/>
  <c r="N545" i="43" s="1"/>
  <c r="L528" i="4"/>
  <c r="L545" i="43" s="1"/>
  <c r="J528" i="4"/>
  <c r="J545" i="43" s="1"/>
  <c r="H528" i="4"/>
  <c r="H545" i="43" s="1"/>
  <c r="G528" i="4"/>
  <c r="G545" i="43" s="1"/>
  <c r="F528" i="4"/>
  <c r="F545" i="43" s="1"/>
  <c r="E528" i="4"/>
  <c r="E545" i="43" s="1"/>
  <c r="D528" i="4"/>
  <c r="D545" i="43" s="1"/>
  <c r="C528" i="4"/>
  <c r="C545" i="43" s="1"/>
  <c r="B528" i="4"/>
  <c r="B545" i="43" s="1"/>
  <c r="A528" i="4"/>
  <c r="A545" i="43" s="1"/>
  <c r="AK527" i="4"/>
  <c r="AJ527" i="4"/>
  <c r="AJ544" i="43" s="1"/>
  <c r="AH527" i="4"/>
  <c r="AH543" i="43" s="1"/>
  <c r="AG527" i="4"/>
  <c r="AG543" i="43" s="1"/>
  <c r="AF527" i="4"/>
  <c r="AF543" i="43" s="1"/>
  <c r="AE527" i="4"/>
  <c r="AD527" i="4"/>
  <c r="AC527" i="4"/>
  <c r="AC543" i="43" s="1"/>
  <c r="AB527" i="4"/>
  <c r="AA527" i="4"/>
  <c r="Z527" i="4"/>
  <c r="Z543" i="43" s="1"/>
  <c r="Y527" i="4"/>
  <c r="Y543" i="43" s="1"/>
  <c r="X527" i="4"/>
  <c r="X543" i="43" s="1"/>
  <c r="W527" i="4"/>
  <c r="V527" i="4"/>
  <c r="R527" i="4"/>
  <c r="R543" i="43" s="1"/>
  <c r="R633" i="43" s="1"/>
  <c r="Q527" i="4"/>
  <c r="Q543" i="43" s="1"/>
  <c r="O527" i="4"/>
  <c r="O543" i="43" s="1"/>
  <c r="J527" i="4"/>
  <c r="J543" i="43" s="1"/>
  <c r="H527" i="4"/>
  <c r="H543" i="43" s="1"/>
  <c r="G527" i="4"/>
  <c r="G543" i="43" s="1"/>
  <c r="F527" i="4"/>
  <c r="F543" i="43" s="1"/>
  <c r="E527" i="4"/>
  <c r="E543" i="43" s="1"/>
  <c r="D527" i="4"/>
  <c r="D543" i="43" s="1"/>
  <c r="C527" i="4"/>
  <c r="C543" i="43" s="1"/>
  <c r="B527" i="4"/>
  <c r="B543" i="43" s="1"/>
  <c r="A527" i="4"/>
  <c r="A543" i="43" s="1"/>
  <c r="AK526" i="4"/>
  <c r="AJ526" i="4"/>
  <c r="AJ543" i="43" s="1"/>
  <c r="AH526" i="4"/>
  <c r="AH544" i="43" s="1"/>
  <c r="AG526" i="4"/>
  <c r="AG544" i="43" s="1"/>
  <c r="AF526" i="4"/>
  <c r="AF544" i="43" s="1"/>
  <c r="AE526" i="4"/>
  <c r="R526" i="4" s="1"/>
  <c r="R544" i="43" s="1"/>
  <c r="AD526" i="4"/>
  <c r="AC526" i="4"/>
  <c r="AC544" i="43" s="1"/>
  <c r="AB526" i="4"/>
  <c r="AA526" i="4"/>
  <c r="Z526" i="4"/>
  <c r="Z544" i="43" s="1"/>
  <c r="Y526" i="4"/>
  <c r="Y544" i="43" s="1"/>
  <c r="X526" i="4"/>
  <c r="X544" i="43" s="1"/>
  <c r="W526" i="4"/>
  <c r="V526" i="4"/>
  <c r="Q526" i="4"/>
  <c r="Q544" i="43" s="1"/>
  <c r="N526" i="4"/>
  <c r="N544" i="43" s="1"/>
  <c r="M526" i="4"/>
  <c r="M544" i="43" s="1"/>
  <c r="L526" i="4"/>
  <c r="L544" i="43" s="1"/>
  <c r="J526" i="4"/>
  <c r="J544" i="43" s="1"/>
  <c r="H526" i="4"/>
  <c r="H544" i="43" s="1"/>
  <c r="G526" i="4"/>
  <c r="G544" i="43" s="1"/>
  <c r="F526" i="4"/>
  <c r="F544" i="43" s="1"/>
  <c r="E526" i="4"/>
  <c r="E544" i="43" s="1"/>
  <c r="D526" i="4"/>
  <c r="D544" i="43" s="1"/>
  <c r="C526" i="4"/>
  <c r="C544" i="43" s="1"/>
  <c r="B526" i="4"/>
  <c r="B544" i="43" s="1"/>
  <c r="A526" i="4"/>
  <c r="A544" i="43" s="1"/>
  <c r="AK525" i="4"/>
  <c r="AH525" i="4"/>
  <c r="AG525" i="4"/>
  <c r="AG541" i="43" s="1"/>
  <c r="AF525" i="4"/>
  <c r="AF541" i="43" s="1"/>
  <c r="AE525" i="4"/>
  <c r="AD525" i="4"/>
  <c r="AC525" i="4"/>
  <c r="AC541" i="43" s="1"/>
  <c r="AB525" i="4"/>
  <c r="AA525" i="4"/>
  <c r="Z525" i="4"/>
  <c r="Z541" i="43" s="1"/>
  <c r="Y525" i="4"/>
  <c r="Y541" i="43" s="1"/>
  <c r="X525" i="4"/>
  <c r="X541" i="43" s="1"/>
  <c r="W525" i="4"/>
  <c r="V525" i="4"/>
  <c r="Q525" i="4"/>
  <c r="Q541" i="43" s="1"/>
  <c r="L525" i="4"/>
  <c r="J525" i="4"/>
  <c r="J541" i="43" s="1"/>
  <c r="H525" i="4"/>
  <c r="G525" i="4"/>
  <c r="F525" i="4"/>
  <c r="F541" i="43" s="1"/>
  <c r="E525" i="4"/>
  <c r="E541" i="43" s="1"/>
  <c r="D525" i="4"/>
  <c r="D541" i="43" s="1"/>
  <c r="C525" i="4"/>
  <c r="B525" i="4"/>
  <c r="B541" i="43" s="1"/>
  <c r="A525" i="4"/>
  <c r="A541" i="43" s="1"/>
  <c r="AH524" i="4"/>
  <c r="AH540" i="43" s="1"/>
  <c r="AG524" i="4"/>
  <c r="AG540" i="43" s="1"/>
  <c r="AF524" i="4"/>
  <c r="AF540" i="43" s="1"/>
  <c r="AD524" i="4"/>
  <c r="AE524" i="4" s="1"/>
  <c r="AC524" i="4"/>
  <c r="AC540" i="43" s="1"/>
  <c r="AB524" i="4"/>
  <c r="AA524" i="4"/>
  <c r="Z524" i="4"/>
  <c r="Z540" i="43" s="1"/>
  <c r="Y524" i="4"/>
  <c r="Y540" i="43" s="1"/>
  <c r="X524" i="4"/>
  <c r="X540" i="43" s="1"/>
  <c r="W524" i="4"/>
  <c r="V524" i="4"/>
  <c r="O524" i="4"/>
  <c r="O540" i="43" s="1"/>
  <c r="J524" i="4"/>
  <c r="J540" i="43" s="1"/>
  <c r="H524" i="4"/>
  <c r="G524" i="4"/>
  <c r="F524" i="4"/>
  <c r="F540" i="43" s="1"/>
  <c r="E524" i="4"/>
  <c r="E540" i="43" s="1"/>
  <c r="D524" i="4"/>
  <c r="D540" i="43" s="1"/>
  <c r="C524" i="4"/>
  <c r="C540" i="43" s="1"/>
  <c r="B524" i="4"/>
  <c r="B540" i="43" s="1"/>
  <c r="A524" i="4"/>
  <c r="A540" i="43" s="1"/>
  <c r="AJ523" i="4"/>
  <c r="AJ539" i="43" s="1"/>
  <c r="AH523" i="4"/>
  <c r="AG523" i="4"/>
  <c r="AG539" i="43" s="1"/>
  <c r="AF523" i="4"/>
  <c r="AF539" i="43" s="1"/>
  <c r="AD523" i="4"/>
  <c r="AE523" i="4" s="1"/>
  <c r="AC523" i="4"/>
  <c r="AC539" i="43" s="1"/>
  <c r="AB523" i="4"/>
  <c r="AA523" i="4"/>
  <c r="Z523" i="4"/>
  <c r="Z539" i="43" s="1"/>
  <c r="Y523" i="4"/>
  <c r="Y539" i="43" s="1"/>
  <c r="X523" i="4"/>
  <c r="X539" i="43" s="1"/>
  <c r="W523" i="4"/>
  <c r="V523" i="4"/>
  <c r="AK523" i="4" s="1"/>
  <c r="N523" i="4"/>
  <c r="N539" i="43" s="1"/>
  <c r="J523" i="4"/>
  <c r="J539" i="43" s="1"/>
  <c r="H523" i="4"/>
  <c r="H539" i="43" s="1"/>
  <c r="G523" i="4"/>
  <c r="G539" i="43" s="1"/>
  <c r="F523" i="4"/>
  <c r="F539" i="43" s="1"/>
  <c r="E523" i="4"/>
  <c r="E539" i="43" s="1"/>
  <c r="D523" i="4"/>
  <c r="D539" i="43" s="1"/>
  <c r="C523" i="4"/>
  <c r="C539" i="43" s="1"/>
  <c r="B523" i="4"/>
  <c r="B539" i="43" s="1"/>
  <c r="A523" i="4"/>
  <c r="A539" i="43" s="1"/>
  <c r="AJ522" i="4"/>
  <c r="AJ538" i="43" s="1"/>
  <c r="AH522" i="4"/>
  <c r="AG522" i="4"/>
  <c r="AG538" i="43" s="1"/>
  <c r="AF522" i="4"/>
  <c r="AF538" i="43" s="1"/>
  <c r="AD522" i="4"/>
  <c r="AE522" i="4" s="1"/>
  <c r="AC522" i="4"/>
  <c r="AC538" i="43" s="1"/>
  <c r="AB522" i="4"/>
  <c r="AA522" i="4"/>
  <c r="Z522" i="4"/>
  <c r="Z538" i="43" s="1"/>
  <c r="Y522" i="4"/>
  <c r="Y538" i="43" s="1"/>
  <c r="X522" i="4"/>
  <c r="X538" i="43" s="1"/>
  <c r="W522" i="4"/>
  <c r="V522" i="4"/>
  <c r="AK522" i="4" s="1"/>
  <c r="N522" i="4"/>
  <c r="N538" i="43" s="1"/>
  <c r="J522" i="4"/>
  <c r="J538" i="43" s="1"/>
  <c r="H522" i="4"/>
  <c r="H538" i="43" s="1"/>
  <c r="G522" i="4"/>
  <c r="G538" i="43" s="1"/>
  <c r="F522" i="4"/>
  <c r="F538" i="43" s="1"/>
  <c r="E522" i="4"/>
  <c r="E538" i="43" s="1"/>
  <c r="D522" i="4"/>
  <c r="D538" i="43" s="1"/>
  <c r="C522" i="4"/>
  <c r="C538" i="43" s="1"/>
  <c r="B522" i="4"/>
  <c r="B538" i="43" s="1"/>
  <c r="A522" i="4"/>
  <c r="A538" i="43" s="1"/>
  <c r="AJ521" i="4"/>
  <c r="AJ537" i="43" s="1"/>
  <c r="AH521" i="4"/>
  <c r="AG521" i="4"/>
  <c r="AG537" i="43" s="1"/>
  <c r="AF521" i="4"/>
  <c r="AF537" i="43" s="1"/>
  <c r="AD521" i="4"/>
  <c r="AE521" i="4" s="1"/>
  <c r="AC521" i="4"/>
  <c r="AC537" i="43" s="1"/>
  <c r="AB521" i="4"/>
  <c r="AA521" i="4"/>
  <c r="Z521" i="4"/>
  <c r="Z537" i="43" s="1"/>
  <c r="Y521" i="4"/>
  <c r="Y537" i="43" s="1"/>
  <c r="X521" i="4"/>
  <c r="X537" i="43" s="1"/>
  <c r="W521" i="4"/>
  <c r="V521" i="4"/>
  <c r="AK521" i="4" s="1"/>
  <c r="N521" i="4"/>
  <c r="N537" i="43" s="1"/>
  <c r="J521" i="4"/>
  <c r="J537" i="43" s="1"/>
  <c r="H521" i="4"/>
  <c r="H537" i="43" s="1"/>
  <c r="G521" i="4"/>
  <c r="G537" i="43" s="1"/>
  <c r="F521" i="4"/>
  <c r="F537" i="43" s="1"/>
  <c r="E521" i="4"/>
  <c r="E537" i="43" s="1"/>
  <c r="D521" i="4"/>
  <c r="D537" i="43" s="1"/>
  <c r="C521" i="4"/>
  <c r="C537" i="43" s="1"/>
  <c r="B521" i="4"/>
  <c r="B537" i="43" s="1"/>
  <c r="A521" i="4"/>
  <c r="A537" i="43" s="1"/>
  <c r="AJ520" i="4"/>
  <c r="AJ536" i="43" s="1"/>
  <c r="AH520" i="4"/>
  <c r="AH536" i="43" s="1"/>
  <c r="AG520" i="4"/>
  <c r="AG536" i="43" s="1"/>
  <c r="AF520" i="4"/>
  <c r="AF536" i="43" s="1"/>
  <c r="AD520" i="4"/>
  <c r="AE520" i="4" s="1"/>
  <c r="AC520" i="4"/>
  <c r="AC536" i="43" s="1"/>
  <c r="AB520" i="4"/>
  <c r="AA520" i="4"/>
  <c r="Z520" i="4"/>
  <c r="Z536" i="43" s="1"/>
  <c r="Y520" i="4"/>
  <c r="Y536" i="43" s="1"/>
  <c r="X520" i="4"/>
  <c r="X536" i="43" s="1"/>
  <c r="W520" i="4"/>
  <c r="V520" i="4"/>
  <c r="AK520" i="4" s="1"/>
  <c r="N520" i="4"/>
  <c r="N536" i="43" s="1"/>
  <c r="J520" i="4"/>
  <c r="J536" i="43" s="1"/>
  <c r="H520" i="4"/>
  <c r="H536" i="43" s="1"/>
  <c r="G520" i="4"/>
  <c r="G536" i="43" s="1"/>
  <c r="F520" i="4"/>
  <c r="F536" i="43" s="1"/>
  <c r="E520" i="4"/>
  <c r="E536" i="43" s="1"/>
  <c r="D520" i="4"/>
  <c r="D536" i="43" s="1"/>
  <c r="C520" i="4"/>
  <c r="C536" i="43" s="1"/>
  <c r="B520" i="4"/>
  <c r="B536" i="43" s="1"/>
  <c r="A520" i="4"/>
  <c r="A536" i="43" s="1"/>
  <c r="AJ519" i="4"/>
  <c r="AJ535" i="43" s="1"/>
  <c r="AH519" i="4"/>
  <c r="AG519" i="4"/>
  <c r="AG535" i="43" s="1"/>
  <c r="AF519" i="4"/>
  <c r="AF535" i="43" s="1"/>
  <c r="AD519" i="4"/>
  <c r="AE519" i="4" s="1"/>
  <c r="AC519" i="4"/>
  <c r="AC535" i="43" s="1"/>
  <c r="AB519" i="4"/>
  <c r="AA519" i="4"/>
  <c r="Z519" i="4"/>
  <c r="Z535" i="43" s="1"/>
  <c r="Y519" i="4"/>
  <c r="Y535" i="43" s="1"/>
  <c r="X519" i="4"/>
  <c r="X535" i="43" s="1"/>
  <c r="W519" i="4"/>
  <c r="V519" i="4"/>
  <c r="AK519" i="4" s="1"/>
  <c r="N519" i="4"/>
  <c r="N535" i="43" s="1"/>
  <c r="J519" i="4"/>
  <c r="J535" i="43" s="1"/>
  <c r="H519" i="4"/>
  <c r="H535" i="43" s="1"/>
  <c r="G519" i="4"/>
  <c r="G535" i="43" s="1"/>
  <c r="F519" i="4"/>
  <c r="F535" i="43" s="1"/>
  <c r="E519" i="4"/>
  <c r="E535" i="43" s="1"/>
  <c r="D519" i="4"/>
  <c r="D535" i="43" s="1"/>
  <c r="C519" i="4"/>
  <c r="C535" i="43" s="1"/>
  <c r="B519" i="4"/>
  <c r="B535" i="43" s="1"/>
  <c r="A519" i="4"/>
  <c r="A535" i="43" s="1"/>
  <c r="AJ518" i="4"/>
  <c r="AJ534" i="43" s="1"/>
  <c r="AH518" i="4"/>
  <c r="AG518" i="4"/>
  <c r="AG534" i="43" s="1"/>
  <c r="AF518" i="4"/>
  <c r="AF534" i="43" s="1"/>
  <c r="AD518" i="4"/>
  <c r="AE518" i="4" s="1"/>
  <c r="AC518" i="4"/>
  <c r="AC534" i="43" s="1"/>
  <c r="AB518" i="4"/>
  <c r="AA518" i="4"/>
  <c r="Z518" i="4"/>
  <c r="Z534" i="43" s="1"/>
  <c r="Y518" i="4"/>
  <c r="Y534" i="43" s="1"/>
  <c r="X518" i="4"/>
  <c r="X534" i="43" s="1"/>
  <c r="W518" i="4"/>
  <c r="V518" i="4"/>
  <c r="AK518" i="4" s="1"/>
  <c r="N518" i="4"/>
  <c r="N534" i="43" s="1"/>
  <c r="J518" i="4"/>
  <c r="J534" i="43" s="1"/>
  <c r="H518" i="4"/>
  <c r="H534" i="43" s="1"/>
  <c r="G518" i="4"/>
  <c r="G534" i="43" s="1"/>
  <c r="F518" i="4"/>
  <c r="F534" i="43" s="1"/>
  <c r="E518" i="4"/>
  <c r="E534" i="43" s="1"/>
  <c r="D518" i="4"/>
  <c r="D534" i="43" s="1"/>
  <c r="C518" i="4"/>
  <c r="C534" i="43" s="1"/>
  <c r="B518" i="4"/>
  <c r="B534" i="43" s="1"/>
  <c r="A518" i="4"/>
  <c r="A534" i="43" s="1"/>
  <c r="AJ517" i="4"/>
  <c r="AJ533" i="43" s="1"/>
  <c r="AH517" i="4"/>
  <c r="AG517" i="4"/>
  <c r="AG533" i="43" s="1"/>
  <c r="AF517" i="4"/>
  <c r="AF533" i="43" s="1"/>
  <c r="AD517" i="4"/>
  <c r="AE517" i="4" s="1"/>
  <c r="AC517" i="4"/>
  <c r="AC533" i="43" s="1"/>
  <c r="AB517" i="4"/>
  <c r="AA517" i="4"/>
  <c r="Z517" i="4"/>
  <c r="Z533" i="43" s="1"/>
  <c r="Y517" i="4"/>
  <c r="Y533" i="43" s="1"/>
  <c r="X517" i="4"/>
  <c r="X533" i="43" s="1"/>
  <c r="W517" i="4"/>
  <c r="V517" i="4"/>
  <c r="AK517" i="4" s="1"/>
  <c r="N517" i="4"/>
  <c r="N533" i="43" s="1"/>
  <c r="J517" i="4"/>
  <c r="J533" i="43" s="1"/>
  <c r="H517" i="4"/>
  <c r="H533" i="43" s="1"/>
  <c r="G517" i="4"/>
  <c r="G533" i="43" s="1"/>
  <c r="F517" i="4"/>
  <c r="F533" i="43" s="1"/>
  <c r="E517" i="4"/>
  <c r="E533" i="43" s="1"/>
  <c r="D517" i="4"/>
  <c r="D533" i="43" s="1"/>
  <c r="C517" i="4"/>
  <c r="C533" i="43" s="1"/>
  <c r="B517" i="4"/>
  <c r="B533" i="43" s="1"/>
  <c r="A517" i="4"/>
  <c r="A533" i="43" s="1"/>
  <c r="AJ516" i="4"/>
  <c r="AJ532" i="43" s="1"/>
  <c r="AH516" i="4"/>
  <c r="AG516" i="4"/>
  <c r="AG532" i="43" s="1"/>
  <c r="AF516" i="4"/>
  <c r="AF532" i="43" s="1"/>
  <c r="AD516" i="4"/>
  <c r="AE516" i="4" s="1"/>
  <c r="AC516" i="4"/>
  <c r="AC532" i="43" s="1"/>
  <c r="AB516" i="4"/>
  <c r="AA516" i="4"/>
  <c r="Z516" i="4"/>
  <c r="Z532" i="43" s="1"/>
  <c r="Y516" i="4"/>
  <c r="Y532" i="43" s="1"/>
  <c r="X516" i="4"/>
  <c r="X532" i="43" s="1"/>
  <c r="W516" i="4"/>
  <c r="V516" i="4"/>
  <c r="AK516" i="4" s="1"/>
  <c r="N516" i="4"/>
  <c r="N532" i="43" s="1"/>
  <c r="J516" i="4"/>
  <c r="J532" i="43" s="1"/>
  <c r="H516" i="4"/>
  <c r="H532" i="43" s="1"/>
  <c r="G516" i="4"/>
  <c r="G532" i="43" s="1"/>
  <c r="F516" i="4"/>
  <c r="F532" i="43" s="1"/>
  <c r="E516" i="4"/>
  <c r="E532" i="43" s="1"/>
  <c r="D516" i="4"/>
  <c r="D532" i="43" s="1"/>
  <c r="C516" i="4"/>
  <c r="C532" i="43" s="1"/>
  <c r="B516" i="4"/>
  <c r="B532" i="43" s="1"/>
  <c r="A516" i="4"/>
  <c r="A532" i="43" s="1"/>
  <c r="AJ515" i="4"/>
  <c r="AJ531" i="43" s="1"/>
  <c r="AH515" i="4"/>
  <c r="AG515" i="4"/>
  <c r="AG531" i="43" s="1"/>
  <c r="AF515" i="4"/>
  <c r="AF531" i="43" s="1"/>
  <c r="AD515" i="4"/>
  <c r="AE515" i="4" s="1"/>
  <c r="AC515" i="4"/>
  <c r="AC531" i="43" s="1"/>
  <c r="AB515" i="4"/>
  <c r="AA515" i="4"/>
  <c r="Z515" i="4"/>
  <c r="Z531" i="43" s="1"/>
  <c r="Y515" i="4"/>
  <c r="Y531" i="43" s="1"/>
  <c r="X515" i="4"/>
  <c r="X531" i="43" s="1"/>
  <c r="W515" i="4"/>
  <c r="V515" i="4"/>
  <c r="AK515" i="4" s="1"/>
  <c r="N515" i="4"/>
  <c r="N531" i="43" s="1"/>
  <c r="J515" i="4"/>
  <c r="J531" i="43" s="1"/>
  <c r="H515" i="4"/>
  <c r="H531" i="43" s="1"/>
  <c r="G515" i="4"/>
  <c r="G531" i="43" s="1"/>
  <c r="F515" i="4"/>
  <c r="F531" i="43" s="1"/>
  <c r="E515" i="4"/>
  <c r="E531" i="43" s="1"/>
  <c r="D515" i="4"/>
  <c r="D531" i="43" s="1"/>
  <c r="C515" i="4"/>
  <c r="C531" i="43" s="1"/>
  <c r="B515" i="4"/>
  <c r="B531" i="43" s="1"/>
  <c r="A515" i="4"/>
  <c r="A531" i="43" s="1"/>
  <c r="AJ514" i="4"/>
  <c r="AJ530" i="43" s="1"/>
  <c r="AH514" i="4"/>
  <c r="AG514" i="4"/>
  <c r="AG530" i="43" s="1"/>
  <c r="AF514" i="4"/>
  <c r="AF530" i="43" s="1"/>
  <c r="AD514" i="4"/>
  <c r="AE514" i="4" s="1"/>
  <c r="AC514" i="4"/>
  <c r="AC530" i="43" s="1"/>
  <c r="AB514" i="4"/>
  <c r="AA514" i="4"/>
  <c r="Z514" i="4"/>
  <c r="Z530" i="43" s="1"/>
  <c r="Y514" i="4"/>
  <c r="Y530" i="43" s="1"/>
  <c r="X514" i="4"/>
  <c r="X530" i="43" s="1"/>
  <c r="W514" i="4"/>
  <c r="V514" i="4"/>
  <c r="AK514" i="4" s="1"/>
  <c r="N514" i="4"/>
  <c r="N530" i="43" s="1"/>
  <c r="J514" i="4"/>
  <c r="J530" i="43" s="1"/>
  <c r="H514" i="4"/>
  <c r="H530" i="43" s="1"/>
  <c r="G514" i="4"/>
  <c r="G530" i="43" s="1"/>
  <c r="F514" i="4"/>
  <c r="F530" i="43" s="1"/>
  <c r="E514" i="4"/>
  <c r="E530" i="43" s="1"/>
  <c r="D514" i="4"/>
  <c r="D530" i="43" s="1"/>
  <c r="C514" i="4"/>
  <c r="C530" i="43" s="1"/>
  <c r="B514" i="4"/>
  <c r="B530" i="43" s="1"/>
  <c r="A514" i="4"/>
  <c r="A530" i="43" s="1"/>
  <c r="AJ513" i="4"/>
  <c r="AJ529" i="43" s="1"/>
  <c r="AH513" i="4"/>
  <c r="AG513" i="4"/>
  <c r="AG529" i="43" s="1"/>
  <c r="AF513" i="4"/>
  <c r="AF529" i="43" s="1"/>
  <c r="AD513" i="4"/>
  <c r="AE513" i="4" s="1"/>
  <c r="AC513" i="4"/>
  <c r="AC529" i="43" s="1"/>
  <c r="AB513" i="4"/>
  <c r="AA513" i="4"/>
  <c r="Z513" i="4"/>
  <c r="Z529" i="43" s="1"/>
  <c r="Y513" i="4"/>
  <c r="Y529" i="43" s="1"/>
  <c r="X513" i="4"/>
  <c r="X529" i="43" s="1"/>
  <c r="W513" i="4"/>
  <c r="V513" i="4"/>
  <c r="AK513" i="4" s="1"/>
  <c r="N513" i="4"/>
  <c r="N529" i="43" s="1"/>
  <c r="J513" i="4"/>
  <c r="J529" i="43" s="1"/>
  <c r="H513" i="4"/>
  <c r="H529" i="43" s="1"/>
  <c r="G513" i="4"/>
  <c r="G529" i="43" s="1"/>
  <c r="F513" i="4"/>
  <c r="F529" i="43" s="1"/>
  <c r="E513" i="4"/>
  <c r="E529" i="43" s="1"/>
  <c r="D513" i="4"/>
  <c r="D529" i="43" s="1"/>
  <c r="C513" i="4"/>
  <c r="C529" i="43" s="1"/>
  <c r="B513" i="4"/>
  <c r="B529" i="43" s="1"/>
  <c r="A513" i="4"/>
  <c r="A529" i="43" s="1"/>
  <c r="AJ512" i="4"/>
  <c r="AJ528" i="43" s="1"/>
  <c r="AH512" i="4"/>
  <c r="AG512" i="4"/>
  <c r="AG528" i="43" s="1"/>
  <c r="AF512" i="4"/>
  <c r="AF528" i="43" s="1"/>
  <c r="AD512" i="4"/>
  <c r="AE512" i="4" s="1"/>
  <c r="AC512" i="4"/>
  <c r="AC528" i="43" s="1"/>
  <c r="AB512" i="4"/>
  <c r="AA512" i="4"/>
  <c r="Z512" i="4"/>
  <c r="Z528" i="43" s="1"/>
  <c r="Y512" i="4"/>
  <c r="Y528" i="43" s="1"/>
  <c r="X512" i="4"/>
  <c r="X528" i="43" s="1"/>
  <c r="W512" i="4"/>
  <c r="V512" i="4"/>
  <c r="AK512" i="4" s="1"/>
  <c r="N512" i="4"/>
  <c r="N528" i="43" s="1"/>
  <c r="J512" i="4"/>
  <c r="J528" i="43" s="1"/>
  <c r="H512" i="4"/>
  <c r="H528" i="43" s="1"/>
  <c r="G512" i="4"/>
  <c r="G528" i="43" s="1"/>
  <c r="F512" i="4"/>
  <c r="F528" i="43" s="1"/>
  <c r="E512" i="4"/>
  <c r="E528" i="43" s="1"/>
  <c r="D512" i="4"/>
  <c r="D528" i="43" s="1"/>
  <c r="C512" i="4"/>
  <c r="C528" i="43" s="1"/>
  <c r="B512" i="4"/>
  <c r="A512" i="4"/>
  <c r="A528" i="43" s="1"/>
  <c r="AJ511" i="4"/>
  <c r="AJ527" i="43" s="1"/>
  <c r="AH511" i="4"/>
  <c r="AG511" i="4"/>
  <c r="AG527" i="43" s="1"/>
  <c r="AF511" i="4"/>
  <c r="AF527" i="43" s="1"/>
  <c r="AD511" i="4"/>
  <c r="AE511" i="4" s="1"/>
  <c r="AC511" i="4"/>
  <c r="AC527" i="43" s="1"/>
  <c r="AB511" i="4"/>
  <c r="AA511" i="4"/>
  <c r="Z511" i="4"/>
  <c r="Z527" i="43" s="1"/>
  <c r="Y511" i="4"/>
  <c r="Y527" i="43" s="1"/>
  <c r="X511" i="4"/>
  <c r="X527" i="43" s="1"/>
  <c r="W511" i="4"/>
  <c r="V511" i="4"/>
  <c r="N511" i="4"/>
  <c r="N527" i="43" s="1"/>
  <c r="J511" i="4"/>
  <c r="J527" i="43" s="1"/>
  <c r="H511" i="4"/>
  <c r="H527" i="43" s="1"/>
  <c r="G511" i="4"/>
  <c r="G527" i="43" s="1"/>
  <c r="F511" i="4"/>
  <c r="F527" i="43" s="1"/>
  <c r="E511" i="4"/>
  <c r="E527" i="43" s="1"/>
  <c r="D511" i="4"/>
  <c r="D527" i="43" s="1"/>
  <c r="C511" i="4"/>
  <c r="C527" i="43" s="1"/>
  <c r="B511" i="4"/>
  <c r="A511" i="4"/>
  <c r="A527" i="43" s="1"/>
  <c r="AK510" i="4"/>
  <c r="AJ510" i="4"/>
  <c r="AJ526" i="43" s="1"/>
  <c r="AH510" i="4"/>
  <c r="AG510" i="4"/>
  <c r="AG526" i="43" s="1"/>
  <c r="AF510" i="4"/>
  <c r="AF526" i="43" s="1"/>
  <c r="AD510" i="4"/>
  <c r="AE510" i="4" s="1"/>
  <c r="AC510" i="4"/>
  <c r="AC526" i="43" s="1"/>
  <c r="AB510" i="4"/>
  <c r="AA510" i="4"/>
  <c r="Z510" i="4"/>
  <c r="Z526" i="43" s="1"/>
  <c r="Y510" i="4"/>
  <c r="Y526" i="43" s="1"/>
  <c r="X510" i="4"/>
  <c r="X526" i="43" s="1"/>
  <c r="W510" i="4"/>
  <c r="V510" i="4"/>
  <c r="Q510" i="4"/>
  <c r="Q526" i="43" s="1"/>
  <c r="N510" i="4"/>
  <c r="N526" i="43" s="1"/>
  <c r="J510" i="4"/>
  <c r="J526" i="43" s="1"/>
  <c r="H510" i="4"/>
  <c r="H526" i="43" s="1"/>
  <c r="G510" i="4"/>
  <c r="G526" i="43" s="1"/>
  <c r="F510" i="4"/>
  <c r="F526" i="43" s="1"/>
  <c r="E510" i="4"/>
  <c r="E526" i="43" s="1"/>
  <c r="D510" i="4"/>
  <c r="D526" i="43" s="1"/>
  <c r="C510" i="4"/>
  <c r="C526" i="43" s="1"/>
  <c r="B510" i="4"/>
  <c r="B526" i="43" s="1"/>
  <c r="A510" i="4"/>
  <c r="A526" i="43" s="1"/>
  <c r="AK509" i="4"/>
  <c r="AJ509" i="4"/>
  <c r="AJ525" i="43" s="1"/>
  <c r="AH509" i="4"/>
  <c r="AH525" i="43" s="1"/>
  <c r="AG509" i="4"/>
  <c r="AG525" i="43" s="1"/>
  <c r="AF509" i="4"/>
  <c r="AF525" i="43" s="1"/>
  <c r="AD509" i="4"/>
  <c r="AE509" i="4" s="1"/>
  <c r="R509" i="4" s="1"/>
  <c r="R525" i="43" s="1"/>
  <c r="AC509" i="4"/>
  <c r="AC525" i="43" s="1"/>
  <c r="AB509" i="4"/>
  <c r="AA509" i="4"/>
  <c r="Z509" i="4"/>
  <c r="Z525" i="43" s="1"/>
  <c r="Y509" i="4"/>
  <c r="Y525" i="43" s="1"/>
  <c r="X509" i="4"/>
  <c r="X525" i="43" s="1"/>
  <c r="W509" i="4"/>
  <c r="V509" i="4"/>
  <c r="Q509" i="4"/>
  <c r="Q525" i="43" s="1"/>
  <c r="N509" i="4"/>
  <c r="N525" i="43" s="1"/>
  <c r="J509" i="4"/>
  <c r="J525" i="43" s="1"/>
  <c r="H509" i="4"/>
  <c r="H525" i="43" s="1"/>
  <c r="G509" i="4"/>
  <c r="G525" i="43" s="1"/>
  <c r="F509" i="4"/>
  <c r="E509" i="4"/>
  <c r="E525" i="43" s="1"/>
  <c r="D509" i="4"/>
  <c r="D525" i="43" s="1"/>
  <c r="C509" i="4"/>
  <c r="C525" i="43" s="1"/>
  <c r="B509" i="4"/>
  <c r="B525" i="43" s="1"/>
  <c r="A509" i="4"/>
  <c r="A525" i="43" s="1"/>
  <c r="AJ508" i="4"/>
  <c r="AJ524" i="43" s="1"/>
  <c r="AH508" i="4"/>
  <c r="AH524" i="43" s="1"/>
  <c r="AG508" i="4"/>
  <c r="AG524" i="43" s="1"/>
  <c r="AF508" i="4"/>
  <c r="AF524" i="43" s="1"/>
  <c r="AD508" i="4"/>
  <c r="AE508" i="4" s="1"/>
  <c r="AC508" i="4"/>
  <c r="AC524" i="43" s="1"/>
  <c r="AB508" i="4"/>
  <c r="AA508" i="4"/>
  <c r="Z508" i="4"/>
  <c r="Z524" i="43" s="1"/>
  <c r="Y508" i="4"/>
  <c r="Y524" i="43" s="1"/>
  <c r="X508" i="4"/>
  <c r="X524" i="43" s="1"/>
  <c r="W508" i="4"/>
  <c r="V508" i="4"/>
  <c r="O508" i="4"/>
  <c r="O524" i="43" s="1"/>
  <c r="J508" i="4"/>
  <c r="J524" i="43" s="1"/>
  <c r="H508" i="4"/>
  <c r="H524" i="43" s="1"/>
  <c r="G508" i="4"/>
  <c r="G524" i="43" s="1"/>
  <c r="F508" i="4"/>
  <c r="F524" i="43" s="1"/>
  <c r="E508" i="4"/>
  <c r="E524" i="43" s="1"/>
  <c r="D508" i="4"/>
  <c r="D524" i="43" s="1"/>
  <c r="C508" i="4"/>
  <c r="C524" i="43" s="1"/>
  <c r="B508" i="4"/>
  <c r="B524" i="43" s="1"/>
  <c r="A508" i="4"/>
  <c r="A524" i="43" s="1"/>
  <c r="AK507" i="4"/>
  <c r="AJ507" i="4"/>
  <c r="AJ523" i="43" s="1"/>
  <c r="AH507" i="4"/>
  <c r="AG507" i="4"/>
  <c r="AG523" i="43" s="1"/>
  <c r="AF507" i="4"/>
  <c r="AF523" i="43" s="1"/>
  <c r="AE507" i="4"/>
  <c r="R507" i="4" s="1"/>
  <c r="AD507" i="4"/>
  <c r="AC507" i="4"/>
  <c r="AC523" i="43" s="1"/>
  <c r="AB507" i="4"/>
  <c r="AA507" i="4"/>
  <c r="Z507" i="4"/>
  <c r="Z523" i="43" s="1"/>
  <c r="Y507" i="4"/>
  <c r="Y523" i="43" s="1"/>
  <c r="X507" i="4"/>
  <c r="X523" i="43" s="1"/>
  <c r="W507" i="4"/>
  <c r="V507" i="4"/>
  <c r="Q507" i="4"/>
  <c r="Q523" i="43" s="1"/>
  <c r="L507" i="4"/>
  <c r="L523" i="43" s="1"/>
  <c r="J507" i="4"/>
  <c r="J523" i="43" s="1"/>
  <c r="H507" i="4"/>
  <c r="H523" i="43" s="1"/>
  <c r="G507" i="4"/>
  <c r="G523" i="43" s="1"/>
  <c r="F507" i="4"/>
  <c r="F523" i="43" s="1"/>
  <c r="E507" i="4"/>
  <c r="E523" i="43" s="1"/>
  <c r="D507" i="4"/>
  <c r="D523" i="43" s="1"/>
  <c r="C507" i="4"/>
  <c r="C523" i="43" s="1"/>
  <c r="B507" i="4"/>
  <c r="B523" i="43" s="1"/>
  <c r="A507" i="4"/>
  <c r="A523" i="43" s="1"/>
  <c r="AK506" i="4"/>
  <c r="AJ506" i="4"/>
  <c r="AJ522" i="43" s="1"/>
  <c r="AH506" i="4"/>
  <c r="AG506" i="4"/>
  <c r="AG522" i="43" s="1"/>
  <c r="AF506" i="4"/>
  <c r="AF522" i="43" s="1"/>
  <c r="AE506" i="4"/>
  <c r="R506" i="4" s="1"/>
  <c r="R522" i="43" s="1"/>
  <c r="AD506" i="4"/>
  <c r="AC506" i="4"/>
  <c r="AC522" i="43" s="1"/>
  <c r="AB506" i="4"/>
  <c r="AA506" i="4"/>
  <c r="Z506" i="4"/>
  <c r="Z522" i="43" s="1"/>
  <c r="Y506" i="4"/>
  <c r="Y522" i="43" s="1"/>
  <c r="X506" i="4"/>
  <c r="X522" i="43" s="1"/>
  <c r="W506" i="4"/>
  <c r="V506" i="4"/>
  <c r="Q506" i="4"/>
  <c r="Q522" i="43" s="1"/>
  <c r="O506" i="4"/>
  <c r="O522" i="43" s="1"/>
  <c r="L506" i="4"/>
  <c r="L522" i="43" s="1"/>
  <c r="J506" i="4"/>
  <c r="J522" i="43" s="1"/>
  <c r="H506" i="4"/>
  <c r="H522" i="43" s="1"/>
  <c r="G506" i="4"/>
  <c r="G522" i="43" s="1"/>
  <c r="F506" i="4"/>
  <c r="F522" i="43" s="1"/>
  <c r="E506" i="4"/>
  <c r="E522" i="43" s="1"/>
  <c r="D506" i="4"/>
  <c r="D522" i="43" s="1"/>
  <c r="C506" i="4"/>
  <c r="C522" i="43" s="1"/>
  <c r="B506" i="4"/>
  <c r="B522" i="43" s="1"/>
  <c r="A506" i="4"/>
  <c r="A522" i="43" s="1"/>
  <c r="AK505" i="4"/>
  <c r="AJ505" i="4"/>
  <c r="AJ521" i="43" s="1"/>
  <c r="AH505" i="4"/>
  <c r="AG505" i="4"/>
  <c r="AG521" i="43" s="1"/>
  <c r="AF505" i="4"/>
  <c r="AF521" i="43" s="1"/>
  <c r="AE505" i="4"/>
  <c r="R505" i="4" s="1"/>
  <c r="AD505" i="4"/>
  <c r="AC505" i="4"/>
  <c r="AC521" i="43" s="1"/>
  <c r="AB505" i="4"/>
  <c r="AA505" i="4"/>
  <c r="Z505" i="4"/>
  <c r="Z521" i="43" s="1"/>
  <c r="Y505" i="4"/>
  <c r="Y521" i="43" s="1"/>
  <c r="X505" i="4"/>
  <c r="X521" i="43" s="1"/>
  <c r="W505" i="4"/>
  <c r="V505" i="4"/>
  <c r="L505" i="4"/>
  <c r="J505" i="4"/>
  <c r="J521" i="43" s="1"/>
  <c r="H505" i="4"/>
  <c r="H521" i="43" s="1"/>
  <c r="G505" i="4"/>
  <c r="G521" i="43" s="1"/>
  <c r="F505" i="4"/>
  <c r="F521" i="43" s="1"/>
  <c r="E505" i="4"/>
  <c r="E521" i="43" s="1"/>
  <c r="D505" i="4"/>
  <c r="D521" i="43" s="1"/>
  <c r="C505" i="4"/>
  <c r="C521" i="43" s="1"/>
  <c r="B505" i="4"/>
  <c r="B521" i="43" s="1"/>
  <c r="A505" i="4"/>
  <c r="A521" i="43" s="1"/>
  <c r="AJ504" i="4"/>
  <c r="AJ520" i="43" s="1"/>
  <c r="AH504" i="4"/>
  <c r="AG504" i="4"/>
  <c r="AG520" i="43" s="1"/>
  <c r="AF504" i="4"/>
  <c r="AF520" i="43" s="1"/>
  <c r="AE504" i="4"/>
  <c r="AD504" i="4"/>
  <c r="AC504" i="4"/>
  <c r="AC520" i="43" s="1"/>
  <c r="AB504" i="4"/>
  <c r="AA504" i="4"/>
  <c r="Z504" i="4"/>
  <c r="Z520" i="43" s="1"/>
  <c r="Y504" i="4"/>
  <c r="Y520" i="43" s="1"/>
  <c r="X504" i="4"/>
  <c r="X520" i="43" s="1"/>
  <c r="W504" i="4"/>
  <c r="V504" i="4"/>
  <c r="AK504" i="4" s="1"/>
  <c r="L504" i="4"/>
  <c r="J504" i="4"/>
  <c r="J520" i="43" s="1"/>
  <c r="H504" i="4"/>
  <c r="H520" i="43" s="1"/>
  <c r="G504" i="4"/>
  <c r="G520" i="43" s="1"/>
  <c r="F504" i="4"/>
  <c r="E504" i="4"/>
  <c r="E520" i="43" s="1"/>
  <c r="D504" i="4"/>
  <c r="D520" i="43" s="1"/>
  <c r="C504" i="4"/>
  <c r="C520" i="43" s="1"/>
  <c r="B504" i="4"/>
  <c r="B520" i="43" s="1"/>
  <c r="A504" i="4"/>
  <c r="A520" i="43" s="1"/>
  <c r="AK503" i="4"/>
  <c r="AJ503" i="4"/>
  <c r="AJ519" i="43" s="1"/>
  <c r="AH503" i="4"/>
  <c r="AG503" i="4"/>
  <c r="AG519" i="43" s="1"/>
  <c r="AF503" i="4"/>
  <c r="AF519" i="43" s="1"/>
  <c r="AE503" i="4"/>
  <c r="AD503" i="4"/>
  <c r="AC503" i="4"/>
  <c r="AC519" i="43" s="1"/>
  <c r="AB503" i="4"/>
  <c r="AA503" i="4"/>
  <c r="Z503" i="4"/>
  <c r="Z519" i="43" s="1"/>
  <c r="Y503" i="4"/>
  <c r="Y519" i="43" s="1"/>
  <c r="X503" i="4"/>
  <c r="X519" i="43" s="1"/>
  <c r="W503" i="4"/>
  <c r="V503" i="4"/>
  <c r="R503" i="4"/>
  <c r="R519" i="43" s="1"/>
  <c r="Q503" i="4"/>
  <c r="Q519" i="43" s="1"/>
  <c r="L503" i="4"/>
  <c r="J503" i="4"/>
  <c r="J519" i="43" s="1"/>
  <c r="H503" i="4"/>
  <c r="H519" i="43" s="1"/>
  <c r="G503" i="4"/>
  <c r="G519" i="43" s="1"/>
  <c r="F503" i="4"/>
  <c r="E503" i="4"/>
  <c r="E519" i="43" s="1"/>
  <c r="D503" i="4"/>
  <c r="D519" i="43" s="1"/>
  <c r="C503" i="4"/>
  <c r="C519" i="43" s="1"/>
  <c r="B503" i="4"/>
  <c r="B519" i="43" s="1"/>
  <c r="A503" i="4"/>
  <c r="A519" i="43" s="1"/>
  <c r="AJ502" i="4"/>
  <c r="AJ518" i="43" s="1"/>
  <c r="AH502" i="4"/>
  <c r="AH518" i="43" s="1"/>
  <c r="AG502" i="4"/>
  <c r="AG518" i="43" s="1"/>
  <c r="AF502" i="4"/>
  <c r="AF518" i="43" s="1"/>
  <c r="AE502" i="4"/>
  <c r="AD502" i="4"/>
  <c r="AC502" i="4"/>
  <c r="AC518" i="43" s="1"/>
  <c r="AB502" i="4"/>
  <c r="AA502" i="4"/>
  <c r="Z502" i="4"/>
  <c r="Z518" i="43" s="1"/>
  <c r="Y502" i="4"/>
  <c r="Y518" i="43" s="1"/>
  <c r="X502" i="4"/>
  <c r="X518" i="43" s="1"/>
  <c r="W502" i="4"/>
  <c r="V502" i="4"/>
  <c r="AK502" i="4" s="1"/>
  <c r="O502" i="4"/>
  <c r="O518" i="43" s="1"/>
  <c r="J502" i="4"/>
  <c r="J518" i="43" s="1"/>
  <c r="H502" i="4"/>
  <c r="H518" i="43" s="1"/>
  <c r="G502" i="4"/>
  <c r="G518" i="43" s="1"/>
  <c r="F502" i="4"/>
  <c r="E502" i="4"/>
  <c r="E518" i="43" s="1"/>
  <c r="D502" i="4"/>
  <c r="D518" i="43" s="1"/>
  <c r="C502" i="4"/>
  <c r="C518" i="43" s="1"/>
  <c r="B502" i="4"/>
  <c r="B518" i="43" s="1"/>
  <c r="A502" i="4"/>
  <c r="A518" i="43" s="1"/>
  <c r="AJ501" i="4"/>
  <c r="AJ517" i="43" s="1"/>
  <c r="AH501" i="4"/>
  <c r="AG501" i="4"/>
  <c r="AG517" i="43" s="1"/>
  <c r="AF501" i="4"/>
  <c r="AF517" i="43" s="1"/>
  <c r="AD501" i="4"/>
  <c r="AE501" i="4" s="1"/>
  <c r="R501" i="4" s="1"/>
  <c r="R517" i="43" s="1"/>
  <c r="AC501" i="4"/>
  <c r="AC517" i="43" s="1"/>
  <c r="AB501" i="4"/>
  <c r="AA501" i="4"/>
  <c r="Z501" i="4"/>
  <c r="Z517" i="43" s="1"/>
  <c r="Y501" i="4"/>
  <c r="Y517" i="43" s="1"/>
  <c r="X501" i="4"/>
  <c r="X517" i="43" s="1"/>
  <c r="W501" i="4"/>
  <c r="V501" i="4"/>
  <c r="Q501" i="4"/>
  <c r="Q517" i="43" s="1"/>
  <c r="J501" i="4"/>
  <c r="J517" i="43" s="1"/>
  <c r="H501" i="4"/>
  <c r="H517" i="43" s="1"/>
  <c r="G501" i="4"/>
  <c r="G517" i="43" s="1"/>
  <c r="F501" i="4"/>
  <c r="F517" i="43" s="1"/>
  <c r="E501" i="4"/>
  <c r="E517" i="43" s="1"/>
  <c r="D501" i="4"/>
  <c r="D517" i="43" s="1"/>
  <c r="C501" i="4"/>
  <c r="B501" i="4"/>
  <c r="B517" i="43" s="1"/>
  <c r="A501" i="4"/>
  <c r="A517" i="43" s="1"/>
  <c r="AJ500" i="4"/>
  <c r="AJ516" i="43" s="1"/>
  <c r="AH500" i="4"/>
  <c r="AG500" i="4"/>
  <c r="AG516" i="43" s="1"/>
  <c r="AF500" i="4"/>
  <c r="AF516" i="43" s="1"/>
  <c r="AE500" i="4"/>
  <c r="AD500" i="4"/>
  <c r="AC500" i="4"/>
  <c r="AC516" i="43" s="1"/>
  <c r="AB500" i="4"/>
  <c r="AA500" i="4"/>
  <c r="Z500" i="4"/>
  <c r="Z516" i="43" s="1"/>
  <c r="Y500" i="4"/>
  <c r="Y516" i="43" s="1"/>
  <c r="X500" i="4"/>
  <c r="X516" i="43" s="1"/>
  <c r="W500" i="4"/>
  <c r="V500" i="4"/>
  <c r="Q500" i="4"/>
  <c r="Q516" i="43" s="1"/>
  <c r="L500" i="4"/>
  <c r="L516" i="43" s="1"/>
  <c r="J500" i="4"/>
  <c r="J516" i="43" s="1"/>
  <c r="H500" i="4"/>
  <c r="H516" i="43" s="1"/>
  <c r="G500" i="4"/>
  <c r="G516" i="43" s="1"/>
  <c r="F500" i="4"/>
  <c r="F516" i="43" s="1"/>
  <c r="E500" i="4"/>
  <c r="E516" i="43" s="1"/>
  <c r="D500" i="4"/>
  <c r="D516" i="43" s="1"/>
  <c r="C500" i="4"/>
  <c r="B500" i="4"/>
  <c r="B516" i="43" s="1"/>
  <c r="A500" i="4"/>
  <c r="A516" i="43" s="1"/>
  <c r="AJ499" i="4"/>
  <c r="AJ515" i="43" s="1"/>
  <c r="AH499" i="4"/>
  <c r="AG499" i="4"/>
  <c r="AG515" i="43" s="1"/>
  <c r="AF499" i="4"/>
  <c r="AF515" i="43" s="1"/>
  <c r="AD499" i="4"/>
  <c r="AE499" i="4" s="1"/>
  <c r="AC499" i="4"/>
  <c r="AC515" i="43" s="1"/>
  <c r="AB499" i="4"/>
  <c r="AA499" i="4"/>
  <c r="Z499" i="4"/>
  <c r="Z515" i="43" s="1"/>
  <c r="Y499" i="4"/>
  <c r="Y515" i="43" s="1"/>
  <c r="X499" i="4"/>
  <c r="X515" i="43" s="1"/>
  <c r="W499" i="4"/>
  <c r="V499" i="4"/>
  <c r="J499" i="4"/>
  <c r="J515" i="43" s="1"/>
  <c r="H499" i="4"/>
  <c r="H515" i="43" s="1"/>
  <c r="G499" i="4"/>
  <c r="G515" i="43" s="1"/>
  <c r="F499" i="4"/>
  <c r="F515" i="43" s="1"/>
  <c r="E499" i="4"/>
  <c r="E515" i="43" s="1"/>
  <c r="D499" i="4"/>
  <c r="D515" i="43" s="1"/>
  <c r="C499" i="4"/>
  <c r="B499" i="4"/>
  <c r="B515" i="43" s="1"/>
  <c r="A499" i="4"/>
  <c r="A515" i="43" s="1"/>
  <c r="AJ498" i="4"/>
  <c r="AJ514" i="43" s="1"/>
  <c r="AH498" i="4"/>
  <c r="AG498" i="4"/>
  <c r="AG514" i="43" s="1"/>
  <c r="AF498" i="4"/>
  <c r="AF514" i="43" s="1"/>
  <c r="AE498" i="4"/>
  <c r="AD498" i="4"/>
  <c r="AC498" i="4"/>
  <c r="AC514" i="43" s="1"/>
  <c r="AB498" i="4"/>
  <c r="AA498" i="4"/>
  <c r="Z498" i="4"/>
  <c r="Z514" i="43" s="1"/>
  <c r="Y498" i="4"/>
  <c r="Y514" i="43" s="1"/>
  <c r="X498" i="4"/>
  <c r="X514" i="43" s="1"/>
  <c r="W498" i="4"/>
  <c r="V498" i="4"/>
  <c r="Q498" i="4" s="1"/>
  <c r="Q514" i="43" s="1"/>
  <c r="L498" i="4"/>
  <c r="L514" i="43" s="1"/>
  <c r="J498" i="4"/>
  <c r="J514" i="43" s="1"/>
  <c r="H498" i="4"/>
  <c r="H514" i="43" s="1"/>
  <c r="G498" i="4"/>
  <c r="G514" i="43" s="1"/>
  <c r="F498" i="4"/>
  <c r="F514" i="43" s="1"/>
  <c r="E498" i="4"/>
  <c r="E514" i="43" s="1"/>
  <c r="D498" i="4"/>
  <c r="D514" i="43" s="1"/>
  <c r="C498" i="4"/>
  <c r="B498" i="4"/>
  <c r="B514" i="43" s="1"/>
  <c r="A498" i="4"/>
  <c r="A514" i="43" s="1"/>
  <c r="AJ497" i="4"/>
  <c r="AJ513" i="43" s="1"/>
  <c r="AH497" i="4"/>
  <c r="AG497" i="4"/>
  <c r="AG513" i="43" s="1"/>
  <c r="AF497" i="4"/>
  <c r="AF513" i="43" s="1"/>
  <c r="AD497" i="4"/>
  <c r="AE497" i="4" s="1"/>
  <c r="R497" i="4" s="1"/>
  <c r="R513" i="43" s="1"/>
  <c r="AC497" i="4"/>
  <c r="AC513" i="43" s="1"/>
  <c r="AB497" i="4"/>
  <c r="AA497" i="4"/>
  <c r="Z497" i="4"/>
  <c r="Z513" i="43" s="1"/>
  <c r="Y497" i="4"/>
  <c r="Y513" i="43" s="1"/>
  <c r="X497" i="4"/>
  <c r="X513" i="43" s="1"/>
  <c r="W497" i="4"/>
  <c r="V497" i="4"/>
  <c r="Q497" i="4"/>
  <c r="Q513" i="43" s="1"/>
  <c r="J497" i="4"/>
  <c r="J513" i="43" s="1"/>
  <c r="H497" i="4"/>
  <c r="H513" i="43" s="1"/>
  <c r="G497" i="4"/>
  <c r="G513" i="43" s="1"/>
  <c r="F497" i="4"/>
  <c r="F513" i="43" s="1"/>
  <c r="E497" i="4"/>
  <c r="E513" i="43" s="1"/>
  <c r="D497" i="4"/>
  <c r="D513" i="43" s="1"/>
  <c r="C497" i="4"/>
  <c r="B497" i="4"/>
  <c r="B513" i="43" s="1"/>
  <c r="A497" i="4"/>
  <c r="A513" i="43" s="1"/>
  <c r="AJ496" i="4"/>
  <c r="AJ512" i="43" s="1"/>
  <c r="AH496" i="4"/>
  <c r="AG496" i="4"/>
  <c r="AG512" i="43" s="1"/>
  <c r="AF496" i="4"/>
  <c r="AF512" i="43" s="1"/>
  <c r="AE496" i="4"/>
  <c r="AD496" i="4"/>
  <c r="AC496" i="4"/>
  <c r="AC512" i="43" s="1"/>
  <c r="AB496" i="4"/>
  <c r="AA496" i="4"/>
  <c r="Z496" i="4"/>
  <c r="Z512" i="43" s="1"/>
  <c r="Y496" i="4"/>
  <c r="Y512" i="43" s="1"/>
  <c r="X496" i="4"/>
  <c r="X512" i="43" s="1"/>
  <c r="W496" i="4"/>
  <c r="V496" i="4"/>
  <c r="N496" i="4"/>
  <c r="N512" i="43" s="1"/>
  <c r="J496" i="4"/>
  <c r="J512" i="43" s="1"/>
  <c r="H496" i="4"/>
  <c r="H512" i="43" s="1"/>
  <c r="G496" i="4"/>
  <c r="G512" i="43" s="1"/>
  <c r="F496" i="4"/>
  <c r="F512" i="43" s="1"/>
  <c r="E496" i="4"/>
  <c r="E512" i="43" s="1"/>
  <c r="D496" i="4"/>
  <c r="D512" i="43" s="1"/>
  <c r="C496" i="4"/>
  <c r="C512" i="43" s="1"/>
  <c r="B496" i="4"/>
  <c r="A496" i="4"/>
  <c r="A512" i="43" s="1"/>
  <c r="AK495" i="4"/>
  <c r="AJ495" i="4"/>
  <c r="AJ511" i="43" s="1"/>
  <c r="AH495" i="4"/>
  <c r="AG495" i="4"/>
  <c r="AG511" i="43" s="1"/>
  <c r="AF495" i="4"/>
  <c r="AF511" i="43" s="1"/>
  <c r="AD495" i="4"/>
  <c r="AE495" i="4" s="1"/>
  <c r="AC495" i="4"/>
  <c r="AC511" i="43" s="1"/>
  <c r="AB495" i="4"/>
  <c r="AA495" i="4"/>
  <c r="Z495" i="4"/>
  <c r="Z511" i="43" s="1"/>
  <c r="Y495" i="4"/>
  <c r="Y511" i="43" s="1"/>
  <c r="X495" i="4"/>
  <c r="X511" i="43" s="1"/>
  <c r="W495" i="4"/>
  <c r="V495" i="4"/>
  <c r="N495" i="4"/>
  <c r="N511" i="43" s="1"/>
  <c r="J495" i="4"/>
  <c r="J511" i="43" s="1"/>
  <c r="H495" i="4"/>
  <c r="H511" i="43" s="1"/>
  <c r="G495" i="4"/>
  <c r="G511" i="43" s="1"/>
  <c r="F495" i="4"/>
  <c r="F511" i="43" s="1"/>
  <c r="E495" i="4"/>
  <c r="E511" i="43" s="1"/>
  <c r="D495" i="4"/>
  <c r="D511" i="43" s="1"/>
  <c r="C495" i="4"/>
  <c r="C511" i="43" s="1"/>
  <c r="B495" i="4"/>
  <c r="A495" i="4"/>
  <c r="A511" i="43" s="1"/>
  <c r="AJ494" i="4"/>
  <c r="AJ510" i="43" s="1"/>
  <c r="AH494" i="4"/>
  <c r="AG494" i="4"/>
  <c r="AG510" i="43" s="1"/>
  <c r="AF494" i="4"/>
  <c r="AF510" i="43" s="1"/>
  <c r="AD494" i="4"/>
  <c r="AE494" i="4" s="1"/>
  <c r="AC494" i="4"/>
  <c r="AC510" i="43" s="1"/>
  <c r="AB494" i="4"/>
  <c r="AA494" i="4"/>
  <c r="Z494" i="4"/>
  <c r="Z510" i="43" s="1"/>
  <c r="Y494" i="4"/>
  <c r="Y510" i="43" s="1"/>
  <c r="X494" i="4"/>
  <c r="X510" i="43" s="1"/>
  <c r="W494" i="4"/>
  <c r="V494" i="4"/>
  <c r="N494" i="4"/>
  <c r="N510" i="43" s="1"/>
  <c r="J494" i="4"/>
  <c r="J510" i="43" s="1"/>
  <c r="H494" i="4"/>
  <c r="H510" i="43" s="1"/>
  <c r="G494" i="4"/>
  <c r="G510" i="43" s="1"/>
  <c r="F494" i="4"/>
  <c r="F510" i="43" s="1"/>
  <c r="E494" i="4"/>
  <c r="E510" i="43" s="1"/>
  <c r="D494" i="4"/>
  <c r="D510" i="43" s="1"/>
  <c r="C494" i="4"/>
  <c r="C510" i="43" s="1"/>
  <c r="B494" i="4"/>
  <c r="A494" i="4"/>
  <c r="A510" i="43" s="1"/>
  <c r="AK493" i="4"/>
  <c r="AJ493" i="4"/>
  <c r="AJ509" i="43" s="1"/>
  <c r="AH493" i="4"/>
  <c r="AG493" i="4"/>
  <c r="AG509" i="43" s="1"/>
  <c r="AF493" i="4"/>
  <c r="AF509" i="43" s="1"/>
  <c r="AD493" i="4"/>
  <c r="AE493" i="4" s="1"/>
  <c r="AC493" i="4"/>
  <c r="AC509" i="43" s="1"/>
  <c r="AB493" i="4"/>
  <c r="AA493" i="4"/>
  <c r="Z493" i="4"/>
  <c r="Z509" i="43" s="1"/>
  <c r="Y493" i="4"/>
  <c r="Y509" i="43" s="1"/>
  <c r="X493" i="4"/>
  <c r="X509" i="43" s="1"/>
  <c r="W493" i="4"/>
  <c r="V493" i="4"/>
  <c r="N493" i="4"/>
  <c r="N509" i="43" s="1"/>
  <c r="J493" i="4"/>
  <c r="J509" i="43" s="1"/>
  <c r="H493" i="4"/>
  <c r="H509" i="43" s="1"/>
  <c r="G493" i="4"/>
  <c r="G509" i="43" s="1"/>
  <c r="F493" i="4"/>
  <c r="F509" i="43" s="1"/>
  <c r="E493" i="4"/>
  <c r="E509" i="43" s="1"/>
  <c r="D493" i="4"/>
  <c r="D509" i="43" s="1"/>
  <c r="C493" i="4"/>
  <c r="C509" i="43" s="1"/>
  <c r="B493" i="4"/>
  <c r="A493" i="4"/>
  <c r="A509" i="43" s="1"/>
  <c r="AJ492" i="4"/>
  <c r="AJ508" i="43" s="1"/>
  <c r="AH492" i="4"/>
  <c r="AG492" i="4"/>
  <c r="AG508" i="43" s="1"/>
  <c r="AF492" i="4"/>
  <c r="AF508" i="43" s="1"/>
  <c r="AD492" i="4"/>
  <c r="AE492" i="4" s="1"/>
  <c r="AC492" i="4"/>
  <c r="AC508" i="43" s="1"/>
  <c r="AB492" i="4"/>
  <c r="AA492" i="4"/>
  <c r="Z492" i="4"/>
  <c r="Z508" i="43" s="1"/>
  <c r="Y492" i="4"/>
  <c r="Y508" i="43" s="1"/>
  <c r="X492" i="4"/>
  <c r="X508" i="43" s="1"/>
  <c r="W492" i="4"/>
  <c r="V492" i="4"/>
  <c r="N492" i="4"/>
  <c r="N508" i="43" s="1"/>
  <c r="J492" i="4"/>
  <c r="J508" i="43" s="1"/>
  <c r="H492" i="4"/>
  <c r="H508" i="43" s="1"/>
  <c r="G492" i="4"/>
  <c r="G508" i="43" s="1"/>
  <c r="F492" i="4"/>
  <c r="F508" i="43" s="1"/>
  <c r="E492" i="4"/>
  <c r="E508" i="43" s="1"/>
  <c r="D492" i="4"/>
  <c r="D508" i="43" s="1"/>
  <c r="C492" i="4"/>
  <c r="C508" i="43" s="1"/>
  <c r="B492" i="4"/>
  <c r="A492" i="4"/>
  <c r="A508" i="43" s="1"/>
  <c r="AK491" i="4"/>
  <c r="AJ491" i="4"/>
  <c r="AJ507" i="43" s="1"/>
  <c r="AH491" i="4"/>
  <c r="AG491" i="4"/>
  <c r="AG507" i="43" s="1"/>
  <c r="AF491" i="4"/>
  <c r="AF507" i="43" s="1"/>
  <c r="AD491" i="4"/>
  <c r="AE491" i="4" s="1"/>
  <c r="AC491" i="4"/>
  <c r="AC507" i="43" s="1"/>
  <c r="AB491" i="4"/>
  <c r="AA491" i="4"/>
  <c r="Z491" i="4"/>
  <c r="Z507" i="43" s="1"/>
  <c r="Y491" i="4"/>
  <c r="Y507" i="43" s="1"/>
  <c r="X491" i="4"/>
  <c r="X507" i="43" s="1"/>
  <c r="W491" i="4"/>
  <c r="V491" i="4"/>
  <c r="N491" i="4"/>
  <c r="N507" i="43" s="1"/>
  <c r="J491" i="4"/>
  <c r="J507" i="43" s="1"/>
  <c r="H491" i="4"/>
  <c r="H507" i="43" s="1"/>
  <c r="G491" i="4"/>
  <c r="G507" i="43" s="1"/>
  <c r="F491" i="4"/>
  <c r="F507" i="43" s="1"/>
  <c r="E491" i="4"/>
  <c r="E507" i="43" s="1"/>
  <c r="D491" i="4"/>
  <c r="D507" i="43" s="1"/>
  <c r="C491" i="4"/>
  <c r="C507" i="43" s="1"/>
  <c r="B491" i="4"/>
  <c r="A491" i="4"/>
  <c r="A507" i="43" s="1"/>
  <c r="AJ490" i="4"/>
  <c r="AJ506" i="43" s="1"/>
  <c r="AH490" i="4"/>
  <c r="AG490" i="4"/>
  <c r="AG506" i="43" s="1"/>
  <c r="AF490" i="4"/>
  <c r="AF506" i="43" s="1"/>
  <c r="AD490" i="4"/>
  <c r="AE490" i="4" s="1"/>
  <c r="AC490" i="4"/>
  <c r="AC506" i="43" s="1"/>
  <c r="AB490" i="4"/>
  <c r="AA490" i="4"/>
  <c r="Z490" i="4"/>
  <c r="Z506" i="43" s="1"/>
  <c r="Y490" i="4"/>
  <c r="Y506" i="43" s="1"/>
  <c r="X490" i="4"/>
  <c r="X506" i="43" s="1"/>
  <c r="W490" i="4"/>
  <c r="V490" i="4"/>
  <c r="N490" i="4"/>
  <c r="N506" i="43" s="1"/>
  <c r="J490" i="4"/>
  <c r="J506" i="43" s="1"/>
  <c r="H490" i="4"/>
  <c r="H506" i="43" s="1"/>
  <c r="G490" i="4"/>
  <c r="G506" i="43" s="1"/>
  <c r="F490" i="4"/>
  <c r="F506" i="43" s="1"/>
  <c r="E490" i="4"/>
  <c r="E506" i="43" s="1"/>
  <c r="D490" i="4"/>
  <c r="D506" i="43" s="1"/>
  <c r="C490" i="4"/>
  <c r="C506" i="43" s="1"/>
  <c r="B490" i="4"/>
  <c r="A490" i="4"/>
  <c r="A506" i="43" s="1"/>
  <c r="AK489" i="4"/>
  <c r="AJ489" i="4"/>
  <c r="AJ505" i="43" s="1"/>
  <c r="AH489" i="4"/>
  <c r="AG489" i="4"/>
  <c r="AG505" i="43" s="1"/>
  <c r="AF489" i="4"/>
  <c r="AF505" i="43" s="1"/>
  <c r="AD489" i="4"/>
  <c r="AE489" i="4" s="1"/>
  <c r="AC489" i="4"/>
  <c r="AC505" i="43" s="1"/>
  <c r="AB489" i="4"/>
  <c r="AA489" i="4"/>
  <c r="Z489" i="4"/>
  <c r="Z505" i="43" s="1"/>
  <c r="Y489" i="4"/>
  <c r="Y505" i="43" s="1"/>
  <c r="X489" i="4"/>
  <c r="X505" i="43" s="1"/>
  <c r="W489" i="4"/>
  <c r="V489" i="4"/>
  <c r="N489" i="4"/>
  <c r="N505" i="43" s="1"/>
  <c r="J489" i="4"/>
  <c r="J505" i="43" s="1"/>
  <c r="H489" i="4"/>
  <c r="H505" i="43" s="1"/>
  <c r="G489" i="4"/>
  <c r="G505" i="43" s="1"/>
  <c r="F489" i="4"/>
  <c r="F505" i="43" s="1"/>
  <c r="E489" i="4"/>
  <c r="E505" i="43" s="1"/>
  <c r="D489" i="4"/>
  <c r="D505" i="43" s="1"/>
  <c r="C489" i="4"/>
  <c r="C505" i="43" s="1"/>
  <c r="B489" i="4"/>
  <c r="A489" i="4"/>
  <c r="A505" i="43" s="1"/>
  <c r="AJ488" i="4"/>
  <c r="AJ504" i="43" s="1"/>
  <c r="AH488" i="4"/>
  <c r="AG488" i="4"/>
  <c r="AG504" i="43" s="1"/>
  <c r="AF488" i="4"/>
  <c r="AF504" i="43" s="1"/>
  <c r="AD488" i="4"/>
  <c r="AE488" i="4" s="1"/>
  <c r="AC488" i="4"/>
  <c r="AC504" i="43" s="1"/>
  <c r="AB488" i="4"/>
  <c r="AA488" i="4"/>
  <c r="Z488" i="4"/>
  <c r="Z504" i="43" s="1"/>
  <c r="Y488" i="4"/>
  <c r="Y504" i="43" s="1"/>
  <c r="X488" i="4"/>
  <c r="X504" i="43" s="1"/>
  <c r="W488" i="4"/>
  <c r="V488" i="4"/>
  <c r="N488" i="4"/>
  <c r="N504" i="43" s="1"/>
  <c r="J488" i="4"/>
  <c r="J504" i="43" s="1"/>
  <c r="H488" i="4"/>
  <c r="H504" i="43" s="1"/>
  <c r="G488" i="4"/>
  <c r="G504" i="43" s="1"/>
  <c r="F488" i="4"/>
  <c r="F504" i="43" s="1"/>
  <c r="E488" i="4"/>
  <c r="E504" i="43" s="1"/>
  <c r="D488" i="4"/>
  <c r="D504" i="43" s="1"/>
  <c r="C488" i="4"/>
  <c r="C504" i="43" s="1"/>
  <c r="B488" i="4"/>
  <c r="A488" i="4"/>
  <c r="A504" i="43" s="1"/>
  <c r="AJ487" i="4"/>
  <c r="AJ503" i="43" s="1"/>
  <c r="AH487" i="4"/>
  <c r="AG487" i="4"/>
  <c r="AG503" i="43" s="1"/>
  <c r="AF487" i="4"/>
  <c r="AF503" i="43" s="1"/>
  <c r="AD487" i="4"/>
  <c r="AE487" i="4" s="1"/>
  <c r="AC487" i="4"/>
  <c r="AC503" i="43" s="1"/>
  <c r="AB487" i="4"/>
  <c r="AA487" i="4"/>
  <c r="Z487" i="4"/>
  <c r="Z503" i="43" s="1"/>
  <c r="Y487" i="4"/>
  <c r="Y503" i="43" s="1"/>
  <c r="X487" i="4"/>
  <c r="X503" i="43" s="1"/>
  <c r="W487" i="4"/>
  <c r="V487" i="4"/>
  <c r="N487" i="4"/>
  <c r="N503" i="43" s="1"/>
  <c r="J487" i="4"/>
  <c r="J503" i="43" s="1"/>
  <c r="H487" i="4"/>
  <c r="H503" i="43" s="1"/>
  <c r="G487" i="4"/>
  <c r="G503" i="43" s="1"/>
  <c r="F487" i="4"/>
  <c r="F503" i="43" s="1"/>
  <c r="E487" i="4"/>
  <c r="E503" i="43" s="1"/>
  <c r="D487" i="4"/>
  <c r="D503" i="43" s="1"/>
  <c r="C487" i="4"/>
  <c r="C503" i="43" s="1"/>
  <c r="B487" i="4"/>
  <c r="B503" i="43" s="1"/>
  <c r="A487" i="4"/>
  <c r="A503" i="43" s="1"/>
  <c r="AJ486" i="4"/>
  <c r="AJ502" i="43" s="1"/>
  <c r="AH486" i="4"/>
  <c r="AG486" i="4"/>
  <c r="AG502" i="43" s="1"/>
  <c r="AF486" i="4"/>
  <c r="AF502" i="43" s="1"/>
  <c r="AD486" i="4"/>
  <c r="AE486" i="4" s="1"/>
  <c r="AC486" i="4"/>
  <c r="AC502" i="43" s="1"/>
  <c r="AB486" i="4"/>
  <c r="AA486" i="4"/>
  <c r="Z486" i="4"/>
  <c r="Z502" i="43" s="1"/>
  <c r="Y486" i="4"/>
  <c r="Y502" i="43" s="1"/>
  <c r="X486" i="4"/>
  <c r="X502" i="43" s="1"/>
  <c r="W486" i="4"/>
  <c r="V486" i="4"/>
  <c r="N486" i="4"/>
  <c r="N502" i="43" s="1"/>
  <c r="J486" i="4"/>
  <c r="J502" i="43" s="1"/>
  <c r="H486" i="4"/>
  <c r="H502" i="43" s="1"/>
  <c r="G486" i="4"/>
  <c r="G502" i="43" s="1"/>
  <c r="F486" i="4"/>
  <c r="F502" i="43" s="1"/>
  <c r="E486" i="4"/>
  <c r="E502" i="43" s="1"/>
  <c r="D486" i="4"/>
  <c r="D502" i="43" s="1"/>
  <c r="C486" i="4"/>
  <c r="C502" i="43" s="1"/>
  <c r="B486" i="4"/>
  <c r="B502" i="43" s="1"/>
  <c r="A486" i="4"/>
  <c r="A502" i="43" s="1"/>
  <c r="AJ485" i="4"/>
  <c r="AJ501" i="43" s="1"/>
  <c r="AH485" i="4"/>
  <c r="AG485" i="4"/>
  <c r="AG501" i="43" s="1"/>
  <c r="AF485" i="4"/>
  <c r="AF501" i="43" s="1"/>
  <c r="AD485" i="4"/>
  <c r="AE485" i="4" s="1"/>
  <c r="R485" i="4" s="1"/>
  <c r="R501" i="43" s="1"/>
  <c r="AC485" i="4"/>
  <c r="AC501" i="43" s="1"/>
  <c r="AB485" i="4"/>
  <c r="AA485" i="4"/>
  <c r="Z485" i="4"/>
  <c r="Z501" i="43" s="1"/>
  <c r="Y485" i="4"/>
  <c r="Y501" i="43" s="1"/>
  <c r="X485" i="4"/>
  <c r="X501" i="43" s="1"/>
  <c r="W485" i="4"/>
  <c r="V485" i="4"/>
  <c r="O485" i="4"/>
  <c r="O501" i="43" s="1"/>
  <c r="L485" i="4"/>
  <c r="L501" i="43" s="1"/>
  <c r="J485" i="4"/>
  <c r="J501" i="43" s="1"/>
  <c r="H485" i="4"/>
  <c r="H501" i="43" s="1"/>
  <c r="G485" i="4"/>
  <c r="G501" i="43" s="1"/>
  <c r="F485" i="4"/>
  <c r="F501" i="43" s="1"/>
  <c r="E485" i="4"/>
  <c r="E501" i="43" s="1"/>
  <c r="D485" i="4"/>
  <c r="D501" i="43" s="1"/>
  <c r="C485" i="4"/>
  <c r="C501" i="43" s="1"/>
  <c r="B485" i="4"/>
  <c r="B501" i="43" s="1"/>
  <c r="A485" i="4"/>
  <c r="A501" i="43" s="1"/>
  <c r="AK484" i="4"/>
  <c r="AJ484" i="4"/>
  <c r="AJ500" i="43" s="1"/>
  <c r="AH484" i="4"/>
  <c r="AG484" i="4"/>
  <c r="AG500" i="43" s="1"/>
  <c r="AF484" i="4"/>
  <c r="AF500" i="43" s="1"/>
  <c r="AE484" i="4"/>
  <c r="R484" i="4" s="1"/>
  <c r="R500" i="43" s="1"/>
  <c r="AD484" i="4"/>
  <c r="AC484" i="4"/>
  <c r="AC500" i="43" s="1"/>
  <c r="AB484" i="4"/>
  <c r="AA484" i="4"/>
  <c r="Z484" i="4"/>
  <c r="Z500" i="43" s="1"/>
  <c r="Y484" i="4"/>
  <c r="Y500" i="43" s="1"/>
  <c r="X484" i="4"/>
  <c r="X500" i="43" s="1"/>
  <c r="W484" i="4"/>
  <c r="V484" i="4"/>
  <c r="Q484" i="4"/>
  <c r="Q500" i="43" s="1"/>
  <c r="O484" i="4"/>
  <c r="O500" i="43" s="1"/>
  <c r="L484" i="4"/>
  <c r="L500" i="43" s="1"/>
  <c r="J484" i="4"/>
  <c r="J500" i="43" s="1"/>
  <c r="H484" i="4"/>
  <c r="H500" i="43" s="1"/>
  <c r="G484" i="4"/>
  <c r="G500" i="43" s="1"/>
  <c r="F484" i="4"/>
  <c r="F500" i="43" s="1"/>
  <c r="E484" i="4"/>
  <c r="E500" i="43" s="1"/>
  <c r="D484" i="4"/>
  <c r="D500" i="43" s="1"/>
  <c r="C484" i="4"/>
  <c r="C500" i="43" s="1"/>
  <c r="B484" i="4"/>
  <c r="B500" i="43" s="1"/>
  <c r="A484" i="4"/>
  <c r="A500" i="43" s="1"/>
  <c r="AK483" i="4"/>
  <c r="AJ483" i="4"/>
  <c r="AJ499" i="43" s="1"/>
  <c r="AH483" i="4"/>
  <c r="AG483" i="4"/>
  <c r="AG499" i="43" s="1"/>
  <c r="AF483" i="4"/>
  <c r="AF499" i="43" s="1"/>
  <c r="AE483" i="4"/>
  <c r="AD483" i="4"/>
  <c r="AC483" i="4"/>
  <c r="AC499" i="43" s="1"/>
  <c r="AB483" i="4"/>
  <c r="AA483" i="4"/>
  <c r="Z483" i="4"/>
  <c r="Z499" i="43" s="1"/>
  <c r="Y483" i="4"/>
  <c r="Y499" i="43" s="1"/>
  <c r="X483" i="4"/>
  <c r="X499" i="43" s="1"/>
  <c r="W483" i="4"/>
  <c r="V483" i="4"/>
  <c r="Q483" i="4"/>
  <c r="Q499" i="43" s="1"/>
  <c r="L483" i="4"/>
  <c r="L499" i="43" s="1"/>
  <c r="J483" i="4"/>
  <c r="J499" i="43" s="1"/>
  <c r="H483" i="4"/>
  <c r="H499" i="43" s="1"/>
  <c r="G483" i="4"/>
  <c r="G499" i="43" s="1"/>
  <c r="F483" i="4"/>
  <c r="F499" i="43" s="1"/>
  <c r="E483" i="4"/>
  <c r="E499" i="43" s="1"/>
  <c r="D483" i="4"/>
  <c r="D499" i="43" s="1"/>
  <c r="C483" i="4"/>
  <c r="C499" i="43" s="1"/>
  <c r="B483" i="4"/>
  <c r="B499" i="43" s="1"/>
  <c r="A483" i="4"/>
  <c r="A499" i="43" s="1"/>
  <c r="AJ482" i="4"/>
  <c r="AJ498" i="43" s="1"/>
  <c r="AH482" i="4"/>
  <c r="AG482" i="4"/>
  <c r="AG498" i="43" s="1"/>
  <c r="AF482" i="4"/>
  <c r="AF498" i="43" s="1"/>
  <c r="AE482" i="4"/>
  <c r="R482" i="4" s="1"/>
  <c r="R498" i="43" s="1"/>
  <c r="AD482" i="4"/>
  <c r="AC482" i="4"/>
  <c r="AC498" i="43" s="1"/>
  <c r="AB482" i="4"/>
  <c r="AA482" i="4"/>
  <c r="Z482" i="4"/>
  <c r="Z498" i="43" s="1"/>
  <c r="Y482" i="4"/>
  <c r="Y498" i="43" s="1"/>
  <c r="X482" i="4"/>
  <c r="X498" i="43" s="1"/>
  <c r="W482" i="4"/>
  <c r="V482" i="4"/>
  <c r="AK482" i="4" s="1"/>
  <c r="Q482" i="4"/>
  <c r="Q498" i="43" s="1"/>
  <c r="L482" i="4"/>
  <c r="L498" i="43" s="1"/>
  <c r="J482" i="4"/>
  <c r="J498" i="43" s="1"/>
  <c r="H482" i="4"/>
  <c r="H498" i="43" s="1"/>
  <c r="G482" i="4"/>
  <c r="G498" i="43" s="1"/>
  <c r="F482" i="4"/>
  <c r="F498" i="43" s="1"/>
  <c r="E482" i="4"/>
  <c r="E498" i="43" s="1"/>
  <c r="D482" i="4"/>
  <c r="D498" i="43" s="1"/>
  <c r="C482" i="4"/>
  <c r="C498" i="43" s="1"/>
  <c r="B482" i="4"/>
  <c r="B498" i="43" s="1"/>
  <c r="A482" i="4"/>
  <c r="A498" i="43" s="1"/>
  <c r="AJ481" i="4"/>
  <c r="AJ497" i="43" s="1"/>
  <c r="AH481" i="4"/>
  <c r="AG481" i="4"/>
  <c r="AG497" i="43" s="1"/>
  <c r="AF481" i="4"/>
  <c r="AF497" i="43" s="1"/>
  <c r="AE481" i="4"/>
  <c r="R481" i="4" s="1"/>
  <c r="R497" i="43" s="1"/>
  <c r="AD481" i="4"/>
  <c r="AC481" i="4"/>
  <c r="AC497" i="43" s="1"/>
  <c r="AB481" i="4"/>
  <c r="AA481" i="4"/>
  <c r="Z481" i="4"/>
  <c r="Z497" i="43" s="1"/>
  <c r="Y481" i="4"/>
  <c r="Y497" i="43" s="1"/>
  <c r="X481" i="4"/>
  <c r="X497" i="43" s="1"/>
  <c r="W481" i="4"/>
  <c r="V481" i="4"/>
  <c r="AK481" i="4" s="1"/>
  <c r="Q481" i="4"/>
  <c r="Q497" i="43" s="1"/>
  <c r="L481" i="4"/>
  <c r="L497" i="43" s="1"/>
  <c r="J481" i="4"/>
  <c r="J497" i="43" s="1"/>
  <c r="H481" i="4"/>
  <c r="H497" i="43" s="1"/>
  <c r="G481" i="4"/>
  <c r="G497" i="43" s="1"/>
  <c r="F481" i="4"/>
  <c r="F497" i="43" s="1"/>
  <c r="E481" i="4"/>
  <c r="E497" i="43" s="1"/>
  <c r="D481" i="4"/>
  <c r="D497" i="43" s="1"/>
  <c r="C481" i="4"/>
  <c r="C497" i="43" s="1"/>
  <c r="B481" i="4"/>
  <c r="B497" i="43" s="1"/>
  <c r="A481" i="4"/>
  <c r="A497" i="43" s="1"/>
  <c r="AJ480" i="4"/>
  <c r="AJ496" i="43" s="1"/>
  <c r="AH480" i="4"/>
  <c r="AG480" i="4"/>
  <c r="AG496" i="43" s="1"/>
  <c r="AF480" i="4"/>
  <c r="AF496" i="43" s="1"/>
  <c r="AE480" i="4"/>
  <c r="R480" i="4" s="1"/>
  <c r="R496" i="43" s="1"/>
  <c r="AD480" i="4"/>
  <c r="AC480" i="4"/>
  <c r="AC496" i="43" s="1"/>
  <c r="AB480" i="4"/>
  <c r="AA480" i="4"/>
  <c r="Z480" i="4"/>
  <c r="Z496" i="43" s="1"/>
  <c r="Y480" i="4"/>
  <c r="Y496" i="43" s="1"/>
  <c r="X480" i="4"/>
  <c r="X496" i="43" s="1"/>
  <c r="W480" i="4"/>
  <c r="V480" i="4"/>
  <c r="AK480" i="4" s="1"/>
  <c r="Q480" i="4"/>
  <c r="Q496" i="43" s="1"/>
  <c r="L480" i="4"/>
  <c r="L496" i="43" s="1"/>
  <c r="J480" i="4"/>
  <c r="J496" i="43" s="1"/>
  <c r="H480" i="4"/>
  <c r="H496" i="43" s="1"/>
  <c r="G480" i="4"/>
  <c r="G496" i="43" s="1"/>
  <c r="F480" i="4"/>
  <c r="F496" i="43" s="1"/>
  <c r="E480" i="4"/>
  <c r="E496" i="43" s="1"/>
  <c r="D480" i="4"/>
  <c r="D496" i="43" s="1"/>
  <c r="C480" i="4"/>
  <c r="C496" i="43" s="1"/>
  <c r="B480" i="4"/>
  <c r="B496" i="43" s="1"/>
  <c r="A480" i="4"/>
  <c r="A496" i="43" s="1"/>
  <c r="AJ479" i="4"/>
  <c r="AJ495" i="43" s="1"/>
  <c r="AH479" i="4"/>
  <c r="AG479" i="4"/>
  <c r="AG495" i="43" s="1"/>
  <c r="AF479" i="4"/>
  <c r="AF495" i="43" s="1"/>
  <c r="AE479" i="4"/>
  <c r="R479" i="4" s="1"/>
  <c r="R495" i="43" s="1"/>
  <c r="AD479" i="4"/>
  <c r="AC479" i="4"/>
  <c r="AC495" i="43" s="1"/>
  <c r="AB479" i="4"/>
  <c r="AA479" i="4"/>
  <c r="Z479" i="4"/>
  <c r="Z495" i="43" s="1"/>
  <c r="Y479" i="4"/>
  <c r="Y495" i="43" s="1"/>
  <c r="X479" i="4"/>
  <c r="X495" i="43" s="1"/>
  <c r="W479" i="4"/>
  <c r="V479" i="4"/>
  <c r="AK479" i="4" s="1"/>
  <c r="Q479" i="4"/>
  <c r="Q495" i="43" s="1"/>
  <c r="L479" i="4"/>
  <c r="L495" i="43" s="1"/>
  <c r="J479" i="4"/>
  <c r="J495" i="43" s="1"/>
  <c r="H479" i="4"/>
  <c r="H495" i="43" s="1"/>
  <c r="G479" i="4"/>
  <c r="G495" i="43" s="1"/>
  <c r="F479" i="4"/>
  <c r="F495" i="43" s="1"/>
  <c r="E479" i="4"/>
  <c r="E495" i="43" s="1"/>
  <c r="D479" i="4"/>
  <c r="D495" i="43" s="1"/>
  <c r="C479" i="4"/>
  <c r="C495" i="43" s="1"/>
  <c r="B479" i="4"/>
  <c r="B495" i="43" s="1"/>
  <c r="A479" i="4"/>
  <c r="A495" i="43" s="1"/>
  <c r="AJ478" i="4"/>
  <c r="AJ494" i="43" s="1"/>
  <c r="AH478" i="4"/>
  <c r="AG478" i="4"/>
  <c r="AG494" i="43" s="1"/>
  <c r="AF478" i="4"/>
  <c r="AF494" i="43" s="1"/>
  <c r="AE478" i="4"/>
  <c r="R478" i="4" s="1"/>
  <c r="R494" i="43" s="1"/>
  <c r="AD478" i="4"/>
  <c r="AC478" i="4"/>
  <c r="AC494" i="43" s="1"/>
  <c r="AB478" i="4"/>
  <c r="AA478" i="4"/>
  <c r="Z478" i="4"/>
  <c r="Z494" i="43" s="1"/>
  <c r="Y478" i="4"/>
  <c r="Y494" i="43" s="1"/>
  <c r="X478" i="4"/>
  <c r="X494" i="43" s="1"/>
  <c r="W478" i="4"/>
  <c r="V478" i="4"/>
  <c r="AK478" i="4" s="1"/>
  <c r="Q478" i="4"/>
  <c r="Q494" i="43" s="1"/>
  <c r="L478" i="4"/>
  <c r="L494" i="43" s="1"/>
  <c r="J478" i="4"/>
  <c r="J494" i="43" s="1"/>
  <c r="H478" i="4"/>
  <c r="H494" i="43" s="1"/>
  <c r="G478" i="4"/>
  <c r="G494" i="43" s="1"/>
  <c r="F478" i="4"/>
  <c r="F494" i="43" s="1"/>
  <c r="E478" i="4"/>
  <c r="E494" i="43" s="1"/>
  <c r="D478" i="4"/>
  <c r="D494" i="43" s="1"/>
  <c r="C478" i="4"/>
  <c r="C494" i="43" s="1"/>
  <c r="B478" i="4"/>
  <c r="B494" i="43" s="1"/>
  <c r="A478" i="4"/>
  <c r="A494" i="43" s="1"/>
  <c r="AJ477" i="4"/>
  <c r="AJ493" i="43" s="1"/>
  <c r="AH477" i="4"/>
  <c r="AG477" i="4"/>
  <c r="AG493" i="43" s="1"/>
  <c r="AF477" i="4"/>
  <c r="AF493" i="43" s="1"/>
  <c r="AE477" i="4"/>
  <c r="R477" i="4" s="1"/>
  <c r="R493" i="43" s="1"/>
  <c r="AD477" i="4"/>
  <c r="AC477" i="4"/>
  <c r="AC493" i="43" s="1"/>
  <c r="AB477" i="4"/>
  <c r="AA477" i="4"/>
  <c r="Z477" i="4"/>
  <c r="Z493" i="43" s="1"/>
  <c r="Y477" i="4"/>
  <c r="Y493" i="43" s="1"/>
  <c r="X477" i="4"/>
  <c r="X493" i="43" s="1"/>
  <c r="W477" i="4"/>
  <c r="V477" i="4"/>
  <c r="AK477" i="4" s="1"/>
  <c r="Q477" i="4"/>
  <c r="Q493" i="43" s="1"/>
  <c r="L477" i="4"/>
  <c r="L493" i="43" s="1"/>
  <c r="J477" i="4"/>
  <c r="J493" i="43" s="1"/>
  <c r="H477" i="4"/>
  <c r="H493" i="43" s="1"/>
  <c r="G477" i="4"/>
  <c r="G493" i="43" s="1"/>
  <c r="F477" i="4"/>
  <c r="F493" i="43" s="1"/>
  <c r="E477" i="4"/>
  <c r="E493" i="43" s="1"/>
  <c r="D477" i="4"/>
  <c r="D493" i="43" s="1"/>
  <c r="C477" i="4"/>
  <c r="C493" i="43" s="1"/>
  <c r="B477" i="4"/>
  <c r="B493" i="43" s="1"/>
  <c r="A477" i="4"/>
  <c r="A493" i="43" s="1"/>
  <c r="AK476" i="4"/>
  <c r="AJ476" i="4"/>
  <c r="AJ492" i="43" s="1"/>
  <c r="AH476" i="4"/>
  <c r="AG476" i="4"/>
  <c r="AG492" i="43" s="1"/>
  <c r="AF476" i="4"/>
  <c r="AF492" i="43" s="1"/>
  <c r="AE476" i="4"/>
  <c r="R476" i="4" s="1"/>
  <c r="R492" i="43" s="1"/>
  <c r="AD476" i="4"/>
  <c r="AC476" i="4"/>
  <c r="AC492" i="43" s="1"/>
  <c r="AB476" i="4"/>
  <c r="AA476" i="4"/>
  <c r="Z476" i="4"/>
  <c r="Z492" i="43" s="1"/>
  <c r="Y476" i="4"/>
  <c r="Y492" i="43" s="1"/>
  <c r="X476" i="4"/>
  <c r="X492" i="43" s="1"/>
  <c r="W476" i="4"/>
  <c r="V476" i="4"/>
  <c r="Q476" i="4"/>
  <c r="Q492" i="43" s="1"/>
  <c r="L476" i="4"/>
  <c r="L492" i="43" s="1"/>
  <c r="J476" i="4"/>
  <c r="J492" i="43" s="1"/>
  <c r="H476" i="4"/>
  <c r="H492" i="43" s="1"/>
  <c r="G476" i="4"/>
  <c r="G492" i="43" s="1"/>
  <c r="F476" i="4"/>
  <c r="F492" i="43" s="1"/>
  <c r="E476" i="4"/>
  <c r="E492" i="43" s="1"/>
  <c r="D476" i="4"/>
  <c r="D492" i="43" s="1"/>
  <c r="C476" i="4"/>
  <c r="C492" i="43" s="1"/>
  <c r="B476" i="4"/>
  <c r="B492" i="43" s="1"/>
  <c r="A476" i="4"/>
  <c r="A492" i="43" s="1"/>
  <c r="AK475" i="4"/>
  <c r="AJ475" i="4"/>
  <c r="AJ491" i="43" s="1"/>
  <c r="AH475" i="4"/>
  <c r="AG475" i="4"/>
  <c r="AG491" i="43" s="1"/>
  <c r="AF475" i="4"/>
  <c r="AF491" i="43" s="1"/>
  <c r="AE475" i="4"/>
  <c r="R475" i="4" s="1"/>
  <c r="R491" i="43" s="1"/>
  <c r="AD475" i="4"/>
  <c r="AC475" i="4"/>
  <c r="AC491" i="43" s="1"/>
  <c r="AB475" i="4"/>
  <c r="AA475" i="4"/>
  <c r="Z475" i="4"/>
  <c r="Z491" i="43" s="1"/>
  <c r="Y475" i="4"/>
  <c r="Y491" i="43" s="1"/>
  <c r="X475" i="4"/>
  <c r="X491" i="43" s="1"/>
  <c r="W475" i="4"/>
  <c r="V475" i="4"/>
  <c r="Q475" i="4"/>
  <c r="Q491" i="43" s="1"/>
  <c r="L475" i="4"/>
  <c r="L491" i="43" s="1"/>
  <c r="J475" i="4"/>
  <c r="J491" i="43" s="1"/>
  <c r="H475" i="4"/>
  <c r="H491" i="43" s="1"/>
  <c r="G475" i="4"/>
  <c r="G491" i="43" s="1"/>
  <c r="F475" i="4"/>
  <c r="F491" i="43" s="1"/>
  <c r="E475" i="4"/>
  <c r="E491" i="43" s="1"/>
  <c r="D475" i="4"/>
  <c r="D491" i="43" s="1"/>
  <c r="C475" i="4"/>
  <c r="C491" i="43" s="1"/>
  <c r="B475" i="4"/>
  <c r="B491" i="43" s="1"/>
  <c r="A475" i="4"/>
  <c r="A491" i="43" s="1"/>
  <c r="AK474" i="4"/>
  <c r="AJ474" i="4"/>
  <c r="AJ490" i="43" s="1"/>
  <c r="AH474" i="4"/>
  <c r="AG474" i="4"/>
  <c r="AG490" i="43" s="1"/>
  <c r="AF474" i="4"/>
  <c r="AF490" i="43" s="1"/>
  <c r="AE474" i="4"/>
  <c r="R474" i="4" s="1"/>
  <c r="R490" i="43" s="1"/>
  <c r="AD474" i="4"/>
  <c r="AC474" i="4"/>
  <c r="AC490" i="43" s="1"/>
  <c r="AB474" i="4"/>
  <c r="AA474" i="4"/>
  <c r="Z474" i="4"/>
  <c r="Z490" i="43" s="1"/>
  <c r="Y474" i="4"/>
  <c r="Y490" i="43" s="1"/>
  <c r="X474" i="4"/>
  <c r="X490" i="43" s="1"/>
  <c r="W474" i="4"/>
  <c r="V474" i="4"/>
  <c r="Q474" i="4"/>
  <c r="Q490" i="43" s="1"/>
  <c r="L474" i="4"/>
  <c r="L490" i="43" s="1"/>
  <c r="J474" i="4"/>
  <c r="J490" i="43" s="1"/>
  <c r="H474" i="4"/>
  <c r="H490" i="43" s="1"/>
  <c r="G474" i="4"/>
  <c r="G490" i="43" s="1"/>
  <c r="F474" i="4"/>
  <c r="F490" i="43" s="1"/>
  <c r="E474" i="4"/>
  <c r="E490" i="43" s="1"/>
  <c r="D474" i="4"/>
  <c r="D490" i="43" s="1"/>
  <c r="C474" i="4"/>
  <c r="C490" i="43" s="1"/>
  <c r="B474" i="4"/>
  <c r="B490" i="43" s="1"/>
  <c r="A474" i="4"/>
  <c r="A490" i="43" s="1"/>
  <c r="AK473" i="4"/>
  <c r="AJ473" i="4"/>
  <c r="AJ489" i="43" s="1"/>
  <c r="AH473" i="4"/>
  <c r="AG473" i="4"/>
  <c r="AG489" i="43" s="1"/>
  <c r="AF473" i="4"/>
  <c r="AF489" i="43" s="1"/>
  <c r="AE473" i="4"/>
  <c r="R473" i="4" s="1"/>
  <c r="R489" i="43" s="1"/>
  <c r="AD473" i="4"/>
  <c r="AC473" i="4"/>
  <c r="AC489" i="43" s="1"/>
  <c r="AB473" i="4"/>
  <c r="AA473" i="4"/>
  <c r="Z473" i="4"/>
  <c r="Z489" i="43" s="1"/>
  <c r="Y473" i="4"/>
  <c r="Y489" i="43" s="1"/>
  <c r="X473" i="4"/>
  <c r="X489" i="43" s="1"/>
  <c r="W473" i="4"/>
  <c r="V473" i="4"/>
  <c r="Q473" i="4"/>
  <c r="Q489" i="43" s="1"/>
  <c r="L473" i="4"/>
  <c r="L489" i="43" s="1"/>
  <c r="J473" i="4"/>
  <c r="J489" i="43" s="1"/>
  <c r="H473" i="4"/>
  <c r="H489" i="43" s="1"/>
  <c r="G473" i="4"/>
  <c r="G489" i="43" s="1"/>
  <c r="F473" i="4"/>
  <c r="F489" i="43" s="1"/>
  <c r="E473" i="4"/>
  <c r="E489" i="43" s="1"/>
  <c r="D473" i="4"/>
  <c r="D489" i="43" s="1"/>
  <c r="C473" i="4"/>
  <c r="C489" i="43" s="1"/>
  <c r="B473" i="4"/>
  <c r="B489" i="43" s="1"/>
  <c r="A473" i="4"/>
  <c r="A489" i="43" s="1"/>
  <c r="AK472" i="4"/>
  <c r="AJ472" i="4"/>
  <c r="AJ488" i="43" s="1"/>
  <c r="AH472" i="4"/>
  <c r="AG472" i="4"/>
  <c r="AG488" i="43" s="1"/>
  <c r="AF472" i="4"/>
  <c r="AF488" i="43" s="1"/>
  <c r="AE472" i="4"/>
  <c r="R472" i="4" s="1"/>
  <c r="R488" i="43" s="1"/>
  <c r="AD472" i="4"/>
  <c r="AC472" i="4"/>
  <c r="AC488" i="43" s="1"/>
  <c r="AB472" i="4"/>
  <c r="AA472" i="4"/>
  <c r="Z472" i="4"/>
  <c r="Z488" i="43" s="1"/>
  <c r="Y472" i="4"/>
  <c r="Y488" i="43" s="1"/>
  <c r="X472" i="4"/>
  <c r="X488" i="43" s="1"/>
  <c r="W472" i="4"/>
  <c r="V472" i="4"/>
  <c r="Q472" i="4"/>
  <c r="Q488" i="43" s="1"/>
  <c r="L472" i="4"/>
  <c r="L488" i="43" s="1"/>
  <c r="J472" i="4"/>
  <c r="J488" i="43" s="1"/>
  <c r="H472" i="4"/>
  <c r="H488" i="43" s="1"/>
  <c r="G472" i="4"/>
  <c r="G488" i="43" s="1"/>
  <c r="F472" i="4"/>
  <c r="F488" i="43" s="1"/>
  <c r="E472" i="4"/>
  <c r="E488" i="43" s="1"/>
  <c r="D472" i="4"/>
  <c r="D488" i="43" s="1"/>
  <c r="C472" i="4"/>
  <c r="C488" i="43" s="1"/>
  <c r="B472" i="4"/>
  <c r="B488" i="43" s="1"/>
  <c r="A472" i="4"/>
  <c r="A488" i="43" s="1"/>
  <c r="AK471" i="4"/>
  <c r="AJ471" i="4"/>
  <c r="AJ487" i="43" s="1"/>
  <c r="AH471" i="4"/>
  <c r="AG471" i="4"/>
  <c r="AG487" i="43" s="1"/>
  <c r="AF471" i="4"/>
  <c r="AF487" i="43" s="1"/>
  <c r="AE471" i="4"/>
  <c r="R471" i="4" s="1"/>
  <c r="R487" i="43" s="1"/>
  <c r="AD471" i="4"/>
  <c r="AC471" i="4"/>
  <c r="AC487" i="43" s="1"/>
  <c r="AB471" i="4"/>
  <c r="AA471" i="4"/>
  <c r="Z471" i="4"/>
  <c r="Z487" i="43" s="1"/>
  <c r="Y471" i="4"/>
  <c r="Y487" i="43" s="1"/>
  <c r="X471" i="4"/>
  <c r="X487" i="43" s="1"/>
  <c r="W471" i="4"/>
  <c r="V471" i="4"/>
  <c r="Q471" i="4"/>
  <c r="Q487" i="43" s="1"/>
  <c r="L471" i="4"/>
  <c r="L487" i="43" s="1"/>
  <c r="J471" i="4"/>
  <c r="J487" i="43" s="1"/>
  <c r="H471" i="4"/>
  <c r="H487" i="43" s="1"/>
  <c r="G471" i="4"/>
  <c r="G487" i="43" s="1"/>
  <c r="F471" i="4"/>
  <c r="F487" i="43" s="1"/>
  <c r="E471" i="4"/>
  <c r="E487" i="43" s="1"/>
  <c r="D471" i="4"/>
  <c r="D487" i="43" s="1"/>
  <c r="C471" i="4"/>
  <c r="C487" i="43" s="1"/>
  <c r="B471" i="4"/>
  <c r="B487" i="43" s="1"/>
  <c r="A471" i="4"/>
  <c r="A487" i="43" s="1"/>
  <c r="AK470" i="4"/>
  <c r="AJ470" i="4"/>
  <c r="AJ486" i="43" s="1"/>
  <c r="AH470" i="4"/>
  <c r="AG470" i="4"/>
  <c r="AG486" i="43" s="1"/>
  <c r="AF470" i="4"/>
  <c r="AF486" i="43" s="1"/>
  <c r="AE470" i="4"/>
  <c r="R470" i="4" s="1"/>
  <c r="R486" i="43" s="1"/>
  <c r="AD470" i="4"/>
  <c r="AC470" i="4"/>
  <c r="AC486" i="43" s="1"/>
  <c r="AB470" i="4"/>
  <c r="AA470" i="4"/>
  <c r="Z470" i="4"/>
  <c r="Z486" i="43" s="1"/>
  <c r="Y470" i="4"/>
  <c r="Y486" i="43" s="1"/>
  <c r="X470" i="4"/>
  <c r="X486" i="43" s="1"/>
  <c r="W470" i="4"/>
  <c r="V470" i="4"/>
  <c r="Q470" i="4"/>
  <c r="Q486" i="43" s="1"/>
  <c r="L470" i="4"/>
  <c r="L486" i="43" s="1"/>
  <c r="J470" i="4"/>
  <c r="J486" i="43" s="1"/>
  <c r="H470" i="4"/>
  <c r="H486" i="43" s="1"/>
  <c r="G470" i="4"/>
  <c r="G486" i="43" s="1"/>
  <c r="F470" i="4"/>
  <c r="F486" i="43" s="1"/>
  <c r="E470" i="4"/>
  <c r="E486" i="43" s="1"/>
  <c r="D470" i="4"/>
  <c r="D486" i="43" s="1"/>
  <c r="C470" i="4"/>
  <c r="C486" i="43" s="1"/>
  <c r="B470" i="4"/>
  <c r="B486" i="43" s="1"/>
  <c r="A470" i="4"/>
  <c r="A486" i="43" s="1"/>
  <c r="AK469" i="4"/>
  <c r="AJ469" i="4"/>
  <c r="AJ485" i="43" s="1"/>
  <c r="AH469" i="4"/>
  <c r="AG469" i="4"/>
  <c r="AG485" i="43" s="1"/>
  <c r="AF469" i="4"/>
  <c r="AF485" i="43" s="1"/>
  <c r="AE469" i="4"/>
  <c r="R469" i="4" s="1"/>
  <c r="R485" i="43" s="1"/>
  <c r="AD469" i="4"/>
  <c r="AC469" i="4"/>
  <c r="AC485" i="43" s="1"/>
  <c r="AB469" i="4"/>
  <c r="AA469" i="4"/>
  <c r="Z469" i="4"/>
  <c r="Z485" i="43" s="1"/>
  <c r="Y469" i="4"/>
  <c r="Y485" i="43" s="1"/>
  <c r="X469" i="4"/>
  <c r="X485" i="43" s="1"/>
  <c r="W469" i="4"/>
  <c r="V469" i="4"/>
  <c r="Q469" i="4"/>
  <c r="Q485" i="43" s="1"/>
  <c r="L469" i="4"/>
  <c r="L485" i="43" s="1"/>
  <c r="J469" i="4"/>
  <c r="J485" i="43" s="1"/>
  <c r="H469" i="4"/>
  <c r="H485" i="43" s="1"/>
  <c r="G469" i="4"/>
  <c r="G485" i="43" s="1"/>
  <c r="F469" i="4"/>
  <c r="F485" i="43" s="1"/>
  <c r="E469" i="4"/>
  <c r="E485" i="43" s="1"/>
  <c r="D469" i="4"/>
  <c r="D485" i="43" s="1"/>
  <c r="C469" i="4"/>
  <c r="C485" i="43" s="1"/>
  <c r="B469" i="4"/>
  <c r="B485" i="43" s="1"/>
  <c r="A469" i="4"/>
  <c r="A485" i="43" s="1"/>
  <c r="AK468" i="4"/>
  <c r="AJ468" i="4"/>
  <c r="AJ484" i="43" s="1"/>
  <c r="AH468" i="4"/>
  <c r="AG468" i="4"/>
  <c r="AG484" i="43" s="1"/>
  <c r="AF468" i="4"/>
  <c r="AF484" i="43" s="1"/>
  <c r="AE468" i="4"/>
  <c r="R468" i="4" s="1"/>
  <c r="R484" i="43" s="1"/>
  <c r="AD468" i="4"/>
  <c r="AC468" i="4"/>
  <c r="AC484" i="43" s="1"/>
  <c r="AB468" i="4"/>
  <c r="AA468" i="4"/>
  <c r="Z468" i="4"/>
  <c r="Z484" i="43" s="1"/>
  <c r="Y468" i="4"/>
  <c r="Y484" i="43" s="1"/>
  <c r="X468" i="4"/>
  <c r="X484" i="43" s="1"/>
  <c r="W468" i="4"/>
  <c r="V468" i="4"/>
  <c r="Q468" i="4"/>
  <c r="Q484" i="43" s="1"/>
  <c r="L468" i="4"/>
  <c r="L484" i="43" s="1"/>
  <c r="J468" i="4"/>
  <c r="J484" i="43" s="1"/>
  <c r="H468" i="4"/>
  <c r="H484" i="43" s="1"/>
  <c r="G468" i="4"/>
  <c r="G484" i="43" s="1"/>
  <c r="F468" i="4"/>
  <c r="F484" i="43" s="1"/>
  <c r="E468" i="4"/>
  <c r="E484" i="43" s="1"/>
  <c r="D468" i="4"/>
  <c r="D484" i="43" s="1"/>
  <c r="C468" i="4"/>
  <c r="C484" i="43" s="1"/>
  <c r="B468" i="4"/>
  <c r="B484" i="43" s="1"/>
  <c r="A468" i="4"/>
  <c r="A484" i="43" s="1"/>
  <c r="AK467" i="4"/>
  <c r="AJ467" i="4"/>
  <c r="AJ483" i="43" s="1"/>
  <c r="AH467" i="4"/>
  <c r="AG467" i="4"/>
  <c r="AG483" i="43" s="1"/>
  <c r="AF467" i="4"/>
  <c r="AF483" i="43" s="1"/>
  <c r="AE467" i="4"/>
  <c r="AD467" i="4"/>
  <c r="AC467" i="4"/>
  <c r="AC483" i="43" s="1"/>
  <c r="AB467" i="4"/>
  <c r="AA467" i="4"/>
  <c r="Z467" i="4"/>
  <c r="Z483" i="43" s="1"/>
  <c r="Y467" i="4"/>
  <c r="Y483" i="43" s="1"/>
  <c r="X467" i="4"/>
  <c r="X483" i="43" s="1"/>
  <c r="W467" i="4"/>
  <c r="V467" i="4"/>
  <c r="Q467" i="4"/>
  <c r="Q483" i="43" s="1"/>
  <c r="N467" i="4"/>
  <c r="N483" i="43" s="1"/>
  <c r="J467" i="4"/>
  <c r="J483" i="43" s="1"/>
  <c r="H467" i="4"/>
  <c r="H483" i="43" s="1"/>
  <c r="G467" i="4"/>
  <c r="G483" i="43" s="1"/>
  <c r="F467" i="4"/>
  <c r="F483" i="43" s="1"/>
  <c r="E467" i="4"/>
  <c r="E483" i="43" s="1"/>
  <c r="D467" i="4"/>
  <c r="D483" i="43" s="1"/>
  <c r="C467" i="4"/>
  <c r="C483" i="43" s="1"/>
  <c r="B467" i="4"/>
  <c r="B483" i="43" s="1"/>
  <c r="A467" i="4"/>
  <c r="A483" i="43" s="1"/>
  <c r="AK466" i="4"/>
  <c r="AJ466" i="4"/>
  <c r="AJ482" i="43" s="1"/>
  <c r="AH466" i="4"/>
  <c r="AG466" i="4"/>
  <c r="AG482" i="43" s="1"/>
  <c r="AF466" i="4"/>
  <c r="AF482" i="43" s="1"/>
  <c r="AD466" i="4"/>
  <c r="AE466" i="4" s="1"/>
  <c r="AC466" i="4"/>
  <c r="AC482" i="43" s="1"/>
  <c r="AB466" i="4"/>
  <c r="AA466" i="4"/>
  <c r="Z466" i="4"/>
  <c r="Z482" i="43" s="1"/>
  <c r="Y466" i="4"/>
  <c r="Y482" i="43" s="1"/>
  <c r="X466" i="4"/>
  <c r="X482" i="43" s="1"/>
  <c r="W466" i="4"/>
  <c r="V466" i="4"/>
  <c r="Q466" i="4"/>
  <c r="Q482" i="43" s="1"/>
  <c r="J466" i="4"/>
  <c r="J482" i="43" s="1"/>
  <c r="H466" i="4"/>
  <c r="H482" i="43" s="1"/>
  <c r="G466" i="4"/>
  <c r="G482" i="43" s="1"/>
  <c r="F466" i="4"/>
  <c r="F482" i="43" s="1"/>
  <c r="E466" i="4"/>
  <c r="E482" i="43" s="1"/>
  <c r="D466" i="4"/>
  <c r="D482" i="43" s="1"/>
  <c r="C466" i="4"/>
  <c r="C482" i="43" s="1"/>
  <c r="B466" i="4"/>
  <c r="B482" i="43" s="1"/>
  <c r="A466" i="4"/>
  <c r="A482" i="43" s="1"/>
  <c r="AJ465" i="4"/>
  <c r="AJ481" i="43" s="1"/>
  <c r="AH465" i="4"/>
  <c r="AG465" i="4"/>
  <c r="AG481" i="43" s="1"/>
  <c r="AF465" i="4"/>
  <c r="AF481" i="43" s="1"/>
  <c r="AD465" i="4"/>
  <c r="AE465" i="4" s="1"/>
  <c r="AC465" i="4"/>
  <c r="AC481" i="43" s="1"/>
  <c r="AB465" i="4"/>
  <c r="AA465" i="4"/>
  <c r="Z465" i="4"/>
  <c r="Z481" i="43" s="1"/>
  <c r="Y465" i="4"/>
  <c r="Y481" i="43" s="1"/>
  <c r="X465" i="4"/>
  <c r="X481" i="43" s="1"/>
  <c r="W465" i="4"/>
  <c r="V465" i="4"/>
  <c r="J465" i="4"/>
  <c r="J481" i="43" s="1"/>
  <c r="H465" i="4"/>
  <c r="H481" i="43" s="1"/>
  <c r="G465" i="4"/>
  <c r="G481" i="43" s="1"/>
  <c r="F465" i="4"/>
  <c r="F481" i="43" s="1"/>
  <c r="E465" i="4"/>
  <c r="E481" i="43" s="1"/>
  <c r="D465" i="4"/>
  <c r="D481" i="43" s="1"/>
  <c r="C465" i="4"/>
  <c r="C481" i="43" s="1"/>
  <c r="B465" i="4"/>
  <c r="B481" i="43" s="1"/>
  <c r="A465" i="4"/>
  <c r="A481" i="43" s="1"/>
  <c r="AJ464" i="4"/>
  <c r="AJ480" i="43" s="1"/>
  <c r="AH464" i="4"/>
  <c r="AG464" i="4"/>
  <c r="AG480" i="43" s="1"/>
  <c r="AF464" i="4"/>
  <c r="AF480" i="43" s="1"/>
  <c r="AD464" i="4"/>
  <c r="AC464" i="4"/>
  <c r="AC480" i="43" s="1"/>
  <c r="AB464" i="4"/>
  <c r="AA464" i="4"/>
  <c r="Z464" i="4"/>
  <c r="Z480" i="43" s="1"/>
  <c r="Y464" i="4"/>
  <c r="Y480" i="43" s="1"/>
  <c r="X464" i="4"/>
  <c r="X480" i="43" s="1"/>
  <c r="W464" i="4"/>
  <c r="V464" i="4"/>
  <c r="N464" i="4"/>
  <c r="N480" i="43" s="1"/>
  <c r="J464" i="4"/>
  <c r="J480" i="43" s="1"/>
  <c r="H464" i="4"/>
  <c r="H480" i="43" s="1"/>
  <c r="G464" i="4"/>
  <c r="G480" i="43" s="1"/>
  <c r="F464" i="4"/>
  <c r="F480" i="43" s="1"/>
  <c r="E464" i="4"/>
  <c r="E480" i="43" s="1"/>
  <c r="D464" i="4"/>
  <c r="D480" i="43" s="1"/>
  <c r="C464" i="4"/>
  <c r="C480" i="43" s="1"/>
  <c r="B464" i="4"/>
  <c r="B480" i="43" s="1"/>
  <c r="A464" i="4"/>
  <c r="A480" i="43" s="1"/>
  <c r="AK463" i="4"/>
  <c r="AJ463" i="4"/>
  <c r="AJ479" i="43" s="1"/>
  <c r="AH463" i="4"/>
  <c r="AG463" i="4"/>
  <c r="AG479" i="43" s="1"/>
  <c r="AF463" i="4"/>
  <c r="AF479" i="43" s="1"/>
  <c r="AD463" i="4"/>
  <c r="AC463" i="4"/>
  <c r="AC479" i="43" s="1"/>
  <c r="AB463" i="4"/>
  <c r="AA463" i="4"/>
  <c r="Z463" i="4"/>
  <c r="Z479" i="43" s="1"/>
  <c r="Y463" i="4"/>
  <c r="Y479" i="43" s="1"/>
  <c r="X463" i="4"/>
  <c r="X479" i="43" s="1"/>
  <c r="W463" i="4"/>
  <c r="V463" i="4"/>
  <c r="Q463" i="4"/>
  <c r="Q479" i="43" s="1"/>
  <c r="L463" i="4"/>
  <c r="L479" i="43" s="1"/>
  <c r="J463" i="4"/>
  <c r="J479" i="43" s="1"/>
  <c r="H463" i="4"/>
  <c r="H479" i="43" s="1"/>
  <c r="G463" i="4"/>
  <c r="G479" i="43" s="1"/>
  <c r="F463" i="4"/>
  <c r="F479" i="43" s="1"/>
  <c r="E463" i="4"/>
  <c r="E479" i="43" s="1"/>
  <c r="D463" i="4"/>
  <c r="D479" i="43" s="1"/>
  <c r="C463" i="4"/>
  <c r="C479" i="43" s="1"/>
  <c r="B463" i="4"/>
  <c r="B479" i="43" s="1"/>
  <c r="A463" i="4"/>
  <c r="A479" i="43" s="1"/>
  <c r="AK462" i="4"/>
  <c r="AJ462" i="4"/>
  <c r="AJ478" i="43" s="1"/>
  <c r="AH462" i="4"/>
  <c r="AG462" i="4"/>
  <c r="AG478" i="43" s="1"/>
  <c r="AF462" i="4"/>
  <c r="AF478" i="43" s="1"/>
  <c r="AE462" i="4"/>
  <c r="R462" i="4" s="1"/>
  <c r="R478" i="43" s="1"/>
  <c r="AD462" i="4"/>
  <c r="AC462" i="4"/>
  <c r="AC478" i="43" s="1"/>
  <c r="AB462" i="4"/>
  <c r="AA462" i="4"/>
  <c r="Z462" i="4"/>
  <c r="Z478" i="43" s="1"/>
  <c r="Y462" i="4"/>
  <c r="Y478" i="43" s="1"/>
  <c r="X462" i="4"/>
  <c r="X478" i="43" s="1"/>
  <c r="W462" i="4"/>
  <c r="V462" i="4"/>
  <c r="Q462" i="4"/>
  <c r="Q478" i="43" s="1"/>
  <c r="L462" i="4"/>
  <c r="L478" i="43" s="1"/>
  <c r="J462" i="4"/>
  <c r="J478" i="43" s="1"/>
  <c r="H462" i="4"/>
  <c r="H478" i="43" s="1"/>
  <c r="G462" i="4"/>
  <c r="G478" i="43" s="1"/>
  <c r="F462" i="4"/>
  <c r="F478" i="43" s="1"/>
  <c r="E462" i="4"/>
  <c r="E478" i="43" s="1"/>
  <c r="D462" i="4"/>
  <c r="D478" i="43" s="1"/>
  <c r="C462" i="4"/>
  <c r="C478" i="43" s="1"/>
  <c r="B462" i="4"/>
  <c r="B478" i="43" s="1"/>
  <c r="A462" i="4"/>
  <c r="A478" i="43" s="1"/>
  <c r="AK461" i="4"/>
  <c r="AJ461" i="4"/>
  <c r="AJ477" i="43" s="1"/>
  <c r="AH461" i="4"/>
  <c r="AG461" i="4"/>
  <c r="AG477" i="43" s="1"/>
  <c r="AF461" i="4"/>
  <c r="AF477" i="43" s="1"/>
  <c r="AE461" i="4"/>
  <c r="R461" i="4" s="1"/>
  <c r="R477" i="43" s="1"/>
  <c r="R542" i="43" s="1"/>
  <c r="AD461" i="4"/>
  <c r="AC461" i="4"/>
  <c r="AC477" i="43" s="1"/>
  <c r="AB461" i="4"/>
  <c r="AA461" i="4"/>
  <c r="Z461" i="4"/>
  <c r="Z477" i="43" s="1"/>
  <c r="Y461" i="4"/>
  <c r="Y477" i="43" s="1"/>
  <c r="X461" i="4"/>
  <c r="X477" i="43" s="1"/>
  <c r="W461" i="4"/>
  <c r="V461" i="4"/>
  <c r="Q461" i="4"/>
  <c r="Q477" i="43" s="1"/>
  <c r="N461" i="4"/>
  <c r="N477" i="43" s="1"/>
  <c r="M461" i="4"/>
  <c r="M477" i="43" s="1"/>
  <c r="M542" i="43" s="1"/>
  <c r="J461" i="4"/>
  <c r="J477" i="43" s="1"/>
  <c r="H461" i="4"/>
  <c r="H477" i="43" s="1"/>
  <c r="G461" i="4"/>
  <c r="G477" i="43" s="1"/>
  <c r="F461" i="4"/>
  <c r="F477" i="43" s="1"/>
  <c r="E461" i="4"/>
  <c r="E477" i="43" s="1"/>
  <c r="D461" i="4"/>
  <c r="D477" i="43" s="1"/>
  <c r="C461" i="4"/>
  <c r="C477" i="43" s="1"/>
  <c r="B461" i="4"/>
  <c r="B477" i="43" s="1"/>
  <c r="A461" i="4"/>
  <c r="A477" i="43" s="1"/>
  <c r="AK460" i="4"/>
  <c r="AH460" i="4"/>
  <c r="AG460" i="4"/>
  <c r="AG475" i="43" s="1"/>
  <c r="AF460" i="4"/>
  <c r="AF475" i="43" s="1"/>
  <c r="AE460" i="4"/>
  <c r="R460" i="4" s="1"/>
  <c r="R475" i="43" s="1"/>
  <c r="AD460" i="4"/>
  <c r="AC460" i="4"/>
  <c r="AC475" i="43" s="1"/>
  <c r="AB460" i="4"/>
  <c r="AA460" i="4"/>
  <c r="Z460" i="4"/>
  <c r="Z475" i="43" s="1"/>
  <c r="Y460" i="4"/>
  <c r="Y475" i="43" s="1"/>
  <c r="X460" i="4"/>
  <c r="X475" i="43" s="1"/>
  <c r="W460" i="4"/>
  <c r="V460" i="4"/>
  <c r="Q460" i="4"/>
  <c r="Q475" i="43" s="1"/>
  <c r="L460" i="4"/>
  <c r="L475" i="43" s="1"/>
  <c r="J460" i="4"/>
  <c r="J475" i="43" s="1"/>
  <c r="H460" i="4"/>
  <c r="G460" i="4"/>
  <c r="F460" i="4"/>
  <c r="F475" i="43" s="1"/>
  <c r="E460" i="4"/>
  <c r="E475" i="43" s="1"/>
  <c r="D460" i="4"/>
  <c r="D475" i="43" s="1"/>
  <c r="C460" i="4"/>
  <c r="C475" i="43" s="1"/>
  <c r="B460" i="4"/>
  <c r="B475" i="43" s="1"/>
  <c r="A460" i="4"/>
  <c r="A475" i="43" s="1"/>
  <c r="AH459" i="4"/>
  <c r="AG459" i="4"/>
  <c r="AG474" i="43" s="1"/>
  <c r="AF459" i="4"/>
  <c r="AF474" i="43" s="1"/>
  <c r="AD459" i="4"/>
  <c r="AE459" i="4" s="1"/>
  <c r="AC459" i="4"/>
  <c r="AC474" i="43" s="1"/>
  <c r="AB459" i="4"/>
  <c r="AA459" i="4"/>
  <c r="Z459" i="4"/>
  <c r="Z474" i="43" s="1"/>
  <c r="Y459" i="4"/>
  <c r="Y474" i="43" s="1"/>
  <c r="X459" i="4"/>
  <c r="X474" i="43" s="1"/>
  <c r="W459" i="4"/>
  <c r="V459" i="4"/>
  <c r="N459" i="4"/>
  <c r="N474" i="43" s="1"/>
  <c r="J459" i="4"/>
  <c r="J474" i="43" s="1"/>
  <c r="H459" i="4"/>
  <c r="G459" i="4"/>
  <c r="F459" i="4"/>
  <c r="F474" i="43" s="1"/>
  <c r="E459" i="4"/>
  <c r="E474" i="43" s="1"/>
  <c r="D459" i="4"/>
  <c r="D474" i="43" s="1"/>
  <c r="C459" i="4"/>
  <c r="C474" i="43" s="1"/>
  <c r="B459" i="4"/>
  <c r="B474" i="43" s="1"/>
  <c r="A459" i="4"/>
  <c r="A474" i="43" s="1"/>
  <c r="AK458" i="4"/>
  <c r="AH458" i="4"/>
  <c r="AG458" i="4"/>
  <c r="AG473" i="43" s="1"/>
  <c r="AF458" i="4"/>
  <c r="AF473" i="43" s="1"/>
  <c r="AE458" i="4"/>
  <c r="R458" i="4" s="1"/>
  <c r="R473" i="43" s="1"/>
  <c r="AD458" i="4"/>
  <c r="AC458" i="4"/>
  <c r="AC473" i="43" s="1"/>
  <c r="AB458" i="4"/>
  <c r="AA458" i="4"/>
  <c r="Z458" i="4"/>
  <c r="Z473" i="43" s="1"/>
  <c r="Y458" i="4"/>
  <c r="Y473" i="43" s="1"/>
  <c r="X458" i="4"/>
  <c r="X473" i="43" s="1"/>
  <c r="W458" i="4"/>
  <c r="V458" i="4"/>
  <c r="Q458" i="4"/>
  <c r="Q473" i="43" s="1"/>
  <c r="J458" i="4"/>
  <c r="J473" i="43" s="1"/>
  <c r="H458" i="4"/>
  <c r="G458" i="4"/>
  <c r="F458" i="4"/>
  <c r="F473" i="43" s="1"/>
  <c r="E458" i="4"/>
  <c r="E473" i="43" s="1"/>
  <c r="D458" i="4"/>
  <c r="D473" i="43" s="1"/>
  <c r="C458" i="4"/>
  <c r="C473" i="43" s="1"/>
  <c r="B458" i="4"/>
  <c r="B473" i="43" s="1"/>
  <c r="A458" i="4"/>
  <c r="A473" i="43" s="1"/>
  <c r="AH457" i="4"/>
  <c r="AH472" i="43" s="1"/>
  <c r="AG457" i="4"/>
  <c r="AG472" i="43" s="1"/>
  <c r="AF457" i="4"/>
  <c r="AF472" i="43" s="1"/>
  <c r="AD457" i="4"/>
  <c r="AE457" i="4" s="1"/>
  <c r="R457" i="4" s="1"/>
  <c r="R472" i="43" s="1"/>
  <c r="AC457" i="4"/>
  <c r="AC472" i="43" s="1"/>
  <c r="AB457" i="4"/>
  <c r="AA457" i="4"/>
  <c r="Z457" i="4"/>
  <c r="Z472" i="43" s="1"/>
  <c r="Y457" i="4"/>
  <c r="Y472" i="43" s="1"/>
  <c r="X457" i="4"/>
  <c r="X472" i="43" s="1"/>
  <c r="W457" i="4"/>
  <c r="V457" i="4"/>
  <c r="Q457" i="4"/>
  <c r="Q472" i="43" s="1"/>
  <c r="J457" i="4"/>
  <c r="J472" i="43" s="1"/>
  <c r="H457" i="4"/>
  <c r="G457" i="4"/>
  <c r="F457" i="4"/>
  <c r="F472" i="43" s="1"/>
  <c r="E457" i="4"/>
  <c r="E472" i="43" s="1"/>
  <c r="D457" i="4"/>
  <c r="D472" i="43" s="1"/>
  <c r="C457" i="4"/>
  <c r="C472" i="43" s="1"/>
  <c r="B457" i="4"/>
  <c r="B472" i="43" s="1"/>
  <c r="A457" i="4"/>
  <c r="A472" i="43" s="1"/>
  <c r="AJ456" i="4"/>
  <c r="AJ471" i="43" s="1"/>
  <c r="AH456" i="4"/>
  <c r="AH471" i="43" s="1"/>
  <c r="AG456" i="4"/>
  <c r="AG471" i="43" s="1"/>
  <c r="AF456" i="4"/>
  <c r="AF471" i="43" s="1"/>
  <c r="AD456" i="4"/>
  <c r="AE456" i="4" s="1"/>
  <c r="AC456" i="4"/>
  <c r="AC471" i="43" s="1"/>
  <c r="AB456" i="4"/>
  <c r="AA456" i="4"/>
  <c r="Z456" i="4"/>
  <c r="Z471" i="43" s="1"/>
  <c r="Y456" i="4"/>
  <c r="Y471" i="43" s="1"/>
  <c r="X456" i="4"/>
  <c r="X471" i="43" s="1"/>
  <c r="W456" i="4"/>
  <c r="V456" i="4"/>
  <c r="J456" i="4"/>
  <c r="J471" i="43" s="1"/>
  <c r="H456" i="4"/>
  <c r="H471" i="43" s="1"/>
  <c r="G456" i="4"/>
  <c r="G471" i="43" s="1"/>
  <c r="F456" i="4"/>
  <c r="F471" i="43" s="1"/>
  <c r="E456" i="4"/>
  <c r="E471" i="43" s="1"/>
  <c r="D456" i="4"/>
  <c r="D471" i="43" s="1"/>
  <c r="C456" i="4"/>
  <c r="C471" i="43" s="1"/>
  <c r="B456" i="4"/>
  <c r="B471" i="43" s="1"/>
  <c r="A456" i="4"/>
  <c r="A471" i="43" s="1"/>
  <c r="AK455" i="4"/>
  <c r="AJ455" i="4"/>
  <c r="AJ470" i="43" s="1"/>
  <c r="AH455" i="4"/>
  <c r="AG455" i="4"/>
  <c r="AG470" i="43" s="1"/>
  <c r="AF455" i="4"/>
  <c r="AF470" i="43" s="1"/>
  <c r="AE455" i="4"/>
  <c r="AD455" i="4"/>
  <c r="AC455" i="4"/>
  <c r="AC470" i="43" s="1"/>
  <c r="AB455" i="4"/>
  <c r="AA455" i="4"/>
  <c r="Z455" i="4"/>
  <c r="Z470" i="43" s="1"/>
  <c r="Y455" i="4"/>
  <c r="Y470" i="43" s="1"/>
  <c r="X455" i="4"/>
  <c r="X470" i="43" s="1"/>
  <c r="W455" i="4"/>
  <c r="V455" i="4"/>
  <c r="Q455" i="4"/>
  <c r="Q470" i="43" s="1"/>
  <c r="J455" i="4"/>
  <c r="J470" i="43" s="1"/>
  <c r="H455" i="4"/>
  <c r="H470" i="43" s="1"/>
  <c r="G455" i="4"/>
  <c r="G470" i="43" s="1"/>
  <c r="F455" i="4"/>
  <c r="F470" i="43" s="1"/>
  <c r="E455" i="4"/>
  <c r="E470" i="43" s="1"/>
  <c r="D455" i="4"/>
  <c r="D470" i="43" s="1"/>
  <c r="C455" i="4"/>
  <c r="C470" i="43" s="1"/>
  <c r="B455" i="4"/>
  <c r="B470" i="43" s="1"/>
  <c r="A455" i="4"/>
  <c r="A470" i="43" s="1"/>
  <c r="AJ454" i="4"/>
  <c r="AJ469" i="43" s="1"/>
  <c r="AH454" i="4"/>
  <c r="AG454" i="4"/>
  <c r="AG469" i="43" s="1"/>
  <c r="AF454" i="4"/>
  <c r="AF469" i="43" s="1"/>
  <c r="AD454" i="4"/>
  <c r="AE454" i="4" s="1"/>
  <c r="AC454" i="4"/>
  <c r="AC469" i="43" s="1"/>
  <c r="AB454" i="4"/>
  <c r="AA454" i="4"/>
  <c r="Z454" i="4"/>
  <c r="Z469" i="43" s="1"/>
  <c r="Y454" i="4"/>
  <c r="Y469" i="43" s="1"/>
  <c r="X454" i="4"/>
  <c r="X469" i="43" s="1"/>
  <c r="W454" i="4"/>
  <c r="V454" i="4"/>
  <c r="Q454" i="4"/>
  <c r="Q469" i="43" s="1"/>
  <c r="L454" i="4"/>
  <c r="L469" i="43" s="1"/>
  <c r="J454" i="4"/>
  <c r="J469" i="43" s="1"/>
  <c r="H454" i="4"/>
  <c r="H469" i="43" s="1"/>
  <c r="G454" i="4"/>
  <c r="G469" i="43" s="1"/>
  <c r="F454" i="4"/>
  <c r="F469" i="43" s="1"/>
  <c r="E454" i="4"/>
  <c r="E469" i="43" s="1"/>
  <c r="D454" i="4"/>
  <c r="D469" i="43" s="1"/>
  <c r="C454" i="4"/>
  <c r="C469" i="43" s="1"/>
  <c r="B454" i="4"/>
  <c r="B469" i="43" s="1"/>
  <c r="A454" i="4"/>
  <c r="A469" i="43" s="1"/>
  <c r="AK453" i="4"/>
  <c r="AJ453" i="4"/>
  <c r="AJ468" i="43" s="1"/>
  <c r="AH453" i="4"/>
  <c r="AG453" i="4"/>
  <c r="AG468" i="43" s="1"/>
  <c r="AF453" i="4"/>
  <c r="AF468" i="43" s="1"/>
  <c r="AE453" i="4"/>
  <c r="AD453" i="4"/>
  <c r="AC453" i="4"/>
  <c r="AC468" i="43" s="1"/>
  <c r="AB453" i="4"/>
  <c r="AA453" i="4"/>
  <c r="Z453" i="4"/>
  <c r="Z468" i="43" s="1"/>
  <c r="Y453" i="4"/>
  <c r="Y468" i="43" s="1"/>
  <c r="X453" i="4"/>
  <c r="X468" i="43" s="1"/>
  <c r="W453" i="4"/>
  <c r="V453" i="4"/>
  <c r="Q453" i="4"/>
  <c r="Q468" i="43" s="1"/>
  <c r="J453" i="4"/>
  <c r="J468" i="43" s="1"/>
  <c r="H453" i="4"/>
  <c r="H468" i="43" s="1"/>
  <c r="G453" i="4"/>
  <c r="G468" i="43" s="1"/>
  <c r="F453" i="4"/>
  <c r="F468" i="43" s="1"/>
  <c r="E453" i="4"/>
  <c r="E468" i="43" s="1"/>
  <c r="D453" i="4"/>
  <c r="D468" i="43" s="1"/>
  <c r="C453" i="4"/>
  <c r="C468" i="43" s="1"/>
  <c r="B453" i="4"/>
  <c r="B468" i="43" s="1"/>
  <c r="A453" i="4"/>
  <c r="A468" i="43" s="1"/>
  <c r="AJ452" i="4"/>
  <c r="AJ467" i="43" s="1"/>
  <c r="AH452" i="4"/>
  <c r="AG452" i="4"/>
  <c r="AG467" i="43" s="1"/>
  <c r="AF452" i="4"/>
  <c r="AF467" i="43" s="1"/>
  <c r="AD452" i="4"/>
  <c r="AE452" i="4" s="1"/>
  <c r="AC452" i="4"/>
  <c r="AC467" i="43" s="1"/>
  <c r="AB452" i="4"/>
  <c r="AA452" i="4"/>
  <c r="Z452" i="4"/>
  <c r="Z467" i="43" s="1"/>
  <c r="Y452" i="4"/>
  <c r="Y467" i="43" s="1"/>
  <c r="X452" i="4"/>
  <c r="X467" i="43" s="1"/>
  <c r="W452" i="4"/>
  <c r="V452" i="4"/>
  <c r="Q452" i="4"/>
  <c r="Q467" i="43" s="1"/>
  <c r="L452" i="4"/>
  <c r="L467" i="43" s="1"/>
  <c r="J452" i="4"/>
  <c r="J467" i="43" s="1"/>
  <c r="H452" i="4"/>
  <c r="H467" i="43" s="1"/>
  <c r="G452" i="4"/>
  <c r="G467" i="43" s="1"/>
  <c r="F452" i="4"/>
  <c r="F467" i="43" s="1"/>
  <c r="E452" i="4"/>
  <c r="E467" i="43" s="1"/>
  <c r="D452" i="4"/>
  <c r="D467" i="43" s="1"/>
  <c r="C452" i="4"/>
  <c r="C467" i="43" s="1"/>
  <c r="B452" i="4"/>
  <c r="B467" i="43" s="1"/>
  <c r="A452" i="4"/>
  <c r="A467" i="43" s="1"/>
  <c r="AH451" i="4"/>
  <c r="AG451" i="4"/>
  <c r="AG465" i="43" s="1"/>
  <c r="AF451" i="4"/>
  <c r="AF465" i="43" s="1"/>
  <c r="AD451" i="4"/>
  <c r="AE451" i="4" s="1"/>
  <c r="AC451" i="4"/>
  <c r="AC465" i="43" s="1"/>
  <c r="AB451" i="4"/>
  <c r="AA451" i="4"/>
  <c r="Z451" i="4"/>
  <c r="Z465" i="43" s="1"/>
  <c r="Y451" i="4"/>
  <c r="Y465" i="43" s="1"/>
  <c r="X451" i="4"/>
  <c r="X465" i="43" s="1"/>
  <c r="W451" i="4"/>
  <c r="V451" i="4"/>
  <c r="J451" i="4"/>
  <c r="J465" i="43" s="1"/>
  <c r="H451" i="4"/>
  <c r="G451" i="4"/>
  <c r="F451" i="4"/>
  <c r="F465" i="43" s="1"/>
  <c r="E451" i="4"/>
  <c r="E465" i="43" s="1"/>
  <c r="D451" i="4"/>
  <c r="D465" i="43" s="1"/>
  <c r="C451" i="4"/>
  <c r="C465" i="43" s="1"/>
  <c r="B451" i="4"/>
  <c r="B465" i="43" s="1"/>
  <c r="A451" i="4"/>
  <c r="A465" i="43" s="1"/>
  <c r="AH450" i="4"/>
  <c r="AG450" i="4"/>
  <c r="AG464" i="43" s="1"/>
  <c r="AF450" i="4"/>
  <c r="AF464" i="43" s="1"/>
  <c r="AD450" i="4"/>
  <c r="AE450" i="4" s="1"/>
  <c r="AC450" i="4"/>
  <c r="AC464" i="43" s="1"/>
  <c r="AB450" i="4"/>
  <c r="AA450" i="4"/>
  <c r="Z450" i="4"/>
  <c r="Z464" i="43" s="1"/>
  <c r="Y450" i="4"/>
  <c r="Y464" i="43" s="1"/>
  <c r="X450" i="4"/>
  <c r="X464" i="43" s="1"/>
  <c r="W450" i="4"/>
  <c r="V450" i="4"/>
  <c r="J450" i="4"/>
  <c r="J464" i="43" s="1"/>
  <c r="H450" i="4"/>
  <c r="G450" i="4"/>
  <c r="F450" i="4"/>
  <c r="F464" i="43" s="1"/>
  <c r="E450" i="4"/>
  <c r="E464" i="43" s="1"/>
  <c r="D450" i="4"/>
  <c r="D464" i="43" s="1"/>
  <c r="C450" i="4"/>
  <c r="C464" i="43" s="1"/>
  <c r="B450" i="4"/>
  <c r="B464" i="43" s="1"/>
  <c r="A450" i="4"/>
  <c r="A464" i="43" s="1"/>
  <c r="AH449" i="4"/>
  <c r="AG449" i="4"/>
  <c r="AG463" i="43" s="1"/>
  <c r="AF449" i="4"/>
  <c r="AF463" i="43" s="1"/>
  <c r="AD449" i="4"/>
  <c r="AE449" i="4" s="1"/>
  <c r="AC449" i="4"/>
  <c r="AC463" i="43" s="1"/>
  <c r="AB449" i="4"/>
  <c r="AA449" i="4"/>
  <c r="Z449" i="4"/>
  <c r="Z463" i="43" s="1"/>
  <c r="Y449" i="4"/>
  <c r="Y463" i="43" s="1"/>
  <c r="X449" i="4"/>
  <c r="X463" i="43" s="1"/>
  <c r="W449" i="4"/>
  <c r="V449" i="4"/>
  <c r="N449" i="4"/>
  <c r="N463" i="43" s="1"/>
  <c r="J449" i="4"/>
  <c r="J463" i="43" s="1"/>
  <c r="H449" i="4"/>
  <c r="G449" i="4"/>
  <c r="F449" i="4"/>
  <c r="F463" i="43" s="1"/>
  <c r="E449" i="4"/>
  <c r="E463" i="43" s="1"/>
  <c r="D449" i="4"/>
  <c r="D463" i="43" s="1"/>
  <c r="C449" i="4"/>
  <c r="C463" i="43" s="1"/>
  <c r="B449" i="4"/>
  <c r="B463" i="43" s="1"/>
  <c r="A449" i="4"/>
  <c r="A463" i="43" s="1"/>
  <c r="AK448" i="4"/>
  <c r="AJ448" i="4"/>
  <c r="AJ462" i="43" s="1"/>
  <c r="AH448" i="4"/>
  <c r="AG448" i="4"/>
  <c r="AG462" i="43" s="1"/>
  <c r="AF448" i="4"/>
  <c r="AF462" i="43" s="1"/>
  <c r="AD448" i="4"/>
  <c r="AE448" i="4" s="1"/>
  <c r="AC448" i="4"/>
  <c r="AC462" i="43" s="1"/>
  <c r="AB448" i="4"/>
  <c r="AA448" i="4"/>
  <c r="Z448" i="4"/>
  <c r="Z462" i="43" s="1"/>
  <c r="Y448" i="4"/>
  <c r="Y462" i="43" s="1"/>
  <c r="X448" i="4"/>
  <c r="X462" i="43" s="1"/>
  <c r="W448" i="4"/>
  <c r="V448" i="4"/>
  <c r="N448" i="4"/>
  <c r="N462" i="43" s="1"/>
  <c r="J448" i="4"/>
  <c r="J462" i="43" s="1"/>
  <c r="H448" i="4"/>
  <c r="H462" i="43" s="1"/>
  <c r="G448" i="4"/>
  <c r="G462" i="43" s="1"/>
  <c r="F448" i="4"/>
  <c r="F462" i="43" s="1"/>
  <c r="E448" i="4"/>
  <c r="E462" i="43" s="1"/>
  <c r="D448" i="4"/>
  <c r="D462" i="43" s="1"/>
  <c r="C448" i="4"/>
  <c r="C462" i="43" s="1"/>
  <c r="B448" i="4"/>
  <c r="B462" i="43" s="1"/>
  <c r="A448" i="4"/>
  <c r="A462" i="43" s="1"/>
  <c r="AK447" i="4"/>
  <c r="AJ447" i="4"/>
  <c r="AJ461" i="43" s="1"/>
  <c r="AH447" i="4"/>
  <c r="AH461" i="43" s="1"/>
  <c r="AG447" i="4"/>
  <c r="AG461" i="43" s="1"/>
  <c r="AF447" i="4"/>
  <c r="AF461" i="43" s="1"/>
  <c r="AD447" i="4"/>
  <c r="AE447" i="4" s="1"/>
  <c r="AC447" i="4"/>
  <c r="AC461" i="43" s="1"/>
  <c r="AB447" i="4"/>
  <c r="AA447" i="4"/>
  <c r="Z447" i="4"/>
  <c r="Z461" i="43" s="1"/>
  <c r="Y447" i="4"/>
  <c r="Y461" i="43" s="1"/>
  <c r="X447" i="4"/>
  <c r="X461" i="43" s="1"/>
  <c r="W447" i="4"/>
  <c r="V447" i="4"/>
  <c r="Q447" i="4"/>
  <c r="Q461" i="43" s="1"/>
  <c r="P447" i="4"/>
  <c r="P461" i="43" s="1"/>
  <c r="J447" i="4"/>
  <c r="J461" i="43" s="1"/>
  <c r="H447" i="4"/>
  <c r="H461" i="43" s="1"/>
  <c r="G447" i="4"/>
  <c r="G461" i="43" s="1"/>
  <c r="F447" i="4"/>
  <c r="F461" i="43" s="1"/>
  <c r="E447" i="4"/>
  <c r="E461" i="43" s="1"/>
  <c r="D447" i="4"/>
  <c r="D461" i="43" s="1"/>
  <c r="C447" i="4"/>
  <c r="C461" i="43" s="1"/>
  <c r="B447" i="4"/>
  <c r="B461" i="43" s="1"/>
  <c r="A447" i="4"/>
  <c r="A461" i="43" s="1"/>
  <c r="AJ446" i="4"/>
  <c r="AJ460" i="43" s="1"/>
  <c r="AH446" i="4"/>
  <c r="AH460" i="43" s="1"/>
  <c r="AG446" i="4"/>
  <c r="AG460" i="43" s="1"/>
  <c r="AF446" i="4"/>
  <c r="AF460" i="43" s="1"/>
  <c r="AD446" i="4"/>
  <c r="AE446" i="4" s="1"/>
  <c r="AC446" i="4"/>
  <c r="AC460" i="43" s="1"/>
  <c r="AB446" i="4"/>
  <c r="AA446" i="4"/>
  <c r="Z446" i="4"/>
  <c r="Z460" i="43" s="1"/>
  <c r="Y446" i="4"/>
  <c r="Y460" i="43" s="1"/>
  <c r="X446" i="4"/>
  <c r="X460" i="43" s="1"/>
  <c r="W446" i="4"/>
  <c r="V446" i="4"/>
  <c r="Q446" i="4"/>
  <c r="Q460" i="43" s="1"/>
  <c r="J446" i="4"/>
  <c r="J460" i="43" s="1"/>
  <c r="H446" i="4"/>
  <c r="H460" i="43" s="1"/>
  <c r="G446" i="4"/>
  <c r="G460" i="43" s="1"/>
  <c r="F446" i="4"/>
  <c r="F460" i="43" s="1"/>
  <c r="E446" i="4"/>
  <c r="E460" i="43" s="1"/>
  <c r="D446" i="4"/>
  <c r="D460" i="43" s="1"/>
  <c r="C446" i="4"/>
  <c r="C460" i="43" s="1"/>
  <c r="B446" i="4"/>
  <c r="B460" i="43" s="1"/>
  <c r="A446" i="4"/>
  <c r="A460" i="43" s="1"/>
  <c r="AJ445" i="4"/>
  <c r="AJ458" i="43" s="1"/>
  <c r="AH445" i="4"/>
  <c r="AG445" i="4"/>
  <c r="AG458" i="43" s="1"/>
  <c r="AF445" i="4"/>
  <c r="AF458" i="43" s="1"/>
  <c r="AD445" i="4"/>
  <c r="AE445" i="4" s="1"/>
  <c r="AC445" i="4"/>
  <c r="AC458" i="43" s="1"/>
  <c r="AB445" i="4"/>
  <c r="AA445" i="4"/>
  <c r="Z445" i="4"/>
  <c r="Z458" i="43" s="1"/>
  <c r="Y445" i="4"/>
  <c r="Y458" i="43" s="1"/>
  <c r="X445" i="4"/>
  <c r="X458" i="43" s="1"/>
  <c r="W445" i="4"/>
  <c r="V445" i="4"/>
  <c r="J445" i="4"/>
  <c r="J458" i="43" s="1"/>
  <c r="H445" i="4"/>
  <c r="H458" i="43" s="1"/>
  <c r="G445" i="4"/>
  <c r="G458" i="43" s="1"/>
  <c r="F445" i="4"/>
  <c r="F458" i="43" s="1"/>
  <c r="E445" i="4"/>
  <c r="E458" i="43" s="1"/>
  <c r="D445" i="4"/>
  <c r="D458" i="43" s="1"/>
  <c r="C445" i="4"/>
  <c r="C458" i="43" s="1"/>
  <c r="B445" i="4"/>
  <c r="B458" i="43" s="1"/>
  <c r="A445" i="4"/>
  <c r="A458" i="43" s="1"/>
  <c r="AJ444" i="4"/>
  <c r="AJ457" i="43" s="1"/>
  <c r="AH444" i="4"/>
  <c r="AG444" i="4"/>
  <c r="AG457" i="43" s="1"/>
  <c r="AF444" i="4"/>
  <c r="AF457" i="43" s="1"/>
  <c r="AD444" i="4"/>
  <c r="AE444" i="4" s="1"/>
  <c r="AC444" i="4"/>
  <c r="AC457" i="43" s="1"/>
  <c r="AB444" i="4"/>
  <c r="AA444" i="4"/>
  <c r="Z444" i="4"/>
  <c r="Z457" i="43" s="1"/>
  <c r="Y444" i="4"/>
  <c r="Y457" i="43" s="1"/>
  <c r="X444" i="4"/>
  <c r="X457" i="43" s="1"/>
  <c r="W444" i="4"/>
  <c r="V444" i="4"/>
  <c r="J444" i="4"/>
  <c r="J457" i="43" s="1"/>
  <c r="H444" i="4"/>
  <c r="H457" i="43" s="1"/>
  <c r="G444" i="4"/>
  <c r="G457" i="43" s="1"/>
  <c r="F444" i="4"/>
  <c r="F457" i="43" s="1"/>
  <c r="E444" i="4"/>
  <c r="E457" i="43" s="1"/>
  <c r="D444" i="4"/>
  <c r="D457" i="43" s="1"/>
  <c r="C444" i="4"/>
  <c r="C457" i="43" s="1"/>
  <c r="B444" i="4"/>
  <c r="B457" i="43" s="1"/>
  <c r="A444" i="4"/>
  <c r="A457" i="43" s="1"/>
  <c r="AJ443" i="4"/>
  <c r="AJ456" i="43" s="1"/>
  <c r="AH443" i="4"/>
  <c r="AG443" i="4"/>
  <c r="AG456" i="43" s="1"/>
  <c r="AF443" i="4"/>
  <c r="AF456" i="43" s="1"/>
  <c r="AD443" i="4"/>
  <c r="AE443" i="4" s="1"/>
  <c r="AC443" i="4"/>
  <c r="AC456" i="43" s="1"/>
  <c r="AB443" i="4"/>
  <c r="AA443" i="4"/>
  <c r="Z443" i="4"/>
  <c r="Z456" i="43" s="1"/>
  <c r="Y443" i="4"/>
  <c r="Y456" i="43" s="1"/>
  <c r="X443" i="4"/>
  <c r="X456" i="43" s="1"/>
  <c r="W443" i="4"/>
  <c r="V443" i="4"/>
  <c r="O443" i="4"/>
  <c r="O456" i="43" s="1"/>
  <c r="L443" i="4"/>
  <c r="L456" i="43" s="1"/>
  <c r="J443" i="4"/>
  <c r="J456" i="43" s="1"/>
  <c r="H443" i="4"/>
  <c r="H456" i="43" s="1"/>
  <c r="G443" i="4"/>
  <c r="G456" i="43" s="1"/>
  <c r="F443" i="4"/>
  <c r="F456" i="43" s="1"/>
  <c r="E443" i="4"/>
  <c r="E456" i="43" s="1"/>
  <c r="D443" i="4"/>
  <c r="D456" i="43" s="1"/>
  <c r="C443" i="4"/>
  <c r="C456" i="43" s="1"/>
  <c r="B443" i="4"/>
  <c r="B456" i="43" s="1"/>
  <c r="A443" i="4"/>
  <c r="A456" i="43" s="1"/>
  <c r="AK442" i="4"/>
  <c r="AJ442" i="4"/>
  <c r="AJ455" i="43" s="1"/>
  <c r="AH442" i="4"/>
  <c r="AG442" i="4"/>
  <c r="AG455" i="43" s="1"/>
  <c r="AF442" i="4"/>
  <c r="AF455" i="43" s="1"/>
  <c r="AE442" i="4"/>
  <c r="AD442" i="4"/>
  <c r="AC442" i="4"/>
  <c r="AC455" i="43" s="1"/>
  <c r="AB442" i="4"/>
  <c r="AA442" i="4"/>
  <c r="Z442" i="4"/>
  <c r="Z455" i="43" s="1"/>
  <c r="Y442" i="4"/>
  <c r="Y455" i="43" s="1"/>
  <c r="X442" i="4"/>
  <c r="X455" i="43" s="1"/>
  <c r="W442" i="4"/>
  <c r="V442" i="4"/>
  <c r="Q442" i="4"/>
  <c r="Q455" i="43" s="1"/>
  <c r="O442" i="4"/>
  <c r="O455" i="43" s="1"/>
  <c r="J442" i="4"/>
  <c r="J455" i="43" s="1"/>
  <c r="H442" i="4"/>
  <c r="H455" i="43" s="1"/>
  <c r="G442" i="4"/>
  <c r="G455" i="43" s="1"/>
  <c r="F442" i="4"/>
  <c r="F455" i="43" s="1"/>
  <c r="E442" i="4"/>
  <c r="E455" i="43" s="1"/>
  <c r="D442" i="4"/>
  <c r="D455" i="43" s="1"/>
  <c r="B442" i="4"/>
  <c r="B455" i="43" s="1"/>
  <c r="A442" i="4"/>
  <c r="A455" i="43" s="1"/>
  <c r="AK441" i="4"/>
  <c r="AJ441" i="4"/>
  <c r="AJ454" i="43" s="1"/>
  <c r="AH441" i="4"/>
  <c r="AG441" i="4"/>
  <c r="AG454" i="43" s="1"/>
  <c r="AF441" i="4"/>
  <c r="AF454" i="43" s="1"/>
  <c r="AE441" i="4"/>
  <c r="AD441" i="4"/>
  <c r="AC441" i="4"/>
  <c r="AC454" i="43" s="1"/>
  <c r="AB441" i="4"/>
  <c r="AA441" i="4"/>
  <c r="Z441" i="4"/>
  <c r="Z454" i="43" s="1"/>
  <c r="Y441" i="4"/>
  <c r="Y454" i="43" s="1"/>
  <c r="X441" i="4"/>
  <c r="X454" i="43" s="1"/>
  <c r="W441" i="4"/>
  <c r="V441" i="4"/>
  <c r="Q441" i="4"/>
  <c r="Q454" i="43" s="1"/>
  <c r="O441" i="4"/>
  <c r="O454" i="43" s="1"/>
  <c r="J441" i="4"/>
  <c r="J454" i="43" s="1"/>
  <c r="H441" i="4"/>
  <c r="H454" i="43" s="1"/>
  <c r="G441" i="4"/>
  <c r="G454" i="43" s="1"/>
  <c r="F441" i="4"/>
  <c r="F454" i="43" s="1"/>
  <c r="E441" i="4"/>
  <c r="E454" i="43" s="1"/>
  <c r="D441" i="4"/>
  <c r="D454" i="43" s="1"/>
  <c r="B441" i="4"/>
  <c r="B454" i="43" s="1"/>
  <c r="A441" i="4"/>
  <c r="A454" i="43" s="1"/>
  <c r="AK440" i="4"/>
  <c r="AJ440" i="4"/>
  <c r="AJ453" i="43" s="1"/>
  <c r="AH440" i="4"/>
  <c r="AG440" i="4"/>
  <c r="AG453" i="43" s="1"/>
  <c r="AF440" i="4"/>
  <c r="AF453" i="43" s="1"/>
  <c r="AE440" i="4"/>
  <c r="AD440" i="4"/>
  <c r="AC440" i="4"/>
  <c r="AC453" i="43" s="1"/>
  <c r="AB440" i="4"/>
  <c r="AA440" i="4"/>
  <c r="Z440" i="4"/>
  <c r="Z453" i="43" s="1"/>
  <c r="Y440" i="4"/>
  <c r="Y453" i="43" s="1"/>
  <c r="X440" i="4"/>
  <c r="X453" i="43" s="1"/>
  <c r="W440" i="4"/>
  <c r="V440" i="4"/>
  <c r="Q440" i="4"/>
  <c r="Q453" i="43" s="1"/>
  <c r="O440" i="4"/>
  <c r="O453" i="43" s="1"/>
  <c r="J440" i="4"/>
  <c r="J453" i="43" s="1"/>
  <c r="H440" i="4"/>
  <c r="H453" i="43" s="1"/>
  <c r="G440" i="4"/>
  <c r="G453" i="43" s="1"/>
  <c r="F440" i="4"/>
  <c r="F453" i="43" s="1"/>
  <c r="E440" i="4"/>
  <c r="E453" i="43" s="1"/>
  <c r="D440" i="4"/>
  <c r="D453" i="43" s="1"/>
  <c r="B440" i="4"/>
  <c r="B453" i="43" s="1"/>
  <c r="A440" i="4"/>
  <c r="A453" i="43" s="1"/>
  <c r="AK439" i="4"/>
  <c r="AJ439" i="4"/>
  <c r="AJ452" i="43" s="1"/>
  <c r="AH439" i="4"/>
  <c r="AG439" i="4"/>
  <c r="AG452" i="43" s="1"/>
  <c r="AF439" i="4"/>
  <c r="AF452" i="43" s="1"/>
  <c r="AE439" i="4"/>
  <c r="AD439" i="4"/>
  <c r="AC439" i="4"/>
  <c r="AC452" i="43" s="1"/>
  <c r="AB439" i="4"/>
  <c r="AA439" i="4"/>
  <c r="Z439" i="4"/>
  <c r="Z452" i="43" s="1"/>
  <c r="Y439" i="4"/>
  <c r="Y452" i="43" s="1"/>
  <c r="X439" i="4"/>
  <c r="X452" i="43" s="1"/>
  <c r="W439" i="4"/>
  <c r="V439" i="4"/>
  <c r="Q439" i="4"/>
  <c r="Q452" i="43" s="1"/>
  <c r="O439" i="4"/>
  <c r="O452" i="43" s="1"/>
  <c r="J439" i="4"/>
  <c r="J452" i="43" s="1"/>
  <c r="H439" i="4"/>
  <c r="H452" i="43" s="1"/>
  <c r="G439" i="4"/>
  <c r="G452" i="43" s="1"/>
  <c r="F439" i="4"/>
  <c r="F452" i="43" s="1"/>
  <c r="E439" i="4"/>
  <c r="E452" i="43" s="1"/>
  <c r="D439" i="4"/>
  <c r="D452" i="43" s="1"/>
  <c r="B439" i="4"/>
  <c r="B452" i="43" s="1"/>
  <c r="A439" i="4"/>
  <c r="A452" i="43" s="1"/>
  <c r="AK438" i="4"/>
  <c r="AJ438" i="4"/>
  <c r="AJ451" i="43" s="1"/>
  <c r="AH438" i="4"/>
  <c r="AG438" i="4"/>
  <c r="AG451" i="43" s="1"/>
  <c r="AF438" i="4"/>
  <c r="AF451" i="43" s="1"/>
  <c r="AE438" i="4"/>
  <c r="AD438" i="4"/>
  <c r="AC438" i="4"/>
  <c r="AC451" i="43" s="1"/>
  <c r="AB438" i="4"/>
  <c r="AA438" i="4"/>
  <c r="Z438" i="4"/>
  <c r="Z451" i="43" s="1"/>
  <c r="Y438" i="4"/>
  <c r="Y451" i="43" s="1"/>
  <c r="X438" i="4"/>
  <c r="X451" i="43" s="1"/>
  <c r="W438" i="4"/>
  <c r="V438" i="4"/>
  <c r="Q438" i="4"/>
  <c r="Q451" i="43" s="1"/>
  <c r="O438" i="4"/>
  <c r="O451" i="43" s="1"/>
  <c r="J438" i="4"/>
  <c r="J451" i="43" s="1"/>
  <c r="H438" i="4"/>
  <c r="H451" i="43" s="1"/>
  <c r="G438" i="4"/>
  <c r="G451" i="43" s="1"/>
  <c r="F438" i="4"/>
  <c r="F451" i="43" s="1"/>
  <c r="E438" i="4"/>
  <c r="E451" i="43" s="1"/>
  <c r="D438" i="4"/>
  <c r="D451" i="43" s="1"/>
  <c r="B438" i="4"/>
  <c r="B451" i="43" s="1"/>
  <c r="A438" i="4"/>
  <c r="A451" i="43" s="1"/>
  <c r="AK437" i="4"/>
  <c r="AJ437" i="4"/>
  <c r="AJ450" i="43" s="1"/>
  <c r="AH437" i="4"/>
  <c r="AG437" i="4"/>
  <c r="AG450" i="43" s="1"/>
  <c r="AF437" i="4"/>
  <c r="AF450" i="43" s="1"/>
  <c r="AE437" i="4"/>
  <c r="AD437" i="4"/>
  <c r="AC437" i="4"/>
  <c r="AC450" i="43" s="1"/>
  <c r="AB437" i="4"/>
  <c r="AA437" i="4"/>
  <c r="Z437" i="4"/>
  <c r="Z450" i="43" s="1"/>
  <c r="Y437" i="4"/>
  <c r="Y450" i="43" s="1"/>
  <c r="X437" i="4"/>
  <c r="X450" i="43" s="1"/>
  <c r="W437" i="4"/>
  <c r="V437" i="4"/>
  <c r="Q437" i="4"/>
  <c r="Q450" i="43" s="1"/>
  <c r="O437" i="4"/>
  <c r="O450" i="43" s="1"/>
  <c r="J437" i="4"/>
  <c r="J450" i="43" s="1"/>
  <c r="H437" i="4"/>
  <c r="H450" i="43" s="1"/>
  <c r="G437" i="4"/>
  <c r="G450" i="43" s="1"/>
  <c r="F437" i="4"/>
  <c r="F450" i="43" s="1"/>
  <c r="E437" i="4"/>
  <c r="E450" i="43" s="1"/>
  <c r="D437" i="4"/>
  <c r="D450" i="43" s="1"/>
  <c r="B437" i="4"/>
  <c r="B450" i="43" s="1"/>
  <c r="A437" i="4"/>
  <c r="A450" i="43" s="1"/>
  <c r="AK436" i="4"/>
  <c r="AJ436" i="4"/>
  <c r="AJ449" i="43" s="1"/>
  <c r="AH436" i="4"/>
  <c r="AG436" i="4"/>
  <c r="AG449" i="43" s="1"/>
  <c r="AF436" i="4"/>
  <c r="AF449" i="43" s="1"/>
  <c r="AE436" i="4"/>
  <c r="AD436" i="4"/>
  <c r="AC436" i="4"/>
  <c r="AC449" i="43" s="1"/>
  <c r="AB436" i="4"/>
  <c r="AA436" i="4"/>
  <c r="Z436" i="4"/>
  <c r="Z449" i="43" s="1"/>
  <c r="Y436" i="4"/>
  <c r="Y449" i="43" s="1"/>
  <c r="X436" i="4"/>
  <c r="X449" i="43" s="1"/>
  <c r="W436" i="4"/>
  <c r="V436" i="4"/>
  <c r="Q436" i="4"/>
  <c r="Q449" i="43" s="1"/>
  <c r="O436" i="4"/>
  <c r="O449" i="43" s="1"/>
  <c r="J436" i="4"/>
  <c r="J449" i="43" s="1"/>
  <c r="H436" i="4"/>
  <c r="H449" i="43" s="1"/>
  <c r="G436" i="4"/>
  <c r="G449" i="43" s="1"/>
  <c r="F436" i="4"/>
  <c r="F449" i="43" s="1"/>
  <c r="E436" i="4"/>
  <c r="E449" i="43" s="1"/>
  <c r="D436" i="4"/>
  <c r="D449" i="43" s="1"/>
  <c r="B436" i="4"/>
  <c r="B449" i="43" s="1"/>
  <c r="A436" i="4"/>
  <c r="A449" i="43" s="1"/>
  <c r="AK435" i="4"/>
  <c r="AJ435" i="4"/>
  <c r="AJ448" i="43" s="1"/>
  <c r="AH435" i="4"/>
  <c r="AG435" i="4"/>
  <c r="AG448" i="43" s="1"/>
  <c r="AF435" i="4"/>
  <c r="AF448" i="43" s="1"/>
  <c r="AE435" i="4"/>
  <c r="AD435" i="4"/>
  <c r="AC435" i="4"/>
  <c r="AC448" i="43" s="1"/>
  <c r="AB435" i="4"/>
  <c r="AA435" i="4"/>
  <c r="Z435" i="4"/>
  <c r="Z448" i="43" s="1"/>
  <c r="Y435" i="4"/>
  <c r="Y448" i="43" s="1"/>
  <c r="X435" i="4"/>
  <c r="X448" i="43" s="1"/>
  <c r="W435" i="4"/>
  <c r="V435" i="4"/>
  <c r="Q435" i="4"/>
  <c r="Q448" i="43" s="1"/>
  <c r="O435" i="4"/>
  <c r="O448" i="43" s="1"/>
  <c r="J435" i="4"/>
  <c r="J448" i="43" s="1"/>
  <c r="H435" i="4"/>
  <c r="H448" i="43" s="1"/>
  <c r="G435" i="4"/>
  <c r="G448" i="43" s="1"/>
  <c r="F435" i="4"/>
  <c r="F448" i="43" s="1"/>
  <c r="E435" i="4"/>
  <c r="E448" i="43" s="1"/>
  <c r="D435" i="4"/>
  <c r="D448" i="43" s="1"/>
  <c r="B435" i="4"/>
  <c r="B448" i="43" s="1"/>
  <c r="A435" i="4"/>
  <c r="A448" i="43" s="1"/>
  <c r="AK434" i="4"/>
  <c r="AJ434" i="4"/>
  <c r="AJ447" i="43" s="1"/>
  <c r="AH434" i="4"/>
  <c r="AG434" i="4"/>
  <c r="AG447" i="43" s="1"/>
  <c r="AF434" i="4"/>
  <c r="AF447" i="43" s="1"/>
  <c r="AE434" i="4"/>
  <c r="AD434" i="4"/>
  <c r="AC434" i="4"/>
  <c r="AC447" i="43" s="1"/>
  <c r="AB434" i="4"/>
  <c r="AA434" i="4"/>
  <c r="Z434" i="4"/>
  <c r="Z447" i="43" s="1"/>
  <c r="Y434" i="4"/>
  <c r="Y447" i="43" s="1"/>
  <c r="X434" i="4"/>
  <c r="X447" i="43" s="1"/>
  <c r="W434" i="4"/>
  <c r="V434" i="4"/>
  <c r="Q434" i="4"/>
  <c r="Q447" i="43" s="1"/>
  <c r="O434" i="4"/>
  <c r="O447" i="43" s="1"/>
  <c r="J434" i="4"/>
  <c r="J447" i="43" s="1"/>
  <c r="H434" i="4"/>
  <c r="H447" i="43" s="1"/>
  <c r="G434" i="4"/>
  <c r="G447" i="43" s="1"/>
  <c r="F434" i="4"/>
  <c r="F447" i="43" s="1"/>
  <c r="E434" i="4"/>
  <c r="E447" i="43" s="1"/>
  <c r="D434" i="4"/>
  <c r="D447" i="43" s="1"/>
  <c r="B434" i="4"/>
  <c r="B447" i="43" s="1"/>
  <c r="A434" i="4"/>
  <c r="A447" i="43" s="1"/>
  <c r="AK433" i="4"/>
  <c r="AJ433" i="4"/>
  <c r="AJ446" i="43" s="1"/>
  <c r="AH433" i="4"/>
  <c r="AG433" i="4"/>
  <c r="AG446" i="43" s="1"/>
  <c r="AF433" i="4"/>
  <c r="AF446" i="43" s="1"/>
  <c r="AE433" i="4"/>
  <c r="AD433" i="4"/>
  <c r="AC433" i="4"/>
  <c r="AC446" i="43" s="1"/>
  <c r="AB433" i="4"/>
  <c r="AA433" i="4"/>
  <c r="Z433" i="4"/>
  <c r="Z446" i="43" s="1"/>
  <c r="Y433" i="4"/>
  <c r="Y446" i="43" s="1"/>
  <c r="X433" i="4"/>
  <c r="X446" i="43" s="1"/>
  <c r="W433" i="4"/>
  <c r="V433" i="4"/>
  <c r="Q433" i="4"/>
  <c r="Q446" i="43" s="1"/>
  <c r="O433" i="4"/>
  <c r="O446" i="43" s="1"/>
  <c r="J433" i="4"/>
  <c r="J446" i="43" s="1"/>
  <c r="H433" i="4"/>
  <c r="H446" i="43" s="1"/>
  <c r="G433" i="4"/>
  <c r="G446" i="43" s="1"/>
  <c r="F433" i="4"/>
  <c r="F446" i="43" s="1"/>
  <c r="E433" i="4"/>
  <c r="E446" i="43" s="1"/>
  <c r="D433" i="4"/>
  <c r="D446" i="43" s="1"/>
  <c r="B433" i="4"/>
  <c r="B446" i="43" s="1"/>
  <c r="A433" i="4"/>
  <c r="A446" i="43" s="1"/>
  <c r="AK432" i="4"/>
  <c r="AJ432" i="4"/>
  <c r="AJ445" i="43" s="1"/>
  <c r="AH432" i="4"/>
  <c r="AG432" i="4"/>
  <c r="AG445" i="43" s="1"/>
  <c r="AF432" i="4"/>
  <c r="AF445" i="43" s="1"/>
  <c r="AE432" i="4"/>
  <c r="AD432" i="4"/>
  <c r="AC432" i="4"/>
  <c r="AC445" i="43" s="1"/>
  <c r="AB432" i="4"/>
  <c r="AA432" i="4"/>
  <c r="Z432" i="4"/>
  <c r="Z445" i="43" s="1"/>
  <c r="Y432" i="4"/>
  <c r="Y445" i="43" s="1"/>
  <c r="X432" i="4"/>
  <c r="X445" i="43" s="1"/>
  <c r="W432" i="4"/>
  <c r="V432" i="4"/>
  <c r="Q432" i="4"/>
  <c r="Q445" i="43" s="1"/>
  <c r="J432" i="4"/>
  <c r="J445" i="43" s="1"/>
  <c r="H432" i="4"/>
  <c r="H445" i="43" s="1"/>
  <c r="G432" i="4"/>
  <c r="G445" i="43" s="1"/>
  <c r="F432" i="4"/>
  <c r="F445" i="43" s="1"/>
  <c r="E432" i="4"/>
  <c r="E445" i="43" s="1"/>
  <c r="D432" i="4"/>
  <c r="D445" i="43" s="1"/>
  <c r="B432" i="4"/>
  <c r="B445" i="43" s="1"/>
  <c r="A432" i="4"/>
  <c r="A445" i="43" s="1"/>
  <c r="AJ431" i="4"/>
  <c r="AJ444" i="43" s="1"/>
  <c r="AH431" i="4"/>
  <c r="AG431" i="4"/>
  <c r="AG444" i="43" s="1"/>
  <c r="AF431" i="4"/>
  <c r="AF444" i="43" s="1"/>
  <c r="AD431" i="4"/>
  <c r="AE431" i="4" s="1"/>
  <c r="AC431" i="4"/>
  <c r="AC444" i="43" s="1"/>
  <c r="AB431" i="4"/>
  <c r="AA431" i="4"/>
  <c r="Z431" i="4"/>
  <c r="Z444" i="43" s="1"/>
  <c r="Y431" i="4"/>
  <c r="Y444" i="43" s="1"/>
  <c r="X431" i="4"/>
  <c r="X444" i="43" s="1"/>
  <c r="W431" i="4"/>
  <c r="V431" i="4"/>
  <c r="J431" i="4"/>
  <c r="J444" i="43" s="1"/>
  <c r="H431" i="4"/>
  <c r="H444" i="43" s="1"/>
  <c r="G431" i="4"/>
  <c r="G444" i="43" s="1"/>
  <c r="F431" i="4"/>
  <c r="F444" i="43" s="1"/>
  <c r="E431" i="4"/>
  <c r="E444" i="43" s="1"/>
  <c r="D431" i="4"/>
  <c r="D444" i="43" s="1"/>
  <c r="B431" i="4"/>
  <c r="B444" i="43" s="1"/>
  <c r="A431" i="4"/>
  <c r="A444" i="43" s="1"/>
  <c r="AJ430" i="4"/>
  <c r="AJ443" i="43" s="1"/>
  <c r="AH430" i="4"/>
  <c r="AG430" i="4"/>
  <c r="AG443" i="43" s="1"/>
  <c r="AF430" i="4"/>
  <c r="AF443" i="43" s="1"/>
  <c r="AD430" i="4"/>
  <c r="AE430" i="4" s="1"/>
  <c r="AC430" i="4"/>
  <c r="AC443" i="43" s="1"/>
  <c r="AB430" i="4"/>
  <c r="AA430" i="4"/>
  <c r="Z430" i="4"/>
  <c r="Z443" i="43" s="1"/>
  <c r="Y430" i="4"/>
  <c r="Y443" i="43" s="1"/>
  <c r="X430" i="4"/>
  <c r="X443" i="43" s="1"/>
  <c r="W430" i="4"/>
  <c r="V430" i="4"/>
  <c r="Q430" i="4"/>
  <c r="Q443" i="43" s="1"/>
  <c r="J430" i="4"/>
  <c r="J443" i="43" s="1"/>
  <c r="H430" i="4"/>
  <c r="H443" i="43" s="1"/>
  <c r="G430" i="4"/>
  <c r="G443" i="43" s="1"/>
  <c r="F430" i="4"/>
  <c r="F443" i="43" s="1"/>
  <c r="E430" i="4"/>
  <c r="E443" i="43" s="1"/>
  <c r="D430" i="4"/>
  <c r="D443" i="43" s="1"/>
  <c r="B430" i="4"/>
  <c r="B443" i="43" s="1"/>
  <c r="A430" i="4"/>
  <c r="A443" i="43" s="1"/>
  <c r="AK429" i="4"/>
  <c r="AJ429" i="4"/>
  <c r="AJ442" i="43" s="1"/>
  <c r="AH429" i="4"/>
  <c r="AG429" i="4"/>
  <c r="AG442" i="43" s="1"/>
  <c r="AF429" i="4"/>
  <c r="AF442" i="43" s="1"/>
  <c r="AD429" i="4"/>
  <c r="AE429" i="4" s="1"/>
  <c r="AC429" i="4"/>
  <c r="AC442" i="43" s="1"/>
  <c r="AB429" i="4"/>
  <c r="AA429" i="4"/>
  <c r="Z429" i="4"/>
  <c r="Z442" i="43" s="1"/>
  <c r="Y429" i="4"/>
  <c r="Y442" i="43" s="1"/>
  <c r="X429" i="4"/>
  <c r="X442" i="43" s="1"/>
  <c r="W429" i="4"/>
  <c r="V429" i="4"/>
  <c r="Q429" i="4"/>
  <c r="Q442" i="43" s="1"/>
  <c r="J429" i="4"/>
  <c r="J442" i="43" s="1"/>
  <c r="H429" i="4"/>
  <c r="H442" i="43" s="1"/>
  <c r="G429" i="4"/>
  <c r="G442" i="43" s="1"/>
  <c r="F429" i="4"/>
  <c r="F442" i="43" s="1"/>
  <c r="E429" i="4"/>
  <c r="E442" i="43" s="1"/>
  <c r="D429" i="4"/>
  <c r="D442" i="43" s="1"/>
  <c r="B429" i="4"/>
  <c r="B442" i="43" s="1"/>
  <c r="A429" i="4"/>
  <c r="A442" i="43" s="1"/>
  <c r="AK428" i="4"/>
  <c r="AJ428" i="4"/>
  <c r="AJ441" i="43" s="1"/>
  <c r="AH428" i="4"/>
  <c r="AG428" i="4"/>
  <c r="AG441" i="43" s="1"/>
  <c r="AF428" i="4"/>
  <c r="AF441" i="43" s="1"/>
  <c r="AE428" i="4"/>
  <c r="AD428" i="4"/>
  <c r="AC428" i="4"/>
  <c r="AC441" i="43" s="1"/>
  <c r="AB428" i="4"/>
  <c r="AA428" i="4"/>
  <c r="Z428" i="4"/>
  <c r="Z441" i="43" s="1"/>
  <c r="Y428" i="4"/>
  <c r="Y441" i="43" s="1"/>
  <c r="X428" i="4"/>
  <c r="X441" i="43" s="1"/>
  <c r="W428" i="4"/>
  <c r="V428" i="4"/>
  <c r="Q428" i="4"/>
  <c r="Q441" i="43" s="1"/>
  <c r="J428" i="4"/>
  <c r="J441" i="43" s="1"/>
  <c r="H428" i="4"/>
  <c r="H441" i="43" s="1"/>
  <c r="G428" i="4"/>
  <c r="G441" i="43" s="1"/>
  <c r="F428" i="4"/>
  <c r="F441" i="43" s="1"/>
  <c r="E428" i="4"/>
  <c r="E441" i="43" s="1"/>
  <c r="D428" i="4"/>
  <c r="D441" i="43" s="1"/>
  <c r="B428" i="4"/>
  <c r="B441" i="43" s="1"/>
  <c r="A428" i="4"/>
  <c r="A441" i="43" s="1"/>
  <c r="AJ427" i="4"/>
  <c r="AJ440" i="43" s="1"/>
  <c r="AH427" i="4"/>
  <c r="AG427" i="4"/>
  <c r="AG440" i="43" s="1"/>
  <c r="AF427" i="4"/>
  <c r="AF440" i="43" s="1"/>
  <c r="AD427" i="4"/>
  <c r="AE427" i="4" s="1"/>
  <c r="AC427" i="4"/>
  <c r="AC440" i="43" s="1"/>
  <c r="AB427" i="4"/>
  <c r="AA427" i="4"/>
  <c r="Z427" i="4"/>
  <c r="Z440" i="43" s="1"/>
  <c r="Y427" i="4"/>
  <c r="Y440" i="43" s="1"/>
  <c r="X427" i="4"/>
  <c r="X440" i="43" s="1"/>
  <c r="W427" i="4"/>
  <c r="V427" i="4"/>
  <c r="J427" i="4"/>
  <c r="J440" i="43" s="1"/>
  <c r="H427" i="4"/>
  <c r="H440" i="43" s="1"/>
  <c r="G427" i="4"/>
  <c r="G440" i="43" s="1"/>
  <c r="F427" i="4"/>
  <c r="F440" i="43" s="1"/>
  <c r="E427" i="4"/>
  <c r="E440" i="43" s="1"/>
  <c r="D427" i="4"/>
  <c r="D440" i="43" s="1"/>
  <c r="B427" i="4"/>
  <c r="B440" i="43" s="1"/>
  <c r="A427" i="4"/>
  <c r="A440" i="43" s="1"/>
  <c r="AJ426" i="4"/>
  <c r="AJ439" i="43" s="1"/>
  <c r="AH426" i="4"/>
  <c r="AG426" i="4"/>
  <c r="AG439" i="43" s="1"/>
  <c r="AF426" i="4"/>
  <c r="AF439" i="43" s="1"/>
  <c r="AD426" i="4"/>
  <c r="AE426" i="4" s="1"/>
  <c r="AC426" i="4"/>
  <c r="AC439" i="43" s="1"/>
  <c r="AB426" i="4"/>
  <c r="AA426" i="4"/>
  <c r="Z426" i="4"/>
  <c r="Z439" i="43" s="1"/>
  <c r="Y426" i="4"/>
  <c r="Y439" i="43" s="1"/>
  <c r="X426" i="4"/>
  <c r="X439" i="43" s="1"/>
  <c r="W426" i="4"/>
  <c r="V426" i="4"/>
  <c r="Q426" i="4"/>
  <c r="Q439" i="43" s="1"/>
  <c r="J426" i="4"/>
  <c r="J439" i="43" s="1"/>
  <c r="H426" i="4"/>
  <c r="H439" i="43" s="1"/>
  <c r="G426" i="4"/>
  <c r="G439" i="43" s="1"/>
  <c r="F426" i="4"/>
  <c r="F439" i="43" s="1"/>
  <c r="E426" i="4"/>
  <c r="E439" i="43" s="1"/>
  <c r="D426" i="4"/>
  <c r="D439" i="43" s="1"/>
  <c r="B426" i="4"/>
  <c r="B439" i="43" s="1"/>
  <c r="A426" i="4"/>
  <c r="A439" i="43" s="1"/>
  <c r="AK425" i="4"/>
  <c r="AJ425" i="4"/>
  <c r="AJ438" i="43" s="1"/>
  <c r="AH425" i="4"/>
  <c r="AG425" i="4"/>
  <c r="AG438" i="43" s="1"/>
  <c r="AF425" i="4"/>
  <c r="AF438" i="43" s="1"/>
  <c r="AD425" i="4"/>
  <c r="AE425" i="4" s="1"/>
  <c r="AC425" i="4"/>
  <c r="AC438" i="43" s="1"/>
  <c r="AB425" i="4"/>
  <c r="AA425" i="4"/>
  <c r="Z425" i="4"/>
  <c r="Z438" i="43" s="1"/>
  <c r="Y425" i="4"/>
  <c r="Y438" i="43" s="1"/>
  <c r="X425" i="4"/>
  <c r="X438" i="43" s="1"/>
  <c r="W425" i="4"/>
  <c r="V425" i="4"/>
  <c r="Q425" i="4"/>
  <c r="Q438" i="43" s="1"/>
  <c r="J425" i="4"/>
  <c r="J438" i="43" s="1"/>
  <c r="H425" i="4"/>
  <c r="H438" i="43" s="1"/>
  <c r="G425" i="4"/>
  <c r="G438" i="43" s="1"/>
  <c r="F425" i="4"/>
  <c r="F438" i="43" s="1"/>
  <c r="E425" i="4"/>
  <c r="E438" i="43" s="1"/>
  <c r="D425" i="4"/>
  <c r="D438" i="43" s="1"/>
  <c r="B425" i="4"/>
  <c r="B438" i="43" s="1"/>
  <c r="A425" i="4"/>
  <c r="A438" i="43" s="1"/>
  <c r="AK424" i="4"/>
  <c r="AJ424" i="4"/>
  <c r="AJ437" i="43" s="1"/>
  <c r="AH424" i="4"/>
  <c r="AG424" i="4"/>
  <c r="AG437" i="43" s="1"/>
  <c r="AF424" i="4"/>
  <c r="AF437" i="43" s="1"/>
  <c r="AE424" i="4"/>
  <c r="AD424" i="4"/>
  <c r="AC424" i="4"/>
  <c r="AC437" i="43" s="1"/>
  <c r="AB424" i="4"/>
  <c r="AA424" i="4"/>
  <c r="Z424" i="4"/>
  <c r="Z437" i="43" s="1"/>
  <c r="Y424" i="4"/>
  <c r="Y437" i="43" s="1"/>
  <c r="X424" i="4"/>
  <c r="X437" i="43" s="1"/>
  <c r="W424" i="4"/>
  <c r="V424" i="4"/>
  <c r="Q424" i="4"/>
  <c r="Q437" i="43" s="1"/>
  <c r="O424" i="4"/>
  <c r="O437" i="43" s="1"/>
  <c r="J424" i="4"/>
  <c r="J437" i="43" s="1"/>
  <c r="H424" i="4"/>
  <c r="H437" i="43" s="1"/>
  <c r="G424" i="4"/>
  <c r="G437" i="43" s="1"/>
  <c r="F424" i="4"/>
  <c r="F437" i="43" s="1"/>
  <c r="E424" i="4"/>
  <c r="E437" i="43" s="1"/>
  <c r="D424" i="4"/>
  <c r="D437" i="43" s="1"/>
  <c r="B424" i="4"/>
  <c r="B437" i="43" s="1"/>
  <c r="A424" i="4"/>
  <c r="A437" i="43" s="1"/>
  <c r="AK423" i="4"/>
  <c r="AJ423" i="4"/>
  <c r="AJ436" i="43" s="1"/>
  <c r="AH423" i="4"/>
  <c r="AG423" i="4"/>
  <c r="AG436" i="43" s="1"/>
  <c r="AF423" i="4"/>
  <c r="AF436" i="43" s="1"/>
  <c r="AE423" i="4"/>
  <c r="AD423" i="4"/>
  <c r="AC423" i="4"/>
  <c r="AC436" i="43" s="1"/>
  <c r="AB423" i="4"/>
  <c r="AA423" i="4"/>
  <c r="Z423" i="4"/>
  <c r="Z436" i="43" s="1"/>
  <c r="Y423" i="4"/>
  <c r="Y436" i="43" s="1"/>
  <c r="X423" i="4"/>
  <c r="X436" i="43" s="1"/>
  <c r="W423" i="4"/>
  <c r="V423" i="4"/>
  <c r="Q423" i="4"/>
  <c r="Q436" i="43" s="1"/>
  <c r="O423" i="4"/>
  <c r="O436" i="43" s="1"/>
  <c r="J423" i="4"/>
  <c r="J436" i="43" s="1"/>
  <c r="H423" i="4"/>
  <c r="H436" i="43" s="1"/>
  <c r="G423" i="4"/>
  <c r="G436" i="43" s="1"/>
  <c r="F423" i="4"/>
  <c r="F436" i="43" s="1"/>
  <c r="E423" i="4"/>
  <c r="E436" i="43" s="1"/>
  <c r="D423" i="4"/>
  <c r="D436" i="43" s="1"/>
  <c r="B423" i="4"/>
  <c r="B436" i="43" s="1"/>
  <c r="A423" i="4"/>
  <c r="A436" i="43" s="1"/>
  <c r="AK422" i="4"/>
  <c r="AJ422" i="4"/>
  <c r="AJ435" i="43" s="1"/>
  <c r="AH422" i="4"/>
  <c r="AG422" i="4"/>
  <c r="AG435" i="43" s="1"/>
  <c r="AF422" i="4"/>
  <c r="AF435" i="43" s="1"/>
  <c r="AE422" i="4"/>
  <c r="AD422" i="4"/>
  <c r="AC422" i="4"/>
  <c r="AC435" i="43" s="1"/>
  <c r="AB422" i="4"/>
  <c r="AA422" i="4"/>
  <c r="Z422" i="4"/>
  <c r="Z435" i="43" s="1"/>
  <c r="Y422" i="4"/>
  <c r="Y435" i="43" s="1"/>
  <c r="X422" i="4"/>
  <c r="X435" i="43" s="1"/>
  <c r="W422" i="4"/>
  <c r="V422" i="4"/>
  <c r="Q422" i="4"/>
  <c r="Q435" i="43" s="1"/>
  <c r="O422" i="4"/>
  <c r="O435" i="43" s="1"/>
  <c r="J422" i="4"/>
  <c r="J435" i="43" s="1"/>
  <c r="H422" i="4"/>
  <c r="H435" i="43" s="1"/>
  <c r="G422" i="4"/>
  <c r="G435" i="43" s="1"/>
  <c r="F422" i="4"/>
  <c r="F435" i="43" s="1"/>
  <c r="E422" i="4"/>
  <c r="E435" i="43" s="1"/>
  <c r="D422" i="4"/>
  <c r="D435" i="43" s="1"/>
  <c r="B422" i="4"/>
  <c r="B435" i="43" s="1"/>
  <c r="A422" i="4"/>
  <c r="A435" i="43" s="1"/>
  <c r="AK421" i="4"/>
  <c r="AJ421" i="4"/>
  <c r="AJ434" i="43" s="1"/>
  <c r="AH421" i="4"/>
  <c r="AG421" i="4"/>
  <c r="AG434" i="43" s="1"/>
  <c r="AF421" i="4"/>
  <c r="AF434" i="43" s="1"/>
  <c r="AE421" i="4"/>
  <c r="AD421" i="4"/>
  <c r="AC421" i="4"/>
  <c r="AC434" i="43" s="1"/>
  <c r="AB421" i="4"/>
  <c r="AA421" i="4"/>
  <c r="Z421" i="4"/>
  <c r="Z434" i="43" s="1"/>
  <c r="Y421" i="4"/>
  <c r="Y434" i="43" s="1"/>
  <c r="X421" i="4"/>
  <c r="X434" i="43" s="1"/>
  <c r="W421" i="4"/>
  <c r="V421" i="4"/>
  <c r="Q421" i="4"/>
  <c r="Q434" i="43" s="1"/>
  <c r="O421" i="4"/>
  <c r="O434" i="43" s="1"/>
  <c r="J421" i="4"/>
  <c r="J434" i="43" s="1"/>
  <c r="H421" i="4"/>
  <c r="H434" i="43" s="1"/>
  <c r="G421" i="4"/>
  <c r="G434" i="43" s="1"/>
  <c r="F421" i="4"/>
  <c r="F434" i="43" s="1"/>
  <c r="E421" i="4"/>
  <c r="E434" i="43" s="1"/>
  <c r="D421" i="4"/>
  <c r="D434" i="43" s="1"/>
  <c r="B421" i="4"/>
  <c r="B434" i="43" s="1"/>
  <c r="A421" i="4"/>
  <c r="A434" i="43" s="1"/>
  <c r="AK420" i="4"/>
  <c r="AJ420" i="4"/>
  <c r="AJ433" i="43" s="1"/>
  <c r="AH420" i="4"/>
  <c r="AG420" i="4"/>
  <c r="AG433" i="43" s="1"/>
  <c r="AF420" i="4"/>
  <c r="AF433" i="43" s="1"/>
  <c r="AE420" i="4"/>
  <c r="AD420" i="4"/>
  <c r="AC420" i="4"/>
  <c r="AC433" i="43" s="1"/>
  <c r="AB420" i="4"/>
  <c r="AA420" i="4"/>
  <c r="Z420" i="4"/>
  <c r="Z433" i="43" s="1"/>
  <c r="Y420" i="4"/>
  <c r="Y433" i="43" s="1"/>
  <c r="X420" i="4"/>
  <c r="X433" i="43" s="1"/>
  <c r="W420" i="4"/>
  <c r="V420" i="4"/>
  <c r="Q420" i="4"/>
  <c r="Q433" i="43" s="1"/>
  <c r="O420" i="4"/>
  <c r="O433" i="43" s="1"/>
  <c r="J420" i="4"/>
  <c r="J433" i="43" s="1"/>
  <c r="H420" i="4"/>
  <c r="H433" i="43" s="1"/>
  <c r="G420" i="4"/>
  <c r="G433" i="43" s="1"/>
  <c r="F420" i="4"/>
  <c r="F433" i="43" s="1"/>
  <c r="E420" i="4"/>
  <c r="E433" i="43" s="1"/>
  <c r="D420" i="4"/>
  <c r="D433" i="43" s="1"/>
  <c r="B420" i="4"/>
  <c r="B433" i="43" s="1"/>
  <c r="A420" i="4"/>
  <c r="A433" i="43" s="1"/>
  <c r="AK419" i="4"/>
  <c r="AJ419" i="4"/>
  <c r="AJ432" i="43" s="1"/>
  <c r="AH419" i="4"/>
  <c r="AG419" i="4"/>
  <c r="AG432" i="43" s="1"/>
  <c r="AF419" i="4"/>
  <c r="AF432" i="43" s="1"/>
  <c r="AE419" i="4"/>
  <c r="AD419" i="4"/>
  <c r="AC419" i="4"/>
  <c r="AC432" i="43" s="1"/>
  <c r="AB419" i="4"/>
  <c r="AA419" i="4"/>
  <c r="Z419" i="4"/>
  <c r="Z432" i="43" s="1"/>
  <c r="Y419" i="4"/>
  <c r="Y432" i="43" s="1"/>
  <c r="X419" i="4"/>
  <c r="X432" i="43" s="1"/>
  <c r="W419" i="4"/>
  <c r="V419" i="4"/>
  <c r="Q419" i="4"/>
  <c r="Q432" i="43" s="1"/>
  <c r="J419" i="4"/>
  <c r="J432" i="43" s="1"/>
  <c r="H419" i="4"/>
  <c r="H432" i="43" s="1"/>
  <c r="G419" i="4"/>
  <c r="G432" i="43" s="1"/>
  <c r="F419" i="4"/>
  <c r="F432" i="43" s="1"/>
  <c r="E419" i="4"/>
  <c r="E432" i="43" s="1"/>
  <c r="D419" i="4"/>
  <c r="D432" i="43" s="1"/>
  <c r="B419" i="4"/>
  <c r="B432" i="43" s="1"/>
  <c r="A419" i="4"/>
  <c r="A432" i="43" s="1"/>
  <c r="AJ418" i="4"/>
  <c r="AJ431" i="43" s="1"/>
  <c r="AH418" i="4"/>
  <c r="AG418" i="4"/>
  <c r="AG431" i="43" s="1"/>
  <c r="AF418" i="4"/>
  <c r="AF431" i="43" s="1"/>
  <c r="AD418" i="4"/>
  <c r="AE418" i="4" s="1"/>
  <c r="AC418" i="4"/>
  <c r="AC431" i="43" s="1"/>
  <c r="AB418" i="4"/>
  <c r="AA418" i="4"/>
  <c r="Z418" i="4"/>
  <c r="Z431" i="43" s="1"/>
  <c r="Y418" i="4"/>
  <c r="Y431" i="43" s="1"/>
  <c r="X418" i="4"/>
  <c r="X431" i="43" s="1"/>
  <c r="W418" i="4"/>
  <c r="V418" i="4"/>
  <c r="O418" i="4"/>
  <c r="O431" i="43" s="1"/>
  <c r="J418" i="4"/>
  <c r="J431" i="43" s="1"/>
  <c r="H418" i="4"/>
  <c r="H431" i="43" s="1"/>
  <c r="G418" i="4"/>
  <c r="G431" i="43" s="1"/>
  <c r="F418" i="4"/>
  <c r="F431" i="43" s="1"/>
  <c r="E418" i="4"/>
  <c r="E431" i="43" s="1"/>
  <c r="D418" i="4"/>
  <c r="D431" i="43" s="1"/>
  <c r="B418" i="4"/>
  <c r="B431" i="43" s="1"/>
  <c r="A418" i="4"/>
  <c r="A431" i="43" s="1"/>
  <c r="AJ417" i="4"/>
  <c r="AJ430" i="43" s="1"/>
  <c r="AH417" i="4"/>
  <c r="AG417" i="4"/>
  <c r="AG430" i="43" s="1"/>
  <c r="AF417" i="4"/>
  <c r="AF430" i="43" s="1"/>
  <c r="AD417" i="4"/>
  <c r="AE417" i="4" s="1"/>
  <c r="AC417" i="4"/>
  <c r="AC430" i="43" s="1"/>
  <c r="AB417" i="4"/>
  <c r="AA417" i="4"/>
  <c r="Z417" i="4"/>
  <c r="Z430" i="43" s="1"/>
  <c r="Y417" i="4"/>
  <c r="Y430" i="43" s="1"/>
  <c r="X417" i="4"/>
  <c r="X430" i="43" s="1"/>
  <c r="W417" i="4"/>
  <c r="V417" i="4"/>
  <c r="O417" i="4"/>
  <c r="O430" i="43" s="1"/>
  <c r="J417" i="4"/>
  <c r="J430" i="43" s="1"/>
  <c r="H417" i="4"/>
  <c r="H430" i="43" s="1"/>
  <c r="G417" i="4"/>
  <c r="G430" i="43" s="1"/>
  <c r="F417" i="4"/>
  <c r="F430" i="43" s="1"/>
  <c r="E417" i="4"/>
  <c r="E430" i="43" s="1"/>
  <c r="D417" i="4"/>
  <c r="D430" i="43" s="1"/>
  <c r="B417" i="4"/>
  <c r="B430" i="43" s="1"/>
  <c r="A417" i="4"/>
  <c r="A430" i="43" s="1"/>
  <c r="AJ416" i="4"/>
  <c r="AJ429" i="43" s="1"/>
  <c r="AH416" i="4"/>
  <c r="AG416" i="4"/>
  <c r="AG429" i="43" s="1"/>
  <c r="AF416" i="4"/>
  <c r="AF429" i="43" s="1"/>
  <c r="AD416" i="4"/>
  <c r="AE416" i="4" s="1"/>
  <c r="AC416" i="4"/>
  <c r="AC429" i="43" s="1"/>
  <c r="AB416" i="4"/>
  <c r="AA416" i="4"/>
  <c r="Z416" i="4"/>
  <c r="Z429" i="43" s="1"/>
  <c r="Y416" i="4"/>
  <c r="Y429" i="43" s="1"/>
  <c r="X416" i="4"/>
  <c r="X429" i="43" s="1"/>
  <c r="W416" i="4"/>
  <c r="V416" i="4"/>
  <c r="O416" i="4"/>
  <c r="O429" i="43" s="1"/>
  <c r="J416" i="4"/>
  <c r="J429" i="43" s="1"/>
  <c r="H416" i="4"/>
  <c r="H429" i="43" s="1"/>
  <c r="G416" i="4"/>
  <c r="G429" i="43" s="1"/>
  <c r="F416" i="4"/>
  <c r="F429" i="43" s="1"/>
  <c r="E416" i="4"/>
  <c r="E429" i="43" s="1"/>
  <c r="D416" i="4"/>
  <c r="D429" i="43" s="1"/>
  <c r="B416" i="4"/>
  <c r="B429" i="43" s="1"/>
  <c r="A416" i="4"/>
  <c r="A429" i="43" s="1"/>
  <c r="AJ415" i="4"/>
  <c r="AJ428" i="43" s="1"/>
  <c r="AH415" i="4"/>
  <c r="AG415" i="4"/>
  <c r="AG428" i="43" s="1"/>
  <c r="AF415" i="4"/>
  <c r="AF428" i="43" s="1"/>
  <c r="AD415" i="4"/>
  <c r="AE415" i="4" s="1"/>
  <c r="AC415" i="4"/>
  <c r="AC428" i="43" s="1"/>
  <c r="AB415" i="4"/>
  <c r="AA415" i="4"/>
  <c r="Z415" i="4"/>
  <c r="Z428" i="43" s="1"/>
  <c r="Y415" i="4"/>
  <c r="Y428" i="43" s="1"/>
  <c r="X415" i="4"/>
  <c r="X428" i="43" s="1"/>
  <c r="W415" i="4"/>
  <c r="V415" i="4"/>
  <c r="O415" i="4"/>
  <c r="O428" i="43" s="1"/>
  <c r="J415" i="4"/>
  <c r="J428" i="43" s="1"/>
  <c r="H415" i="4"/>
  <c r="H428" i="43" s="1"/>
  <c r="G415" i="4"/>
  <c r="G428" i="43" s="1"/>
  <c r="F415" i="4"/>
  <c r="F428" i="43" s="1"/>
  <c r="E415" i="4"/>
  <c r="E428" i="43" s="1"/>
  <c r="D415" i="4"/>
  <c r="D428" i="43" s="1"/>
  <c r="B415" i="4"/>
  <c r="B428" i="43" s="1"/>
  <c r="A415" i="4"/>
  <c r="A428" i="43" s="1"/>
  <c r="AJ414" i="4"/>
  <c r="AJ427" i="43" s="1"/>
  <c r="AH414" i="4"/>
  <c r="AG414" i="4"/>
  <c r="AG427" i="43" s="1"/>
  <c r="AF414" i="4"/>
  <c r="AF427" i="43" s="1"/>
  <c r="AD414" i="4"/>
  <c r="AE414" i="4" s="1"/>
  <c r="AC414" i="4"/>
  <c r="AC427" i="43" s="1"/>
  <c r="AB414" i="4"/>
  <c r="AA414" i="4"/>
  <c r="Z414" i="4"/>
  <c r="Z427" i="43" s="1"/>
  <c r="Y414" i="4"/>
  <c r="Y427" i="43" s="1"/>
  <c r="X414" i="4"/>
  <c r="X427" i="43" s="1"/>
  <c r="W414" i="4"/>
  <c r="V414" i="4"/>
  <c r="O414" i="4"/>
  <c r="O427" i="43" s="1"/>
  <c r="J414" i="4"/>
  <c r="J427" i="43" s="1"/>
  <c r="H414" i="4"/>
  <c r="H427" i="43" s="1"/>
  <c r="G414" i="4"/>
  <c r="G427" i="43" s="1"/>
  <c r="F414" i="4"/>
  <c r="F427" i="43" s="1"/>
  <c r="E414" i="4"/>
  <c r="E427" i="43" s="1"/>
  <c r="D414" i="4"/>
  <c r="D427" i="43" s="1"/>
  <c r="B414" i="4"/>
  <c r="B427" i="43" s="1"/>
  <c r="A414" i="4"/>
  <c r="A427" i="43" s="1"/>
  <c r="AJ413" i="4"/>
  <c r="AJ426" i="43" s="1"/>
  <c r="AH413" i="4"/>
  <c r="AG413" i="4"/>
  <c r="AG426" i="43" s="1"/>
  <c r="AF413" i="4"/>
  <c r="AF426" i="43" s="1"/>
  <c r="AD413" i="4"/>
  <c r="AE413" i="4" s="1"/>
  <c r="AC413" i="4"/>
  <c r="AC426" i="43" s="1"/>
  <c r="AB413" i="4"/>
  <c r="AA413" i="4"/>
  <c r="Z413" i="4"/>
  <c r="Z426" i="43" s="1"/>
  <c r="Y413" i="4"/>
  <c r="Y426" i="43" s="1"/>
  <c r="X413" i="4"/>
  <c r="X426" i="43" s="1"/>
  <c r="W413" i="4"/>
  <c r="V413" i="4"/>
  <c r="O413" i="4"/>
  <c r="O426" i="43" s="1"/>
  <c r="J413" i="4"/>
  <c r="J426" i="43" s="1"/>
  <c r="H413" i="4"/>
  <c r="H426" i="43" s="1"/>
  <c r="G413" i="4"/>
  <c r="G426" i="43" s="1"/>
  <c r="F413" i="4"/>
  <c r="F426" i="43" s="1"/>
  <c r="E413" i="4"/>
  <c r="E426" i="43" s="1"/>
  <c r="D413" i="4"/>
  <c r="D426" i="43" s="1"/>
  <c r="B413" i="4"/>
  <c r="B426" i="43" s="1"/>
  <c r="A413" i="4"/>
  <c r="A426" i="43" s="1"/>
  <c r="AJ412" i="4"/>
  <c r="AJ425" i="43" s="1"/>
  <c r="AH412" i="4"/>
  <c r="AG412" i="4"/>
  <c r="AG425" i="43" s="1"/>
  <c r="AF412" i="4"/>
  <c r="AF425" i="43" s="1"/>
  <c r="AD412" i="4"/>
  <c r="AE412" i="4" s="1"/>
  <c r="AC412" i="4"/>
  <c r="AC425" i="43" s="1"/>
  <c r="AB412" i="4"/>
  <c r="AA412" i="4"/>
  <c r="Z412" i="4"/>
  <c r="Z425" i="43" s="1"/>
  <c r="Y412" i="4"/>
  <c r="Y425" i="43" s="1"/>
  <c r="X412" i="4"/>
  <c r="X425" i="43" s="1"/>
  <c r="W412" i="4"/>
  <c r="V412" i="4"/>
  <c r="O412" i="4"/>
  <c r="O425" i="43" s="1"/>
  <c r="J412" i="4"/>
  <c r="J425" i="43" s="1"/>
  <c r="H412" i="4"/>
  <c r="H425" i="43" s="1"/>
  <c r="G412" i="4"/>
  <c r="G425" i="43" s="1"/>
  <c r="F412" i="4"/>
  <c r="F425" i="43" s="1"/>
  <c r="E412" i="4"/>
  <c r="E425" i="43" s="1"/>
  <c r="D412" i="4"/>
  <c r="D425" i="43" s="1"/>
  <c r="B412" i="4"/>
  <c r="B425" i="43" s="1"/>
  <c r="A412" i="4"/>
  <c r="A425" i="43" s="1"/>
  <c r="AJ411" i="4"/>
  <c r="AJ424" i="43" s="1"/>
  <c r="AH411" i="4"/>
  <c r="AG411" i="4"/>
  <c r="AG424" i="43" s="1"/>
  <c r="AF411" i="4"/>
  <c r="AF424" i="43" s="1"/>
  <c r="AD411" i="4"/>
  <c r="AE411" i="4" s="1"/>
  <c r="AC411" i="4"/>
  <c r="AC424" i="43" s="1"/>
  <c r="AB411" i="4"/>
  <c r="AA411" i="4"/>
  <c r="Z411" i="4"/>
  <c r="Z424" i="43" s="1"/>
  <c r="Y411" i="4"/>
  <c r="Y424" i="43" s="1"/>
  <c r="X411" i="4"/>
  <c r="X424" i="43" s="1"/>
  <c r="W411" i="4"/>
  <c r="V411" i="4"/>
  <c r="O411" i="4"/>
  <c r="O424" i="43" s="1"/>
  <c r="J411" i="4"/>
  <c r="J424" i="43" s="1"/>
  <c r="H411" i="4"/>
  <c r="H424" i="43" s="1"/>
  <c r="G411" i="4"/>
  <c r="G424" i="43" s="1"/>
  <c r="F411" i="4"/>
  <c r="F424" i="43" s="1"/>
  <c r="E411" i="4"/>
  <c r="E424" i="43" s="1"/>
  <c r="D411" i="4"/>
  <c r="D424" i="43" s="1"/>
  <c r="B411" i="4"/>
  <c r="B424" i="43" s="1"/>
  <c r="A411" i="4"/>
  <c r="A424" i="43" s="1"/>
  <c r="AJ410" i="4"/>
  <c r="AJ423" i="43" s="1"/>
  <c r="AH410" i="4"/>
  <c r="AG410" i="4"/>
  <c r="AG423" i="43" s="1"/>
  <c r="AF410" i="4"/>
  <c r="AF423" i="43" s="1"/>
  <c r="AD410" i="4"/>
  <c r="AE410" i="4" s="1"/>
  <c r="AC410" i="4"/>
  <c r="AC423" i="43" s="1"/>
  <c r="AB410" i="4"/>
  <c r="AA410" i="4"/>
  <c r="Z410" i="4"/>
  <c r="Z423" i="43" s="1"/>
  <c r="Y410" i="4"/>
  <c r="Y423" i="43" s="1"/>
  <c r="X410" i="4"/>
  <c r="X423" i="43" s="1"/>
  <c r="W410" i="4"/>
  <c r="V410" i="4"/>
  <c r="O410" i="4"/>
  <c r="O423" i="43" s="1"/>
  <c r="J410" i="4"/>
  <c r="J423" i="43" s="1"/>
  <c r="H410" i="4"/>
  <c r="H423" i="43" s="1"/>
  <c r="G410" i="4"/>
  <c r="G423" i="43" s="1"/>
  <c r="F410" i="4"/>
  <c r="F423" i="43" s="1"/>
  <c r="E410" i="4"/>
  <c r="E423" i="43" s="1"/>
  <c r="D410" i="4"/>
  <c r="D423" i="43" s="1"/>
  <c r="B410" i="4"/>
  <c r="B423" i="43" s="1"/>
  <c r="A410" i="4"/>
  <c r="A423" i="43" s="1"/>
  <c r="AJ409" i="4"/>
  <c r="AJ422" i="43" s="1"/>
  <c r="AH409" i="4"/>
  <c r="AG409" i="4"/>
  <c r="AG422" i="43" s="1"/>
  <c r="AF409" i="4"/>
  <c r="AF422" i="43" s="1"/>
  <c r="AD409" i="4"/>
  <c r="AE409" i="4" s="1"/>
  <c r="AC409" i="4"/>
  <c r="AC422" i="43" s="1"/>
  <c r="AB409" i="4"/>
  <c r="AA409" i="4"/>
  <c r="Z409" i="4"/>
  <c r="Z422" i="43" s="1"/>
  <c r="Y409" i="4"/>
  <c r="Y422" i="43" s="1"/>
  <c r="X409" i="4"/>
  <c r="X422" i="43" s="1"/>
  <c r="W409" i="4"/>
  <c r="V409" i="4"/>
  <c r="O409" i="4"/>
  <c r="O422" i="43" s="1"/>
  <c r="J409" i="4"/>
  <c r="J422" i="43" s="1"/>
  <c r="H409" i="4"/>
  <c r="H422" i="43" s="1"/>
  <c r="G409" i="4"/>
  <c r="G422" i="43" s="1"/>
  <c r="F409" i="4"/>
  <c r="F422" i="43" s="1"/>
  <c r="E409" i="4"/>
  <c r="E422" i="43" s="1"/>
  <c r="D409" i="4"/>
  <c r="D422" i="43" s="1"/>
  <c r="B409" i="4"/>
  <c r="B422" i="43" s="1"/>
  <c r="A409" i="4"/>
  <c r="A422" i="43" s="1"/>
  <c r="AJ408" i="4"/>
  <c r="AJ421" i="43" s="1"/>
  <c r="AH408" i="4"/>
  <c r="AG408" i="4"/>
  <c r="AG421" i="43" s="1"/>
  <c r="AF408" i="4"/>
  <c r="AF421" i="43" s="1"/>
  <c r="AD408" i="4"/>
  <c r="AE408" i="4" s="1"/>
  <c r="AC408" i="4"/>
  <c r="AC421" i="43" s="1"/>
  <c r="AB408" i="4"/>
  <c r="AA408" i="4"/>
  <c r="Z408" i="4"/>
  <c r="Z421" i="43" s="1"/>
  <c r="Y408" i="4"/>
  <c r="Y421" i="43" s="1"/>
  <c r="X408" i="4"/>
  <c r="X421" i="43" s="1"/>
  <c r="W408" i="4"/>
  <c r="V408" i="4"/>
  <c r="O408" i="4"/>
  <c r="O421" i="43" s="1"/>
  <c r="J408" i="4"/>
  <c r="J421" i="43" s="1"/>
  <c r="H408" i="4"/>
  <c r="H421" i="43" s="1"/>
  <c r="G408" i="4"/>
  <c r="G421" i="43" s="1"/>
  <c r="F408" i="4"/>
  <c r="F421" i="43" s="1"/>
  <c r="E408" i="4"/>
  <c r="E421" i="43" s="1"/>
  <c r="D408" i="4"/>
  <c r="D421" i="43" s="1"/>
  <c r="B408" i="4"/>
  <c r="B421" i="43" s="1"/>
  <c r="A408" i="4"/>
  <c r="A421" i="43" s="1"/>
  <c r="AJ407" i="4"/>
  <c r="AJ420" i="43" s="1"/>
  <c r="AH407" i="4"/>
  <c r="AG407" i="4"/>
  <c r="AG420" i="43" s="1"/>
  <c r="AF407" i="4"/>
  <c r="AF420" i="43" s="1"/>
  <c r="AD407" i="4"/>
  <c r="AE407" i="4" s="1"/>
  <c r="AC407" i="4"/>
  <c r="AC420" i="43" s="1"/>
  <c r="AB407" i="4"/>
  <c r="AA407" i="4"/>
  <c r="Z407" i="4"/>
  <c r="Z420" i="43" s="1"/>
  <c r="Y407" i="4"/>
  <c r="Y420" i="43" s="1"/>
  <c r="X407" i="4"/>
  <c r="X420" i="43" s="1"/>
  <c r="W407" i="4"/>
  <c r="V407" i="4"/>
  <c r="O407" i="4"/>
  <c r="O420" i="43" s="1"/>
  <c r="J407" i="4"/>
  <c r="J420" i="43" s="1"/>
  <c r="H407" i="4"/>
  <c r="H420" i="43" s="1"/>
  <c r="G407" i="4"/>
  <c r="G420" i="43" s="1"/>
  <c r="F407" i="4"/>
  <c r="F420" i="43" s="1"/>
  <c r="E407" i="4"/>
  <c r="E420" i="43" s="1"/>
  <c r="D407" i="4"/>
  <c r="D420" i="43" s="1"/>
  <c r="B407" i="4"/>
  <c r="B420" i="43" s="1"/>
  <c r="A407" i="4"/>
  <c r="A420" i="43" s="1"/>
  <c r="AJ406" i="4"/>
  <c r="AJ419" i="43" s="1"/>
  <c r="AH406" i="4"/>
  <c r="AG406" i="4"/>
  <c r="AG419" i="43" s="1"/>
  <c r="AF406" i="4"/>
  <c r="AF419" i="43" s="1"/>
  <c r="AD406" i="4"/>
  <c r="AE406" i="4" s="1"/>
  <c r="AC406" i="4"/>
  <c r="AC419" i="43" s="1"/>
  <c r="AB406" i="4"/>
  <c r="AA406" i="4"/>
  <c r="Z406" i="4"/>
  <c r="Z419" i="43" s="1"/>
  <c r="Y406" i="4"/>
  <c r="Y419" i="43" s="1"/>
  <c r="X406" i="4"/>
  <c r="X419" i="43" s="1"/>
  <c r="W406" i="4"/>
  <c r="V406" i="4"/>
  <c r="O406" i="4"/>
  <c r="O419" i="43" s="1"/>
  <c r="J406" i="4"/>
  <c r="J419" i="43" s="1"/>
  <c r="H406" i="4"/>
  <c r="H419" i="43" s="1"/>
  <c r="G406" i="4"/>
  <c r="G419" i="43" s="1"/>
  <c r="F406" i="4"/>
  <c r="F419" i="43" s="1"/>
  <c r="E406" i="4"/>
  <c r="E419" i="43" s="1"/>
  <c r="D406" i="4"/>
  <c r="D419" i="43" s="1"/>
  <c r="B406" i="4"/>
  <c r="B419" i="43" s="1"/>
  <c r="A406" i="4"/>
  <c r="A419" i="43" s="1"/>
  <c r="AJ405" i="4"/>
  <c r="AJ418" i="43" s="1"/>
  <c r="AH405" i="4"/>
  <c r="AG405" i="4"/>
  <c r="AG418" i="43" s="1"/>
  <c r="AF405" i="4"/>
  <c r="AF418" i="43" s="1"/>
  <c r="AD405" i="4"/>
  <c r="AE405" i="4" s="1"/>
  <c r="AC405" i="4"/>
  <c r="AC418" i="43" s="1"/>
  <c r="AB405" i="4"/>
  <c r="AA405" i="4"/>
  <c r="Z405" i="4"/>
  <c r="Z418" i="43" s="1"/>
  <c r="Y405" i="4"/>
  <c r="Y418" i="43" s="1"/>
  <c r="X405" i="4"/>
  <c r="X418" i="43" s="1"/>
  <c r="W405" i="4"/>
  <c r="V405" i="4"/>
  <c r="O405" i="4"/>
  <c r="O418" i="43" s="1"/>
  <c r="J405" i="4"/>
  <c r="J418" i="43" s="1"/>
  <c r="H405" i="4"/>
  <c r="H418" i="43" s="1"/>
  <c r="G405" i="4"/>
  <c r="G418" i="43" s="1"/>
  <c r="F405" i="4"/>
  <c r="F418" i="43" s="1"/>
  <c r="E405" i="4"/>
  <c r="E418" i="43" s="1"/>
  <c r="D405" i="4"/>
  <c r="D418" i="43" s="1"/>
  <c r="B405" i="4"/>
  <c r="B418" i="43" s="1"/>
  <c r="A405" i="4"/>
  <c r="A418" i="43" s="1"/>
  <c r="AJ404" i="4"/>
  <c r="AJ417" i="43" s="1"/>
  <c r="AH404" i="4"/>
  <c r="AG404" i="4"/>
  <c r="AG417" i="43" s="1"/>
  <c r="AF404" i="4"/>
  <c r="AF417" i="43" s="1"/>
  <c r="AD404" i="4"/>
  <c r="AE404" i="4" s="1"/>
  <c r="AC404" i="4"/>
  <c r="AC417" i="43" s="1"/>
  <c r="AB404" i="4"/>
  <c r="AA404" i="4"/>
  <c r="Z404" i="4"/>
  <c r="Z417" i="43" s="1"/>
  <c r="Y404" i="4"/>
  <c r="Y417" i="43" s="1"/>
  <c r="X404" i="4"/>
  <c r="X417" i="43" s="1"/>
  <c r="W404" i="4"/>
  <c r="V404" i="4"/>
  <c r="O404" i="4"/>
  <c r="O417" i="43" s="1"/>
  <c r="J404" i="4"/>
  <c r="J417" i="43" s="1"/>
  <c r="H404" i="4"/>
  <c r="H417" i="43" s="1"/>
  <c r="G404" i="4"/>
  <c r="G417" i="43" s="1"/>
  <c r="F404" i="4"/>
  <c r="F417" i="43" s="1"/>
  <c r="E404" i="4"/>
  <c r="E417" i="43" s="1"/>
  <c r="D404" i="4"/>
  <c r="D417" i="43" s="1"/>
  <c r="B404" i="4"/>
  <c r="B417" i="43" s="1"/>
  <c r="A404" i="4"/>
  <c r="A417" i="43" s="1"/>
  <c r="AJ403" i="4"/>
  <c r="AJ416" i="43" s="1"/>
  <c r="AH403" i="4"/>
  <c r="AG403" i="4"/>
  <c r="AG416" i="43" s="1"/>
  <c r="AF403" i="4"/>
  <c r="AF416" i="43" s="1"/>
  <c r="AD403" i="4"/>
  <c r="AE403" i="4" s="1"/>
  <c r="AC403" i="4"/>
  <c r="AC416" i="43" s="1"/>
  <c r="AB403" i="4"/>
  <c r="AA403" i="4"/>
  <c r="Z403" i="4"/>
  <c r="Z416" i="43" s="1"/>
  <c r="Y403" i="4"/>
  <c r="Y416" i="43" s="1"/>
  <c r="X403" i="4"/>
  <c r="X416" i="43" s="1"/>
  <c r="W403" i="4"/>
  <c r="V403" i="4"/>
  <c r="O403" i="4"/>
  <c r="O416" i="43" s="1"/>
  <c r="J403" i="4"/>
  <c r="J416" i="43" s="1"/>
  <c r="H403" i="4"/>
  <c r="H416" i="43" s="1"/>
  <c r="G403" i="4"/>
  <c r="G416" i="43" s="1"/>
  <c r="F403" i="4"/>
  <c r="F416" i="43" s="1"/>
  <c r="E403" i="4"/>
  <c r="E416" i="43" s="1"/>
  <c r="D403" i="4"/>
  <c r="D416" i="43" s="1"/>
  <c r="B403" i="4"/>
  <c r="B416" i="43" s="1"/>
  <c r="A403" i="4"/>
  <c r="A416" i="43" s="1"/>
  <c r="AJ402" i="4"/>
  <c r="AJ415" i="43" s="1"/>
  <c r="AH402" i="4"/>
  <c r="AG402" i="4"/>
  <c r="AG415" i="43" s="1"/>
  <c r="AF402" i="4"/>
  <c r="AF415" i="43" s="1"/>
  <c r="AD402" i="4"/>
  <c r="AE402" i="4" s="1"/>
  <c r="AC402" i="4"/>
  <c r="AC415" i="43" s="1"/>
  <c r="AB402" i="4"/>
  <c r="AA402" i="4"/>
  <c r="Z402" i="4"/>
  <c r="Z415" i="43" s="1"/>
  <c r="Y402" i="4"/>
  <c r="Y415" i="43" s="1"/>
  <c r="X402" i="4"/>
  <c r="X415" i="43" s="1"/>
  <c r="W402" i="4"/>
  <c r="V402" i="4"/>
  <c r="O402" i="4"/>
  <c r="O415" i="43" s="1"/>
  <c r="J402" i="4"/>
  <c r="J415" i="43" s="1"/>
  <c r="J459" i="43" s="1"/>
  <c r="H402" i="4"/>
  <c r="H415" i="43" s="1"/>
  <c r="G402" i="4"/>
  <c r="G415" i="43" s="1"/>
  <c r="F402" i="4"/>
  <c r="F415" i="43" s="1"/>
  <c r="E402" i="4"/>
  <c r="E415" i="43" s="1"/>
  <c r="E459" i="43" s="1"/>
  <c r="D402" i="4"/>
  <c r="D415" i="43" s="1"/>
  <c r="B402" i="4"/>
  <c r="B415" i="43" s="1"/>
  <c r="A402" i="4"/>
  <c r="A415" i="43" s="1"/>
  <c r="AH401" i="4"/>
  <c r="AG401" i="4"/>
  <c r="AG413" i="43" s="1"/>
  <c r="AF401" i="4"/>
  <c r="AF413" i="43" s="1"/>
  <c r="AD401" i="4"/>
  <c r="AE401" i="4" s="1"/>
  <c r="AC401" i="4"/>
  <c r="AC413" i="43" s="1"/>
  <c r="AB401" i="4"/>
  <c r="AA401" i="4"/>
  <c r="Z401" i="4"/>
  <c r="Z413" i="43" s="1"/>
  <c r="Y401" i="4"/>
  <c r="Y413" i="43" s="1"/>
  <c r="X401" i="4"/>
  <c r="X413" i="43" s="1"/>
  <c r="W401" i="4"/>
  <c r="V401" i="4"/>
  <c r="J401" i="4"/>
  <c r="J413" i="43" s="1"/>
  <c r="H401" i="4"/>
  <c r="G401" i="4"/>
  <c r="F401" i="4"/>
  <c r="F413" i="43" s="1"/>
  <c r="E401" i="4"/>
  <c r="E413" i="43" s="1"/>
  <c r="D401" i="4"/>
  <c r="D413" i="43" s="1"/>
  <c r="C401" i="4"/>
  <c r="C413" i="43" s="1"/>
  <c r="B401" i="4"/>
  <c r="B413" i="43" s="1"/>
  <c r="A401" i="4"/>
  <c r="A413" i="43" s="1"/>
  <c r="AH400" i="4"/>
  <c r="AG400" i="4"/>
  <c r="AG412" i="43" s="1"/>
  <c r="AF400" i="4"/>
  <c r="AF412" i="43" s="1"/>
  <c r="AD400" i="4"/>
  <c r="AE400" i="4" s="1"/>
  <c r="AC400" i="4"/>
  <c r="AC412" i="43" s="1"/>
  <c r="AB400" i="4"/>
  <c r="AA400" i="4"/>
  <c r="Z400" i="4"/>
  <c r="Z412" i="43" s="1"/>
  <c r="Y400" i="4"/>
  <c r="Y412" i="43" s="1"/>
  <c r="X400" i="4"/>
  <c r="X412" i="43" s="1"/>
  <c r="W400" i="4"/>
  <c r="V400" i="4"/>
  <c r="N400" i="4"/>
  <c r="N412" i="43" s="1"/>
  <c r="J400" i="4"/>
  <c r="J412" i="43" s="1"/>
  <c r="H400" i="4"/>
  <c r="G400" i="4"/>
  <c r="F400" i="4"/>
  <c r="F412" i="43" s="1"/>
  <c r="E400" i="4"/>
  <c r="E412" i="43" s="1"/>
  <c r="D400" i="4"/>
  <c r="D412" i="43" s="1"/>
  <c r="C400" i="4"/>
  <c r="C412" i="43" s="1"/>
  <c r="B400" i="4"/>
  <c r="B412" i="43" s="1"/>
  <c r="A400" i="4"/>
  <c r="A412" i="43" s="1"/>
  <c r="AK399" i="4"/>
  <c r="AH399" i="4"/>
  <c r="AG399" i="4"/>
  <c r="AG411" i="43" s="1"/>
  <c r="AF399" i="4"/>
  <c r="AF411" i="43" s="1"/>
  <c r="AE399" i="4"/>
  <c r="R399" i="4" s="1"/>
  <c r="R411" i="43" s="1"/>
  <c r="AD399" i="4"/>
  <c r="AC399" i="4"/>
  <c r="AC411" i="43" s="1"/>
  <c r="AB399" i="4"/>
  <c r="AA399" i="4"/>
  <c r="Z399" i="4"/>
  <c r="Z411" i="43" s="1"/>
  <c r="Y399" i="4"/>
  <c r="Y411" i="43" s="1"/>
  <c r="X399" i="4"/>
  <c r="X411" i="43" s="1"/>
  <c r="W399" i="4"/>
  <c r="V399" i="4"/>
  <c r="Q399" i="4"/>
  <c r="Q411" i="43" s="1"/>
  <c r="L399" i="4"/>
  <c r="L411" i="43" s="1"/>
  <c r="J399" i="4"/>
  <c r="J411" i="43" s="1"/>
  <c r="H399" i="4"/>
  <c r="G399" i="4"/>
  <c r="F399" i="4"/>
  <c r="F411" i="43" s="1"/>
  <c r="E399" i="4"/>
  <c r="E411" i="43" s="1"/>
  <c r="D399" i="4"/>
  <c r="D411" i="43" s="1"/>
  <c r="C399" i="4"/>
  <c r="C411" i="43" s="1"/>
  <c r="B399" i="4"/>
  <c r="B411" i="43" s="1"/>
  <c r="A399" i="4"/>
  <c r="A411" i="43" s="1"/>
  <c r="AK398" i="4"/>
  <c r="AJ398" i="4"/>
  <c r="AJ410" i="43" s="1"/>
  <c r="AH398" i="4"/>
  <c r="AG398" i="4"/>
  <c r="AG410" i="43" s="1"/>
  <c r="AF398" i="4"/>
  <c r="AF410" i="43" s="1"/>
  <c r="AE398" i="4"/>
  <c r="R398" i="4" s="1"/>
  <c r="R410" i="43" s="1"/>
  <c r="AD398" i="4"/>
  <c r="AC398" i="4"/>
  <c r="AC410" i="43" s="1"/>
  <c r="AB398" i="4"/>
  <c r="AA398" i="4"/>
  <c r="Z398" i="4"/>
  <c r="Z410" i="43" s="1"/>
  <c r="Y398" i="4"/>
  <c r="Y410" i="43" s="1"/>
  <c r="X398" i="4"/>
  <c r="X410" i="43" s="1"/>
  <c r="W398" i="4"/>
  <c r="V398" i="4"/>
  <c r="Q398" i="4"/>
  <c r="Q410" i="43" s="1"/>
  <c r="L398" i="4"/>
  <c r="L410" i="43" s="1"/>
  <c r="J398" i="4"/>
  <c r="J410" i="43" s="1"/>
  <c r="H398" i="4"/>
  <c r="H410" i="43" s="1"/>
  <c r="G398" i="4"/>
  <c r="G410" i="43" s="1"/>
  <c r="F398" i="4"/>
  <c r="F410" i="43" s="1"/>
  <c r="E398" i="4"/>
  <c r="E410" i="43" s="1"/>
  <c r="D398" i="4"/>
  <c r="D410" i="43" s="1"/>
  <c r="C398" i="4"/>
  <c r="C410" i="43" s="1"/>
  <c r="B398" i="4"/>
  <c r="B410" i="43" s="1"/>
  <c r="A398" i="4"/>
  <c r="A410" i="43" s="1"/>
  <c r="AK397" i="4"/>
  <c r="AJ397" i="4"/>
  <c r="AJ409" i="43" s="1"/>
  <c r="AH397" i="4"/>
  <c r="AG397" i="4"/>
  <c r="AG409" i="43" s="1"/>
  <c r="AF397" i="4"/>
  <c r="AF409" i="43" s="1"/>
  <c r="AE397" i="4"/>
  <c r="R397" i="4" s="1"/>
  <c r="R409" i="43" s="1"/>
  <c r="AD397" i="4"/>
  <c r="AC397" i="4"/>
  <c r="AC409" i="43" s="1"/>
  <c r="AB397" i="4"/>
  <c r="AA397" i="4"/>
  <c r="Z397" i="4"/>
  <c r="Z409" i="43" s="1"/>
  <c r="Y397" i="4"/>
  <c r="Y409" i="43" s="1"/>
  <c r="X397" i="4"/>
  <c r="X409" i="43" s="1"/>
  <c r="W397" i="4"/>
  <c r="V397" i="4"/>
  <c r="Q397" i="4"/>
  <c r="Q409" i="43" s="1"/>
  <c r="L397" i="4"/>
  <c r="L409" i="43" s="1"/>
  <c r="J397" i="4"/>
  <c r="J409" i="43" s="1"/>
  <c r="H397" i="4"/>
  <c r="H409" i="43" s="1"/>
  <c r="G397" i="4"/>
  <c r="G409" i="43" s="1"/>
  <c r="F397" i="4"/>
  <c r="F409" i="43" s="1"/>
  <c r="E397" i="4"/>
  <c r="E409" i="43" s="1"/>
  <c r="D397" i="4"/>
  <c r="D409" i="43" s="1"/>
  <c r="C397" i="4"/>
  <c r="C409" i="43" s="1"/>
  <c r="B397" i="4"/>
  <c r="B409" i="43" s="1"/>
  <c r="A397" i="4"/>
  <c r="A409" i="43" s="1"/>
  <c r="AK396" i="4"/>
  <c r="AJ396" i="4"/>
  <c r="AJ408" i="43" s="1"/>
  <c r="AH396" i="4"/>
  <c r="AG396" i="4"/>
  <c r="AG408" i="43" s="1"/>
  <c r="AF396" i="4"/>
  <c r="AF408" i="43" s="1"/>
  <c r="AE396" i="4"/>
  <c r="R396" i="4" s="1"/>
  <c r="R408" i="43" s="1"/>
  <c r="AD396" i="4"/>
  <c r="AC396" i="4"/>
  <c r="AC408" i="43" s="1"/>
  <c r="AB396" i="4"/>
  <c r="AA396" i="4"/>
  <c r="Z396" i="4"/>
  <c r="Z408" i="43" s="1"/>
  <c r="Y396" i="4"/>
  <c r="Y408" i="43" s="1"/>
  <c r="X396" i="4"/>
  <c r="X408" i="43" s="1"/>
  <c r="W396" i="4"/>
  <c r="V396" i="4"/>
  <c r="Q396" i="4"/>
  <c r="Q408" i="43" s="1"/>
  <c r="L396" i="4"/>
  <c r="L408" i="43" s="1"/>
  <c r="J396" i="4"/>
  <c r="J408" i="43" s="1"/>
  <c r="H396" i="4"/>
  <c r="H408" i="43" s="1"/>
  <c r="G396" i="4"/>
  <c r="G408" i="43" s="1"/>
  <c r="F396" i="4"/>
  <c r="F408" i="43" s="1"/>
  <c r="E396" i="4"/>
  <c r="E408" i="43" s="1"/>
  <c r="D396" i="4"/>
  <c r="D408" i="43" s="1"/>
  <c r="C396" i="4"/>
  <c r="C408" i="43" s="1"/>
  <c r="B396" i="4"/>
  <c r="B408" i="43" s="1"/>
  <c r="A396" i="4"/>
  <c r="A408" i="43" s="1"/>
  <c r="AK395" i="4"/>
  <c r="AJ395" i="4"/>
  <c r="AJ407" i="43" s="1"/>
  <c r="AH395" i="4"/>
  <c r="AG395" i="4"/>
  <c r="AG407" i="43" s="1"/>
  <c r="AF395" i="4"/>
  <c r="AF407" i="43" s="1"/>
  <c r="AE395" i="4"/>
  <c r="R395" i="4" s="1"/>
  <c r="R407" i="43" s="1"/>
  <c r="AD395" i="4"/>
  <c r="AC395" i="4"/>
  <c r="AC407" i="43" s="1"/>
  <c r="AB395" i="4"/>
  <c r="AA395" i="4"/>
  <c r="Z395" i="4"/>
  <c r="Z407" i="43" s="1"/>
  <c r="Y395" i="4"/>
  <c r="Y407" i="43" s="1"/>
  <c r="X395" i="4"/>
  <c r="X407" i="43" s="1"/>
  <c r="W395" i="4"/>
  <c r="V395" i="4"/>
  <c r="Q395" i="4"/>
  <c r="Q407" i="43" s="1"/>
  <c r="L395" i="4"/>
  <c r="L407" i="43" s="1"/>
  <c r="J395" i="4"/>
  <c r="J407" i="43" s="1"/>
  <c r="H395" i="4"/>
  <c r="H407" i="43" s="1"/>
  <c r="G395" i="4"/>
  <c r="G407" i="43" s="1"/>
  <c r="F395" i="4"/>
  <c r="F407" i="43" s="1"/>
  <c r="E395" i="4"/>
  <c r="E407" i="43" s="1"/>
  <c r="D395" i="4"/>
  <c r="D407" i="43" s="1"/>
  <c r="C395" i="4"/>
  <c r="C407" i="43" s="1"/>
  <c r="B395" i="4"/>
  <c r="B407" i="43" s="1"/>
  <c r="A395" i="4"/>
  <c r="A407" i="43" s="1"/>
  <c r="AK394" i="4"/>
  <c r="AJ394" i="4"/>
  <c r="AJ406" i="43" s="1"/>
  <c r="AH394" i="4"/>
  <c r="AG394" i="4"/>
  <c r="AG406" i="43" s="1"/>
  <c r="AF394" i="4"/>
  <c r="AF406" i="43" s="1"/>
  <c r="AE394" i="4"/>
  <c r="R394" i="4" s="1"/>
  <c r="R406" i="43" s="1"/>
  <c r="AD394" i="4"/>
  <c r="AC394" i="4"/>
  <c r="AC406" i="43" s="1"/>
  <c r="AB394" i="4"/>
  <c r="AA394" i="4"/>
  <c r="Z394" i="4"/>
  <c r="Z406" i="43" s="1"/>
  <c r="Y394" i="4"/>
  <c r="Y406" i="43" s="1"/>
  <c r="X394" i="4"/>
  <c r="X406" i="43" s="1"/>
  <c r="W394" i="4"/>
  <c r="V394" i="4"/>
  <c r="Q394" i="4"/>
  <c r="Q406" i="43" s="1"/>
  <c r="L394" i="4"/>
  <c r="L406" i="43" s="1"/>
  <c r="J394" i="4"/>
  <c r="J406" i="43" s="1"/>
  <c r="H394" i="4"/>
  <c r="H406" i="43" s="1"/>
  <c r="G394" i="4"/>
  <c r="G406" i="43" s="1"/>
  <c r="F394" i="4"/>
  <c r="F406" i="43" s="1"/>
  <c r="E394" i="4"/>
  <c r="E406" i="43" s="1"/>
  <c r="D394" i="4"/>
  <c r="D406" i="43" s="1"/>
  <c r="C394" i="4"/>
  <c r="C406" i="43" s="1"/>
  <c r="B394" i="4"/>
  <c r="B406" i="43" s="1"/>
  <c r="A394" i="4"/>
  <c r="A406" i="43" s="1"/>
  <c r="AK393" i="4"/>
  <c r="AJ393" i="4"/>
  <c r="AJ405" i="43" s="1"/>
  <c r="AH393" i="4"/>
  <c r="AG393" i="4"/>
  <c r="AG405" i="43" s="1"/>
  <c r="AF393" i="4"/>
  <c r="AF405" i="43" s="1"/>
  <c r="AE393" i="4"/>
  <c r="R393" i="4" s="1"/>
  <c r="R405" i="43" s="1"/>
  <c r="AD393" i="4"/>
  <c r="AC393" i="4"/>
  <c r="AC405" i="43" s="1"/>
  <c r="AB393" i="4"/>
  <c r="AA393" i="4"/>
  <c r="Z393" i="4"/>
  <c r="Z405" i="43" s="1"/>
  <c r="Y393" i="4"/>
  <c r="Y405" i="43" s="1"/>
  <c r="X393" i="4"/>
  <c r="X405" i="43" s="1"/>
  <c r="W393" i="4"/>
  <c r="V393" i="4"/>
  <c r="Q393" i="4"/>
  <c r="Q405" i="43" s="1"/>
  <c r="L393" i="4"/>
  <c r="L405" i="43" s="1"/>
  <c r="J393" i="4"/>
  <c r="J405" i="43" s="1"/>
  <c r="H393" i="4"/>
  <c r="H405" i="43" s="1"/>
  <c r="G393" i="4"/>
  <c r="G405" i="43" s="1"/>
  <c r="F393" i="4"/>
  <c r="F405" i="43" s="1"/>
  <c r="E393" i="4"/>
  <c r="E405" i="43" s="1"/>
  <c r="D393" i="4"/>
  <c r="D405" i="43" s="1"/>
  <c r="C393" i="4"/>
  <c r="C405" i="43" s="1"/>
  <c r="B393" i="4"/>
  <c r="B405" i="43" s="1"/>
  <c r="A393" i="4"/>
  <c r="A405" i="43" s="1"/>
  <c r="AK392" i="4"/>
  <c r="AJ392" i="4"/>
  <c r="AJ404" i="43" s="1"/>
  <c r="AH392" i="4"/>
  <c r="AG392" i="4"/>
  <c r="AG404" i="43" s="1"/>
  <c r="AF392" i="4"/>
  <c r="AF404" i="43" s="1"/>
  <c r="AE392" i="4"/>
  <c r="R392" i="4" s="1"/>
  <c r="R404" i="43" s="1"/>
  <c r="AD392" i="4"/>
  <c r="AC392" i="4"/>
  <c r="AC404" i="43" s="1"/>
  <c r="AB392" i="4"/>
  <c r="AA392" i="4"/>
  <c r="Z392" i="4"/>
  <c r="Z404" i="43" s="1"/>
  <c r="Y392" i="4"/>
  <c r="Y404" i="43" s="1"/>
  <c r="X392" i="4"/>
  <c r="X404" i="43" s="1"/>
  <c r="W392" i="4"/>
  <c r="V392" i="4"/>
  <c r="Q392" i="4"/>
  <c r="Q404" i="43" s="1"/>
  <c r="L392" i="4"/>
  <c r="L404" i="43" s="1"/>
  <c r="J392" i="4"/>
  <c r="J404" i="43" s="1"/>
  <c r="H392" i="4"/>
  <c r="H404" i="43" s="1"/>
  <c r="G392" i="4"/>
  <c r="G404" i="43" s="1"/>
  <c r="F392" i="4"/>
  <c r="F404" i="43" s="1"/>
  <c r="E392" i="4"/>
  <c r="E404" i="43" s="1"/>
  <c r="D392" i="4"/>
  <c r="D404" i="43" s="1"/>
  <c r="C392" i="4"/>
  <c r="C404" i="43" s="1"/>
  <c r="B392" i="4"/>
  <c r="B404" i="43" s="1"/>
  <c r="A392" i="4"/>
  <c r="A404" i="43" s="1"/>
  <c r="AK391" i="4"/>
  <c r="AJ391" i="4"/>
  <c r="AJ403" i="43" s="1"/>
  <c r="AH391" i="4"/>
  <c r="AG391" i="4"/>
  <c r="AG403" i="43" s="1"/>
  <c r="AF391" i="4"/>
  <c r="AF403" i="43" s="1"/>
  <c r="AE391" i="4"/>
  <c r="R391" i="4" s="1"/>
  <c r="R403" i="43" s="1"/>
  <c r="AD391" i="4"/>
  <c r="AC391" i="4"/>
  <c r="AC403" i="43" s="1"/>
  <c r="AB391" i="4"/>
  <c r="AA391" i="4"/>
  <c r="Z391" i="4"/>
  <c r="Z403" i="43" s="1"/>
  <c r="Y391" i="4"/>
  <c r="Y403" i="43" s="1"/>
  <c r="X391" i="4"/>
  <c r="X403" i="43" s="1"/>
  <c r="W391" i="4"/>
  <c r="V391" i="4"/>
  <c r="Q391" i="4"/>
  <c r="Q403" i="43" s="1"/>
  <c r="L391" i="4"/>
  <c r="L403" i="43" s="1"/>
  <c r="J391" i="4"/>
  <c r="J403" i="43" s="1"/>
  <c r="H391" i="4"/>
  <c r="H403" i="43" s="1"/>
  <c r="G391" i="4"/>
  <c r="G403" i="43" s="1"/>
  <c r="F391" i="4"/>
  <c r="F403" i="43" s="1"/>
  <c r="E391" i="4"/>
  <c r="E403" i="43" s="1"/>
  <c r="D391" i="4"/>
  <c r="D403" i="43" s="1"/>
  <c r="C391" i="4"/>
  <c r="C403" i="43" s="1"/>
  <c r="B391" i="4"/>
  <c r="B403" i="43" s="1"/>
  <c r="A391" i="4"/>
  <c r="A403" i="43" s="1"/>
  <c r="AK390" i="4"/>
  <c r="AJ390" i="4"/>
  <c r="AJ402" i="43" s="1"/>
  <c r="AH390" i="4"/>
  <c r="AG390" i="4"/>
  <c r="AG402" i="43" s="1"/>
  <c r="AF390" i="4"/>
  <c r="AF402" i="43" s="1"/>
  <c r="AE390" i="4"/>
  <c r="R390" i="4" s="1"/>
  <c r="R402" i="43" s="1"/>
  <c r="AD390" i="4"/>
  <c r="AC390" i="4"/>
  <c r="AC402" i="43" s="1"/>
  <c r="AB390" i="4"/>
  <c r="AA390" i="4"/>
  <c r="Z390" i="4"/>
  <c r="Z402" i="43" s="1"/>
  <c r="Y390" i="4"/>
  <c r="Y402" i="43" s="1"/>
  <c r="X390" i="4"/>
  <c r="X402" i="43" s="1"/>
  <c r="W390" i="4"/>
  <c r="V390" i="4"/>
  <c r="Q390" i="4"/>
  <c r="Q402" i="43" s="1"/>
  <c r="L390" i="4"/>
  <c r="L402" i="43" s="1"/>
  <c r="J390" i="4"/>
  <c r="J402" i="43" s="1"/>
  <c r="H390" i="4"/>
  <c r="H402" i="43" s="1"/>
  <c r="G390" i="4"/>
  <c r="G402" i="43" s="1"/>
  <c r="F390" i="4"/>
  <c r="F402" i="43" s="1"/>
  <c r="E390" i="4"/>
  <c r="E402" i="43" s="1"/>
  <c r="D390" i="4"/>
  <c r="D402" i="43" s="1"/>
  <c r="C390" i="4"/>
  <c r="C402" i="43" s="1"/>
  <c r="B390" i="4"/>
  <c r="B402" i="43" s="1"/>
  <c r="A390" i="4"/>
  <c r="A402" i="43" s="1"/>
  <c r="AK389" i="4"/>
  <c r="AJ389" i="4"/>
  <c r="AJ401" i="43" s="1"/>
  <c r="AH389" i="4"/>
  <c r="AG389" i="4"/>
  <c r="AG401" i="43" s="1"/>
  <c r="AF389" i="4"/>
  <c r="AF401" i="43" s="1"/>
  <c r="AE389" i="4"/>
  <c r="R389" i="4" s="1"/>
  <c r="R401" i="43" s="1"/>
  <c r="AD389" i="4"/>
  <c r="AC389" i="4"/>
  <c r="AC401" i="43" s="1"/>
  <c r="AB389" i="4"/>
  <c r="AA389" i="4"/>
  <c r="Z389" i="4"/>
  <c r="Z401" i="43" s="1"/>
  <c r="Y389" i="4"/>
  <c r="Y401" i="43" s="1"/>
  <c r="X389" i="4"/>
  <c r="X401" i="43" s="1"/>
  <c r="W389" i="4"/>
  <c r="V389" i="4"/>
  <c r="Q389" i="4"/>
  <c r="Q401" i="43" s="1"/>
  <c r="L389" i="4"/>
  <c r="L401" i="43" s="1"/>
  <c r="J389" i="4"/>
  <c r="J401" i="43" s="1"/>
  <c r="H389" i="4"/>
  <c r="H401" i="43" s="1"/>
  <c r="G389" i="4"/>
  <c r="G401" i="43" s="1"/>
  <c r="F389" i="4"/>
  <c r="F401" i="43" s="1"/>
  <c r="E389" i="4"/>
  <c r="E401" i="43" s="1"/>
  <c r="D389" i="4"/>
  <c r="D401" i="43" s="1"/>
  <c r="C389" i="4"/>
  <c r="C401" i="43" s="1"/>
  <c r="B389" i="4"/>
  <c r="B401" i="43" s="1"/>
  <c r="A389" i="4"/>
  <c r="A401" i="43" s="1"/>
  <c r="AK388" i="4"/>
  <c r="AJ388" i="4"/>
  <c r="AJ400" i="43" s="1"/>
  <c r="AH388" i="4"/>
  <c r="AG388" i="4"/>
  <c r="AG400" i="43" s="1"/>
  <c r="AF388" i="4"/>
  <c r="AF400" i="43" s="1"/>
  <c r="AE388" i="4"/>
  <c r="R388" i="4" s="1"/>
  <c r="R400" i="43" s="1"/>
  <c r="AD388" i="4"/>
  <c r="AC388" i="4"/>
  <c r="AC400" i="43" s="1"/>
  <c r="AB388" i="4"/>
  <c r="AA388" i="4"/>
  <c r="Z388" i="4"/>
  <c r="Z400" i="43" s="1"/>
  <c r="Y388" i="4"/>
  <c r="Y400" i="43" s="1"/>
  <c r="X388" i="4"/>
  <c r="X400" i="43" s="1"/>
  <c r="W388" i="4"/>
  <c r="V388" i="4"/>
  <c r="Q388" i="4"/>
  <c r="Q400" i="43" s="1"/>
  <c r="L388" i="4"/>
  <c r="L400" i="43" s="1"/>
  <c r="J388" i="4"/>
  <c r="J400" i="43" s="1"/>
  <c r="H388" i="4"/>
  <c r="H400" i="43" s="1"/>
  <c r="G388" i="4"/>
  <c r="G400" i="43" s="1"/>
  <c r="F388" i="4"/>
  <c r="F400" i="43" s="1"/>
  <c r="E388" i="4"/>
  <c r="E400" i="43" s="1"/>
  <c r="D388" i="4"/>
  <c r="D400" i="43" s="1"/>
  <c r="C388" i="4"/>
  <c r="C400" i="43" s="1"/>
  <c r="B388" i="4"/>
  <c r="B400" i="43" s="1"/>
  <c r="A388" i="4"/>
  <c r="A400" i="43" s="1"/>
  <c r="AK387" i="4"/>
  <c r="AJ387" i="4"/>
  <c r="AJ399" i="43" s="1"/>
  <c r="AH387" i="4"/>
  <c r="AG387" i="4"/>
  <c r="AG399" i="43" s="1"/>
  <c r="AF387" i="4"/>
  <c r="AF399" i="43" s="1"/>
  <c r="AE387" i="4"/>
  <c r="R387" i="4" s="1"/>
  <c r="R399" i="43" s="1"/>
  <c r="AD387" i="4"/>
  <c r="AC387" i="4"/>
  <c r="AC399" i="43" s="1"/>
  <c r="AB387" i="4"/>
  <c r="AA387" i="4"/>
  <c r="Z387" i="4"/>
  <c r="Z399" i="43" s="1"/>
  <c r="Y387" i="4"/>
  <c r="Y399" i="43" s="1"/>
  <c r="X387" i="4"/>
  <c r="X399" i="43" s="1"/>
  <c r="W387" i="4"/>
  <c r="V387" i="4"/>
  <c r="Q387" i="4"/>
  <c r="Q399" i="43" s="1"/>
  <c r="L387" i="4"/>
  <c r="L399" i="43" s="1"/>
  <c r="J387" i="4"/>
  <c r="J399" i="43" s="1"/>
  <c r="H387" i="4"/>
  <c r="H399" i="43" s="1"/>
  <c r="G387" i="4"/>
  <c r="G399" i="43" s="1"/>
  <c r="F387" i="4"/>
  <c r="F399" i="43" s="1"/>
  <c r="E387" i="4"/>
  <c r="E399" i="43" s="1"/>
  <c r="D387" i="4"/>
  <c r="D399" i="43" s="1"/>
  <c r="C387" i="4"/>
  <c r="C399" i="43" s="1"/>
  <c r="B387" i="4"/>
  <c r="B399" i="43" s="1"/>
  <c r="A387" i="4"/>
  <c r="A399" i="43" s="1"/>
  <c r="AK386" i="4"/>
  <c r="AJ386" i="4"/>
  <c r="AJ398" i="43" s="1"/>
  <c r="AH386" i="4"/>
  <c r="AG386" i="4"/>
  <c r="AG398" i="43" s="1"/>
  <c r="AF386" i="4"/>
  <c r="AF398" i="43" s="1"/>
  <c r="AE386" i="4"/>
  <c r="R386" i="4" s="1"/>
  <c r="R398" i="43" s="1"/>
  <c r="AD386" i="4"/>
  <c r="AC386" i="4"/>
  <c r="AC398" i="43" s="1"/>
  <c r="AB386" i="4"/>
  <c r="AA386" i="4"/>
  <c r="Z386" i="4"/>
  <c r="Z398" i="43" s="1"/>
  <c r="Y386" i="4"/>
  <c r="Y398" i="43" s="1"/>
  <c r="X386" i="4"/>
  <c r="X398" i="43" s="1"/>
  <c r="W386" i="4"/>
  <c r="V386" i="4"/>
  <c r="Q386" i="4"/>
  <c r="Q398" i="43" s="1"/>
  <c r="L386" i="4"/>
  <c r="L398" i="43" s="1"/>
  <c r="J386" i="4"/>
  <c r="J398" i="43" s="1"/>
  <c r="H386" i="4"/>
  <c r="H398" i="43" s="1"/>
  <c r="G386" i="4"/>
  <c r="G398" i="43" s="1"/>
  <c r="F386" i="4"/>
  <c r="F398" i="43" s="1"/>
  <c r="E386" i="4"/>
  <c r="E398" i="43" s="1"/>
  <c r="D386" i="4"/>
  <c r="D398" i="43" s="1"/>
  <c r="C386" i="4"/>
  <c r="C398" i="43" s="1"/>
  <c r="B386" i="4"/>
  <c r="B398" i="43" s="1"/>
  <c r="A386" i="4"/>
  <c r="A398" i="43" s="1"/>
  <c r="AK385" i="4"/>
  <c r="AJ385" i="4"/>
  <c r="AJ397" i="43" s="1"/>
  <c r="AH385" i="4"/>
  <c r="AG385" i="4"/>
  <c r="AG397" i="43" s="1"/>
  <c r="AF385" i="4"/>
  <c r="AF397" i="43" s="1"/>
  <c r="AE385" i="4"/>
  <c r="R385" i="4" s="1"/>
  <c r="R397" i="43" s="1"/>
  <c r="AD385" i="4"/>
  <c r="AC385" i="4"/>
  <c r="AC397" i="43" s="1"/>
  <c r="AB385" i="4"/>
  <c r="AA385" i="4"/>
  <c r="Z385" i="4"/>
  <c r="Z397" i="43" s="1"/>
  <c r="Y385" i="4"/>
  <c r="Y397" i="43" s="1"/>
  <c r="X385" i="4"/>
  <c r="X397" i="43" s="1"/>
  <c r="W385" i="4"/>
  <c r="V385" i="4"/>
  <c r="Q385" i="4"/>
  <c r="Q397" i="43" s="1"/>
  <c r="L385" i="4"/>
  <c r="L397" i="43" s="1"/>
  <c r="J385" i="4"/>
  <c r="J397" i="43" s="1"/>
  <c r="H385" i="4"/>
  <c r="H397" i="43" s="1"/>
  <c r="G385" i="4"/>
  <c r="G397" i="43" s="1"/>
  <c r="F385" i="4"/>
  <c r="F397" i="43" s="1"/>
  <c r="E385" i="4"/>
  <c r="E397" i="43" s="1"/>
  <c r="D385" i="4"/>
  <c r="D397" i="43" s="1"/>
  <c r="C385" i="4"/>
  <c r="C397" i="43" s="1"/>
  <c r="B385" i="4"/>
  <c r="B397" i="43" s="1"/>
  <c r="A385" i="4"/>
  <c r="A397" i="43" s="1"/>
  <c r="AK384" i="4"/>
  <c r="AJ384" i="4"/>
  <c r="AJ396" i="43" s="1"/>
  <c r="AH384" i="4"/>
  <c r="AG384" i="4"/>
  <c r="AG396" i="43" s="1"/>
  <c r="AF384" i="4"/>
  <c r="AF396" i="43" s="1"/>
  <c r="AE384" i="4"/>
  <c r="R384" i="4" s="1"/>
  <c r="R396" i="43" s="1"/>
  <c r="AD384" i="4"/>
  <c r="AC384" i="4"/>
  <c r="AC396" i="43" s="1"/>
  <c r="AB384" i="4"/>
  <c r="AA384" i="4"/>
  <c r="Z384" i="4"/>
  <c r="Z396" i="43" s="1"/>
  <c r="Y384" i="4"/>
  <c r="Y396" i="43" s="1"/>
  <c r="X384" i="4"/>
  <c r="X396" i="43" s="1"/>
  <c r="W384" i="4"/>
  <c r="V384" i="4"/>
  <c r="Q384" i="4"/>
  <c r="Q396" i="43" s="1"/>
  <c r="L384" i="4"/>
  <c r="L396" i="43" s="1"/>
  <c r="J384" i="4"/>
  <c r="J396" i="43" s="1"/>
  <c r="H384" i="4"/>
  <c r="H396" i="43" s="1"/>
  <c r="G384" i="4"/>
  <c r="G396" i="43" s="1"/>
  <c r="F384" i="4"/>
  <c r="F396" i="43" s="1"/>
  <c r="E384" i="4"/>
  <c r="E396" i="43" s="1"/>
  <c r="D384" i="4"/>
  <c r="D396" i="43" s="1"/>
  <c r="C384" i="4"/>
  <c r="C396" i="43" s="1"/>
  <c r="B384" i="4"/>
  <c r="B396" i="43" s="1"/>
  <c r="A384" i="4"/>
  <c r="A396" i="43" s="1"/>
  <c r="AK383" i="4"/>
  <c r="AJ383" i="4"/>
  <c r="AJ395" i="43" s="1"/>
  <c r="AH383" i="4"/>
  <c r="AG383" i="4"/>
  <c r="AG395" i="43" s="1"/>
  <c r="AF383" i="4"/>
  <c r="AF395" i="43" s="1"/>
  <c r="AE383" i="4"/>
  <c r="R383" i="4" s="1"/>
  <c r="R395" i="43" s="1"/>
  <c r="AD383" i="4"/>
  <c r="AC383" i="4"/>
  <c r="AC395" i="43" s="1"/>
  <c r="AB383" i="4"/>
  <c r="AA383" i="4"/>
  <c r="Z383" i="4"/>
  <c r="Z395" i="43" s="1"/>
  <c r="Y383" i="4"/>
  <c r="Y395" i="43" s="1"/>
  <c r="X383" i="4"/>
  <c r="X395" i="43" s="1"/>
  <c r="W383" i="4"/>
  <c r="V383" i="4"/>
  <c r="Q383" i="4"/>
  <c r="Q395" i="43" s="1"/>
  <c r="L383" i="4"/>
  <c r="L395" i="43" s="1"/>
  <c r="J383" i="4"/>
  <c r="J395" i="43" s="1"/>
  <c r="H383" i="4"/>
  <c r="H395" i="43" s="1"/>
  <c r="G383" i="4"/>
  <c r="G395" i="43" s="1"/>
  <c r="F383" i="4"/>
  <c r="F395" i="43" s="1"/>
  <c r="E383" i="4"/>
  <c r="E395" i="43" s="1"/>
  <c r="D383" i="4"/>
  <c r="D395" i="43" s="1"/>
  <c r="C383" i="4"/>
  <c r="C395" i="43" s="1"/>
  <c r="B383" i="4"/>
  <c r="B395" i="43" s="1"/>
  <c r="A383" i="4"/>
  <c r="A395" i="43" s="1"/>
  <c r="AK382" i="4"/>
  <c r="AJ382" i="4"/>
  <c r="AJ394" i="43" s="1"/>
  <c r="AH382" i="4"/>
  <c r="AG382" i="4"/>
  <c r="AG394" i="43" s="1"/>
  <c r="AF382" i="4"/>
  <c r="AF394" i="43" s="1"/>
  <c r="AE382" i="4"/>
  <c r="R382" i="4" s="1"/>
  <c r="R394" i="43" s="1"/>
  <c r="AD382" i="4"/>
  <c r="AC382" i="4"/>
  <c r="AC394" i="43" s="1"/>
  <c r="AB382" i="4"/>
  <c r="AA382" i="4"/>
  <c r="Z382" i="4"/>
  <c r="Z394" i="43" s="1"/>
  <c r="Y382" i="4"/>
  <c r="Y394" i="43" s="1"/>
  <c r="X382" i="4"/>
  <c r="X394" i="43" s="1"/>
  <c r="W382" i="4"/>
  <c r="V382" i="4"/>
  <c r="Q382" i="4"/>
  <c r="Q394" i="43" s="1"/>
  <c r="L382" i="4"/>
  <c r="L394" i="43" s="1"/>
  <c r="J382" i="4"/>
  <c r="J394" i="43" s="1"/>
  <c r="H382" i="4"/>
  <c r="H394" i="43" s="1"/>
  <c r="G382" i="4"/>
  <c r="G394" i="43" s="1"/>
  <c r="F382" i="4"/>
  <c r="F394" i="43" s="1"/>
  <c r="E382" i="4"/>
  <c r="E394" i="43" s="1"/>
  <c r="D382" i="4"/>
  <c r="D394" i="43" s="1"/>
  <c r="C382" i="4"/>
  <c r="C394" i="43" s="1"/>
  <c r="B382" i="4"/>
  <c r="B394" i="43" s="1"/>
  <c r="A382" i="4"/>
  <c r="A394" i="43" s="1"/>
  <c r="AK381" i="4"/>
  <c r="AJ381" i="4"/>
  <c r="AJ393" i="43" s="1"/>
  <c r="AH381" i="4"/>
  <c r="AG381" i="4"/>
  <c r="AG393" i="43" s="1"/>
  <c r="AF381" i="4"/>
  <c r="AF393" i="43" s="1"/>
  <c r="AE381" i="4"/>
  <c r="R381" i="4" s="1"/>
  <c r="R393" i="43" s="1"/>
  <c r="AD381" i="4"/>
  <c r="AC381" i="4"/>
  <c r="AC393" i="43" s="1"/>
  <c r="AB381" i="4"/>
  <c r="AA381" i="4"/>
  <c r="Z381" i="4"/>
  <c r="Z393" i="43" s="1"/>
  <c r="Y381" i="4"/>
  <c r="Y393" i="43" s="1"/>
  <c r="X381" i="4"/>
  <c r="X393" i="43" s="1"/>
  <c r="W381" i="4"/>
  <c r="V381" i="4"/>
  <c r="Q381" i="4"/>
  <c r="Q393" i="43" s="1"/>
  <c r="L381" i="4"/>
  <c r="L393" i="43" s="1"/>
  <c r="J381" i="4"/>
  <c r="J393" i="43" s="1"/>
  <c r="H381" i="4"/>
  <c r="H393" i="43" s="1"/>
  <c r="G381" i="4"/>
  <c r="G393" i="43" s="1"/>
  <c r="F381" i="4"/>
  <c r="F393" i="43" s="1"/>
  <c r="E381" i="4"/>
  <c r="E393" i="43" s="1"/>
  <c r="D381" i="4"/>
  <c r="D393" i="43" s="1"/>
  <c r="C381" i="4"/>
  <c r="C393" i="43" s="1"/>
  <c r="B381" i="4"/>
  <c r="B393" i="43" s="1"/>
  <c r="A381" i="4"/>
  <c r="A393" i="43" s="1"/>
  <c r="AK380" i="4"/>
  <c r="AJ380" i="4"/>
  <c r="AJ392" i="43" s="1"/>
  <c r="AH380" i="4"/>
  <c r="AG380" i="4"/>
  <c r="AG392" i="43" s="1"/>
  <c r="AF380" i="4"/>
  <c r="AF392" i="43" s="1"/>
  <c r="AE380" i="4"/>
  <c r="R380" i="4" s="1"/>
  <c r="R392" i="43" s="1"/>
  <c r="AD380" i="4"/>
  <c r="AC380" i="4"/>
  <c r="AC392" i="43" s="1"/>
  <c r="AB380" i="4"/>
  <c r="AA380" i="4"/>
  <c r="Z380" i="4"/>
  <c r="Z392" i="43" s="1"/>
  <c r="Y380" i="4"/>
  <c r="Y392" i="43" s="1"/>
  <c r="X380" i="4"/>
  <c r="X392" i="43" s="1"/>
  <c r="W380" i="4"/>
  <c r="V380" i="4"/>
  <c r="Q380" i="4"/>
  <c r="Q392" i="43" s="1"/>
  <c r="L380" i="4"/>
  <c r="L392" i="43" s="1"/>
  <c r="J380" i="4"/>
  <c r="J392" i="43" s="1"/>
  <c r="H380" i="4"/>
  <c r="H392" i="43" s="1"/>
  <c r="G380" i="4"/>
  <c r="G392" i="43" s="1"/>
  <c r="F380" i="4"/>
  <c r="F392" i="43" s="1"/>
  <c r="E380" i="4"/>
  <c r="E392" i="43" s="1"/>
  <c r="D380" i="4"/>
  <c r="D392" i="43" s="1"/>
  <c r="C380" i="4"/>
  <c r="C392" i="43" s="1"/>
  <c r="B380" i="4"/>
  <c r="B392" i="43" s="1"/>
  <c r="A380" i="4"/>
  <c r="A392" i="43" s="1"/>
  <c r="AK379" i="4"/>
  <c r="AJ379" i="4"/>
  <c r="AJ391" i="43" s="1"/>
  <c r="AH379" i="4"/>
  <c r="AG379" i="4"/>
  <c r="AG391" i="43" s="1"/>
  <c r="AF379" i="4"/>
  <c r="AF391" i="43" s="1"/>
  <c r="AE379" i="4"/>
  <c r="R379" i="4" s="1"/>
  <c r="R391" i="43" s="1"/>
  <c r="AD379" i="4"/>
  <c r="AC379" i="4"/>
  <c r="AC391" i="43" s="1"/>
  <c r="AB379" i="4"/>
  <c r="AA379" i="4"/>
  <c r="Z379" i="4"/>
  <c r="Z391" i="43" s="1"/>
  <c r="Y379" i="4"/>
  <c r="Y391" i="43" s="1"/>
  <c r="X379" i="4"/>
  <c r="X391" i="43" s="1"/>
  <c r="W379" i="4"/>
  <c r="V379" i="4"/>
  <c r="Q379" i="4"/>
  <c r="Q391" i="43" s="1"/>
  <c r="L379" i="4"/>
  <c r="L391" i="43" s="1"/>
  <c r="J379" i="4"/>
  <c r="J391" i="43" s="1"/>
  <c r="H379" i="4"/>
  <c r="H391" i="43" s="1"/>
  <c r="G379" i="4"/>
  <c r="G391" i="43" s="1"/>
  <c r="F379" i="4"/>
  <c r="F391" i="43" s="1"/>
  <c r="E379" i="4"/>
  <c r="E391" i="43" s="1"/>
  <c r="D379" i="4"/>
  <c r="D391" i="43" s="1"/>
  <c r="C379" i="4"/>
  <c r="C391" i="43" s="1"/>
  <c r="B379" i="4"/>
  <c r="B391" i="43" s="1"/>
  <c r="A379" i="4"/>
  <c r="A391" i="43" s="1"/>
  <c r="AK378" i="4"/>
  <c r="AJ378" i="4"/>
  <c r="AJ390" i="43" s="1"/>
  <c r="AH378" i="4"/>
  <c r="AG378" i="4"/>
  <c r="AG390" i="43" s="1"/>
  <c r="AF378" i="4"/>
  <c r="AF390" i="43" s="1"/>
  <c r="AE378" i="4"/>
  <c r="R378" i="4" s="1"/>
  <c r="R390" i="43" s="1"/>
  <c r="AD378" i="4"/>
  <c r="AC378" i="4"/>
  <c r="AC390" i="43" s="1"/>
  <c r="AB378" i="4"/>
  <c r="AA378" i="4"/>
  <c r="Z378" i="4"/>
  <c r="Z390" i="43" s="1"/>
  <c r="Y378" i="4"/>
  <c r="Y390" i="43" s="1"/>
  <c r="X378" i="4"/>
  <c r="X390" i="43" s="1"/>
  <c r="W378" i="4"/>
  <c r="V378" i="4"/>
  <c r="Q378" i="4"/>
  <c r="Q390" i="43" s="1"/>
  <c r="L378" i="4"/>
  <c r="L390" i="43" s="1"/>
  <c r="J378" i="4"/>
  <c r="J390" i="43" s="1"/>
  <c r="H378" i="4"/>
  <c r="H390" i="43" s="1"/>
  <c r="G378" i="4"/>
  <c r="G390" i="43" s="1"/>
  <c r="F378" i="4"/>
  <c r="F390" i="43" s="1"/>
  <c r="E378" i="4"/>
  <c r="E390" i="43" s="1"/>
  <c r="D378" i="4"/>
  <c r="D390" i="43" s="1"/>
  <c r="C378" i="4"/>
  <c r="C390" i="43" s="1"/>
  <c r="B378" i="4"/>
  <c r="B390" i="43" s="1"/>
  <c r="A378" i="4"/>
  <c r="A390" i="43" s="1"/>
  <c r="AK377" i="4"/>
  <c r="AJ377" i="4"/>
  <c r="AJ389" i="43" s="1"/>
  <c r="AH377" i="4"/>
  <c r="AH389" i="43" s="1"/>
  <c r="AG377" i="4"/>
  <c r="AG389" i="43" s="1"/>
  <c r="AF377" i="4"/>
  <c r="AF389" i="43" s="1"/>
  <c r="AE377" i="4"/>
  <c r="R377" i="4" s="1"/>
  <c r="R389" i="43" s="1"/>
  <c r="AD377" i="4"/>
  <c r="AC377" i="4"/>
  <c r="AC389" i="43" s="1"/>
  <c r="AB377" i="4"/>
  <c r="AA377" i="4"/>
  <c r="Z377" i="4"/>
  <c r="Z389" i="43" s="1"/>
  <c r="Y377" i="4"/>
  <c r="Y389" i="43" s="1"/>
  <c r="X377" i="4"/>
  <c r="X389" i="43" s="1"/>
  <c r="W377" i="4"/>
  <c r="V377" i="4"/>
  <c r="Q377" i="4"/>
  <c r="Q389" i="43" s="1"/>
  <c r="L377" i="4"/>
  <c r="L389" i="43" s="1"/>
  <c r="J377" i="4"/>
  <c r="J389" i="43" s="1"/>
  <c r="H377" i="4"/>
  <c r="H389" i="43" s="1"/>
  <c r="G377" i="4"/>
  <c r="G389" i="43" s="1"/>
  <c r="F377" i="4"/>
  <c r="F389" i="43" s="1"/>
  <c r="E377" i="4"/>
  <c r="E389" i="43" s="1"/>
  <c r="D377" i="4"/>
  <c r="D389" i="43" s="1"/>
  <c r="C377" i="4"/>
  <c r="C389" i="43" s="1"/>
  <c r="B377" i="4"/>
  <c r="B389" i="43" s="1"/>
  <c r="A377" i="4"/>
  <c r="A389" i="43" s="1"/>
  <c r="AK376" i="4"/>
  <c r="AJ376" i="4"/>
  <c r="AJ388" i="43" s="1"/>
  <c r="AH376" i="4"/>
  <c r="AH388" i="43" s="1"/>
  <c r="AG376" i="4"/>
  <c r="AG388" i="43" s="1"/>
  <c r="AF376" i="4"/>
  <c r="AF388" i="43" s="1"/>
  <c r="AE376" i="4"/>
  <c r="R376" i="4" s="1"/>
  <c r="R388" i="43" s="1"/>
  <c r="R414" i="43" s="1"/>
  <c r="AD376" i="4"/>
  <c r="AC376" i="4"/>
  <c r="AC388" i="43" s="1"/>
  <c r="AB376" i="4"/>
  <c r="AA376" i="4"/>
  <c r="Z376" i="4"/>
  <c r="Z388" i="43" s="1"/>
  <c r="Y376" i="4"/>
  <c r="Y388" i="43" s="1"/>
  <c r="X376" i="4"/>
  <c r="X388" i="43" s="1"/>
  <c r="W376" i="4"/>
  <c r="V376" i="4"/>
  <c r="Q376" i="4"/>
  <c r="Q388" i="43" s="1"/>
  <c r="O376" i="4"/>
  <c r="O388" i="43" s="1"/>
  <c r="M376" i="4"/>
  <c r="M388" i="43" s="1"/>
  <c r="M414" i="43" s="1"/>
  <c r="J376" i="4"/>
  <c r="J388" i="43" s="1"/>
  <c r="J414" i="43" s="1"/>
  <c r="H376" i="4"/>
  <c r="H388" i="43" s="1"/>
  <c r="G376" i="4"/>
  <c r="G388" i="43" s="1"/>
  <c r="F376" i="4"/>
  <c r="F388" i="43" s="1"/>
  <c r="E376" i="4"/>
  <c r="E388" i="43" s="1"/>
  <c r="E414" i="43" s="1"/>
  <c r="D376" i="4"/>
  <c r="D388" i="43" s="1"/>
  <c r="C376" i="4"/>
  <c r="C388" i="43" s="1"/>
  <c r="B376" i="4"/>
  <c r="B388" i="43" s="1"/>
  <c r="A376" i="4"/>
  <c r="A388" i="43" s="1"/>
  <c r="AJ375" i="4"/>
  <c r="AJ386" i="43" s="1"/>
  <c r="AH375" i="4"/>
  <c r="AG375" i="4"/>
  <c r="AG386" i="43" s="1"/>
  <c r="AF375" i="4"/>
  <c r="AF386" i="43" s="1"/>
  <c r="AD375" i="4"/>
  <c r="AC375" i="4"/>
  <c r="AC386" i="43" s="1"/>
  <c r="AB375" i="4"/>
  <c r="AA375" i="4"/>
  <c r="Z375" i="4"/>
  <c r="Z386" i="43" s="1"/>
  <c r="Y375" i="4"/>
  <c r="Y386" i="43" s="1"/>
  <c r="X375" i="4"/>
  <c r="X386" i="43" s="1"/>
  <c r="W375" i="4"/>
  <c r="V375" i="4"/>
  <c r="J375" i="4"/>
  <c r="J386" i="43" s="1"/>
  <c r="H375" i="4"/>
  <c r="H386" i="43" s="1"/>
  <c r="G375" i="4"/>
  <c r="G386" i="43" s="1"/>
  <c r="F375" i="4"/>
  <c r="F386" i="43" s="1"/>
  <c r="E375" i="4"/>
  <c r="E386" i="43" s="1"/>
  <c r="D375" i="4"/>
  <c r="D386" i="43" s="1"/>
  <c r="C375" i="4"/>
  <c r="C386" i="43" s="1"/>
  <c r="B375" i="4"/>
  <c r="B386" i="43" s="1"/>
  <c r="A375" i="4"/>
  <c r="A386" i="43" s="1"/>
  <c r="AJ374" i="4"/>
  <c r="AJ385" i="43" s="1"/>
  <c r="AH374" i="4"/>
  <c r="AG374" i="4"/>
  <c r="AG385" i="43" s="1"/>
  <c r="AF374" i="4"/>
  <c r="AF385" i="43" s="1"/>
  <c r="AD374" i="4"/>
  <c r="AE374" i="4" s="1"/>
  <c r="R374" i="4" s="1"/>
  <c r="R385" i="43" s="1"/>
  <c r="AC374" i="4"/>
  <c r="AC385" i="43" s="1"/>
  <c r="AB374" i="4"/>
  <c r="AA374" i="4"/>
  <c r="Z374" i="4"/>
  <c r="Z385" i="43" s="1"/>
  <c r="Y374" i="4"/>
  <c r="Y385" i="43" s="1"/>
  <c r="X374" i="4"/>
  <c r="X385" i="43" s="1"/>
  <c r="W374" i="4"/>
  <c r="V374" i="4"/>
  <c r="J374" i="4"/>
  <c r="J385" i="43" s="1"/>
  <c r="H374" i="4"/>
  <c r="H385" i="43" s="1"/>
  <c r="G374" i="4"/>
  <c r="G385" i="43" s="1"/>
  <c r="F374" i="4"/>
  <c r="F385" i="43" s="1"/>
  <c r="E374" i="4"/>
  <c r="E385" i="43" s="1"/>
  <c r="D374" i="4"/>
  <c r="D385" i="43" s="1"/>
  <c r="C374" i="4"/>
  <c r="C385" i="43" s="1"/>
  <c r="B374" i="4"/>
  <c r="B385" i="43" s="1"/>
  <c r="A374" i="4"/>
  <c r="A385" i="43" s="1"/>
  <c r="AJ373" i="4"/>
  <c r="AJ384" i="43" s="1"/>
  <c r="AH373" i="4"/>
  <c r="AG373" i="4"/>
  <c r="AG384" i="43" s="1"/>
  <c r="AF373" i="4"/>
  <c r="AF384" i="43" s="1"/>
  <c r="AD373" i="4"/>
  <c r="AE373" i="4" s="1"/>
  <c r="AC373" i="4"/>
  <c r="AC384" i="43" s="1"/>
  <c r="AB373" i="4"/>
  <c r="AA373" i="4"/>
  <c r="Z373" i="4"/>
  <c r="Z384" i="43" s="1"/>
  <c r="Y373" i="4"/>
  <c r="Y384" i="43" s="1"/>
  <c r="X373" i="4"/>
  <c r="X384" i="43" s="1"/>
  <c r="W373" i="4"/>
  <c r="V373" i="4"/>
  <c r="J373" i="4"/>
  <c r="J384" i="43" s="1"/>
  <c r="H373" i="4"/>
  <c r="H384" i="43" s="1"/>
  <c r="G373" i="4"/>
  <c r="G384" i="43" s="1"/>
  <c r="F373" i="4"/>
  <c r="F384" i="43" s="1"/>
  <c r="E373" i="4"/>
  <c r="E384" i="43" s="1"/>
  <c r="D373" i="4"/>
  <c r="D384" i="43" s="1"/>
  <c r="C373" i="4"/>
  <c r="C384" i="43" s="1"/>
  <c r="B373" i="4"/>
  <c r="B384" i="43" s="1"/>
  <c r="A373" i="4"/>
  <c r="A384" i="43" s="1"/>
  <c r="AJ372" i="4"/>
  <c r="AJ383" i="43" s="1"/>
  <c r="AH372" i="4"/>
  <c r="AG372" i="4"/>
  <c r="AG383" i="43" s="1"/>
  <c r="AF372" i="4"/>
  <c r="AF383" i="43" s="1"/>
  <c r="AD372" i="4"/>
  <c r="AE372" i="4" s="1"/>
  <c r="R372" i="4" s="1"/>
  <c r="AC372" i="4"/>
  <c r="AC383" i="43" s="1"/>
  <c r="AB372" i="4"/>
  <c r="AA372" i="4"/>
  <c r="Z372" i="4"/>
  <c r="Z383" i="43" s="1"/>
  <c r="Y372" i="4"/>
  <c r="Y383" i="43" s="1"/>
  <c r="X372" i="4"/>
  <c r="X383" i="43" s="1"/>
  <c r="W372" i="4"/>
  <c r="V372" i="4"/>
  <c r="N372" i="4"/>
  <c r="N383" i="43" s="1"/>
  <c r="J372" i="4"/>
  <c r="J383" i="43" s="1"/>
  <c r="H372" i="4"/>
  <c r="H383" i="43" s="1"/>
  <c r="G372" i="4"/>
  <c r="G383" i="43" s="1"/>
  <c r="F372" i="4"/>
  <c r="F383" i="43" s="1"/>
  <c r="E372" i="4"/>
  <c r="E383" i="43" s="1"/>
  <c r="D372" i="4"/>
  <c r="D383" i="43" s="1"/>
  <c r="C372" i="4"/>
  <c r="C383" i="43" s="1"/>
  <c r="B372" i="4"/>
  <c r="B383" i="43" s="1"/>
  <c r="A372" i="4"/>
  <c r="A383" i="43" s="1"/>
  <c r="AK371" i="4"/>
  <c r="AJ371" i="4"/>
  <c r="AJ382" i="43" s="1"/>
  <c r="AH371" i="4"/>
  <c r="AG371" i="4"/>
  <c r="AG382" i="43" s="1"/>
  <c r="AF371" i="4"/>
  <c r="AF382" i="43" s="1"/>
  <c r="AD371" i="4"/>
  <c r="AE371" i="4" s="1"/>
  <c r="AC371" i="4"/>
  <c r="AC382" i="43" s="1"/>
  <c r="AB371" i="4"/>
  <c r="AA371" i="4"/>
  <c r="Z371" i="4"/>
  <c r="Z382" i="43" s="1"/>
  <c r="Y371" i="4"/>
  <c r="Y382" i="43" s="1"/>
  <c r="X371" i="4"/>
  <c r="X382" i="43" s="1"/>
  <c r="W371" i="4"/>
  <c r="V371" i="4"/>
  <c r="N371" i="4"/>
  <c r="N382" i="43" s="1"/>
  <c r="J371" i="4"/>
  <c r="J382" i="43" s="1"/>
  <c r="H371" i="4"/>
  <c r="H382" i="43" s="1"/>
  <c r="G371" i="4"/>
  <c r="G382" i="43" s="1"/>
  <c r="F371" i="4"/>
  <c r="F382" i="43" s="1"/>
  <c r="E371" i="4"/>
  <c r="E382" i="43" s="1"/>
  <c r="D371" i="4"/>
  <c r="D382" i="43" s="1"/>
  <c r="C371" i="4"/>
  <c r="C382" i="43" s="1"/>
  <c r="B371" i="4"/>
  <c r="B382" i="43" s="1"/>
  <c r="A371" i="4"/>
  <c r="A382" i="43" s="1"/>
  <c r="AK370" i="4"/>
  <c r="AJ370" i="4"/>
  <c r="AJ381" i="43" s="1"/>
  <c r="AH370" i="4"/>
  <c r="AG370" i="4"/>
  <c r="AG381" i="43" s="1"/>
  <c r="AF370" i="4"/>
  <c r="AF381" i="43" s="1"/>
  <c r="AD370" i="4"/>
  <c r="AE370" i="4" s="1"/>
  <c r="AC370" i="4"/>
  <c r="AC381" i="43" s="1"/>
  <c r="AB370" i="4"/>
  <c r="AA370" i="4"/>
  <c r="Z370" i="4"/>
  <c r="Z381" i="43" s="1"/>
  <c r="Y370" i="4"/>
  <c r="Y381" i="43" s="1"/>
  <c r="X370" i="4"/>
  <c r="X381" i="43" s="1"/>
  <c r="W370" i="4"/>
  <c r="V370" i="4"/>
  <c r="N370" i="4"/>
  <c r="N381" i="43" s="1"/>
  <c r="J370" i="4"/>
  <c r="J381" i="43" s="1"/>
  <c r="H370" i="4"/>
  <c r="H381" i="43" s="1"/>
  <c r="G370" i="4"/>
  <c r="G381" i="43" s="1"/>
  <c r="F370" i="4"/>
  <c r="F381" i="43" s="1"/>
  <c r="E370" i="4"/>
  <c r="E381" i="43" s="1"/>
  <c r="D370" i="4"/>
  <c r="D381" i="43" s="1"/>
  <c r="C370" i="4"/>
  <c r="C381" i="43" s="1"/>
  <c r="B370" i="4"/>
  <c r="B381" i="43" s="1"/>
  <c r="A370" i="4"/>
  <c r="A381" i="43" s="1"/>
  <c r="AK369" i="4"/>
  <c r="AJ369" i="4"/>
  <c r="AJ380" i="43" s="1"/>
  <c r="AH369" i="4"/>
  <c r="AG369" i="4"/>
  <c r="AG380" i="43" s="1"/>
  <c r="AF369" i="4"/>
  <c r="AF380" i="43" s="1"/>
  <c r="AD369" i="4"/>
  <c r="AE369" i="4" s="1"/>
  <c r="AC369" i="4"/>
  <c r="AC380" i="43" s="1"/>
  <c r="AB369" i="4"/>
  <c r="AA369" i="4"/>
  <c r="Z369" i="4"/>
  <c r="Z380" i="43" s="1"/>
  <c r="Y369" i="4"/>
  <c r="Y380" i="43" s="1"/>
  <c r="X369" i="4"/>
  <c r="X380" i="43" s="1"/>
  <c r="W369" i="4"/>
  <c r="V369" i="4"/>
  <c r="N369" i="4"/>
  <c r="N380" i="43" s="1"/>
  <c r="J369" i="4"/>
  <c r="J380" i="43" s="1"/>
  <c r="H369" i="4"/>
  <c r="H380" i="43" s="1"/>
  <c r="G369" i="4"/>
  <c r="G380" i="43" s="1"/>
  <c r="F369" i="4"/>
  <c r="F380" i="43" s="1"/>
  <c r="E369" i="4"/>
  <c r="E380" i="43" s="1"/>
  <c r="D369" i="4"/>
  <c r="D380" i="43" s="1"/>
  <c r="C369" i="4"/>
  <c r="C380" i="43" s="1"/>
  <c r="B369" i="4"/>
  <c r="B380" i="43" s="1"/>
  <c r="A369" i="4"/>
  <c r="A380" i="43" s="1"/>
  <c r="AK368" i="4"/>
  <c r="AJ368" i="4"/>
  <c r="AJ379" i="43" s="1"/>
  <c r="AH368" i="4"/>
  <c r="AG368" i="4"/>
  <c r="AG379" i="43" s="1"/>
  <c r="AF368" i="4"/>
  <c r="AF379" i="43" s="1"/>
  <c r="AD368" i="4"/>
  <c r="AE368" i="4" s="1"/>
  <c r="AC368" i="4"/>
  <c r="AC379" i="43" s="1"/>
  <c r="AB368" i="4"/>
  <c r="AA368" i="4"/>
  <c r="Z368" i="4"/>
  <c r="Z379" i="43" s="1"/>
  <c r="Y368" i="4"/>
  <c r="Y379" i="43" s="1"/>
  <c r="X368" i="4"/>
  <c r="X379" i="43" s="1"/>
  <c r="W368" i="4"/>
  <c r="V368" i="4"/>
  <c r="N368" i="4"/>
  <c r="N379" i="43" s="1"/>
  <c r="J368" i="4"/>
  <c r="J379" i="43" s="1"/>
  <c r="H368" i="4"/>
  <c r="H379" i="43" s="1"/>
  <c r="G368" i="4"/>
  <c r="G379" i="43" s="1"/>
  <c r="F368" i="4"/>
  <c r="F379" i="43" s="1"/>
  <c r="E368" i="4"/>
  <c r="E379" i="43" s="1"/>
  <c r="D368" i="4"/>
  <c r="D379" i="43" s="1"/>
  <c r="C368" i="4"/>
  <c r="C379" i="43" s="1"/>
  <c r="B368" i="4"/>
  <c r="B379" i="43" s="1"/>
  <c r="A368" i="4"/>
  <c r="A379" i="43" s="1"/>
  <c r="AK367" i="4"/>
  <c r="AJ367" i="4"/>
  <c r="AJ378" i="43" s="1"/>
  <c r="AH367" i="4"/>
  <c r="AG367" i="4"/>
  <c r="AG378" i="43" s="1"/>
  <c r="AF367" i="4"/>
  <c r="AF378" i="43" s="1"/>
  <c r="AD367" i="4"/>
  <c r="AE367" i="4" s="1"/>
  <c r="AC367" i="4"/>
  <c r="AC378" i="43" s="1"/>
  <c r="AB367" i="4"/>
  <c r="AA367" i="4"/>
  <c r="Z367" i="4"/>
  <c r="Z378" i="43" s="1"/>
  <c r="Y367" i="4"/>
  <c r="Y378" i="43" s="1"/>
  <c r="X367" i="4"/>
  <c r="X378" i="43" s="1"/>
  <c r="W367" i="4"/>
  <c r="V367" i="4"/>
  <c r="N367" i="4"/>
  <c r="N378" i="43" s="1"/>
  <c r="J367" i="4"/>
  <c r="J378" i="43" s="1"/>
  <c r="H367" i="4"/>
  <c r="H378" i="43" s="1"/>
  <c r="G367" i="4"/>
  <c r="G378" i="43" s="1"/>
  <c r="F367" i="4"/>
  <c r="F378" i="43" s="1"/>
  <c r="E367" i="4"/>
  <c r="E378" i="43" s="1"/>
  <c r="D367" i="4"/>
  <c r="D378" i="43" s="1"/>
  <c r="C367" i="4"/>
  <c r="C378" i="43" s="1"/>
  <c r="B367" i="4"/>
  <c r="B378" i="43" s="1"/>
  <c r="A367" i="4"/>
  <c r="A378" i="43" s="1"/>
  <c r="AK366" i="4"/>
  <c r="AJ366" i="4"/>
  <c r="AJ377" i="43" s="1"/>
  <c r="AH366" i="4"/>
  <c r="AG366" i="4"/>
  <c r="AG377" i="43" s="1"/>
  <c r="AF366" i="4"/>
  <c r="AF377" i="43" s="1"/>
  <c r="AD366" i="4"/>
  <c r="AE366" i="4" s="1"/>
  <c r="R366" i="4" s="1"/>
  <c r="AC366" i="4"/>
  <c r="AC377" i="43" s="1"/>
  <c r="AB366" i="4"/>
  <c r="AA366" i="4"/>
  <c r="Z366" i="4"/>
  <c r="Z377" i="43" s="1"/>
  <c r="Y366" i="4"/>
  <c r="Y377" i="43" s="1"/>
  <c r="X366" i="4"/>
  <c r="X377" i="43" s="1"/>
  <c r="W366" i="4"/>
  <c r="V366" i="4"/>
  <c r="L366" i="4"/>
  <c r="L377" i="43" s="1"/>
  <c r="J366" i="4"/>
  <c r="J377" i="43" s="1"/>
  <c r="H366" i="4"/>
  <c r="H377" i="43" s="1"/>
  <c r="G366" i="4"/>
  <c r="G377" i="43" s="1"/>
  <c r="F366" i="4"/>
  <c r="F377" i="43" s="1"/>
  <c r="E366" i="4"/>
  <c r="E377" i="43" s="1"/>
  <c r="D366" i="4"/>
  <c r="D377" i="43" s="1"/>
  <c r="C366" i="4"/>
  <c r="C377" i="43" s="1"/>
  <c r="B366" i="4"/>
  <c r="B377" i="43" s="1"/>
  <c r="A366" i="4"/>
  <c r="A377" i="43" s="1"/>
  <c r="AK365" i="4"/>
  <c r="AJ365" i="4"/>
  <c r="AJ376" i="43" s="1"/>
  <c r="AH365" i="4"/>
  <c r="AG365" i="4"/>
  <c r="AG376" i="43" s="1"/>
  <c r="AF365" i="4"/>
  <c r="AF376" i="43" s="1"/>
  <c r="AE365" i="4"/>
  <c r="R365" i="4" s="1"/>
  <c r="R376" i="43" s="1"/>
  <c r="AD365" i="4"/>
  <c r="AC365" i="4"/>
  <c r="AC376" i="43" s="1"/>
  <c r="AB365" i="4"/>
  <c r="AA365" i="4"/>
  <c r="Z365" i="4"/>
  <c r="Z376" i="43" s="1"/>
  <c r="Y365" i="4"/>
  <c r="Y376" i="43" s="1"/>
  <c r="X365" i="4"/>
  <c r="X376" i="43" s="1"/>
  <c r="W365" i="4"/>
  <c r="V365" i="4"/>
  <c r="Q365" i="4"/>
  <c r="Q376" i="43" s="1"/>
  <c r="L365" i="4"/>
  <c r="L376" i="43" s="1"/>
  <c r="J365" i="4"/>
  <c r="J376" i="43" s="1"/>
  <c r="H365" i="4"/>
  <c r="H376" i="43" s="1"/>
  <c r="G365" i="4"/>
  <c r="G376" i="43" s="1"/>
  <c r="F365" i="4"/>
  <c r="F376" i="43" s="1"/>
  <c r="E365" i="4"/>
  <c r="E376" i="43" s="1"/>
  <c r="D365" i="4"/>
  <c r="D376" i="43" s="1"/>
  <c r="C365" i="4"/>
  <c r="C376" i="43" s="1"/>
  <c r="B365" i="4"/>
  <c r="B376" i="43" s="1"/>
  <c r="A365" i="4"/>
  <c r="A376" i="43" s="1"/>
  <c r="AK364" i="4"/>
  <c r="AJ364" i="4"/>
  <c r="AJ375" i="43" s="1"/>
  <c r="AH364" i="4"/>
  <c r="AG364" i="4"/>
  <c r="AG375" i="43" s="1"/>
  <c r="AF364" i="4"/>
  <c r="AF375" i="43" s="1"/>
  <c r="AE364" i="4"/>
  <c r="R364" i="4" s="1"/>
  <c r="R375" i="43" s="1"/>
  <c r="AD364" i="4"/>
  <c r="AC364" i="4"/>
  <c r="AC375" i="43" s="1"/>
  <c r="AB364" i="4"/>
  <c r="AA364" i="4"/>
  <c r="Z364" i="4"/>
  <c r="Z375" i="43" s="1"/>
  <c r="Y364" i="4"/>
  <c r="Y375" i="43" s="1"/>
  <c r="X364" i="4"/>
  <c r="X375" i="43" s="1"/>
  <c r="W364" i="4"/>
  <c r="V364" i="4"/>
  <c r="Q364" i="4"/>
  <c r="Q375" i="43" s="1"/>
  <c r="L364" i="4"/>
  <c r="L375" i="43" s="1"/>
  <c r="J364" i="4"/>
  <c r="J375" i="43" s="1"/>
  <c r="H364" i="4"/>
  <c r="H375" i="43" s="1"/>
  <c r="G364" i="4"/>
  <c r="G375" i="43" s="1"/>
  <c r="F364" i="4"/>
  <c r="F375" i="43" s="1"/>
  <c r="E364" i="4"/>
  <c r="E375" i="43" s="1"/>
  <c r="D364" i="4"/>
  <c r="D375" i="43" s="1"/>
  <c r="C364" i="4"/>
  <c r="C375" i="43" s="1"/>
  <c r="B364" i="4"/>
  <c r="B375" i="43" s="1"/>
  <c r="A364" i="4"/>
  <c r="A375" i="43" s="1"/>
  <c r="AK363" i="4"/>
  <c r="AJ363" i="4"/>
  <c r="AJ374" i="43" s="1"/>
  <c r="AH363" i="4"/>
  <c r="AG363" i="4"/>
  <c r="AG374" i="43" s="1"/>
  <c r="AF363" i="4"/>
  <c r="AF374" i="43" s="1"/>
  <c r="AE363" i="4"/>
  <c r="AD363" i="4"/>
  <c r="AC363" i="4"/>
  <c r="AC374" i="43" s="1"/>
  <c r="AB363" i="4"/>
  <c r="AA363" i="4"/>
  <c r="Z363" i="4"/>
  <c r="Z374" i="43" s="1"/>
  <c r="Y363" i="4"/>
  <c r="Y374" i="43" s="1"/>
  <c r="X363" i="4"/>
  <c r="X374" i="43" s="1"/>
  <c r="W363" i="4"/>
  <c r="V363" i="4"/>
  <c r="Q363" i="4"/>
  <c r="Q374" i="43" s="1"/>
  <c r="J363" i="4"/>
  <c r="J374" i="43" s="1"/>
  <c r="H363" i="4"/>
  <c r="H374" i="43" s="1"/>
  <c r="G363" i="4"/>
  <c r="G374" i="43" s="1"/>
  <c r="F363" i="4"/>
  <c r="F374" i="43" s="1"/>
  <c r="E363" i="4"/>
  <c r="E374" i="43" s="1"/>
  <c r="D363" i="4"/>
  <c r="D374" i="43" s="1"/>
  <c r="C363" i="4"/>
  <c r="C374" i="43" s="1"/>
  <c r="B363" i="4"/>
  <c r="B374" i="43" s="1"/>
  <c r="A363" i="4"/>
  <c r="A374" i="43" s="1"/>
  <c r="AJ362" i="4"/>
  <c r="AJ373" i="43" s="1"/>
  <c r="AH362" i="4"/>
  <c r="AG362" i="4"/>
  <c r="AG373" i="43" s="1"/>
  <c r="AF362" i="4"/>
  <c r="AF373" i="43" s="1"/>
  <c r="AD362" i="4"/>
  <c r="AE362" i="4" s="1"/>
  <c r="AC362" i="4"/>
  <c r="AC373" i="43" s="1"/>
  <c r="AB362" i="4"/>
  <c r="AA362" i="4"/>
  <c r="Z362" i="4"/>
  <c r="Z373" i="43" s="1"/>
  <c r="Y362" i="4"/>
  <c r="Y373" i="43" s="1"/>
  <c r="X362" i="4"/>
  <c r="X373" i="43" s="1"/>
  <c r="W362" i="4"/>
  <c r="V362" i="4"/>
  <c r="Q362" i="4"/>
  <c r="Q373" i="43" s="1"/>
  <c r="L362" i="4"/>
  <c r="L373" i="43" s="1"/>
  <c r="J362" i="4"/>
  <c r="J373" i="43" s="1"/>
  <c r="H362" i="4"/>
  <c r="H373" i="43" s="1"/>
  <c r="G362" i="4"/>
  <c r="G373" i="43" s="1"/>
  <c r="F362" i="4"/>
  <c r="F373" i="43" s="1"/>
  <c r="E362" i="4"/>
  <c r="E373" i="43" s="1"/>
  <c r="D362" i="4"/>
  <c r="D373" i="43" s="1"/>
  <c r="C362" i="4"/>
  <c r="C373" i="43" s="1"/>
  <c r="B362" i="4"/>
  <c r="B373" i="43" s="1"/>
  <c r="A362" i="4"/>
  <c r="A373" i="43" s="1"/>
  <c r="AK361" i="4"/>
  <c r="AJ361" i="4"/>
  <c r="AJ372" i="43" s="1"/>
  <c r="AH361" i="4"/>
  <c r="AG361" i="4"/>
  <c r="AG372" i="43" s="1"/>
  <c r="AF361" i="4"/>
  <c r="AF372" i="43" s="1"/>
  <c r="AE361" i="4"/>
  <c r="AD361" i="4"/>
  <c r="AC361" i="4"/>
  <c r="AC372" i="43" s="1"/>
  <c r="AB361" i="4"/>
  <c r="AA361" i="4"/>
  <c r="Z361" i="4"/>
  <c r="Z372" i="43" s="1"/>
  <c r="Y361" i="4"/>
  <c r="Y372" i="43" s="1"/>
  <c r="X361" i="4"/>
  <c r="X372" i="43" s="1"/>
  <c r="W361" i="4"/>
  <c r="V361" i="4"/>
  <c r="Q361" i="4"/>
  <c r="Q372" i="43" s="1"/>
  <c r="N361" i="4"/>
  <c r="N372" i="43" s="1"/>
  <c r="J361" i="4"/>
  <c r="J372" i="43" s="1"/>
  <c r="H361" i="4"/>
  <c r="H372" i="43" s="1"/>
  <c r="G361" i="4"/>
  <c r="G372" i="43" s="1"/>
  <c r="F361" i="4"/>
  <c r="F372" i="43" s="1"/>
  <c r="E361" i="4"/>
  <c r="E372" i="43" s="1"/>
  <c r="D361" i="4"/>
  <c r="D372" i="43" s="1"/>
  <c r="C361" i="4"/>
  <c r="C372" i="43" s="1"/>
  <c r="B361" i="4"/>
  <c r="B372" i="43" s="1"/>
  <c r="A361" i="4"/>
  <c r="A372" i="43" s="1"/>
  <c r="AK360" i="4"/>
  <c r="AJ360" i="4"/>
  <c r="AJ371" i="43" s="1"/>
  <c r="AH360" i="4"/>
  <c r="AG360" i="4"/>
  <c r="AG371" i="43" s="1"/>
  <c r="AF360" i="4"/>
  <c r="AF371" i="43" s="1"/>
  <c r="AD360" i="4"/>
  <c r="AE360" i="4" s="1"/>
  <c r="AC360" i="4"/>
  <c r="AC371" i="43" s="1"/>
  <c r="AB360" i="4"/>
  <c r="AA360" i="4"/>
  <c r="Z360" i="4"/>
  <c r="Z371" i="43" s="1"/>
  <c r="Y360" i="4"/>
  <c r="Y371" i="43" s="1"/>
  <c r="X360" i="4"/>
  <c r="X371" i="43" s="1"/>
  <c r="W360" i="4"/>
  <c r="V360" i="4"/>
  <c r="Q360" i="4"/>
  <c r="Q371" i="43" s="1"/>
  <c r="J360" i="4"/>
  <c r="J371" i="43" s="1"/>
  <c r="H360" i="4"/>
  <c r="H371" i="43" s="1"/>
  <c r="G360" i="4"/>
  <c r="G371" i="43" s="1"/>
  <c r="F360" i="4"/>
  <c r="F371" i="43" s="1"/>
  <c r="E360" i="4"/>
  <c r="E371" i="43" s="1"/>
  <c r="D360" i="4"/>
  <c r="D371" i="43" s="1"/>
  <c r="C360" i="4"/>
  <c r="C371" i="43" s="1"/>
  <c r="B360" i="4"/>
  <c r="B371" i="43" s="1"/>
  <c r="A360" i="4"/>
  <c r="A371" i="43" s="1"/>
  <c r="AJ359" i="4"/>
  <c r="AJ370" i="43" s="1"/>
  <c r="AH359" i="4"/>
  <c r="AG359" i="4"/>
  <c r="AG370" i="43" s="1"/>
  <c r="AF359" i="4"/>
  <c r="AF370" i="43" s="1"/>
  <c r="AD359" i="4"/>
  <c r="AE359" i="4" s="1"/>
  <c r="AC359" i="4"/>
  <c r="AC370" i="43" s="1"/>
  <c r="AB359" i="4"/>
  <c r="AA359" i="4"/>
  <c r="Z359" i="4"/>
  <c r="Z370" i="43" s="1"/>
  <c r="Y359" i="4"/>
  <c r="Y370" i="43" s="1"/>
  <c r="X359" i="4"/>
  <c r="X370" i="43" s="1"/>
  <c r="W359" i="4"/>
  <c r="V359" i="4"/>
  <c r="N359" i="4"/>
  <c r="N370" i="43" s="1"/>
  <c r="J359" i="4"/>
  <c r="J370" i="43" s="1"/>
  <c r="H359" i="4"/>
  <c r="H370" i="43" s="1"/>
  <c r="G359" i="4"/>
  <c r="G370" i="43" s="1"/>
  <c r="F359" i="4"/>
  <c r="F370" i="43" s="1"/>
  <c r="E359" i="4"/>
  <c r="E370" i="43" s="1"/>
  <c r="D359" i="4"/>
  <c r="D370" i="43" s="1"/>
  <c r="C359" i="4"/>
  <c r="C370" i="43" s="1"/>
  <c r="B359" i="4"/>
  <c r="B370" i="43" s="1"/>
  <c r="A359" i="4"/>
  <c r="A370" i="43" s="1"/>
  <c r="AK358" i="4"/>
  <c r="AJ358" i="4"/>
  <c r="AJ369" i="43" s="1"/>
  <c r="AH358" i="4"/>
  <c r="AG358" i="4"/>
  <c r="AG369" i="43" s="1"/>
  <c r="AF358" i="4"/>
  <c r="AF369" i="43" s="1"/>
  <c r="AD358" i="4"/>
  <c r="AE358" i="4" s="1"/>
  <c r="AC358" i="4"/>
  <c r="AC369" i="43" s="1"/>
  <c r="AB358" i="4"/>
  <c r="AA358" i="4"/>
  <c r="Z358" i="4"/>
  <c r="Z369" i="43" s="1"/>
  <c r="Y358" i="4"/>
  <c r="Y369" i="43" s="1"/>
  <c r="X358" i="4"/>
  <c r="X369" i="43" s="1"/>
  <c r="W358" i="4"/>
  <c r="V358" i="4"/>
  <c r="Q358" i="4"/>
  <c r="Q369" i="43" s="1"/>
  <c r="J358" i="4"/>
  <c r="J369" i="43" s="1"/>
  <c r="H358" i="4"/>
  <c r="H369" i="43" s="1"/>
  <c r="G358" i="4"/>
  <c r="G369" i="43" s="1"/>
  <c r="F358" i="4"/>
  <c r="F369" i="43" s="1"/>
  <c r="E358" i="4"/>
  <c r="E369" i="43" s="1"/>
  <c r="D358" i="4"/>
  <c r="D369" i="43" s="1"/>
  <c r="C358" i="4"/>
  <c r="C369" i="43" s="1"/>
  <c r="B358" i="4"/>
  <c r="B369" i="43" s="1"/>
  <c r="A358" i="4"/>
  <c r="A369" i="43" s="1"/>
  <c r="AJ357" i="4"/>
  <c r="AJ368" i="43" s="1"/>
  <c r="AH357" i="4"/>
  <c r="AG357" i="4"/>
  <c r="AG368" i="43" s="1"/>
  <c r="AF357" i="4"/>
  <c r="AF368" i="43" s="1"/>
  <c r="AD357" i="4"/>
  <c r="AE357" i="4" s="1"/>
  <c r="AC357" i="4"/>
  <c r="AC368" i="43" s="1"/>
  <c r="AB357" i="4"/>
  <c r="AA357" i="4"/>
  <c r="Z357" i="4"/>
  <c r="Z368" i="43" s="1"/>
  <c r="Y357" i="4"/>
  <c r="Y368" i="43" s="1"/>
  <c r="X357" i="4"/>
  <c r="X368" i="43" s="1"/>
  <c r="W357" i="4"/>
  <c r="V357" i="4"/>
  <c r="N357" i="4"/>
  <c r="N368" i="43" s="1"/>
  <c r="J357" i="4"/>
  <c r="J368" i="43" s="1"/>
  <c r="H357" i="4"/>
  <c r="H368" i="43" s="1"/>
  <c r="G357" i="4"/>
  <c r="G368" i="43" s="1"/>
  <c r="F357" i="4"/>
  <c r="F368" i="43" s="1"/>
  <c r="E357" i="4"/>
  <c r="E368" i="43" s="1"/>
  <c r="D357" i="4"/>
  <c r="D368" i="43" s="1"/>
  <c r="C357" i="4"/>
  <c r="C368" i="43" s="1"/>
  <c r="B357" i="4"/>
  <c r="B368" i="43" s="1"/>
  <c r="A357" i="4"/>
  <c r="A368" i="43" s="1"/>
  <c r="AK356" i="4"/>
  <c r="AJ356" i="4"/>
  <c r="AJ367" i="43" s="1"/>
  <c r="AH356" i="4"/>
  <c r="AG356" i="4"/>
  <c r="AG367" i="43" s="1"/>
  <c r="AF356" i="4"/>
  <c r="AF367" i="43" s="1"/>
  <c r="AD356" i="4"/>
  <c r="AE356" i="4" s="1"/>
  <c r="AC356" i="4"/>
  <c r="AC367" i="43" s="1"/>
  <c r="AB356" i="4"/>
  <c r="AA356" i="4"/>
  <c r="Z356" i="4"/>
  <c r="Z367" i="43" s="1"/>
  <c r="Y356" i="4"/>
  <c r="Y367" i="43" s="1"/>
  <c r="X356" i="4"/>
  <c r="X367" i="43" s="1"/>
  <c r="W356" i="4"/>
  <c r="V356" i="4"/>
  <c r="Q356" i="4"/>
  <c r="Q367" i="43" s="1"/>
  <c r="J356" i="4"/>
  <c r="J367" i="43" s="1"/>
  <c r="H356" i="4"/>
  <c r="H367" i="43" s="1"/>
  <c r="G356" i="4"/>
  <c r="G367" i="43" s="1"/>
  <c r="F356" i="4"/>
  <c r="F367" i="43" s="1"/>
  <c r="E356" i="4"/>
  <c r="E367" i="43" s="1"/>
  <c r="D356" i="4"/>
  <c r="D367" i="43" s="1"/>
  <c r="C356" i="4"/>
  <c r="C367" i="43" s="1"/>
  <c r="B356" i="4"/>
  <c r="B367" i="43" s="1"/>
  <c r="A356" i="4"/>
  <c r="A367" i="43" s="1"/>
  <c r="AJ355" i="4"/>
  <c r="AJ366" i="43" s="1"/>
  <c r="AH355" i="4"/>
  <c r="AG355" i="4"/>
  <c r="AG366" i="43" s="1"/>
  <c r="AF355" i="4"/>
  <c r="AF366" i="43" s="1"/>
  <c r="AD355" i="4"/>
  <c r="AE355" i="4" s="1"/>
  <c r="AC355" i="4"/>
  <c r="AC366" i="43" s="1"/>
  <c r="AB355" i="4"/>
  <c r="AA355" i="4"/>
  <c r="Z355" i="4"/>
  <c r="Z366" i="43" s="1"/>
  <c r="Y355" i="4"/>
  <c r="Y366" i="43" s="1"/>
  <c r="X355" i="4"/>
  <c r="X366" i="43" s="1"/>
  <c r="W355" i="4"/>
  <c r="V355" i="4"/>
  <c r="N355" i="4"/>
  <c r="N366" i="43" s="1"/>
  <c r="J355" i="4"/>
  <c r="J366" i="43" s="1"/>
  <c r="H355" i="4"/>
  <c r="H366" i="43" s="1"/>
  <c r="G355" i="4"/>
  <c r="G366" i="43" s="1"/>
  <c r="F355" i="4"/>
  <c r="F366" i="43" s="1"/>
  <c r="E355" i="4"/>
  <c r="E366" i="43" s="1"/>
  <c r="D355" i="4"/>
  <c r="D366" i="43" s="1"/>
  <c r="C355" i="4"/>
  <c r="C366" i="43" s="1"/>
  <c r="B355" i="4"/>
  <c r="B366" i="43" s="1"/>
  <c r="A355" i="4"/>
  <c r="A366" i="43" s="1"/>
  <c r="AK354" i="4"/>
  <c r="AJ354" i="4"/>
  <c r="AJ365" i="43" s="1"/>
  <c r="AH354" i="4"/>
  <c r="AG354" i="4"/>
  <c r="AG365" i="43" s="1"/>
  <c r="AF354" i="4"/>
  <c r="AF365" i="43" s="1"/>
  <c r="AD354" i="4"/>
  <c r="AE354" i="4" s="1"/>
  <c r="AC354" i="4"/>
  <c r="AC365" i="43" s="1"/>
  <c r="AB354" i="4"/>
  <c r="AA354" i="4"/>
  <c r="Z354" i="4"/>
  <c r="Z365" i="43" s="1"/>
  <c r="Y354" i="4"/>
  <c r="Y365" i="43" s="1"/>
  <c r="X354" i="4"/>
  <c r="X365" i="43" s="1"/>
  <c r="W354" i="4"/>
  <c r="V354" i="4"/>
  <c r="Q354" i="4"/>
  <c r="Q365" i="43" s="1"/>
  <c r="J354" i="4"/>
  <c r="J365" i="43" s="1"/>
  <c r="H354" i="4"/>
  <c r="H365" i="43" s="1"/>
  <c r="G354" i="4"/>
  <c r="G365" i="43" s="1"/>
  <c r="F354" i="4"/>
  <c r="F365" i="43" s="1"/>
  <c r="E354" i="4"/>
  <c r="E365" i="43" s="1"/>
  <c r="D354" i="4"/>
  <c r="D365" i="43" s="1"/>
  <c r="C354" i="4"/>
  <c r="C365" i="43" s="1"/>
  <c r="B354" i="4"/>
  <c r="B365" i="43" s="1"/>
  <c r="A354" i="4"/>
  <c r="A365" i="43" s="1"/>
  <c r="AJ353" i="4"/>
  <c r="AJ364" i="43" s="1"/>
  <c r="AH353" i="4"/>
  <c r="AG353" i="4"/>
  <c r="AG364" i="43" s="1"/>
  <c r="AF353" i="4"/>
  <c r="AF364" i="43" s="1"/>
  <c r="AD353" i="4"/>
  <c r="AE353" i="4" s="1"/>
  <c r="AC353" i="4"/>
  <c r="AC364" i="43" s="1"/>
  <c r="AB353" i="4"/>
  <c r="AA353" i="4"/>
  <c r="Z353" i="4"/>
  <c r="Z364" i="43" s="1"/>
  <c r="Y353" i="4"/>
  <c r="Y364" i="43" s="1"/>
  <c r="X353" i="4"/>
  <c r="X364" i="43" s="1"/>
  <c r="W353" i="4"/>
  <c r="V353" i="4"/>
  <c r="N353" i="4"/>
  <c r="N364" i="43" s="1"/>
  <c r="J353" i="4"/>
  <c r="J364" i="43" s="1"/>
  <c r="H353" i="4"/>
  <c r="H364" i="43" s="1"/>
  <c r="G353" i="4"/>
  <c r="G364" i="43" s="1"/>
  <c r="F353" i="4"/>
  <c r="F364" i="43" s="1"/>
  <c r="E353" i="4"/>
  <c r="E364" i="43" s="1"/>
  <c r="D353" i="4"/>
  <c r="D364" i="43" s="1"/>
  <c r="C353" i="4"/>
  <c r="C364" i="43" s="1"/>
  <c r="B353" i="4"/>
  <c r="B364" i="43" s="1"/>
  <c r="A353" i="4"/>
  <c r="A364" i="43" s="1"/>
  <c r="AK352" i="4"/>
  <c r="AJ352" i="4"/>
  <c r="AJ363" i="43" s="1"/>
  <c r="AH352" i="4"/>
  <c r="AG352" i="4"/>
  <c r="AG363" i="43" s="1"/>
  <c r="AF352" i="4"/>
  <c r="AF363" i="43" s="1"/>
  <c r="AD352" i="4"/>
  <c r="AE352" i="4" s="1"/>
  <c r="AC352" i="4"/>
  <c r="AC363" i="43" s="1"/>
  <c r="AB352" i="4"/>
  <c r="AA352" i="4"/>
  <c r="Z352" i="4"/>
  <c r="Z363" i="43" s="1"/>
  <c r="Y352" i="4"/>
  <c r="Y363" i="43" s="1"/>
  <c r="X352" i="4"/>
  <c r="X363" i="43" s="1"/>
  <c r="W352" i="4"/>
  <c r="V352" i="4"/>
  <c r="Q352" i="4"/>
  <c r="Q363" i="43" s="1"/>
  <c r="J352" i="4"/>
  <c r="J363" i="43" s="1"/>
  <c r="H352" i="4"/>
  <c r="H363" i="43" s="1"/>
  <c r="G352" i="4"/>
  <c r="G363" i="43" s="1"/>
  <c r="F352" i="4"/>
  <c r="F363" i="43" s="1"/>
  <c r="E352" i="4"/>
  <c r="E363" i="43" s="1"/>
  <c r="D352" i="4"/>
  <c r="D363" i="43" s="1"/>
  <c r="C352" i="4"/>
  <c r="C363" i="43" s="1"/>
  <c r="B352" i="4"/>
  <c r="B363" i="43" s="1"/>
  <c r="A352" i="4"/>
  <c r="A363" i="43" s="1"/>
  <c r="AJ351" i="4"/>
  <c r="AJ362" i="43" s="1"/>
  <c r="AH351" i="4"/>
  <c r="AG351" i="4"/>
  <c r="AG362" i="43" s="1"/>
  <c r="AF351" i="4"/>
  <c r="AF362" i="43" s="1"/>
  <c r="AD351" i="4"/>
  <c r="AE351" i="4" s="1"/>
  <c r="AC351" i="4"/>
  <c r="AC362" i="43" s="1"/>
  <c r="AB351" i="4"/>
  <c r="AA351" i="4"/>
  <c r="Z351" i="4"/>
  <c r="Z362" i="43" s="1"/>
  <c r="Y351" i="4"/>
  <c r="Y362" i="43" s="1"/>
  <c r="X351" i="4"/>
  <c r="X362" i="43" s="1"/>
  <c r="W351" i="4"/>
  <c r="V351" i="4"/>
  <c r="N351" i="4"/>
  <c r="N362" i="43" s="1"/>
  <c r="J351" i="4"/>
  <c r="J362" i="43" s="1"/>
  <c r="H351" i="4"/>
  <c r="H362" i="43" s="1"/>
  <c r="G351" i="4"/>
  <c r="G362" i="43" s="1"/>
  <c r="F351" i="4"/>
  <c r="F362" i="43" s="1"/>
  <c r="E351" i="4"/>
  <c r="E362" i="43" s="1"/>
  <c r="D351" i="4"/>
  <c r="D362" i="43" s="1"/>
  <c r="C351" i="4"/>
  <c r="C362" i="43" s="1"/>
  <c r="B351" i="4"/>
  <c r="B362" i="43" s="1"/>
  <c r="A351" i="4"/>
  <c r="A362" i="43" s="1"/>
  <c r="AK350" i="4"/>
  <c r="AJ350" i="4"/>
  <c r="AJ361" i="43" s="1"/>
  <c r="AH350" i="4"/>
  <c r="AG350" i="4"/>
  <c r="AG361" i="43" s="1"/>
  <c r="AF350" i="4"/>
  <c r="AF361" i="43" s="1"/>
  <c r="AD350" i="4"/>
  <c r="AE350" i="4" s="1"/>
  <c r="AC350" i="4"/>
  <c r="AC361" i="43" s="1"/>
  <c r="AB350" i="4"/>
  <c r="AA350" i="4"/>
  <c r="Z350" i="4"/>
  <c r="Z361" i="43" s="1"/>
  <c r="Y350" i="4"/>
  <c r="Y361" i="43" s="1"/>
  <c r="X350" i="4"/>
  <c r="X361" i="43" s="1"/>
  <c r="W350" i="4"/>
  <c r="V350" i="4"/>
  <c r="Q350" i="4"/>
  <c r="Q361" i="43" s="1"/>
  <c r="J350" i="4"/>
  <c r="J361" i="43" s="1"/>
  <c r="H350" i="4"/>
  <c r="H361" i="43" s="1"/>
  <c r="G350" i="4"/>
  <c r="G361" i="43" s="1"/>
  <c r="F350" i="4"/>
  <c r="F361" i="43" s="1"/>
  <c r="E350" i="4"/>
  <c r="E361" i="43" s="1"/>
  <c r="D350" i="4"/>
  <c r="D361" i="43" s="1"/>
  <c r="C350" i="4"/>
  <c r="C361" i="43" s="1"/>
  <c r="B350" i="4"/>
  <c r="B361" i="43" s="1"/>
  <c r="A350" i="4"/>
  <c r="A361" i="43" s="1"/>
  <c r="AJ349" i="4"/>
  <c r="AJ360" i="43" s="1"/>
  <c r="AH349" i="4"/>
  <c r="AH360" i="43" s="1"/>
  <c r="AG349" i="4"/>
  <c r="AG360" i="43" s="1"/>
  <c r="AF349" i="4"/>
  <c r="AF360" i="43" s="1"/>
  <c r="AD349" i="4"/>
  <c r="AE349" i="4" s="1"/>
  <c r="AC349" i="4"/>
  <c r="AC360" i="43" s="1"/>
  <c r="AB349" i="4"/>
  <c r="AA349" i="4"/>
  <c r="Z349" i="4"/>
  <c r="Z360" i="43" s="1"/>
  <c r="Y349" i="4"/>
  <c r="Y360" i="43" s="1"/>
  <c r="X349" i="4"/>
  <c r="X360" i="43" s="1"/>
  <c r="W349" i="4"/>
  <c r="V349" i="4"/>
  <c r="L349" i="4"/>
  <c r="L360" i="43" s="1"/>
  <c r="J349" i="4"/>
  <c r="J360" i="43" s="1"/>
  <c r="H349" i="4"/>
  <c r="H360" i="43" s="1"/>
  <c r="G349" i="4"/>
  <c r="G360" i="43" s="1"/>
  <c r="F349" i="4"/>
  <c r="F360" i="43" s="1"/>
  <c r="E349" i="4"/>
  <c r="E360" i="43" s="1"/>
  <c r="D349" i="4"/>
  <c r="D360" i="43" s="1"/>
  <c r="C349" i="4"/>
  <c r="C360" i="43" s="1"/>
  <c r="B349" i="4"/>
  <c r="B360" i="43" s="1"/>
  <c r="A349" i="4"/>
  <c r="A360" i="43" s="1"/>
  <c r="AJ348" i="4"/>
  <c r="AJ359" i="43" s="1"/>
  <c r="AH348" i="4"/>
  <c r="AG348" i="4"/>
  <c r="AG359" i="43" s="1"/>
  <c r="AF348" i="4"/>
  <c r="AF359" i="43" s="1"/>
  <c r="AD348" i="4"/>
  <c r="AC348" i="4"/>
  <c r="AC359" i="43" s="1"/>
  <c r="AB348" i="4"/>
  <c r="AA348" i="4"/>
  <c r="Z348" i="4"/>
  <c r="Z359" i="43" s="1"/>
  <c r="Y348" i="4"/>
  <c r="Y359" i="43" s="1"/>
  <c r="X348" i="4"/>
  <c r="X359" i="43" s="1"/>
  <c r="W348" i="4"/>
  <c r="V348" i="4"/>
  <c r="L348" i="4"/>
  <c r="L359" i="43" s="1"/>
  <c r="J348" i="4"/>
  <c r="J359" i="43" s="1"/>
  <c r="H348" i="4"/>
  <c r="H359" i="43" s="1"/>
  <c r="G348" i="4"/>
  <c r="G359" i="43" s="1"/>
  <c r="F348" i="4"/>
  <c r="F359" i="43" s="1"/>
  <c r="E348" i="4"/>
  <c r="E359" i="43" s="1"/>
  <c r="D348" i="4"/>
  <c r="D359" i="43" s="1"/>
  <c r="C348" i="4"/>
  <c r="C359" i="43" s="1"/>
  <c r="B348" i="4"/>
  <c r="B359" i="43" s="1"/>
  <c r="A348" i="4"/>
  <c r="A359" i="43" s="1"/>
  <c r="AJ347" i="4"/>
  <c r="AJ358" i="43" s="1"/>
  <c r="AH347" i="4"/>
  <c r="AG347" i="4"/>
  <c r="AG358" i="43" s="1"/>
  <c r="AF347" i="4"/>
  <c r="AF358" i="43" s="1"/>
  <c r="AD347" i="4"/>
  <c r="AC347" i="4"/>
  <c r="AC358" i="43" s="1"/>
  <c r="AB347" i="4"/>
  <c r="AA347" i="4"/>
  <c r="Z347" i="4"/>
  <c r="Z358" i="43" s="1"/>
  <c r="Y347" i="4"/>
  <c r="Y358" i="43" s="1"/>
  <c r="X347" i="4"/>
  <c r="X358" i="43" s="1"/>
  <c r="W347" i="4"/>
  <c r="V347" i="4"/>
  <c r="L347" i="4"/>
  <c r="L358" i="43" s="1"/>
  <c r="J347" i="4"/>
  <c r="J358" i="43" s="1"/>
  <c r="H347" i="4"/>
  <c r="H358" i="43" s="1"/>
  <c r="G347" i="4"/>
  <c r="G358" i="43" s="1"/>
  <c r="F347" i="4"/>
  <c r="F358" i="43" s="1"/>
  <c r="E347" i="4"/>
  <c r="E358" i="43" s="1"/>
  <c r="D347" i="4"/>
  <c r="D358" i="43" s="1"/>
  <c r="C347" i="4"/>
  <c r="C358" i="43" s="1"/>
  <c r="B347" i="4"/>
  <c r="B358" i="43" s="1"/>
  <c r="A347" i="4"/>
  <c r="A358" i="43" s="1"/>
  <c r="AJ346" i="4"/>
  <c r="AJ357" i="43" s="1"/>
  <c r="AH346" i="4"/>
  <c r="AG346" i="4"/>
  <c r="AG357" i="43" s="1"/>
  <c r="AF346" i="4"/>
  <c r="AF357" i="43" s="1"/>
  <c r="AD346" i="4"/>
  <c r="AC346" i="4"/>
  <c r="AC357" i="43" s="1"/>
  <c r="AB346" i="4"/>
  <c r="AA346" i="4"/>
  <c r="Z346" i="4"/>
  <c r="Z357" i="43" s="1"/>
  <c r="Y346" i="4"/>
  <c r="Y357" i="43" s="1"/>
  <c r="X346" i="4"/>
  <c r="X357" i="43" s="1"/>
  <c r="W346" i="4"/>
  <c r="V346" i="4"/>
  <c r="L346" i="4"/>
  <c r="L357" i="43" s="1"/>
  <c r="J346" i="4"/>
  <c r="J357" i="43" s="1"/>
  <c r="H346" i="4"/>
  <c r="H357" i="43" s="1"/>
  <c r="G346" i="4"/>
  <c r="G357" i="43" s="1"/>
  <c r="F346" i="4"/>
  <c r="F357" i="43" s="1"/>
  <c r="E346" i="4"/>
  <c r="E357" i="43" s="1"/>
  <c r="D346" i="4"/>
  <c r="D357" i="43" s="1"/>
  <c r="C346" i="4"/>
  <c r="C357" i="43" s="1"/>
  <c r="B346" i="4"/>
  <c r="B357" i="43" s="1"/>
  <c r="A346" i="4"/>
  <c r="A357" i="43" s="1"/>
  <c r="AK345" i="4"/>
  <c r="AJ345" i="4"/>
  <c r="AJ356" i="43" s="1"/>
  <c r="AH345" i="4"/>
  <c r="AG345" i="4"/>
  <c r="AG356" i="43" s="1"/>
  <c r="AF345" i="4"/>
  <c r="AF356" i="43" s="1"/>
  <c r="AE345" i="4"/>
  <c r="AD345" i="4"/>
  <c r="AC345" i="4"/>
  <c r="AC356" i="43" s="1"/>
  <c r="AB345" i="4"/>
  <c r="AA345" i="4"/>
  <c r="Z345" i="4"/>
  <c r="Z356" i="43" s="1"/>
  <c r="Y345" i="4"/>
  <c r="Y356" i="43" s="1"/>
  <c r="X345" i="4"/>
  <c r="X356" i="43" s="1"/>
  <c r="W345" i="4"/>
  <c r="V345" i="4"/>
  <c r="Q345" i="4"/>
  <c r="Q356" i="43" s="1"/>
  <c r="N345" i="4"/>
  <c r="N356" i="43" s="1"/>
  <c r="J345" i="4"/>
  <c r="J356" i="43" s="1"/>
  <c r="H345" i="4"/>
  <c r="H356" i="43" s="1"/>
  <c r="G345" i="4"/>
  <c r="G356" i="43" s="1"/>
  <c r="F345" i="4"/>
  <c r="F356" i="43" s="1"/>
  <c r="E345" i="4"/>
  <c r="E356" i="43" s="1"/>
  <c r="D345" i="4"/>
  <c r="D356" i="43" s="1"/>
  <c r="C345" i="4"/>
  <c r="C356" i="43" s="1"/>
  <c r="B345" i="4"/>
  <c r="B356" i="43" s="1"/>
  <c r="A345" i="4"/>
  <c r="A356" i="43" s="1"/>
  <c r="AK344" i="4"/>
  <c r="AJ344" i="4"/>
  <c r="AJ355" i="43" s="1"/>
  <c r="AH344" i="4"/>
  <c r="AG344" i="4"/>
  <c r="AG355" i="43" s="1"/>
  <c r="AF344" i="4"/>
  <c r="AF355" i="43" s="1"/>
  <c r="AD344" i="4"/>
  <c r="AE344" i="4" s="1"/>
  <c r="AC344" i="4"/>
  <c r="AC355" i="43" s="1"/>
  <c r="AB344" i="4"/>
  <c r="AA344" i="4"/>
  <c r="Z344" i="4"/>
  <c r="Z355" i="43" s="1"/>
  <c r="Y344" i="4"/>
  <c r="Y355" i="43" s="1"/>
  <c r="X344" i="4"/>
  <c r="X355" i="43" s="1"/>
  <c r="W344" i="4"/>
  <c r="V344" i="4"/>
  <c r="Q344" i="4"/>
  <c r="Q355" i="43" s="1"/>
  <c r="J344" i="4"/>
  <c r="J355" i="43" s="1"/>
  <c r="H344" i="4"/>
  <c r="H355" i="43" s="1"/>
  <c r="G344" i="4"/>
  <c r="G355" i="43" s="1"/>
  <c r="F344" i="4"/>
  <c r="F355" i="43" s="1"/>
  <c r="E344" i="4"/>
  <c r="E355" i="43" s="1"/>
  <c r="D344" i="4"/>
  <c r="D355" i="43" s="1"/>
  <c r="C344" i="4"/>
  <c r="C355" i="43" s="1"/>
  <c r="B344" i="4"/>
  <c r="B355" i="43" s="1"/>
  <c r="A344" i="4"/>
  <c r="A355" i="43" s="1"/>
  <c r="AJ343" i="4"/>
  <c r="AJ354" i="43" s="1"/>
  <c r="AH343" i="4"/>
  <c r="AG343" i="4"/>
  <c r="AG354" i="43" s="1"/>
  <c r="AF343" i="4"/>
  <c r="AF354" i="43" s="1"/>
  <c r="AD343" i="4"/>
  <c r="AE343" i="4" s="1"/>
  <c r="AC343" i="4"/>
  <c r="AC354" i="43" s="1"/>
  <c r="AB343" i="4"/>
  <c r="AA343" i="4"/>
  <c r="Z343" i="4"/>
  <c r="Z354" i="43" s="1"/>
  <c r="Y343" i="4"/>
  <c r="Y354" i="43" s="1"/>
  <c r="X343" i="4"/>
  <c r="X354" i="43" s="1"/>
  <c r="W343" i="4"/>
  <c r="V343" i="4"/>
  <c r="Q343" i="4"/>
  <c r="Q354" i="43" s="1"/>
  <c r="J343" i="4"/>
  <c r="J354" i="43" s="1"/>
  <c r="H343" i="4"/>
  <c r="H354" i="43" s="1"/>
  <c r="G343" i="4"/>
  <c r="G354" i="43" s="1"/>
  <c r="F343" i="4"/>
  <c r="F354" i="43" s="1"/>
  <c r="E343" i="4"/>
  <c r="E354" i="43" s="1"/>
  <c r="D343" i="4"/>
  <c r="D354" i="43" s="1"/>
  <c r="C343" i="4"/>
  <c r="C354" i="43" s="1"/>
  <c r="B343" i="4"/>
  <c r="B354" i="43" s="1"/>
  <c r="A343" i="4"/>
  <c r="A354" i="43" s="1"/>
  <c r="AJ342" i="4"/>
  <c r="AJ353" i="43" s="1"/>
  <c r="AH342" i="4"/>
  <c r="AH353" i="43" s="1"/>
  <c r="AG342" i="4"/>
  <c r="AG353" i="43" s="1"/>
  <c r="AF342" i="4"/>
  <c r="AF353" i="43" s="1"/>
  <c r="AD342" i="4"/>
  <c r="AE342" i="4" s="1"/>
  <c r="AC342" i="4"/>
  <c r="AC353" i="43" s="1"/>
  <c r="AB342" i="4"/>
  <c r="AA342" i="4"/>
  <c r="Z342" i="4"/>
  <c r="Z353" i="43" s="1"/>
  <c r="Y342" i="4"/>
  <c r="Y353" i="43" s="1"/>
  <c r="X342" i="4"/>
  <c r="X353" i="43" s="1"/>
  <c r="W342" i="4"/>
  <c r="V342" i="4"/>
  <c r="L342" i="4"/>
  <c r="L353" i="43" s="1"/>
  <c r="J342" i="4"/>
  <c r="J353" i="43" s="1"/>
  <c r="H342" i="4"/>
  <c r="H353" i="43" s="1"/>
  <c r="G342" i="4"/>
  <c r="G353" i="43" s="1"/>
  <c r="F342" i="4"/>
  <c r="F353" i="43" s="1"/>
  <c r="E342" i="4"/>
  <c r="E353" i="43" s="1"/>
  <c r="D342" i="4"/>
  <c r="D353" i="43" s="1"/>
  <c r="C342" i="4"/>
  <c r="C353" i="43" s="1"/>
  <c r="B342" i="4"/>
  <c r="B353" i="43" s="1"/>
  <c r="A342" i="4"/>
  <c r="A353" i="43" s="1"/>
  <c r="AK341" i="4"/>
  <c r="AJ341" i="4"/>
  <c r="AJ352" i="43" s="1"/>
  <c r="AH341" i="4"/>
  <c r="AH352" i="43" s="1"/>
  <c r="AG341" i="4"/>
  <c r="AG352" i="43" s="1"/>
  <c r="AF341" i="4"/>
  <c r="AF352" i="43" s="1"/>
  <c r="AE341" i="4"/>
  <c r="AD341" i="4"/>
  <c r="AC341" i="4"/>
  <c r="AC352" i="43" s="1"/>
  <c r="AB341" i="4"/>
  <c r="AA341" i="4"/>
  <c r="Z341" i="4"/>
  <c r="Z352" i="43" s="1"/>
  <c r="Y341" i="4"/>
  <c r="Y352" i="43" s="1"/>
  <c r="X341" i="4"/>
  <c r="X352" i="43" s="1"/>
  <c r="W341" i="4"/>
  <c r="V341" i="4"/>
  <c r="Q341" i="4"/>
  <c r="Q352" i="43" s="1"/>
  <c r="J341" i="4"/>
  <c r="J352" i="43" s="1"/>
  <c r="H341" i="4"/>
  <c r="H352" i="43" s="1"/>
  <c r="G341" i="4"/>
  <c r="G352" i="43" s="1"/>
  <c r="F341" i="4"/>
  <c r="F352" i="43" s="1"/>
  <c r="E341" i="4"/>
  <c r="E352" i="43" s="1"/>
  <c r="D341" i="4"/>
  <c r="D352" i="43" s="1"/>
  <c r="C341" i="4"/>
  <c r="C352" i="43" s="1"/>
  <c r="B341" i="4"/>
  <c r="B352" i="43" s="1"/>
  <c r="A341" i="4"/>
  <c r="A352" i="43" s="1"/>
  <c r="AK340" i="4"/>
  <c r="AJ340" i="4"/>
  <c r="AJ350" i="43" s="1"/>
  <c r="AH340" i="4"/>
  <c r="AH350" i="43" s="1"/>
  <c r="AG340" i="4"/>
  <c r="AG350" i="43" s="1"/>
  <c r="AF340" i="4"/>
  <c r="AF350" i="43" s="1"/>
  <c r="AE340" i="4"/>
  <c r="AD340" i="4"/>
  <c r="AC340" i="4"/>
  <c r="AC350" i="43" s="1"/>
  <c r="AB340" i="4"/>
  <c r="AA340" i="4"/>
  <c r="Z340" i="4"/>
  <c r="Z350" i="43" s="1"/>
  <c r="Y340" i="4"/>
  <c r="Y350" i="43" s="1"/>
  <c r="X340" i="4"/>
  <c r="X350" i="43" s="1"/>
  <c r="W340" i="4"/>
  <c r="V340" i="4"/>
  <c r="Q340" i="4"/>
  <c r="Q350" i="43" s="1"/>
  <c r="P340" i="4"/>
  <c r="P350" i="43" s="1"/>
  <c r="N340" i="4"/>
  <c r="N350" i="43" s="1"/>
  <c r="J340" i="4"/>
  <c r="J350" i="43" s="1"/>
  <c r="H340" i="4"/>
  <c r="H350" i="43" s="1"/>
  <c r="G340" i="4"/>
  <c r="G350" i="43" s="1"/>
  <c r="F340" i="4"/>
  <c r="F350" i="43" s="1"/>
  <c r="E340" i="4"/>
  <c r="E350" i="43" s="1"/>
  <c r="D340" i="4"/>
  <c r="D350" i="43" s="1"/>
  <c r="C340" i="4"/>
  <c r="C350" i="43" s="1"/>
  <c r="B340" i="4"/>
  <c r="B350" i="43" s="1"/>
  <c r="A340" i="4"/>
  <c r="A350" i="43" s="1"/>
  <c r="AK339" i="4"/>
  <c r="AJ339" i="4"/>
  <c r="AJ349" i="43" s="1"/>
  <c r="AH339" i="4"/>
  <c r="AH349" i="43" s="1"/>
  <c r="AG339" i="4"/>
  <c r="AG349" i="43" s="1"/>
  <c r="AF339" i="4"/>
  <c r="AF349" i="43" s="1"/>
  <c r="AD339" i="4"/>
  <c r="AE339" i="4" s="1"/>
  <c r="AC339" i="4"/>
  <c r="AC349" i="43" s="1"/>
  <c r="AB339" i="4"/>
  <c r="AA339" i="4"/>
  <c r="Z339" i="4"/>
  <c r="Z349" i="43" s="1"/>
  <c r="Y339" i="4"/>
  <c r="Y349" i="43" s="1"/>
  <c r="X339" i="4"/>
  <c r="X349" i="43" s="1"/>
  <c r="W339" i="4"/>
  <c r="V339" i="4"/>
  <c r="Q339" i="4"/>
  <c r="Q349" i="43" s="1"/>
  <c r="P339" i="4"/>
  <c r="P349" i="43" s="1"/>
  <c r="J339" i="4"/>
  <c r="J349" i="43" s="1"/>
  <c r="H339" i="4"/>
  <c r="H349" i="43" s="1"/>
  <c r="G339" i="4"/>
  <c r="G349" i="43" s="1"/>
  <c r="F339" i="4"/>
  <c r="F349" i="43" s="1"/>
  <c r="E339" i="4"/>
  <c r="E349" i="43" s="1"/>
  <c r="D339" i="4"/>
  <c r="D349" i="43" s="1"/>
  <c r="C339" i="4"/>
  <c r="C349" i="43" s="1"/>
  <c r="B339" i="4"/>
  <c r="B349" i="43" s="1"/>
  <c r="A339" i="4"/>
  <c r="A349" i="43" s="1"/>
  <c r="AJ338" i="4"/>
  <c r="AJ348" i="43" s="1"/>
  <c r="AH338" i="4"/>
  <c r="AH348" i="43" s="1"/>
  <c r="AG338" i="4"/>
  <c r="AG348" i="43" s="1"/>
  <c r="AF338" i="4"/>
  <c r="AF348" i="43" s="1"/>
  <c r="AD338" i="4"/>
  <c r="AE338" i="4" s="1"/>
  <c r="AC338" i="4"/>
  <c r="AC348" i="43" s="1"/>
  <c r="AB338" i="4"/>
  <c r="AA338" i="4"/>
  <c r="Z338" i="4"/>
  <c r="Z348" i="43" s="1"/>
  <c r="Y338" i="4"/>
  <c r="Y348" i="43" s="1"/>
  <c r="X338" i="4"/>
  <c r="X348" i="43" s="1"/>
  <c r="W338" i="4"/>
  <c r="V338" i="4"/>
  <c r="Q338" i="4"/>
  <c r="Q348" i="43" s="1"/>
  <c r="J338" i="4"/>
  <c r="J348" i="43" s="1"/>
  <c r="H338" i="4"/>
  <c r="H348" i="43" s="1"/>
  <c r="G338" i="4"/>
  <c r="G348" i="43" s="1"/>
  <c r="F338" i="4"/>
  <c r="F348" i="43" s="1"/>
  <c r="E338" i="4"/>
  <c r="E348" i="43" s="1"/>
  <c r="D338" i="4"/>
  <c r="D348" i="43" s="1"/>
  <c r="C338" i="4"/>
  <c r="C348" i="43" s="1"/>
  <c r="B338" i="4"/>
  <c r="B348" i="43" s="1"/>
  <c r="A338" i="4"/>
  <c r="A348" i="43" s="1"/>
  <c r="AJ337" i="4"/>
  <c r="AJ347" i="43" s="1"/>
  <c r="AH337" i="4"/>
  <c r="AH347" i="43" s="1"/>
  <c r="AG337" i="4"/>
  <c r="AG347" i="43" s="1"/>
  <c r="AF337" i="4"/>
  <c r="AF347" i="43" s="1"/>
  <c r="AD337" i="4"/>
  <c r="AE337" i="4" s="1"/>
  <c r="AC337" i="4"/>
  <c r="AC347" i="43" s="1"/>
  <c r="AB337" i="4"/>
  <c r="AA337" i="4"/>
  <c r="Z337" i="4"/>
  <c r="Z347" i="43" s="1"/>
  <c r="Y337" i="4"/>
  <c r="Y347" i="43" s="1"/>
  <c r="X337" i="4"/>
  <c r="X347" i="43" s="1"/>
  <c r="W337" i="4"/>
  <c r="V337" i="4"/>
  <c r="P337" i="4"/>
  <c r="P347" i="43" s="1"/>
  <c r="L337" i="4"/>
  <c r="L347" i="43" s="1"/>
  <c r="J337" i="4"/>
  <c r="J347" i="43" s="1"/>
  <c r="H337" i="4"/>
  <c r="H347" i="43" s="1"/>
  <c r="G337" i="4"/>
  <c r="G347" i="43" s="1"/>
  <c r="F337" i="4"/>
  <c r="F347" i="43" s="1"/>
  <c r="E337" i="4"/>
  <c r="E347" i="43" s="1"/>
  <c r="D337" i="4"/>
  <c r="D347" i="43" s="1"/>
  <c r="C337" i="4"/>
  <c r="C347" i="43" s="1"/>
  <c r="B337" i="4"/>
  <c r="B347" i="43" s="1"/>
  <c r="A337" i="4"/>
  <c r="A347" i="43" s="1"/>
  <c r="AK336" i="4"/>
  <c r="AJ336" i="4"/>
  <c r="AJ346" i="43" s="1"/>
  <c r="AH336" i="4"/>
  <c r="AH346" i="43" s="1"/>
  <c r="AG336" i="4"/>
  <c r="AG346" i="43" s="1"/>
  <c r="AF336" i="4"/>
  <c r="AF346" i="43" s="1"/>
  <c r="AE336" i="4"/>
  <c r="AD336" i="4"/>
  <c r="AC336" i="4"/>
  <c r="AC346" i="43" s="1"/>
  <c r="AB336" i="4"/>
  <c r="AA336" i="4"/>
  <c r="Z336" i="4"/>
  <c r="Z346" i="43" s="1"/>
  <c r="Y336" i="4"/>
  <c r="Y346" i="43" s="1"/>
  <c r="X336" i="4"/>
  <c r="X346" i="43" s="1"/>
  <c r="W336" i="4"/>
  <c r="V336" i="4"/>
  <c r="Q336" i="4"/>
  <c r="Q346" i="43" s="1"/>
  <c r="P336" i="4"/>
  <c r="P346" i="43" s="1"/>
  <c r="N336" i="4"/>
  <c r="N346" i="43" s="1"/>
  <c r="J336" i="4"/>
  <c r="J346" i="43" s="1"/>
  <c r="H336" i="4"/>
  <c r="H346" i="43" s="1"/>
  <c r="G336" i="4"/>
  <c r="G346" i="43" s="1"/>
  <c r="F336" i="4"/>
  <c r="F346" i="43" s="1"/>
  <c r="E336" i="4"/>
  <c r="E346" i="43" s="1"/>
  <c r="D336" i="4"/>
  <c r="D346" i="43" s="1"/>
  <c r="C336" i="4"/>
  <c r="C346" i="43" s="1"/>
  <c r="B336" i="4"/>
  <c r="B346" i="43" s="1"/>
  <c r="A336" i="4"/>
  <c r="A346" i="43" s="1"/>
  <c r="AK335" i="4"/>
  <c r="AJ335" i="4"/>
  <c r="AJ345" i="43" s="1"/>
  <c r="AH335" i="4"/>
  <c r="AH345" i="43" s="1"/>
  <c r="AG335" i="4"/>
  <c r="AG345" i="43" s="1"/>
  <c r="AF335" i="4"/>
  <c r="AF345" i="43" s="1"/>
  <c r="AD335" i="4"/>
  <c r="AE335" i="4" s="1"/>
  <c r="AC335" i="4"/>
  <c r="AC345" i="43" s="1"/>
  <c r="AB335" i="4"/>
  <c r="AA335" i="4"/>
  <c r="Z335" i="4"/>
  <c r="Z345" i="43" s="1"/>
  <c r="Y335" i="4"/>
  <c r="Y345" i="43" s="1"/>
  <c r="X335" i="4"/>
  <c r="X345" i="43" s="1"/>
  <c r="W335" i="4"/>
  <c r="V335" i="4"/>
  <c r="Q335" i="4"/>
  <c r="Q345" i="43" s="1"/>
  <c r="P335" i="4"/>
  <c r="P345" i="43" s="1"/>
  <c r="J335" i="4"/>
  <c r="J345" i="43" s="1"/>
  <c r="H335" i="4"/>
  <c r="H345" i="43" s="1"/>
  <c r="G335" i="4"/>
  <c r="G345" i="43" s="1"/>
  <c r="F335" i="4"/>
  <c r="F345" i="43" s="1"/>
  <c r="E335" i="4"/>
  <c r="E345" i="43" s="1"/>
  <c r="D335" i="4"/>
  <c r="D345" i="43" s="1"/>
  <c r="C335" i="4"/>
  <c r="C345" i="43" s="1"/>
  <c r="B335" i="4"/>
  <c r="B345" i="43" s="1"/>
  <c r="A335" i="4"/>
  <c r="A345" i="43" s="1"/>
  <c r="AJ334" i="4"/>
  <c r="AJ344" i="43" s="1"/>
  <c r="AH334" i="4"/>
  <c r="AH344" i="43" s="1"/>
  <c r="AG334" i="4"/>
  <c r="AG344" i="43" s="1"/>
  <c r="AF334" i="4"/>
  <c r="AF344" i="43" s="1"/>
  <c r="AD334" i="4"/>
  <c r="AE334" i="4" s="1"/>
  <c r="AC334" i="4"/>
  <c r="AC344" i="43" s="1"/>
  <c r="AB334" i="4"/>
  <c r="AA334" i="4"/>
  <c r="Z334" i="4"/>
  <c r="Z344" i="43" s="1"/>
  <c r="Y334" i="4"/>
  <c r="Y344" i="43" s="1"/>
  <c r="X334" i="4"/>
  <c r="X344" i="43" s="1"/>
  <c r="W334" i="4"/>
  <c r="V334" i="4"/>
  <c r="Q334" i="4"/>
  <c r="Q344" i="43" s="1"/>
  <c r="J334" i="4"/>
  <c r="J344" i="43" s="1"/>
  <c r="H334" i="4"/>
  <c r="H344" i="43" s="1"/>
  <c r="G334" i="4"/>
  <c r="G344" i="43" s="1"/>
  <c r="F334" i="4"/>
  <c r="F344" i="43" s="1"/>
  <c r="E334" i="4"/>
  <c r="E344" i="43" s="1"/>
  <c r="D334" i="4"/>
  <c r="D344" i="43" s="1"/>
  <c r="C334" i="4"/>
  <c r="C344" i="43" s="1"/>
  <c r="B334" i="4"/>
  <c r="B344" i="43" s="1"/>
  <c r="A334" i="4"/>
  <c r="A344" i="43" s="1"/>
  <c r="AJ333" i="4"/>
  <c r="AJ343" i="43" s="1"/>
  <c r="AH333" i="4"/>
  <c r="AH343" i="43" s="1"/>
  <c r="AG333" i="4"/>
  <c r="AG343" i="43" s="1"/>
  <c r="AF333" i="4"/>
  <c r="AF343" i="43" s="1"/>
  <c r="AD333" i="4"/>
  <c r="AE333" i="4" s="1"/>
  <c r="AC333" i="4"/>
  <c r="AC343" i="43" s="1"/>
  <c r="AB333" i="4"/>
  <c r="AA333" i="4"/>
  <c r="Z333" i="4"/>
  <c r="Z343" i="43" s="1"/>
  <c r="Y333" i="4"/>
  <c r="Y343" i="43" s="1"/>
  <c r="X333" i="4"/>
  <c r="X343" i="43" s="1"/>
  <c r="W333" i="4"/>
  <c r="V333" i="4"/>
  <c r="P333" i="4"/>
  <c r="P343" i="43" s="1"/>
  <c r="L333" i="4"/>
  <c r="L343" i="43" s="1"/>
  <c r="J333" i="4"/>
  <c r="J343" i="43" s="1"/>
  <c r="H333" i="4"/>
  <c r="H343" i="43" s="1"/>
  <c r="G333" i="4"/>
  <c r="G343" i="43" s="1"/>
  <c r="F333" i="4"/>
  <c r="F343" i="43" s="1"/>
  <c r="E333" i="4"/>
  <c r="E343" i="43" s="1"/>
  <c r="D333" i="4"/>
  <c r="D343" i="43" s="1"/>
  <c r="C333" i="4"/>
  <c r="C343" i="43" s="1"/>
  <c r="B333" i="4"/>
  <c r="B343" i="43" s="1"/>
  <c r="A333" i="4"/>
  <c r="A343" i="43" s="1"/>
  <c r="AK332" i="4"/>
  <c r="AJ332" i="4"/>
  <c r="AJ341" i="43" s="1"/>
  <c r="AH332" i="4"/>
  <c r="AH341" i="43" s="1"/>
  <c r="AG332" i="4"/>
  <c r="AG341" i="43" s="1"/>
  <c r="AF332" i="4"/>
  <c r="AF341" i="43" s="1"/>
  <c r="AE332" i="4"/>
  <c r="AD332" i="4"/>
  <c r="AC332" i="4"/>
  <c r="AC341" i="43" s="1"/>
  <c r="AB332" i="4"/>
  <c r="AA332" i="4"/>
  <c r="Z332" i="4"/>
  <c r="Z341" i="43" s="1"/>
  <c r="Y332" i="4"/>
  <c r="Y341" i="43" s="1"/>
  <c r="X332" i="4"/>
  <c r="X341" i="43" s="1"/>
  <c r="W332" i="4"/>
  <c r="V332" i="4"/>
  <c r="Q332" i="4"/>
  <c r="Q341" i="43" s="1"/>
  <c r="N332" i="4"/>
  <c r="N341" i="43" s="1"/>
  <c r="J332" i="4"/>
  <c r="J341" i="43" s="1"/>
  <c r="J342" i="43" s="1"/>
  <c r="H332" i="4"/>
  <c r="H341" i="43" s="1"/>
  <c r="G332" i="4"/>
  <c r="G341" i="43" s="1"/>
  <c r="F332" i="4"/>
  <c r="F341" i="43" s="1"/>
  <c r="E332" i="4"/>
  <c r="E341" i="43" s="1"/>
  <c r="E342" i="43" s="1"/>
  <c r="D332" i="4"/>
  <c r="D341" i="43" s="1"/>
  <c r="C332" i="4"/>
  <c r="C341" i="43" s="1"/>
  <c r="B332" i="4"/>
  <c r="B341" i="43" s="1"/>
  <c r="A332" i="4"/>
  <c r="A341" i="43" s="1"/>
  <c r="AK331" i="4"/>
  <c r="AH331" i="4"/>
  <c r="AG331" i="4"/>
  <c r="AG339" i="43" s="1"/>
  <c r="AF331" i="4"/>
  <c r="AF339" i="43" s="1"/>
  <c r="AE331" i="4"/>
  <c r="R331" i="4" s="1"/>
  <c r="R339" i="43" s="1"/>
  <c r="AD331" i="4"/>
  <c r="AC331" i="4"/>
  <c r="AC339" i="43" s="1"/>
  <c r="AB331" i="4"/>
  <c r="AA331" i="4"/>
  <c r="Z331" i="4"/>
  <c r="Z339" i="43" s="1"/>
  <c r="Y331" i="4"/>
  <c r="Y339" i="43" s="1"/>
  <c r="X331" i="4"/>
  <c r="X339" i="43" s="1"/>
  <c r="W331" i="4"/>
  <c r="V331" i="4"/>
  <c r="Q331" i="4"/>
  <c r="Q339" i="43" s="1"/>
  <c r="L331" i="4"/>
  <c r="L339" i="43" s="1"/>
  <c r="J331" i="4"/>
  <c r="J339" i="43" s="1"/>
  <c r="H331" i="4"/>
  <c r="G331" i="4"/>
  <c r="F331" i="4"/>
  <c r="F339" i="43" s="1"/>
  <c r="E331" i="4"/>
  <c r="E339" i="43" s="1"/>
  <c r="D331" i="4"/>
  <c r="D339" i="43" s="1"/>
  <c r="C331" i="4"/>
  <c r="C339" i="43" s="1"/>
  <c r="B331" i="4"/>
  <c r="B339" i="43" s="1"/>
  <c r="A331" i="4"/>
  <c r="A339" i="43" s="1"/>
  <c r="AK330" i="4"/>
  <c r="AJ330" i="4"/>
  <c r="AJ338" i="43" s="1"/>
  <c r="AH330" i="4"/>
  <c r="AG330" i="4"/>
  <c r="AG338" i="43" s="1"/>
  <c r="AF330" i="4"/>
  <c r="AF338" i="43" s="1"/>
  <c r="AE330" i="4"/>
  <c r="AD330" i="4"/>
  <c r="AC330" i="4"/>
  <c r="AC338" i="43" s="1"/>
  <c r="AB330" i="4"/>
  <c r="AA330" i="4"/>
  <c r="Z330" i="4"/>
  <c r="Z338" i="43" s="1"/>
  <c r="Y330" i="4"/>
  <c r="Y338" i="43" s="1"/>
  <c r="X330" i="4"/>
  <c r="X338" i="43" s="1"/>
  <c r="W330" i="4"/>
  <c r="V330" i="4"/>
  <c r="Q330" i="4"/>
  <c r="Q338" i="43" s="1"/>
  <c r="N330" i="4"/>
  <c r="N338" i="43" s="1"/>
  <c r="J330" i="4"/>
  <c r="J338" i="43" s="1"/>
  <c r="H330" i="4"/>
  <c r="H338" i="43" s="1"/>
  <c r="G330" i="4"/>
  <c r="G338" i="43" s="1"/>
  <c r="F330" i="4"/>
  <c r="F338" i="43" s="1"/>
  <c r="E330" i="4"/>
  <c r="E338" i="43" s="1"/>
  <c r="D330" i="4"/>
  <c r="D338" i="43" s="1"/>
  <c r="C330" i="4"/>
  <c r="C338" i="43" s="1"/>
  <c r="B330" i="4"/>
  <c r="B338" i="43" s="1"/>
  <c r="A330" i="4"/>
  <c r="A338" i="43" s="1"/>
  <c r="AK329" i="4"/>
  <c r="AJ329" i="4"/>
  <c r="AJ337" i="43" s="1"/>
  <c r="AH329" i="4"/>
  <c r="AG329" i="4"/>
  <c r="AG337" i="43" s="1"/>
  <c r="AF329" i="4"/>
  <c r="AF337" i="43" s="1"/>
  <c r="AD329" i="4"/>
  <c r="AE329" i="4" s="1"/>
  <c r="AC329" i="4"/>
  <c r="AC337" i="43" s="1"/>
  <c r="AB329" i="4"/>
  <c r="AA329" i="4"/>
  <c r="Z329" i="4"/>
  <c r="Z337" i="43" s="1"/>
  <c r="Y329" i="4"/>
  <c r="Y337" i="43" s="1"/>
  <c r="X329" i="4"/>
  <c r="X337" i="43" s="1"/>
  <c r="W329" i="4"/>
  <c r="V329" i="4"/>
  <c r="Q329" i="4"/>
  <c r="Q337" i="43" s="1"/>
  <c r="J329" i="4"/>
  <c r="J337" i="43" s="1"/>
  <c r="H329" i="4"/>
  <c r="H337" i="43" s="1"/>
  <c r="G329" i="4"/>
  <c r="G337" i="43" s="1"/>
  <c r="F329" i="4"/>
  <c r="F337" i="43" s="1"/>
  <c r="E329" i="4"/>
  <c r="E337" i="43" s="1"/>
  <c r="D329" i="4"/>
  <c r="D337" i="43" s="1"/>
  <c r="C329" i="4"/>
  <c r="C337" i="43" s="1"/>
  <c r="B329" i="4"/>
  <c r="B337" i="43" s="1"/>
  <c r="A329" i="4"/>
  <c r="A337" i="43" s="1"/>
  <c r="O328" i="4"/>
  <c r="O336" i="43" s="1"/>
  <c r="K328" i="4"/>
  <c r="K336" i="43" s="1"/>
  <c r="P327" i="4"/>
  <c r="P335" i="43" s="1"/>
  <c r="O327" i="4"/>
  <c r="O335" i="43" s="1"/>
  <c r="K327" i="4"/>
  <c r="K335" i="43" s="1"/>
  <c r="O326" i="4"/>
  <c r="O334" i="43" s="1"/>
  <c r="K326" i="4"/>
  <c r="K334" i="43" s="1"/>
  <c r="O325" i="4"/>
  <c r="O333" i="43" s="1"/>
  <c r="K325" i="4"/>
  <c r="K333" i="43" s="1"/>
  <c r="O324" i="4"/>
  <c r="O332" i="43" s="1"/>
  <c r="K324" i="4"/>
  <c r="K332" i="43" s="1"/>
  <c r="P323" i="4"/>
  <c r="P331" i="43" s="1"/>
  <c r="O323" i="4"/>
  <c r="O331" i="43" s="1"/>
  <c r="K323" i="4"/>
  <c r="K331" i="43" s="1"/>
  <c r="O322" i="4"/>
  <c r="O330" i="43" s="1"/>
  <c r="K322" i="4"/>
  <c r="K330" i="43" s="1"/>
  <c r="O321" i="4"/>
  <c r="O329" i="43" s="1"/>
  <c r="K321" i="4"/>
  <c r="K329" i="43" s="1"/>
  <c r="O320" i="4"/>
  <c r="O328" i="43" s="1"/>
  <c r="K320" i="4"/>
  <c r="K328" i="43" s="1"/>
  <c r="P319" i="4"/>
  <c r="P327" i="43" s="1"/>
  <c r="O319" i="4"/>
  <c r="O327" i="43" s="1"/>
  <c r="K319" i="4"/>
  <c r="K327" i="43" s="1"/>
  <c r="O318" i="4"/>
  <c r="O326" i="43" s="1"/>
  <c r="K318" i="4"/>
  <c r="K326" i="43" s="1"/>
  <c r="O317" i="4"/>
  <c r="O325" i="43" s="1"/>
  <c r="K317" i="4"/>
  <c r="K325" i="43" s="1"/>
  <c r="O316" i="4"/>
  <c r="O324" i="43" s="1"/>
  <c r="K316" i="4"/>
  <c r="K324" i="43" s="1"/>
  <c r="P315" i="4"/>
  <c r="P323" i="43" s="1"/>
  <c r="O315" i="4"/>
  <c r="O323" i="43" s="1"/>
  <c r="K315" i="4"/>
  <c r="K323" i="43" s="1"/>
  <c r="O314" i="4"/>
  <c r="O322" i="43" s="1"/>
  <c r="K314" i="4"/>
  <c r="K322" i="43" s="1"/>
  <c r="O313" i="4"/>
  <c r="O321" i="43" s="1"/>
  <c r="K313" i="4"/>
  <c r="K321" i="43" s="1"/>
  <c r="O312" i="4"/>
  <c r="O320" i="43" s="1"/>
  <c r="K312" i="4"/>
  <c r="K320" i="43" s="1"/>
  <c r="P311" i="4"/>
  <c r="P319" i="43" s="1"/>
  <c r="O311" i="4"/>
  <c r="O319" i="43" s="1"/>
  <c r="K311" i="4"/>
  <c r="K319" i="43" s="1"/>
  <c r="AK310" i="4"/>
  <c r="AJ310" i="4"/>
  <c r="AJ318" i="43" s="1"/>
  <c r="AH310" i="4"/>
  <c r="AH318" i="43" s="1"/>
  <c r="AG310" i="4"/>
  <c r="AG318" i="43" s="1"/>
  <c r="AF310" i="4"/>
  <c r="AF318" i="43" s="1"/>
  <c r="AE310" i="4"/>
  <c r="AD310" i="4"/>
  <c r="AC310" i="4"/>
  <c r="AC318" i="43" s="1"/>
  <c r="AB310" i="4"/>
  <c r="AA310" i="4"/>
  <c r="Z310" i="4"/>
  <c r="Z318" i="43" s="1"/>
  <c r="Y310" i="4"/>
  <c r="Y318" i="43" s="1"/>
  <c r="X310" i="4"/>
  <c r="X318" i="43" s="1"/>
  <c r="W310" i="4"/>
  <c r="V310" i="4"/>
  <c r="Q310" i="4"/>
  <c r="Q318" i="43" s="1"/>
  <c r="P310" i="4"/>
  <c r="P318" i="43" s="1"/>
  <c r="N310" i="4"/>
  <c r="N318" i="43" s="1"/>
  <c r="J310" i="4"/>
  <c r="J318" i="43" s="1"/>
  <c r="H310" i="4"/>
  <c r="H318" i="43" s="1"/>
  <c r="G310" i="4"/>
  <c r="G318" i="43" s="1"/>
  <c r="F310" i="4"/>
  <c r="F318" i="43" s="1"/>
  <c r="E310" i="4"/>
  <c r="E318" i="43" s="1"/>
  <c r="D310" i="4"/>
  <c r="D318" i="43" s="1"/>
  <c r="C310" i="4"/>
  <c r="C318" i="43" s="1"/>
  <c r="B310" i="4"/>
  <c r="B318" i="43" s="1"/>
  <c r="A310" i="4"/>
  <c r="A318" i="43" s="1"/>
  <c r="AK309" i="4"/>
  <c r="AJ309" i="4"/>
  <c r="AJ317" i="43" s="1"/>
  <c r="AH309" i="4"/>
  <c r="AH317" i="43" s="1"/>
  <c r="AG309" i="4"/>
  <c r="AG317" i="43" s="1"/>
  <c r="AF309" i="4"/>
  <c r="AF317" i="43" s="1"/>
  <c r="AD309" i="4"/>
  <c r="AE309" i="4" s="1"/>
  <c r="AC309" i="4"/>
  <c r="AC317" i="43" s="1"/>
  <c r="AB309" i="4"/>
  <c r="AA309" i="4"/>
  <c r="Z309" i="4"/>
  <c r="Z317" i="43" s="1"/>
  <c r="Y309" i="4"/>
  <c r="Y317" i="43" s="1"/>
  <c r="X309" i="4"/>
  <c r="X317" i="43" s="1"/>
  <c r="W309" i="4"/>
  <c r="V309" i="4"/>
  <c r="Q309" i="4"/>
  <c r="Q317" i="43" s="1"/>
  <c r="P309" i="4"/>
  <c r="P317" i="43" s="1"/>
  <c r="J309" i="4"/>
  <c r="J317" i="43" s="1"/>
  <c r="H309" i="4"/>
  <c r="H317" i="43" s="1"/>
  <c r="G309" i="4"/>
  <c r="G317" i="43" s="1"/>
  <c r="F309" i="4"/>
  <c r="F317" i="43" s="1"/>
  <c r="E309" i="4"/>
  <c r="E317" i="43" s="1"/>
  <c r="D309" i="4"/>
  <c r="D317" i="43" s="1"/>
  <c r="C309" i="4"/>
  <c r="C317" i="43" s="1"/>
  <c r="B309" i="4"/>
  <c r="B317" i="43" s="1"/>
  <c r="A309" i="4"/>
  <c r="A317" i="43" s="1"/>
  <c r="AJ308" i="4"/>
  <c r="AJ316" i="43" s="1"/>
  <c r="AH308" i="4"/>
  <c r="AH316" i="43" s="1"/>
  <c r="AG308" i="4"/>
  <c r="AG316" i="43" s="1"/>
  <c r="AF308" i="4"/>
  <c r="AF316" i="43" s="1"/>
  <c r="AD308" i="4"/>
  <c r="AE308" i="4" s="1"/>
  <c r="AC308" i="4"/>
  <c r="AC316" i="43" s="1"/>
  <c r="AB308" i="4"/>
  <c r="AA308" i="4"/>
  <c r="Z308" i="4"/>
  <c r="Z316" i="43" s="1"/>
  <c r="Y308" i="4"/>
  <c r="Y316" i="43" s="1"/>
  <c r="X308" i="4"/>
  <c r="X316" i="43" s="1"/>
  <c r="W308" i="4"/>
  <c r="V308" i="4"/>
  <c r="Q308" i="4"/>
  <c r="Q316" i="43" s="1"/>
  <c r="J308" i="4"/>
  <c r="J316" i="43" s="1"/>
  <c r="H308" i="4"/>
  <c r="H316" i="43" s="1"/>
  <c r="G308" i="4"/>
  <c r="G316" i="43" s="1"/>
  <c r="F308" i="4"/>
  <c r="F316" i="43" s="1"/>
  <c r="E308" i="4"/>
  <c r="E316" i="43" s="1"/>
  <c r="D308" i="4"/>
  <c r="D316" i="43" s="1"/>
  <c r="C308" i="4"/>
  <c r="C316" i="43" s="1"/>
  <c r="B308" i="4"/>
  <c r="B316" i="43" s="1"/>
  <c r="A308" i="4"/>
  <c r="A316" i="43" s="1"/>
  <c r="AJ307" i="4"/>
  <c r="AJ315" i="43" s="1"/>
  <c r="AH307" i="4"/>
  <c r="AH315" i="43" s="1"/>
  <c r="AG307" i="4"/>
  <c r="AG315" i="43" s="1"/>
  <c r="AF307" i="4"/>
  <c r="AF315" i="43" s="1"/>
  <c r="AD307" i="4"/>
  <c r="AE307" i="4" s="1"/>
  <c r="AC307" i="4"/>
  <c r="AC315" i="43" s="1"/>
  <c r="AB307" i="4"/>
  <c r="AA307" i="4"/>
  <c r="Z307" i="4"/>
  <c r="Z315" i="43" s="1"/>
  <c r="Y307" i="4"/>
  <c r="Y315" i="43" s="1"/>
  <c r="X307" i="4"/>
  <c r="X315" i="43" s="1"/>
  <c r="W307" i="4"/>
  <c r="V307" i="4"/>
  <c r="O307" i="4"/>
  <c r="O315" i="43" s="1"/>
  <c r="N307" i="4"/>
  <c r="N315" i="43" s="1"/>
  <c r="J307" i="4"/>
  <c r="J315" i="43" s="1"/>
  <c r="H307" i="4"/>
  <c r="H315" i="43" s="1"/>
  <c r="G307" i="4"/>
  <c r="G315" i="43" s="1"/>
  <c r="F307" i="4"/>
  <c r="F315" i="43" s="1"/>
  <c r="E307" i="4"/>
  <c r="E315" i="43" s="1"/>
  <c r="D307" i="4"/>
  <c r="D315" i="43" s="1"/>
  <c r="C307" i="4"/>
  <c r="C315" i="43" s="1"/>
  <c r="B307" i="4"/>
  <c r="B315" i="43" s="1"/>
  <c r="A307" i="4"/>
  <c r="A315" i="43" s="1"/>
  <c r="AK306" i="4"/>
  <c r="AJ306" i="4"/>
  <c r="AJ314" i="43" s="1"/>
  <c r="AH306" i="4"/>
  <c r="AH314" i="43" s="1"/>
  <c r="AG306" i="4"/>
  <c r="AG314" i="43" s="1"/>
  <c r="AF306" i="4"/>
  <c r="AF314" i="43" s="1"/>
  <c r="AD306" i="4"/>
  <c r="AE306" i="4" s="1"/>
  <c r="AC306" i="4"/>
  <c r="AC314" i="43" s="1"/>
  <c r="AB306" i="4"/>
  <c r="AA306" i="4"/>
  <c r="Z306" i="4"/>
  <c r="Z314" i="43" s="1"/>
  <c r="Y306" i="4"/>
  <c r="Y314" i="43" s="1"/>
  <c r="X306" i="4"/>
  <c r="X314" i="43" s="1"/>
  <c r="W306" i="4"/>
  <c r="V306" i="4"/>
  <c r="Q306" i="4"/>
  <c r="Q314" i="43" s="1"/>
  <c r="P306" i="4"/>
  <c r="P314" i="43" s="1"/>
  <c r="O306" i="4"/>
  <c r="O314" i="43" s="1"/>
  <c r="J306" i="4"/>
  <c r="J314" i="43" s="1"/>
  <c r="H306" i="4"/>
  <c r="H314" i="43" s="1"/>
  <c r="G306" i="4"/>
  <c r="G314" i="43" s="1"/>
  <c r="F306" i="4"/>
  <c r="F314" i="43" s="1"/>
  <c r="E306" i="4"/>
  <c r="E314" i="43" s="1"/>
  <c r="D306" i="4"/>
  <c r="D314" i="43" s="1"/>
  <c r="C306" i="4"/>
  <c r="C314" i="43" s="1"/>
  <c r="B306" i="4"/>
  <c r="B314" i="43" s="1"/>
  <c r="A306" i="4"/>
  <c r="A314" i="43" s="1"/>
  <c r="AJ305" i="4"/>
  <c r="AJ313" i="43" s="1"/>
  <c r="AH305" i="4"/>
  <c r="AH313" i="43" s="1"/>
  <c r="AG305" i="4"/>
  <c r="AG313" i="43" s="1"/>
  <c r="AF305" i="4"/>
  <c r="AF313" i="43" s="1"/>
  <c r="AD305" i="4"/>
  <c r="AE305" i="4" s="1"/>
  <c r="AC305" i="4"/>
  <c r="AC313" i="43" s="1"/>
  <c r="AB305" i="4"/>
  <c r="AA305" i="4"/>
  <c r="Z305" i="4"/>
  <c r="Z313" i="43" s="1"/>
  <c r="Y305" i="4"/>
  <c r="Y313" i="43" s="1"/>
  <c r="X305" i="4"/>
  <c r="X313" i="43" s="1"/>
  <c r="W305" i="4"/>
  <c r="V305" i="4"/>
  <c r="O305" i="4"/>
  <c r="O313" i="43" s="1"/>
  <c r="N305" i="4"/>
  <c r="N313" i="43" s="1"/>
  <c r="J305" i="4"/>
  <c r="J313" i="43" s="1"/>
  <c r="H305" i="4"/>
  <c r="H313" i="43" s="1"/>
  <c r="G305" i="4"/>
  <c r="G313" i="43" s="1"/>
  <c r="F305" i="4"/>
  <c r="F313" i="43" s="1"/>
  <c r="E305" i="4"/>
  <c r="E313" i="43" s="1"/>
  <c r="D305" i="4"/>
  <c r="D313" i="43" s="1"/>
  <c r="C305" i="4"/>
  <c r="C313" i="43" s="1"/>
  <c r="B305" i="4"/>
  <c r="B313" i="43" s="1"/>
  <c r="A305" i="4"/>
  <c r="A313" i="43" s="1"/>
  <c r="AK304" i="4"/>
  <c r="AJ304" i="4"/>
  <c r="AJ312" i="43" s="1"/>
  <c r="AH304" i="4"/>
  <c r="AH312" i="43" s="1"/>
  <c r="AG304" i="4"/>
  <c r="AG312" i="43" s="1"/>
  <c r="AF304" i="4"/>
  <c r="AF312" i="43" s="1"/>
  <c r="AD304" i="4"/>
  <c r="AE304" i="4" s="1"/>
  <c r="AC304" i="4"/>
  <c r="AC312" i="43" s="1"/>
  <c r="AB304" i="4"/>
  <c r="AA304" i="4"/>
  <c r="Z304" i="4"/>
  <c r="Z312" i="43" s="1"/>
  <c r="Y304" i="4"/>
  <c r="Y312" i="43" s="1"/>
  <c r="X304" i="4"/>
  <c r="X312" i="43" s="1"/>
  <c r="W304" i="4"/>
  <c r="V304" i="4"/>
  <c r="Q304" i="4"/>
  <c r="Q312" i="43" s="1"/>
  <c r="P304" i="4"/>
  <c r="P312" i="43" s="1"/>
  <c r="J304" i="4"/>
  <c r="J312" i="43" s="1"/>
  <c r="H304" i="4"/>
  <c r="H312" i="43" s="1"/>
  <c r="G304" i="4"/>
  <c r="G312" i="43" s="1"/>
  <c r="F304" i="4"/>
  <c r="F312" i="43" s="1"/>
  <c r="E304" i="4"/>
  <c r="E312" i="43" s="1"/>
  <c r="D304" i="4"/>
  <c r="D312" i="43" s="1"/>
  <c r="C304" i="4"/>
  <c r="C312" i="43" s="1"/>
  <c r="B304" i="4"/>
  <c r="B312" i="43" s="1"/>
  <c r="A304" i="4"/>
  <c r="A312" i="43" s="1"/>
  <c r="AJ303" i="4"/>
  <c r="AJ311" i="43" s="1"/>
  <c r="AH303" i="4"/>
  <c r="AH311" i="43" s="1"/>
  <c r="AG303" i="4"/>
  <c r="AG311" i="43" s="1"/>
  <c r="AF303" i="4"/>
  <c r="AF311" i="43" s="1"/>
  <c r="AD303" i="4"/>
  <c r="AE303" i="4" s="1"/>
  <c r="AC303" i="4"/>
  <c r="AC311" i="43" s="1"/>
  <c r="AB303" i="4"/>
  <c r="AA303" i="4"/>
  <c r="Z303" i="4"/>
  <c r="Z311" i="43" s="1"/>
  <c r="Y303" i="4"/>
  <c r="Y311" i="43" s="1"/>
  <c r="X303" i="4"/>
  <c r="X311" i="43" s="1"/>
  <c r="W303" i="4"/>
  <c r="V303" i="4"/>
  <c r="Q303" i="4"/>
  <c r="Q311" i="43" s="1"/>
  <c r="J303" i="4"/>
  <c r="J311" i="43" s="1"/>
  <c r="H303" i="4"/>
  <c r="H311" i="43" s="1"/>
  <c r="G303" i="4"/>
  <c r="G311" i="43" s="1"/>
  <c r="F303" i="4"/>
  <c r="F311" i="43" s="1"/>
  <c r="E303" i="4"/>
  <c r="E311" i="43" s="1"/>
  <c r="D303" i="4"/>
  <c r="D311" i="43" s="1"/>
  <c r="C303" i="4"/>
  <c r="C311" i="43" s="1"/>
  <c r="B303" i="4"/>
  <c r="B311" i="43" s="1"/>
  <c r="A303" i="4"/>
  <c r="A311" i="43" s="1"/>
  <c r="AJ302" i="4"/>
  <c r="AJ310" i="43" s="1"/>
  <c r="AH302" i="4"/>
  <c r="AH310" i="43" s="1"/>
  <c r="AG302" i="4"/>
  <c r="AG310" i="43" s="1"/>
  <c r="AF302" i="4"/>
  <c r="AF310" i="43" s="1"/>
  <c r="AD302" i="4"/>
  <c r="AE302" i="4" s="1"/>
  <c r="AC302" i="4"/>
  <c r="AC310" i="43" s="1"/>
  <c r="AB302" i="4"/>
  <c r="AA302" i="4"/>
  <c r="Z302" i="4"/>
  <c r="Z310" i="43" s="1"/>
  <c r="Y302" i="4"/>
  <c r="Y310" i="43" s="1"/>
  <c r="X302" i="4"/>
  <c r="X310" i="43" s="1"/>
  <c r="W302" i="4"/>
  <c r="V302" i="4"/>
  <c r="O302" i="4"/>
  <c r="O310" i="43" s="1"/>
  <c r="N302" i="4"/>
  <c r="N310" i="43" s="1"/>
  <c r="J302" i="4"/>
  <c r="J310" i="43" s="1"/>
  <c r="H302" i="4"/>
  <c r="H310" i="43" s="1"/>
  <c r="G302" i="4"/>
  <c r="G310" i="43" s="1"/>
  <c r="F302" i="4"/>
  <c r="F310" i="43" s="1"/>
  <c r="E302" i="4"/>
  <c r="E310" i="43" s="1"/>
  <c r="D302" i="4"/>
  <c r="D310" i="43" s="1"/>
  <c r="C302" i="4"/>
  <c r="C310" i="43" s="1"/>
  <c r="B302" i="4"/>
  <c r="B310" i="43" s="1"/>
  <c r="A302" i="4"/>
  <c r="A310" i="43" s="1"/>
  <c r="AK301" i="4"/>
  <c r="AJ301" i="4"/>
  <c r="AJ309" i="43" s="1"/>
  <c r="AH301" i="4"/>
  <c r="AH309" i="43" s="1"/>
  <c r="AG301" i="4"/>
  <c r="AG309" i="43" s="1"/>
  <c r="AF301" i="4"/>
  <c r="AF309" i="43" s="1"/>
  <c r="AD301" i="4"/>
  <c r="AE301" i="4" s="1"/>
  <c r="AC301" i="4"/>
  <c r="AC309" i="43" s="1"/>
  <c r="AB301" i="4"/>
  <c r="AA301" i="4"/>
  <c r="Z301" i="4"/>
  <c r="Z309" i="43" s="1"/>
  <c r="Y301" i="4"/>
  <c r="Y309" i="43" s="1"/>
  <c r="X301" i="4"/>
  <c r="X309" i="43" s="1"/>
  <c r="W301" i="4"/>
  <c r="V301" i="4"/>
  <c r="Q301" i="4"/>
  <c r="Q309" i="43" s="1"/>
  <c r="P301" i="4"/>
  <c r="P309" i="43" s="1"/>
  <c r="O301" i="4"/>
  <c r="O309" i="43" s="1"/>
  <c r="J301" i="4"/>
  <c r="J309" i="43" s="1"/>
  <c r="H301" i="4"/>
  <c r="H309" i="43" s="1"/>
  <c r="G301" i="4"/>
  <c r="G309" i="43" s="1"/>
  <c r="F301" i="4"/>
  <c r="F309" i="43" s="1"/>
  <c r="E301" i="4"/>
  <c r="E309" i="43" s="1"/>
  <c r="D301" i="4"/>
  <c r="D309" i="43" s="1"/>
  <c r="C301" i="4"/>
  <c r="C309" i="43" s="1"/>
  <c r="B301" i="4"/>
  <c r="B309" i="43" s="1"/>
  <c r="A301" i="4"/>
  <c r="A309" i="43" s="1"/>
  <c r="AJ300" i="4"/>
  <c r="AJ308" i="43" s="1"/>
  <c r="AH300" i="4"/>
  <c r="AH308" i="43" s="1"/>
  <c r="AG300" i="4"/>
  <c r="AG308" i="43" s="1"/>
  <c r="AF300" i="4"/>
  <c r="AF308" i="43" s="1"/>
  <c r="AD300" i="4"/>
  <c r="AE300" i="4" s="1"/>
  <c r="AC300" i="4"/>
  <c r="AC308" i="43" s="1"/>
  <c r="AB300" i="4"/>
  <c r="AA300" i="4"/>
  <c r="Z300" i="4"/>
  <c r="Z308" i="43" s="1"/>
  <c r="Y300" i="4"/>
  <c r="Y308" i="43" s="1"/>
  <c r="X300" i="4"/>
  <c r="X308" i="43" s="1"/>
  <c r="W300" i="4"/>
  <c r="V300" i="4"/>
  <c r="O300" i="4"/>
  <c r="O308" i="43" s="1"/>
  <c r="N300" i="4"/>
  <c r="N308" i="43" s="1"/>
  <c r="J300" i="4"/>
  <c r="J308" i="43" s="1"/>
  <c r="H300" i="4"/>
  <c r="H308" i="43" s="1"/>
  <c r="G300" i="4"/>
  <c r="G308" i="43" s="1"/>
  <c r="F300" i="4"/>
  <c r="F308" i="43" s="1"/>
  <c r="E300" i="4"/>
  <c r="E308" i="43" s="1"/>
  <c r="D300" i="4"/>
  <c r="D308" i="43" s="1"/>
  <c r="C300" i="4"/>
  <c r="C308" i="43" s="1"/>
  <c r="B300" i="4"/>
  <c r="B308" i="43" s="1"/>
  <c r="A300" i="4"/>
  <c r="A308" i="43" s="1"/>
  <c r="AK299" i="4"/>
  <c r="AJ299" i="4"/>
  <c r="AJ307" i="43" s="1"/>
  <c r="AH299" i="4"/>
  <c r="AH307" i="43" s="1"/>
  <c r="AG299" i="4"/>
  <c r="AG307" i="43" s="1"/>
  <c r="AF299" i="4"/>
  <c r="AF307" i="43" s="1"/>
  <c r="AD299" i="4"/>
  <c r="AE299" i="4" s="1"/>
  <c r="AC299" i="4"/>
  <c r="AC307" i="43" s="1"/>
  <c r="AB299" i="4"/>
  <c r="AA299" i="4"/>
  <c r="Z299" i="4"/>
  <c r="Z307" i="43" s="1"/>
  <c r="Y299" i="4"/>
  <c r="Y307" i="43" s="1"/>
  <c r="X299" i="4"/>
  <c r="X307" i="43" s="1"/>
  <c r="W299" i="4"/>
  <c r="V299" i="4"/>
  <c r="Q299" i="4"/>
  <c r="Q307" i="43" s="1"/>
  <c r="P299" i="4"/>
  <c r="P307" i="43" s="1"/>
  <c r="O299" i="4"/>
  <c r="O307" i="43" s="1"/>
  <c r="J299" i="4"/>
  <c r="J307" i="43" s="1"/>
  <c r="H299" i="4"/>
  <c r="H307" i="43" s="1"/>
  <c r="G299" i="4"/>
  <c r="G307" i="43" s="1"/>
  <c r="F299" i="4"/>
  <c r="F307" i="43" s="1"/>
  <c r="E299" i="4"/>
  <c r="E307" i="43" s="1"/>
  <c r="D299" i="4"/>
  <c r="D307" i="43" s="1"/>
  <c r="C299" i="4"/>
  <c r="C307" i="43" s="1"/>
  <c r="B299" i="4"/>
  <c r="B307" i="43" s="1"/>
  <c r="A299" i="4"/>
  <c r="A307" i="43" s="1"/>
  <c r="AJ298" i="4"/>
  <c r="AJ306" i="43" s="1"/>
  <c r="AH298" i="4"/>
  <c r="AH306" i="43" s="1"/>
  <c r="AG298" i="4"/>
  <c r="AG306" i="43" s="1"/>
  <c r="AF298" i="4"/>
  <c r="AF306" i="43" s="1"/>
  <c r="AD298" i="4"/>
  <c r="AE298" i="4" s="1"/>
  <c r="AC298" i="4"/>
  <c r="AC306" i="43" s="1"/>
  <c r="AB298" i="4"/>
  <c r="AA298" i="4"/>
  <c r="Z298" i="4"/>
  <c r="Z306" i="43" s="1"/>
  <c r="Y298" i="4"/>
  <c r="Y306" i="43" s="1"/>
  <c r="X298" i="4"/>
  <c r="X306" i="43" s="1"/>
  <c r="W298" i="4"/>
  <c r="V298" i="4"/>
  <c r="O298" i="4"/>
  <c r="O306" i="43" s="1"/>
  <c r="N298" i="4"/>
  <c r="N306" i="43" s="1"/>
  <c r="J298" i="4"/>
  <c r="J306" i="43" s="1"/>
  <c r="H298" i="4"/>
  <c r="H306" i="43" s="1"/>
  <c r="G298" i="4"/>
  <c r="G306" i="43" s="1"/>
  <c r="F298" i="4"/>
  <c r="F306" i="43" s="1"/>
  <c r="E298" i="4"/>
  <c r="E306" i="43" s="1"/>
  <c r="D298" i="4"/>
  <c r="D306" i="43" s="1"/>
  <c r="C298" i="4"/>
  <c r="C306" i="43" s="1"/>
  <c r="B298" i="4"/>
  <c r="B306" i="43" s="1"/>
  <c r="A298" i="4"/>
  <c r="A306" i="43" s="1"/>
  <c r="AK297" i="4"/>
  <c r="AJ297" i="4"/>
  <c r="AJ305" i="43" s="1"/>
  <c r="AH297" i="4"/>
  <c r="AH305" i="43" s="1"/>
  <c r="AG297" i="4"/>
  <c r="AG305" i="43" s="1"/>
  <c r="AF297" i="4"/>
  <c r="AF305" i="43" s="1"/>
  <c r="AD297" i="4"/>
  <c r="AE297" i="4" s="1"/>
  <c r="AC297" i="4"/>
  <c r="AC305" i="43" s="1"/>
  <c r="AB297" i="4"/>
  <c r="AA297" i="4"/>
  <c r="Z297" i="4"/>
  <c r="Z305" i="43" s="1"/>
  <c r="Y297" i="4"/>
  <c r="Y305" i="43" s="1"/>
  <c r="X297" i="4"/>
  <c r="X305" i="43" s="1"/>
  <c r="W297" i="4"/>
  <c r="V297" i="4"/>
  <c r="Q297" i="4"/>
  <c r="Q305" i="43" s="1"/>
  <c r="P297" i="4"/>
  <c r="P305" i="43" s="1"/>
  <c r="O297" i="4"/>
  <c r="O305" i="43" s="1"/>
  <c r="J297" i="4"/>
  <c r="J305" i="43" s="1"/>
  <c r="H297" i="4"/>
  <c r="H305" i="43" s="1"/>
  <c r="G297" i="4"/>
  <c r="G305" i="43" s="1"/>
  <c r="F297" i="4"/>
  <c r="F305" i="43" s="1"/>
  <c r="E297" i="4"/>
  <c r="E305" i="43" s="1"/>
  <c r="D297" i="4"/>
  <c r="D305" i="43" s="1"/>
  <c r="C297" i="4"/>
  <c r="C305" i="43" s="1"/>
  <c r="B297" i="4"/>
  <c r="B305" i="43" s="1"/>
  <c r="A297" i="4"/>
  <c r="A305" i="43" s="1"/>
  <c r="AJ296" i="4"/>
  <c r="AJ304" i="43" s="1"/>
  <c r="AH296" i="4"/>
  <c r="AH304" i="43" s="1"/>
  <c r="AG296" i="4"/>
  <c r="AG304" i="43" s="1"/>
  <c r="AF296" i="4"/>
  <c r="AF304" i="43" s="1"/>
  <c r="AD296" i="4"/>
  <c r="AE296" i="4" s="1"/>
  <c r="AC296" i="4"/>
  <c r="AC304" i="43" s="1"/>
  <c r="AB296" i="4"/>
  <c r="AA296" i="4"/>
  <c r="Z296" i="4"/>
  <c r="Z304" i="43" s="1"/>
  <c r="Y296" i="4"/>
  <c r="Y304" i="43" s="1"/>
  <c r="X296" i="4"/>
  <c r="X304" i="43" s="1"/>
  <c r="W296" i="4"/>
  <c r="V296" i="4"/>
  <c r="O296" i="4"/>
  <c r="O304" i="43" s="1"/>
  <c r="N296" i="4"/>
  <c r="N304" i="43" s="1"/>
  <c r="J296" i="4"/>
  <c r="J304" i="43" s="1"/>
  <c r="H296" i="4"/>
  <c r="H304" i="43" s="1"/>
  <c r="G296" i="4"/>
  <c r="G304" i="43" s="1"/>
  <c r="F296" i="4"/>
  <c r="F304" i="43" s="1"/>
  <c r="E296" i="4"/>
  <c r="E304" i="43" s="1"/>
  <c r="D296" i="4"/>
  <c r="D304" i="43" s="1"/>
  <c r="C296" i="4"/>
  <c r="C304" i="43" s="1"/>
  <c r="B296" i="4"/>
  <c r="B304" i="43" s="1"/>
  <c r="A296" i="4"/>
  <c r="A304" i="43" s="1"/>
  <c r="AK295" i="4"/>
  <c r="AJ295" i="4"/>
  <c r="AJ303" i="43" s="1"/>
  <c r="AH295" i="4"/>
  <c r="AH303" i="43" s="1"/>
  <c r="AG295" i="4"/>
  <c r="AG303" i="43" s="1"/>
  <c r="AF295" i="4"/>
  <c r="AF303" i="43" s="1"/>
  <c r="AD295" i="4"/>
  <c r="AE295" i="4" s="1"/>
  <c r="AC295" i="4"/>
  <c r="AC303" i="43" s="1"/>
  <c r="AB295" i="4"/>
  <c r="AA295" i="4"/>
  <c r="Z295" i="4"/>
  <c r="Z303" i="43" s="1"/>
  <c r="Y295" i="4"/>
  <c r="Y303" i="43" s="1"/>
  <c r="X295" i="4"/>
  <c r="X303" i="43" s="1"/>
  <c r="W295" i="4"/>
  <c r="V295" i="4"/>
  <c r="Q295" i="4"/>
  <c r="Q303" i="43" s="1"/>
  <c r="P295" i="4"/>
  <c r="P303" i="43" s="1"/>
  <c r="O295" i="4"/>
  <c r="O303" i="43" s="1"/>
  <c r="J295" i="4"/>
  <c r="J303" i="43" s="1"/>
  <c r="H295" i="4"/>
  <c r="H303" i="43" s="1"/>
  <c r="G295" i="4"/>
  <c r="G303" i="43" s="1"/>
  <c r="F295" i="4"/>
  <c r="F303" i="43" s="1"/>
  <c r="E295" i="4"/>
  <c r="E303" i="43" s="1"/>
  <c r="D295" i="4"/>
  <c r="D303" i="43" s="1"/>
  <c r="C295" i="4"/>
  <c r="C303" i="43" s="1"/>
  <c r="B295" i="4"/>
  <c r="B303" i="43" s="1"/>
  <c r="A295" i="4"/>
  <c r="A303" i="43" s="1"/>
  <c r="AJ294" i="4"/>
  <c r="AJ302" i="43" s="1"/>
  <c r="AH294" i="4"/>
  <c r="AH302" i="43" s="1"/>
  <c r="AG294" i="4"/>
  <c r="AG302" i="43" s="1"/>
  <c r="AF294" i="4"/>
  <c r="AF302" i="43" s="1"/>
  <c r="AD294" i="4"/>
  <c r="AE294" i="4" s="1"/>
  <c r="AC294" i="4"/>
  <c r="AC302" i="43" s="1"/>
  <c r="AB294" i="4"/>
  <c r="AA294" i="4"/>
  <c r="Z294" i="4"/>
  <c r="Z302" i="43" s="1"/>
  <c r="Y294" i="4"/>
  <c r="Y302" i="43" s="1"/>
  <c r="X294" i="4"/>
  <c r="X302" i="43" s="1"/>
  <c r="W294" i="4"/>
  <c r="V294" i="4"/>
  <c r="O294" i="4"/>
  <c r="O302" i="43" s="1"/>
  <c r="N294" i="4"/>
  <c r="N302" i="43" s="1"/>
  <c r="J294" i="4"/>
  <c r="J302" i="43" s="1"/>
  <c r="H294" i="4"/>
  <c r="H302" i="43" s="1"/>
  <c r="G294" i="4"/>
  <c r="G302" i="43" s="1"/>
  <c r="F294" i="4"/>
  <c r="F302" i="43" s="1"/>
  <c r="E294" i="4"/>
  <c r="E302" i="43" s="1"/>
  <c r="D294" i="4"/>
  <c r="D302" i="43" s="1"/>
  <c r="C294" i="4"/>
  <c r="C302" i="43" s="1"/>
  <c r="B294" i="4"/>
  <c r="B302" i="43" s="1"/>
  <c r="A294" i="4"/>
  <c r="A302" i="43" s="1"/>
  <c r="AK293" i="4"/>
  <c r="AJ293" i="4"/>
  <c r="AJ301" i="43" s="1"/>
  <c r="AH293" i="4"/>
  <c r="AH301" i="43" s="1"/>
  <c r="AG293" i="4"/>
  <c r="AG301" i="43" s="1"/>
  <c r="AF293" i="4"/>
  <c r="AF301" i="43" s="1"/>
  <c r="AD293" i="4"/>
  <c r="AE293" i="4" s="1"/>
  <c r="AC293" i="4"/>
  <c r="AC301" i="43" s="1"/>
  <c r="AB293" i="4"/>
  <c r="AA293" i="4"/>
  <c r="Z293" i="4"/>
  <c r="Z301" i="43" s="1"/>
  <c r="Y293" i="4"/>
  <c r="Y301" i="43" s="1"/>
  <c r="X293" i="4"/>
  <c r="X301" i="43" s="1"/>
  <c r="W293" i="4"/>
  <c r="V293" i="4"/>
  <c r="Q293" i="4"/>
  <c r="Q301" i="43" s="1"/>
  <c r="P293" i="4"/>
  <c r="P301" i="43" s="1"/>
  <c r="O293" i="4"/>
  <c r="O301" i="43" s="1"/>
  <c r="J293" i="4"/>
  <c r="J301" i="43" s="1"/>
  <c r="H293" i="4"/>
  <c r="H301" i="43" s="1"/>
  <c r="G293" i="4"/>
  <c r="G301" i="43" s="1"/>
  <c r="F293" i="4"/>
  <c r="F301" i="43" s="1"/>
  <c r="E293" i="4"/>
  <c r="E301" i="43" s="1"/>
  <c r="D293" i="4"/>
  <c r="D301" i="43" s="1"/>
  <c r="C293" i="4"/>
  <c r="C301" i="43" s="1"/>
  <c r="B293" i="4"/>
  <c r="B301" i="43" s="1"/>
  <c r="A293" i="4"/>
  <c r="A301" i="43" s="1"/>
  <c r="AJ292" i="4"/>
  <c r="AJ300" i="43" s="1"/>
  <c r="AH292" i="4"/>
  <c r="AH300" i="43" s="1"/>
  <c r="AG292" i="4"/>
  <c r="AG300" i="43" s="1"/>
  <c r="AF292" i="4"/>
  <c r="AF300" i="43" s="1"/>
  <c r="AD292" i="4"/>
  <c r="AE292" i="4" s="1"/>
  <c r="AC292" i="4"/>
  <c r="AC300" i="43" s="1"/>
  <c r="AB292" i="4"/>
  <c r="AA292" i="4"/>
  <c r="Z292" i="4"/>
  <c r="Z300" i="43" s="1"/>
  <c r="Y292" i="4"/>
  <c r="Y300" i="43" s="1"/>
  <c r="X292" i="4"/>
  <c r="X300" i="43" s="1"/>
  <c r="W292" i="4"/>
  <c r="V292" i="4"/>
  <c r="O292" i="4"/>
  <c r="O300" i="43" s="1"/>
  <c r="N292" i="4"/>
  <c r="N300" i="43" s="1"/>
  <c r="J292" i="4"/>
  <c r="J300" i="43" s="1"/>
  <c r="H292" i="4"/>
  <c r="H300" i="43" s="1"/>
  <c r="G292" i="4"/>
  <c r="G300" i="43" s="1"/>
  <c r="F292" i="4"/>
  <c r="F300" i="43" s="1"/>
  <c r="E292" i="4"/>
  <c r="E300" i="43" s="1"/>
  <c r="D292" i="4"/>
  <c r="D300" i="43" s="1"/>
  <c r="C292" i="4"/>
  <c r="C300" i="43" s="1"/>
  <c r="B292" i="4"/>
  <c r="B300" i="43" s="1"/>
  <c r="A292" i="4"/>
  <c r="A300" i="43" s="1"/>
  <c r="AK291" i="4"/>
  <c r="AJ291" i="4"/>
  <c r="AJ299" i="43" s="1"/>
  <c r="AH291" i="4"/>
  <c r="AH299" i="43" s="1"/>
  <c r="AG291" i="4"/>
  <c r="AG299" i="43" s="1"/>
  <c r="AF291" i="4"/>
  <c r="AF299" i="43" s="1"/>
  <c r="AD291" i="4"/>
  <c r="AE291" i="4" s="1"/>
  <c r="AC291" i="4"/>
  <c r="AC299" i="43" s="1"/>
  <c r="AB291" i="4"/>
  <c r="AA291" i="4"/>
  <c r="Z291" i="4"/>
  <c r="Z299" i="43" s="1"/>
  <c r="Y291" i="4"/>
  <c r="Y299" i="43" s="1"/>
  <c r="X291" i="4"/>
  <c r="X299" i="43" s="1"/>
  <c r="W291" i="4"/>
  <c r="V291" i="4"/>
  <c r="Q291" i="4"/>
  <c r="Q299" i="43" s="1"/>
  <c r="P291" i="4"/>
  <c r="P299" i="43" s="1"/>
  <c r="O291" i="4"/>
  <c r="O299" i="43" s="1"/>
  <c r="J291" i="4"/>
  <c r="J299" i="43" s="1"/>
  <c r="H291" i="4"/>
  <c r="H299" i="43" s="1"/>
  <c r="G291" i="4"/>
  <c r="G299" i="43" s="1"/>
  <c r="F291" i="4"/>
  <c r="F299" i="43" s="1"/>
  <c r="E291" i="4"/>
  <c r="E299" i="43" s="1"/>
  <c r="D291" i="4"/>
  <c r="D299" i="43" s="1"/>
  <c r="C291" i="4"/>
  <c r="C299" i="43" s="1"/>
  <c r="B291" i="4"/>
  <c r="B299" i="43" s="1"/>
  <c r="A291" i="4"/>
  <c r="A299" i="43" s="1"/>
  <c r="AJ290" i="4"/>
  <c r="AJ298" i="43" s="1"/>
  <c r="AH290" i="4"/>
  <c r="AH298" i="43" s="1"/>
  <c r="AG290" i="4"/>
  <c r="AG298" i="43" s="1"/>
  <c r="AF290" i="4"/>
  <c r="AF298" i="43" s="1"/>
  <c r="AD290" i="4"/>
  <c r="AE290" i="4" s="1"/>
  <c r="AC290" i="4"/>
  <c r="AC298" i="43" s="1"/>
  <c r="AB290" i="4"/>
  <c r="AA290" i="4"/>
  <c r="Z290" i="4"/>
  <c r="Z298" i="43" s="1"/>
  <c r="Y290" i="4"/>
  <c r="Y298" i="43" s="1"/>
  <c r="X290" i="4"/>
  <c r="X298" i="43" s="1"/>
  <c r="W290" i="4"/>
  <c r="V290" i="4"/>
  <c r="O290" i="4"/>
  <c r="O298" i="43" s="1"/>
  <c r="N290" i="4"/>
  <c r="N298" i="43" s="1"/>
  <c r="J290" i="4"/>
  <c r="J298" i="43" s="1"/>
  <c r="H290" i="4"/>
  <c r="H298" i="43" s="1"/>
  <c r="G290" i="4"/>
  <c r="G298" i="43" s="1"/>
  <c r="F290" i="4"/>
  <c r="F298" i="43" s="1"/>
  <c r="E290" i="4"/>
  <c r="E298" i="43" s="1"/>
  <c r="D290" i="4"/>
  <c r="D298" i="43" s="1"/>
  <c r="C290" i="4"/>
  <c r="C298" i="43" s="1"/>
  <c r="B290" i="4"/>
  <c r="B298" i="43" s="1"/>
  <c r="A290" i="4"/>
  <c r="A298" i="43" s="1"/>
  <c r="AK289" i="4"/>
  <c r="AJ289" i="4"/>
  <c r="AJ297" i="43" s="1"/>
  <c r="AH289" i="4"/>
  <c r="AH297" i="43" s="1"/>
  <c r="AG289" i="4"/>
  <c r="AG297" i="43" s="1"/>
  <c r="AF289" i="4"/>
  <c r="AF297" i="43" s="1"/>
  <c r="AD289" i="4"/>
  <c r="AE289" i="4" s="1"/>
  <c r="AC289" i="4"/>
  <c r="AC297" i="43" s="1"/>
  <c r="AB289" i="4"/>
  <c r="AA289" i="4"/>
  <c r="Z289" i="4"/>
  <c r="Z297" i="43" s="1"/>
  <c r="Y289" i="4"/>
  <c r="Y297" i="43" s="1"/>
  <c r="X289" i="4"/>
  <c r="X297" i="43" s="1"/>
  <c r="W289" i="4"/>
  <c r="V289" i="4"/>
  <c r="Q289" i="4"/>
  <c r="Q297" i="43" s="1"/>
  <c r="P289" i="4"/>
  <c r="P297" i="43" s="1"/>
  <c r="O289" i="4"/>
  <c r="O297" i="43" s="1"/>
  <c r="J289" i="4"/>
  <c r="J297" i="43" s="1"/>
  <c r="H289" i="4"/>
  <c r="H297" i="43" s="1"/>
  <c r="G289" i="4"/>
  <c r="G297" i="43" s="1"/>
  <c r="F289" i="4"/>
  <c r="F297" i="43" s="1"/>
  <c r="E289" i="4"/>
  <c r="E297" i="43" s="1"/>
  <c r="D289" i="4"/>
  <c r="D297" i="43" s="1"/>
  <c r="C289" i="4"/>
  <c r="C297" i="43" s="1"/>
  <c r="B289" i="4"/>
  <c r="B297" i="43" s="1"/>
  <c r="A289" i="4"/>
  <c r="A297" i="43" s="1"/>
  <c r="AJ288" i="4"/>
  <c r="AJ296" i="43" s="1"/>
  <c r="AH288" i="4"/>
  <c r="AH296" i="43" s="1"/>
  <c r="AG288" i="4"/>
  <c r="AG296" i="43" s="1"/>
  <c r="AF288" i="4"/>
  <c r="AF296" i="43" s="1"/>
  <c r="AD288" i="4"/>
  <c r="AE288" i="4" s="1"/>
  <c r="AC288" i="4"/>
  <c r="AC296" i="43" s="1"/>
  <c r="AB288" i="4"/>
  <c r="AA288" i="4"/>
  <c r="Z288" i="4"/>
  <c r="Z296" i="43" s="1"/>
  <c r="Y288" i="4"/>
  <c r="Y296" i="43" s="1"/>
  <c r="X288" i="4"/>
  <c r="X296" i="43" s="1"/>
  <c r="W288" i="4"/>
  <c r="V288" i="4"/>
  <c r="O288" i="4"/>
  <c r="O296" i="43" s="1"/>
  <c r="N288" i="4"/>
  <c r="N296" i="43" s="1"/>
  <c r="J288" i="4"/>
  <c r="J296" i="43" s="1"/>
  <c r="H288" i="4"/>
  <c r="H296" i="43" s="1"/>
  <c r="G288" i="4"/>
  <c r="G296" i="43" s="1"/>
  <c r="F288" i="4"/>
  <c r="F296" i="43" s="1"/>
  <c r="E288" i="4"/>
  <c r="E296" i="43" s="1"/>
  <c r="D288" i="4"/>
  <c r="D296" i="43" s="1"/>
  <c r="C288" i="4"/>
  <c r="C296" i="43" s="1"/>
  <c r="B288" i="4"/>
  <c r="B296" i="43" s="1"/>
  <c r="A288" i="4"/>
  <c r="A296" i="43" s="1"/>
  <c r="AK287" i="4"/>
  <c r="AJ287" i="4"/>
  <c r="AJ295" i="43" s="1"/>
  <c r="AH287" i="4"/>
  <c r="AH295" i="43" s="1"/>
  <c r="AG287" i="4"/>
  <c r="AG295" i="43" s="1"/>
  <c r="AF287" i="4"/>
  <c r="AF295" i="43" s="1"/>
  <c r="AD287" i="4"/>
  <c r="AE287" i="4" s="1"/>
  <c r="AC287" i="4"/>
  <c r="AC295" i="43" s="1"/>
  <c r="AB287" i="4"/>
  <c r="AA287" i="4"/>
  <c r="Z287" i="4"/>
  <c r="Z295" i="43" s="1"/>
  <c r="Y287" i="4"/>
  <c r="Y295" i="43" s="1"/>
  <c r="X287" i="4"/>
  <c r="X295" i="43" s="1"/>
  <c r="W287" i="4"/>
  <c r="V287" i="4"/>
  <c r="Q287" i="4"/>
  <c r="Q295" i="43" s="1"/>
  <c r="P287" i="4"/>
  <c r="P295" i="43" s="1"/>
  <c r="O287" i="4"/>
  <c r="O295" i="43" s="1"/>
  <c r="J287" i="4"/>
  <c r="J295" i="43" s="1"/>
  <c r="H287" i="4"/>
  <c r="H295" i="43" s="1"/>
  <c r="G287" i="4"/>
  <c r="G295" i="43" s="1"/>
  <c r="F287" i="4"/>
  <c r="F295" i="43" s="1"/>
  <c r="E287" i="4"/>
  <c r="E295" i="43" s="1"/>
  <c r="D287" i="4"/>
  <c r="D295" i="43" s="1"/>
  <c r="C287" i="4"/>
  <c r="C295" i="43" s="1"/>
  <c r="B287" i="4"/>
  <c r="B295" i="43" s="1"/>
  <c r="A287" i="4"/>
  <c r="A295" i="43" s="1"/>
  <c r="AJ286" i="4"/>
  <c r="AJ294" i="43" s="1"/>
  <c r="AH286" i="4"/>
  <c r="AH294" i="43" s="1"/>
  <c r="AG286" i="4"/>
  <c r="AG294" i="43" s="1"/>
  <c r="AF286" i="4"/>
  <c r="AF294" i="43" s="1"/>
  <c r="AD286" i="4"/>
  <c r="AE286" i="4" s="1"/>
  <c r="AC286" i="4"/>
  <c r="AC294" i="43" s="1"/>
  <c r="AB286" i="4"/>
  <c r="AA286" i="4"/>
  <c r="Z286" i="4"/>
  <c r="Z294" i="43" s="1"/>
  <c r="Y286" i="4"/>
  <c r="Y294" i="43" s="1"/>
  <c r="X286" i="4"/>
  <c r="X294" i="43" s="1"/>
  <c r="W286" i="4"/>
  <c r="V286" i="4"/>
  <c r="O286" i="4"/>
  <c r="O294" i="43" s="1"/>
  <c r="N286" i="4"/>
  <c r="N294" i="43" s="1"/>
  <c r="J286" i="4"/>
  <c r="J294" i="43" s="1"/>
  <c r="H286" i="4"/>
  <c r="H294" i="43" s="1"/>
  <c r="G286" i="4"/>
  <c r="G294" i="43" s="1"/>
  <c r="F286" i="4"/>
  <c r="F294" i="43" s="1"/>
  <c r="E286" i="4"/>
  <c r="E294" i="43" s="1"/>
  <c r="D286" i="4"/>
  <c r="D294" i="43" s="1"/>
  <c r="C286" i="4"/>
  <c r="C294" i="43" s="1"/>
  <c r="B286" i="4"/>
  <c r="B294" i="43" s="1"/>
  <c r="A286" i="4"/>
  <c r="A294" i="43" s="1"/>
  <c r="AK285" i="4"/>
  <c r="AJ285" i="4"/>
  <c r="AJ293" i="43" s="1"/>
  <c r="AH285" i="4"/>
  <c r="AH293" i="43" s="1"/>
  <c r="AG285" i="4"/>
  <c r="AG293" i="43" s="1"/>
  <c r="AF285" i="4"/>
  <c r="AF293" i="43" s="1"/>
  <c r="AD285" i="4"/>
  <c r="AE285" i="4" s="1"/>
  <c r="AC285" i="4"/>
  <c r="AC293" i="43" s="1"/>
  <c r="AB285" i="4"/>
  <c r="AA285" i="4"/>
  <c r="Z285" i="4"/>
  <c r="Z293" i="43" s="1"/>
  <c r="Y285" i="4"/>
  <c r="Y293" i="43" s="1"/>
  <c r="X285" i="4"/>
  <c r="X293" i="43" s="1"/>
  <c r="W285" i="4"/>
  <c r="V285" i="4"/>
  <c r="Q285" i="4"/>
  <c r="Q293" i="43" s="1"/>
  <c r="P285" i="4"/>
  <c r="P293" i="43" s="1"/>
  <c r="O285" i="4"/>
  <c r="O293" i="43" s="1"/>
  <c r="J285" i="4"/>
  <c r="J293" i="43" s="1"/>
  <c r="H285" i="4"/>
  <c r="H293" i="43" s="1"/>
  <c r="G285" i="4"/>
  <c r="G293" i="43" s="1"/>
  <c r="F285" i="4"/>
  <c r="F293" i="43" s="1"/>
  <c r="E285" i="4"/>
  <c r="E293" i="43" s="1"/>
  <c r="D285" i="4"/>
  <c r="D293" i="43" s="1"/>
  <c r="C285" i="4"/>
  <c r="C293" i="43" s="1"/>
  <c r="B285" i="4"/>
  <c r="B293" i="43" s="1"/>
  <c r="A285" i="4"/>
  <c r="A293" i="43" s="1"/>
  <c r="AJ284" i="4"/>
  <c r="AJ292" i="43" s="1"/>
  <c r="AH284" i="4"/>
  <c r="AH292" i="43" s="1"/>
  <c r="AG284" i="4"/>
  <c r="AG292" i="43" s="1"/>
  <c r="AF284" i="4"/>
  <c r="AF292" i="43" s="1"/>
  <c r="AD284" i="4"/>
  <c r="AE284" i="4" s="1"/>
  <c r="AC284" i="4"/>
  <c r="AC292" i="43" s="1"/>
  <c r="AB284" i="4"/>
  <c r="AA284" i="4"/>
  <c r="Z284" i="4"/>
  <c r="Z292" i="43" s="1"/>
  <c r="Y284" i="4"/>
  <c r="Y292" i="43" s="1"/>
  <c r="X284" i="4"/>
  <c r="X292" i="43" s="1"/>
  <c r="W284" i="4"/>
  <c r="V284" i="4"/>
  <c r="O284" i="4"/>
  <c r="O292" i="43" s="1"/>
  <c r="N284" i="4"/>
  <c r="N292" i="43" s="1"/>
  <c r="J284" i="4"/>
  <c r="J292" i="43" s="1"/>
  <c r="H284" i="4"/>
  <c r="H292" i="43" s="1"/>
  <c r="G284" i="4"/>
  <c r="G292" i="43" s="1"/>
  <c r="F284" i="4"/>
  <c r="F292" i="43" s="1"/>
  <c r="E284" i="4"/>
  <c r="E292" i="43" s="1"/>
  <c r="D284" i="4"/>
  <c r="D292" i="43" s="1"/>
  <c r="C284" i="4"/>
  <c r="C292" i="43" s="1"/>
  <c r="B284" i="4"/>
  <c r="B292" i="43" s="1"/>
  <c r="A284" i="4"/>
  <c r="A292" i="43" s="1"/>
  <c r="AK283" i="4"/>
  <c r="AJ283" i="4"/>
  <c r="AJ290" i="43" s="1"/>
  <c r="AH283" i="4"/>
  <c r="AG283" i="4"/>
  <c r="AG290" i="43" s="1"/>
  <c r="AF283" i="4"/>
  <c r="AF290" i="43" s="1"/>
  <c r="AD283" i="4"/>
  <c r="AE283" i="4" s="1"/>
  <c r="AC283" i="4"/>
  <c r="AC290" i="43" s="1"/>
  <c r="AB283" i="4"/>
  <c r="AA283" i="4"/>
  <c r="Z283" i="4"/>
  <c r="Z290" i="43" s="1"/>
  <c r="Y283" i="4"/>
  <c r="Y290" i="43" s="1"/>
  <c r="X283" i="4"/>
  <c r="X290" i="43" s="1"/>
  <c r="W283" i="4"/>
  <c r="V283" i="4"/>
  <c r="N283" i="4"/>
  <c r="N290" i="43" s="1"/>
  <c r="J283" i="4"/>
  <c r="J290" i="43" s="1"/>
  <c r="H283" i="4"/>
  <c r="H290" i="43" s="1"/>
  <c r="G283" i="4"/>
  <c r="G290" i="43" s="1"/>
  <c r="F283" i="4"/>
  <c r="F290" i="43" s="1"/>
  <c r="E283" i="4"/>
  <c r="E290" i="43" s="1"/>
  <c r="D283" i="4"/>
  <c r="D290" i="43" s="1"/>
  <c r="C283" i="4"/>
  <c r="C290" i="43" s="1"/>
  <c r="B283" i="4"/>
  <c r="B290" i="43" s="1"/>
  <c r="A283" i="4"/>
  <c r="A290" i="43" s="1"/>
  <c r="AK282" i="4"/>
  <c r="AJ282" i="4"/>
  <c r="AJ289" i="43" s="1"/>
  <c r="AH282" i="4"/>
  <c r="AG282" i="4"/>
  <c r="AG289" i="43" s="1"/>
  <c r="AF282" i="4"/>
  <c r="AF289" i="43" s="1"/>
  <c r="AD282" i="4"/>
  <c r="AE282" i="4" s="1"/>
  <c r="R282" i="4" s="1"/>
  <c r="AC282" i="4"/>
  <c r="AC289" i="43" s="1"/>
  <c r="AB282" i="4"/>
  <c r="AA282" i="4"/>
  <c r="Z282" i="4"/>
  <c r="Z289" i="43" s="1"/>
  <c r="Y282" i="4"/>
  <c r="Y289" i="43" s="1"/>
  <c r="X282" i="4"/>
  <c r="X289" i="43" s="1"/>
  <c r="W282" i="4"/>
  <c r="V282" i="4"/>
  <c r="L282" i="4"/>
  <c r="L289" i="43" s="1"/>
  <c r="J282" i="4"/>
  <c r="J289" i="43" s="1"/>
  <c r="H282" i="4"/>
  <c r="H289" i="43" s="1"/>
  <c r="G282" i="4"/>
  <c r="G289" i="43" s="1"/>
  <c r="F282" i="4"/>
  <c r="F289" i="43" s="1"/>
  <c r="E282" i="4"/>
  <c r="E289" i="43" s="1"/>
  <c r="D282" i="4"/>
  <c r="D289" i="43" s="1"/>
  <c r="C282" i="4"/>
  <c r="C289" i="43" s="1"/>
  <c r="B282" i="4"/>
  <c r="B289" i="43" s="1"/>
  <c r="A282" i="4"/>
  <c r="A289" i="43" s="1"/>
  <c r="AK281" i="4"/>
  <c r="AJ281" i="4"/>
  <c r="AJ288" i="43" s="1"/>
  <c r="AH281" i="4"/>
  <c r="AG281" i="4"/>
  <c r="AG288" i="43" s="1"/>
  <c r="AF281" i="4"/>
  <c r="AF288" i="43" s="1"/>
  <c r="AE281" i="4"/>
  <c r="R281" i="4" s="1"/>
  <c r="R288" i="43" s="1"/>
  <c r="AD281" i="4"/>
  <c r="AC281" i="4"/>
  <c r="AC288" i="43" s="1"/>
  <c r="AB281" i="4"/>
  <c r="AA281" i="4"/>
  <c r="Z281" i="4"/>
  <c r="Z288" i="43" s="1"/>
  <c r="Y281" i="4"/>
  <c r="Y288" i="43" s="1"/>
  <c r="X281" i="4"/>
  <c r="X288" i="43" s="1"/>
  <c r="W281" i="4"/>
  <c r="V281" i="4"/>
  <c r="Q281" i="4"/>
  <c r="Q288" i="43" s="1"/>
  <c r="L281" i="4"/>
  <c r="L288" i="43" s="1"/>
  <c r="J281" i="4"/>
  <c r="J288" i="43" s="1"/>
  <c r="H281" i="4"/>
  <c r="H288" i="43" s="1"/>
  <c r="G281" i="4"/>
  <c r="G288" i="43" s="1"/>
  <c r="F281" i="4"/>
  <c r="F288" i="43" s="1"/>
  <c r="E281" i="4"/>
  <c r="E288" i="43" s="1"/>
  <c r="D281" i="4"/>
  <c r="D288" i="43" s="1"/>
  <c r="C281" i="4"/>
  <c r="C288" i="43" s="1"/>
  <c r="B281" i="4"/>
  <c r="B288" i="43" s="1"/>
  <c r="A281" i="4"/>
  <c r="A288" i="43" s="1"/>
  <c r="AK280" i="4"/>
  <c r="AJ280" i="4"/>
  <c r="AJ287" i="43" s="1"/>
  <c r="AH280" i="4"/>
  <c r="AG280" i="4"/>
  <c r="AG287" i="43" s="1"/>
  <c r="AF280" i="4"/>
  <c r="AF287" i="43" s="1"/>
  <c r="AE280" i="4"/>
  <c r="R280" i="4" s="1"/>
  <c r="R287" i="43" s="1"/>
  <c r="AD280" i="4"/>
  <c r="AC280" i="4"/>
  <c r="AC287" i="43" s="1"/>
  <c r="AB280" i="4"/>
  <c r="AA280" i="4"/>
  <c r="Z280" i="4"/>
  <c r="Z287" i="43" s="1"/>
  <c r="Y280" i="4"/>
  <c r="Y287" i="43" s="1"/>
  <c r="X280" i="4"/>
  <c r="X287" i="43" s="1"/>
  <c r="W280" i="4"/>
  <c r="V280" i="4"/>
  <c r="Q280" i="4"/>
  <c r="Q287" i="43" s="1"/>
  <c r="L280" i="4"/>
  <c r="L287" i="43" s="1"/>
  <c r="J280" i="4"/>
  <c r="J287" i="43" s="1"/>
  <c r="H280" i="4"/>
  <c r="H287" i="43" s="1"/>
  <c r="G280" i="4"/>
  <c r="G287" i="43" s="1"/>
  <c r="F280" i="4"/>
  <c r="F287" i="43" s="1"/>
  <c r="E280" i="4"/>
  <c r="E287" i="43" s="1"/>
  <c r="D280" i="4"/>
  <c r="D287" i="43" s="1"/>
  <c r="C280" i="4"/>
  <c r="C287" i="43" s="1"/>
  <c r="B280" i="4"/>
  <c r="B287" i="43" s="1"/>
  <c r="A280" i="4"/>
  <c r="A287" i="43" s="1"/>
  <c r="AK279" i="4"/>
  <c r="AJ279" i="4"/>
  <c r="AJ286" i="43" s="1"/>
  <c r="AH279" i="4"/>
  <c r="AG279" i="4"/>
  <c r="AG286" i="43" s="1"/>
  <c r="AF279" i="4"/>
  <c r="AF286" i="43" s="1"/>
  <c r="AE279" i="4"/>
  <c r="R279" i="4" s="1"/>
  <c r="R286" i="43" s="1"/>
  <c r="AD279" i="4"/>
  <c r="AC279" i="4"/>
  <c r="AC286" i="43" s="1"/>
  <c r="AB279" i="4"/>
  <c r="AA279" i="4"/>
  <c r="Z279" i="4"/>
  <c r="Z286" i="43" s="1"/>
  <c r="Y279" i="4"/>
  <c r="Y286" i="43" s="1"/>
  <c r="X279" i="4"/>
  <c r="X286" i="43" s="1"/>
  <c r="W279" i="4"/>
  <c r="V279" i="4"/>
  <c r="J279" i="4"/>
  <c r="J286" i="43" s="1"/>
  <c r="H279" i="4"/>
  <c r="H286" i="43" s="1"/>
  <c r="G279" i="4"/>
  <c r="G286" i="43" s="1"/>
  <c r="F279" i="4"/>
  <c r="F286" i="43" s="1"/>
  <c r="E279" i="4"/>
  <c r="E286" i="43" s="1"/>
  <c r="D279" i="4"/>
  <c r="D286" i="43" s="1"/>
  <c r="C279" i="4"/>
  <c r="C286" i="43" s="1"/>
  <c r="B279" i="4"/>
  <c r="B286" i="43" s="1"/>
  <c r="A279" i="4"/>
  <c r="A286" i="43" s="1"/>
  <c r="AJ278" i="4"/>
  <c r="AJ285" i="43" s="1"/>
  <c r="AH278" i="4"/>
  <c r="AG278" i="4"/>
  <c r="AG285" i="43" s="1"/>
  <c r="AF278" i="4"/>
  <c r="AF285" i="43" s="1"/>
  <c r="AD278" i="4"/>
  <c r="AE278" i="4" s="1"/>
  <c r="AC278" i="4"/>
  <c r="AC285" i="43" s="1"/>
  <c r="AB278" i="4"/>
  <c r="AA278" i="4"/>
  <c r="Z278" i="4"/>
  <c r="Z285" i="43" s="1"/>
  <c r="Y278" i="4"/>
  <c r="Y285" i="43" s="1"/>
  <c r="X278" i="4"/>
  <c r="X285" i="43" s="1"/>
  <c r="W278" i="4"/>
  <c r="V278" i="4"/>
  <c r="J278" i="4"/>
  <c r="J285" i="43" s="1"/>
  <c r="H278" i="4"/>
  <c r="H285" i="43" s="1"/>
  <c r="G278" i="4"/>
  <c r="G285" i="43" s="1"/>
  <c r="F278" i="4"/>
  <c r="F285" i="43" s="1"/>
  <c r="E278" i="4"/>
  <c r="E285" i="43" s="1"/>
  <c r="D278" i="4"/>
  <c r="D285" i="43" s="1"/>
  <c r="C278" i="4"/>
  <c r="C285" i="43" s="1"/>
  <c r="B278" i="4"/>
  <c r="B285" i="43" s="1"/>
  <c r="A278" i="4"/>
  <c r="A285" i="43" s="1"/>
  <c r="AJ277" i="4"/>
  <c r="AJ284" i="43" s="1"/>
  <c r="AH277" i="4"/>
  <c r="AG277" i="4"/>
  <c r="AG284" i="43" s="1"/>
  <c r="AF277" i="4"/>
  <c r="AF284" i="43" s="1"/>
  <c r="AD277" i="4"/>
  <c r="AE277" i="4" s="1"/>
  <c r="R277" i="4" s="1"/>
  <c r="R284" i="43" s="1"/>
  <c r="AC277" i="4"/>
  <c r="AC284" i="43" s="1"/>
  <c r="AB277" i="4"/>
  <c r="AA277" i="4"/>
  <c r="Z277" i="4"/>
  <c r="Z284" i="43" s="1"/>
  <c r="Y277" i="4"/>
  <c r="Y284" i="43" s="1"/>
  <c r="X277" i="4"/>
  <c r="X284" i="43" s="1"/>
  <c r="W277" i="4"/>
  <c r="V277" i="4"/>
  <c r="J277" i="4"/>
  <c r="J284" i="43" s="1"/>
  <c r="H277" i="4"/>
  <c r="H284" i="43" s="1"/>
  <c r="G277" i="4"/>
  <c r="G284" i="43" s="1"/>
  <c r="F277" i="4"/>
  <c r="F284" i="43" s="1"/>
  <c r="E277" i="4"/>
  <c r="E284" i="43" s="1"/>
  <c r="D277" i="4"/>
  <c r="D284" i="43" s="1"/>
  <c r="C277" i="4"/>
  <c r="C284" i="43" s="1"/>
  <c r="B277" i="4"/>
  <c r="B284" i="43" s="1"/>
  <c r="A277" i="4"/>
  <c r="A284" i="43" s="1"/>
  <c r="AJ276" i="4"/>
  <c r="AJ283" i="43" s="1"/>
  <c r="AH276" i="4"/>
  <c r="AG276" i="4"/>
  <c r="AG283" i="43" s="1"/>
  <c r="AF276" i="4"/>
  <c r="AF283" i="43" s="1"/>
  <c r="AD276" i="4"/>
  <c r="AE276" i="4" s="1"/>
  <c r="R276" i="4" s="1"/>
  <c r="AC276" i="4"/>
  <c r="AC283" i="43" s="1"/>
  <c r="AB276" i="4"/>
  <c r="AA276" i="4"/>
  <c r="Z276" i="4"/>
  <c r="Z283" i="43" s="1"/>
  <c r="Y276" i="4"/>
  <c r="Y283" i="43" s="1"/>
  <c r="X276" i="4"/>
  <c r="X283" i="43" s="1"/>
  <c r="W276" i="4"/>
  <c r="V276" i="4"/>
  <c r="N276" i="4"/>
  <c r="N283" i="43" s="1"/>
  <c r="J276" i="4"/>
  <c r="J283" i="43" s="1"/>
  <c r="H276" i="4"/>
  <c r="H283" i="43" s="1"/>
  <c r="G276" i="4"/>
  <c r="G283" i="43" s="1"/>
  <c r="F276" i="4"/>
  <c r="F283" i="43" s="1"/>
  <c r="E276" i="4"/>
  <c r="E283" i="43" s="1"/>
  <c r="D276" i="4"/>
  <c r="D283" i="43" s="1"/>
  <c r="C276" i="4"/>
  <c r="C283" i="43" s="1"/>
  <c r="B276" i="4"/>
  <c r="B283" i="43" s="1"/>
  <c r="A276" i="4"/>
  <c r="A283" i="43" s="1"/>
  <c r="AK275" i="4"/>
  <c r="AJ275" i="4"/>
  <c r="AJ282" i="43" s="1"/>
  <c r="AH275" i="4"/>
  <c r="AH282" i="43" s="1"/>
  <c r="AG275" i="4"/>
  <c r="AG282" i="43" s="1"/>
  <c r="AF275" i="4"/>
  <c r="AF282" i="43" s="1"/>
  <c r="AD275" i="4"/>
  <c r="AE275" i="4" s="1"/>
  <c r="AC275" i="4"/>
  <c r="AC282" i="43" s="1"/>
  <c r="AB275" i="4"/>
  <c r="AA275" i="4"/>
  <c r="Z275" i="4"/>
  <c r="Z282" i="43" s="1"/>
  <c r="Y275" i="4"/>
  <c r="Y282" i="43" s="1"/>
  <c r="X275" i="4"/>
  <c r="X282" i="43" s="1"/>
  <c r="W275" i="4"/>
  <c r="V275" i="4"/>
  <c r="N275" i="4"/>
  <c r="N282" i="43" s="1"/>
  <c r="J275" i="4"/>
  <c r="J282" i="43" s="1"/>
  <c r="H275" i="4"/>
  <c r="H282" i="43" s="1"/>
  <c r="G275" i="4"/>
  <c r="G282" i="43" s="1"/>
  <c r="F275" i="4"/>
  <c r="F282" i="43" s="1"/>
  <c r="E275" i="4"/>
  <c r="E282" i="43" s="1"/>
  <c r="D275" i="4"/>
  <c r="D282" i="43" s="1"/>
  <c r="C275" i="4"/>
  <c r="C282" i="43" s="1"/>
  <c r="B275" i="4"/>
  <c r="B282" i="43" s="1"/>
  <c r="A275" i="4"/>
  <c r="A282" i="43" s="1"/>
  <c r="AK274" i="4"/>
  <c r="AJ274" i="4"/>
  <c r="AJ281" i="43" s="1"/>
  <c r="AH274" i="4"/>
  <c r="AG274" i="4"/>
  <c r="AG281" i="43" s="1"/>
  <c r="AF274" i="4"/>
  <c r="AF281" i="43" s="1"/>
  <c r="AD274" i="4"/>
  <c r="AE274" i="4" s="1"/>
  <c r="AC274" i="4"/>
  <c r="AC281" i="43" s="1"/>
  <c r="AB274" i="4"/>
  <c r="AA274" i="4"/>
  <c r="Z274" i="4"/>
  <c r="Z281" i="43" s="1"/>
  <c r="Y274" i="4"/>
  <c r="Y281" i="43" s="1"/>
  <c r="X274" i="4"/>
  <c r="X281" i="43" s="1"/>
  <c r="W274" i="4"/>
  <c r="V274" i="4"/>
  <c r="Q274" i="4"/>
  <c r="Q281" i="43" s="1"/>
  <c r="J274" i="4"/>
  <c r="J281" i="43" s="1"/>
  <c r="H274" i="4"/>
  <c r="H281" i="43" s="1"/>
  <c r="G274" i="4"/>
  <c r="G281" i="43" s="1"/>
  <c r="F274" i="4"/>
  <c r="F281" i="43" s="1"/>
  <c r="E274" i="4"/>
  <c r="E281" i="43" s="1"/>
  <c r="D274" i="4"/>
  <c r="D281" i="43" s="1"/>
  <c r="C274" i="4"/>
  <c r="C281" i="43" s="1"/>
  <c r="B274" i="4"/>
  <c r="B281" i="43" s="1"/>
  <c r="A274" i="4"/>
  <c r="A281" i="43" s="1"/>
  <c r="AJ273" i="4"/>
  <c r="AJ280" i="43" s="1"/>
  <c r="AH273" i="4"/>
  <c r="AG273" i="4"/>
  <c r="AG280" i="43" s="1"/>
  <c r="AF273" i="4"/>
  <c r="AF280" i="43" s="1"/>
  <c r="AD273" i="4"/>
  <c r="AE273" i="4" s="1"/>
  <c r="AC273" i="4"/>
  <c r="AC280" i="43" s="1"/>
  <c r="AB273" i="4"/>
  <c r="AA273" i="4"/>
  <c r="Z273" i="4"/>
  <c r="Z280" i="43" s="1"/>
  <c r="Y273" i="4"/>
  <c r="Y280" i="43" s="1"/>
  <c r="X273" i="4"/>
  <c r="X280" i="43" s="1"/>
  <c r="W273" i="4"/>
  <c r="V273" i="4"/>
  <c r="J273" i="4"/>
  <c r="J280" i="43" s="1"/>
  <c r="H273" i="4"/>
  <c r="H280" i="43" s="1"/>
  <c r="G273" i="4"/>
  <c r="G280" i="43" s="1"/>
  <c r="F273" i="4"/>
  <c r="F280" i="43" s="1"/>
  <c r="E273" i="4"/>
  <c r="E280" i="43" s="1"/>
  <c r="D273" i="4"/>
  <c r="D280" i="43" s="1"/>
  <c r="C273" i="4"/>
  <c r="C280" i="43" s="1"/>
  <c r="B273" i="4"/>
  <c r="B280" i="43" s="1"/>
  <c r="A273" i="4"/>
  <c r="A280" i="43" s="1"/>
  <c r="AJ272" i="4"/>
  <c r="AJ279" i="43" s="1"/>
  <c r="AH272" i="4"/>
  <c r="AG272" i="4"/>
  <c r="AG279" i="43" s="1"/>
  <c r="AF272" i="4"/>
  <c r="AF279" i="43" s="1"/>
  <c r="AD272" i="4"/>
  <c r="AE272" i="4" s="1"/>
  <c r="AC272" i="4"/>
  <c r="AC279" i="43" s="1"/>
  <c r="AB272" i="4"/>
  <c r="AA272" i="4"/>
  <c r="Z272" i="4"/>
  <c r="Z279" i="43" s="1"/>
  <c r="Y272" i="4"/>
  <c r="Y279" i="43" s="1"/>
  <c r="X272" i="4"/>
  <c r="X279" i="43" s="1"/>
  <c r="W272" i="4"/>
  <c r="V272" i="4"/>
  <c r="J272" i="4"/>
  <c r="J279" i="43" s="1"/>
  <c r="H272" i="4"/>
  <c r="H279" i="43" s="1"/>
  <c r="G272" i="4"/>
  <c r="G279" i="43" s="1"/>
  <c r="F272" i="4"/>
  <c r="F279" i="43" s="1"/>
  <c r="E272" i="4"/>
  <c r="E279" i="43" s="1"/>
  <c r="D272" i="4"/>
  <c r="D279" i="43" s="1"/>
  <c r="C272" i="4"/>
  <c r="C279" i="43" s="1"/>
  <c r="B272" i="4"/>
  <c r="B279" i="43" s="1"/>
  <c r="A272" i="4"/>
  <c r="A279" i="43" s="1"/>
  <c r="AJ271" i="4"/>
  <c r="AJ278" i="43" s="1"/>
  <c r="AH271" i="4"/>
  <c r="AG271" i="4"/>
  <c r="AG278" i="43" s="1"/>
  <c r="AF271" i="4"/>
  <c r="AF278" i="43" s="1"/>
  <c r="AD271" i="4"/>
  <c r="AE271" i="4" s="1"/>
  <c r="AC271" i="4"/>
  <c r="AC278" i="43" s="1"/>
  <c r="AB271" i="4"/>
  <c r="AA271" i="4"/>
  <c r="Z271" i="4"/>
  <c r="Z278" i="43" s="1"/>
  <c r="Y271" i="4"/>
  <c r="Y278" i="43" s="1"/>
  <c r="X271" i="4"/>
  <c r="X278" i="43" s="1"/>
  <c r="W271" i="4"/>
  <c r="V271" i="4"/>
  <c r="Q271" i="4"/>
  <c r="Q278" i="43" s="1"/>
  <c r="L271" i="4"/>
  <c r="L278" i="43" s="1"/>
  <c r="J271" i="4"/>
  <c r="J278" i="43" s="1"/>
  <c r="H271" i="4"/>
  <c r="H278" i="43" s="1"/>
  <c r="G271" i="4"/>
  <c r="G278" i="43" s="1"/>
  <c r="F271" i="4"/>
  <c r="F278" i="43" s="1"/>
  <c r="E271" i="4"/>
  <c r="E278" i="43" s="1"/>
  <c r="D271" i="4"/>
  <c r="D278" i="43" s="1"/>
  <c r="C271" i="4"/>
  <c r="C278" i="43" s="1"/>
  <c r="B271" i="4"/>
  <c r="B278" i="43" s="1"/>
  <c r="A271" i="4"/>
  <c r="A278" i="43" s="1"/>
  <c r="AK270" i="4"/>
  <c r="AJ270" i="4"/>
  <c r="AJ277" i="43" s="1"/>
  <c r="AH270" i="4"/>
  <c r="AG270" i="4"/>
  <c r="AG277" i="43" s="1"/>
  <c r="AF270" i="4"/>
  <c r="AF277" i="43" s="1"/>
  <c r="AE270" i="4"/>
  <c r="AD270" i="4"/>
  <c r="AC270" i="4"/>
  <c r="AC277" i="43" s="1"/>
  <c r="AB270" i="4"/>
  <c r="AA270" i="4"/>
  <c r="Z270" i="4"/>
  <c r="Z277" i="43" s="1"/>
  <c r="Y270" i="4"/>
  <c r="Y277" i="43" s="1"/>
  <c r="X270" i="4"/>
  <c r="X277" i="43" s="1"/>
  <c r="W270" i="4"/>
  <c r="V270" i="4"/>
  <c r="Q270" i="4"/>
  <c r="Q277" i="43" s="1"/>
  <c r="J270" i="4"/>
  <c r="J277" i="43" s="1"/>
  <c r="H270" i="4"/>
  <c r="H277" i="43" s="1"/>
  <c r="G270" i="4"/>
  <c r="G277" i="43" s="1"/>
  <c r="F270" i="4"/>
  <c r="F277" i="43" s="1"/>
  <c r="E270" i="4"/>
  <c r="E277" i="43" s="1"/>
  <c r="D270" i="4"/>
  <c r="D277" i="43" s="1"/>
  <c r="C270" i="4"/>
  <c r="C277" i="43" s="1"/>
  <c r="B270" i="4"/>
  <c r="B277" i="43" s="1"/>
  <c r="A270" i="4"/>
  <c r="A277" i="43" s="1"/>
  <c r="AJ269" i="4"/>
  <c r="AJ276" i="43" s="1"/>
  <c r="AH269" i="4"/>
  <c r="AH276" i="43" s="1"/>
  <c r="AG269" i="4"/>
  <c r="AG276" i="43" s="1"/>
  <c r="AF269" i="4"/>
  <c r="AF276" i="43" s="1"/>
  <c r="AD269" i="4"/>
  <c r="AE269" i="4" s="1"/>
  <c r="AC269" i="4"/>
  <c r="AC276" i="43" s="1"/>
  <c r="AB269" i="4"/>
  <c r="AA269" i="4"/>
  <c r="Z269" i="4"/>
  <c r="Z276" i="43" s="1"/>
  <c r="Y269" i="4"/>
  <c r="Y276" i="43" s="1"/>
  <c r="X269" i="4"/>
  <c r="X276" i="43" s="1"/>
  <c r="W269" i="4"/>
  <c r="V269" i="4"/>
  <c r="Q269" i="4"/>
  <c r="Q276" i="43" s="1"/>
  <c r="J269" i="4"/>
  <c r="J276" i="43" s="1"/>
  <c r="H269" i="4"/>
  <c r="H276" i="43" s="1"/>
  <c r="G269" i="4"/>
  <c r="G276" i="43" s="1"/>
  <c r="F269" i="4"/>
  <c r="F276" i="43" s="1"/>
  <c r="E269" i="4"/>
  <c r="E276" i="43" s="1"/>
  <c r="D269" i="4"/>
  <c r="D276" i="43" s="1"/>
  <c r="C269" i="4"/>
  <c r="C276" i="43" s="1"/>
  <c r="B269" i="4"/>
  <c r="B276" i="43" s="1"/>
  <c r="A269" i="4"/>
  <c r="A276" i="43" s="1"/>
  <c r="AJ268" i="4"/>
  <c r="AJ275" i="43" s="1"/>
  <c r="AH268" i="4"/>
  <c r="AH275" i="43" s="1"/>
  <c r="AG268" i="4"/>
  <c r="AG275" i="43" s="1"/>
  <c r="AF268" i="4"/>
  <c r="AF275" i="43" s="1"/>
  <c r="AD268" i="4"/>
  <c r="AE268" i="4" s="1"/>
  <c r="AC268" i="4"/>
  <c r="AC275" i="43" s="1"/>
  <c r="AB268" i="4"/>
  <c r="AA268" i="4"/>
  <c r="Z268" i="4"/>
  <c r="Z275" i="43" s="1"/>
  <c r="Y268" i="4"/>
  <c r="Y275" i="43" s="1"/>
  <c r="X268" i="4"/>
  <c r="X275" i="43" s="1"/>
  <c r="W268" i="4"/>
  <c r="V268" i="4"/>
  <c r="O268" i="4"/>
  <c r="O275" i="43" s="1"/>
  <c r="J268" i="4"/>
  <c r="J275" i="43" s="1"/>
  <c r="H268" i="4"/>
  <c r="H275" i="43" s="1"/>
  <c r="G268" i="4"/>
  <c r="G275" i="43" s="1"/>
  <c r="F268" i="4"/>
  <c r="F275" i="43" s="1"/>
  <c r="E268" i="4"/>
  <c r="E275" i="43" s="1"/>
  <c r="D268" i="4"/>
  <c r="D275" i="43" s="1"/>
  <c r="C268" i="4"/>
  <c r="C275" i="43" s="1"/>
  <c r="B268" i="4"/>
  <c r="B275" i="43" s="1"/>
  <c r="A268" i="4"/>
  <c r="A275" i="43" s="1"/>
  <c r="AK267" i="4"/>
  <c r="AJ267" i="4"/>
  <c r="AJ274" i="43" s="1"/>
  <c r="AH267" i="4"/>
  <c r="AG267" i="4"/>
  <c r="AG274" i="43" s="1"/>
  <c r="AF267" i="4"/>
  <c r="AF274" i="43" s="1"/>
  <c r="AE267" i="4"/>
  <c r="R267" i="4" s="1"/>
  <c r="R274" i="43" s="1"/>
  <c r="AD267" i="4"/>
  <c r="AC267" i="4"/>
  <c r="AC274" i="43" s="1"/>
  <c r="AB267" i="4"/>
  <c r="AA267" i="4"/>
  <c r="Z267" i="4"/>
  <c r="Z274" i="43" s="1"/>
  <c r="Y267" i="4"/>
  <c r="Y274" i="43" s="1"/>
  <c r="X267" i="4"/>
  <c r="X274" i="43" s="1"/>
  <c r="W267" i="4"/>
  <c r="V267" i="4"/>
  <c r="Q267" i="4"/>
  <c r="Q274" i="43" s="1"/>
  <c r="L267" i="4"/>
  <c r="L274" i="43" s="1"/>
  <c r="J267" i="4"/>
  <c r="J274" i="43" s="1"/>
  <c r="H267" i="4"/>
  <c r="H274" i="43" s="1"/>
  <c r="G267" i="4"/>
  <c r="G274" i="43" s="1"/>
  <c r="F267" i="4"/>
  <c r="F274" i="43" s="1"/>
  <c r="E267" i="4"/>
  <c r="E274" i="43" s="1"/>
  <c r="D267" i="4"/>
  <c r="D274" i="43" s="1"/>
  <c r="C267" i="4"/>
  <c r="C274" i="43" s="1"/>
  <c r="B267" i="4"/>
  <c r="B274" i="43" s="1"/>
  <c r="A267" i="4"/>
  <c r="A274" i="43" s="1"/>
  <c r="AK266" i="4"/>
  <c r="AJ266" i="4"/>
  <c r="AJ273" i="43" s="1"/>
  <c r="AH266" i="4"/>
  <c r="AG266" i="4"/>
  <c r="AG273" i="43" s="1"/>
  <c r="AF266" i="4"/>
  <c r="AF273" i="43" s="1"/>
  <c r="AE266" i="4"/>
  <c r="R266" i="4" s="1"/>
  <c r="R273" i="43" s="1"/>
  <c r="AD266" i="4"/>
  <c r="AC266" i="4"/>
  <c r="AC273" i="43" s="1"/>
  <c r="AB266" i="4"/>
  <c r="AA266" i="4"/>
  <c r="Z266" i="4"/>
  <c r="Z273" i="43" s="1"/>
  <c r="Y266" i="4"/>
  <c r="Y273" i="43" s="1"/>
  <c r="X266" i="4"/>
  <c r="X273" i="43" s="1"/>
  <c r="W266" i="4"/>
  <c r="V266" i="4"/>
  <c r="J266" i="4"/>
  <c r="J273" i="43" s="1"/>
  <c r="H266" i="4"/>
  <c r="H273" i="43" s="1"/>
  <c r="G266" i="4"/>
  <c r="G273" i="43" s="1"/>
  <c r="F266" i="4"/>
  <c r="F273" i="43" s="1"/>
  <c r="E266" i="4"/>
  <c r="E273" i="43" s="1"/>
  <c r="D266" i="4"/>
  <c r="D273" i="43" s="1"/>
  <c r="C266" i="4"/>
  <c r="C273" i="43" s="1"/>
  <c r="B266" i="4"/>
  <c r="B273" i="43" s="1"/>
  <c r="A266" i="4"/>
  <c r="A273" i="43" s="1"/>
  <c r="AJ265" i="4"/>
  <c r="AJ272" i="43" s="1"/>
  <c r="AH265" i="4"/>
  <c r="AG265" i="4"/>
  <c r="AG272" i="43" s="1"/>
  <c r="AF265" i="4"/>
  <c r="AF272" i="43" s="1"/>
  <c r="AD265" i="4"/>
  <c r="AE265" i="4" s="1"/>
  <c r="AC265" i="4"/>
  <c r="AC272" i="43" s="1"/>
  <c r="AB265" i="4"/>
  <c r="AA265" i="4"/>
  <c r="Z265" i="4"/>
  <c r="Z272" i="43" s="1"/>
  <c r="Y265" i="4"/>
  <c r="Y272" i="43" s="1"/>
  <c r="X265" i="4"/>
  <c r="X272" i="43" s="1"/>
  <c r="W265" i="4"/>
  <c r="V265" i="4"/>
  <c r="J265" i="4"/>
  <c r="J272" i="43" s="1"/>
  <c r="H265" i="4"/>
  <c r="H272" i="43" s="1"/>
  <c r="G265" i="4"/>
  <c r="G272" i="43" s="1"/>
  <c r="F265" i="4"/>
  <c r="F272" i="43" s="1"/>
  <c r="E265" i="4"/>
  <c r="E272" i="43" s="1"/>
  <c r="D265" i="4"/>
  <c r="D272" i="43" s="1"/>
  <c r="C265" i="4"/>
  <c r="C272" i="43" s="1"/>
  <c r="B265" i="4"/>
  <c r="B272" i="43" s="1"/>
  <c r="A265" i="4"/>
  <c r="A272" i="43" s="1"/>
  <c r="AJ264" i="4"/>
  <c r="AJ271" i="43" s="1"/>
  <c r="AH264" i="4"/>
  <c r="AG264" i="4"/>
  <c r="AG271" i="43" s="1"/>
  <c r="AF264" i="4"/>
  <c r="AF271" i="43" s="1"/>
  <c r="AD264" i="4"/>
  <c r="AE264" i="4" s="1"/>
  <c r="AC264" i="4"/>
  <c r="AC271" i="43" s="1"/>
  <c r="AB264" i="4"/>
  <c r="AA264" i="4"/>
  <c r="Z264" i="4"/>
  <c r="Z271" i="43" s="1"/>
  <c r="Y264" i="4"/>
  <c r="Y271" i="43" s="1"/>
  <c r="X264" i="4"/>
  <c r="X271" i="43" s="1"/>
  <c r="W264" i="4"/>
  <c r="V264" i="4"/>
  <c r="J264" i="4"/>
  <c r="J271" i="43" s="1"/>
  <c r="H264" i="4"/>
  <c r="H271" i="43" s="1"/>
  <c r="G264" i="4"/>
  <c r="G271" i="43" s="1"/>
  <c r="F264" i="4"/>
  <c r="F271" i="43" s="1"/>
  <c r="E264" i="4"/>
  <c r="E271" i="43" s="1"/>
  <c r="D264" i="4"/>
  <c r="D271" i="43" s="1"/>
  <c r="C264" i="4"/>
  <c r="C271" i="43" s="1"/>
  <c r="B264" i="4"/>
  <c r="B271" i="43" s="1"/>
  <c r="A264" i="4"/>
  <c r="A271" i="43" s="1"/>
  <c r="AJ263" i="4"/>
  <c r="AJ270" i="43" s="1"/>
  <c r="AH263" i="4"/>
  <c r="AH270" i="43" s="1"/>
  <c r="AG263" i="4"/>
  <c r="AG270" i="43" s="1"/>
  <c r="AF263" i="4"/>
  <c r="AF270" i="43" s="1"/>
  <c r="AD263" i="4"/>
  <c r="AE263" i="4" s="1"/>
  <c r="AC263" i="4"/>
  <c r="AC270" i="43" s="1"/>
  <c r="AB263" i="4"/>
  <c r="AA263" i="4"/>
  <c r="Z263" i="4"/>
  <c r="Z270" i="43" s="1"/>
  <c r="Y263" i="4"/>
  <c r="Y270" i="43" s="1"/>
  <c r="X263" i="4"/>
  <c r="X270" i="43" s="1"/>
  <c r="W263" i="4"/>
  <c r="V263" i="4"/>
  <c r="O263" i="4"/>
  <c r="O270" i="43" s="1"/>
  <c r="J263" i="4"/>
  <c r="J270" i="43" s="1"/>
  <c r="H263" i="4"/>
  <c r="H270" i="43" s="1"/>
  <c r="G263" i="4"/>
  <c r="G270" i="43" s="1"/>
  <c r="F263" i="4"/>
  <c r="F270" i="43" s="1"/>
  <c r="E263" i="4"/>
  <c r="E270" i="43" s="1"/>
  <c r="D263" i="4"/>
  <c r="D270" i="43" s="1"/>
  <c r="C263" i="4"/>
  <c r="C270" i="43" s="1"/>
  <c r="B263" i="4"/>
  <c r="B270" i="43" s="1"/>
  <c r="A263" i="4"/>
  <c r="A270" i="43" s="1"/>
  <c r="AJ262" i="4"/>
  <c r="AJ269" i="43" s="1"/>
  <c r="AH262" i="4"/>
  <c r="AG262" i="4"/>
  <c r="AG269" i="43" s="1"/>
  <c r="AF262" i="4"/>
  <c r="AF269" i="43" s="1"/>
  <c r="AD262" i="4"/>
  <c r="AE262" i="4" s="1"/>
  <c r="AC262" i="4"/>
  <c r="AC269" i="43" s="1"/>
  <c r="AB262" i="4"/>
  <c r="AA262" i="4"/>
  <c r="Z262" i="4"/>
  <c r="Z269" i="43" s="1"/>
  <c r="Y262" i="4"/>
  <c r="Y269" i="43" s="1"/>
  <c r="X262" i="4"/>
  <c r="X269" i="43" s="1"/>
  <c r="W262" i="4"/>
  <c r="V262" i="4"/>
  <c r="J262" i="4"/>
  <c r="J269" i="43" s="1"/>
  <c r="H262" i="4"/>
  <c r="H269" i="43" s="1"/>
  <c r="G262" i="4"/>
  <c r="G269" i="43" s="1"/>
  <c r="F262" i="4"/>
  <c r="F269" i="43" s="1"/>
  <c r="E262" i="4"/>
  <c r="E269" i="43" s="1"/>
  <c r="D262" i="4"/>
  <c r="D269" i="43" s="1"/>
  <c r="C262" i="4"/>
  <c r="C269" i="43" s="1"/>
  <c r="B262" i="4"/>
  <c r="B269" i="43" s="1"/>
  <c r="A262" i="4"/>
  <c r="A269" i="43" s="1"/>
  <c r="AJ261" i="4"/>
  <c r="AJ268" i="43" s="1"/>
  <c r="AH261" i="4"/>
  <c r="AG261" i="4"/>
  <c r="AG268" i="43" s="1"/>
  <c r="AF261" i="4"/>
  <c r="AF268" i="43" s="1"/>
  <c r="AD261" i="4"/>
  <c r="AE261" i="4" s="1"/>
  <c r="R261" i="4" s="1"/>
  <c r="AC261" i="4"/>
  <c r="AC268" i="43" s="1"/>
  <c r="AB261" i="4"/>
  <c r="AA261" i="4"/>
  <c r="Z261" i="4"/>
  <c r="Z268" i="43" s="1"/>
  <c r="Y261" i="4"/>
  <c r="Y268" i="43" s="1"/>
  <c r="X261" i="4"/>
  <c r="X268" i="43" s="1"/>
  <c r="W261" i="4"/>
  <c r="V261" i="4"/>
  <c r="N261" i="4"/>
  <c r="N268" i="43" s="1"/>
  <c r="J261" i="4"/>
  <c r="J268" i="43" s="1"/>
  <c r="H261" i="4"/>
  <c r="H268" i="43" s="1"/>
  <c r="G261" i="4"/>
  <c r="G268" i="43" s="1"/>
  <c r="F261" i="4"/>
  <c r="F268" i="43" s="1"/>
  <c r="E261" i="4"/>
  <c r="E268" i="43" s="1"/>
  <c r="D261" i="4"/>
  <c r="D268" i="43" s="1"/>
  <c r="C261" i="4"/>
  <c r="C268" i="43" s="1"/>
  <c r="B261" i="4"/>
  <c r="B268" i="43" s="1"/>
  <c r="A261" i="4"/>
  <c r="A268" i="43" s="1"/>
  <c r="AK260" i="4"/>
  <c r="AJ260" i="4"/>
  <c r="AJ267" i="43" s="1"/>
  <c r="AH260" i="4"/>
  <c r="AG260" i="4"/>
  <c r="AG267" i="43" s="1"/>
  <c r="AF260" i="4"/>
  <c r="AF267" i="43" s="1"/>
  <c r="AD260" i="4"/>
  <c r="AE260" i="4" s="1"/>
  <c r="AC260" i="4"/>
  <c r="AC267" i="43" s="1"/>
  <c r="AB260" i="4"/>
  <c r="AA260" i="4"/>
  <c r="Z260" i="4"/>
  <c r="Z267" i="43" s="1"/>
  <c r="Y260" i="4"/>
  <c r="Y267" i="43" s="1"/>
  <c r="X260" i="4"/>
  <c r="X267" i="43" s="1"/>
  <c r="W260" i="4"/>
  <c r="V260" i="4"/>
  <c r="N260" i="4"/>
  <c r="N267" i="43" s="1"/>
  <c r="J260" i="4"/>
  <c r="J267" i="43" s="1"/>
  <c r="H260" i="4"/>
  <c r="H267" i="43" s="1"/>
  <c r="G260" i="4"/>
  <c r="G267" i="43" s="1"/>
  <c r="F260" i="4"/>
  <c r="F267" i="43" s="1"/>
  <c r="E260" i="4"/>
  <c r="E267" i="43" s="1"/>
  <c r="D260" i="4"/>
  <c r="D267" i="43" s="1"/>
  <c r="C260" i="4"/>
  <c r="C267" i="43" s="1"/>
  <c r="B260" i="4"/>
  <c r="B267" i="43" s="1"/>
  <c r="A260" i="4"/>
  <c r="A267" i="43" s="1"/>
  <c r="AK259" i="4"/>
  <c r="AJ259" i="4"/>
  <c r="AJ266" i="43" s="1"/>
  <c r="AH259" i="4"/>
  <c r="AG259" i="4"/>
  <c r="AG266" i="43" s="1"/>
  <c r="AF259" i="4"/>
  <c r="AF266" i="43" s="1"/>
  <c r="AD259" i="4"/>
  <c r="AE259" i="4" s="1"/>
  <c r="R259" i="4" s="1"/>
  <c r="AC259" i="4"/>
  <c r="AC266" i="43" s="1"/>
  <c r="AB259" i="4"/>
  <c r="AA259" i="4"/>
  <c r="Z259" i="4"/>
  <c r="Z266" i="43" s="1"/>
  <c r="Y259" i="4"/>
  <c r="Y266" i="43" s="1"/>
  <c r="X259" i="4"/>
  <c r="X266" i="43" s="1"/>
  <c r="W259" i="4"/>
  <c r="V259" i="4"/>
  <c r="L259" i="4"/>
  <c r="L266" i="43" s="1"/>
  <c r="J259" i="4"/>
  <c r="J266" i="43" s="1"/>
  <c r="H259" i="4"/>
  <c r="H266" i="43" s="1"/>
  <c r="G259" i="4"/>
  <c r="G266" i="43" s="1"/>
  <c r="F259" i="4"/>
  <c r="F266" i="43" s="1"/>
  <c r="E259" i="4"/>
  <c r="E266" i="43" s="1"/>
  <c r="D259" i="4"/>
  <c r="D266" i="43" s="1"/>
  <c r="C259" i="4"/>
  <c r="C266" i="43" s="1"/>
  <c r="B259" i="4"/>
  <c r="B266" i="43" s="1"/>
  <c r="A259" i="4"/>
  <c r="A266" i="43" s="1"/>
  <c r="AK258" i="4"/>
  <c r="AJ258" i="4"/>
  <c r="AJ265" i="43" s="1"/>
  <c r="AH258" i="4"/>
  <c r="AG258" i="4"/>
  <c r="AG265" i="43" s="1"/>
  <c r="AF258" i="4"/>
  <c r="AF265" i="43" s="1"/>
  <c r="AE258" i="4"/>
  <c r="R258" i="4" s="1"/>
  <c r="R265" i="43" s="1"/>
  <c r="AD258" i="4"/>
  <c r="AC258" i="4"/>
  <c r="AC265" i="43" s="1"/>
  <c r="AB258" i="4"/>
  <c r="AA258" i="4"/>
  <c r="Z258" i="4"/>
  <c r="Z265" i="43" s="1"/>
  <c r="Y258" i="4"/>
  <c r="Y265" i="43" s="1"/>
  <c r="X258" i="4"/>
  <c r="X265" i="43" s="1"/>
  <c r="W258" i="4"/>
  <c r="V258" i="4"/>
  <c r="Q258" i="4"/>
  <c r="Q265" i="43" s="1"/>
  <c r="L258" i="4"/>
  <c r="L265" i="43" s="1"/>
  <c r="J258" i="4"/>
  <c r="J265" i="43" s="1"/>
  <c r="H258" i="4"/>
  <c r="H265" i="43" s="1"/>
  <c r="G258" i="4"/>
  <c r="G265" i="43" s="1"/>
  <c r="F258" i="4"/>
  <c r="F265" i="43" s="1"/>
  <c r="E258" i="4"/>
  <c r="E265" i="43" s="1"/>
  <c r="D258" i="4"/>
  <c r="D265" i="43" s="1"/>
  <c r="C258" i="4"/>
  <c r="C265" i="43" s="1"/>
  <c r="B258" i="4"/>
  <c r="B265" i="43" s="1"/>
  <c r="A258" i="4"/>
  <c r="A265" i="43" s="1"/>
  <c r="AK257" i="4"/>
  <c r="AJ257" i="4"/>
  <c r="AJ264" i="43" s="1"/>
  <c r="AH257" i="4"/>
  <c r="AG257" i="4"/>
  <c r="AG264" i="43" s="1"/>
  <c r="AF257" i="4"/>
  <c r="AF264" i="43" s="1"/>
  <c r="AE257" i="4"/>
  <c r="R257" i="4" s="1"/>
  <c r="R264" i="43" s="1"/>
  <c r="AD257" i="4"/>
  <c r="AC257" i="4"/>
  <c r="AC264" i="43" s="1"/>
  <c r="AB257" i="4"/>
  <c r="AA257" i="4"/>
  <c r="Z257" i="4"/>
  <c r="Z264" i="43" s="1"/>
  <c r="Y257" i="4"/>
  <c r="Y264" i="43" s="1"/>
  <c r="X257" i="4"/>
  <c r="X264" i="43" s="1"/>
  <c r="W257" i="4"/>
  <c r="V257" i="4"/>
  <c r="Q257" i="4"/>
  <c r="Q264" i="43" s="1"/>
  <c r="L257" i="4"/>
  <c r="L264" i="43" s="1"/>
  <c r="J257" i="4"/>
  <c r="J264" i="43" s="1"/>
  <c r="H257" i="4"/>
  <c r="H264" i="43" s="1"/>
  <c r="G257" i="4"/>
  <c r="G264" i="43" s="1"/>
  <c r="F257" i="4"/>
  <c r="F264" i="43" s="1"/>
  <c r="E257" i="4"/>
  <c r="E264" i="43" s="1"/>
  <c r="D257" i="4"/>
  <c r="D264" i="43" s="1"/>
  <c r="C257" i="4"/>
  <c r="C264" i="43" s="1"/>
  <c r="B257" i="4"/>
  <c r="B264" i="43" s="1"/>
  <c r="A257" i="4"/>
  <c r="A264" i="43" s="1"/>
  <c r="AK256" i="4"/>
  <c r="AJ256" i="4"/>
  <c r="AJ263" i="43" s="1"/>
  <c r="AH256" i="4"/>
  <c r="AG256" i="4"/>
  <c r="AG263" i="43" s="1"/>
  <c r="AF256" i="4"/>
  <c r="AF263" i="43" s="1"/>
  <c r="AE256" i="4"/>
  <c r="AD256" i="4"/>
  <c r="AC256" i="4"/>
  <c r="AC263" i="43" s="1"/>
  <c r="AB256" i="4"/>
  <c r="AA256" i="4"/>
  <c r="Z256" i="4"/>
  <c r="Z263" i="43" s="1"/>
  <c r="Y256" i="4"/>
  <c r="Y263" i="43" s="1"/>
  <c r="X256" i="4"/>
  <c r="X263" i="43" s="1"/>
  <c r="W256" i="4"/>
  <c r="V256" i="4"/>
  <c r="Q256" i="4"/>
  <c r="Q263" i="43" s="1"/>
  <c r="J256" i="4"/>
  <c r="J263" i="43" s="1"/>
  <c r="H256" i="4"/>
  <c r="H263" i="43" s="1"/>
  <c r="G256" i="4"/>
  <c r="G263" i="43" s="1"/>
  <c r="F256" i="4"/>
  <c r="F263" i="43" s="1"/>
  <c r="E256" i="4"/>
  <c r="E263" i="43" s="1"/>
  <c r="D256" i="4"/>
  <c r="D263" i="43" s="1"/>
  <c r="C256" i="4"/>
  <c r="C263" i="43" s="1"/>
  <c r="B256" i="4"/>
  <c r="B263" i="43" s="1"/>
  <c r="A256" i="4"/>
  <c r="A263" i="43" s="1"/>
  <c r="AJ255" i="4"/>
  <c r="AJ262" i="43" s="1"/>
  <c r="AH255" i="4"/>
  <c r="AH262" i="43" s="1"/>
  <c r="AG255" i="4"/>
  <c r="AG262" i="43" s="1"/>
  <c r="AF255" i="4"/>
  <c r="AF262" i="43" s="1"/>
  <c r="AD255" i="4"/>
  <c r="AE255" i="4" s="1"/>
  <c r="AC255" i="4"/>
  <c r="AC262" i="43" s="1"/>
  <c r="AB255" i="4"/>
  <c r="AA255" i="4"/>
  <c r="Z255" i="4"/>
  <c r="Z262" i="43" s="1"/>
  <c r="Y255" i="4"/>
  <c r="Y262" i="43" s="1"/>
  <c r="X255" i="4"/>
  <c r="X262" i="43" s="1"/>
  <c r="W255" i="4"/>
  <c r="V255" i="4"/>
  <c r="J255" i="4"/>
  <c r="J262" i="43" s="1"/>
  <c r="H255" i="4"/>
  <c r="H262" i="43" s="1"/>
  <c r="G255" i="4"/>
  <c r="G262" i="43" s="1"/>
  <c r="F255" i="4"/>
  <c r="F262" i="43" s="1"/>
  <c r="E255" i="4"/>
  <c r="E262" i="43" s="1"/>
  <c r="D255" i="4"/>
  <c r="D262" i="43" s="1"/>
  <c r="C255" i="4"/>
  <c r="C262" i="43" s="1"/>
  <c r="B255" i="4"/>
  <c r="B262" i="43" s="1"/>
  <c r="A255" i="4"/>
  <c r="A262" i="43" s="1"/>
  <c r="AJ254" i="4"/>
  <c r="AJ261" i="43" s="1"/>
  <c r="AH254" i="4"/>
  <c r="AH261" i="43" s="1"/>
  <c r="AG254" i="4"/>
  <c r="AG261" i="43" s="1"/>
  <c r="AF254" i="4"/>
  <c r="AF261" i="43" s="1"/>
  <c r="AD254" i="4"/>
  <c r="AE254" i="4" s="1"/>
  <c r="AC254" i="4"/>
  <c r="AC261" i="43" s="1"/>
  <c r="AB254" i="4"/>
  <c r="AA254" i="4"/>
  <c r="Z254" i="4"/>
  <c r="Z261" i="43" s="1"/>
  <c r="Y254" i="4"/>
  <c r="Y261" i="43" s="1"/>
  <c r="X254" i="4"/>
  <c r="X261" i="43" s="1"/>
  <c r="W254" i="4"/>
  <c r="V254" i="4"/>
  <c r="Q254" i="4"/>
  <c r="Q261" i="43" s="1"/>
  <c r="O254" i="4"/>
  <c r="O261" i="43" s="1"/>
  <c r="J254" i="4"/>
  <c r="J261" i="43" s="1"/>
  <c r="H254" i="4"/>
  <c r="H261" i="43" s="1"/>
  <c r="G254" i="4"/>
  <c r="G261" i="43" s="1"/>
  <c r="F254" i="4"/>
  <c r="F261" i="43" s="1"/>
  <c r="E254" i="4"/>
  <c r="E261" i="43" s="1"/>
  <c r="D254" i="4"/>
  <c r="D261" i="43" s="1"/>
  <c r="C254" i="4"/>
  <c r="C261" i="43" s="1"/>
  <c r="B254" i="4"/>
  <c r="B261" i="43" s="1"/>
  <c r="A254" i="4"/>
  <c r="A261" i="43" s="1"/>
  <c r="AJ253" i="4"/>
  <c r="AJ260" i="43" s="1"/>
  <c r="AH253" i="4"/>
  <c r="AG253" i="4"/>
  <c r="AG260" i="43" s="1"/>
  <c r="AF253" i="4"/>
  <c r="AF260" i="43" s="1"/>
  <c r="AD253" i="4"/>
  <c r="AE253" i="4" s="1"/>
  <c r="AC253" i="4"/>
  <c r="AC260" i="43" s="1"/>
  <c r="AB253" i="4"/>
  <c r="AA253" i="4"/>
  <c r="Z253" i="4"/>
  <c r="Z260" i="43" s="1"/>
  <c r="Y253" i="4"/>
  <c r="Y260" i="43" s="1"/>
  <c r="X253" i="4"/>
  <c r="X260" i="43" s="1"/>
  <c r="W253" i="4"/>
  <c r="V253" i="4"/>
  <c r="J253" i="4"/>
  <c r="J260" i="43" s="1"/>
  <c r="H253" i="4"/>
  <c r="H260" i="43" s="1"/>
  <c r="G253" i="4"/>
  <c r="G260" i="43" s="1"/>
  <c r="F253" i="4"/>
  <c r="F260" i="43" s="1"/>
  <c r="E253" i="4"/>
  <c r="E260" i="43" s="1"/>
  <c r="D253" i="4"/>
  <c r="D260" i="43" s="1"/>
  <c r="C253" i="4"/>
  <c r="C260" i="43" s="1"/>
  <c r="B253" i="4"/>
  <c r="B260" i="43" s="1"/>
  <c r="A253" i="4"/>
  <c r="A260" i="43" s="1"/>
  <c r="AJ252" i="4"/>
  <c r="AJ259" i="43" s="1"/>
  <c r="AH252" i="4"/>
  <c r="AG252" i="4"/>
  <c r="AG259" i="43" s="1"/>
  <c r="AF252" i="4"/>
  <c r="AF259" i="43" s="1"/>
  <c r="AD252" i="4"/>
  <c r="AE252" i="4" s="1"/>
  <c r="AC252" i="4"/>
  <c r="AC259" i="43" s="1"/>
  <c r="AB252" i="4"/>
  <c r="AA252" i="4"/>
  <c r="Z252" i="4"/>
  <c r="Z259" i="43" s="1"/>
  <c r="Y252" i="4"/>
  <c r="Y259" i="43" s="1"/>
  <c r="X252" i="4"/>
  <c r="X259" i="43" s="1"/>
  <c r="W252" i="4"/>
  <c r="V252" i="4"/>
  <c r="J252" i="4"/>
  <c r="J259" i="43" s="1"/>
  <c r="H252" i="4"/>
  <c r="H259" i="43" s="1"/>
  <c r="G252" i="4"/>
  <c r="G259" i="43" s="1"/>
  <c r="F252" i="4"/>
  <c r="F259" i="43" s="1"/>
  <c r="E252" i="4"/>
  <c r="E259" i="43" s="1"/>
  <c r="D252" i="4"/>
  <c r="D259" i="43" s="1"/>
  <c r="C252" i="4"/>
  <c r="C259" i="43" s="1"/>
  <c r="B252" i="4"/>
  <c r="B259" i="43" s="1"/>
  <c r="A252" i="4"/>
  <c r="A259" i="43" s="1"/>
  <c r="AJ251" i="4"/>
  <c r="AJ258" i="43" s="1"/>
  <c r="AH251" i="4"/>
  <c r="AG251" i="4"/>
  <c r="AG258" i="43" s="1"/>
  <c r="AF251" i="4"/>
  <c r="AF258" i="43" s="1"/>
  <c r="AD251" i="4"/>
  <c r="AE251" i="4" s="1"/>
  <c r="AC251" i="4"/>
  <c r="AC258" i="43" s="1"/>
  <c r="AB251" i="4"/>
  <c r="AA251" i="4"/>
  <c r="Z251" i="4"/>
  <c r="Z258" i="43" s="1"/>
  <c r="Y251" i="4"/>
  <c r="Y258" i="43" s="1"/>
  <c r="X251" i="4"/>
  <c r="X258" i="43" s="1"/>
  <c r="W251" i="4"/>
  <c r="V251" i="4"/>
  <c r="J251" i="4"/>
  <c r="J258" i="43" s="1"/>
  <c r="H251" i="4"/>
  <c r="H258" i="43" s="1"/>
  <c r="G251" i="4"/>
  <c r="G258" i="43" s="1"/>
  <c r="F251" i="4"/>
  <c r="F258" i="43" s="1"/>
  <c r="E251" i="4"/>
  <c r="E258" i="43" s="1"/>
  <c r="D251" i="4"/>
  <c r="D258" i="43" s="1"/>
  <c r="C251" i="4"/>
  <c r="C258" i="43" s="1"/>
  <c r="B251" i="4"/>
  <c r="B258" i="43" s="1"/>
  <c r="A251" i="4"/>
  <c r="A258" i="43" s="1"/>
  <c r="AJ250" i="4"/>
  <c r="AJ257" i="43" s="1"/>
  <c r="AH250" i="4"/>
  <c r="AG250" i="4"/>
  <c r="AG257" i="43" s="1"/>
  <c r="AF250" i="4"/>
  <c r="AF257" i="43" s="1"/>
  <c r="AD250" i="4"/>
  <c r="AE250" i="4" s="1"/>
  <c r="AC250" i="4"/>
  <c r="AC257" i="43" s="1"/>
  <c r="AB250" i="4"/>
  <c r="AA250" i="4"/>
  <c r="Z250" i="4"/>
  <c r="Z257" i="43" s="1"/>
  <c r="Y250" i="4"/>
  <c r="Y257" i="43" s="1"/>
  <c r="X250" i="4"/>
  <c r="X257" i="43" s="1"/>
  <c r="W250" i="4"/>
  <c r="V250" i="4"/>
  <c r="J250" i="4"/>
  <c r="J257" i="43" s="1"/>
  <c r="H250" i="4"/>
  <c r="H257" i="43" s="1"/>
  <c r="G250" i="4"/>
  <c r="G257" i="43" s="1"/>
  <c r="F250" i="4"/>
  <c r="F257" i="43" s="1"/>
  <c r="E250" i="4"/>
  <c r="E257" i="43" s="1"/>
  <c r="D250" i="4"/>
  <c r="D257" i="43" s="1"/>
  <c r="C250" i="4"/>
  <c r="C257" i="43" s="1"/>
  <c r="B250" i="4"/>
  <c r="B257" i="43" s="1"/>
  <c r="A250" i="4"/>
  <c r="A257" i="43" s="1"/>
  <c r="AJ249" i="4"/>
  <c r="AJ256" i="43" s="1"/>
  <c r="AH249" i="4"/>
  <c r="AG249" i="4"/>
  <c r="AG256" i="43" s="1"/>
  <c r="AF249" i="4"/>
  <c r="AF256" i="43" s="1"/>
  <c r="AD249" i="4"/>
  <c r="AE249" i="4" s="1"/>
  <c r="AC249" i="4"/>
  <c r="AC256" i="43" s="1"/>
  <c r="AB249" i="4"/>
  <c r="AA249" i="4"/>
  <c r="Z249" i="4"/>
  <c r="Z256" i="43" s="1"/>
  <c r="Y249" i="4"/>
  <c r="Y256" i="43" s="1"/>
  <c r="X249" i="4"/>
  <c r="X256" i="43" s="1"/>
  <c r="W249" i="4"/>
  <c r="V249" i="4"/>
  <c r="J249" i="4"/>
  <c r="J256" i="43" s="1"/>
  <c r="H249" i="4"/>
  <c r="H256" i="43" s="1"/>
  <c r="G249" i="4"/>
  <c r="G256" i="43" s="1"/>
  <c r="F249" i="4"/>
  <c r="F256" i="43" s="1"/>
  <c r="E249" i="4"/>
  <c r="E256" i="43" s="1"/>
  <c r="D249" i="4"/>
  <c r="D256" i="43" s="1"/>
  <c r="C249" i="4"/>
  <c r="C256" i="43" s="1"/>
  <c r="B249" i="4"/>
  <c r="B256" i="43" s="1"/>
  <c r="A249" i="4"/>
  <c r="A256" i="43" s="1"/>
  <c r="AJ248" i="4"/>
  <c r="AJ255" i="43" s="1"/>
  <c r="AH248" i="4"/>
  <c r="AG248" i="4"/>
  <c r="AG255" i="43" s="1"/>
  <c r="AF248" i="4"/>
  <c r="AF255" i="43" s="1"/>
  <c r="AD248" i="4"/>
  <c r="AE248" i="4" s="1"/>
  <c r="AC248" i="4"/>
  <c r="AC255" i="43" s="1"/>
  <c r="AB248" i="4"/>
  <c r="AA248" i="4"/>
  <c r="Z248" i="4"/>
  <c r="Z255" i="43" s="1"/>
  <c r="Y248" i="4"/>
  <c r="Y255" i="43" s="1"/>
  <c r="X248" i="4"/>
  <c r="X255" i="43" s="1"/>
  <c r="W248" i="4"/>
  <c r="V248" i="4"/>
  <c r="M248" i="4"/>
  <c r="M255" i="43" s="1"/>
  <c r="M291" i="43" s="1"/>
  <c r="L248" i="4"/>
  <c r="L255" i="43" s="1"/>
  <c r="J248" i="4"/>
  <c r="J255" i="43" s="1"/>
  <c r="H248" i="4"/>
  <c r="H255" i="43" s="1"/>
  <c r="G248" i="4"/>
  <c r="G255" i="43" s="1"/>
  <c r="F248" i="4"/>
  <c r="F255" i="43" s="1"/>
  <c r="E248" i="4"/>
  <c r="E255" i="43" s="1"/>
  <c r="D248" i="4"/>
  <c r="D255" i="43" s="1"/>
  <c r="C248" i="4"/>
  <c r="C255" i="43" s="1"/>
  <c r="B248" i="4"/>
  <c r="B255" i="43" s="1"/>
  <c r="A248" i="4"/>
  <c r="A255" i="43" s="1"/>
  <c r="AK247" i="4"/>
  <c r="AJ247" i="4"/>
  <c r="AJ253" i="43" s="1"/>
  <c r="AH247" i="4"/>
  <c r="AG247" i="4"/>
  <c r="AG253" i="43" s="1"/>
  <c r="AF247" i="4"/>
  <c r="AF253" i="43" s="1"/>
  <c r="AE247" i="4"/>
  <c r="R247" i="4" s="1"/>
  <c r="R253" i="43" s="1"/>
  <c r="AD247" i="4"/>
  <c r="AC247" i="4"/>
  <c r="AC253" i="43" s="1"/>
  <c r="AB247" i="4"/>
  <c r="AA247" i="4"/>
  <c r="Z247" i="4"/>
  <c r="Z253" i="43" s="1"/>
  <c r="Y247" i="4"/>
  <c r="Y253" i="43" s="1"/>
  <c r="X247" i="4"/>
  <c r="X253" i="43" s="1"/>
  <c r="W247" i="4"/>
  <c r="V247" i="4"/>
  <c r="Q247" i="4"/>
  <c r="Q253" i="43" s="1"/>
  <c r="L247" i="4"/>
  <c r="L253" i="43" s="1"/>
  <c r="J247" i="4"/>
  <c r="J253" i="43" s="1"/>
  <c r="H247" i="4"/>
  <c r="H253" i="43" s="1"/>
  <c r="G247" i="4"/>
  <c r="G253" i="43" s="1"/>
  <c r="F247" i="4"/>
  <c r="F253" i="43" s="1"/>
  <c r="E247" i="4"/>
  <c r="E253" i="43" s="1"/>
  <c r="D247" i="4"/>
  <c r="D253" i="43" s="1"/>
  <c r="C247" i="4"/>
  <c r="C253" i="43" s="1"/>
  <c r="B247" i="4"/>
  <c r="B253" i="43" s="1"/>
  <c r="A247" i="4"/>
  <c r="A253" i="43" s="1"/>
  <c r="AK246" i="4"/>
  <c r="AJ246" i="4"/>
  <c r="AJ252" i="43" s="1"/>
  <c r="AH246" i="4"/>
  <c r="AG246" i="4"/>
  <c r="AG252" i="43" s="1"/>
  <c r="AF246" i="4"/>
  <c r="AF252" i="43" s="1"/>
  <c r="AE246" i="4"/>
  <c r="R246" i="4" s="1"/>
  <c r="R252" i="43" s="1"/>
  <c r="AD246" i="4"/>
  <c r="AC246" i="4"/>
  <c r="AC252" i="43" s="1"/>
  <c r="AB246" i="4"/>
  <c r="AA246" i="4"/>
  <c r="Z246" i="4"/>
  <c r="Z252" i="43" s="1"/>
  <c r="Y246" i="4"/>
  <c r="Y252" i="43" s="1"/>
  <c r="X246" i="4"/>
  <c r="X252" i="43" s="1"/>
  <c r="W246" i="4"/>
  <c r="V246" i="4"/>
  <c r="Q246" i="4"/>
  <c r="Q252" i="43" s="1"/>
  <c r="L246" i="4"/>
  <c r="L252" i="43" s="1"/>
  <c r="J246" i="4"/>
  <c r="J252" i="43" s="1"/>
  <c r="H246" i="4"/>
  <c r="H252" i="43" s="1"/>
  <c r="G246" i="4"/>
  <c r="G252" i="43" s="1"/>
  <c r="F246" i="4"/>
  <c r="F252" i="43" s="1"/>
  <c r="E246" i="4"/>
  <c r="E252" i="43" s="1"/>
  <c r="D246" i="4"/>
  <c r="D252" i="43" s="1"/>
  <c r="C246" i="4"/>
  <c r="C252" i="43" s="1"/>
  <c r="B246" i="4"/>
  <c r="B252" i="43" s="1"/>
  <c r="A246" i="4"/>
  <c r="A252" i="43" s="1"/>
  <c r="AK245" i="4"/>
  <c r="AJ245" i="4"/>
  <c r="AJ251" i="43" s="1"/>
  <c r="AH245" i="4"/>
  <c r="AG245" i="4"/>
  <c r="AG251" i="43" s="1"/>
  <c r="AF245" i="4"/>
  <c r="AF251" i="43" s="1"/>
  <c r="AE245" i="4"/>
  <c r="AD245" i="4"/>
  <c r="AC245" i="4"/>
  <c r="AC251" i="43" s="1"/>
  <c r="AB245" i="4"/>
  <c r="AA245" i="4"/>
  <c r="Z245" i="4"/>
  <c r="Z251" i="43" s="1"/>
  <c r="Y245" i="4"/>
  <c r="Y251" i="43" s="1"/>
  <c r="X245" i="4"/>
  <c r="X251" i="43" s="1"/>
  <c r="W245" i="4"/>
  <c r="V245" i="4"/>
  <c r="Q245" i="4"/>
  <c r="Q251" i="43" s="1"/>
  <c r="N245" i="4"/>
  <c r="N251" i="43" s="1"/>
  <c r="J245" i="4"/>
  <c r="J251" i="43" s="1"/>
  <c r="H245" i="4"/>
  <c r="H251" i="43" s="1"/>
  <c r="G245" i="4"/>
  <c r="G251" i="43" s="1"/>
  <c r="F245" i="4"/>
  <c r="F251" i="43" s="1"/>
  <c r="E245" i="4"/>
  <c r="E251" i="43" s="1"/>
  <c r="D245" i="4"/>
  <c r="D251" i="43" s="1"/>
  <c r="C245" i="4"/>
  <c r="C251" i="43" s="1"/>
  <c r="B245" i="4"/>
  <c r="B251" i="43" s="1"/>
  <c r="A245" i="4"/>
  <c r="A251" i="43" s="1"/>
  <c r="AK244" i="4"/>
  <c r="AJ244" i="4"/>
  <c r="AJ250" i="43" s="1"/>
  <c r="AH244" i="4"/>
  <c r="AG244" i="4"/>
  <c r="AG250" i="43" s="1"/>
  <c r="AF244" i="4"/>
  <c r="AF250" i="43" s="1"/>
  <c r="AD244" i="4"/>
  <c r="AE244" i="4" s="1"/>
  <c r="AC244" i="4"/>
  <c r="AC250" i="43" s="1"/>
  <c r="AB244" i="4"/>
  <c r="AA244" i="4"/>
  <c r="Z244" i="4"/>
  <c r="Z250" i="43" s="1"/>
  <c r="Y244" i="4"/>
  <c r="Y250" i="43" s="1"/>
  <c r="X244" i="4"/>
  <c r="X250" i="43" s="1"/>
  <c r="W244" i="4"/>
  <c r="V244" i="4"/>
  <c r="Q244" i="4"/>
  <c r="Q250" i="43" s="1"/>
  <c r="J244" i="4"/>
  <c r="J250" i="43" s="1"/>
  <c r="H244" i="4"/>
  <c r="H250" i="43" s="1"/>
  <c r="G244" i="4"/>
  <c r="G250" i="43" s="1"/>
  <c r="F244" i="4"/>
  <c r="F250" i="43" s="1"/>
  <c r="E244" i="4"/>
  <c r="E250" i="43" s="1"/>
  <c r="D244" i="4"/>
  <c r="D250" i="43" s="1"/>
  <c r="C244" i="4"/>
  <c r="C250" i="43" s="1"/>
  <c r="B244" i="4"/>
  <c r="B250" i="43" s="1"/>
  <c r="A244" i="4"/>
  <c r="A250" i="43" s="1"/>
  <c r="AJ243" i="4"/>
  <c r="AJ249" i="43" s="1"/>
  <c r="AH243" i="4"/>
  <c r="AG243" i="4"/>
  <c r="AG249" i="43" s="1"/>
  <c r="AF243" i="4"/>
  <c r="AF249" i="43" s="1"/>
  <c r="AD243" i="4"/>
  <c r="AE243" i="4" s="1"/>
  <c r="AC243" i="4"/>
  <c r="AC249" i="43" s="1"/>
  <c r="AB243" i="4"/>
  <c r="AA243" i="4"/>
  <c r="Z243" i="4"/>
  <c r="Z249" i="43" s="1"/>
  <c r="Y243" i="4"/>
  <c r="Y249" i="43" s="1"/>
  <c r="X243" i="4"/>
  <c r="X249" i="43" s="1"/>
  <c r="W243" i="4"/>
  <c r="V243" i="4"/>
  <c r="Q243" i="4"/>
  <c r="Q249" i="43" s="1"/>
  <c r="J243" i="4"/>
  <c r="J249" i="43" s="1"/>
  <c r="H243" i="4"/>
  <c r="H249" i="43" s="1"/>
  <c r="G243" i="4"/>
  <c r="G249" i="43" s="1"/>
  <c r="F243" i="4"/>
  <c r="F249" i="43" s="1"/>
  <c r="E243" i="4"/>
  <c r="E249" i="43" s="1"/>
  <c r="D243" i="4"/>
  <c r="D249" i="43" s="1"/>
  <c r="C243" i="4"/>
  <c r="C249" i="43" s="1"/>
  <c r="B243" i="4"/>
  <c r="B249" i="43" s="1"/>
  <c r="A243" i="4"/>
  <c r="A249" i="43" s="1"/>
  <c r="AJ242" i="4"/>
  <c r="AJ248" i="43" s="1"/>
  <c r="AH242" i="4"/>
  <c r="AG242" i="4"/>
  <c r="AG248" i="43" s="1"/>
  <c r="AF242" i="4"/>
  <c r="AF248" i="43" s="1"/>
  <c r="AD242" i="4"/>
  <c r="AE242" i="4" s="1"/>
  <c r="AC242" i="4"/>
  <c r="AC248" i="43" s="1"/>
  <c r="AB242" i="4"/>
  <c r="AA242" i="4"/>
  <c r="Z242" i="4"/>
  <c r="Z248" i="43" s="1"/>
  <c r="Y242" i="4"/>
  <c r="Y248" i="43" s="1"/>
  <c r="X242" i="4"/>
  <c r="X248" i="43" s="1"/>
  <c r="W242" i="4"/>
  <c r="V242" i="4"/>
  <c r="J242" i="4"/>
  <c r="J248" i="43" s="1"/>
  <c r="H242" i="4"/>
  <c r="H248" i="43" s="1"/>
  <c r="G242" i="4"/>
  <c r="G248" i="43" s="1"/>
  <c r="F242" i="4"/>
  <c r="F248" i="43" s="1"/>
  <c r="E242" i="4"/>
  <c r="E248" i="43" s="1"/>
  <c r="D242" i="4"/>
  <c r="D248" i="43" s="1"/>
  <c r="C242" i="4"/>
  <c r="C248" i="43" s="1"/>
  <c r="B242" i="4"/>
  <c r="B248" i="43" s="1"/>
  <c r="A242" i="4"/>
  <c r="A248" i="43" s="1"/>
  <c r="AJ241" i="4"/>
  <c r="AJ247" i="43" s="1"/>
  <c r="AH241" i="4"/>
  <c r="AG241" i="4"/>
  <c r="AG247" i="43" s="1"/>
  <c r="AF241" i="4"/>
  <c r="AF247" i="43" s="1"/>
  <c r="AD241" i="4"/>
  <c r="AE241" i="4" s="1"/>
  <c r="AC241" i="4"/>
  <c r="AC247" i="43" s="1"/>
  <c r="AB241" i="4"/>
  <c r="AA241" i="4"/>
  <c r="Z241" i="4"/>
  <c r="Z247" i="43" s="1"/>
  <c r="Y241" i="4"/>
  <c r="Y247" i="43" s="1"/>
  <c r="X241" i="4"/>
  <c r="X247" i="43" s="1"/>
  <c r="W241" i="4"/>
  <c r="V241" i="4"/>
  <c r="J241" i="4"/>
  <c r="J247" i="43" s="1"/>
  <c r="H241" i="4"/>
  <c r="H247" i="43" s="1"/>
  <c r="G241" i="4"/>
  <c r="G247" i="43" s="1"/>
  <c r="F241" i="4"/>
  <c r="F247" i="43" s="1"/>
  <c r="E241" i="4"/>
  <c r="E247" i="43" s="1"/>
  <c r="D241" i="4"/>
  <c r="D247" i="43" s="1"/>
  <c r="C241" i="4"/>
  <c r="C247" i="43" s="1"/>
  <c r="B241" i="4"/>
  <c r="B247" i="43" s="1"/>
  <c r="A241" i="4"/>
  <c r="A247" i="43" s="1"/>
  <c r="AJ240" i="4"/>
  <c r="AJ246" i="43" s="1"/>
  <c r="AH240" i="4"/>
  <c r="AG240" i="4"/>
  <c r="AG246" i="43" s="1"/>
  <c r="AF240" i="4"/>
  <c r="AF246" i="43" s="1"/>
  <c r="AD240" i="4"/>
  <c r="AE240" i="4" s="1"/>
  <c r="AC240" i="4"/>
  <c r="AC246" i="43" s="1"/>
  <c r="AB240" i="4"/>
  <c r="AA240" i="4"/>
  <c r="Z240" i="4"/>
  <c r="Z246" i="43" s="1"/>
  <c r="Y240" i="4"/>
  <c r="Y246" i="43" s="1"/>
  <c r="X240" i="4"/>
  <c r="X246" i="43" s="1"/>
  <c r="W240" i="4"/>
  <c r="V240" i="4"/>
  <c r="J240" i="4"/>
  <c r="J246" i="43" s="1"/>
  <c r="H240" i="4"/>
  <c r="H246" i="43" s="1"/>
  <c r="G240" i="4"/>
  <c r="G246" i="43" s="1"/>
  <c r="F240" i="4"/>
  <c r="F246" i="43" s="1"/>
  <c r="E240" i="4"/>
  <c r="E246" i="43" s="1"/>
  <c r="D240" i="4"/>
  <c r="D246" i="43" s="1"/>
  <c r="C240" i="4"/>
  <c r="C246" i="43" s="1"/>
  <c r="B240" i="4"/>
  <c r="B246" i="43" s="1"/>
  <c r="A240" i="4"/>
  <c r="A246" i="43" s="1"/>
  <c r="AJ239" i="4"/>
  <c r="AJ245" i="43" s="1"/>
  <c r="AH239" i="4"/>
  <c r="AG239" i="4"/>
  <c r="AG245" i="43" s="1"/>
  <c r="AF239" i="4"/>
  <c r="AF245" i="43" s="1"/>
  <c r="AD239" i="4"/>
  <c r="AE239" i="4" s="1"/>
  <c r="AC239" i="4"/>
  <c r="AC245" i="43" s="1"/>
  <c r="AB239" i="4"/>
  <c r="AA239" i="4"/>
  <c r="Z239" i="4"/>
  <c r="Z245" i="43" s="1"/>
  <c r="Y239" i="4"/>
  <c r="Y245" i="43" s="1"/>
  <c r="X239" i="4"/>
  <c r="X245" i="43" s="1"/>
  <c r="W239" i="4"/>
  <c r="V239" i="4"/>
  <c r="J239" i="4"/>
  <c r="J245" i="43" s="1"/>
  <c r="H239" i="4"/>
  <c r="H245" i="43" s="1"/>
  <c r="G239" i="4"/>
  <c r="G245" i="43" s="1"/>
  <c r="F239" i="4"/>
  <c r="F245" i="43" s="1"/>
  <c r="E239" i="4"/>
  <c r="E245" i="43" s="1"/>
  <c r="D239" i="4"/>
  <c r="D245" i="43" s="1"/>
  <c r="C239" i="4"/>
  <c r="C245" i="43" s="1"/>
  <c r="B239" i="4"/>
  <c r="B245" i="43" s="1"/>
  <c r="A239" i="4"/>
  <c r="A245" i="43" s="1"/>
  <c r="AJ238" i="4"/>
  <c r="AJ244" i="43" s="1"/>
  <c r="AH238" i="4"/>
  <c r="AH244" i="43" s="1"/>
  <c r="AG238" i="4"/>
  <c r="AG244" i="43" s="1"/>
  <c r="AF238" i="4"/>
  <c r="AF244" i="43" s="1"/>
  <c r="AD238" i="4"/>
  <c r="AE238" i="4" s="1"/>
  <c r="AC238" i="4"/>
  <c r="AC244" i="43" s="1"/>
  <c r="AB238" i="4"/>
  <c r="AA238" i="4"/>
  <c r="Z238" i="4"/>
  <c r="Z244" i="43" s="1"/>
  <c r="Y238" i="4"/>
  <c r="Y244" i="43" s="1"/>
  <c r="X238" i="4"/>
  <c r="X244" i="43" s="1"/>
  <c r="W238" i="4"/>
  <c r="V238" i="4"/>
  <c r="J238" i="4"/>
  <c r="J244" i="43" s="1"/>
  <c r="H238" i="4"/>
  <c r="H244" i="43" s="1"/>
  <c r="G238" i="4"/>
  <c r="G244" i="43" s="1"/>
  <c r="F238" i="4"/>
  <c r="F244" i="43" s="1"/>
  <c r="E238" i="4"/>
  <c r="E244" i="43" s="1"/>
  <c r="D238" i="4"/>
  <c r="D244" i="43" s="1"/>
  <c r="C238" i="4"/>
  <c r="C244" i="43" s="1"/>
  <c r="B238" i="4"/>
  <c r="B244" i="43" s="1"/>
  <c r="A238" i="4"/>
  <c r="A244" i="43" s="1"/>
  <c r="AJ237" i="4"/>
  <c r="AJ243" i="43" s="1"/>
  <c r="AH237" i="4"/>
  <c r="AH243" i="43" s="1"/>
  <c r="AG237" i="4"/>
  <c r="AG243" i="43" s="1"/>
  <c r="AF237" i="4"/>
  <c r="AF243" i="43" s="1"/>
  <c r="AD237" i="4"/>
  <c r="AE237" i="4" s="1"/>
  <c r="AC237" i="4"/>
  <c r="AC243" i="43" s="1"/>
  <c r="AB237" i="4"/>
  <c r="AA237" i="4"/>
  <c r="Z237" i="4"/>
  <c r="Z243" i="43" s="1"/>
  <c r="Y237" i="4"/>
  <c r="Y243" i="43" s="1"/>
  <c r="X237" i="4"/>
  <c r="X243" i="43" s="1"/>
  <c r="W237" i="4"/>
  <c r="V237" i="4"/>
  <c r="O237" i="4"/>
  <c r="O243" i="43" s="1"/>
  <c r="J237" i="4"/>
  <c r="J243" i="43" s="1"/>
  <c r="H237" i="4"/>
  <c r="H243" i="43" s="1"/>
  <c r="G237" i="4"/>
  <c r="G243" i="43" s="1"/>
  <c r="F237" i="4"/>
  <c r="F243" i="43" s="1"/>
  <c r="E237" i="4"/>
  <c r="E243" i="43" s="1"/>
  <c r="D237" i="4"/>
  <c r="D243" i="43" s="1"/>
  <c r="C237" i="4"/>
  <c r="C243" i="43" s="1"/>
  <c r="B237" i="4"/>
  <c r="B243" i="43" s="1"/>
  <c r="A237" i="4"/>
  <c r="A243" i="43" s="1"/>
  <c r="AK236" i="4"/>
  <c r="AJ236" i="4"/>
  <c r="AJ242" i="43" s="1"/>
  <c r="AH236" i="4"/>
  <c r="AG236" i="4"/>
  <c r="AG242" i="43" s="1"/>
  <c r="AF236" i="4"/>
  <c r="AF242" i="43" s="1"/>
  <c r="AE236" i="4"/>
  <c r="R236" i="4" s="1"/>
  <c r="R242" i="43" s="1"/>
  <c r="AD236" i="4"/>
  <c r="AC236" i="4"/>
  <c r="AC242" i="43" s="1"/>
  <c r="AB236" i="4"/>
  <c r="AA236" i="4"/>
  <c r="Z236" i="4"/>
  <c r="Z242" i="43" s="1"/>
  <c r="Y236" i="4"/>
  <c r="Y242" i="43" s="1"/>
  <c r="X236" i="4"/>
  <c r="X242" i="43" s="1"/>
  <c r="W236" i="4"/>
  <c r="V236" i="4"/>
  <c r="Q236" i="4"/>
  <c r="Q242" i="43" s="1"/>
  <c r="L236" i="4"/>
  <c r="L242" i="43" s="1"/>
  <c r="J236" i="4"/>
  <c r="J242" i="43" s="1"/>
  <c r="H236" i="4"/>
  <c r="H242" i="43" s="1"/>
  <c r="G236" i="4"/>
  <c r="G242" i="43" s="1"/>
  <c r="F236" i="4"/>
  <c r="F242" i="43" s="1"/>
  <c r="E236" i="4"/>
  <c r="E242" i="43" s="1"/>
  <c r="D236" i="4"/>
  <c r="D242" i="43" s="1"/>
  <c r="C236" i="4"/>
  <c r="C242" i="43" s="1"/>
  <c r="B236" i="4"/>
  <c r="B242" i="43" s="1"/>
  <c r="A236" i="4"/>
  <c r="A242" i="43" s="1"/>
  <c r="AK235" i="4"/>
  <c r="AJ235" i="4"/>
  <c r="AJ241" i="43" s="1"/>
  <c r="AH235" i="4"/>
  <c r="AG235" i="4"/>
  <c r="AG241" i="43" s="1"/>
  <c r="AF235" i="4"/>
  <c r="AF241" i="43" s="1"/>
  <c r="AE235" i="4"/>
  <c r="R235" i="4" s="1"/>
  <c r="R241" i="43" s="1"/>
  <c r="AD235" i="4"/>
  <c r="AC235" i="4"/>
  <c r="AC241" i="43" s="1"/>
  <c r="AB235" i="4"/>
  <c r="AA235" i="4"/>
  <c r="Z235" i="4"/>
  <c r="Z241" i="43" s="1"/>
  <c r="Y235" i="4"/>
  <c r="Y241" i="43" s="1"/>
  <c r="X235" i="4"/>
  <c r="X241" i="43" s="1"/>
  <c r="W235" i="4"/>
  <c r="V235" i="4"/>
  <c r="Q235" i="4"/>
  <c r="Q241" i="43" s="1"/>
  <c r="L235" i="4"/>
  <c r="L241" i="43" s="1"/>
  <c r="J235" i="4"/>
  <c r="J241" i="43" s="1"/>
  <c r="H235" i="4"/>
  <c r="H241" i="43" s="1"/>
  <c r="G235" i="4"/>
  <c r="G241" i="43" s="1"/>
  <c r="F235" i="4"/>
  <c r="F241" i="43" s="1"/>
  <c r="E235" i="4"/>
  <c r="E241" i="43" s="1"/>
  <c r="D235" i="4"/>
  <c r="D241" i="43" s="1"/>
  <c r="C235" i="4"/>
  <c r="C241" i="43" s="1"/>
  <c r="B235" i="4"/>
  <c r="B241" i="43" s="1"/>
  <c r="A235" i="4"/>
  <c r="A241" i="43" s="1"/>
  <c r="AK234" i="4"/>
  <c r="AJ234" i="4"/>
  <c r="AJ240" i="43" s="1"/>
  <c r="AH234" i="4"/>
  <c r="AG234" i="4"/>
  <c r="AG240" i="43" s="1"/>
  <c r="AF234" i="4"/>
  <c r="AF240" i="43" s="1"/>
  <c r="AE234" i="4"/>
  <c r="R234" i="4" s="1"/>
  <c r="R240" i="43" s="1"/>
  <c r="AD234" i="4"/>
  <c r="AC234" i="4"/>
  <c r="AC240" i="43" s="1"/>
  <c r="AB234" i="4"/>
  <c r="AA234" i="4"/>
  <c r="Z234" i="4"/>
  <c r="Z240" i="43" s="1"/>
  <c r="Y234" i="4"/>
  <c r="Y240" i="43" s="1"/>
  <c r="X234" i="4"/>
  <c r="X240" i="43" s="1"/>
  <c r="W234" i="4"/>
  <c r="V234" i="4"/>
  <c r="Q234" i="4"/>
  <c r="Q240" i="43" s="1"/>
  <c r="L234" i="4"/>
  <c r="L240" i="43" s="1"/>
  <c r="J234" i="4"/>
  <c r="J240" i="43" s="1"/>
  <c r="H234" i="4"/>
  <c r="H240" i="43" s="1"/>
  <c r="G234" i="4"/>
  <c r="G240" i="43" s="1"/>
  <c r="F234" i="4"/>
  <c r="F240" i="43" s="1"/>
  <c r="E234" i="4"/>
  <c r="E240" i="43" s="1"/>
  <c r="D234" i="4"/>
  <c r="D240" i="43" s="1"/>
  <c r="C234" i="4"/>
  <c r="C240" i="43" s="1"/>
  <c r="B234" i="4"/>
  <c r="B240" i="43" s="1"/>
  <c r="A234" i="4"/>
  <c r="A240" i="43" s="1"/>
  <c r="AK233" i="4"/>
  <c r="AJ233" i="4"/>
  <c r="AJ239" i="43" s="1"/>
  <c r="AH233" i="4"/>
  <c r="AG233" i="4"/>
  <c r="AG239" i="43" s="1"/>
  <c r="AF233" i="4"/>
  <c r="AF239" i="43" s="1"/>
  <c r="AE233" i="4"/>
  <c r="R233" i="4" s="1"/>
  <c r="R239" i="43" s="1"/>
  <c r="AD233" i="4"/>
  <c r="AC233" i="4"/>
  <c r="AC239" i="43" s="1"/>
  <c r="AB233" i="4"/>
  <c r="AA233" i="4"/>
  <c r="Z233" i="4"/>
  <c r="Z239" i="43" s="1"/>
  <c r="Y233" i="4"/>
  <c r="Y239" i="43" s="1"/>
  <c r="X233" i="4"/>
  <c r="X239" i="43" s="1"/>
  <c r="W233" i="4"/>
  <c r="V233" i="4"/>
  <c r="Q233" i="4"/>
  <c r="Q239" i="43" s="1"/>
  <c r="L233" i="4"/>
  <c r="L239" i="43" s="1"/>
  <c r="J233" i="4"/>
  <c r="J239" i="43" s="1"/>
  <c r="H233" i="4"/>
  <c r="H239" i="43" s="1"/>
  <c r="G233" i="4"/>
  <c r="G239" i="43" s="1"/>
  <c r="F233" i="4"/>
  <c r="F239" i="43" s="1"/>
  <c r="E233" i="4"/>
  <c r="E239" i="43" s="1"/>
  <c r="D233" i="4"/>
  <c r="D239" i="43" s="1"/>
  <c r="C233" i="4"/>
  <c r="C239" i="43" s="1"/>
  <c r="B233" i="4"/>
  <c r="B239" i="43" s="1"/>
  <c r="A233" i="4"/>
  <c r="A239" i="43" s="1"/>
  <c r="AK232" i="4"/>
  <c r="AJ232" i="4"/>
  <c r="AJ238" i="43" s="1"/>
  <c r="AH232" i="4"/>
  <c r="AG232" i="4"/>
  <c r="AG238" i="43" s="1"/>
  <c r="AF232" i="4"/>
  <c r="AF238" i="43" s="1"/>
  <c r="AE232" i="4"/>
  <c r="R232" i="4" s="1"/>
  <c r="R238" i="43" s="1"/>
  <c r="AD232" i="4"/>
  <c r="AC232" i="4"/>
  <c r="AC238" i="43" s="1"/>
  <c r="AB232" i="4"/>
  <c r="AA232" i="4"/>
  <c r="Z232" i="4"/>
  <c r="Z238" i="43" s="1"/>
  <c r="Y232" i="4"/>
  <c r="Y238" i="43" s="1"/>
  <c r="X232" i="4"/>
  <c r="X238" i="43" s="1"/>
  <c r="W232" i="4"/>
  <c r="V232" i="4"/>
  <c r="Q232" i="4"/>
  <c r="Q238" i="43" s="1"/>
  <c r="L232" i="4"/>
  <c r="L238" i="43" s="1"/>
  <c r="J232" i="4"/>
  <c r="J238" i="43" s="1"/>
  <c r="H232" i="4"/>
  <c r="H238" i="43" s="1"/>
  <c r="G232" i="4"/>
  <c r="G238" i="43" s="1"/>
  <c r="F232" i="4"/>
  <c r="F238" i="43" s="1"/>
  <c r="E232" i="4"/>
  <c r="E238" i="43" s="1"/>
  <c r="D232" i="4"/>
  <c r="D238" i="43" s="1"/>
  <c r="C232" i="4"/>
  <c r="C238" i="43" s="1"/>
  <c r="B232" i="4"/>
  <c r="B238" i="43" s="1"/>
  <c r="A232" i="4"/>
  <c r="A238" i="43" s="1"/>
  <c r="AK231" i="4"/>
  <c r="AJ231" i="4"/>
  <c r="AJ237" i="43" s="1"/>
  <c r="AH231" i="4"/>
  <c r="AG231" i="4"/>
  <c r="AG237" i="43" s="1"/>
  <c r="AF231" i="4"/>
  <c r="AF237" i="43" s="1"/>
  <c r="AE231" i="4"/>
  <c r="R231" i="4" s="1"/>
  <c r="R237" i="43" s="1"/>
  <c r="AD231" i="4"/>
  <c r="AC231" i="4"/>
  <c r="AC237" i="43" s="1"/>
  <c r="AB231" i="4"/>
  <c r="AA231" i="4"/>
  <c r="Z231" i="4"/>
  <c r="Z237" i="43" s="1"/>
  <c r="Y231" i="4"/>
  <c r="Y237" i="43" s="1"/>
  <c r="X231" i="4"/>
  <c r="X237" i="43" s="1"/>
  <c r="W231" i="4"/>
  <c r="V231" i="4"/>
  <c r="Q231" i="4"/>
  <c r="Q237" i="43" s="1"/>
  <c r="L231" i="4"/>
  <c r="L237" i="43" s="1"/>
  <c r="J231" i="4"/>
  <c r="J237" i="43" s="1"/>
  <c r="H231" i="4"/>
  <c r="H237" i="43" s="1"/>
  <c r="G231" i="4"/>
  <c r="G237" i="43" s="1"/>
  <c r="F231" i="4"/>
  <c r="F237" i="43" s="1"/>
  <c r="E231" i="4"/>
  <c r="E237" i="43" s="1"/>
  <c r="D231" i="4"/>
  <c r="D237" i="43" s="1"/>
  <c r="C231" i="4"/>
  <c r="C237" i="43" s="1"/>
  <c r="B231" i="4"/>
  <c r="B237" i="43" s="1"/>
  <c r="A231" i="4"/>
  <c r="A237" i="43" s="1"/>
  <c r="AK230" i="4"/>
  <c r="AJ230" i="4"/>
  <c r="AJ236" i="43" s="1"/>
  <c r="AH230" i="4"/>
  <c r="AG230" i="4"/>
  <c r="AG236" i="43" s="1"/>
  <c r="AF230" i="4"/>
  <c r="AF236" i="43" s="1"/>
  <c r="AE230" i="4"/>
  <c r="R230" i="4" s="1"/>
  <c r="R236" i="43" s="1"/>
  <c r="AD230" i="4"/>
  <c r="AC230" i="4"/>
  <c r="AC236" i="43" s="1"/>
  <c r="AB230" i="4"/>
  <c r="AA230" i="4"/>
  <c r="Z230" i="4"/>
  <c r="Z236" i="43" s="1"/>
  <c r="Y230" i="4"/>
  <c r="Y236" i="43" s="1"/>
  <c r="X230" i="4"/>
  <c r="X236" i="43" s="1"/>
  <c r="W230" i="4"/>
  <c r="V230" i="4"/>
  <c r="Q230" i="4"/>
  <c r="Q236" i="43" s="1"/>
  <c r="L230" i="4"/>
  <c r="L236" i="43" s="1"/>
  <c r="J230" i="4"/>
  <c r="J236" i="43" s="1"/>
  <c r="H230" i="4"/>
  <c r="H236" i="43" s="1"/>
  <c r="G230" i="4"/>
  <c r="G236" i="43" s="1"/>
  <c r="F230" i="4"/>
  <c r="F236" i="43" s="1"/>
  <c r="E230" i="4"/>
  <c r="E236" i="43" s="1"/>
  <c r="D230" i="4"/>
  <c r="D236" i="43" s="1"/>
  <c r="C230" i="4"/>
  <c r="C236" i="43" s="1"/>
  <c r="B230" i="4"/>
  <c r="B236" i="43" s="1"/>
  <c r="A230" i="4"/>
  <c r="A236" i="43" s="1"/>
  <c r="AK229" i="4"/>
  <c r="AJ229" i="4"/>
  <c r="AJ235" i="43" s="1"/>
  <c r="AH229" i="4"/>
  <c r="AG229" i="4"/>
  <c r="AG235" i="43" s="1"/>
  <c r="AF229" i="4"/>
  <c r="AF235" i="43" s="1"/>
  <c r="AE229" i="4"/>
  <c r="R229" i="4" s="1"/>
  <c r="R235" i="43" s="1"/>
  <c r="AD229" i="4"/>
  <c r="AC229" i="4"/>
  <c r="AC235" i="43" s="1"/>
  <c r="AB229" i="4"/>
  <c r="AA229" i="4"/>
  <c r="Z229" i="4"/>
  <c r="Z235" i="43" s="1"/>
  <c r="Y229" i="4"/>
  <c r="Y235" i="43" s="1"/>
  <c r="X229" i="4"/>
  <c r="X235" i="43" s="1"/>
  <c r="W229" i="4"/>
  <c r="V229" i="4"/>
  <c r="Q229" i="4"/>
  <c r="Q235" i="43" s="1"/>
  <c r="L229" i="4"/>
  <c r="L235" i="43" s="1"/>
  <c r="J229" i="4"/>
  <c r="J235" i="43" s="1"/>
  <c r="H229" i="4"/>
  <c r="H235" i="43" s="1"/>
  <c r="G229" i="4"/>
  <c r="G235" i="43" s="1"/>
  <c r="F229" i="4"/>
  <c r="F235" i="43" s="1"/>
  <c r="E229" i="4"/>
  <c r="E235" i="43" s="1"/>
  <c r="D229" i="4"/>
  <c r="D235" i="43" s="1"/>
  <c r="C229" i="4"/>
  <c r="C235" i="43" s="1"/>
  <c r="B229" i="4"/>
  <c r="B235" i="43" s="1"/>
  <c r="A229" i="4"/>
  <c r="A235" i="43" s="1"/>
  <c r="AK228" i="4"/>
  <c r="AJ228" i="4"/>
  <c r="AJ234" i="43" s="1"/>
  <c r="AH228" i="4"/>
  <c r="AG228" i="4"/>
  <c r="AG234" i="43" s="1"/>
  <c r="AF228" i="4"/>
  <c r="AF234" i="43" s="1"/>
  <c r="AE228" i="4"/>
  <c r="R228" i="4" s="1"/>
  <c r="R234" i="43" s="1"/>
  <c r="AD228" i="4"/>
  <c r="AC228" i="4"/>
  <c r="AC234" i="43" s="1"/>
  <c r="AB228" i="4"/>
  <c r="AA228" i="4"/>
  <c r="Z228" i="4"/>
  <c r="Z234" i="43" s="1"/>
  <c r="Y228" i="4"/>
  <c r="Y234" i="43" s="1"/>
  <c r="X228" i="4"/>
  <c r="X234" i="43" s="1"/>
  <c r="W228" i="4"/>
  <c r="V228" i="4"/>
  <c r="J228" i="4"/>
  <c r="J234" i="43" s="1"/>
  <c r="H228" i="4"/>
  <c r="H234" i="43" s="1"/>
  <c r="G228" i="4"/>
  <c r="G234" i="43" s="1"/>
  <c r="F228" i="4"/>
  <c r="F234" i="43" s="1"/>
  <c r="E228" i="4"/>
  <c r="E234" i="43" s="1"/>
  <c r="D228" i="4"/>
  <c r="D234" i="43" s="1"/>
  <c r="C228" i="4"/>
  <c r="C234" i="43" s="1"/>
  <c r="B228" i="4"/>
  <c r="B234" i="43" s="1"/>
  <c r="A228" i="4"/>
  <c r="A234" i="43" s="1"/>
  <c r="AJ227" i="4"/>
  <c r="AJ233" i="43" s="1"/>
  <c r="AH227" i="4"/>
  <c r="AG227" i="4"/>
  <c r="AG233" i="43" s="1"/>
  <c r="AF227" i="4"/>
  <c r="AF233" i="43" s="1"/>
  <c r="AD227" i="4"/>
  <c r="AE227" i="4" s="1"/>
  <c r="AC227" i="4"/>
  <c r="AC233" i="43" s="1"/>
  <c r="AB227" i="4"/>
  <c r="AA227" i="4"/>
  <c r="Z227" i="4"/>
  <c r="Z233" i="43" s="1"/>
  <c r="Y227" i="4"/>
  <c r="Y233" i="43" s="1"/>
  <c r="X227" i="4"/>
  <c r="X233" i="43" s="1"/>
  <c r="W227" i="4"/>
  <c r="V227" i="4"/>
  <c r="J227" i="4"/>
  <c r="J233" i="43" s="1"/>
  <c r="H227" i="4"/>
  <c r="H233" i="43" s="1"/>
  <c r="G227" i="4"/>
  <c r="G233" i="43" s="1"/>
  <c r="F227" i="4"/>
  <c r="F233" i="43" s="1"/>
  <c r="E227" i="4"/>
  <c r="E233" i="43" s="1"/>
  <c r="D227" i="4"/>
  <c r="D233" i="43" s="1"/>
  <c r="C227" i="4"/>
  <c r="C233" i="43" s="1"/>
  <c r="B227" i="4"/>
  <c r="B233" i="43" s="1"/>
  <c r="A227" i="4"/>
  <c r="A233" i="43" s="1"/>
  <c r="AJ226" i="4"/>
  <c r="AJ232" i="43" s="1"/>
  <c r="AH226" i="4"/>
  <c r="AG226" i="4"/>
  <c r="AG232" i="43" s="1"/>
  <c r="AF226" i="4"/>
  <c r="AF232" i="43" s="1"/>
  <c r="AD226" i="4"/>
  <c r="AE226" i="4" s="1"/>
  <c r="R226" i="4" s="1"/>
  <c r="R232" i="43" s="1"/>
  <c r="AC226" i="4"/>
  <c r="AC232" i="43" s="1"/>
  <c r="AB226" i="4"/>
  <c r="AA226" i="4"/>
  <c r="Z226" i="4"/>
  <c r="Z232" i="43" s="1"/>
  <c r="Y226" i="4"/>
  <c r="Y232" i="43" s="1"/>
  <c r="X226" i="4"/>
  <c r="X232" i="43" s="1"/>
  <c r="W226" i="4"/>
  <c r="V226" i="4"/>
  <c r="J226" i="4"/>
  <c r="J232" i="43" s="1"/>
  <c r="H226" i="4"/>
  <c r="H232" i="43" s="1"/>
  <c r="G226" i="4"/>
  <c r="G232" i="43" s="1"/>
  <c r="F226" i="4"/>
  <c r="F232" i="43" s="1"/>
  <c r="E226" i="4"/>
  <c r="E232" i="43" s="1"/>
  <c r="D226" i="4"/>
  <c r="D232" i="43" s="1"/>
  <c r="C226" i="4"/>
  <c r="C232" i="43" s="1"/>
  <c r="B226" i="4"/>
  <c r="B232" i="43" s="1"/>
  <c r="A226" i="4"/>
  <c r="A232" i="43" s="1"/>
  <c r="AJ225" i="4"/>
  <c r="AJ231" i="43" s="1"/>
  <c r="AH225" i="4"/>
  <c r="AG225" i="4"/>
  <c r="AG231" i="43" s="1"/>
  <c r="AF225" i="4"/>
  <c r="AF231" i="43" s="1"/>
  <c r="AD225" i="4"/>
  <c r="AE225" i="4" s="1"/>
  <c r="R225" i="4" s="1"/>
  <c r="AC225" i="4"/>
  <c r="AC231" i="43" s="1"/>
  <c r="AB225" i="4"/>
  <c r="AA225" i="4"/>
  <c r="Z225" i="4"/>
  <c r="Z231" i="43" s="1"/>
  <c r="Y225" i="4"/>
  <c r="Y231" i="43" s="1"/>
  <c r="X225" i="4"/>
  <c r="X231" i="43" s="1"/>
  <c r="W225" i="4"/>
  <c r="V225" i="4"/>
  <c r="N225" i="4"/>
  <c r="N231" i="43" s="1"/>
  <c r="J225" i="4"/>
  <c r="J231" i="43" s="1"/>
  <c r="H225" i="4"/>
  <c r="H231" i="43" s="1"/>
  <c r="G225" i="4"/>
  <c r="G231" i="43" s="1"/>
  <c r="F225" i="4"/>
  <c r="F231" i="43" s="1"/>
  <c r="E225" i="4"/>
  <c r="E231" i="43" s="1"/>
  <c r="D225" i="4"/>
  <c r="D231" i="43" s="1"/>
  <c r="C225" i="4"/>
  <c r="C231" i="43" s="1"/>
  <c r="B225" i="4"/>
  <c r="B231" i="43" s="1"/>
  <c r="A225" i="4"/>
  <c r="A231" i="43" s="1"/>
  <c r="AK224" i="4"/>
  <c r="AJ224" i="4"/>
  <c r="AJ230" i="43" s="1"/>
  <c r="AH224" i="4"/>
  <c r="AG224" i="4"/>
  <c r="AG230" i="43" s="1"/>
  <c r="AF224" i="4"/>
  <c r="AF230" i="43" s="1"/>
  <c r="AD224" i="4"/>
  <c r="AE224" i="4" s="1"/>
  <c r="R224" i="4" s="1"/>
  <c r="AC224" i="4"/>
  <c r="AC230" i="43" s="1"/>
  <c r="AB224" i="4"/>
  <c r="AA224" i="4"/>
  <c r="Z224" i="4"/>
  <c r="Z230" i="43" s="1"/>
  <c r="Y224" i="4"/>
  <c r="Y230" i="43" s="1"/>
  <c r="X224" i="4"/>
  <c r="X230" i="43" s="1"/>
  <c r="W224" i="4"/>
  <c r="V224" i="4"/>
  <c r="L224" i="4"/>
  <c r="L230" i="43" s="1"/>
  <c r="J224" i="4"/>
  <c r="J230" i="43" s="1"/>
  <c r="H224" i="4"/>
  <c r="H230" i="43" s="1"/>
  <c r="G224" i="4"/>
  <c r="G230" i="43" s="1"/>
  <c r="F224" i="4"/>
  <c r="F230" i="43" s="1"/>
  <c r="E224" i="4"/>
  <c r="E230" i="43" s="1"/>
  <c r="D224" i="4"/>
  <c r="D230" i="43" s="1"/>
  <c r="C224" i="4"/>
  <c r="C230" i="43" s="1"/>
  <c r="B224" i="4"/>
  <c r="B230" i="43" s="1"/>
  <c r="A224" i="4"/>
  <c r="A230" i="43" s="1"/>
  <c r="AK223" i="4"/>
  <c r="AJ223" i="4"/>
  <c r="AJ229" i="43" s="1"/>
  <c r="AH223" i="4"/>
  <c r="AG223" i="4"/>
  <c r="AG229" i="43" s="1"/>
  <c r="AF223" i="4"/>
  <c r="AF229" i="43" s="1"/>
  <c r="AE223" i="4"/>
  <c r="R223" i="4" s="1"/>
  <c r="R229" i="43" s="1"/>
  <c r="AD223" i="4"/>
  <c r="AC223" i="4"/>
  <c r="AC229" i="43" s="1"/>
  <c r="AB223" i="4"/>
  <c r="AA223" i="4"/>
  <c r="Z223" i="4"/>
  <c r="Z229" i="43" s="1"/>
  <c r="Y223" i="4"/>
  <c r="Y229" i="43" s="1"/>
  <c r="X223" i="4"/>
  <c r="X229" i="43" s="1"/>
  <c r="W223" i="4"/>
  <c r="V223" i="4"/>
  <c r="Q223" i="4"/>
  <c r="Q229" i="43" s="1"/>
  <c r="L223" i="4"/>
  <c r="L229" i="43" s="1"/>
  <c r="J223" i="4"/>
  <c r="J229" i="43" s="1"/>
  <c r="H223" i="4"/>
  <c r="H229" i="43" s="1"/>
  <c r="G223" i="4"/>
  <c r="G229" i="43" s="1"/>
  <c r="F223" i="4"/>
  <c r="F229" i="43" s="1"/>
  <c r="E223" i="4"/>
  <c r="E229" i="43" s="1"/>
  <c r="D223" i="4"/>
  <c r="D229" i="43" s="1"/>
  <c r="C223" i="4"/>
  <c r="C229" i="43" s="1"/>
  <c r="B223" i="4"/>
  <c r="B229" i="43" s="1"/>
  <c r="A223" i="4"/>
  <c r="A229" i="43" s="1"/>
  <c r="AK222" i="4"/>
  <c r="AJ222" i="4"/>
  <c r="AJ228" i="43" s="1"/>
  <c r="AH222" i="4"/>
  <c r="AG222" i="4"/>
  <c r="AG228" i="43" s="1"/>
  <c r="AF222" i="4"/>
  <c r="AF228" i="43" s="1"/>
  <c r="AE222" i="4"/>
  <c r="R222" i="4" s="1"/>
  <c r="R228" i="43" s="1"/>
  <c r="AD222" i="4"/>
  <c r="AC222" i="4"/>
  <c r="AC228" i="43" s="1"/>
  <c r="AB222" i="4"/>
  <c r="AA222" i="4"/>
  <c r="Z222" i="4"/>
  <c r="Z228" i="43" s="1"/>
  <c r="Y222" i="4"/>
  <c r="Y228" i="43" s="1"/>
  <c r="X222" i="4"/>
  <c r="X228" i="43" s="1"/>
  <c r="W222" i="4"/>
  <c r="V222" i="4"/>
  <c r="Q222" i="4"/>
  <c r="Q228" i="43" s="1"/>
  <c r="L222" i="4"/>
  <c r="L228" i="43" s="1"/>
  <c r="J222" i="4"/>
  <c r="J228" i="43" s="1"/>
  <c r="H222" i="4"/>
  <c r="H228" i="43" s="1"/>
  <c r="G222" i="4"/>
  <c r="G228" i="43" s="1"/>
  <c r="F222" i="4"/>
  <c r="F228" i="43" s="1"/>
  <c r="E222" i="4"/>
  <c r="E228" i="43" s="1"/>
  <c r="D222" i="4"/>
  <c r="D228" i="43" s="1"/>
  <c r="C222" i="4"/>
  <c r="C228" i="43" s="1"/>
  <c r="B222" i="4"/>
  <c r="B228" i="43" s="1"/>
  <c r="A222" i="4"/>
  <c r="A228" i="43" s="1"/>
  <c r="AK221" i="4"/>
  <c r="AJ221" i="4"/>
  <c r="AJ227" i="43" s="1"/>
  <c r="AH221" i="4"/>
  <c r="AG221" i="4"/>
  <c r="AG227" i="43" s="1"/>
  <c r="AF221" i="4"/>
  <c r="AF227" i="43" s="1"/>
  <c r="AE221" i="4"/>
  <c r="R221" i="4" s="1"/>
  <c r="R227" i="43" s="1"/>
  <c r="AD221" i="4"/>
  <c r="AC221" i="4"/>
  <c r="AC227" i="43" s="1"/>
  <c r="AB221" i="4"/>
  <c r="AA221" i="4"/>
  <c r="Z221" i="4"/>
  <c r="Z227" i="43" s="1"/>
  <c r="Y221" i="4"/>
  <c r="Y227" i="43" s="1"/>
  <c r="X221" i="4"/>
  <c r="X227" i="43" s="1"/>
  <c r="W221" i="4"/>
  <c r="V221" i="4"/>
  <c r="J221" i="4"/>
  <c r="J227" i="43" s="1"/>
  <c r="H221" i="4"/>
  <c r="H227" i="43" s="1"/>
  <c r="G221" i="4"/>
  <c r="G227" i="43" s="1"/>
  <c r="F221" i="4"/>
  <c r="F227" i="43" s="1"/>
  <c r="E221" i="4"/>
  <c r="E227" i="43" s="1"/>
  <c r="D221" i="4"/>
  <c r="D227" i="43" s="1"/>
  <c r="C221" i="4"/>
  <c r="C227" i="43" s="1"/>
  <c r="B221" i="4"/>
  <c r="B227" i="43" s="1"/>
  <c r="A221" i="4"/>
  <c r="A227" i="43" s="1"/>
  <c r="AJ220" i="4"/>
  <c r="AJ226" i="43" s="1"/>
  <c r="AH220" i="4"/>
  <c r="AG220" i="4"/>
  <c r="AG226" i="43" s="1"/>
  <c r="AF220" i="4"/>
  <c r="AF226" i="43" s="1"/>
  <c r="AD220" i="4"/>
  <c r="AE220" i="4" s="1"/>
  <c r="AC220" i="4"/>
  <c r="AC226" i="43" s="1"/>
  <c r="AB220" i="4"/>
  <c r="AA220" i="4"/>
  <c r="Z220" i="4"/>
  <c r="Z226" i="43" s="1"/>
  <c r="Y220" i="4"/>
  <c r="Y226" i="43" s="1"/>
  <c r="X220" i="4"/>
  <c r="X226" i="43" s="1"/>
  <c r="W220" i="4"/>
  <c r="V220" i="4"/>
  <c r="J220" i="4"/>
  <c r="J226" i="43" s="1"/>
  <c r="H220" i="4"/>
  <c r="H226" i="43" s="1"/>
  <c r="G220" i="4"/>
  <c r="G226" i="43" s="1"/>
  <c r="F220" i="4"/>
  <c r="F226" i="43" s="1"/>
  <c r="E220" i="4"/>
  <c r="E226" i="43" s="1"/>
  <c r="D220" i="4"/>
  <c r="D226" i="43" s="1"/>
  <c r="C220" i="4"/>
  <c r="C226" i="43" s="1"/>
  <c r="B220" i="4"/>
  <c r="B226" i="43" s="1"/>
  <c r="A220" i="4"/>
  <c r="A226" i="43" s="1"/>
  <c r="AJ219" i="4"/>
  <c r="AJ225" i="43" s="1"/>
  <c r="AH219" i="4"/>
  <c r="AG219" i="4"/>
  <c r="AG225" i="43" s="1"/>
  <c r="AF219" i="4"/>
  <c r="AF225" i="43" s="1"/>
  <c r="AD219" i="4"/>
  <c r="AE219" i="4" s="1"/>
  <c r="AC219" i="4"/>
  <c r="AC225" i="43" s="1"/>
  <c r="AB219" i="4"/>
  <c r="AA219" i="4"/>
  <c r="Z219" i="4"/>
  <c r="Z225" i="43" s="1"/>
  <c r="Y219" i="4"/>
  <c r="Y225" i="43" s="1"/>
  <c r="X219" i="4"/>
  <c r="X225" i="43" s="1"/>
  <c r="W219" i="4"/>
  <c r="V219" i="4"/>
  <c r="J219" i="4"/>
  <c r="J225" i="43" s="1"/>
  <c r="H219" i="4"/>
  <c r="H225" i="43" s="1"/>
  <c r="G219" i="4"/>
  <c r="G225" i="43" s="1"/>
  <c r="F219" i="4"/>
  <c r="F225" i="43" s="1"/>
  <c r="E219" i="4"/>
  <c r="E225" i="43" s="1"/>
  <c r="D219" i="4"/>
  <c r="D225" i="43" s="1"/>
  <c r="C219" i="4"/>
  <c r="C225" i="43" s="1"/>
  <c r="B219" i="4"/>
  <c r="B225" i="43" s="1"/>
  <c r="A219" i="4"/>
  <c r="A225" i="43" s="1"/>
  <c r="AJ218" i="4"/>
  <c r="AJ224" i="43" s="1"/>
  <c r="AH218" i="4"/>
  <c r="AG218" i="4"/>
  <c r="AG224" i="43" s="1"/>
  <c r="AF218" i="4"/>
  <c r="AF224" i="43" s="1"/>
  <c r="AD218" i="4"/>
  <c r="AE218" i="4" s="1"/>
  <c r="AC218" i="4"/>
  <c r="AC224" i="43" s="1"/>
  <c r="AB218" i="4"/>
  <c r="AA218" i="4"/>
  <c r="Z218" i="4"/>
  <c r="Z224" i="43" s="1"/>
  <c r="Y218" i="4"/>
  <c r="Y224" i="43" s="1"/>
  <c r="X218" i="4"/>
  <c r="X224" i="43" s="1"/>
  <c r="W218" i="4"/>
  <c r="V218" i="4"/>
  <c r="J218" i="4"/>
  <c r="J224" i="43" s="1"/>
  <c r="H218" i="4"/>
  <c r="H224" i="43" s="1"/>
  <c r="G218" i="4"/>
  <c r="G224" i="43" s="1"/>
  <c r="F218" i="4"/>
  <c r="F224" i="43" s="1"/>
  <c r="E218" i="4"/>
  <c r="E224" i="43" s="1"/>
  <c r="D218" i="4"/>
  <c r="D224" i="43" s="1"/>
  <c r="C218" i="4"/>
  <c r="C224" i="43" s="1"/>
  <c r="B218" i="4"/>
  <c r="B224" i="43" s="1"/>
  <c r="A218" i="4"/>
  <c r="A224" i="43" s="1"/>
  <c r="AJ217" i="4"/>
  <c r="AJ223" i="43" s="1"/>
  <c r="AH217" i="4"/>
  <c r="AG217" i="4"/>
  <c r="AG223" i="43" s="1"/>
  <c r="AF217" i="4"/>
  <c r="AF223" i="43" s="1"/>
  <c r="AD217" i="4"/>
  <c r="AE217" i="4" s="1"/>
  <c r="AC217" i="4"/>
  <c r="AC223" i="43" s="1"/>
  <c r="AB217" i="4"/>
  <c r="AA217" i="4"/>
  <c r="Z217" i="4"/>
  <c r="Z223" i="43" s="1"/>
  <c r="Y217" i="4"/>
  <c r="Y223" i="43" s="1"/>
  <c r="X217" i="4"/>
  <c r="X223" i="43" s="1"/>
  <c r="W217" i="4"/>
  <c r="V217" i="4"/>
  <c r="J217" i="4"/>
  <c r="J223" i="43" s="1"/>
  <c r="H217" i="4"/>
  <c r="H223" i="43" s="1"/>
  <c r="G217" i="4"/>
  <c r="G223" i="43" s="1"/>
  <c r="F217" i="4"/>
  <c r="F223" i="43" s="1"/>
  <c r="E217" i="4"/>
  <c r="E223" i="43" s="1"/>
  <c r="D217" i="4"/>
  <c r="D223" i="43" s="1"/>
  <c r="C217" i="4"/>
  <c r="C223" i="43" s="1"/>
  <c r="B217" i="4"/>
  <c r="B223" i="43" s="1"/>
  <c r="A217" i="4"/>
  <c r="A223" i="43" s="1"/>
  <c r="AJ216" i="4"/>
  <c r="AJ222" i="43" s="1"/>
  <c r="AH216" i="4"/>
  <c r="AG216" i="4"/>
  <c r="AG222" i="43" s="1"/>
  <c r="AF216" i="4"/>
  <c r="AF222" i="43" s="1"/>
  <c r="AD216" i="4"/>
  <c r="AE216" i="4" s="1"/>
  <c r="AC216" i="4"/>
  <c r="AC222" i="43" s="1"/>
  <c r="AB216" i="4"/>
  <c r="AA216" i="4"/>
  <c r="Z216" i="4"/>
  <c r="Z222" i="43" s="1"/>
  <c r="Y216" i="4"/>
  <c r="Y222" i="43" s="1"/>
  <c r="X216" i="4"/>
  <c r="X222" i="43" s="1"/>
  <c r="W216" i="4"/>
  <c r="V216" i="4"/>
  <c r="J216" i="4"/>
  <c r="J222" i="43" s="1"/>
  <c r="H216" i="4"/>
  <c r="H222" i="43" s="1"/>
  <c r="G216" i="4"/>
  <c r="G222" i="43" s="1"/>
  <c r="F216" i="4"/>
  <c r="F222" i="43" s="1"/>
  <c r="E216" i="4"/>
  <c r="E222" i="43" s="1"/>
  <c r="D216" i="4"/>
  <c r="D222" i="43" s="1"/>
  <c r="C216" i="4"/>
  <c r="C222" i="43" s="1"/>
  <c r="B216" i="4"/>
  <c r="B222" i="43" s="1"/>
  <c r="A216" i="4"/>
  <c r="A222" i="43" s="1"/>
  <c r="AJ215" i="4"/>
  <c r="AJ221" i="43" s="1"/>
  <c r="AH215" i="4"/>
  <c r="AG215" i="4"/>
  <c r="AG221" i="43" s="1"/>
  <c r="AF215" i="4"/>
  <c r="AF221" i="43" s="1"/>
  <c r="AD215" i="4"/>
  <c r="AE215" i="4" s="1"/>
  <c r="AC215" i="4"/>
  <c r="AC221" i="43" s="1"/>
  <c r="AB215" i="4"/>
  <c r="AA215" i="4"/>
  <c r="Z215" i="4"/>
  <c r="Z221" i="43" s="1"/>
  <c r="Y215" i="4"/>
  <c r="Y221" i="43" s="1"/>
  <c r="X215" i="4"/>
  <c r="X221" i="43" s="1"/>
  <c r="W215" i="4"/>
  <c r="V215" i="4"/>
  <c r="J215" i="4"/>
  <c r="J221" i="43" s="1"/>
  <c r="H215" i="4"/>
  <c r="H221" i="43" s="1"/>
  <c r="G215" i="4"/>
  <c r="G221" i="43" s="1"/>
  <c r="F215" i="4"/>
  <c r="F221" i="43" s="1"/>
  <c r="E215" i="4"/>
  <c r="E221" i="43" s="1"/>
  <c r="D215" i="4"/>
  <c r="D221" i="43" s="1"/>
  <c r="C215" i="4"/>
  <c r="C221" i="43" s="1"/>
  <c r="B215" i="4"/>
  <c r="B221" i="43" s="1"/>
  <c r="A215" i="4"/>
  <c r="A221" i="43" s="1"/>
  <c r="AJ214" i="4"/>
  <c r="AJ220" i="43" s="1"/>
  <c r="AH214" i="4"/>
  <c r="AH220" i="43" s="1"/>
  <c r="AG214" i="4"/>
  <c r="AG220" i="43" s="1"/>
  <c r="AF214" i="4"/>
  <c r="AF220" i="43" s="1"/>
  <c r="AD214" i="4"/>
  <c r="AE214" i="4" s="1"/>
  <c r="AC214" i="4"/>
  <c r="AC220" i="43" s="1"/>
  <c r="AB214" i="4"/>
  <c r="AA214" i="4"/>
  <c r="Z214" i="4"/>
  <c r="Z220" i="43" s="1"/>
  <c r="Y214" i="4"/>
  <c r="Y220" i="43" s="1"/>
  <c r="X214" i="4"/>
  <c r="X220" i="43" s="1"/>
  <c r="W214" i="4"/>
  <c r="V214" i="4"/>
  <c r="J214" i="4"/>
  <c r="J220" i="43" s="1"/>
  <c r="H214" i="4"/>
  <c r="H220" i="43" s="1"/>
  <c r="G214" i="4"/>
  <c r="G220" i="43" s="1"/>
  <c r="F214" i="4"/>
  <c r="F220" i="43" s="1"/>
  <c r="E214" i="4"/>
  <c r="E220" i="43" s="1"/>
  <c r="D214" i="4"/>
  <c r="D220" i="43" s="1"/>
  <c r="C214" i="4"/>
  <c r="C220" i="43" s="1"/>
  <c r="B214" i="4"/>
  <c r="B220" i="43" s="1"/>
  <c r="A214" i="4"/>
  <c r="A220" i="43" s="1"/>
  <c r="AJ213" i="4"/>
  <c r="AJ219" i="43" s="1"/>
  <c r="AH213" i="4"/>
  <c r="AH218" i="43" s="1"/>
  <c r="AG213" i="4"/>
  <c r="AG218" i="43" s="1"/>
  <c r="AF213" i="4"/>
  <c r="AF218" i="43" s="1"/>
  <c r="AD213" i="4"/>
  <c r="AE213" i="4" s="1"/>
  <c r="R213" i="4" s="1"/>
  <c r="R218" i="43" s="1"/>
  <c r="AC213" i="4"/>
  <c r="AC218" i="43" s="1"/>
  <c r="AB213" i="4"/>
  <c r="AA213" i="4"/>
  <c r="Z213" i="4"/>
  <c r="Z218" i="43" s="1"/>
  <c r="Y213" i="4"/>
  <c r="Y218" i="43" s="1"/>
  <c r="X213" i="4"/>
  <c r="X218" i="43" s="1"/>
  <c r="W213" i="4"/>
  <c r="V213" i="4"/>
  <c r="O213" i="4"/>
  <c r="O218" i="43" s="1"/>
  <c r="J213" i="4"/>
  <c r="J218" i="43" s="1"/>
  <c r="H213" i="4"/>
  <c r="H218" i="43" s="1"/>
  <c r="G213" i="4"/>
  <c r="G218" i="43" s="1"/>
  <c r="F213" i="4"/>
  <c r="F218" i="43" s="1"/>
  <c r="E213" i="4"/>
  <c r="E218" i="43" s="1"/>
  <c r="D213" i="4"/>
  <c r="D218" i="43" s="1"/>
  <c r="C213" i="4"/>
  <c r="C218" i="43" s="1"/>
  <c r="B213" i="4"/>
  <c r="B218" i="43" s="1"/>
  <c r="A213" i="4"/>
  <c r="A218" i="43" s="1"/>
  <c r="AK212" i="4"/>
  <c r="AJ212" i="4"/>
  <c r="AJ218" i="43" s="1"/>
  <c r="AH212" i="4"/>
  <c r="AH219" i="43" s="1"/>
  <c r="AG212" i="4"/>
  <c r="AG219" i="43" s="1"/>
  <c r="AF212" i="4"/>
  <c r="AF219" i="43" s="1"/>
  <c r="AD212" i="4"/>
  <c r="AE212" i="4" s="1"/>
  <c r="R212" i="4" s="1"/>
  <c r="R219" i="43" s="1"/>
  <c r="AC212" i="4"/>
  <c r="AC219" i="43" s="1"/>
  <c r="AB212" i="4"/>
  <c r="AA212" i="4"/>
  <c r="Z212" i="4"/>
  <c r="Z219" i="43" s="1"/>
  <c r="Y212" i="4"/>
  <c r="Y219" i="43" s="1"/>
  <c r="X212" i="4"/>
  <c r="X219" i="43" s="1"/>
  <c r="W212" i="4"/>
  <c r="V212" i="4"/>
  <c r="N212" i="4"/>
  <c r="N219" i="43" s="1"/>
  <c r="M212" i="4"/>
  <c r="M219" i="43" s="1"/>
  <c r="J212" i="4"/>
  <c r="J219" i="43" s="1"/>
  <c r="H212" i="4"/>
  <c r="H219" i="43" s="1"/>
  <c r="G212" i="4"/>
  <c r="G219" i="43" s="1"/>
  <c r="F212" i="4"/>
  <c r="F219" i="43" s="1"/>
  <c r="E212" i="4"/>
  <c r="E219" i="43" s="1"/>
  <c r="D212" i="4"/>
  <c r="D219" i="43" s="1"/>
  <c r="C212" i="4"/>
  <c r="C219" i="43" s="1"/>
  <c r="B212" i="4"/>
  <c r="B219" i="43" s="1"/>
  <c r="A212" i="4"/>
  <c r="A219" i="43" s="1"/>
  <c r="AK211" i="4"/>
  <c r="AJ211" i="4"/>
  <c r="AJ216" i="43" s="1"/>
  <c r="AH211" i="4"/>
  <c r="AH216" i="43" s="1"/>
  <c r="AG211" i="4"/>
  <c r="AG216" i="43" s="1"/>
  <c r="AF211" i="4"/>
  <c r="AF216" i="43" s="1"/>
  <c r="AD211" i="4"/>
  <c r="AE211" i="4" s="1"/>
  <c r="AC211" i="4"/>
  <c r="AC216" i="43" s="1"/>
  <c r="AB211" i="4"/>
  <c r="AA211" i="4"/>
  <c r="Z211" i="4"/>
  <c r="Z216" i="43" s="1"/>
  <c r="Y211" i="4"/>
  <c r="Y216" i="43" s="1"/>
  <c r="X211" i="4"/>
  <c r="X216" i="43" s="1"/>
  <c r="W211" i="4"/>
  <c r="V211" i="4"/>
  <c r="Q211" i="4"/>
  <c r="Q216" i="43" s="1"/>
  <c r="P211" i="4"/>
  <c r="P216" i="43" s="1"/>
  <c r="J211" i="4"/>
  <c r="J216" i="43" s="1"/>
  <c r="H211" i="4"/>
  <c r="H216" i="43" s="1"/>
  <c r="G211" i="4"/>
  <c r="G216" i="43" s="1"/>
  <c r="F211" i="4"/>
  <c r="F216" i="43" s="1"/>
  <c r="E211" i="4"/>
  <c r="E216" i="43" s="1"/>
  <c r="D211" i="4"/>
  <c r="D216" i="43" s="1"/>
  <c r="C211" i="4"/>
  <c r="C216" i="43" s="1"/>
  <c r="B211" i="4"/>
  <c r="B216" i="43" s="1"/>
  <c r="A211" i="4"/>
  <c r="A216" i="43" s="1"/>
  <c r="AJ210" i="4"/>
  <c r="AJ215" i="43" s="1"/>
  <c r="AH210" i="4"/>
  <c r="AH215" i="43" s="1"/>
  <c r="AG210" i="4"/>
  <c r="AG215" i="43" s="1"/>
  <c r="AF210" i="4"/>
  <c r="AF215" i="43" s="1"/>
  <c r="AD210" i="4"/>
  <c r="AE210" i="4" s="1"/>
  <c r="AC210" i="4"/>
  <c r="AC215" i="43" s="1"/>
  <c r="AB210" i="4"/>
  <c r="AA210" i="4"/>
  <c r="Z210" i="4"/>
  <c r="Z215" i="43" s="1"/>
  <c r="Y210" i="4"/>
  <c r="Y215" i="43" s="1"/>
  <c r="X210" i="4"/>
  <c r="X215" i="43" s="1"/>
  <c r="W210" i="4"/>
  <c r="V210" i="4"/>
  <c r="Q210" i="4"/>
  <c r="Q215" i="43" s="1"/>
  <c r="J210" i="4"/>
  <c r="J215" i="43" s="1"/>
  <c r="H210" i="4"/>
  <c r="H215" i="43" s="1"/>
  <c r="G210" i="4"/>
  <c r="G215" i="43" s="1"/>
  <c r="F210" i="4"/>
  <c r="F215" i="43" s="1"/>
  <c r="E210" i="4"/>
  <c r="E215" i="43" s="1"/>
  <c r="D210" i="4"/>
  <c r="D215" i="43" s="1"/>
  <c r="C210" i="4"/>
  <c r="C215" i="43" s="1"/>
  <c r="B210" i="4"/>
  <c r="B215" i="43" s="1"/>
  <c r="A210" i="4"/>
  <c r="A215" i="43" s="1"/>
  <c r="AJ209" i="4"/>
  <c r="AJ214" i="43" s="1"/>
  <c r="AH209" i="4"/>
  <c r="AH214" i="43" s="1"/>
  <c r="AG209" i="4"/>
  <c r="AG214" i="43" s="1"/>
  <c r="AF209" i="4"/>
  <c r="AF214" i="43" s="1"/>
  <c r="AD209" i="4"/>
  <c r="AE209" i="4" s="1"/>
  <c r="AC209" i="4"/>
  <c r="AC214" i="43" s="1"/>
  <c r="AB209" i="4"/>
  <c r="AA209" i="4"/>
  <c r="Z209" i="4"/>
  <c r="Z214" i="43" s="1"/>
  <c r="Y209" i="4"/>
  <c r="Y214" i="43" s="1"/>
  <c r="X209" i="4"/>
  <c r="X214" i="43" s="1"/>
  <c r="W209" i="4"/>
  <c r="V209" i="4"/>
  <c r="P209" i="4"/>
  <c r="P214" i="43" s="1"/>
  <c r="L209" i="4"/>
  <c r="L214" i="43" s="1"/>
  <c r="J209" i="4"/>
  <c r="J214" i="43" s="1"/>
  <c r="H209" i="4"/>
  <c r="H214" i="43" s="1"/>
  <c r="G209" i="4"/>
  <c r="G214" i="43" s="1"/>
  <c r="F209" i="4"/>
  <c r="F214" i="43" s="1"/>
  <c r="E209" i="4"/>
  <c r="E214" i="43" s="1"/>
  <c r="D209" i="4"/>
  <c r="D214" i="43" s="1"/>
  <c r="C209" i="4"/>
  <c r="C214" i="43" s="1"/>
  <c r="B209" i="4"/>
  <c r="B214" i="43" s="1"/>
  <c r="A209" i="4"/>
  <c r="A214" i="43" s="1"/>
  <c r="AH208" i="4"/>
  <c r="AG208" i="4"/>
  <c r="AG212" i="43" s="1"/>
  <c r="AF208" i="4"/>
  <c r="AF212" i="43" s="1"/>
  <c r="AD208" i="4"/>
  <c r="AE208" i="4" s="1"/>
  <c r="AC208" i="4"/>
  <c r="AC212" i="43" s="1"/>
  <c r="AB208" i="4"/>
  <c r="AA208" i="4"/>
  <c r="Z208" i="4"/>
  <c r="Z212" i="43" s="1"/>
  <c r="Y208" i="4"/>
  <c r="Y212" i="43" s="1"/>
  <c r="X208" i="4"/>
  <c r="X212" i="43" s="1"/>
  <c r="W208" i="4"/>
  <c r="V208" i="4"/>
  <c r="J208" i="4"/>
  <c r="J212" i="43" s="1"/>
  <c r="H208" i="4"/>
  <c r="G208" i="4"/>
  <c r="F208" i="4"/>
  <c r="F212" i="43" s="1"/>
  <c r="E208" i="4"/>
  <c r="E212" i="43" s="1"/>
  <c r="D208" i="4"/>
  <c r="D212" i="43" s="1"/>
  <c r="C208" i="4"/>
  <c r="C212" i="43" s="1"/>
  <c r="B208" i="4"/>
  <c r="B212" i="43" s="1"/>
  <c r="A208" i="4"/>
  <c r="A212" i="43" s="1"/>
  <c r="AJ207" i="4"/>
  <c r="AJ211" i="43" s="1"/>
  <c r="AH207" i="4"/>
  <c r="AG207" i="4"/>
  <c r="AG211" i="43" s="1"/>
  <c r="AF207" i="4"/>
  <c r="AF211" i="43" s="1"/>
  <c r="AD207" i="4"/>
  <c r="AE207" i="4" s="1"/>
  <c r="AC207" i="4"/>
  <c r="AC211" i="43" s="1"/>
  <c r="AB207" i="4"/>
  <c r="AA207" i="4"/>
  <c r="Z207" i="4"/>
  <c r="Z211" i="43" s="1"/>
  <c r="Y207" i="4"/>
  <c r="Y211" i="43" s="1"/>
  <c r="X207" i="4"/>
  <c r="X211" i="43" s="1"/>
  <c r="W207" i="4"/>
  <c r="V207" i="4"/>
  <c r="J207" i="4"/>
  <c r="J211" i="43" s="1"/>
  <c r="H207" i="4"/>
  <c r="H211" i="43" s="1"/>
  <c r="G207" i="4"/>
  <c r="G211" i="43" s="1"/>
  <c r="F207" i="4"/>
  <c r="F211" i="43" s="1"/>
  <c r="E207" i="4"/>
  <c r="E211" i="43" s="1"/>
  <c r="D207" i="4"/>
  <c r="D211" i="43" s="1"/>
  <c r="C207" i="4"/>
  <c r="C211" i="43" s="1"/>
  <c r="B207" i="4"/>
  <c r="B211" i="43" s="1"/>
  <c r="A207" i="4"/>
  <c r="A211" i="43" s="1"/>
  <c r="AJ206" i="4"/>
  <c r="AJ210" i="43" s="1"/>
  <c r="AH206" i="4"/>
  <c r="AG206" i="4"/>
  <c r="AG210" i="43" s="1"/>
  <c r="AF206" i="4"/>
  <c r="AF210" i="43" s="1"/>
  <c r="AD206" i="4"/>
  <c r="AE206" i="4" s="1"/>
  <c r="AC206" i="4"/>
  <c r="AC210" i="43" s="1"/>
  <c r="AB206" i="4"/>
  <c r="AA206" i="4"/>
  <c r="Z206" i="4"/>
  <c r="Z210" i="43" s="1"/>
  <c r="Y206" i="4"/>
  <c r="Y210" i="43" s="1"/>
  <c r="X206" i="4"/>
  <c r="X210" i="43" s="1"/>
  <c r="W206" i="4"/>
  <c r="V206" i="4"/>
  <c r="J206" i="4"/>
  <c r="J210" i="43" s="1"/>
  <c r="H206" i="4"/>
  <c r="H210" i="43" s="1"/>
  <c r="G206" i="4"/>
  <c r="G210" i="43" s="1"/>
  <c r="F206" i="4"/>
  <c r="F210" i="43" s="1"/>
  <c r="E206" i="4"/>
  <c r="E210" i="43" s="1"/>
  <c r="D206" i="4"/>
  <c r="D210" i="43" s="1"/>
  <c r="C206" i="4"/>
  <c r="C210" i="43" s="1"/>
  <c r="B206" i="4"/>
  <c r="B210" i="43" s="1"/>
  <c r="A206" i="4"/>
  <c r="A210" i="43" s="1"/>
  <c r="AJ205" i="4"/>
  <c r="AJ209" i="43" s="1"/>
  <c r="AH205" i="4"/>
  <c r="AG205" i="4"/>
  <c r="AG209" i="43" s="1"/>
  <c r="AF205" i="4"/>
  <c r="AF209" i="43" s="1"/>
  <c r="AD205" i="4"/>
  <c r="AE205" i="4" s="1"/>
  <c r="AC205" i="4"/>
  <c r="AC209" i="43" s="1"/>
  <c r="AB205" i="4"/>
  <c r="AA205" i="4"/>
  <c r="Z205" i="4"/>
  <c r="Z209" i="43" s="1"/>
  <c r="Y205" i="4"/>
  <c r="Y209" i="43" s="1"/>
  <c r="X205" i="4"/>
  <c r="X209" i="43" s="1"/>
  <c r="W205" i="4"/>
  <c r="V205" i="4"/>
  <c r="J205" i="4"/>
  <c r="J209" i="43" s="1"/>
  <c r="H205" i="4"/>
  <c r="H209" i="43" s="1"/>
  <c r="G205" i="4"/>
  <c r="G209" i="43" s="1"/>
  <c r="F205" i="4"/>
  <c r="F209" i="43" s="1"/>
  <c r="E205" i="4"/>
  <c r="E209" i="43" s="1"/>
  <c r="D205" i="4"/>
  <c r="D209" i="43" s="1"/>
  <c r="C205" i="4"/>
  <c r="C209" i="43" s="1"/>
  <c r="B205" i="4"/>
  <c r="B209" i="43" s="1"/>
  <c r="A205" i="4"/>
  <c r="A209" i="43" s="1"/>
  <c r="AJ204" i="4"/>
  <c r="AJ208" i="43" s="1"/>
  <c r="AH204" i="4"/>
  <c r="AG204" i="4"/>
  <c r="AG208" i="43" s="1"/>
  <c r="AF204" i="4"/>
  <c r="AF208" i="43" s="1"/>
  <c r="AD204" i="4"/>
  <c r="AE204" i="4" s="1"/>
  <c r="AC204" i="4"/>
  <c r="AC208" i="43" s="1"/>
  <c r="AB204" i="4"/>
  <c r="AA204" i="4"/>
  <c r="Z204" i="4"/>
  <c r="Z208" i="43" s="1"/>
  <c r="Y204" i="4"/>
  <c r="Y208" i="43" s="1"/>
  <c r="X204" i="4"/>
  <c r="X208" i="43" s="1"/>
  <c r="W204" i="4"/>
  <c r="V204" i="4"/>
  <c r="N204" i="4"/>
  <c r="N208" i="43" s="1"/>
  <c r="J204" i="4"/>
  <c r="J208" i="43" s="1"/>
  <c r="H204" i="4"/>
  <c r="H208" i="43" s="1"/>
  <c r="G204" i="4"/>
  <c r="G208" i="43" s="1"/>
  <c r="F204" i="4"/>
  <c r="F208" i="43" s="1"/>
  <c r="E204" i="4"/>
  <c r="E208" i="43" s="1"/>
  <c r="D204" i="4"/>
  <c r="D208" i="43" s="1"/>
  <c r="C204" i="4"/>
  <c r="C208" i="43" s="1"/>
  <c r="B204" i="4"/>
  <c r="B208" i="43" s="1"/>
  <c r="A204" i="4"/>
  <c r="A208" i="43" s="1"/>
  <c r="AK203" i="4"/>
  <c r="AJ203" i="4"/>
  <c r="AJ207" i="43" s="1"/>
  <c r="AH203" i="4"/>
  <c r="AG203" i="4"/>
  <c r="AG207" i="43" s="1"/>
  <c r="AF203" i="4"/>
  <c r="AF207" i="43" s="1"/>
  <c r="AD203" i="4"/>
  <c r="AE203" i="4" s="1"/>
  <c r="AC203" i="4"/>
  <c r="AC207" i="43" s="1"/>
  <c r="AB203" i="4"/>
  <c r="AA203" i="4"/>
  <c r="Z203" i="4"/>
  <c r="Z207" i="43" s="1"/>
  <c r="Y203" i="4"/>
  <c r="Y207" i="43" s="1"/>
  <c r="X203" i="4"/>
  <c r="X207" i="43" s="1"/>
  <c r="W203" i="4"/>
  <c r="V203" i="4"/>
  <c r="Q203" i="4"/>
  <c r="Q207" i="43" s="1"/>
  <c r="J203" i="4"/>
  <c r="J207" i="43" s="1"/>
  <c r="H203" i="4"/>
  <c r="H207" i="43" s="1"/>
  <c r="G203" i="4"/>
  <c r="G207" i="43" s="1"/>
  <c r="F203" i="4"/>
  <c r="F207" i="43" s="1"/>
  <c r="E203" i="4"/>
  <c r="E207" i="43" s="1"/>
  <c r="D203" i="4"/>
  <c r="D207" i="43" s="1"/>
  <c r="C203" i="4"/>
  <c r="C207" i="43" s="1"/>
  <c r="B203" i="4"/>
  <c r="B207" i="43" s="1"/>
  <c r="A203" i="4"/>
  <c r="A207" i="43" s="1"/>
  <c r="AJ202" i="4"/>
  <c r="AJ206" i="43" s="1"/>
  <c r="AH202" i="4"/>
  <c r="AH206" i="43" s="1"/>
  <c r="AG202" i="4"/>
  <c r="AG206" i="43" s="1"/>
  <c r="AF202" i="4"/>
  <c r="AF206" i="43" s="1"/>
  <c r="AD202" i="4"/>
  <c r="AE202" i="4" s="1"/>
  <c r="AC202" i="4"/>
  <c r="AC206" i="43" s="1"/>
  <c r="AB202" i="4"/>
  <c r="AA202" i="4"/>
  <c r="Z202" i="4"/>
  <c r="Z206" i="43" s="1"/>
  <c r="Y202" i="4"/>
  <c r="Y206" i="43" s="1"/>
  <c r="X202" i="4"/>
  <c r="X206" i="43" s="1"/>
  <c r="W202" i="4"/>
  <c r="V202" i="4"/>
  <c r="O202" i="4"/>
  <c r="O206" i="43" s="1"/>
  <c r="J202" i="4"/>
  <c r="J206" i="43" s="1"/>
  <c r="H202" i="4"/>
  <c r="H206" i="43" s="1"/>
  <c r="G202" i="4"/>
  <c r="G206" i="43" s="1"/>
  <c r="F202" i="4"/>
  <c r="F206" i="43" s="1"/>
  <c r="E202" i="4"/>
  <c r="E206" i="43" s="1"/>
  <c r="D202" i="4"/>
  <c r="D206" i="43" s="1"/>
  <c r="C202" i="4"/>
  <c r="C206" i="43" s="1"/>
  <c r="B202" i="4"/>
  <c r="B206" i="43" s="1"/>
  <c r="A202" i="4"/>
  <c r="A206" i="43" s="1"/>
  <c r="AK201" i="4"/>
  <c r="AJ201" i="4"/>
  <c r="AJ205" i="43" s="1"/>
  <c r="AH201" i="4"/>
  <c r="AG201" i="4"/>
  <c r="AG205" i="43" s="1"/>
  <c r="AF201" i="4"/>
  <c r="AF205" i="43" s="1"/>
  <c r="AE201" i="4"/>
  <c r="R201" i="4" s="1"/>
  <c r="R205" i="43" s="1"/>
  <c r="AD201" i="4"/>
  <c r="AC201" i="4"/>
  <c r="AC205" i="43" s="1"/>
  <c r="AB201" i="4"/>
  <c r="AA201" i="4"/>
  <c r="Z201" i="4"/>
  <c r="Z205" i="43" s="1"/>
  <c r="Y201" i="4"/>
  <c r="Y205" i="43" s="1"/>
  <c r="X201" i="4"/>
  <c r="X205" i="43" s="1"/>
  <c r="W201" i="4"/>
  <c r="V201" i="4"/>
  <c r="J201" i="4"/>
  <c r="J205" i="43" s="1"/>
  <c r="H201" i="4"/>
  <c r="H205" i="43" s="1"/>
  <c r="G201" i="4"/>
  <c r="G205" i="43" s="1"/>
  <c r="F201" i="4"/>
  <c r="F205" i="43" s="1"/>
  <c r="E201" i="4"/>
  <c r="E205" i="43" s="1"/>
  <c r="D201" i="4"/>
  <c r="D205" i="43" s="1"/>
  <c r="C201" i="4"/>
  <c r="C205" i="43" s="1"/>
  <c r="B201" i="4"/>
  <c r="B205" i="43" s="1"/>
  <c r="A201" i="4"/>
  <c r="A205" i="43" s="1"/>
  <c r="AJ200" i="4"/>
  <c r="AJ204" i="43" s="1"/>
  <c r="AH200" i="4"/>
  <c r="AG200" i="4"/>
  <c r="AG204" i="43" s="1"/>
  <c r="AF200" i="4"/>
  <c r="AF204" i="43" s="1"/>
  <c r="AD200" i="4"/>
  <c r="AE200" i="4" s="1"/>
  <c r="AC200" i="4"/>
  <c r="AC204" i="43" s="1"/>
  <c r="AB200" i="4"/>
  <c r="AA200" i="4"/>
  <c r="Z200" i="4"/>
  <c r="Z204" i="43" s="1"/>
  <c r="Y200" i="4"/>
  <c r="Y204" i="43" s="1"/>
  <c r="X200" i="4"/>
  <c r="X204" i="43" s="1"/>
  <c r="W200" i="4"/>
  <c r="V200" i="4"/>
  <c r="J200" i="4"/>
  <c r="J204" i="43" s="1"/>
  <c r="H200" i="4"/>
  <c r="H204" i="43" s="1"/>
  <c r="G200" i="4"/>
  <c r="G204" i="43" s="1"/>
  <c r="F200" i="4"/>
  <c r="F204" i="43" s="1"/>
  <c r="E200" i="4"/>
  <c r="E204" i="43" s="1"/>
  <c r="D200" i="4"/>
  <c r="D204" i="43" s="1"/>
  <c r="C200" i="4"/>
  <c r="C204" i="43" s="1"/>
  <c r="B200" i="4"/>
  <c r="B204" i="43" s="1"/>
  <c r="A200" i="4"/>
  <c r="A204" i="43" s="1"/>
  <c r="AJ199" i="4"/>
  <c r="AJ203" i="43" s="1"/>
  <c r="AH199" i="4"/>
  <c r="AG199" i="4"/>
  <c r="AG203" i="43" s="1"/>
  <c r="AF199" i="4"/>
  <c r="AF203" i="43" s="1"/>
  <c r="AD199" i="4"/>
  <c r="AE199" i="4" s="1"/>
  <c r="AC199" i="4"/>
  <c r="AC203" i="43" s="1"/>
  <c r="AB199" i="4"/>
  <c r="AA199" i="4"/>
  <c r="Z199" i="4"/>
  <c r="Z203" i="43" s="1"/>
  <c r="Y199" i="4"/>
  <c r="Y203" i="43" s="1"/>
  <c r="X199" i="4"/>
  <c r="X203" i="43" s="1"/>
  <c r="W199" i="4"/>
  <c r="V199" i="4"/>
  <c r="N199" i="4"/>
  <c r="N203" i="43" s="1"/>
  <c r="J199" i="4"/>
  <c r="J203" i="43" s="1"/>
  <c r="H199" i="4"/>
  <c r="H203" i="43" s="1"/>
  <c r="G199" i="4"/>
  <c r="G203" i="43" s="1"/>
  <c r="F199" i="4"/>
  <c r="F203" i="43" s="1"/>
  <c r="E199" i="4"/>
  <c r="E203" i="43" s="1"/>
  <c r="D199" i="4"/>
  <c r="D203" i="43" s="1"/>
  <c r="C199" i="4"/>
  <c r="C203" i="43" s="1"/>
  <c r="B199" i="4"/>
  <c r="B203" i="43" s="1"/>
  <c r="A199" i="4"/>
  <c r="A203" i="43" s="1"/>
  <c r="AK198" i="4"/>
  <c r="AJ198" i="4"/>
  <c r="AJ202" i="43" s="1"/>
  <c r="AH198" i="4"/>
  <c r="AG198" i="4"/>
  <c r="AG202" i="43" s="1"/>
  <c r="AF198" i="4"/>
  <c r="AF202" i="43" s="1"/>
  <c r="AD198" i="4"/>
  <c r="AE198" i="4" s="1"/>
  <c r="AC198" i="4"/>
  <c r="AC202" i="43" s="1"/>
  <c r="AB198" i="4"/>
  <c r="AA198" i="4"/>
  <c r="Z198" i="4"/>
  <c r="Z202" i="43" s="1"/>
  <c r="Y198" i="4"/>
  <c r="Y202" i="43" s="1"/>
  <c r="X198" i="4"/>
  <c r="X202" i="43" s="1"/>
  <c r="W198" i="4"/>
  <c r="V198" i="4"/>
  <c r="N198" i="4"/>
  <c r="N202" i="43" s="1"/>
  <c r="J198" i="4"/>
  <c r="J202" i="43" s="1"/>
  <c r="H198" i="4"/>
  <c r="H202" i="43" s="1"/>
  <c r="G198" i="4"/>
  <c r="G202" i="43" s="1"/>
  <c r="F198" i="4"/>
  <c r="F202" i="43" s="1"/>
  <c r="E198" i="4"/>
  <c r="E202" i="43" s="1"/>
  <c r="D198" i="4"/>
  <c r="D202" i="43" s="1"/>
  <c r="C198" i="4"/>
  <c r="C202" i="43" s="1"/>
  <c r="B198" i="4"/>
  <c r="B202" i="43" s="1"/>
  <c r="A198" i="4"/>
  <c r="A202" i="43" s="1"/>
  <c r="AK197" i="4"/>
  <c r="AJ197" i="4"/>
  <c r="AJ201" i="43" s="1"/>
  <c r="AH197" i="4"/>
  <c r="AG197" i="4"/>
  <c r="AG201" i="43" s="1"/>
  <c r="AF197" i="4"/>
  <c r="AF201" i="43" s="1"/>
  <c r="AD197" i="4"/>
  <c r="AE197" i="4" s="1"/>
  <c r="R197" i="4" s="1"/>
  <c r="AC197" i="4"/>
  <c r="AC201" i="43" s="1"/>
  <c r="AB197" i="4"/>
  <c r="AA197" i="4"/>
  <c r="Z197" i="4"/>
  <c r="Z201" i="43" s="1"/>
  <c r="Y197" i="4"/>
  <c r="Y201" i="43" s="1"/>
  <c r="X197" i="4"/>
  <c r="X201" i="43" s="1"/>
  <c r="W197" i="4"/>
  <c r="V197" i="4"/>
  <c r="L197" i="4"/>
  <c r="L201" i="43" s="1"/>
  <c r="J197" i="4"/>
  <c r="J201" i="43" s="1"/>
  <c r="H197" i="4"/>
  <c r="H201" i="43" s="1"/>
  <c r="G197" i="4"/>
  <c r="G201" i="43" s="1"/>
  <c r="F197" i="4"/>
  <c r="F201" i="43" s="1"/>
  <c r="E197" i="4"/>
  <c r="E201" i="43" s="1"/>
  <c r="D197" i="4"/>
  <c r="D201" i="43" s="1"/>
  <c r="C197" i="4"/>
  <c r="C201" i="43" s="1"/>
  <c r="B197" i="4"/>
  <c r="B201" i="43" s="1"/>
  <c r="A197" i="4"/>
  <c r="A201" i="43" s="1"/>
  <c r="AK196" i="4"/>
  <c r="AJ196" i="4"/>
  <c r="AJ200" i="43" s="1"/>
  <c r="AH196" i="4"/>
  <c r="AG196" i="4"/>
  <c r="AG200" i="43" s="1"/>
  <c r="AF196" i="4"/>
  <c r="AF200" i="43" s="1"/>
  <c r="AE196" i="4"/>
  <c r="AD196" i="4"/>
  <c r="AC196" i="4"/>
  <c r="AC200" i="43" s="1"/>
  <c r="AB196" i="4"/>
  <c r="AA196" i="4"/>
  <c r="Z196" i="4"/>
  <c r="Z200" i="43" s="1"/>
  <c r="Y196" i="4"/>
  <c r="Y200" i="43" s="1"/>
  <c r="X196" i="4"/>
  <c r="X200" i="43" s="1"/>
  <c r="W196" i="4"/>
  <c r="V196" i="4"/>
  <c r="Q196" i="4"/>
  <c r="Q200" i="43" s="1"/>
  <c r="O196" i="4"/>
  <c r="O200" i="43" s="1"/>
  <c r="J196" i="4"/>
  <c r="J200" i="43" s="1"/>
  <c r="H196" i="4"/>
  <c r="H200" i="43" s="1"/>
  <c r="G196" i="4"/>
  <c r="G200" i="43" s="1"/>
  <c r="F196" i="4"/>
  <c r="F200" i="43" s="1"/>
  <c r="E196" i="4"/>
  <c r="E200" i="43" s="1"/>
  <c r="D196" i="4"/>
  <c r="D200" i="43" s="1"/>
  <c r="C196" i="4"/>
  <c r="C200" i="43" s="1"/>
  <c r="B196" i="4"/>
  <c r="B200" i="43" s="1"/>
  <c r="A196" i="4"/>
  <c r="A200" i="43" s="1"/>
  <c r="AJ195" i="4"/>
  <c r="AJ199" i="43" s="1"/>
  <c r="AH195" i="4"/>
  <c r="AG195" i="4"/>
  <c r="AG199" i="43" s="1"/>
  <c r="AF195" i="4"/>
  <c r="AF199" i="43" s="1"/>
  <c r="AD195" i="4"/>
  <c r="AE195" i="4" s="1"/>
  <c r="AC195" i="4"/>
  <c r="AC199" i="43" s="1"/>
  <c r="AB195" i="4"/>
  <c r="AA195" i="4"/>
  <c r="Z195" i="4"/>
  <c r="Z199" i="43" s="1"/>
  <c r="Y195" i="4"/>
  <c r="Y199" i="43" s="1"/>
  <c r="X195" i="4"/>
  <c r="X199" i="43" s="1"/>
  <c r="W195" i="4"/>
  <c r="V195" i="4"/>
  <c r="Q195" i="4"/>
  <c r="Q199" i="43" s="1"/>
  <c r="O195" i="4"/>
  <c r="O199" i="43" s="1"/>
  <c r="L195" i="4"/>
  <c r="L199" i="43" s="1"/>
  <c r="J195" i="4"/>
  <c r="J199" i="43" s="1"/>
  <c r="H195" i="4"/>
  <c r="H199" i="43" s="1"/>
  <c r="G195" i="4"/>
  <c r="G199" i="43" s="1"/>
  <c r="F195" i="4"/>
  <c r="F199" i="43" s="1"/>
  <c r="E195" i="4"/>
  <c r="E199" i="43" s="1"/>
  <c r="D195" i="4"/>
  <c r="D199" i="43" s="1"/>
  <c r="C195" i="4"/>
  <c r="C199" i="43" s="1"/>
  <c r="B195" i="4"/>
  <c r="B199" i="43" s="1"/>
  <c r="A195" i="4"/>
  <c r="A199" i="43" s="1"/>
  <c r="AK194" i="4"/>
  <c r="AJ194" i="4"/>
  <c r="AJ198" i="43" s="1"/>
  <c r="AH194" i="4"/>
  <c r="AG194" i="4"/>
  <c r="AG198" i="43" s="1"/>
  <c r="AF194" i="4"/>
  <c r="AF198" i="43" s="1"/>
  <c r="AE194" i="4"/>
  <c r="AD194" i="4"/>
  <c r="AC194" i="4"/>
  <c r="AC198" i="43" s="1"/>
  <c r="AB194" i="4"/>
  <c r="AA194" i="4"/>
  <c r="Z194" i="4"/>
  <c r="Z198" i="43" s="1"/>
  <c r="Y194" i="4"/>
  <c r="Y198" i="43" s="1"/>
  <c r="X194" i="4"/>
  <c r="X198" i="43" s="1"/>
  <c r="W194" i="4"/>
  <c r="V194" i="4"/>
  <c r="Q194" i="4"/>
  <c r="Q198" i="43" s="1"/>
  <c r="O194" i="4"/>
  <c r="O198" i="43" s="1"/>
  <c r="J194" i="4"/>
  <c r="J198" i="43" s="1"/>
  <c r="H194" i="4"/>
  <c r="H198" i="43" s="1"/>
  <c r="G194" i="4"/>
  <c r="G198" i="43" s="1"/>
  <c r="F194" i="4"/>
  <c r="F198" i="43" s="1"/>
  <c r="E194" i="4"/>
  <c r="E198" i="43" s="1"/>
  <c r="D194" i="4"/>
  <c r="D198" i="43" s="1"/>
  <c r="C194" i="4"/>
  <c r="C198" i="43" s="1"/>
  <c r="B194" i="4"/>
  <c r="B198" i="43" s="1"/>
  <c r="A194" i="4"/>
  <c r="A198" i="43" s="1"/>
  <c r="AJ193" i="4"/>
  <c r="AJ197" i="43" s="1"/>
  <c r="AH193" i="4"/>
  <c r="AG193" i="4"/>
  <c r="AG197" i="43" s="1"/>
  <c r="AF193" i="4"/>
  <c r="AF197" i="43" s="1"/>
  <c r="AD193" i="4"/>
  <c r="AE193" i="4" s="1"/>
  <c r="AC193" i="4"/>
  <c r="AC197" i="43" s="1"/>
  <c r="AB193" i="4"/>
  <c r="AA193" i="4"/>
  <c r="Z193" i="4"/>
  <c r="Z197" i="43" s="1"/>
  <c r="Y193" i="4"/>
  <c r="Y197" i="43" s="1"/>
  <c r="X193" i="4"/>
  <c r="X197" i="43" s="1"/>
  <c r="W193" i="4"/>
  <c r="V193" i="4"/>
  <c r="Q193" i="4"/>
  <c r="Q197" i="43" s="1"/>
  <c r="O193" i="4"/>
  <c r="O197" i="43" s="1"/>
  <c r="L193" i="4"/>
  <c r="L197" i="43" s="1"/>
  <c r="J193" i="4"/>
  <c r="J197" i="43" s="1"/>
  <c r="H193" i="4"/>
  <c r="H197" i="43" s="1"/>
  <c r="G193" i="4"/>
  <c r="G197" i="43" s="1"/>
  <c r="F193" i="4"/>
  <c r="F197" i="43" s="1"/>
  <c r="E193" i="4"/>
  <c r="E197" i="43" s="1"/>
  <c r="D193" i="4"/>
  <c r="D197" i="43" s="1"/>
  <c r="C193" i="4"/>
  <c r="C197" i="43" s="1"/>
  <c r="B193" i="4"/>
  <c r="B197" i="43" s="1"/>
  <c r="A193" i="4"/>
  <c r="A197" i="43" s="1"/>
  <c r="AK192" i="4"/>
  <c r="AJ192" i="4"/>
  <c r="AJ196" i="43" s="1"/>
  <c r="AH192" i="4"/>
  <c r="AG192" i="4"/>
  <c r="AG196" i="43" s="1"/>
  <c r="AF192" i="4"/>
  <c r="AF196" i="43" s="1"/>
  <c r="AE192" i="4"/>
  <c r="AD192" i="4"/>
  <c r="AC192" i="4"/>
  <c r="AC196" i="43" s="1"/>
  <c r="AB192" i="4"/>
  <c r="AA192" i="4"/>
  <c r="Z192" i="4"/>
  <c r="Z196" i="43" s="1"/>
  <c r="Y192" i="4"/>
  <c r="Y196" i="43" s="1"/>
  <c r="X192" i="4"/>
  <c r="X196" i="43" s="1"/>
  <c r="W192" i="4"/>
  <c r="V192" i="4"/>
  <c r="Q192" i="4"/>
  <c r="Q196" i="43" s="1"/>
  <c r="O192" i="4"/>
  <c r="O196" i="43" s="1"/>
  <c r="J192" i="4"/>
  <c r="J196" i="43" s="1"/>
  <c r="H192" i="4"/>
  <c r="H196" i="43" s="1"/>
  <c r="G192" i="4"/>
  <c r="G196" i="43" s="1"/>
  <c r="F192" i="4"/>
  <c r="F196" i="43" s="1"/>
  <c r="E192" i="4"/>
  <c r="E196" i="43" s="1"/>
  <c r="D192" i="4"/>
  <c r="D196" i="43" s="1"/>
  <c r="C192" i="4"/>
  <c r="C196" i="43" s="1"/>
  <c r="B192" i="4"/>
  <c r="B196" i="43" s="1"/>
  <c r="A192" i="4"/>
  <c r="A196" i="43" s="1"/>
  <c r="AJ191" i="4"/>
  <c r="AJ195" i="43" s="1"/>
  <c r="AH191" i="4"/>
  <c r="AG191" i="4"/>
  <c r="AG195" i="43" s="1"/>
  <c r="AF191" i="4"/>
  <c r="AF195" i="43" s="1"/>
  <c r="AD191" i="4"/>
  <c r="AE191" i="4" s="1"/>
  <c r="AC191" i="4"/>
  <c r="AC195" i="43" s="1"/>
  <c r="AB191" i="4"/>
  <c r="AA191" i="4"/>
  <c r="Z191" i="4"/>
  <c r="Z195" i="43" s="1"/>
  <c r="Y191" i="4"/>
  <c r="Y195" i="43" s="1"/>
  <c r="X191" i="4"/>
  <c r="X195" i="43" s="1"/>
  <c r="W191" i="4"/>
  <c r="V191" i="4"/>
  <c r="Q191" i="4"/>
  <c r="Q195" i="43" s="1"/>
  <c r="O191" i="4"/>
  <c r="O195" i="43" s="1"/>
  <c r="L191" i="4"/>
  <c r="L195" i="43" s="1"/>
  <c r="J191" i="4"/>
  <c r="J195" i="43" s="1"/>
  <c r="H191" i="4"/>
  <c r="H195" i="43" s="1"/>
  <c r="G191" i="4"/>
  <c r="G195" i="43" s="1"/>
  <c r="F191" i="4"/>
  <c r="F195" i="43" s="1"/>
  <c r="E191" i="4"/>
  <c r="E195" i="43" s="1"/>
  <c r="D191" i="4"/>
  <c r="D195" i="43" s="1"/>
  <c r="C191" i="4"/>
  <c r="C195" i="43" s="1"/>
  <c r="B191" i="4"/>
  <c r="B195" i="43" s="1"/>
  <c r="A191" i="4"/>
  <c r="A195" i="43" s="1"/>
  <c r="AK190" i="4"/>
  <c r="AJ190" i="4"/>
  <c r="AJ194" i="43" s="1"/>
  <c r="AH190" i="4"/>
  <c r="AG190" i="4"/>
  <c r="AG194" i="43" s="1"/>
  <c r="AF190" i="4"/>
  <c r="AF194" i="43" s="1"/>
  <c r="AE190" i="4"/>
  <c r="AD190" i="4"/>
  <c r="AC190" i="4"/>
  <c r="AC194" i="43" s="1"/>
  <c r="AB190" i="4"/>
  <c r="AA190" i="4"/>
  <c r="Z190" i="4"/>
  <c r="Z194" i="43" s="1"/>
  <c r="Y190" i="4"/>
  <c r="Y194" i="43" s="1"/>
  <c r="X190" i="4"/>
  <c r="X194" i="43" s="1"/>
  <c r="W190" i="4"/>
  <c r="V190" i="4"/>
  <c r="Q190" i="4"/>
  <c r="Q194" i="43" s="1"/>
  <c r="O190" i="4"/>
  <c r="O194" i="43" s="1"/>
  <c r="J190" i="4"/>
  <c r="J194" i="43" s="1"/>
  <c r="H190" i="4"/>
  <c r="H194" i="43" s="1"/>
  <c r="G190" i="4"/>
  <c r="G194" i="43" s="1"/>
  <c r="F190" i="4"/>
  <c r="F194" i="43" s="1"/>
  <c r="E190" i="4"/>
  <c r="E194" i="43" s="1"/>
  <c r="D190" i="4"/>
  <c r="D194" i="43" s="1"/>
  <c r="C190" i="4"/>
  <c r="C194" i="43" s="1"/>
  <c r="B190" i="4"/>
  <c r="B194" i="43" s="1"/>
  <c r="A190" i="4"/>
  <c r="A194" i="43" s="1"/>
  <c r="AJ189" i="4"/>
  <c r="AJ193" i="43" s="1"/>
  <c r="AH189" i="4"/>
  <c r="AG189" i="4"/>
  <c r="AG193" i="43" s="1"/>
  <c r="AF189" i="4"/>
  <c r="AF193" i="43" s="1"/>
  <c r="AD189" i="4"/>
  <c r="AE189" i="4" s="1"/>
  <c r="AC189" i="4"/>
  <c r="AC193" i="43" s="1"/>
  <c r="AB189" i="4"/>
  <c r="AA189" i="4"/>
  <c r="Z189" i="4"/>
  <c r="Z193" i="43" s="1"/>
  <c r="Y189" i="4"/>
  <c r="Y193" i="43" s="1"/>
  <c r="X189" i="4"/>
  <c r="X193" i="43" s="1"/>
  <c r="W189" i="4"/>
  <c r="V189" i="4"/>
  <c r="Q189" i="4"/>
  <c r="Q193" i="43" s="1"/>
  <c r="O189" i="4"/>
  <c r="O193" i="43" s="1"/>
  <c r="L189" i="4"/>
  <c r="L193" i="43" s="1"/>
  <c r="J189" i="4"/>
  <c r="J193" i="43" s="1"/>
  <c r="H189" i="4"/>
  <c r="H193" i="43" s="1"/>
  <c r="G189" i="4"/>
  <c r="G193" i="43" s="1"/>
  <c r="F189" i="4"/>
  <c r="F193" i="43" s="1"/>
  <c r="E189" i="4"/>
  <c r="E193" i="43" s="1"/>
  <c r="D189" i="4"/>
  <c r="D193" i="43" s="1"/>
  <c r="C189" i="4"/>
  <c r="C193" i="43" s="1"/>
  <c r="B189" i="4"/>
  <c r="B193" i="43" s="1"/>
  <c r="A189" i="4"/>
  <c r="A193" i="43" s="1"/>
  <c r="AK188" i="4"/>
  <c r="AJ188" i="4"/>
  <c r="AJ192" i="43" s="1"/>
  <c r="AH188" i="4"/>
  <c r="AG188" i="4"/>
  <c r="AG192" i="43" s="1"/>
  <c r="AF188" i="4"/>
  <c r="AF192" i="43" s="1"/>
  <c r="AE188" i="4"/>
  <c r="AD188" i="4"/>
  <c r="AC188" i="4"/>
  <c r="AC192" i="43" s="1"/>
  <c r="AB188" i="4"/>
  <c r="AA188" i="4"/>
  <c r="Z188" i="4"/>
  <c r="Z192" i="43" s="1"/>
  <c r="Y188" i="4"/>
  <c r="Y192" i="43" s="1"/>
  <c r="X188" i="4"/>
  <c r="X192" i="43" s="1"/>
  <c r="W188" i="4"/>
  <c r="V188" i="4"/>
  <c r="Q188" i="4"/>
  <c r="Q192" i="43" s="1"/>
  <c r="O188" i="4"/>
  <c r="O192" i="43" s="1"/>
  <c r="J188" i="4"/>
  <c r="J192" i="43" s="1"/>
  <c r="H188" i="4"/>
  <c r="H192" i="43" s="1"/>
  <c r="G188" i="4"/>
  <c r="G192" i="43" s="1"/>
  <c r="F188" i="4"/>
  <c r="F192" i="43" s="1"/>
  <c r="E188" i="4"/>
  <c r="E192" i="43" s="1"/>
  <c r="D188" i="4"/>
  <c r="D192" i="43" s="1"/>
  <c r="C188" i="4"/>
  <c r="C192" i="43" s="1"/>
  <c r="B188" i="4"/>
  <c r="B192" i="43" s="1"/>
  <c r="A188" i="4"/>
  <c r="A192" i="43" s="1"/>
  <c r="AJ187" i="4"/>
  <c r="AJ191" i="43" s="1"/>
  <c r="AH187" i="4"/>
  <c r="AG187" i="4"/>
  <c r="AG191" i="43" s="1"/>
  <c r="AF187" i="4"/>
  <c r="AF191" i="43" s="1"/>
  <c r="AD187" i="4"/>
  <c r="AE187" i="4" s="1"/>
  <c r="AC187" i="4"/>
  <c r="AC191" i="43" s="1"/>
  <c r="AB187" i="4"/>
  <c r="AA187" i="4"/>
  <c r="Z187" i="4"/>
  <c r="Z191" i="43" s="1"/>
  <c r="Y187" i="4"/>
  <c r="Y191" i="43" s="1"/>
  <c r="X187" i="4"/>
  <c r="X191" i="43" s="1"/>
  <c r="W187" i="4"/>
  <c r="V187" i="4"/>
  <c r="Q187" i="4"/>
  <c r="Q191" i="43" s="1"/>
  <c r="O187" i="4"/>
  <c r="O191" i="43" s="1"/>
  <c r="L187" i="4"/>
  <c r="L191" i="43" s="1"/>
  <c r="J187" i="4"/>
  <c r="J191" i="43" s="1"/>
  <c r="H187" i="4"/>
  <c r="H191" i="43" s="1"/>
  <c r="G187" i="4"/>
  <c r="G191" i="43" s="1"/>
  <c r="F187" i="4"/>
  <c r="F191" i="43" s="1"/>
  <c r="E187" i="4"/>
  <c r="E191" i="43" s="1"/>
  <c r="D187" i="4"/>
  <c r="D191" i="43" s="1"/>
  <c r="C187" i="4"/>
  <c r="C191" i="43" s="1"/>
  <c r="B187" i="4"/>
  <c r="B191" i="43" s="1"/>
  <c r="A187" i="4"/>
  <c r="A191" i="43" s="1"/>
  <c r="AK186" i="4"/>
  <c r="AJ186" i="4"/>
  <c r="AJ190" i="43" s="1"/>
  <c r="AH186" i="4"/>
  <c r="AG186" i="4"/>
  <c r="AG190" i="43" s="1"/>
  <c r="AF186" i="4"/>
  <c r="AF190" i="43" s="1"/>
  <c r="AE186" i="4"/>
  <c r="AD186" i="4"/>
  <c r="AC186" i="4"/>
  <c r="AC190" i="43" s="1"/>
  <c r="AB186" i="4"/>
  <c r="AA186" i="4"/>
  <c r="Z186" i="4"/>
  <c r="Z190" i="43" s="1"/>
  <c r="Y186" i="4"/>
  <c r="Y190" i="43" s="1"/>
  <c r="X186" i="4"/>
  <c r="X190" i="43" s="1"/>
  <c r="W186" i="4"/>
  <c r="V186" i="4"/>
  <c r="Q186" i="4"/>
  <c r="Q190" i="43" s="1"/>
  <c r="O186" i="4"/>
  <c r="O190" i="43" s="1"/>
  <c r="J186" i="4"/>
  <c r="J190" i="43" s="1"/>
  <c r="H186" i="4"/>
  <c r="H190" i="43" s="1"/>
  <c r="G186" i="4"/>
  <c r="G190" i="43" s="1"/>
  <c r="F186" i="4"/>
  <c r="F190" i="43" s="1"/>
  <c r="E186" i="4"/>
  <c r="E190" i="43" s="1"/>
  <c r="D186" i="4"/>
  <c r="D190" i="43" s="1"/>
  <c r="C186" i="4"/>
  <c r="C190" i="43" s="1"/>
  <c r="B186" i="4"/>
  <c r="B190" i="43" s="1"/>
  <c r="A186" i="4"/>
  <c r="A190" i="43" s="1"/>
  <c r="AJ185" i="4"/>
  <c r="AJ189" i="43" s="1"/>
  <c r="AH185" i="4"/>
  <c r="AG185" i="4"/>
  <c r="AG189" i="43" s="1"/>
  <c r="AF185" i="4"/>
  <c r="AF189" i="43" s="1"/>
  <c r="AD185" i="4"/>
  <c r="AE185" i="4" s="1"/>
  <c r="AC185" i="4"/>
  <c r="AC189" i="43" s="1"/>
  <c r="AB185" i="4"/>
  <c r="AA185" i="4"/>
  <c r="Z185" i="4"/>
  <c r="Z189" i="43" s="1"/>
  <c r="Y185" i="4"/>
  <c r="Y189" i="43" s="1"/>
  <c r="X185" i="4"/>
  <c r="X189" i="43" s="1"/>
  <c r="W185" i="4"/>
  <c r="V185" i="4"/>
  <c r="Q185" i="4"/>
  <c r="Q189" i="43" s="1"/>
  <c r="O185" i="4"/>
  <c r="O189" i="43" s="1"/>
  <c r="L185" i="4"/>
  <c r="L189" i="43" s="1"/>
  <c r="J185" i="4"/>
  <c r="J189" i="43" s="1"/>
  <c r="H185" i="4"/>
  <c r="H189" i="43" s="1"/>
  <c r="G185" i="4"/>
  <c r="G189" i="43" s="1"/>
  <c r="F185" i="4"/>
  <c r="F189" i="43" s="1"/>
  <c r="E185" i="4"/>
  <c r="E189" i="43" s="1"/>
  <c r="D185" i="4"/>
  <c r="D189" i="43" s="1"/>
  <c r="C185" i="4"/>
  <c r="C189" i="43" s="1"/>
  <c r="B185" i="4"/>
  <c r="B189" i="43" s="1"/>
  <c r="A185" i="4"/>
  <c r="A189" i="43" s="1"/>
  <c r="AK184" i="4"/>
  <c r="AJ184" i="4"/>
  <c r="AJ188" i="43" s="1"/>
  <c r="AH184" i="4"/>
  <c r="AG184" i="4"/>
  <c r="AG188" i="43" s="1"/>
  <c r="AF184" i="4"/>
  <c r="AF188" i="43" s="1"/>
  <c r="AE184" i="4"/>
  <c r="AD184" i="4"/>
  <c r="AC184" i="4"/>
  <c r="AC188" i="43" s="1"/>
  <c r="AB184" i="4"/>
  <c r="AA184" i="4"/>
  <c r="Z184" i="4"/>
  <c r="Z188" i="43" s="1"/>
  <c r="Y184" i="4"/>
  <c r="Y188" i="43" s="1"/>
  <c r="X184" i="4"/>
  <c r="X188" i="43" s="1"/>
  <c r="W184" i="4"/>
  <c r="V184" i="4"/>
  <c r="Q184" i="4"/>
  <c r="Q188" i="43" s="1"/>
  <c r="O184" i="4"/>
  <c r="O188" i="43" s="1"/>
  <c r="J184" i="4"/>
  <c r="J188" i="43" s="1"/>
  <c r="H184" i="4"/>
  <c r="H188" i="43" s="1"/>
  <c r="G184" i="4"/>
  <c r="G188" i="43" s="1"/>
  <c r="F184" i="4"/>
  <c r="F188" i="43" s="1"/>
  <c r="E184" i="4"/>
  <c r="E188" i="43" s="1"/>
  <c r="D184" i="4"/>
  <c r="D188" i="43" s="1"/>
  <c r="C184" i="4"/>
  <c r="C188" i="43" s="1"/>
  <c r="B184" i="4"/>
  <c r="B188" i="43" s="1"/>
  <c r="A184" i="4"/>
  <c r="A188" i="43" s="1"/>
  <c r="AJ183" i="4"/>
  <c r="AJ187" i="43" s="1"/>
  <c r="AH183" i="4"/>
  <c r="AG183" i="4"/>
  <c r="AG187" i="43" s="1"/>
  <c r="AF183" i="4"/>
  <c r="AF187" i="43" s="1"/>
  <c r="AD183" i="4"/>
  <c r="AE183" i="4" s="1"/>
  <c r="AC183" i="4"/>
  <c r="AC187" i="43" s="1"/>
  <c r="AB183" i="4"/>
  <c r="AA183" i="4"/>
  <c r="Z183" i="4"/>
  <c r="Z187" i="43" s="1"/>
  <c r="Y183" i="4"/>
  <c r="Y187" i="43" s="1"/>
  <c r="X183" i="4"/>
  <c r="X187" i="43" s="1"/>
  <c r="W183" i="4"/>
  <c r="V183" i="4"/>
  <c r="Q183" i="4"/>
  <c r="Q187" i="43" s="1"/>
  <c r="O183" i="4"/>
  <c r="O187" i="43" s="1"/>
  <c r="L183" i="4"/>
  <c r="L187" i="43" s="1"/>
  <c r="J183" i="4"/>
  <c r="J187" i="43" s="1"/>
  <c r="H183" i="4"/>
  <c r="H187" i="43" s="1"/>
  <c r="G183" i="4"/>
  <c r="G187" i="43" s="1"/>
  <c r="F183" i="4"/>
  <c r="F187" i="43" s="1"/>
  <c r="E183" i="4"/>
  <c r="E187" i="43" s="1"/>
  <c r="D183" i="4"/>
  <c r="D187" i="43" s="1"/>
  <c r="C183" i="4"/>
  <c r="C187" i="43" s="1"/>
  <c r="B183" i="4"/>
  <c r="B187" i="43" s="1"/>
  <c r="A183" i="4"/>
  <c r="A187" i="43" s="1"/>
  <c r="AK182" i="4"/>
  <c r="AJ182" i="4"/>
  <c r="AJ186" i="43" s="1"/>
  <c r="AH182" i="4"/>
  <c r="AG182" i="4"/>
  <c r="AG186" i="43" s="1"/>
  <c r="AF182" i="4"/>
  <c r="AF186" i="43" s="1"/>
  <c r="AE182" i="4"/>
  <c r="AD182" i="4"/>
  <c r="AC182" i="4"/>
  <c r="AC186" i="43" s="1"/>
  <c r="AB182" i="4"/>
  <c r="AA182" i="4"/>
  <c r="Z182" i="4"/>
  <c r="Z186" i="43" s="1"/>
  <c r="Y182" i="4"/>
  <c r="Y186" i="43" s="1"/>
  <c r="X182" i="4"/>
  <c r="X186" i="43" s="1"/>
  <c r="W182" i="4"/>
  <c r="V182" i="4"/>
  <c r="Q182" i="4"/>
  <c r="Q186" i="43" s="1"/>
  <c r="O182" i="4"/>
  <c r="O186" i="43" s="1"/>
  <c r="J182" i="4"/>
  <c r="J186" i="43" s="1"/>
  <c r="H182" i="4"/>
  <c r="H186" i="43" s="1"/>
  <c r="G182" i="4"/>
  <c r="G186" i="43" s="1"/>
  <c r="F182" i="4"/>
  <c r="F186" i="43" s="1"/>
  <c r="E182" i="4"/>
  <c r="E186" i="43" s="1"/>
  <c r="D182" i="4"/>
  <c r="D186" i="43" s="1"/>
  <c r="C182" i="4"/>
  <c r="C186" i="43" s="1"/>
  <c r="B182" i="4"/>
  <c r="B186" i="43" s="1"/>
  <c r="A182" i="4"/>
  <c r="A186" i="43" s="1"/>
  <c r="AJ181" i="4"/>
  <c r="AJ185" i="43" s="1"/>
  <c r="AH181" i="4"/>
  <c r="AG181" i="4"/>
  <c r="AG185" i="43" s="1"/>
  <c r="AF181" i="4"/>
  <c r="AF185" i="43" s="1"/>
  <c r="AD181" i="4"/>
  <c r="AE181" i="4" s="1"/>
  <c r="AC181" i="4"/>
  <c r="AC185" i="43" s="1"/>
  <c r="AB181" i="4"/>
  <c r="AA181" i="4"/>
  <c r="Z181" i="4"/>
  <c r="Z185" i="43" s="1"/>
  <c r="Y181" i="4"/>
  <c r="Y185" i="43" s="1"/>
  <c r="X181" i="4"/>
  <c r="X185" i="43" s="1"/>
  <c r="W181" i="4"/>
  <c r="V181" i="4"/>
  <c r="Q181" i="4"/>
  <c r="Q185" i="43" s="1"/>
  <c r="O181" i="4"/>
  <c r="O185" i="43" s="1"/>
  <c r="L181" i="4"/>
  <c r="L185" i="43" s="1"/>
  <c r="J181" i="4"/>
  <c r="J185" i="43" s="1"/>
  <c r="H181" i="4"/>
  <c r="H185" i="43" s="1"/>
  <c r="G181" i="4"/>
  <c r="G185" i="43" s="1"/>
  <c r="F181" i="4"/>
  <c r="F185" i="43" s="1"/>
  <c r="E181" i="4"/>
  <c r="E185" i="43" s="1"/>
  <c r="D181" i="4"/>
  <c r="D185" i="43" s="1"/>
  <c r="C181" i="4"/>
  <c r="C185" i="43" s="1"/>
  <c r="B181" i="4"/>
  <c r="B185" i="43" s="1"/>
  <c r="A181" i="4"/>
  <c r="A185" i="43" s="1"/>
  <c r="AK180" i="4"/>
  <c r="AJ180" i="4"/>
  <c r="AJ184" i="43" s="1"/>
  <c r="AH180" i="4"/>
  <c r="AG180" i="4"/>
  <c r="AG184" i="43" s="1"/>
  <c r="AF180" i="4"/>
  <c r="AF184" i="43" s="1"/>
  <c r="AE180" i="4"/>
  <c r="AD180" i="4"/>
  <c r="AC180" i="4"/>
  <c r="AC184" i="43" s="1"/>
  <c r="AB180" i="4"/>
  <c r="AA180" i="4"/>
  <c r="Z180" i="4"/>
  <c r="Z184" i="43" s="1"/>
  <c r="Y180" i="4"/>
  <c r="Y184" i="43" s="1"/>
  <c r="X180" i="4"/>
  <c r="X184" i="43" s="1"/>
  <c r="W180" i="4"/>
  <c r="V180" i="4"/>
  <c r="Q180" i="4"/>
  <c r="Q184" i="43" s="1"/>
  <c r="O180" i="4"/>
  <c r="O184" i="43" s="1"/>
  <c r="J180" i="4"/>
  <c r="J184" i="43" s="1"/>
  <c r="H180" i="4"/>
  <c r="H184" i="43" s="1"/>
  <c r="G180" i="4"/>
  <c r="G184" i="43" s="1"/>
  <c r="F180" i="4"/>
  <c r="F184" i="43" s="1"/>
  <c r="E180" i="4"/>
  <c r="E184" i="43" s="1"/>
  <c r="D180" i="4"/>
  <c r="D184" i="43" s="1"/>
  <c r="C180" i="4"/>
  <c r="C184" i="43" s="1"/>
  <c r="B180" i="4"/>
  <c r="B184" i="43" s="1"/>
  <c r="A180" i="4"/>
  <c r="A184" i="43" s="1"/>
  <c r="AJ179" i="4"/>
  <c r="AJ183" i="43" s="1"/>
  <c r="AH179" i="4"/>
  <c r="AG179" i="4"/>
  <c r="AG183" i="43" s="1"/>
  <c r="AF179" i="4"/>
  <c r="AF183" i="43" s="1"/>
  <c r="AD179" i="4"/>
  <c r="AE179" i="4" s="1"/>
  <c r="AC179" i="4"/>
  <c r="AC183" i="43" s="1"/>
  <c r="AB179" i="4"/>
  <c r="AA179" i="4"/>
  <c r="Z179" i="4"/>
  <c r="Z183" i="43" s="1"/>
  <c r="Y179" i="4"/>
  <c r="Y183" i="43" s="1"/>
  <c r="X179" i="4"/>
  <c r="X183" i="43" s="1"/>
  <c r="W179" i="4"/>
  <c r="V179" i="4"/>
  <c r="Q179" i="4"/>
  <c r="Q183" i="43" s="1"/>
  <c r="O179" i="4"/>
  <c r="O183" i="43" s="1"/>
  <c r="L179" i="4"/>
  <c r="L183" i="43" s="1"/>
  <c r="J179" i="4"/>
  <c r="J183" i="43" s="1"/>
  <c r="H179" i="4"/>
  <c r="H183" i="43" s="1"/>
  <c r="G179" i="4"/>
  <c r="G183" i="43" s="1"/>
  <c r="F179" i="4"/>
  <c r="F183" i="43" s="1"/>
  <c r="E179" i="4"/>
  <c r="E183" i="43" s="1"/>
  <c r="D179" i="4"/>
  <c r="D183" i="43" s="1"/>
  <c r="C179" i="4"/>
  <c r="C183" i="43" s="1"/>
  <c r="B179" i="4"/>
  <c r="B183" i="43" s="1"/>
  <c r="A179" i="4"/>
  <c r="A183" i="43" s="1"/>
  <c r="AK178" i="4"/>
  <c r="AJ178" i="4"/>
  <c r="AJ182" i="43" s="1"/>
  <c r="AH178" i="4"/>
  <c r="AG178" i="4"/>
  <c r="AG182" i="43" s="1"/>
  <c r="AF178" i="4"/>
  <c r="AF182" i="43" s="1"/>
  <c r="AE178" i="4"/>
  <c r="AD178" i="4"/>
  <c r="AC178" i="4"/>
  <c r="AC182" i="43" s="1"/>
  <c r="AB178" i="4"/>
  <c r="AA178" i="4"/>
  <c r="Z178" i="4"/>
  <c r="Z182" i="43" s="1"/>
  <c r="Y178" i="4"/>
  <c r="Y182" i="43" s="1"/>
  <c r="X178" i="4"/>
  <c r="X182" i="43" s="1"/>
  <c r="W178" i="4"/>
  <c r="V178" i="4"/>
  <c r="Q178" i="4"/>
  <c r="Q182" i="43" s="1"/>
  <c r="O178" i="4"/>
  <c r="O182" i="43" s="1"/>
  <c r="J178" i="4"/>
  <c r="J182" i="43" s="1"/>
  <c r="H178" i="4"/>
  <c r="H182" i="43" s="1"/>
  <c r="G178" i="4"/>
  <c r="G182" i="43" s="1"/>
  <c r="F178" i="4"/>
  <c r="F182" i="43" s="1"/>
  <c r="E178" i="4"/>
  <c r="E182" i="43" s="1"/>
  <c r="D178" i="4"/>
  <c r="D182" i="43" s="1"/>
  <c r="C178" i="4"/>
  <c r="C182" i="43" s="1"/>
  <c r="B178" i="4"/>
  <c r="B182" i="43" s="1"/>
  <c r="A178" i="4"/>
  <c r="A182" i="43" s="1"/>
  <c r="AJ177" i="4"/>
  <c r="AJ181" i="43" s="1"/>
  <c r="AH177" i="4"/>
  <c r="AG177" i="4"/>
  <c r="AG181" i="43" s="1"/>
  <c r="AF177" i="4"/>
  <c r="AF181" i="43" s="1"/>
  <c r="AD177" i="4"/>
  <c r="AE177" i="4" s="1"/>
  <c r="AC177" i="4"/>
  <c r="AC181" i="43" s="1"/>
  <c r="AB177" i="4"/>
  <c r="AA177" i="4"/>
  <c r="Z177" i="4"/>
  <c r="Z181" i="43" s="1"/>
  <c r="Y177" i="4"/>
  <c r="Y181" i="43" s="1"/>
  <c r="X177" i="4"/>
  <c r="X181" i="43" s="1"/>
  <c r="W177" i="4"/>
  <c r="V177" i="4"/>
  <c r="Q177" i="4"/>
  <c r="Q181" i="43" s="1"/>
  <c r="O177" i="4"/>
  <c r="O181" i="43" s="1"/>
  <c r="L177" i="4"/>
  <c r="L181" i="43" s="1"/>
  <c r="J177" i="4"/>
  <c r="J181" i="43" s="1"/>
  <c r="H177" i="4"/>
  <c r="H181" i="43" s="1"/>
  <c r="G177" i="4"/>
  <c r="G181" i="43" s="1"/>
  <c r="F177" i="4"/>
  <c r="F181" i="43" s="1"/>
  <c r="E177" i="4"/>
  <c r="E181" i="43" s="1"/>
  <c r="D177" i="4"/>
  <c r="D181" i="43" s="1"/>
  <c r="C177" i="4"/>
  <c r="C181" i="43" s="1"/>
  <c r="B177" i="4"/>
  <c r="B181" i="43" s="1"/>
  <c r="A177" i="4"/>
  <c r="A181" i="43" s="1"/>
  <c r="AK176" i="4"/>
  <c r="AJ176" i="4"/>
  <c r="AJ180" i="43" s="1"/>
  <c r="AH176" i="4"/>
  <c r="AG176" i="4"/>
  <c r="AG180" i="43" s="1"/>
  <c r="AF176" i="4"/>
  <c r="AF180" i="43" s="1"/>
  <c r="AE176" i="4"/>
  <c r="AD176" i="4"/>
  <c r="AC176" i="4"/>
  <c r="AC180" i="43" s="1"/>
  <c r="AB176" i="4"/>
  <c r="AA176" i="4"/>
  <c r="Z176" i="4"/>
  <c r="Z180" i="43" s="1"/>
  <c r="Y176" i="4"/>
  <c r="Y180" i="43" s="1"/>
  <c r="X176" i="4"/>
  <c r="X180" i="43" s="1"/>
  <c r="W176" i="4"/>
  <c r="V176" i="4"/>
  <c r="Q176" i="4"/>
  <c r="Q180" i="43" s="1"/>
  <c r="O176" i="4"/>
  <c r="O180" i="43" s="1"/>
  <c r="J176" i="4"/>
  <c r="J180" i="43" s="1"/>
  <c r="H176" i="4"/>
  <c r="H180" i="43" s="1"/>
  <c r="G176" i="4"/>
  <c r="G180" i="43" s="1"/>
  <c r="F176" i="4"/>
  <c r="F180" i="43" s="1"/>
  <c r="E176" i="4"/>
  <c r="E180" i="43" s="1"/>
  <c r="D176" i="4"/>
  <c r="D180" i="43" s="1"/>
  <c r="C176" i="4"/>
  <c r="C180" i="43" s="1"/>
  <c r="B176" i="4"/>
  <c r="B180" i="43" s="1"/>
  <c r="A176" i="4"/>
  <c r="A180" i="43" s="1"/>
  <c r="AJ175" i="4"/>
  <c r="AJ179" i="43" s="1"/>
  <c r="AH175" i="4"/>
  <c r="AG175" i="4"/>
  <c r="AG179" i="43" s="1"/>
  <c r="AF175" i="4"/>
  <c r="AF179" i="43" s="1"/>
  <c r="AD175" i="4"/>
  <c r="AE175" i="4" s="1"/>
  <c r="AC175" i="4"/>
  <c r="AC179" i="43" s="1"/>
  <c r="AB175" i="4"/>
  <c r="AA175" i="4"/>
  <c r="Z175" i="4"/>
  <c r="Z179" i="43" s="1"/>
  <c r="Y175" i="4"/>
  <c r="Y179" i="43" s="1"/>
  <c r="X175" i="4"/>
  <c r="X179" i="43" s="1"/>
  <c r="W175" i="4"/>
  <c r="V175" i="4"/>
  <c r="Q175" i="4"/>
  <c r="Q179" i="43" s="1"/>
  <c r="O175" i="4"/>
  <c r="O179" i="43" s="1"/>
  <c r="L175" i="4"/>
  <c r="L179" i="43" s="1"/>
  <c r="J175" i="4"/>
  <c r="J179" i="43" s="1"/>
  <c r="H175" i="4"/>
  <c r="H179" i="43" s="1"/>
  <c r="G175" i="4"/>
  <c r="G179" i="43" s="1"/>
  <c r="F175" i="4"/>
  <c r="F179" i="43" s="1"/>
  <c r="E175" i="4"/>
  <c r="E179" i="43" s="1"/>
  <c r="D175" i="4"/>
  <c r="D179" i="43" s="1"/>
  <c r="C175" i="4"/>
  <c r="C179" i="43" s="1"/>
  <c r="B175" i="4"/>
  <c r="B179" i="43" s="1"/>
  <c r="A175" i="4"/>
  <c r="A179" i="43" s="1"/>
  <c r="AK174" i="4"/>
  <c r="AJ174" i="4"/>
  <c r="AJ178" i="43" s="1"/>
  <c r="AH174" i="4"/>
  <c r="AG174" i="4"/>
  <c r="AG178" i="43" s="1"/>
  <c r="AF174" i="4"/>
  <c r="AF178" i="43" s="1"/>
  <c r="AE174" i="4"/>
  <c r="AD174" i="4"/>
  <c r="AC174" i="4"/>
  <c r="AC178" i="43" s="1"/>
  <c r="AB174" i="4"/>
  <c r="AA174" i="4"/>
  <c r="Z174" i="4"/>
  <c r="Z178" i="43" s="1"/>
  <c r="Y174" i="4"/>
  <c r="Y178" i="43" s="1"/>
  <c r="X174" i="4"/>
  <c r="X178" i="43" s="1"/>
  <c r="W174" i="4"/>
  <c r="V174" i="4"/>
  <c r="Q174" i="4"/>
  <c r="Q178" i="43" s="1"/>
  <c r="O174" i="4"/>
  <c r="O178" i="43" s="1"/>
  <c r="J174" i="4"/>
  <c r="J178" i="43" s="1"/>
  <c r="H174" i="4"/>
  <c r="H178" i="43" s="1"/>
  <c r="G174" i="4"/>
  <c r="G178" i="43" s="1"/>
  <c r="F174" i="4"/>
  <c r="F178" i="43" s="1"/>
  <c r="E174" i="4"/>
  <c r="E178" i="43" s="1"/>
  <c r="D174" i="4"/>
  <c r="D178" i="43" s="1"/>
  <c r="C174" i="4"/>
  <c r="C178" i="43" s="1"/>
  <c r="B174" i="4"/>
  <c r="B178" i="43" s="1"/>
  <c r="A174" i="4"/>
  <c r="A178" i="43" s="1"/>
  <c r="AJ173" i="4"/>
  <c r="AJ177" i="43" s="1"/>
  <c r="AH173" i="4"/>
  <c r="AG173" i="4"/>
  <c r="AG177" i="43" s="1"/>
  <c r="AF173" i="4"/>
  <c r="AF177" i="43" s="1"/>
  <c r="AD173" i="4"/>
  <c r="AE173" i="4" s="1"/>
  <c r="AC173" i="4"/>
  <c r="AC177" i="43" s="1"/>
  <c r="AB173" i="4"/>
  <c r="AA173" i="4"/>
  <c r="Z173" i="4"/>
  <c r="Z177" i="43" s="1"/>
  <c r="Y173" i="4"/>
  <c r="Y177" i="43" s="1"/>
  <c r="X173" i="4"/>
  <c r="X177" i="43" s="1"/>
  <c r="W173" i="4"/>
  <c r="V173" i="4"/>
  <c r="Q173" i="4"/>
  <c r="Q177" i="43" s="1"/>
  <c r="O173" i="4"/>
  <c r="O177" i="43" s="1"/>
  <c r="L173" i="4"/>
  <c r="L177" i="43" s="1"/>
  <c r="J173" i="4"/>
  <c r="J177" i="43" s="1"/>
  <c r="H173" i="4"/>
  <c r="H177" i="43" s="1"/>
  <c r="G173" i="4"/>
  <c r="G177" i="43" s="1"/>
  <c r="F173" i="4"/>
  <c r="F177" i="43" s="1"/>
  <c r="E173" i="4"/>
  <c r="E177" i="43" s="1"/>
  <c r="D173" i="4"/>
  <c r="D177" i="43" s="1"/>
  <c r="C173" i="4"/>
  <c r="B173" i="4"/>
  <c r="B177" i="43" s="1"/>
  <c r="A173" i="4"/>
  <c r="A177" i="43" s="1"/>
  <c r="AK172" i="4"/>
  <c r="AJ172" i="4"/>
  <c r="AJ176" i="43" s="1"/>
  <c r="AH172" i="4"/>
  <c r="AG172" i="4"/>
  <c r="AG176" i="43" s="1"/>
  <c r="AF172" i="4"/>
  <c r="AF176" i="43" s="1"/>
  <c r="AE172" i="4"/>
  <c r="AD172" i="4"/>
  <c r="AC172" i="4"/>
  <c r="AC176" i="43" s="1"/>
  <c r="AB172" i="4"/>
  <c r="AA172" i="4"/>
  <c r="Z172" i="4"/>
  <c r="Z176" i="43" s="1"/>
  <c r="Y172" i="4"/>
  <c r="Y176" i="43" s="1"/>
  <c r="X172" i="4"/>
  <c r="X176" i="43" s="1"/>
  <c r="W172" i="4"/>
  <c r="V172" i="4"/>
  <c r="Q172" i="4"/>
  <c r="Q176" i="43" s="1"/>
  <c r="O172" i="4"/>
  <c r="O176" i="43" s="1"/>
  <c r="J172" i="4"/>
  <c r="J176" i="43" s="1"/>
  <c r="H172" i="4"/>
  <c r="H176" i="43" s="1"/>
  <c r="G172" i="4"/>
  <c r="G176" i="43" s="1"/>
  <c r="F172" i="4"/>
  <c r="F176" i="43" s="1"/>
  <c r="E172" i="4"/>
  <c r="E176" i="43" s="1"/>
  <c r="D172" i="4"/>
  <c r="D176" i="43" s="1"/>
  <c r="C172" i="4"/>
  <c r="C176" i="43" s="1"/>
  <c r="B172" i="4"/>
  <c r="B176" i="43" s="1"/>
  <c r="A172" i="4"/>
  <c r="A176" i="43" s="1"/>
  <c r="AJ171" i="4"/>
  <c r="AJ175" i="43" s="1"/>
  <c r="AH171" i="4"/>
  <c r="AG171" i="4"/>
  <c r="AG175" i="43" s="1"/>
  <c r="AF171" i="4"/>
  <c r="AF175" i="43" s="1"/>
  <c r="AD171" i="4"/>
  <c r="AE171" i="4" s="1"/>
  <c r="AC171" i="4"/>
  <c r="AC175" i="43" s="1"/>
  <c r="AB171" i="4"/>
  <c r="AA171" i="4"/>
  <c r="Z171" i="4"/>
  <c r="Z175" i="43" s="1"/>
  <c r="Y171" i="4"/>
  <c r="Y175" i="43" s="1"/>
  <c r="X171" i="4"/>
  <c r="X175" i="43" s="1"/>
  <c r="W171" i="4"/>
  <c r="V171" i="4"/>
  <c r="Q171" i="4"/>
  <c r="Q175" i="43" s="1"/>
  <c r="O171" i="4"/>
  <c r="O175" i="43" s="1"/>
  <c r="L171" i="4"/>
  <c r="L175" i="43" s="1"/>
  <c r="J171" i="4"/>
  <c r="J175" i="43" s="1"/>
  <c r="H171" i="4"/>
  <c r="H175" i="43" s="1"/>
  <c r="G171" i="4"/>
  <c r="G175" i="43" s="1"/>
  <c r="F171" i="4"/>
  <c r="F175" i="43" s="1"/>
  <c r="E171" i="4"/>
  <c r="E175" i="43" s="1"/>
  <c r="D171" i="4"/>
  <c r="D175" i="43" s="1"/>
  <c r="C171" i="4"/>
  <c r="B171" i="4"/>
  <c r="B175" i="43" s="1"/>
  <c r="A171" i="4"/>
  <c r="A175" i="43" s="1"/>
  <c r="AK170" i="4"/>
  <c r="AJ170" i="4"/>
  <c r="AJ174" i="43" s="1"/>
  <c r="AH170" i="4"/>
  <c r="AG170" i="4"/>
  <c r="AG174" i="43" s="1"/>
  <c r="AF170" i="4"/>
  <c r="AF174" i="43" s="1"/>
  <c r="AE170" i="4"/>
  <c r="AD170" i="4"/>
  <c r="AC170" i="4"/>
  <c r="AC174" i="43" s="1"/>
  <c r="AB170" i="4"/>
  <c r="AA170" i="4"/>
  <c r="Z170" i="4"/>
  <c r="Z174" i="43" s="1"/>
  <c r="Y170" i="4"/>
  <c r="Y174" i="43" s="1"/>
  <c r="X170" i="4"/>
  <c r="X174" i="43" s="1"/>
  <c r="W170" i="4"/>
  <c r="V170" i="4"/>
  <c r="Q170" i="4"/>
  <c r="Q174" i="43" s="1"/>
  <c r="O170" i="4"/>
  <c r="O174" i="43" s="1"/>
  <c r="J170" i="4"/>
  <c r="J174" i="43" s="1"/>
  <c r="H170" i="4"/>
  <c r="H174" i="43" s="1"/>
  <c r="G170" i="4"/>
  <c r="G174" i="43" s="1"/>
  <c r="F170" i="4"/>
  <c r="F174" i="43" s="1"/>
  <c r="E170" i="4"/>
  <c r="E174" i="43" s="1"/>
  <c r="D170" i="4"/>
  <c r="D174" i="43" s="1"/>
  <c r="C170" i="4"/>
  <c r="C174" i="43" s="1"/>
  <c r="B170" i="4"/>
  <c r="B174" i="43" s="1"/>
  <c r="A170" i="4"/>
  <c r="A174" i="43" s="1"/>
  <c r="AJ169" i="4"/>
  <c r="AJ173" i="43" s="1"/>
  <c r="AH169" i="4"/>
  <c r="AH173" i="43" s="1"/>
  <c r="AG169" i="4"/>
  <c r="AG173" i="43" s="1"/>
  <c r="AF169" i="4"/>
  <c r="AF173" i="43" s="1"/>
  <c r="AD169" i="4"/>
  <c r="AE169" i="4" s="1"/>
  <c r="AC169" i="4"/>
  <c r="AC173" i="43" s="1"/>
  <c r="AB169" i="4"/>
  <c r="AA169" i="4"/>
  <c r="Z169" i="4"/>
  <c r="Z173" i="43" s="1"/>
  <c r="Y169" i="4"/>
  <c r="Y173" i="43" s="1"/>
  <c r="X169" i="4"/>
  <c r="X173" i="43" s="1"/>
  <c r="W169" i="4"/>
  <c r="V169" i="4"/>
  <c r="Q169" i="4"/>
  <c r="Q173" i="43" s="1"/>
  <c r="O169" i="4"/>
  <c r="O173" i="43" s="1"/>
  <c r="L169" i="4"/>
  <c r="L173" i="43" s="1"/>
  <c r="J169" i="4"/>
  <c r="J173" i="43" s="1"/>
  <c r="H169" i="4"/>
  <c r="H173" i="43" s="1"/>
  <c r="G169" i="4"/>
  <c r="G173" i="43" s="1"/>
  <c r="F169" i="4"/>
  <c r="F173" i="43" s="1"/>
  <c r="E169" i="4"/>
  <c r="E173" i="43" s="1"/>
  <c r="D169" i="4"/>
  <c r="D173" i="43" s="1"/>
  <c r="C169" i="4"/>
  <c r="B169" i="4"/>
  <c r="B173" i="43" s="1"/>
  <c r="A169" i="4"/>
  <c r="A173" i="43" s="1"/>
  <c r="AK168" i="4"/>
  <c r="AJ168" i="4"/>
  <c r="AJ172" i="43" s="1"/>
  <c r="AH168" i="4"/>
  <c r="AG168" i="4"/>
  <c r="AG172" i="43" s="1"/>
  <c r="AF168" i="4"/>
  <c r="AF172" i="43" s="1"/>
  <c r="AE168" i="4"/>
  <c r="R168" i="4" s="1"/>
  <c r="R172" i="43" s="1"/>
  <c r="AD168" i="4"/>
  <c r="AC168" i="4"/>
  <c r="AC172" i="43" s="1"/>
  <c r="AB168" i="4"/>
  <c r="AA168" i="4"/>
  <c r="Z168" i="4"/>
  <c r="Z172" i="43" s="1"/>
  <c r="Y168" i="4"/>
  <c r="Y172" i="43" s="1"/>
  <c r="X168" i="4"/>
  <c r="X172" i="43" s="1"/>
  <c r="W168" i="4"/>
  <c r="V168" i="4"/>
  <c r="J168" i="4"/>
  <c r="J172" i="43" s="1"/>
  <c r="H168" i="4"/>
  <c r="H172" i="43" s="1"/>
  <c r="G168" i="4"/>
  <c r="G172" i="43" s="1"/>
  <c r="F168" i="4"/>
  <c r="E168" i="4"/>
  <c r="E172" i="43" s="1"/>
  <c r="D168" i="4"/>
  <c r="D172" i="43" s="1"/>
  <c r="C168" i="4"/>
  <c r="C172" i="43" s="1"/>
  <c r="B168" i="4"/>
  <c r="A168" i="4"/>
  <c r="A172" i="43" s="1"/>
  <c r="AJ167" i="4"/>
  <c r="AJ171" i="43" s="1"/>
  <c r="AH167" i="4"/>
  <c r="AG167" i="4"/>
  <c r="AG171" i="43" s="1"/>
  <c r="AF167" i="4"/>
  <c r="AF171" i="43" s="1"/>
  <c r="AD167" i="4"/>
  <c r="AE167" i="4" s="1"/>
  <c r="R167" i="4" s="1"/>
  <c r="R171" i="43" s="1"/>
  <c r="AC167" i="4"/>
  <c r="AC171" i="43" s="1"/>
  <c r="AB167" i="4"/>
  <c r="AA167" i="4"/>
  <c r="Z167" i="4"/>
  <c r="Z171" i="43" s="1"/>
  <c r="Y167" i="4"/>
  <c r="Y171" i="43" s="1"/>
  <c r="X167" i="4"/>
  <c r="X171" i="43" s="1"/>
  <c r="W167" i="4"/>
  <c r="V167" i="4"/>
  <c r="J167" i="4"/>
  <c r="J171" i="43" s="1"/>
  <c r="H167" i="4"/>
  <c r="H171" i="43" s="1"/>
  <c r="G167" i="4"/>
  <c r="G171" i="43" s="1"/>
  <c r="F167" i="4"/>
  <c r="F171" i="43" s="1"/>
  <c r="E167" i="4"/>
  <c r="E171" i="43" s="1"/>
  <c r="D167" i="4"/>
  <c r="D171" i="43" s="1"/>
  <c r="C167" i="4"/>
  <c r="C171" i="43" s="1"/>
  <c r="B167" i="4"/>
  <c r="B171" i="43" s="1"/>
  <c r="A167" i="4"/>
  <c r="A171" i="43" s="1"/>
  <c r="AJ166" i="4"/>
  <c r="AJ170" i="43" s="1"/>
  <c r="AH166" i="4"/>
  <c r="AG166" i="4"/>
  <c r="AG170" i="43" s="1"/>
  <c r="AF166" i="4"/>
  <c r="AF170" i="43" s="1"/>
  <c r="AD166" i="4"/>
  <c r="AE166" i="4" s="1"/>
  <c r="AC166" i="4"/>
  <c r="AC170" i="43" s="1"/>
  <c r="AB166" i="4"/>
  <c r="AA166" i="4"/>
  <c r="Z166" i="4"/>
  <c r="Z170" i="43" s="1"/>
  <c r="Y166" i="4"/>
  <c r="Y170" i="43" s="1"/>
  <c r="X166" i="4"/>
  <c r="X170" i="43" s="1"/>
  <c r="W166" i="4"/>
  <c r="V166" i="4"/>
  <c r="J166" i="4"/>
  <c r="J170" i="43" s="1"/>
  <c r="H166" i="4"/>
  <c r="H170" i="43" s="1"/>
  <c r="G166" i="4"/>
  <c r="G170" i="43" s="1"/>
  <c r="F166" i="4"/>
  <c r="F170" i="43" s="1"/>
  <c r="E166" i="4"/>
  <c r="E170" i="43" s="1"/>
  <c r="D166" i="4"/>
  <c r="D170" i="43" s="1"/>
  <c r="C166" i="4"/>
  <c r="C170" i="43" s="1"/>
  <c r="B166" i="4"/>
  <c r="B170" i="43" s="1"/>
  <c r="A166" i="4"/>
  <c r="A170" i="43" s="1"/>
  <c r="AJ165" i="4"/>
  <c r="AJ169" i="43" s="1"/>
  <c r="AH165" i="4"/>
  <c r="AG165" i="4"/>
  <c r="AG169" i="43" s="1"/>
  <c r="AF165" i="4"/>
  <c r="AF169" i="43" s="1"/>
  <c r="AD165" i="4"/>
  <c r="AE165" i="4" s="1"/>
  <c r="AC165" i="4"/>
  <c r="AC169" i="43" s="1"/>
  <c r="AB165" i="4"/>
  <c r="AA165" i="4"/>
  <c r="Z165" i="4"/>
  <c r="Z169" i="43" s="1"/>
  <c r="Y165" i="4"/>
  <c r="Y169" i="43" s="1"/>
  <c r="X165" i="4"/>
  <c r="X169" i="43" s="1"/>
  <c r="W165" i="4"/>
  <c r="V165" i="4"/>
  <c r="Q165" i="4"/>
  <c r="Q169" i="43" s="1"/>
  <c r="O165" i="4"/>
  <c r="O169" i="43" s="1"/>
  <c r="L165" i="4"/>
  <c r="L169" i="43" s="1"/>
  <c r="J165" i="4"/>
  <c r="J169" i="43" s="1"/>
  <c r="H165" i="4"/>
  <c r="H169" i="43" s="1"/>
  <c r="G165" i="4"/>
  <c r="G169" i="43" s="1"/>
  <c r="F165" i="4"/>
  <c r="F169" i="43" s="1"/>
  <c r="E165" i="4"/>
  <c r="E169" i="43" s="1"/>
  <c r="D165" i="4"/>
  <c r="D169" i="43" s="1"/>
  <c r="C165" i="4"/>
  <c r="B165" i="4"/>
  <c r="B169" i="43" s="1"/>
  <c r="A165" i="4"/>
  <c r="A169" i="43" s="1"/>
  <c r="AK164" i="4"/>
  <c r="AJ164" i="4"/>
  <c r="AJ168" i="43" s="1"/>
  <c r="AH164" i="4"/>
  <c r="AG164" i="4"/>
  <c r="AG168" i="43" s="1"/>
  <c r="AF164" i="4"/>
  <c r="AF168" i="43" s="1"/>
  <c r="AE164" i="4"/>
  <c r="AD164" i="4"/>
  <c r="AC164" i="4"/>
  <c r="AC168" i="43" s="1"/>
  <c r="AB164" i="4"/>
  <c r="AA164" i="4"/>
  <c r="Z164" i="4"/>
  <c r="Z168" i="43" s="1"/>
  <c r="Y164" i="4"/>
  <c r="Y168" i="43" s="1"/>
  <c r="X164" i="4"/>
  <c r="X168" i="43" s="1"/>
  <c r="W164" i="4"/>
  <c r="V164" i="4"/>
  <c r="Q164" i="4"/>
  <c r="Q168" i="43" s="1"/>
  <c r="O164" i="4"/>
  <c r="O168" i="43" s="1"/>
  <c r="J164" i="4"/>
  <c r="J168" i="43" s="1"/>
  <c r="H164" i="4"/>
  <c r="H168" i="43" s="1"/>
  <c r="G164" i="4"/>
  <c r="G168" i="43" s="1"/>
  <c r="F164" i="4"/>
  <c r="F168" i="43" s="1"/>
  <c r="E164" i="4"/>
  <c r="E168" i="43" s="1"/>
  <c r="D164" i="4"/>
  <c r="D168" i="43" s="1"/>
  <c r="C164" i="4"/>
  <c r="C168" i="43" s="1"/>
  <c r="B164" i="4"/>
  <c r="B168" i="43" s="1"/>
  <c r="A164" i="4"/>
  <c r="A168" i="43" s="1"/>
  <c r="AJ163" i="4"/>
  <c r="AJ167" i="43" s="1"/>
  <c r="AH163" i="4"/>
  <c r="AG163" i="4"/>
  <c r="AG167" i="43" s="1"/>
  <c r="AF163" i="4"/>
  <c r="AF167" i="43" s="1"/>
  <c r="AD163" i="4"/>
  <c r="AE163" i="4" s="1"/>
  <c r="AC163" i="4"/>
  <c r="AC167" i="43" s="1"/>
  <c r="AB163" i="4"/>
  <c r="AA163" i="4"/>
  <c r="Z163" i="4"/>
  <c r="Z167" i="43" s="1"/>
  <c r="Y163" i="4"/>
  <c r="Y167" i="43" s="1"/>
  <c r="X163" i="4"/>
  <c r="X167" i="43" s="1"/>
  <c r="W163" i="4"/>
  <c r="V163" i="4"/>
  <c r="J163" i="4"/>
  <c r="J167" i="43" s="1"/>
  <c r="H163" i="4"/>
  <c r="H167" i="43" s="1"/>
  <c r="G163" i="4"/>
  <c r="G167" i="43" s="1"/>
  <c r="F163" i="4"/>
  <c r="F167" i="43" s="1"/>
  <c r="E163" i="4"/>
  <c r="E167" i="43" s="1"/>
  <c r="D163" i="4"/>
  <c r="D167" i="43" s="1"/>
  <c r="C163" i="4"/>
  <c r="C167" i="43" s="1"/>
  <c r="B163" i="4"/>
  <c r="B167" i="43" s="1"/>
  <c r="A163" i="4"/>
  <c r="A167" i="43" s="1"/>
  <c r="AJ162" i="4"/>
  <c r="AJ166" i="43" s="1"/>
  <c r="AH162" i="4"/>
  <c r="AG162" i="4"/>
  <c r="AG166" i="43" s="1"/>
  <c r="AF162" i="4"/>
  <c r="AF166" i="43" s="1"/>
  <c r="AD162" i="4"/>
  <c r="AE162" i="4" s="1"/>
  <c r="AC162" i="4"/>
  <c r="AC166" i="43" s="1"/>
  <c r="AB162" i="4"/>
  <c r="AA162" i="4"/>
  <c r="Z162" i="4"/>
  <c r="Z166" i="43" s="1"/>
  <c r="Y162" i="4"/>
  <c r="Y166" i="43" s="1"/>
  <c r="X162" i="4"/>
  <c r="X166" i="43" s="1"/>
  <c r="W162" i="4"/>
  <c r="V162" i="4"/>
  <c r="J162" i="4"/>
  <c r="J166" i="43" s="1"/>
  <c r="H162" i="4"/>
  <c r="H166" i="43" s="1"/>
  <c r="G162" i="4"/>
  <c r="G166" i="43" s="1"/>
  <c r="F162" i="4"/>
  <c r="F166" i="43" s="1"/>
  <c r="E162" i="4"/>
  <c r="E166" i="43" s="1"/>
  <c r="D162" i="4"/>
  <c r="D166" i="43" s="1"/>
  <c r="C162" i="4"/>
  <c r="C166" i="43" s="1"/>
  <c r="B162" i="4"/>
  <c r="B166" i="43" s="1"/>
  <c r="A162" i="4"/>
  <c r="A166" i="43" s="1"/>
  <c r="AJ161" i="4"/>
  <c r="AJ165" i="43" s="1"/>
  <c r="AH161" i="4"/>
  <c r="AG161" i="4"/>
  <c r="AG165" i="43" s="1"/>
  <c r="AF161" i="4"/>
  <c r="AF165" i="43" s="1"/>
  <c r="AD161" i="4"/>
  <c r="AE161" i="4" s="1"/>
  <c r="AC161" i="4"/>
  <c r="AC165" i="43" s="1"/>
  <c r="AB161" i="4"/>
  <c r="AA161" i="4"/>
  <c r="Z161" i="4"/>
  <c r="Z165" i="43" s="1"/>
  <c r="Y161" i="4"/>
  <c r="Y165" i="43" s="1"/>
  <c r="X161" i="4"/>
  <c r="X165" i="43" s="1"/>
  <c r="W161" i="4"/>
  <c r="V161" i="4"/>
  <c r="J161" i="4"/>
  <c r="J165" i="43" s="1"/>
  <c r="H161" i="4"/>
  <c r="H165" i="43" s="1"/>
  <c r="G161" i="4"/>
  <c r="G165" i="43" s="1"/>
  <c r="F161" i="4"/>
  <c r="F165" i="43" s="1"/>
  <c r="E161" i="4"/>
  <c r="E165" i="43" s="1"/>
  <c r="D161" i="4"/>
  <c r="D165" i="43" s="1"/>
  <c r="C161" i="4"/>
  <c r="C165" i="43" s="1"/>
  <c r="B161" i="4"/>
  <c r="B165" i="43" s="1"/>
  <c r="A161" i="4"/>
  <c r="A165" i="43" s="1"/>
  <c r="AJ160" i="4"/>
  <c r="AJ164" i="43" s="1"/>
  <c r="AH160" i="4"/>
  <c r="AG160" i="4"/>
  <c r="AG164" i="43" s="1"/>
  <c r="AF160" i="4"/>
  <c r="AF164" i="43" s="1"/>
  <c r="AD160" i="4"/>
  <c r="AE160" i="4" s="1"/>
  <c r="AC160" i="4"/>
  <c r="AC164" i="43" s="1"/>
  <c r="AB160" i="4"/>
  <c r="AA160" i="4"/>
  <c r="Z160" i="4"/>
  <c r="Z164" i="43" s="1"/>
  <c r="Y160" i="4"/>
  <c r="Y164" i="43" s="1"/>
  <c r="X160" i="4"/>
  <c r="X164" i="43" s="1"/>
  <c r="W160" i="4"/>
  <c r="V160" i="4"/>
  <c r="J160" i="4"/>
  <c r="J164" i="43" s="1"/>
  <c r="H160" i="4"/>
  <c r="H164" i="43" s="1"/>
  <c r="G160" i="4"/>
  <c r="G164" i="43" s="1"/>
  <c r="F160" i="4"/>
  <c r="F164" i="43" s="1"/>
  <c r="E160" i="4"/>
  <c r="E164" i="43" s="1"/>
  <c r="D160" i="4"/>
  <c r="D164" i="43" s="1"/>
  <c r="C160" i="4"/>
  <c r="C164" i="43" s="1"/>
  <c r="B160" i="4"/>
  <c r="B164" i="43" s="1"/>
  <c r="A160" i="4"/>
  <c r="A164" i="43" s="1"/>
  <c r="AJ159" i="4"/>
  <c r="AJ163" i="43" s="1"/>
  <c r="AH159" i="4"/>
  <c r="AG159" i="4"/>
  <c r="AG163" i="43" s="1"/>
  <c r="AF159" i="4"/>
  <c r="AF163" i="43" s="1"/>
  <c r="AD159" i="4"/>
  <c r="AE159" i="4" s="1"/>
  <c r="AC159" i="4"/>
  <c r="AC163" i="43" s="1"/>
  <c r="AB159" i="4"/>
  <c r="AA159" i="4"/>
  <c r="Z159" i="4"/>
  <c r="Z163" i="43" s="1"/>
  <c r="Y159" i="4"/>
  <c r="Y163" i="43" s="1"/>
  <c r="X159" i="4"/>
  <c r="X163" i="43" s="1"/>
  <c r="W159" i="4"/>
  <c r="V159" i="4"/>
  <c r="J159" i="4"/>
  <c r="J163" i="43" s="1"/>
  <c r="H159" i="4"/>
  <c r="H163" i="43" s="1"/>
  <c r="G159" i="4"/>
  <c r="G163" i="43" s="1"/>
  <c r="F159" i="4"/>
  <c r="F163" i="43" s="1"/>
  <c r="E159" i="4"/>
  <c r="E163" i="43" s="1"/>
  <c r="D159" i="4"/>
  <c r="D163" i="43" s="1"/>
  <c r="C159" i="4"/>
  <c r="C163" i="43" s="1"/>
  <c r="B159" i="4"/>
  <c r="B163" i="43" s="1"/>
  <c r="A159" i="4"/>
  <c r="A163" i="43" s="1"/>
  <c r="AJ158" i="4"/>
  <c r="AJ162" i="43" s="1"/>
  <c r="AH158" i="4"/>
  <c r="AG158" i="4"/>
  <c r="AG162" i="43" s="1"/>
  <c r="AF158" i="4"/>
  <c r="AF162" i="43" s="1"/>
  <c r="AD158" i="4"/>
  <c r="AE158" i="4" s="1"/>
  <c r="AC158" i="4"/>
  <c r="AC162" i="43" s="1"/>
  <c r="AB158" i="4"/>
  <c r="AA158" i="4"/>
  <c r="Z158" i="4"/>
  <c r="Z162" i="43" s="1"/>
  <c r="Y158" i="4"/>
  <c r="Y162" i="43" s="1"/>
  <c r="X158" i="4"/>
  <c r="X162" i="43" s="1"/>
  <c r="W158" i="4"/>
  <c r="V158" i="4"/>
  <c r="J158" i="4"/>
  <c r="J162" i="43" s="1"/>
  <c r="H158" i="4"/>
  <c r="H162" i="43" s="1"/>
  <c r="G158" i="4"/>
  <c r="G162" i="43" s="1"/>
  <c r="F158" i="4"/>
  <c r="F162" i="43" s="1"/>
  <c r="E158" i="4"/>
  <c r="E162" i="43" s="1"/>
  <c r="D158" i="4"/>
  <c r="D162" i="43" s="1"/>
  <c r="C158" i="4"/>
  <c r="C162" i="43" s="1"/>
  <c r="B158" i="4"/>
  <c r="B162" i="43" s="1"/>
  <c r="A158" i="4"/>
  <c r="A162" i="43" s="1"/>
  <c r="AJ157" i="4"/>
  <c r="AJ161" i="43" s="1"/>
  <c r="AH157" i="4"/>
  <c r="AG157" i="4"/>
  <c r="AG161" i="43" s="1"/>
  <c r="AF157" i="4"/>
  <c r="AF161" i="43" s="1"/>
  <c r="AD157" i="4"/>
  <c r="AE157" i="4" s="1"/>
  <c r="AC157" i="4"/>
  <c r="AC161" i="43" s="1"/>
  <c r="AB157" i="4"/>
  <c r="AA157" i="4"/>
  <c r="Z157" i="4"/>
  <c r="Z161" i="43" s="1"/>
  <c r="Y157" i="4"/>
  <c r="Y161" i="43" s="1"/>
  <c r="X157" i="4"/>
  <c r="X161" i="43" s="1"/>
  <c r="W157" i="4"/>
  <c r="V157" i="4"/>
  <c r="J157" i="4"/>
  <c r="J161" i="43" s="1"/>
  <c r="H157" i="4"/>
  <c r="H161" i="43" s="1"/>
  <c r="G157" i="4"/>
  <c r="G161" i="43" s="1"/>
  <c r="F157" i="4"/>
  <c r="F161" i="43" s="1"/>
  <c r="E157" i="4"/>
  <c r="E161" i="43" s="1"/>
  <c r="D157" i="4"/>
  <c r="D161" i="43" s="1"/>
  <c r="C157" i="4"/>
  <c r="C161" i="43" s="1"/>
  <c r="B157" i="4"/>
  <c r="B161" i="43" s="1"/>
  <c r="A157" i="4"/>
  <c r="A161" i="43" s="1"/>
  <c r="AJ156" i="4"/>
  <c r="AJ160" i="43" s="1"/>
  <c r="AH156" i="4"/>
  <c r="AG156" i="4"/>
  <c r="AG160" i="43" s="1"/>
  <c r="AF156" i="4"/>
  <c r="AF160" i="43" s="1"/>
  <c r="AD156" i="4"/>
  <c r="AE156" i="4" s="1"/>
  <c r="AC156" i="4"/>
  <c r="AC160" i="43" s="1"/>
  <c r="AB156" i="4"/>
  <c r="AA156" i="4"/>
  <c r="Z156" i="4"/>
  <c r="Z160" i="43" s="1"/>
  <c r="Y156" i="4"/>
  <c r="Y160" i="43" s="1"/>
  <c r="X156" i="4"/>
  <c r="X160" i="43" s="1"/>
  <c r="W156" i="4"/>
  <c r="V156" i="4"/>
  <c r="J156" i="4"/>
  <c r="J160" i="43" s="1"/>
  <c r="H156" i="4"/>
  <c r="H160" i="43" s="1"/>
  <c r="G156" i="4"/>
  <c r="G160" i="43" s="1"/>
  <c r="F156" i="4"/>
  <c r="F160" i="43" s="1"/>
  <c r="E156" i="4"/>
  <c r="E160" i="43" s="1"/>
  <c r="D156" i="4"/>
  <c r="D160" i="43" s="1"/>
  <c r="C156" i="4"/>
  <c r="C160" i="43" s="1"/>
  <c r="B156" i="4"/>
  <c r="B160" i="43" s="1"/>
  <c r="A156" i="4"/>
  <c r="A160" i="43" s="1"/>
  <c r="AJ155" i="4"/>
  <c r="AJ159" i="43" s="1"/>
  <c r="AH155" i="4"/>
  <c r="AH159" i="43" s="1"/>
  <c r="AG155" i="4"/>
  <c r="AG159" i="43" s="1"/>
  <c r="AF155" i="4"/>
  <c r="AF159" i="43" s="1"/>
  <c r="AD155" i="4"/>
  <c r="AE155" i="4" s="1"/>
  <c r="AC155" i="4"/>
  <c r="AC159" i="43" s="1"/>
  <c r="AB155" i="4"/>
  <c r="AA155" i="4"/>
  <c r="Z155" i="4"/>
  <c r="Z159" i="43" s="1"/>
  <c r="Y155" i="4"/>
  <c r="Y159" i="43" s="1"/>
  <c r="X155" i="4"/>
  <c r="X159" i="43" s="1"/>
  <c r="W155" i="4"/>
  <c r="V155" i="4"/>
  <c r="J155" i="4"/>
  <c r="J159" i="43" s="1"/>
  <c r="H155" i="4"/>
  <c r="H159" i="43" s="1"/>
  <c r="G155" i="4"/>
  <c r="G159" i="43" s="1"/>
  <c r="F155" i="4"/>
  <c r="F159" i="43" s="1"/>
  <c r="E155" i="4"/>
  <c r="E159" i="43" s="1"/>
  <c r="D155" i="4"/>
  <c r="D159" i="43" s="1"/>
  <c r="C155" i="4"/>
  <c r="C159" i="43" s="1"/>
  <c r="B155" i="4"/>
  <c r="B159" i="43" s="1"/>
  <c r="A155" i="4"/>
  <c r="A159" i="43" s="1"/>
  <c r="AJ154" i="4"/>
  <c r="AJ158" i="43" s="1"/>
  <c r="AH154" i="4"/>
  <c r="AH158" i="43" s="1"/>
  <c r="AG154" i="4"/>
  <c r="AG158" i="43" s="1"/>
  <c r="AF154" i="4"/>
  <c r="AF158" i="43" s="1"/>
  <c r="AD154" i="4"/>
  <c r="AE154" i="4" s="1"/>
  <c r="AC154" i="4"/>
  <c r="AC158" i="43" s="1"/>
  <c r="AB154" i="4"/>
  <c r="AA154" i="4"/>
  <c r="Z154" i="4"/>
  <c r="Z158" i="43" s="1"/>
  <c r="Y154" i="4"/>
  <c r="Y158" i="43" s="1"/>
  <c r="X154" i="4"/>
  <c r="X158" i="43" s="1"/>
  <c r="W154" i="4"/>
  <c r="V154" i="4"/>
  <c r="O154" i="4"/>
  <c r="O158" i="43" s="1"/>
  <c r="J154" i="4"/>
  <c r="J158" i="43" s="1"/>
  <c r="H154" i="4"/>
  <c r="H158" i="43" s="1"/>
  <c r="G154" i="4"/>
  <c r="G158" i="43" s="1"/>
  <c r="F154" i="4"/>
  <c r="F158" i="43" s="1"/>
  <c r="E154" i="4"/>
  <c r="E158" i="43" s="1"/>
  <c r="D154" i="4"/>
  <c r="D158" i="43" s="1"/>
  <c r="C154" i="4"/>
  <c r="C158" i="43" s="1"/>
  <c r="B154" i="4"/>
  <c r="B158" i="43" s="1"/>
  <c r="A154" i="4"/>
  <c r="A158" i="43" s="1"/>
  <c r="AK153" i="4"/>
  <c r="AJ153" i="4"/>
  <c r="AJ157" i="43" s="1"/>
  <c r="AH153" i="4"/>
  <c r="AG153" i="4"/>
  <c r="AG157" i="43" s="1"/>
  <c r="AF153" i="4"/>
  <c r="AF157" i="43" s="1"/>
  <c r="AD153" i="4"/>
  <c r="AE153" i="4" s="1"/>
  <c r="AC153" i="4"/>
  <c r="AC157" i="43" s="1"/>
  <c r="AB153" i="4"/>
  <c r="AA153" i="4"/>
  <c r="Z153" i="4"/>
  <c r="Z157" i="43" s="1"/>
  <c r="Y153" i="4"/>
  <c r="Y157" i="43" s="1"/>
  <c r="X153" i="4"/>
  <c r="X157" i="43" s="1"/>
  <c r="W153" i="4"/>
  <c r="V153" i="4"/>
  <c r="N153" i="4"/>
  <c r="N157" i="43" s="1"/>
  <c r="J153" i="4"/>
  <c r="J157" i="43" s="1"/>
  <c r="H153" i="4"/>
  <c r="H157" i="43" s="1"/>
  <c r="G153" i="4"/>
  <c r="G157" i="43" s="1"/>
  <c r="F153" i="4"/>
  <c r="F157" i="43" s="1"/>
  <c r="E153" i="4"/>
  <c r="E157" i="43" s="1"/>
  <c r="D153" i="4"/>
  <c r="D157" i="43" s="1"/>
  <c r="C153" i="4"/>
  <c r="C157" i="43" s="1"/>
  <c r="B153" i="4"/>
  <c r="B157" i="43" s="1"/>
  <c r="A153" i="4"/>
  <c r="A157" i="43" s="1"/>
  <c r="AK152" i="4"/>
  <c r="AJ152" i="4"/>
  <c r="AJ156" i="43" s="1"/>
  <c r="AH152" i="4"/>
  <c r="AG152" i="4"/>
  <c r="AG156" i="43" s="1"/>
  <c r="AF152" i="4"/>
  <c r="AF156" i="43" s="1"/>
  <c r="AD152" i="4"/>
  <c r="AC152" i="4"/>
  <c r="AC156" i="43" s="1"/>
  <c r="AB152" i="4"/>
  <c r="AA152" i="4"/>
  <c r="Z152" i="4"/>
  <c r="Z156" i="43" s="1"/>
  <c r="Y152" i="4"/>
  <c r="Y156" i="43" s="1"/>
  <c r="X152" i="4"/>
  <c r="X156" i="43" s="1"/>
  <c r="W152" i="4"/>
  <c r="V152" i="4"/>
  <c r="Q152" i="4"/>
  <c r="L152" i="4"/>
  <c r="J152" i="4"/>
  <c r="J156" i="43" s="1"/>
  <c r="H152" i="4"/>
  <c r="H156" i="43" s="1"/>
  <c r="G152" i="4"/>
  <c r="G156" i="43" s="1"/>
  <c r="F152" i="4"/>
  <c r="F156" i="43" s="1"/>
  <c r="E152" i="4"/>
  <c r="E156" i="43" s="1"/>
  <c r="D152" i="4"/>
  <c r="D156" i="43" s="1"/>
  <c r="C152" i="4"/>
  <c r="B152" i="4"/>
  <c r="B156" i="43" s="1"/>
  <c r="A152" i="4"/>
  <c r="A156" i="43" s="1"/>
  <c r="AK151" i="4"/>
  <c r="AJ151" i="4"/>
  <c r="AJ155" i="43" s="1"/>
  <c r="AH151" i="4"/>
  <c r="AG151" i="4"/>
  <c r="AG155" i="43" s="1"/>
  <c r="AF151" i="4"/>
  <c r="AF155" i="43" s="1"/>
  <c r="AE151" i="4"/>
  <c r="AD151" i="4"/>
  <c r="AC151" i="4"/>
  <c r="AC155" i="43" s="1"/>
  <c r="AB151" i="4"/>
  <c r="AA151" i="4"/>
  <c r="Z151" i="4"/>
  <c r="Z155" i="43" s="1"/>
  <c r="Y151" i="4"/>
  <c r="Y155" i="43" s="1"/>
  <c r="X151" i="4"/>
  <c r="X155" i="43" s="1"/>
  <c r="W151" i="4"/>
  <c r="V151" i="4"/>
  <c r="Q151" i="4"/>
  <c r="Q155" i="43" s="1"/>
  <c r="L151" i="4"/>
  <c r="J151" i="4"/>
  <c r="J155" i="43" s="1"/>
  <c r="H151" i="4"/>
  <c r="H155" i="43" s="1"/>
  <c r="G151" i="4"/>
  <c r="G155" i="43" s="1"/>
  <c r="F151" i="4"/>
  <c r="F155" i="43" s="1"/>
  <c r="E151" i="4"/>
  <c r="E155" i="43" s="1"/>
  <c r="D151" i="4"/>
  <c r="D155" i="43" s="1"/>
  <c r="C151" i="4"/>
  <c r="B151" i="4"/>
  <c r="B155" i="43" s="1"/>
  <c r="A151" i="4"/>
  <c r="A155" i="43" s="1"/>
  <c r="AJ150" i="4"/>
  <c r="AJ154" i="43" s="1"/>
  <c r="AH150" i="4"/>
  <c r="AG150" i="4"/>
  <c r="AG154" i="43" s="1"/>
  <c r="AF150" i="4"/>
  <c r="AF154" i="43" s="1"/>
  <c r="AD150" i="4"/>
  <c r="AC150" i="4"/>
  <c r="AC154" i="43" s="1"/>
  <c r="AB150" i="4"/>
  <c r="AA150" i="4"/>
  <c r="Z150" i="4"/>
  <c r="Z154" i="43" s="1"/>
  <c r="Y150" i="4"/>
  <c r="Y154" i="43" s="1"/>
  <c r="X150" i="4"/>
  <c r="X154" i="43" s="1"/>
  <c r="W150" i="4"/>
  <c r="V150" i="4"/>
  <c r="J150" i="4"/>
  <c r="J154" i="43" s="1"/>
  <c r="H150" i="4"/>
  <c r="H154" i="43" s="1"/>
  <c r="G150" i="4"/>
  <c r="G154" i="43" s="1"/>
  <c r="F150" i="4"/>
  <c r="E150" i="4"/>
  <c r="E154" i="43" s="1"/>
  <c r="D150" i="4"/>
  <c r="D154" i="43" s="1"/>
  <c r="C150" i="4"/>
  <c r="C154" i="43" s="1"/>
  <c r="B150" i="4"/>
  <c r="A150" i="4"/>
  <c r="A154" i="43" s="1"/>
  <c r="AJ149" i="4"/>
  <c r="AJ153" i="43" s="1"/>
  <c r="AH149" i="4"/>
  <c r="AH153" i="43" s="1"/>
  <c r="AG149" i="4"/>
  <c r="AG153" i="43" s="1"/>
  <c r="AF149" i="4"/>
  <c r="AF153" i="43" s="1"/>
  <c r="AD149" i="4"/>
  <c r="AE149" i="4" s="1"/>
  <c r="AC149" i="4"/>
  <c r="AC153" i="43" s="1"/>
  <c r="AB149" i="4"/>
  <c r="AA149" i="4"/>
  <c r="Z149" i="4"/>
  <c r="Z153" i="43" s="1"/>
  <c r="Y149" i="4"/>
  <c r="Y153" i="43" s="1"/>
  <c r="X149" i="4"/>
  <c r="X153" i="43" s="1"/>
  <c r="W149" i="4"/>
  <c r="V149" i="4"/>
  <c r="J149" i="4"/>
  <c r="J153" i="43" s="1"/>
  <c r="H149" i="4"/>
  <c r="H153" i="43" s="1"/>
  <c r="G149" i="4"/>
  <c r="G153" i="43" s="1"/>
  <c r="F149" i="4"/>
  <c r="E149" i="4"/>
  <c r="E153" i="43" s="1"/>
  <c r="D149" i="4"/>
  <c r="D153" i="43" s="1"/>
  <c r="C149" i="4"/>
  <c r="C153" i="43" s="1"/>
  <c r="B149" i="4"/>
  <c r="A149" i="4"/>
  <c r="A153" i="43" s="1"/>
  <c r="AJ148" i="4"/>
  <c r="AJ152" i="43" s="1"/>
  <c r="AH148" i="4"/>
  <c r="AH152" i="43" s="1"/>
  <c r="AG148" i="4"/>
  <c r="AG152" i="43" s="1"/>
  <c r="AF148" i="4"/>
  <c r="AF152" i="43" s="1"/>
  <c r="AD148" i="4"/>
  <c r="AE148" i="4" s="1"/>
  <c r="AC148" i="4"/>
  <c r="AC152" i="43" s="1"/>
  <c r="AB148" i="4"/>
  <c r="AA148" i="4"/>
  <c r="Z148" i="4"/>
  <c r="Z152" i="43" s="1"/>
  <c r="Y148" i="4"/>
  <c r="Y152" i="43" s="1"/>
  <c r="X148" i="4"/>
  <c r="X152" i="43" s="1"/>
  <c r="W148" i="4"/>
  <c r="V148" i="4"/>
  <c r="O148" i="4"/>
  <c r="O152" i="43" s="1"/>
  <c r="M148" i="4"/>
  <c r="M152" i="43" s="1"/>
  <c r="M213" i="43" s="1"/>
  <c r="J148" i="4"/>
  <c r="J152" i="43" s="1"/>
  <c r="H148" i="4"/>
  <c r="H152" i="43" s="1"/>
  <c r="G148" i="4"/>
  <c r="G152" i="43" s="1"/>
  <c r="F148" i="4"/>
  <c r="E148" i="4"/>
  <c r="E152" i="43" s="1"/>
  <c r="D148" i="4"/>
  <c r="D152" i="43" s="1"/>
  <c r="C148" i="4"/>
  <c r="C152" i="43" s="1"/>
  <c r="B148" i="4"/>
  <c r="B152" i="43" s="1"/>
  <c r="A148" i="4"/>
  <c r="A152" i="43" s="1"/>
  <c r="O147" i="4"/>
  <c r="O150" i="43" s="1"/>
  <c r="K147" i="4"/>
  <c r="K150" i="43" s="1"/>
  <c r="O146" i="4"/>
  <c r="O149" i="43" s="1"/>
  <c r="K146" i="4"/>
  <c r="K149" i="43" s="1"/>
  <c r="AK145" i="4"/>
  <c r="AJ145" i="4"/>
  <c r="AJ148" i="43" s="1"/>
  <c r="AH145" i="4"/>
  <c r="AH148" i="43" s="1"/>
  <c r="AG145" i="4"/>
  <c r="AG148" i="43" s="1"/>
  <c r="AF145" i="4"/>
  <c r="AF148" i="43" s="1"/>
  <c r="AD145" i="4"/>
  <c r="AE145" i="4" s="1"/>
  <c r="AC145" i="4"/>
  <c r="AC148" i="43" s="1"/>
  <c r="AB145" i="4"/>
  <c r="AA145" i="4"/>
  <c r="Z145" i="4"/>
  <c r="Z148" i="43" s="1"/>
  <c r="Y145" i="4"/>
  <c r="Y148" i="43" s="1"/>
  <c r="X145" i="4"/>
  <c r="X148" i="43" s="1"/>
  <c r="W145" i="4"/>
  <c r="V145" i="4"/>
  <c r="Q145" i="4"/>
  <c r="Q148" i="43" s="1"/>
  <c r="P145" i="4"/>
  <c r="P148" i="43" s="1"/>
  <c r="O145" i="4"/>
  <c r="O148" i="43" s="1"/>
  <c r="J145" i="4"/>
  <c r="J148" i="43" s="1"/>
  <c r="J151" i="43" s="1"/>
  <c r="H145" i="4"/>
  <c r="H148" i="43" s="1"/>
  <c r="G145" i="4"/>
  <c r="G148" i="43" s="1"/>
  <c r="F145" i="4"/>
  <c r="F148" i="43" s="1"/>
  <c r="E145" i="4"/>
  <c r="E148" i="43" s="1"/>
  <c r="E151" i="43" s="1"/>
  <c r="D145" i="4"/>
  <c r="D148" i="43" s="1"/>
  <c r="C145" i="4"/>
  <c r="C148" i="43" s="1"/>
  <c r="B145" i="4"/>
  <c r="A145" i="4"/>
  <c r="A148" i="43" s="1"/>
  <c r="AJ144" i="4"/>
  <c r="AJ146" i="43" s="1"/>
  <c r="AH144" i="4"/>
  <c r="AG144" i="4"/>
  <c r="AG146" i="43" s="1"/>
  <c r="AF144" i="4"/>
  <c r="AF146" i="43" s="1"/>
  <c r="AD144" i="4"/>
  <c r="AE144" i="4" s="1"/>
  <c r="AC144" i="4"/>
  <c r="AC146" i="43" s="1"/>
  <c r="AB144" i="4"/>
  <c r="AA144" i="4"/>
  <c r="Z144" i="4"/>
  <c r="Z146" i="43" s="1"/>
  <c r="Y144" i="4"/>
  <c r="Y146" i="43" s="1"/>
  <c r="X144" i="4"/>
  <c r="X146" i="43" s="1"/>
  <c r="W144" i="4"/>
  <c r="V144" i="4"/>
  <c r="J144" i="4"/>
  <c r="J146" i="43" s="1"/>
  <c r="H144" i="4"/>
  <c r="H146" i="43" s="1"/>
  <c r="G144" i="4"/>
  <c r="G146" i="43" s="1"/>
  <c r="F144" i="4"/>
  <c r="E144" i="4"/>
  <c r="E146" i="43" s="1"/>
  <c r="D144" i="4"/>
  <c r="D146" i="43" s="1"/>
  <c r="C144" i="4"/>
  <c r="C146" i="43" s="1"/>
  <c r="B144" i="4"/>
  <c r="A144" i="4"/>
  <c r="A146" i="43" s="1"/>
  <c r="AJ143" i="4"/>
  <c r="AJ145" i="43" s="1"/>
  <c r="AH143" i="4"/>
  <c r="AG143" i="4"/>
  <c r="AG145" i="43" s="1"/>
  <c r="AF143" i="4"/>
  <c r="AF145" i="43" s="1"/>
  <c r="AD143" i="4"/>
  <c r="AE143" i="4" s="1"/>
  <c r="R143" i="4" s="1"/>
  <c r="R145" i="43" s="1"/>
  <c r="AC143" i="4"/>
  <c r="AC145" i="43" s="1"/>
  <c r="AB143" i="4"/>
  <c r="AA143" i="4"/>
  <c r="Z143" i="4"/>
  <c r="Z145" i="43" s="1"/>
  <c r="Y143" i="4"/>
  <c r="Y145" i="43" s="1"/>
  <c r="X143" i="4"/>
  <c r="X145" i="43" s="1"/>
  <c r="W143" i="4"/>
  <c r="V143" i="4"/>
  <c r="J143" i="4"/>
  <c r="J145" i="43" s="1"/>
  <c r="H143" i="4"/>
  <c r="H145" i="43" s="1"/>
  <c r="G143" i="4"/>
  <c r="G145" i="43" s="1"/>
  <c r="F143" i="4"/>
  <c r="E143" i="4"/>
  <c r="E145" i="43" s="1"/>
  <c r="D143" i="4"/>
  <c r="D145" i="43" s="1"/>
  <c r="C143" i="4"/>
  <c r="C145" i="43" s="1"/>
  <c r="B143" i="4"/>
  <c r="A143" i="4"/>
  <c r="A145" i="43" s="1"/>
  <c r="AJ142" i="4"/>
  <c r="AJ144" i="43" s="1"/>
  <c r="AH142" i="4"/>
  <c r="AG142" i="4"/>
  <c r="AG144" i="43" s="1"/>
  <c r="AF142" i="4"/>
  <c r="AF144" i="43" s="1"/>
  <c r="AD142" i="4"/>
  <c r="AE142" i="4" s="1"/>
  <c r="R142" i="4" s="1"/>
  <c r="R144" i="43" s="1"/>
  <c r="AC142" i="4"/>
  <c r="AC144" i="43" s="1"/>
  <c r="AB142" i="4"/>
  <c r="AA142" i="4"/>
  <c r="Z142" i="4"/>
  <c r="Z144" i="43" s="1"/>
  <c r="Y142" i="4"/>
  <c r="Y144" i="43" s="1"/>
  <c r="X142" i="4"/>
  <c r="X144" i="43" s="1"/>
  <c r="W142" i="4"/>
  <c r="V142" i="4"/>
  <c r="N142" i="4"/>
  <c r="N144" i="43" s="1"/>
  <c r="J142" i="4"/>
  <c r="J144" i="43" s="1"/>
  <c r="H142" i="4"/>
  <c r="H144" i="43" s="1"/>
  <c r="G142" i="4"/>
  <c r="G144" i="43" s="1"/>
  <c r="F142" i="4"/>
  <c r="F144" i="43" s="1"/>
  <c r="E142" i="4"/>
  <c r="E144" i="43" s="1"/>
  <c r="D142" i="4"/>
  <c r="D144" i="43" s="1"/>
  <c r="C142" i="4"/>
  <c r="C144" i="43" s="1"/>
  <c r="B142" i="4"/>
  <c r="B144" i="43" s="1"/>
  <c r="A142" i="4"/>
  <c r="A144" i="43" s="1"/>
  <c r="AK141" i="4"/>
  <c r="AJ141" i="4"/>
  <c r="AJ143" i="43" s="1"/>
  <c r="AH141" i="4"/>
  <c r="AG141" i="4"/>
  <c r="AG143" i="43" s="1"/>
  <c r="AF141" i="4"/>
  <c r="AF143" i="43" s="1"/>
  <c r="AD141" i="4"/>
  <c r="AE141" i="4" s="1"/>
  <c r="AC141" i="4"/>
  <c r="AC143" i="43" s="1"/>
  <c r="AB141" i="4"/>
  <c r="AA141" i="4"/>
  <c r="Z141" i="4"/>
  <c r="Z143" i="43" s="1"/>
  <c r="Y141" i="4"/>
  <c r="Y143" i="43" s="1"/>
  <c r="X141" i="4"/>
  <c r="X143" i="43" s="1"/>
  <c r="W141" i="4"/>
  <c r="V141" i="4"/>
  <c r="N141" i="4"/>
  <c r="N143" i="43" s="1"/>
  <c r="J141" i="4"/>
  <c r="J143" i="43" s="1"/>
  <c r="H141" i="4"/>
  <c r="H143" i="43" s="1"/>
  <c r="G141" i="4"/>
  <c r="G143" i="43" s="1"/>
  <c r="F141" i="4"/>
  <c r="F143" i="43" s="1"/>
  <c r="E141" i="4"/>
  <c r="E143" i="43" s="1"/>
  <c r="D141" i="4"/>
  <c r="D143" i="43" s="1"/>
  <c r="C141" i="4"/>
  <c r="C143" i="43" s="1"/>
  <c r="B141" i="4"/>
  <c r="B143" i="43" s="1"/>
  <c r="A141" i="4"/>
  <c r="A143" i="43" s="1"/>
  <c r="AK140" i="4"/>
  <c r="AJ140" i="4"/>
  <c r="AJ142" i="43" s="1"/>
  <c r="AH140" i="4"/>
  <c r="AG140" i="4"/>
  <c r="AG142" i="43" s="1"/>
  <c r="AF140" i="4"/>
  <c r="AF142" i="43" s="1"/>
  <c r="AD140" i="4"/>
  <c r="AE140" i="4" s="1"/>
  <c r="AC140" i="4"/>
  <c r="AC142" i="43" s="1"/>
  <c r="AB140" i="4"/>
  <c r="AA140" i="4"/>
  <c r="Z140" i="4"/>
  <c r="Z142" i="43" s="1"/>
  <c r="Y140" i="4"/>
  <c r="Y142" i="43" s="1"/>
  <c r="X140" i="4"/>
  <c r="X142" i="43" s="1"/>
  <c r="W140" i="4"/>
  <c r="V140" i="4"/>
  <c r="N140" i="4"/>
  <c r="N142" i="43" s="1"/>
  <c r="J140" i="4"/>
  <c r="J142" i="43" s="1"/>
  <c r="H140" i="4"/>
  <c r="H142" i="43" s="1"/>
  <c r="G140" i="4"/>
  <c r="G142" i="43" s="1"/>
  <c r="F140" i="4"/>
  <c r="F142" i="43" s="1"/>
  <c r="E140" i="4"/>
  <c r="E142" i="43" s="1"/>
  <c r="D140" i="4"/>
  <c r="D142" i="43" s="1"/>
  <c r="C140" i="4"/>
  <c r="C142" i="43" s="1"/>
  <c r="B140" i="4"/>
  <c r="B142" i="43" s="1"/>
  <c r="A140" i="4"/>
  <c r="A142" i="43" s="1"/>
  <c r="AK139" i="4"/>
  <c r="AJ139" i="4"/>
  <c r="AJ141" i="43" s="1"/>
  <c r="AH139" i="4"/>
  <c r="AG139" i="4"/>
  <c r="AG141" i="43" s="1"/>
  <c r="AF139" i="4"/>
  <c r="AF141" i="43" s="1"/>
  <c r="AD139" i="4"/>
  <c r="AE139" i="4" s="1"/>
  <c r="AC139" i="4"/>
  <c r="AC141" i="43" s="1"/>
  <c r="AB139" i="4"/>
  <c r="AA139" i="4"/>
  <c r="Z139" i="4"/>
  <c r="Z141" i="43" s="1"/>
  <c r="Y139" i="4"/>
  <c r="Y141" i="43" s="1"/>
  <c r="X139" i="4"/>
  <c r="X141" i="43" s="1"/>
  <c r="W139" i="4"/>
  <c r="V139" i="4"/>
  <c r="N139" i="4"/>
  <c r="N141" i="43" s="1"/>
  <c r="J139" i="4"/>
  <c r="J141" i="43" s="1"/>
  <c r="H139" i="4"/>
  <c r="H141" i="43" s="1"/>
  <c r="G139" i="4"/>
  <c r="G141" i="43" s="1"/>
  <c r="F139" i="4"/>
  <c r="F141" i="43" s="1"/>
  <c r="E139" i="4"/>
  <c r="E141" i="43" s="1"/>
  <c r="D139" i="4"/>
  <c r="D141" i="43" s="1"/>
  <c r="C139" i="4"/>
  <c r="C141" i="43" s="1"/>
  <c r="B139" i="4"/>
  <c r="B141" i="43" s="1"/>
  <c r="A139" i="4"/>
  <c r="A141" i="43" s="1"/>
  <c r="AK138" i="4"/>
  <c r="AJ138" i="4"/>
  <c r="AJ140" i="43" s="1"/>
  <c r="AH138" i="4"/>
  <c r="AG138" i="4"/>
  <c r="AG140" i="43" s="1"/>
  <c r="AF138" i="4"/>
  <c r="AF140" i="43" s="1"/>
  <c r="AD138" i="4"/>
  <c r="AE138" i="4" s="1"/>
  <c r="R138" i="4" s="1"/>
  <c r="AC138" i="4"/>
  <c r="AC140" i="43" s="1"/>
  <c r="AB138" i="4"/>
  <c r="AA138" i="4"/>
  <c r="Z138" i="4"/>
  <c r="Z140" i="43" s="1"/>
  <c r="Y138" i="4"/>
  <c r="Y140" i="43" s="1"/>
  <c r="X138" i="4"/>
  <c r="X140" i="43" s="1"/>
  <c r="W138" i="4"/>
  <c r="V138" i="4"/>
  <c r="L138" i="4"/>
  <c r="J138" i="4"/>
  <c r="J140" i="43" s="1"/>
  <c r="H138" i="4"/>
  <c r="H140" i="43" s="1"/>
  <c r="G138" i="4"/>
  <c r="G140" i="43" s="1"/>
  <c r="F138" i="4"/>
  <c r="F140" i="43" s="1"/>
  <c r="E138" i="4"/>
  <c r="E140" i="43" s="1"/>
  <c r="D138" i="4"/>
  <c r="D140" i="43" s="1"/>
  <c r="C138" i="4"/>
  <c r="C140" i="43" s="1"/>
  <c r="B138" i="4"/>
  <c r="B140" i="43" s="1"/>
  <c r="A138" i="4"/>
  <c r="A140" i="43" s="1"/>
  <c r="AK137" i="4"/>
  <c r="AJ137" i="4"/>
  <c r="AJ139" i="43" s="1"/>
  <c r="AH137" i="4"/>
  <c r="AG137" i="4"/>
  <c r="AG139" i="43" s="1"/>
  <c r="AF137" i="4"/>
  <c r="AF139" i="43" s="1"/>
  <c r="AE137" i="4"/>
  <c r="AD137" i="4"/>
  <c r="AC137" i="4"/>
  <c r="AC139" i="43" s="1"/>
  <c r="AB137" i="4"/>
  <c r="AA137" i="4"/>
  <c r="Z137" i="4"/>
  <c r="Z139" i="43" s="1"/>
  <c r="Y137" i="4"/>
  <c r="Y139" i="43" s="1"/>
  <c r="X137" i="4"/>
  <c r="X139" i="43" s="1"/>
  <c r="W137" i="4"/>
  <c r="V137" i="4"/>
  <c r="R137" i="4"/>
  <c r="R139" i="43" s="1"/>
  <c r="J137" i="4"/>
  <c r="J139" i="43" s="1"/>
  <c r="H137" i="4"/>
  <c r="H139" i="43" s="1"/>
  <c r="G137" i="4"/>
  <c r="G139" i="43" s="1"/>
  <c r="F137" i="4"/>
  <c r="E137" i="4"/>
  <c r="E139" i="43" s="1"/>
  <c r="D137" i="4"/>
  <c r="D139" i="43" s="1"/>
  <c r="C137" i="4"/>
  <c r="B137" i="4"/>
  <c r="B139" i="43" s="1"/>
  <c r="A137" i="4"/>
  <c r="A139" i="43" s="1"/>
  <c r="AJ136" i="4"/>
  <c r="AJ138" i="43" s="1"/>
  <c r="AH136" i="4"/>
  <c r="AG136" i="4"/>
  <c r="AG138" i="43" s="1"/>
  <c r="AF136" i="4"/>
  <c r="AF138" i="43" s="1"/>
  <c r="AD136" i="4"/>
  <c r="AE136" i="4" s="1"/>
  <c r="R136" i="4" s="1"/>
  <c r="R138" i="43" s="1"/>
  <c r="AC136" i="4"/>
  <c r="AC138" i="43" s="1"/>
  <c r="AB136" i="4"/>
  <c r="AA136" i="4"/>
  <c r="Z136" i="4"/>
  <c r="Z138" i="43" s="1"/>
  <c r="Y136" i="4"/>
  <c r="Y138" i="43" s="1"/>
  <c r="X136" i="4"/>
  <c r="X138" i="43" s="1"/>
  <c r="W136" i="4"/>
  <c r="V136" i="4"/>
  <c r="Q136" i="4"/>
  <c r="Q138" i="43" s="1"/>
  <c r="J136" i="4"/>
  <c r="J138" i="43" s="1"/>
  <c r="H136" i="4"/>
  <c r="H138" i="43" s="1"/>
  <c r="G136" i="4"/>
  <c r="G138" i="43" s="1"/>
  <c r="F136" i="4"/>
  <c r="E136" i="4"/>
  <c r="E138" i="43" s="1"/>
  <c r="D136" i="4"/>
  <c r="D138" i="43" s="1"/>
  <c r="C136" i="4"/>
  <c r="B136" i="4"/>
  <c r="B138" i="43" s="1"/>
  <c r="A136" i="4"/>
  <c r="A138" i="43" s="1"/>
  <c r="AJ135" i="4"/>
  <c r="AJ137" i="43" s="1"/>
  <c r="AH135" i="4"/>
  <c r="AG135" i="4"/>
  <c r="AG137" i="43" s="1"/>
  <c r="AF135" i="4"/>
  <c r="AF137" i="43" s="1"/>
  <c r="AE135" i="4"/>
  <c r="R135" i="4" s="1"/>
  <c r="R137" i="43" s="1"/>
  <c r="AD135" i="4"/>
  <c r="AC135" i="4"/>
  <c r="AC137" i="43" s="1"/>
  <c r="AB135" i="4"/>
  <c r="AA135" i="4"/>
  <c r="Z135" i="4"/>
  <c r="Z137" i="43" s="1"/>
  <c r="Y135" i="4"/>
  <c r="Y137" i="43" s="1"/>
  <c r="X135" i="4"/>
  <c r="X137" i="43" s="1"/>
  <c r="W135" i="4"/>
  <c r="V135" i="4"/>
  <c r="Q135" i="4"/>
  <c r="Q137" i="43" s="1"/>
  <c r="J135" i="4"/>
  <c r="J137" i="43" s="1"/>
  <c r="H135" i="4"/>
  <c r="H137" i="43" s="1"/>
  <c r="G135" i="4"/>
  <c r="G137" i="43" s="1"/>
  <c r="F135" i="4"/>
  <c r="E135" i="4"/>
  <c r="E137" i="43" s="1"/>
  <c r="D135" i="4"/>
  <c r="D137" i="43" s="1"/>
  <c r="C135" i="4"/>
  <c r="C137" i="43" s="1"/>
  <c r="B135" i="4"/>
  <c r="B137" i="43" s="1"/>
  <c r="A135" i="4"/>
  <c r="A137" i="43" s="1"/>
  <c r="AJ134" i="4"/>
  <c r="AJ136" i="43" s="1"/>
  <c r="AH134" i="4"/>
  <c r="AG134" i="4"/>
  <c r="AG136" i="43" s="1"/>
  <c r="AF134" i="4"/>
  <c r="AF136" i="43" s="1"/>
  <c r="AD134" i="4"/>
  <c r="AE134" i="4" s="1"/>
  <c r="AC134" i="4"/>
  <c r="AC136" i="43" s="1"/>
  <c r="AB134" i="4"/>
  <c r="AA134" i="4"/>
  <c r="Z134" i="4"/>
  <c r="Z136" i="43" s="1"/>
  <c r="Y134" i="4"/>
  <c r="Y136" i="43" s="1"/>
  <c r="X134" i="4"/>
  <c r="X136" i="43" s="1"/>
  <c r="W134" i="4"/>
  <c r="V134" i="4"/>
  <c r="L134" i="4"/>
  <c r="J134" i="4"/>
  <c r="J136" i="43" s="1"/>
  <c r="H134" i="4"/>
  <c r="H136" i="43" s="1"/>
  <c r="G134" i="4"/>
  <c r="G136" i="43" s="1"/>
  <c r="F134" i="4"/>
  <c r="E134" i="4"/>
  <c r="E136" i="43" s="1"/>
  <c r="D134" i="4"/>
  <c r="D136" i="43" s="1"/>
  <c r="C134" i="4"/>
  <c r="C136" i="43" s="1"/>
  <c r="B134" i="4"/>
  <c r="B136" i="43" s="1"/>
  <c r="A134" i="4"/>
  <c r="A136" i="43" s="1"/>
  <c r="AK133" i="4"/>
  <c r="AJ133" i="4"/>
  <c r="AJ135" i="43" s="1"/>
  <c r="AH133" i="4"/>
  <c r="AG133" i="4"/>
  <c r="AG135" i="43" s="1"/>
  <c r="AF133" i="4"/>
  <c r="AF135" i="43" s="1"/>
  <c r="AE133" i="4"/>
  <c r="R133" i="4" s="1"/>
  <c r="R135" i="43" s="1"/>
  <c r="R147" i="43" s="1"/>
  <c r="AD133" i="4"/>
  <c r="AC133" i="4"/>
  <c r="AC135" i="43" s="1"/>
  <c r="AB133" i="4"/>
  <c r="AA133" i="4"/>
  <c r="Z133" i="4"/>
  <c r="Z135" i="43" s="1"/>
  <c r="Y133" i="4"/>
  <c r="Y135" i="43" s="1"/>
  <c r="X133" i="4"/>
  <c r="X135" i="43" s="1"/>
  <c r="W133" i="4"/>
  <c r="V133" i="4"/>
  <c r="Q133" i="4"/>
  <c r="Q135" i="43" s="1"/>
  <c r="M133" i="4"/>
  <c r="M135" i="43" s="1"/>
  <c r="M147" i="43" s="1"/>
  <c r="L133" i="4"/>
  <c r="J133" i="4"/>
  <c r="J135" i="43" s="1"/>
  <c r="J147" i="43" s="1"/>
  <c r="H133" i="4"/>
  <c r="H135" i="43" s="1"/>
  <c r="G133" i="4"/>
  <c r="G135" i="43" s="1"/>
  <c r="F133" i="4"/>
  <c r="F135" i="43" s="1"/>
  <c r="E133" i="4"/>
  <c r="E135" i="43" s="1"/>
  <c r="E147" i="43" s="1"/>
  <c r="D133" i="4"/>
  <c r="D135" i="43" s="1"/>
  <c r="C133" i="4"/>
  <c r="C135" i="43" s="1"/>
  <c r="B133" i="4"/>
  <c r="B135" i="43" s="1"/>
  <c r="A133" i="4"/>
  <c r="A135" i="43" s="1"/>
  <c r="O132" i="4"/>
  <c r="O133" i="43" s="1"/>
  <c r="K132" i="4"/>
  <c r="K133" i="43" s="1"/>
  <c r="P131" i="4"/>
  <c r="P132" i="43" s="1"/>
  <c r="O131" i="4"/>
  <c r="O132" i="43" s="1"/>
  <c r="K131" i="4"/>
  <c r="K132" i="43" s="1"/>
  <c r="O130" i="4"/>
  <c r="K130" i="4"/>
  <c r="K131" i="43" s="1"/>
  <c r="O129" i="4"/>
  <c r="O130" i="43" s="1"/>
  <c r="K129" i="4"/>
  <c r="K130" i="43" s="1"/>
  <c r="P128" i="4"/>
  <c r="P129" i="43" s="1"/>
  <c r="O128" i="4"/>
  <c r="O129" i="43" s="1"/>
  <c r="K128" i="4"/>
  <c r="K129" i="43" s="1"/>
  <c r="O127" i="4"/>
  <c r="O128" i="43" s="1"/>
  <c r="K127" i="4"/>
  <c r="K128" i="43" s="1"/>
  <c r="O126" i="4"/>
  <c r="K126" i="4"/>
  <c r="K127" i="43" s="1"/>
  <c r="P125" i="4"/>
  <c r="P126" i="43" s="1"/>
  <c r="O125" i="4"/>
  <c r="O126" i="43" s="1"/>
  <c r="K125" i="4"/>
  <c r="K126" i="43" s="1"/>
  <c r="O124" i="4"/>
  <c r="O125" i="43" s="1"/>
  <c r="K124" i="4"/>
  <c r="K125" i="43" s="1"/>
  <c r="O123" i="4"/>
  <c r="O124" i="43" s="1"/>
  <c r="K123" i="4"/>
  <c r="K124" i="43" s="1"/>
  <c r="O122" i="4"/>
  <c r="K122" i="4"/>
  <c r="K123" i="43" s="1"/>
  <c r="P121" i="4"/>
  <c r="P122" i="43" s="1"/>
  <c r="O121" i="4"/>
  <c r="O122" i="43" s="1"/>
  <c r="K121" i="4"/>
  <c r="K122" i="43" s="1"/>
  <c r="O120" i="4"/>
  <c r="O121" i="43" s="1"/>
  <c r="K120" i="4"/>
  <c r="K121" i="43" s="1"/>
  <c r="O119" i="4"/>
  <c r="O120" i="43" s="1"/>
  <c r="K119" i="4"/>
  <c r="K120" i="43" s="1"/>
  <c r="O118" i="4"/>
  <c r="K118" i="4"/>
  <c r="K119" i="43" s="1"/>
  <c r="O117" i="4"/>
  <c r="O118" i="43" s="1"/>
  <c r="K117" i="4"/>
  <c r="K118" i="43" s="1"/>
  <c r="AH116" i="4"/>
  <c r="AG116" i="4"/>
  <c r="AG117" i="43" s="1"/>
  <c r="AF116" i="4"/>
  <c r="AF117" i="43" s="1"/>
  <c r="AE116" i="4"/>
  <c r="AD116" i="4"/>
  <c r="AC116" i="4"/>
  <c r="AC117" i="43" s="1"/>
  <c r="AB116" i="4"/>
  <c r="AA116" i="4"/>
  <c r="Z116" i="4"/>
  <c r="Z117" i="43" s="1"/>
  <c r="Y116" i="4"/>
  <c r="Y117" i="43" s="1"/>
  <c r="X116" i="4"/>
  <c r="X117" i="43" s="1"/>
  <c r="W116" i="4"/>
  <c r="V116" i="4"/>
  <c r="Q116" i="4"/>
  <c r="Q117" i="43" s="1"/>
  <c r="J116" i="4"/>
  <c r="J117" i="43" s="1"/>
  <c r="H116" i="4"/>
  <c r="G116" i="4"/>
  <c r="F116" i="4"/>
  <c r="E116" i="4"/>
  <c r="E117" i="43" s="1"/>
  <c r="D116" i="4"/>
  <c r="D117" i="43" s="1"/>
  <c r="C116" i="4"/>
  <c r="C117" i="43" s="1"/>
  <c r="B116" i="4"/>
  <c r="B117" i="43" s="1"/>
  <c r="A116" i="4"/>
  <c r="A117" i="43" s="1"/>
  <c r="AJ115" i="4"/>
  <c r="AJ116" i="43" s="1"/>
  <c r="AH115" i="4"/>
  <c r="AG115" i="4"/>
  <c r="AG116" i="43" s="1"/>
  <c r="AF115" i="4"/>
  <c r="AF116" i="43" s="1"/>
  <c r="AD115" i="4"/>
  <c r="AE115" i="4" s="1"/>
  <c r="AC115" i="4"/>
  <c r="AC116" i="43" s="1"/>
  <c r="AB115" i="4"/>
  <c r="AA115" i="4"/>
  <c r="Z115" i="4"/>
  <c r="Z116" i="43" s="1"/>
  <c r="Y115" i="4"/>
  <c r="Y116" i="43" s="1"/>
  <c r="X115" i="4"/>
  <c r="X116" i="43" s="1"/>
  <c r="W115" i="4"/>
  <c r="V115" i="4"/>
  <c r="AK115" i="4" s="1"/>
  <c r="N115" i="4"/>
  <c r="N116" i="43" s="1"/>
  <c r="J115" i="4"/>
  <c r="J116" i="43" s="1"/>
  <c r="H115" i="4"/>
  <c r="H116" i="43" s="1"/>
  <c r="G115" i="4"/>
  <c r="G116" i="43" s="1"/>
  <c r="F115" i="4"/>
  <c r="E115" i="4"/>
  <c r="E116" i="43" s="1"/>
  <c r="D115" i="4"/>
  <c r="D116" i="43" s="1"/>
  <c r="C115" i="4"/>
  <c r="C116" i="43" s="1"/>
  <c r="B115" i="4"/>
  <c r="B116" i="43" s="1"/>
  <c r="A115" i="4"/>
  <c r="A116" i="43" s="1"/>
  <c r="AK114" i="4"/>
  <c r="AJ114" i="4"/>
  <c r="AJ115" i="43" s="1"/>
  <c r="AH114" i="4"/>
  <c r="AG114" i="4"/>
  <c r="AG115" i="43" s="1"/>
  <c r="AF114" i="4"/>
  <c r="AF115" i="43" s="1"/>
  <c r="AD114" i="4"/>
  <c r="AE114" i="4" s="1"/>
  <c r="R114" i="4" s="1"/>
  <c r="R115" i="43" s="1"/>
  <c r="AC114" i="4"/>
  <c r="AC115" i="43" s="1"/>
  <c r="AB114" i="4"/>
  <c r="AA114" i="4"/>
  <c r="Z114" i="4"/>
  <c r="Z115" i="43" s="1"/>
  <c r="Y114" i="4"/>
  <c r="Y115" i="43" s="1"/>
  <c r="X114" i="4"/>
  <c r="X115" i="43" s="1"/>
  <c r="W114" i="4"/>
  <c r="V114" i="4"/>
  <c r="Q114" i="4"/>
  <c r="Q115" i="43" s="1"/>
  <c r="N114" i="4"/>
  <c r="N115" i="43" s="1"/>
  <c r="J114" i="4"/>
  <c r="J115" i="43" s="1"/>
  <c r="H114" i="4"/>
  <c r="H115" i="43" s="1"/>
  <c r="G114" i="4"/>
  <c r="G115" i="43" s="1"/>
  <c r="F114" i="4"/>
  <c r="E114" i="4"/>
  <c r="E115" i="43" s="1"/>
  <c r="D114" i="4"/>
  <c r="D115" i="43" s="1"/>
  <c r="C114" i="4"/>
  <c r="C115" i="43" s="1"/>
  <c r="B114" i="4"/>
  <c r="B115" i="43" s="1"/>
  <c r="A114" i="4"/>
  <c r="A115" i="43" s="1"/>
  <c r="AJ113" i="4"/>
  <c r="AJ114" i="43" s="1"/>
  <c r="AH113" i="4"/>
  <c r="AG113" i="4"/>
  <c r="AG114" i="43" s="1"/>
  <c r="AF113" i="4"/>
  <c r="AF114" i="43" s="1"/>
  <c r="AD113" i="4"/>
  <c r="AE113" i="4" s="1"/>
  <c r="AC113" i="4"/>
  <c r="AC114" i="43" s="1"/>
  <c r="AB113" i="4"/>
  <c r="AA113" i="4"/>
  <c r="Z113" i="4"/>
  <c r="Z114" i="43" s="1"/>
  <c r="Y113" i="4"/>
  <c r="Y114" i="43" s="1"/>
  <c r="X113" i="4"/>
  <c r="X114" i="43" s="1"/>
  <c r="W113" i="4"/>
  <c r="V113" i="4"/>
  <c r="AK113" i="4" s="1"/>
  <c r="N113" i="4"/>
  <c r="N114" i="43" s="1"/>
  <c r="J113" i="4"/>
  <c r="J114" i="43" s="1"/>
  <c r="H113" i="4"/>
  <c r="H114" i="43" s="1"/>
  <c r="G113" i="4"/>
  <c r="G114" i="43" s="1"/>
  <c r="F113" i="4"/>
  <c r="E113" i="4"/>
  <c r="E114" i="43" s="1"/>
  <c r="D113" i="4"/>
  <c r="D114" i="43" s="1"/>
  <c r="C113" i="4"/>
  <c r="C114" i="43" s="1"/>
  <c r="B113" i="4"/>
  <c r="B114" i="43" s="1"/>
  <c r="A113" i="4"/>
  <c r="A114" i="43" s="1"/>
  <c r="AK112" i="4"/>
  <c r="AJ112" i="4"/>
  <c r="AJ113" i="43" s="1"/>
  <c r="AH112" i="4"/>
  <c r="AG112" i="4"/>
  <c r="AG113" i="43" s="1"/>
  <c r="AF112" i="4"/>
  <c r="AF113" i="43" s="1"/>
  <c r="AD112" i="4"/>
  <c r="AE112" i="4" s="1"/>
  <c r="R112" i="4" s="1"/>
  <c r="R113" i="43" s="1"/>
  <c r="AC112" i="4"/>
  <c r="AC113" i="43" s="1"/>
  <c r="AB112" i="4"/>
  <c r="AA112" i="4"/>
  <c r="Z112" i="4"/>
  <c r="Z113" i="43" s="1"/>
  <c r="Y112" i="4"/>
  <c r="Y113" i="43" s="1"/>
  <c r="X112" i="4"/>
  <c r="X113" i="43" s="1"/>
  <c r="W112" i="4"/>
  <c r="V112" i="4"/>
  <c r="Q112" i="4"/>
  <c r="Q113" i="43" s="1"/>
  <c r="N112" i="4"/>
  <c r="N113" i="43" s="1"/>
  <c r="J112" i="4"/>
  <c r="J113" i="43" s="1"/>
  <c r="H112" i="4"/>
  <c r="H113" i="43" s="1"/>
  <c r="G112" i="4"/>
  <c r="G113" i="43" s="1"/>
  <c r="F112" i="4"/>
  <c r="E112" i="4"/>
  <c r="E113" i="43" s="1"/>
  <c r="D112" i="4"/>
  <c r="D113" i="43" s="1"/>
  <c r="C112" i="4"/>
  <c r="C113" i="43" s="1"/>
  <c r="B112" i="4"/>
  <c r="B113" i="43" s="1"/>
  <c r="A112" i="4"/>
  <c r="A113" i="43" s="1"/>
  <c r="AJ111" i="4"/>
  <c r="AJ112" i="43" s="1"/>
  <c r="AH111" i="4"/>
  <c r="AH112" i="43" s="1"/>
  <c r="AG111" i="4"/>
  <c r="AG112" i="43" s="1"/>
  <c r="AF111" i="4"/>
  <c r="AF112" i="43" s="1"/>
  <c r="AD111" i="4"/>
  <c r="AE111" i="4" s="1"/>
  <c r="AC111" i="4"/>
  <c r="AC112" i="43" s="1"/>
  <c r="AB111" i="4"/>
  <c r="AA111" i="4"/>
  <c r="Z111" i="4"/>
  <c r="Z112" i="43" s="1"/>
  <c r="Y111" i="4"/>
  <c r="Y112" i="43" s="1"/>
  <c r="X111" i="4"/>
  <c r="X112" i="43" s="1"/>
  <c r="W111" i="4"/>
  <c r="V111" i="4"/>
  <c r="AK111" i="4" s="1"/>
  <c r="N111" i="4"/>
  <c r="N112" i="43" s="1"/>
  <c r="J111" i="4"/>
  <c r="J112" i="43" s="1"/>
  <c r="H111" i="4"/>
  <c r="H112" i="43" s="1"/>
  <c r="G111" i="4"/>
  <c r="G112" i="43" s="1"/>
  <c r="F111" i="4"/>
  <c r="E111" i="4"/>
  <c r="E112" i="43" s="1"/>
  <c r="D111" i="4"/>
  <c r="D112" i="43" s="1"/>
  <c r="C111" i="4"/>
  <c r="C112" i="43" s="1"/>
  <c r="B111" i="4"/>
  <c r="B112" i="43" s="1"/>
  <c r="A111" i="4"/>
  <c r="A112" i="43" s="1"/>
  <c r="AK110" i="4"/>
  <c r="AJ110" i="4"/>
  <c r="AJ111" i="43" s="1"/>
  <c r="AH110" i="4"/>
  <c r="AG110" i="4"/>
  <c r="AG111" i="43" s="1"/>
  <c r="AF110" i="4"/>
  <c r="AF111" i="43" s="1"/>
  <c r="AD110" i="4"/>
  <c r="AE110" i="4" s="1"/>
  <c r="R110" i="4" s="1"/>
  <c r="R111" i="43" s="1"/>
  <c r="AC110" i="4"/>
  <c r="AC111" i="43" s="1"/>
  <c r="AB110" i="4"/>
  <c r="AA110" i="4"/>
  <c r="Z110" i="4"/>
  <c r="Z111" i="43" s="1"/>
  <c r="Y110" i="4"/>
  <c r="Y111" i="43" s="1"/>
  <c r="X110" i="4"/>
  <c r="X111" i="43" s="1"/>
  <c r="W110" i="4"/>
  <c r="V110" i="4"/>
  <c r="Q110" i="4"/>
  <c r="Q111" i="43" s="1"/>
  <c r="N110" i="4"/>
  <c r="N111" i="43" s="1"/>
  <c r="J110" i="4"/>
  <c r="J111" i="43" s="1"/>
  <c r="H110" i="4"/>
  <c r="H111" i="43" s="1"/>
  <c r="G110" i="4"/>
  <c r="G111" i="43" s="1"/>
  <c r="F110" i="4"/>
  <c r="E110" i="4"/>
  <c r="E111" i="43" s="1"/>
  <c r="D110" i="4"/>
  <c r="D111" i="43" s="1"/>
  <c r="C110" i="4"/>
  <c r="C111" i="43" s="1"/>
  <c r="B110" i="4"/>
  <c r="B111" i="43" s="1"/>
  <c r="A110" i="4"/>
  <c r="A111" i="43" s="1"/>
  <c r="AJ109" i="4"/>
  <c r="AJ110" i="43" s="1"/>
  <c r="AH109" i="4"/>
  <c r="AG109" i="4"/>
  <c r="AG110" i="43" s="1"/>
  <c r="AF109" i="4"/>
  <c r="AF110" i="43" s="1"/>
  <c r="AD109" i="4"/>
  <c r="AE109" i="4" s="1"/>
  <c r="AC109" i="4"/>
  <c r="AC110" i="43" s="1"/>
  <c r="AB109" i="4"/>
  <c r="AA109" i="4"/>
  <c r="Z109" i="4"/>
  <c r="Z110" i="43" s="1"/>
  <c r="Y109" i="4"/>
  <c r="Y110" i="43" s="1"/>
  <c r="X109" i="4"/>
  <c r="X110" i="43" s="1"/>
  <c r="W109" i="4"/>
  <c r="V109" i="4"/>
  <c r="AK109" i="4" s="1"/>
  <c r="N109" i="4"/>
  <c r="N110" i="43" s="1"/>
  <c r="J109" i="4"/>
  <c r="J110" i="43" s="1"/>
  <c r="H109" i="4"/>
  <c r="H110" i="43" s="1"/>
  <c r="G109" i="4"/>
  <c r="G110" i="43" s="1"/>
  <c r="F109" i="4"/>
  <c r="E109" i="4"/>
  <c r="E110" i="43" s="1"/>
  <c r="D109" i="4"/>
  <c r="D110" i="43" s="1"/>
  <c r="C109" i="4"/>
  <c r="C110" i="43" s="1"/>
  <c r="B109" i="4"/>
  <c r="B110" i="43" s="1"/>
  <c r="A109" i="4"/>
  <c r="A110" i="43" s="1"/>
  <c r="AK108" i="4"/>
  <c r="AJ108" i="4"/>
  <c r="AJ109" i="43" s="1"/>
  <c r="AH108" i="4"/>
  <c r="AG108" i="4"/>
  <c r="AG109" i="43" s="1"/>
  <c r="AF108" i="4"/>
  <c r="AF109" i="43" s="1"/>
  <c r="AD108" i="4"/>
  <c r="AE108" i="4" s="1"/>
  <c r="R108" i="4" s="1"/>
  <c r="R109" i="43" s="1"/>
  <c r="AC108" i="4"/>
  <c r="AC109" i="43" s="1"/>
  <c r="AB108" i="4"/>
  <c r="AA108" i="4"/>
  <c r="Z108" i="4"/>
  <c r="Z109" i="43" s="1"/>
  <c r="Y108" i="4"/>
  <c r="Y109" i="43" s="1"/>
  <c r="X108" i="4"/>
  <c r="X109" i="43" s="1"/>
  <c r="W108" i="4"/>
  <c r="V108" i="4"/>
  <c r="Q108" i="4"/>
  <c r="Q109" i="43" s="1"/>
  <c r="N108" i="4"/>
  <c r="N109" i="43" s="1"/>
  <c r="J108" i="4"/>
  <c r="J109" i="43" s="1"/>
  <c r="H108" i="4"/>
  <c r="H109" i="43" s="1"/>
  <c r="G108" i="4"/>
  <c r="G109" i="43" s="1"/>
  <c r="F108" i="4"/>
  <c r="E108" i="4"/>
  <c r="E109" i="43" s="1"/>
  <c r="D108" i="4"/>
  <c r="D109" i="43" s="1"/>
  <c r="C108" i="4"/>
  <c r="C109" i="43" s="1"/>
  <c r="B108" i="4"/>
  <c r="B109" i="43" s="1"/>
  <c r="A108" i="4"/>
  <c r="A109" i="43" s="1"/>
  <c r="AJ107" i="4"/>
  <c r="AJ108" i="43" s="1"/>
  <c r="AH107" i="4"/>
  <c r="AG107" i="4"/>
  <c r="AG108" i="43" s="1"/>
  <c r="AF107" i="4"/>
  <c r="AF108" i="43" s="1"/>
  <c r="AD107" i="4"/>
  <c r="AE107" i="4" s="1"/>
  <c r="AC107" i="4"/>
  <c r="AC108" i="43" s="1"/>
  <c r="AB107" i="4"/>
  <c r="AA107" i="4"/>
  <c r="Z107" i="4"/>
  <c r="Z108" i="43" s="1"/>
  <c r="Y107" i="4"/>
  <c r="Y108" i="43" s="1"/>
  <c r="X107" i="4"/>
  <c r="X108" i="43" s="1"/>
  <c r="W107" i="4"/>
  <c r="V107" i="4"/>
  <c r="AK107" i="4" s="1"/>
  <c r="N107" i="4"/>
  <c r="N108" i="43" s="1"/>
  <c r="M107" i="4"/>
  <c r="M108" i="43" s="1"/>
  <c r="M134" i="43" s="1"/>
  <c r="L107" i="4"/>
  <c r="J107" i="4"/>
  <c r="J108" i="43" s="1"/>
  <c r="J134" i="43" s="1"/>
  <c r="H107" i="4"/>
  <c r="H108" i="43" s="1"/>
  <c r="G107" i="4"/>
  <c r="G108" i="43" s="1"/>
  <c r="F107" i="4"/>
  <c r="F108" i="43" s="1"/>
  <c r="E107" i="4"/>
  <c r="E108" i="43" s="1"/>
  <c r="E134" i="43" s="1"/>
  <c r="D107" i="4"/>
  <c r="D108" i="43" s="1"/>
  <c r="C107" i="4"/>
  <c r="C108" i="43" s="1"/>
  <c r="B107" i="4"/>
  <c r="B108" i="43" s="1"/>
  <c r="A107" i="4"/>
  <c r="A108" i="43" s="1"/>
  <c r="P106" i="4"/>
  <c r="P106" i="43" s="1"/>
  <c r="O106" i="4"/>
  <c r="O106" i="43" s="1"/>
  <c r="K106" i="4"/>
  <c r="K106" i="43" s="1"/>
  <c r="O105" i="4"/>
  <c r="O105" i="43" s="1"/>
  <c r="K105" i="4"/>
  <c r="K105" i="43" s="1"/>
  <c r="O104" i="4"/>
  <c r="K104" i="4"/>
  <c r="K104" i="43" s="1"/>
  <c r="P103" i="4"/>
  <c r="P103" i="43" s="1"/>
  <c r="O103" i="4"/>
  <c r="O103" i="43" s="1"/>
  <c r="K103" i="4"/>
  <c r="K103" i="43" s="1"/>
  <c r="O102" i="4"/>
  <c r="O102" i="43" s="1"/>
  <c r="K102" i="4"/>
  <c r="K102" i="43" s="1"/>
  <c r="O101" i="4"/>
  <c r="O101" i="43" s="1"/>
  <c r="K101" i="4"/>
  <c r="K101" i="43" s="1"/>
  <c r="O100" i="4"/>
  <c r="K100" i="4"/>
  <c r="K100" i="43" s="1"/>
  <c r="P99" i="4"/>
  <c r="P99" i="43" s="1"/>
  <c r="O99" i="4"/>
  <c r="O99" i="43" s="1"/>
  <c r="K99" i="4"/>
  <c r="K99" i="43" s="1"/>
  <c r="P98" i="4"/>
  <c r="P98" i="43" s="1"/>
  <c r="O98" i="4"/>
  <c r="O98" i="43" s="1"/>
  <c r="K98" i="4"/>
  <c r="K98" i="43" s="1"/>
  <c r="O97" i="4"/>
  <c r="O97" i="43" s="1"/>
  <c r="K97" i="4"/>
  <c r="K97" i="43" s="1"/>
  <c r="O96" i="4"/>
  <c r="K96" i="4"/>
  <c r="K96" i="43" s="1"/>
  <c r="O95" i="4"/>
  <c r="O95" i="43" s="1"/>
  <c r="K95" i="4"/>
  <c r="K95" i="43" s="1"/>
  <c r="O94" i="4"/>
  <c r="O94" i="43" s="1"/>
  <c r="K94" i="4"/>
  <c r="K94" i="43" s="1"/>
  <c r="P93" i="4"/>
  <c r="P93" i="43" s="1"/>
  <c r="O93" i="4"/>
  <c r="O93" i="43" s="1"/>
  <c r="K93" i="4"/>
  <c r="K93" i="43" s="1"/>
  <c r="O92" i="4"/>
  <c r="K92" i="4"/>
  <c r="K92" i="43" s="1"/>
  <c r="O91" i="4"/>
  <c r="O91" i="43" s="1"/>
  <c r="K91" i="4"/>
  <c r="K91" i="43" s="1"/>
  <c r="AK90" i="4"/>
  <c r="AJ90" i="4"/>
  <c r="AJ89" i="43" s="1"/>
  <c r="AH90" i="4"/>
  <c r="AG90" i="4"/>
  <c r="AG89" i="43" s="1"/>
  <c r="AF90" i="4"/>
  <c r="AF89" i="43" s="1"/>
  <c r="AE90" i="4"/>
  <c r="AD90" i="4"/>
  <c r="AC90" i="4"/>
  <c r="AC89" i="43" s="1"/>
  <c r="AB90" i="4"/>
  <c r="AA90" i="4"/>
  <c r="Z90" i="4"/>
  <c r="Z89" i="43" s="1"/>
  <c r="Y90" i="4"/>
  <c r="Y89" i="43" s="1"/>
  <c r="X90" i="4"/>
  <c r="X89" i="43" s="1"/>
  <c r="W90" i="4"/>
  <c r="V90" i="4"/>
  <c r="Q90" i="4"/>
  <c r="Q89" i="43" s="1"/>
  <c r="L90" i="4"/>
  <c r="L89" i="43" s="1"/>
  <c r="J90" i="4"/>
  <c r="J89" i="43" s="1"/>
  <c r="H90" i="4"/>
  <c r="H89" i="43" s="1"/>
  <c r="G90" i="4"/>
  <c r="G89" i="43" s="1"/>
  <c r="F90" i="4"/>
  <c r="F89" i="43" s="1"/>
  <c r="E90" i="4"/>
  <c r="E89" i="43" s="1"/>
  <c r="D90" i="4"/>
  <c r="D89" i="43" s="1"/>
  <c r="C90" i="4"/>
  <c r="B90" i="4"/>
  <c r="B89" i="43" s="1"/>
  <c r="A90" i="4"/>
  <c r="A89" i="43" s="1"/>
  <c r="AJ89" i="4"/>
  <c r="AJ88" i="43" s="1"/>
  <c r="AH89" i="4"/>
  <c r="AG89" i="4"/>
  <c r="AG88" i="43" s="1"/>
  <c r="AF89" i="4"/>
  <c r="AF88" i="43" s="1"/>
  <c r="AD89" i="4"/>
  <c r="AE89" i="4" s="1"/>
  <c r="AC89" i="4"/>
  <c r="AC88" i="43" s="1"/>
  <c r="AB89" i="4"/>
  <c r="AA89" i="4"/>
  <c r="Z89" i="4"/>
  <c r="Z88" i="43" s="1"/>
  <c r="Y89" i="4"/>
  <c r="Y88" i="43" s="1"/>
  <c r="X89" i="4"/>
  <c r="X88" i="43" s="1"/>
  <c r="W89" i="4"/>
  <c r="V89" i="4"/>
  <c r="Q89" i="4" s="1"/>
  <c r="Q88" i="43" s="1"/>
  <c r="O89" i="4"/>
  <c r="O88" i="43" s="1"/>
  <c r="L89" i="4"/>
  <c r="L88" i="43" s="1"/>
  <c r="J89" i="4"/>
  <c r="J88" i="43" s="1"/>
  <c r="H89" i="4"/>
  <c r="H88" i="43" s="1"/>
  <c r="G89" i="4"/>
  <c r="G88" i="43" s="1"/>
  <c r="F89" i="4"/>
  <c r="F88" i="43" s="1"/>
  <c r="E89" i="4"/>
  <c r="E88" i="43" s="1"/>
  <c r="D89" i="4"/>
  <c r="D88" i="43" s="1"/>
  <c r="C89" i="4"/>
  <c r="C88" i="43" s="1"/>
  <c r="B89" i="4"/>
  <c r="B88" i="43" s="1"/>
  <c r="A89" i="4"/>
  <c r="A88" i="43" s="1"/>
  <c r="AK88" i="4"/>
  <c r="AJ88" i="4"/>
  <c r="AJ87" i="43" s="1"/>
  <c r="AH88" i="4"/>
  <c r="AH87" i="43" s="1"/>
  <c r="AG88" i="4"/>
  <c r="AG87" i="43" s="1"/>
  <c r="AF88" i="4"/>
  <c r="AF87" i="43" s="1"/>
  <c r="AE88" i="4"/>
  <c r="AD88" i="4"/>
  <c r="AC88" i="4"/>
  <c r="AC87" i="43" s="1"/>
  <c r="AB88" i="4"/>
  <c r="AA88" i="4"/>
  <c r="Z88" i="4"/>
  <c r="Z87" i="43" s="1"/>
  <c r="Y88" i="4"/>
  <c r="Y87" i="43" s="1"/>
  <c r="X88" i="4"/>
  <c r="X87" i="43" s="1"/>
  <c r="W88" i="4"/>
  <c r="V88" i="4"/>
  <c r="Q88" i="4"/>
  <c r="Q87" i="43" s="1"/>
  <c r="O88" i="4"/>
  <c r="O87" i="43" s="1"/>
  <c r="J88" i="4"/>
  <c r="J87" i="43" s="1"/>
  <c r="H88" i="4"/>
  <c r="H87" i="43" s="1"/>
  <c r="G88" i="4"/>
  <c r="G87" i="43" s="1"/>
  <c r="F88" i="4"/>
  <c r="F87" i="43" s="1"/>
  <c r="E88" i="4"/>
  <c r="E87" i="43" s="1"/>
  <c r="D88" i="4"/>
  <c r="D87" i="43" s="1"/>
  <c r="C88" i="4"/>
  <c r="C87" i="43" s="1"/>
  <c r="B88" i="4"/>
  <c r="B87" i="43" s="1"/>
  <c r="A88" i="4"/>
  <c r="A87" i="43" s="1"/>
  <c r="AK87" i="4"/>
  <c r="AJ87" i="4"/>
  <c r="AJ86" i="43" s="1"/>
  <c r="AH87" i="4"/>
  <c r="AH86" i="43" s="1"/>
  <c r="AG87" i="4"/>
  <c r="AG86" i="43" s="1"/>
  <c r="AF87" i="4"/>
  <c r="AF86" i="43" s="1"/>
  <c r="AD87" i="4"/>
  <c r="AE87" i="4" s="1"/>
  <c r="AC87" i="4"/>
  <c r="AC86" i="43" s="1"/>
  <c r="AB87" i="4"/>
  <c r="AA87" i="4"/>
  <c r="Z87" i="4"/>
  <c r="Z86" i="43" s="1"/>
  <c r="Y87" i="4"/>
  <c r="Y86" i="43" s="1"/>
  <c r="X87" i="4"/>
  <c r="X86" i="43" s="1"/>
  <c r="W87" i="4"/>
  <c r="V87" i="4"/>
  <c r="Q87" i="4"/>
  <c r="Q86" i="43" s="1"/>
  <c r="O87" i="4"/>
  <c r="O86" i="43" s="1"/>
  <c r="J87" i="4"/>
  <c r="J86" i="43" s="1"/>
  <c r="H87" i="4"/>
  <c r="H86" i="43" s="1"/>
  <c r="G87" i="4"/>
  <c r="G86" i="43" s="1"/>
  <c r="F87" i="4"/>
  <c r="F86" i="43" s="1"/>
  <c r="E87" i="4"/>
  <c r="E86" i="43" s="1"/>
  <c r="D87" i="4"/>
  <c r="D86" i="43" s="1"/>
  <c r="C87" i="4"/>
  <c r="C86" i="43" s="1"/>
  <c r="B87" i="4"/>
  <c r="B86" i="43" s="1"/>
  <c r="A87" i="4"/>
  <c r="A86" i="43" s="1"/>
  <c r="AH86" i="4"/>
  <c r="AG86" i="4"/>
  <c r="AG84" i="43" s="1"/>
  <c r="AF86" i="4"/>
  <c r="AF84" i="43" s="1"/>
  <c r="AD86" i="4"/>
  <c r="AE86" i="4" s="1"/>
  <c r="AC86" i="4"/>
  <c r="AC84" i="43" s="1"/>
  <c r="AB86" i="4"/>
  <c r="AA86" i="4"/>
  <c r="Z86" i="4"/>
  <c r="Z84" i="43" s="1"/>
  <c r="Y86" i="4"/>
  <c r="Y84" i="43" s="1"/>
  <c r="X86" i="4"/>
  <c r="X84" i="43" s="1"/>
  <c r="W86" i="4"/>
  <c r="V86" i="4"/>
  <c r="N86" i="4"/>
  <c r="N84" i="43" s="1"/>
  <c r="J86" i="4"/>
  <c r="J84" i="43" s="1"/>
  <c r="H86" i="4"/>
  <c r="G86" i="4"/>
  <c r="F86" i="4"/>
  <c r="F84" i="43" s="1"/>
  <c r="E86" i="4"/>
  <c r="E84" i="43" s="1"/>
  <c r="D86" i="4"/>
  <c r="D84" i="43" s="1"/>
  <c r="C86" i="4"/>
  <c r="C84" i="43" s="1"/>
  <c r="B86" i="4"/>
  <c r="A86" i="4"/>
  <c r="A84" i="43" s="1"/>
  <c r="AK85" i="4"/>
  <c r="AH85" i="4"/>
  <c r="AG85" i="4"/>
  <c r="AG83" i="43" s="1"/>
  <c r="AF85" i="4"/>
  <c r="AF83" i="43" s="1"/>
  <c r="AE85" i="4"/>
  <c r="AD85" i="4"/>
  <c r="AC85" i="4"/>
  <c r="AC83" i="43" s="1"/>
  <c r="AB85" i="4"/>
  <c r="AA85" i="4"/>
  <c r="Z85" i="4"/>
  <c r="Z83" i="43" s="1"/>
  <c r="Y85" i="4"/>
  <c r="Y83" i="43" s="1"/>
  <c r="X85" i="4"/>
  <c r="X83" i="43" s="1"/>
  <c r="W85" i="4"/>
  <c r="V85" i="4"/>
  <c r="R85" i="4"/>
  <c r="R83" i="43" s="1"/>
  <c r="Q85" i="4"/>
  <c r="Q83" i="43" s="1"/>
  <c r="O85" i="4"/>
  <c r="O83" i="43" s="1"/>
  <c r="L85" i="4"/>
  <c r="L83" i="43" s="1"/>
  <c r="J85" i="4"/>
  <c r="J83" i="43" s="1"/>
  <c r="H85" i="4"/>
  <c r="G85" i="4"/>
  <c r="F85" i="4"/>
  <c r="F83" i="43" s="1"/>
  <c r="E85" i="4"/>
  <c r="E83" i="43" s="1"/>
  <c r="D85" i="4"/>
  <c r="D83" i="43" s="1"/>
  <c r="C85" i="4"/>
  <c r="C83" i="43" s="1"/>
  <c r="B85" i="4"/>
  <c r="B83" i="43" s="1"/>
  <c r="A85" i="4"/>
  <c r="A83" i="43" s="1"/>
  <c r="AK84" i="4"/>
  <c r="AJ84" i="4"/>
  <c r="AJ82" i="43" s="1"/>
  <c r="AH84" i="4"/>
  <c r="AG84" i="4"/>
  <c r="AG82" i="43" s="1"/>
  <c r="AF84" i="4"/>
  <c r="AF82" i="43" s="1"/>
  <c r="AE84" i="4"/>
  <c r="AD84" i="4"/>
  <c r="AC84" i="4"/>
  <c r="AC82" i="43" s="1"/>
  <c r="AB84" i="4"/>
  <c r="AA84" i="4"/>
  <c r="Z84" i="4"/>
  <c r="Z82" i="43" s="1"/>
  <c r="Y84" i="4"/>
  <c r="Y82" i="43" s="1"/>
  <c r="X84" i="4"/>
  <c r="X82" i="43" s="1"/>
  <c r="W84" i="4"/>
  <c r="V84" i="4"/>
  <c r="R84" i="4"/>
  <c r="R82" i="43" s="1"/>
  <c r="Q84" i="4"/>
  <c r="Q82" i="43" s="1"/>
  <c r="L84" i="4"/>
  <c r="L82" i="43" s="1"/>
  <c r="J84" i="4"/>
  <c r="J82" i="43" s="1"/>
  <c r="H84" i="4"/>
  <c r="H82" i="43" s="1"/>
  <c r="G84" i="4"/>
  <c r="G82" i="43" s="1"/>
  <c r="F84" i="4"/>
  <c r="F82" i="43" s="1"/>
  <c r="E84" i="4"/>
  <c r="E82" i="43" s="1"/>
  <c r="D84" i="4"/>
  <c r="D82" i="43" s="1"/>
  <c r="C84" i="4"/>
  <c r="C82" i="43" s="1"/>
  <c r="B84" i="4"/>
  <c r="B82" i="43" s="1"/>
  <c r="A84" i="4"/>
  <c r="A82" i="43" s="1"/>
  <c r="AK83" i="4"/>
  <c r="AJ83" i="4"/>
  <c r="AJ81" i="43" s="1"/>
  <c r="AH83" i="4"/>
  <c r="AG83" i="4"/>
  <c r="AG81" i="43" s="1"/>
  <c r="AF83" i="4"/>
  <c r="AF81" i="43" s="1"/>
  <c r="AE83" i="4"/>
  <c r="AD83" i="4"/>
  <c r="AC83" i="4"/>
  <c r="AC81" i="43" s="1"/>
  <c r="AB83" i="4"/>
  <c r="AA83" i="4"/>
  <c r="Z83" i="4"/>
  <c r="Z81" i="43" s="1"/>
  <c r="Y83" i="4"/>
  <c r="Y81" i="43" s="1"/>
  <c r="X83" i="4"/>
  <c r="X81" i="43" s="1"/>
  <c r="W83" i="4"/>
  <c r="V83" i="4"/>
  <c r="R83" i="4"/>
  <c r="R81" i="43" s="1"/>
  <c r="Q83" i="4"/>
  <c r="Q81" i="43" s="1"/>
  <c r="O83" i="4"/>
  <c r="O81" i="43" s="1"/>
  <c r="L83" i="4"/>
  <c r="L81" i="43" s="1"/>
  <c r="J83" i="4"/>
  <c r="J81" i="43" s="1"/>
  <c r="H83" i="4"/>
  <c r="H81" i="43" s="1"/>
  <c r="G83" i="4"/>
  <c r="G81" i="43" s="1"/>
  <c r="F83" i="4"/>
  <c r="F81" i="43" s="1"/>
  <c r="E83" i="4"/>
  <c r="E81" i="43" s="1"/>
  <c r="D83" i="4"/>
  <c r="D81" i="43" s="1"/>
  <c r="C83" i="4"/>
  <c r="C81" i="43" s="1"/>
  <c r="B83" i="4"/>
  <c r="B81" i="43" s="1"/>
  <c r="A83" i="4"/>
  <c r="A81" i="43" s="1"/>
  <c r="AK82" i="4"/>
  <c r="AJ82" i="4"/>
  <c r="AJ80" i="43" s="1"/>
  <c r="AH82" i="4"/>
  <c r="AG82" i="4"/>
  <c r="AG80" i="43" s="1"/>
  <c r="AF82" i="4"/>
  <c r="AF80" i="43" s="1"/>
  <c r="AE82" i="4"/>
  <c r="AD82" i="4"/>
  <c r="AC82" i="4"/>
  <c r="AC80" i="43" s="1"/>
  <c r="AB82" i="4"/>
  <c r="AA82" i="4"/>
  <c r="Z82" i="4"/>
  <c r="Z80" i="43" s="1"/>
  <c r="Y82" i="4"/>
  <c r="Y80" i="43" s="1"/>
  <c r="X82" i="4"/>
  <c r="X80" i="43" s="1"/>
  <c r="W82" i="4"/>
  <c r="V82" i="4"/>
  <c r="R82" i="4"/>
  <c r="R80" i="43" s="1"/>
  <c r="Q82" i="4"/>
  <c r="Q80" i="43" s="1"/>
  <c r="L82" i="4"/>
  <c r="L80" i="43" s="1"/>
  <c r="J82" i="4"/>
  <c r="J80" i="43" s="1"/>
  <c r="H82" i="4"/>
  <c r="H80" i="43" s="1"/>
  <c r="G82" i="4"/>
  <c r="G80" i="43" s="1"/>
  <c r="F82" i="4"/>
  <c r="F80" i="43" s="1"/>
  <c r="E82" i="4"/>
  <c r="E80" i="43" s="1"/>
  <c r="D82" i="4"/>
  <c r="D80" i="43" s="1"/>
  <c r="C82" i="4"/>
  <c r="C80" i="43" s="1"/>
  <c r="B82" i="4"/>
  <c r="B80" i="43" s="1"/>
  <c r="A82" i="4"/>
  <c r="A80" i="43" s="1"/>
  <c r="AK81" i="4"/>
  <c r="AJ81" i="4"/>
  <c r="AJ79" i="43" s="1"/>
  <c r="AH81" i="4"/>
  <c r="AG81" i="4"/>
  <c r="AG79" i="43" s="1"/>
  <c r="AF81" i="4"/>
  <c r="AF79" i="43" s="1"/>
  <c r="AE81" i="4"/>
  <c r="AD81" i="4"/>
  <c r="AC81" i="4"/>
  <c r="AC79" i="43" s="1"/>
  <c r="AB81" i="4"/>
  <c r="AA81" i="4"/>
  <c r="Z81" i="4"/>
  <c r="Z79" i="43" s="1"/>
  <c r="Y81" i="4"/>
  <c r="Y79" i="43" s="1"/>
  <c r="X81" i="4"/>
  <c r="X79" i="43" s="1"/>
  <c r="W81" i="4"/>
  <c r="V81" i="4"/>
  <c r="R81" i="4"/>
  <c r="R79" i="43" s="1"/>
  <c r="Q81" i="4"/>
  <c r="Q79" i="43" s="1"/>
  <c r="O81" i="4"/>
  <c r="O79" i="43" s="1"/>
  <c r="L81" i="4"/>
  <c r="L79" i="43" s="1"/>
  <c r="J81" i="4"/>
  <c r="J79" i="43" s="1"/>
  <c r="H81" i="4"/>
  <c r="H79" i="43" s="1"/>
  <c r="G81" i="4"/>
  <c r="G79" i="43" s="1"/>
  <c r="F81" i="4"/>
  <c r="F79" i="43" s="1"/>
  <c r="E81" i="4"/>
  <c r="E79" i="43" s="1"/>
  <c r="D81" i="4"/>
  <c r="D79" i="43" s="1"/>
  <c r="C81" i="4"/>
  <c r="C79" i="43" s="1"/>
  <c r="B81" i="4"/>
  <c r="B79" i="43" s="1"/>
  <c r="A81" i="4"/>
  <c r="A79" i="43" s="1"/>
  <c r="AK80" i="4"/>
  <c r="AJ80" i="4"/>
  <c r="AJ78" i="43" s="1"/>
  <c r="AH80" i="4"/>
  <c r="AH78" i="43" s="1"/>
  <c r="AG80" i="4"/>
  <c r="AG78" i="43" s="1"/>
  <c r="AF80" i="4"/>
  <c r="AF78" i="43" s="1"/>
  <c r="AE80" i="4"/>
  <c r="AD80" i="4"/>
  <c r="AC80" i="4"/>
  <c r="AC78" i="43" s="1"/>
  <c r="AB80" i="4"/>
  <c r="AA80" i="4"/>
  <c r="Z80" i="4"/>
  <c r="Z78" i="43" s="1"/>
  <c r="Y80" i="4"/>
  <c r="Y78" i="43" s="1"/>
  <c r="X80" i="4"/>
  <c r="X78" i="43" s="1"/>
  <c r="W80" i="4"/>
  <c r="V80" i="4"/>
  <c r="R80" i="4"/>
  <c r="R78" i="43" s="1"/>
  <c r="Q80" i="4"/>
  <c r="Q78" i="43" s="1"/>
  <c r="L80" i="4"/>
  <c r="L78" i="43" s="1"/>
  <c r="J80" i="4"/>
  <c r="J78" i="43" s="1"/>
  <c r="H80" i="4"/>
  <c r="H78" i="43" s="1"/>
  <c r="G80" i="4"/>
  <c r="G78" i="43" s="1"/>
  <c r="F80" i="4"/>
  <c r="F78" i="43" s="1"/>
  <c r="E80" i="4"/>
  <c r="E78" i="43" s="1"/>
  <c r="D80" i="4"/>
  <c r="D78" i="43" s="1"/>
  <c r="C80" i="4"/>
  <c r="C78" i="43" s="1"/>
  <c r="B80" i="4"/>
  <c r="B78" i="43" s="1"/>
  <c r="A80" i="4"/>
  <c r="A78" i="43" s="1"/>
  <c r="AK79" i="4"/>
  <c r="AJ79" i="4"/>
  <c r="AJ77" i="43" s="1"/>
  <c r="AH79" i="4"/>
  <c r="AG79" i="4"/>
  <c r="AG77" i="43" s="1"/>
  <c r="AF79" i="4"/>
  <c r="AF77" i="43" s="1"/>
  <c r="AE79" i="4"/>
  <c r="AD79" i="4"/>
  <c r="AC79" i="4"/>
  <c r="AC77" i="43" s="1"/>
  <c r="AB79" i="4"/>
  <c r="AA79" i="4"/>
  <c r="Z79" i="4"/>
  <c r="Z77" i="43" s="1"/>
  <c r="Y79" i="4"/>
  <c r="Y77" i="43" s="1"/>
  <c r="X79" i="4"/>
  <c r="X77" i="43" s="1"/>
  <c r="W79" i="4"/>
  <c r="V79" i="4"/>
  <c r="Q79" i="4"/>
  <c r="Q77" i="43" s="1"/>
  <c r="L79" i="4"/>
  <c r="L77" i="43" s="1"/>
  <c r="J79" i="4"/>
  <c r="J77" i="43" s="1"/>
  <c r="H79" i="4"/>
  <c r="H77" i="43" s="1"/>
  <c r="G79" i="4"/>
  <c r="G77" i="43" s="1"/>
  <c r="F79" i="4"/>
  <c r="F77" i="43" s="1"/>
  <c r="E79" i="4"/>
  <c r="E77" i="43" s="1"/>
  <c r="D79" i="4"/>
  <c r="D77" i="43" s="1"/>
  <c r="C79" i="4"/>
  <c r="B79" i="4"/>
  <c r="B77" i="43" s="1"/>
  <c r="A79" i="4"/>
  <c r="A77" i="43" s="1"/>
  <c r="AJ78" i="4"/>
  <c r="AJ76" i="43" s="1"/>
  <c r="AH78" i="4"/>
  <c r="AG78" i="4"/>
  <c r="AG76" i="43" s="1"/>
  <c r="AF78" i="4"/>
  <c r="AF76" i="43" s="1"/>
  <c r="AD78" i="4"/>
  <c r="AE78" i="4" s="1"/>
  <c r="AC78" i="4"/>
  <c r="AC76" i="43" s="1"/>
  <c r="AB78" i="4"/>
  <c r="AA78" i="4"/>
  <c r="Z78" i="4"/>
  <c r="Z76" i="43" s="1"/>
  <c r="Y78" i="4"/>
  <c r="Y76" i="43" s="1"/>
  <c r="X78" i="4"/>
  <c r="X76" i="43" s="1"/>
  <c r="W78" i="4"/>
  <c r="V78" i="4"/>
  <c r="Q78" i="4" s="1"/>
  <c r="Q76" i="43" s="1"/>
  <c r="J78" i="4"/>
  <c r="J76" i="43" s="1"/>
  <c r="H78" i="4"/>
  <c r="H76" i="43" s="1"/>
  <c r="G78" i="4"/>
  <c r="G76" i="43" s="1"/>
  <c r="F78" i="4"/>
  <c r="F76" i="43" s="1"/>
  <c r="E78" i="4"/>
  <c r="E76" i="43" s="1"/>
  <c r="D78" i="4"/>
  <c r="D76" i="43" s="1"/>
  <c r="C78" i="4"/>
  <c r="B78" i="4"/>
  <c r="B76" i="43" s="1"/>
  <c r="A78" i="4"/>
  <c r="A76" i="43" s="1"/>
  <c r="AJ77" i="4"/>
  <c r="AJ75" i="43" s="1"/>
  <c r="AH77" i="4"/>
  <c r="AG77" i="4"/>
  <c r="AG75" i="43" s="1"/>
  <c r="AF77" i="4"/>
  <c r="AF75" i="43" s="1"/>
  <c r="AE77" i="4"/>
  <c r="AD77" i="4"/>
  <c r="AC77" i="4"/>
  <c r="AC75" i="43" s="1"/>
  <c r="AB77" i="4"/>
  <c r="AA77" i="4"/>
  <c r="Z77" i="4"/>
  <c r="Z75" i="43" s="1"/>
  <c r="Y77" i="4"/>
  <c r="Y75" i="43" s="1"/>
  <c r="X77" i="4"/>
  <c r="X75" i="43" s="1"/>
  <c r="W77" i="4"/>
  <c r="V77" i="4"/>
  <c r="Q77" i="4"/>
  <c r="Q75" i="43" s="1"/>
  <c r="L77" i="4"/>
  <c r="L75" i="43" s="1"/>
  <c r="J77" i="4"/>
  <c r="J75" i="43" s="1"/>
  <c r="H77" i="4"/>
  <c r="H75" i="43" s="1"/>
  <c r="G77" i="4"/>
  <c r="G75" i="43" s="1"/>
  <c r="F77" i="4"/>
  <c r="F75" i="43" s="1"/>
  <c r="E77" i="4"/>
  <c r="E75" i="43" s="1"/>
  <c r="D77" i="4"/>
  <c r="D75" i="43" s="1"/>
  <c r="C77" i="4"/>
  <c r="C75" i="43" s="1"/>
  <c r="B77" i="4"/>
  <c r="B75" i="43" s="1"/>
  <c r="A77" i="4"/>
  <c r="A75" i="43" s="1"/>
  <c r="AK76" i="4"/>
  <c r="AJ76" i="4"/>
  <c r="AJ74" i="43" s="1"/>
  <c r="AH76" i="4"/>
  <c r="AG76" i="4"/>
  <c r="AG74" i="43" s="1"/>
  <c r="AF76" i="4"/>
  <c r="AF74" i="43" s="1"/>
  <c r="AE76" i="4"/>
  <c r="AD76" i="4"/>
  <c r="AC76" i="4"/>
  <c r="AC74" i="43" s="1"/>
  <c r="AB76" i="4"/>
  <c r="AA76" i="4"/>
  <c r="Z76" i="4"/>
  <c r="Z74" i="43" s="1"/>
  <c r="Y76" i="4"/>
  <c r="Y74" i="43" s="1"/>
  <c r="X76" i="4"/>
  <c r="X74" i="43" s="1"/>
  <c r="W76" i="4"/>
  <c r="V76" i="4"/>
  <c r="N76" i="4"/>
  <c r="N74" i="43" s="1"/>
  <c r="J76" i="4"/>
  <c r="J74" i="43" s="1"/>
  <c r="H76" i="4"/>
  <c r="H74" i="43" s="1"/>
  <c r="G76" i="4"/>
  <c r="G74" i="43" s="1"/>
  <c r="F76" i="4"/>
  <c r="F74" i="43" s="1"/>
  <c r="E76" i="4"/>
  <c r="E74" i="43" s="1"/>
  <c r="D76" i="4"/>
  <c r="D74" i="43" s="1"/>
  <c r="C76" i="4"/>
  <c r="C74" i="43" s="1"/>
  <c r="B76" i="4"/>
  <c r="A76" i="4"/>
  <c r="A74" i="43" s="1"/>
  <c r="AJ75" i="4"/>
  <c r="AJ73" i="43" s="1"/>
  <c r="AH75" i="4"/>
  <c r="AH73" i="43" s="1"/>
  <c r="AG75" i="4"/>
  <c r="AG73" i="43" s="1"/>
  <c r="AF75" i="4"/>
  <c r="AF73" i="43" s="1"/>
  <c r="AD75" i="4"/>
  <c r="AE75" i="4" s="1"/>
  <c r="AC75" i="4"/>
  <c r="AC73" i="43" s="1"/>
  <c r="AB75" i="4"/>
  <c r="AA75" i="4"/>
  <c r="Z75" i="4"/>
  <c r="Z73" i="43" s="1"/>
  <c r="Y75" i="4"/>
  <c r="Y73" i="43" s="1"/>
  <c r="X75" i="4"/>
  <c r="X73" i="43" s="1"/>
  <c r="W75" i="4"/>
  <c r="V75" i="4"/>
  <c r="Q75" i="4" s="1"/>
  <c r="Q73" i="43" s="1"/>
  <c r="L75" i="4"/>
  <c r="J75" i="4"/>
  <c r="J73" i="43" s="1"/>
  <c r="H75" i="4"/>
  <c r="H73" i="43" s="1"/>
  <c r="G75" i="4"/>
  <c r="G73" i="43" s="1"/>
  <c r="F75" i="4"/>
  <c r="F73" i="43" s="1"/>
  <c r="E75" i="4"/>
  <c r="E73" i="43" s="1"/>
  <c r="D75" i="4"/>
  <c r="D73" i="43" s="1"/>
  <c r="C75" i="4"/>
  <c r="C73" i="43" s="1"/>
  <c r="B75" i="4"/>
  <c r="B73" i="43" s="1"/>
  <c r="A75" i="4"/>
  <c r="A73" i="43" s="1"/>
  <c r="AK74" i="4"/>
  <c r="AJ74" i="4"/>
  <c r="AJ72" i="43" s="1"/>
  <c r="AH74" i="4"/>
  <c r="AH72" i="43" s="1"/>
  <c r="AG74" i="4"/>
  <c r="AG72" i="43" s="1"/>
  <c r="AF74" i="4"/>
  <c r="AF72" i="43" s="1"/>
  <c r="AE74" i="4"/>
  <c r="AD74" i="4"/>
  <c r="AC74" i="4"/>
  <c r="AC72" i="43" s="1"/>
  <c r="AB74" i="4"/>
  <c r="AA74" i="4"/>
  <c r="Z74" i="4"/>
  <c r="Z72" i="43" s="1"/>
  <c r="Y74" i="4"/>
  <c r="Y72" i="43" s="1"/>
  <c r="X74" i="4"/>
  <c r="X72" i="43" s="1"/>
  <c r="W74" i="4"/>
  <c r="V74" i="4"/>
  <c r="O74" i="4"/>
  <c r="O72" i="43" s="1"/>
  <c r="N74" i="4"/>
  <c r="N72" i="43" s="1"/>
  <c r="J74" i="4"/>
  <c r="J72" i="43" s="1"/>
  <c r="H74" i="4"/>
  <c r="H72" i="43" s="1"/>
  <c r="G74" i="4"/>
  <c r="G72" i="43" s="1"/>
  <c r="F74" i="4"/>
  <c r="F72" i="43" s="1"/>
  <c r="E74" i="4"/>
  <c r="E72" i="43" s="1"/>
  <c r="D74" i="4"/>
  <c r="D72" i="43" s="1"/>
  <c r="C74" i="4"/>
  <c r="C72" i="43" s="1"/>
  <c r="B74" i="4"/>
  <c r="B72" i="43" s="1"/>
  <c r="A74" i="4"/>
  <c r="A72" i="43" s="1"/>
  <c r="AK73" i="4"/>
  <c r="AJ73" i="4"/>
  <c r="AJ71" i="43" s="1"/>
  <c r="AH73" i="4"/>
  <c r="AG73" i="4"/>
  <c r="AG71" i="43" s="1"/>
  <c r="AF73" i="4"/>
  <c r="AF71" i="43" s="1"/>
  <c r="AE73" i="4"/>
  <c r="R73" i="4" s="1"/>
  <c r="R71" i="43" s="1"/>
  <c r="AD73" i="4"/>
  <c r="AC73" i="4"/>
  <c r="AC71" i="43" s="1"/>
  <c r="AB73" i="4"/>
  <c r="AA73" i="4"/>
  <c r="Z73" i="4"/>
  <c r="Z71" i="43" s="1"/>
  <c r="Y73" i="4"/>
  <c r="Y71" i="43" s="1"/>
  <c r="X73" i="4"/>
  <c r="X71" i="43" s="1"/>
  <c r="W73" i="4"/>
  <c r="V73" i="4"/>
  <c r="Q73" i="4"/>
  <c r="Q71" i="43" s="1"/>
  <c r="O73" i="4"/>
  <c r="O71" i="43" s="1"/>
  <c r="L73" i="4"/>
  <c r="L71" i="43" s="1"/>
  <c r="J73" i="4"/>
  <c r="J71" i="43" s="1"/>
  <c r="H73" i="4"/>
  <c r="H71" i="43" s="1"/>
  <c r="G73" i="4"/>
  <c r="G71" i="43" s="1"/>
  <c r="F73" i="4"/>
  <c r="F71" i="43" s="1"/>
  <c r="E73" i="4"/>
  <c r="E71" i="43" s="1"/>
  <c r="D73" i="4"/>
  <c r="D71" i="43" s="1"/>
  <c r="C73" i="4"/>
  <c r="C71" i="43" s="1"/>
  <c r="B73" i="4"/>
  <c r="B71" i="43" s="1"/>
  <c r="A73" i="4"/>
  <c r="A71" i="43" s="1"/>
  <c r="AK72" i="4"/>
  <c r="AJ72" i="4"/>
  <c r="AJ70" i="43" s="1"/>
  <c r="AH72" i="4"/>
  <c r="AG72" i="4"/>
  <c r="AG70" i="43" s="1"/>
  <c r="AF72" i="4"/>
  <c r="AF70" i="43" s="1"/>
  <c r="AE72" i="4"/>
  <c r="AD72" i="4"/>
  <c r="AC72" i="4"/>
  <c r="AC70" i="43" s="1"/>
  <c r="AB72" i="4"/>
  <c r="AA72" i="4"/>
  <c r="Z72" i="4"/>
  <c r="Z70" i="43" s="1"/>
  <c r="Y72" i="4"/>
  <c r="Y70" i="43" s="1"/>
  <c r="X72" i="4"/>
  <c r="X70" i="43" s="1"/>
  <c r="W72" i="4"/>
  <c r="V72" i="4"/>
  <c r="R72" i="4"/>
  <c r="R70" i="43" s="1"/>
  <c r="Q72" i="4"/>
  <c r="Q70" i="43" s="1"/>
  <c r="L72" i="4"/>
  <c r="L70" i="43" s="1"/>
  <c r="J72" i="4"/>
  <c r="J70" i="43" s="1"/>
  <c r="H72" i="4"/>
  <c r="H70" i="43" s="1"/>
  <c r="G72" i="4"/>
  <c r="G70" i="43" s="1"/>
  <c r="F72" i="4"/>
  <c r="F70" i="43" s="1"/>
  <c r="E72" i="4"/>
  <c r="E70" i="43" s="1"/>
  <c r="D72" i="4"/>
  <c r="D70" i="43" s="1"/>
  <c r="C72" i="4"/>
  <c r="C70" i="43" s="1"/>
  <c r="B72" i="4"/>
  <c r="B70" i="43" s="1"/>
  <c r="A72" i="4"/>
  <c r="A70" i="43" s="1"/>
  <c r="AK71" i="4"/>
  <c r="AJ71" i="4"/>
  <c r="AJ69" i="43" s="1"/>
  <c r="AH71" i="4"/>
  <c r="AG71" i="4"/>
  <c r="AG69" i="43" s="1"/>
  <c r="AF71" i="4"/>
  <c r="AF69" i="43" s="1"/>
  <c r="AE71" i="4"/>
  <c r="R71" i="4" s="1"/>
  <c r="R69" i="43" s="1"/>
  <c r="AD71" i="4"/>
  <c r="AC71" i="4"/>
  <c r="AC69" i="43" s="1"/>
  <c r="AB71" i="4"/>
  <c r="AA71" i="4"/>
  <c r="Z71" i="4"/>
  <c r="Z69" i="43" s="1"/>
  <c r="Y71" i="4"/>
  <c r="Y69" i="43" s="1"/>
  <c r="X71" i="4"/>
  <c r="X69" i="43" s="1"/>
  <c r="W71" i="4"/>
  <c r="V71" i="4"/>
  <c r="Q71" i="4"/>
  <c r="Q69" i="43" s="1"/>
  <c r="O71" i="4"/>
  <c r="O69" i="43" s="1"/>
  <c r="L71" i="4"/>
  <c r="L69" i="43" s="1"/>
  <c r="J71" i="4"/>
  <c r="J69" i="43" s="1"/>
  <c r="H71" i="4"/>
  <c r="H69" i="43" s="1"/>
  <c r="G71" i="4"/>
  <c r="G69" i="43" s="1"/>
  <c r="F71" i="4"/>
  <c r="F69" i="43" s="1"/>
  <c r="E71" i="4"/>
  <c r="E69" i="43" s="1"/>
  <c r="D71" i="4"/>
  <c r="D69" i="43" s="1"/>
  <c r="C71" i="4"/>
  <c r="C69" i="43" s="1"/>
  <c r="B71" i="4"/>
  <c r="B69" i="43" s="1"/>
  <c r="A71" i="4"/>
  <c r="A69" i="43" s="1"/>
  <c r="AK70" i="4"/>
  <c r="AJ70" i="4"/>
  <c r="AJ68" i="43" s="1"/>
  <c r="AH70" i="4"/>
  <c r="AH68" i="43" s="1"/>
  <c r="AG70" i="4"/>
  <c r="AG68" i="43" s="1"/>
  <c r="AF70" i="4"/>
  <c r="AF68" i="43" s="1"/>
  <c r="AE70" i="4"/>
  <c r="AD70" i="4"/>
  <c r="AC70" i="4"/>
  <c r="AC68" i="43" s="1"/>
  <c r="AB70" i="4"/>
  <c r="AA70" i="4"/>
  <c r="Z70" i="4"/>
  <c r="Z68" i="43" s="1"/>
  <c r="Y70" i="4"/>
  <c r="Y68" i="43" s="1"/>
  <c r="X70" i="4"/>
  <c r="X68" i="43" s="1"/>
  <c r="W70" i="4"/>
  <c r="V70" i="4"/>
  <c r="Q70" i="4"/>
  <c r="Q68" i="43" s="1"/>
  <c r="O70" i="4"/>
  <c r="O68" i="43" s="1"/>
  <c r="J70" i="4"/>
  <c r="J68" i="43" s="1"/>
  <c r="H70" i="4"/>
  <c r="H68" i="43" s="1"/>
  <c r="G70" i="4"/>
  <c r="G68" i="43" s="1"/>
  <c r="F70" i="4"/>
  <c r="F68" i="43" s="1"/>
  <c r="E70" i="4"/>
  <c r="E68" i="43" s="1"/>
  <c r="D70" i="4"/>
  <c r="D68" i="43" s="1"/>
  <c r="C70" i="4"/>
  <c r="C68" i="43" s="1"/>
  <c r="B70" i="4"/>
  <c r="B68" i="43" s="1"/>
  <c r="A70" i="4"/>
  <c r="A68" i="43" s="1"/>
  <c r="AK69" i="4"/>
  <c r="AJ69" i="4"/>
  <c r="AJ67" i="43" s="1"/>
  <c r="AH69" i="4"/>
  <c r="AG69" i="4"/>
  <c r="AG67" i="43" s="1"/>
  <c r="AF69" i="4"/>
  <c r="AF67" i="43" s="1"/>
  <c r="AD69" i="4"/>
  <c r="AE69" i="4" s="1"/>
  <c r="AC69" i="4"/>
  <c r="AC67" i="43" s="1"/>
  <c r="AB69" i="4"/>
  <c r="AA69" i="4"/>
  <c r="Z69" i="4"/>
  <c r="Z67" i="43" s="1"/>
  <c r="Y69" i="4"/>
  <c r="Y67" i="43" s="1"/>
  <c r="X69" i="4"/>
  <c r="X67" i="43" s="1"/>
  <c r="W69" i="4"/>
  <c r="V69" i="4"/>
  <c r="N69" i="4"/>
  <c r="N67" i="43" s="1"/>
  <c r="J69" i="4"/>
  <c r="J67" i="43" s="1"/>
  <c r="H69" i="4"/>
  <c r="H67" i="43" s="1"/>
  <c r="G69" i="4"/>
  <c r="G67" i="43" s="1"/>
  <c r="F69" i="4"/>
  <c r="F67" i="43" s="1"/>
  <c r="E69" i="4"/>
  <c r="E67" i="43" s="1"/>
  <c r="D69" i="4"/>
  <c r="D67" i="43" s="1"/>
  <c r="C69" i="4"/>
  <c r="C67" i="43" s="1"/>
  <c r="B69" i="4"/>
  <c r="A69" i="4"/>
  <c r="A67" i="43" s="1"/>
  <c r="AK68" i="4"/>
  <c r="AJ68" i="4"/>
  <c r="AJ66" i="43" s="1"/>
  <c r="AH68" i="4"/>
  <c r="AG68" i="4"/>
  <c r="AG66" i="43" s="1"/>
  <c r="AF68" i="4"/>
  <c r="AF66" i="43" s="1"/>
  <c r="AD68" i="4"/>
  <c r="AE68" i="4" s="1"/>
  <c r="AC68" i="4"/>
  <c r="AC66" i="43" s="1"/>
  <c r="AB68" i="4"/>
  <c r="AA68" i="4"/>
  <c r="Z68" i="4"/>
  <c r="Z66" i="43" s="1"/>
  <c r="Y68" i="4"/>
  <c r="Y66" i="43" s="1"/>
  <c r="X68" i="4"/>
  <c r="X66" i="43" s="1"/>
  <c r="W68" i="4"/>
  <c r="V68" i="4"/>
  <c r="N68" i="4"/>
  <c r="N66" i="43" s="1"/>
  <c r="J68" i="4"/>
  <c r="J66" i="43" s="1"/>
  <c r="H68" i="4"/>
  <c r="H66" i="43" s="1"/>
  <c r="G68" i="4"/>
  <c r="G66" i="43" s="1"/>
  <c r="F68" i="4"/>
  <c r="F66" i="43" s="1"/>
  <c r="E68" i="4"/>
  <c r="E66" i="43" s="1"/>
  <c r="D68" i="4"/>
  <c r="D66" i="43" s="1"/>
  <c r="C68" i="4"/>
  <c r="C66" i="43" s="1"/>
  <c r="B68" i="4"/>
  <c r="A68" i="4"/>
  <c r="A66" i="43" s="1"/>
  <c r="AJ67" i="4"/>
  <c r="AJ65" i="43" s="1"/>
  <c r="AH67" i="4"/>
  <c r="AG67" i="4"/>
  <c r="AG65" i="43" s="1"/>
  <c r="AF67" i="4"/>
  <c r="AF65" i="43" s="1"/>
  <c r="AD67" i="4"/>
  <c r="AE67" i="4" s="1"/>
  <c r="AC67" i="4"/>
  <c r="AC65" i="43" s="1"/>
  <c r="AB67" i="4"/>
  <c r="AA67" i="4"/>
  <c r="Z67" i="4"/>
  <c r="Z65" i="43" s="1"/>
  <c r="Y67" i="4"/>
  <c r="Y65" i="43" s="1"/>
  <c r="X67" i="4"/>
  <c r="X65" i="43" s="1"/>
  <c r="W67" i="4"/>
  <c r="V67" i="4"/>
  <c r="Q67" i="4"/>
  <c r="Q65" i="43" s="1"/>
  <c r="J67" i="4"/>
  <c r="J65" i="43" s="1"/>
  <c r="H67" i="4"/>
  <c r="H65" i="43" s="1"/>
  <c r="G67" i="4"/>
  <c r="G65" i="43" s="1"/>
  <c r="F67" i="4"/>
  <c r="F65" i="43" s="1"/>
  <c r="E67" i="4"/>
  <c r="E65" i="43" s="1"/>
  <c r="D67" i="4"/>
  <c r="D65" i="43" s="1"/>
  <c r="C67" i="4"/>
  <c r="B67" i="4"/>
  <c r="B65" i="43" s="1"/>
  <c r="A67" i="4"/>
  <c r="A65" i="43" s="1"/>
  <c r="AJ66" i="4"/>
  <c r="AJ64" i="43" s="1"/>
  <c r="AH66" i="4"/>
  <c r="AG66" i="4"/>
  <c r="AG64" i="43" s="1"/>
  <c r="AF66" i="4"/>
  <c r="AF64" i="43" s="1"/>
  <c r="AE66" i="4"/>
  <c r="AD66" i="4"/>
  <c r="AC66" i="4"/>
  <c r="AC64" i="43" s="1"/>
  <c r="AB66" i="4"/>
  <c r="AA66" i="4"/>
  <c r="Z66" i="4"/>
  <c r="Z64" i="43" s="1"/>
  <c r="Y66" i="4"/>
  <c r="Y64" i="43" s="1"/>
  <c r="X66" i="4"/>
  <c r="X64" i="43" s="1"/>
  <c r="W66" i="4"/>
  <c r="V66" i="4"/>
  <c r="Q66" i="4"/>
  <c r="Q64" i="43" s="1"/>
  <c r="N66" i="4"/>
  <c r="N64" i="43" s="1"/>
  <c r="L66" i="4"/>
  <c r="L64" i="43" s="1"/>
  <c r="J66" i="4"/>
  <c r="J64" i="43" s="1"/>
  <c r="H66" i="4"/>
  <c r="H64" i="43" s="1"/>
  <c r="G66" i="4"/>
  <c r="G64" i="43" s="1"/>
  <c r="F66" i="4"/>
  <c r="F64" i="43" s="1"/>
  <c r="E66" i="4"/>
  <c r="E64" i="43" s="1"/>
  <c r="D66" i="4"/>
  <c r="D64" i="43" s="1"/>
  <c r="C66" i="4"/>
  <c r="C64" i="43" s="1"/>
  <c r="B66" i="4"/>
  <c r="B64" i="43" s="1"/>
  <c r="A66" i="4"/>
  <c r="A64" i="43" s="1"/>
  <c r="AK65" i="4"/>
  <c r="AJ65" i="4"/>
  <c r="AJ63" i="43" s="1"/>
  <c r="AH65" i="4"/>
  <c r="AG65" i="4"/>
  <c r="AG63" i="43" s="1"/>
  <c r="AF65" i="4"/>
  <c r="AF63" i="43" s="1"/>
  <c r="AE65" i="4"/>
  <c r="AD65" i="4"/>
  <c r="AC65" i="4"/>
  <c r="AC63" i="43" s="1"/>
  <c r="AB65" i="4"/>
  <c r="AA65" i="4"/>
  <c r="Z65" i="4"/>
  <c r="Z63" i="43" s="1"/>
  <c r="Y65" i="4"/>
  <c r="Y63" i="43" s="1"/>
  <c r="X65" i="4"/>
  <c r="X63" i="43" s="1"/>
  <c r="W65" i="4"/>
  <c r="V65" i="4"/>
  <c r="L65" i="4"/>
  <c r="L63" i="43" s="1"/>
  <c r="J65" i="4"/>
  <c r="J63" i="43" s="1"/>
  <c r="H65" i="4"/>
  <c r="H63" i="43" s="1"/>
  <c r="G65" i="4"/>
  <c r="G63" i="43" s="1"/>
  <c r="F65" i="4"/>
  <c r="F63" i="43" s="1"/>
  <c r="E65" i="4"/>
  <c r="E63" i="43" s="1"/>
  <c r="D65" i="4"/>
  <c r="D63" i="43" s="1"/>
  <c r="C65" i="4"/>
  <c r="C63" i="43" s="1"/>
  <c r="B65" i="4"/>
  <c r="B63" i="43" s="1"/>
  <c r="A65" i="4"/>
  <c r="A63" i="43" s="1"/>
  <c r="AK64" i="4"/>
  <c r="AJ64" i="4"/>
  <c r="AJ62" i="43" s="1"/>
  <c r="AH64" i="4"/>
  <c r="AG64" i="4"/>
  <c r="AG62" i="43" s="1"/>
  <c r="AF64" i="4"/>
  <c r="AF62" i="43" s="1"/>
  <c r="AE64" i="4"/>
  <c r="AD64" i="4"/>
  <c r="AC64" i="4"/>
  <c r="AC62" i="43" s="1"/>
  <c r="AB64" i="4"/>
  <c r="AA64" i="4"/>
  <c r="Z64" i="4"/>
  <c r="Z62" i="43" s="1"/>
  <c r="Y64" i="4"/>
  <c r="Y62" i="43" s="1"/>
  <c r="X64" i="4"/>
  <c r="X62" i="43" s="1"/>
  <c r="W64" i="4"/>
  <c r="V64" i="4"/>
  <c r="Q64" i="4"/>
  <c r="Q62" i="43" s="1"/>
  <c r="N64" i="4"/>
  <c r="N62" i="43" s="1"/>
  <c r="J64" i="4"/>
  <c r="J62" i="43" s="1"/>
  <c r="H64" i="4"/>
  <c r="H62" i="43" s="1"/>
  <c r="G64" i="4"/>
  <c r="G62" i="43" s="1"/>
  <c r="F64" i="4"/>
  <c r="F62" i="43" s="1"/>
  <c r="E64" i="4"/>
  <c r="E62" i="43" s="1"/>
  <c r="D64" i="4"/>
  <c r="D62" i="43" s="1"/>
  <c r="C64" i="4"/>
  <c r="C62" i="43" s="1"/>
  <c r="B64" i="4"/>
  <c r="A64" i="4"/>
  <c r="A62" i="43" s="1"/>
  <c r="AJ63" i="4"/>
  <c r="AJ61" i="43" s="1"/>
  <c r="AH63" i="4"/>
  <c r="AG63" i="4"/>
  <c r="AG61" i="43" s="1"/>
  <c r="AF63" i="4"/>
  <c r="AF61" i="43" s="1"/>
  <c r="AD63" i="4"/>
  <c r="AE63" i="4" s="1"/>
  <c r="AC63" i="4"/>
  <c r="AC61" i="43" s="1"/>
  <c r="AB63" i="4"/>
  <c r="AA63" i="4"/>
  <c r="Z63" i="4"/>
  <c r="Z61" i="43" s="1"/>
  <c r="Y63" i="4"/>
  <c r="Y61" i="43" s="1"/>
  <c r="X63" i="4"/>
  <c r="X61" i="43" s="1"/>
  <c r="W63" i="4"/>
  <c r="V63" i="4"/>
  <c r="Q63" i="4" s="1"/>
  <c r="Q61" i="43" s="1"/>
  <c r="J63" i="4"/>
  <c r="J61" i="43" s="1"/>
  <c r="H63" i="4"/>
  <c r="H61" i="43" s="1"/>
  <c r="G63" i="4"/>
  <c r="G61" i="43" s="1"/>
  <c r="F63" i="4"/>
  <c r="F61" i="43" s="1"/>
  <c r="E63" i="4"/>
  <c r="E61" i="43" s="1"/>
  <c r="D63" i="4"/>
  <c r="D61" i="43" s="1"/>
  <c r="C63" i="4"/>
  <c r="B63" i="4"/>
  <c r="B61" i="43" s="1"/>
  <c r="A63" i="4"/>
  <c r="A61" i="43" s="1"/>
  <c r="AJ62" i="4"/>
  <c r="AJ60" i="43" s="1"/>
  <c r="AH62" i="4"/>
  <c r="AG62" i="4"/>
  <c r="AG60" i="43" s="1"/>
  <c r="AF62" i="4"/>
  <c r="AF60" i="43" s="1"/>
  <c r="AD62" i="4"/>
  <c r="AE62" i="4" s="1"/>
  <c r="AC62" i="4"/>
  <c r="AC60" i="43" s="1"/>
  <c r="AB62" i="4"/>
  <c r="AA62" i="4"/>
  <c r="Z62" i="4"/>
  <c r="Z60" i="43" s="1"/>
  <c r="Y62" i="4"/>
  <c r="Y60" i="43" s="1"/>
  <c r="X62" i="4"/>
  <c r="X60" i="43" s="1"/>
  <c r="W62" i="4"/>
  <c r="V62" i="4"/>
  <c r="Q62" i="4"/>
  <c r="Q60" i="43" s="1"/>
  <c r="N62" i="4"/>
  <c r="N60" i="43" s="1"/>
  <c r="J62" i="4"/>
  <c r="J60" i="43" s="1"/>
  <c r="H62" i="4"/>
  <c r="H60" i="43" s="1"/>
  <c r="G62" i="4"/>
  <c r="G60" i="43" s="1"/>
  <c r="F62" i="4"/>
  <c r="F60" i="43" s="1"/>
  <c r="E62" i="4"/>
  <c r="E60" i="43" s="1"/>
  <c r="D62" i="4"/>
  <c r="D60" i="43" s="1"/>
  <c r="C62" i="4"/>
  <c r="C60" i="43" s="1"/>
  <c r="B62" i="4"/>
  <c r="B60" i="43" s="1"/>
  <c r="A62" i="4"/>
  <c r="A60" i="43" s="1"/>
  <c r="AJ61" i="4"/>
  <c r="AJ59" i="43" s="1"/>
  <c r="AH61" i="4"/>
  <c r="AG61" i="4"/>
  <c r="AG59" i="43" s="1"/>
  <c r="AF61" i="4"/>
  <c r="AF59" i="43" s="1"/>
  <c r="AD61" i="4"/>
  <c r="AE61" i="4" s="1"/>
  <c r="AC61" i="4"/>
  <c r="AC59" i="43" s="1"/>
  <c r="AB61" i="4"/>
  <c r="AA61" i="4"/>
  <c r="Z61" i="4"/>
  <c r="Z59" i="43" s="1"/>
  <c r="Y61" i="4"/>
  <c r="Y59" i="43" s="1"/>
  <c r="X61" i="4"/>
  <c r="X59" i="43" s="1"/>
  <c r="W61" i="4"/>
  <c r="V61" i="4"/>
  <c r="L61" i="4"/>
  <c r="L59" i="43" s="1"/>
  <c r="J61" i="4"/>
  <c r="J59" i="43" s="1"/>
  <c r="H61" i="4"/>
  <c r="H59" i="43" s="1"/>
  <c r="G61" i="4"/>
  <c r="G59" i="43" s="1"/>
  <c r="F61" i="4"/>
  <c r="F59" i="43" s="1"/>
  <c r="E61" i="4"/>
  <c r="E59" i="43" s="1"/>
  <c r="D61" i="4"/>
  <c r="D59" i="43" s="1"/>
  <c r="C61" i="4"/>
  <c r="C59" i="43" s="1"/>
  <c r="B61" i="4"/>
  <c r="B59" i="43" s="1"/>
  <c r="A61" i="4"/>
  <c r="A59" i="43" s="1"/>
  <c r="AK60" i="4"/>
  <c r="AJ60" i="4"/>
  <c r="AJ58" i="43" s="1"/>
  <c r="AH60" i="4"/>
  <c r="AG60" i="4"/>
  <c r="AG58" i="43" s="1"/>
  <c r="AF60" i="4"/>
  <c r="AF58" i="43" s="1"/>
  <c r="AE60" i="4"/>
  <c r="AD60" i="4"/>
  <c r="AC60" i="4"/>
  <c r="AC58" i="43" s="1"/>
  <c r="AB60" i="4"/>
  <c r="AA60" i="4"/>
  <c r="Z60" i="4"/>
  <c r="Z58" i="43" s="1"/>
  <c r="Y60" i="4"/>
  <c r="Y58" i="43" s="1"/>
  <c r="X60" i="4"/>
  <c r="X58" i="43" s="1"/>
  <c r="W60" i="4"/>
  <c r="V60" i="4"/>
  <c r="R60" i="4"/>
  <c r="R58" i="43" s="1"/>
  <c r="Q60" i="4"/>
  <c r="Q58" i="43" s="1"/>
  <c r="L60" i="4"/>
  <c r="L58" i="43" s="1"/>
  <c r="J60" i="4"/>
  <c r="J58" i="43" s="1"/>
  <c r="H60" i="4"/>
  <c r="H58" i="43" s="1"/>
  <c r="G60" i="4"/>
  <c r="G58" i="43" s="1"/>
  <c r="F60" i="4"/>
  <c r="F58" i="43" s="1"/>
  <c r="E60" i="4"/>
  <c r="E58" i="43" s="1"/>
  <c r="D60" i="4"/>
  <c r="D58" i="43" s="1"/>
  <c r="C60" i="4"/>
  <c r="C58" i="43" s="1"/>
  <c r="B60" i="4"/>
  <c r="B58" i="43" s="1"/>
  <c r="A60" i="4"/>
  <c r="A58" i="43" s="1"/>
  <c r="AK59" i="4"/>
  <c r="AJ59" i="4"/>
  <c r="AJ57" i="43" s="1"/>
  <c r="AH59" i="4"/>
  <c r="AG59" i="4"/>
  <c r="AG57" i="43" s="1"/>
  <c r="AF59" i="4"/>
  <c r="AF57" i="43" s="1"/>
  <c r="AE59" i="4"/>
  <c r="R59" i="4" s="1"/>
  <c r="AD59" i="4"/>
  <c r="AC59" i="4"/>
  <c r="AC57" i="43" s="1"/>
  <c r="AB59" i="4"/>
  <c r="AA59" i="4"/>
  <c r="Z59" i="4"/>
  <c r="Z57" i="43" s="1"/>
  <c r="Y59" i="4"/>
  <c r="Y57" i="43" s="1"/>
  <c r="X59" i="4"/>
  <c r="X57" i="43" s="1"/>
  <c r="W59" i="4"/>
  <c r="V59" i="4"/>
  <c r="Q59" i="4"/>
  <c r="Q57" i="43" s="1"/>
  <c r="O59" i="4"/>
  <c r="O57" i="43" s="1"/>
  <c r="L59" i="4"/>
  <c r="L57" i="43" s="1"/>
  <c r="J59" i="4"/>
  <c r="J57" i="43" s="1"/>
  <c r="H59" i="4"/>
  <c r="H57" i="43" s="1"/>
  <c r="G59" i="4"/>
  <c r="G57" i="43" s="1"/>
  <c r="F59" i="4"/>
  <c r="F57" i="43" s="1"/>
  <c r="E59" i="4"/>
  <c r="E57" i="43" s="1"/>
  <c r="D59" i="4"/>
  <c r="D57" i="43" s="1"/>
  <c r="C59" i="4"/>
  <c r="C57" i="43" s="1"/>
  <c r="B59" i="4"/>
  <c r="B57" i="43" s="1"/>
  <c r="A59" i="4"/>
  <c r="A57" i="43" s="1"/>
  <c r="AK58" i="4"/>
  <c r="AJ58" i="4"/>
  <c r="AJ56" i="43" s="1"/>
  <c r="AH58" i="4"/>
  <c r="AG58" i="4"/>
  <c r="AG56" i="43" s="1"/>
  <c r="AF58" i="4"/>
  <c r="AF56" i="43" s="1"/>
  <c r="AE58" i="4"/>
  <c r="AD58" i="4"/>
  <c r="AC58" i="4"/>
  <c r="AC56" i="43" s="1"/>
  <c r="AB58" i="4"/>
  <c r="AA58" i="4"/>
  <c r="Z58" i="4"/>
  <c r="Z56" i="43" s="1"/>
  <c r="Y58" i="4"/>
  <c r="Y56" i="43" s="1"/>
  <c r="X58" i="4"/>
  <c r="X56" i="43" s="1"/>
  <c r="W58" i="4"/>
  <c r="V58" i="4"/>
  <c r="R58" i="4"/>
  <c r="R56" i="43" s="1"/>
  <c r="Q58" i="4"/>
  <c r="Q56" i="43" s="1"/>
  <c r="L58" i="4"/>
  <c r="L56" i="43" s="1"/>
  <c r="J58" i="4"/>
  <c r="J56" i="43" s="1"/>
  <c r="H58" i="4"/>
  <c r="H56" i="43" s="1"/>
  <c r="G58" i="4"/>
  <c r="G56" i="43" s="1"/>
  <c r="F58" i="4"/>
  <c r="F56" i="43" s="1"/>
  <c r="E58" i="4"/>
  <c r="E56" i="43" s="1"/>
  <c r="D58" i="4"/>
  <c r="D56" i="43" s="1"/>
  <c r="C58" i="4"/>
  <c r="C56" i="43" s="1"/>
  <c r="B58" i="4"/>
  <c r="B56" i="43" s="1"/>
  <c r="A58" i="4"/>
  <c r="A56" i="43" s="1"/>
  <c r="AK57" i="4"/>
  <c r="AJ57" i="4"/>
  <c r="AJ55" i="43" s="1"/>
  <c r="AH57" i="4"/>
  <c r="AG57" i="4"/>
  <c r="AG55" i="43" s="1"/>
  <c r="AF57" i="4"/>
  <c r="AF55" i="43" s="1"/>
  <c r="AE57" i="4"/>
  <c r="R57" i="4" s="1"/>
  <c r="AD57" i="4"/>
  <c r="AC57" i="4"/>
  <c r="AC55" i="43" s="1"/>
  <c r="AB57" i="4"/>
  <c r="AA57" i="4"/>
  <c r="Z57" i="4"/>
  <c r="Z55" i="43" s="1"/>
  <c r="Y57" i="4"/>
  <c r="Y55" i="43" s="1"/>
  <c r="X57" i="4"/>
  <c r="X55" i="43" s="1"/>
  <c r="W57" i="4"/>
  <c r="V57" i="4"/>
  <c r="Q57" i="4"/>
  <c r="Q55" i="43" s="1"/>
  <c r="O57" i="4"/>
  <c r="O55" i="43" s="1"/>
  <c r="L57" i="4"/>
  <c r="L55" i="43" s="1"/>
  <c r="J57" i="4"/>
  <c r="J55" i="43" s="1"/>
  <c r="H57" i="4"/>
  <c r="H55" i="43" s="1"/>
  <c r="G57" i="4"/>
  <c r="G55" i="43" s="1"/>
  <c r="F57" i="4"/>
  <c r="F55" i="43" s="1"/>
  <c r="E57" i="4"/>
  <c r="E55" i="43" s="1"/>
  <c r="D57" i="4"/>
  <c r="D55" i="43" s="1"/>
  <c r="C57" i="4"/>
  <c r="C55" i="43" s="1"/>
  <c r="B57" i="4"/>
  <c r="B55" i="43" s="1"/>
  <c r="A57" i="4"/>
  <c r="A55" i="43" s="1"/>
  <c r="AK56" i="4"/>
  <c r="AJ56" i="4"/>
  <c r="AJ54" i="43" s="1"/>
  <c r="AH56" i="4"/>
  <c r="AH54" i="43" s="1"/>
  <c r="AG56" i="4"/>
  <c r="AG54" i="43" s="1"/>
  <c r="AF56" i="4"/>
  <c r="AF54" i="43" s="1"/>
  <c r="AE56" i="4"/>
  <c r="AD56" i="4"/>
  <c r="AC56" i="4"/>
  <c r="AC54" i="43" s="1"/>
  <c r="AB56" i="4"/>
  <c r="AA56" i="4"/>
  <c r="Z56" i="4"/>
  <c r="Z54" i="43" s="1"/>
  <c r="Y56" i="4"/>
  <c r="Y54" i="43" s="1"/>
  <c r="X56" i="4"/>
  <c r="X54" i="43" s="1"/>
  <c r="W56" i="4"/>
  <c r="V56" i="4"/>
  <c r="Q56" i="4"/>
  <c r="Q54" i="43" s="1"/>
  <c r="N56" i="4"/>
  <c r="N54" i="43" s="1"/>
  <c r="J56" i="4"/>
  <c r="J54" i="43" s="1"/>
  <c r="H56" i="4"/>
  <c r="H54" i="43" s="1"/>
  <c r="G56" i="4"/>
  <c r="G54" i="43" s="1"/>
  <c r="F56" i="4"/>
  <c r="F54" i="43" s="1"/>
  <c r="E56" i="4"/>
  <c r="E54" i="43" s="1"/>
  <c r="D56" i="4"/>
  <c r="D54" i="43" s="1"/>
  <c r="C56" i="4"/>
  <c r="C54" i="43" s="1"/>
  <c r="B56" i="4"/>
  <c r="A56" i="4"/>
  <c r="A54" i="43" s="1"/>
  <c r="AK55" i="4"/>
  <c r="AJ55" i="4"/>
  <c r="AJ53" i="43" s="1"/>
  <c r="AH55" i="4"/>
  <c r="AH53" i="43" s="1"/>
  <c r="AG55" i="4"/>
  <c r="AG53" i="43" s="1"/>
  <c r="AF55" i="4"/>
  <c r="AF53" i="43" s="1"/>
  <c r="AD55" i="4"/>
  <c r="AE55" i="4" s="1"/>
  <c r="AC55" i="4"/>
  <c r="AC53" i="43" s="1"/>
  <c r="AB55" i="4"/>
  <c r="AA55" i="4"/>
  <c r="Z55" i="4"/>
  <c r="Z53" i="43" s="1"/>
  <c r="Y55" i="4"/>
  <c r="Y53" i="43" s="1"/>
  <c r="X55" i="4"/>
  <c r="X53" i="43" s="1"/>
  <c r="W55" i="4"/>
  <c r="V55" i="4"/>
  <c r="Q55" i="4" s="1"/>
  <c r="Q53" i="43" s="1"/>
  <c r="L55" i="4"/>
  <c r="L53" i="43" s="1"/>
  <c r="J55" i="4"/>
  <c r="J53" i="43" s="1"/>
  <c r="H55" i="4"/>
  <c r="H53" i="43" s="1"/>
  <c r="G55" i="4"/>
  <c r="G53" i="43" s="1"/>
  <c r="F55" i="4"/>
  <c r="F53" i="43" s="1"/>
  <c r="E55" i="4"/>
  <c r="E53" i="43" s="1"/>
  <c r="D55" i="4"/>
  <c r="D53" i="43" s="1"/>
  <c r="C55" i="4"/>
  <c r="B55" i="4"/>
  <c r="B53" i="43" s="1"/>
  <c r="A55" i="4"/>
  <c r="A53" i="43" s="1"/>
  <c r="AJ54" i="4"/>
  <c r="AJ52" i="43" s="1"/>
  <c r="AH54" i="4"/>
  <c r="AH52" i="43" s="1"/>
  <c r="AG54" i="4"/>
  <c r="AG52" i="43" s="1"/>
  <c r="AF54" i="4"/>
  <c r="AF52" i="43" s="1"/>
  <c r="AD54" i="4"/>
  <c r="AE54" i="4" s="1"/>
  <c r="AC54" i="4"/>
  <c r="AC52" i="43" s="1"/>
  <c r="AB54" i="4"/>
  <c r="AA54" i="4"/>
  <c r="Z54" i="4"/>
  <c r="Z52" i="43" s="1"/>
  <c r="Y54" i="4"/>
  <c r="Y52" i="43" s="1"/>
  <c r="X54" i="4"/>
  <c r="X52" i="43" s="1"/>
  <c r="W54" i="4"/>
  <c r="V54" i="4"/>
  <c r="Q54" i="4" s="1"/>
  <c r="Q52" i="43" s="1"/>
  <c r="J54" i="4"/>
  <c r="J52" i="43" s="1"/>
  <c r="H54" i="4"/>
  <c r="H52" i="43" s="1"/>
  <c r="G54" i="4"/>
  <c r="G52" i="43" s="1"/>
  <c r="F54" i="4"/>
  <c r="F52" i="43" s="1"/>
  <c r="E54" i="4"/>
  <c r="E52" i="43" s="1"/>
  <c r="D54" i="4"/>
  <c r="D52" i="43" s="1"/>
  <c r="C54" i="4"/>
  <c r="C52" i="43" s="1"/>
  <c r="B54" i="4"/>
  <c r="B52" i="43" s="1"/>
  <c r="A54" i="4"/>
  <c r="A52" i="43" s="1"/>
  <c r="AJ53" i="4"/>
  <c r="AJ51" i="43" s="1"/>
  <c r="AH53" i="4"/>
  <c r="AH51" i="43" s="1"/>
  <c r="AG53" i="4"/>
  <c r="AG51" i="43" s="1"/>
  <c r="AF53" i="4"/>
  <c r="AF51" i="43" s="1"/>
  <c r="AD53" i="4"/>
  <c r="AE53" i="4" s="1"/>
  <c r="AC53" i="4"/>
  <c r="AC51" i="43" s="1"/>
  <c r="AB53" i="4"/>
  <c r="AA53" i="4"/>
  <c r="Z53" i="4"/>
  <c r="Z51" i="43" s="1"/>
  <c r="Y53" i="4"/>
  <c r="Y51" i="43" s="1"/>
  <c r="X53" i="4"/>
  <c r="X51" i="43" s="1"/>
  <c r="W53" i="4"/>
  <c r="V53" i="4"/>
  <c r="AK53" i="4" s="1"/>
  <c r="L53" i="4"/>
  <c r="L51" i="43" s="1"/>
  <c r="J53" i="4"/>
  <c r="J51" i="43" s="1"/>
  <c r="H53" i="4"/>
  <c r="H51" i="43" s="1"/>
  <c r="G53" i="4"/>
  <c r="G51" i="43" s="1"/>
  <c r="F53" i="4"/>
  <c r="F51" i="43" s="1"/>
  <c r="E53" i="4"/>
  <c r="E51" i="43" s="1"/>
  <c r="D53" i="4"/>
  <c r="D51" i="43" s="1"/>
  <c r="C53" i="4"/>
  <c r="C51" i="43" s="1"/>
  <c r="B53" i="4"/>
  <c r="B51" i="43" s="1"/>
  <c r="A53" i="4"/>
  <c r="A51" i="43" s="1"/>
  <c r="AK52" i="4"/>
  <c r="AJ52" i="4"/>
  <c r="AJ50" i="43" s="1"/>
  <c r="AH52" i="4"/>
  <c r="AH50" i="43" s="1"/>
  <c r="AG52" i="4"/>
  <c r="AG50" i="43" s="1"/>
  <c r="AF52" i="4"/>
  <c r="AF50" i="43" s="1"/>
  <c r="AE52" i="4"/>
  <c r="AD52" i="4"/>
  <c r="AC52" i="4"/>
  <c r="AC50" i="43" s="1"/>
  <c r="AB52" i="4"/>
  <c r="AA52" i="4"/>
  <c r="Z52" i="4"/>
  <c r="Z50" i="43" s="1"/>
  <c r="Y52" i="4"/>
  <c r="Y50" i="43" s="1"/>
  <c r="X52" i="4"/>
  <c r="X50" i="43" s="1"/>
  <c r="W52" i="4"/>
  <c r="V52" i="4"/>
  <c r="Q52" i="4"/>
  <c r="Q50" i="43" s="1"/>
  <c r="N52" i="4"/>
  <c r="N50" i="43" s="1"/>
  <c r="J52" i="4"/>
  <c r="J50" i="43" s="1"/>
  <c r="H52" i="4"/>
  <c r="H50" i="43" s="1"/>
  <c r="G52" i="4"/>
  <c r="G50" i="43" s="1"/>
  <c r="F52" i="4"/>
  <c r="F50" i="43" s="1"/>
  <c r="E52" i="4"/>
  <c r="E50" i="43" s="1"/>
  <c r="D52" i="4"/>
  <c r="D50" i="43" s="1"/>
  <c r="C52" i="4"/>
  <c r="C50" i="43" s="1"/>
  <c r="B52" i="4"/>
  <c r="A52" i="4"/>
  <c r="A50" i="43" s="1"/>
  <c r="AK51" i="4"/>
  <c r="AJ51" i="4"/>
  <c r="AJ49" i="43" s="1"/>
  <c r="AH51" i="4"/>
  <c r="AH49" i="43" s="1"/>
  <c r="AG51" i="4"/>
  <c r="AG49" i="43" s="1"/>
  <c r="AF51" i="4"/>
  <c r="AF49" i="43" s="1"/>
  <c r="AD51" i="4"/>
  <c r="AE51" i="4" s="1"/>
  <c r="AC51" i="4"/>
  <c r="AC49" i="43" s="1"/>
  <c r="AB51" i="4"/>
  <c r="AA51" i="4"/>
  <c r="Z51" i="4"/>
  <c r="Z49" i="43" s="1"/>
  <c r="Y51" i="4"/>
  <c r="Y49" i="43" s="1"/>
  <c r="X51" i="4"/>
  <c r="X49" i="43" s="1"/>
  <c r="W51" i="4"/>
  <c r="V51" i="4"/>
  <c r="Q51" i="4"/>
  <c r="Q49" i="43" s="1"/>
  <c r="L51" i="4"/>
  <c r="L49" i="43" s="1"/>
  <c r="J51" i="4"/>
  <c r="J49" i="43" s="1"/>
  <c r="H51" i="4"/>
  <c r="H49" i="43" s="1"/>
  <c r="G51" i="4"/>
  <c r="G49" i="43" s="1"/>
  <c r="F51" i="4"/>
  <c r="F49" i="43" s="1"/>
  <c r="E51" i="4"/>
  <c r="E49" i="43" s="1"/>
  <c r="D51" i="4"/>
  <c r="D49" i="43" s="1"/>
  <c r="C51" i="4"/>
  <c r="B51" i="4"/>
  <c r="B49" i="43" s="1"/>
  <c r="A51" i="4"/>
  <c r="A49" i="43" s="1"/>
  <c r="AJ50" i="4"/>
  <c r="AJ48" i="43" s="1"/>
  <c r="AH50" i="4"/>
  <c r="AH48" i="43" s="1"/>
  <c r="AG50" i="4"/>
  <c r="AG48" i="43" s="1"/>
  <c r="AF50" i="4"/>
  <c r="AF48" i="43" s="1"/>
  <c r="AE50" i="4"/>
  <c r="AD50" i="4"/>
  <c r="AC50" i="4"/>
  <c r="AC48" i="43" s="1"/>
  <c r="AB50" i="4"/>
  <c r="AA50" i="4"/>
  <c r="Z50" i="4"/>
  <c r="Z48" i="43" s="1"/>
  <c r="Y50" i="4"/>
  <c r="Y48" i="43" s="1"/>
  <c r="X50" i="4"/>
  <c r="X48" i="43" s="1"/>
  <c r="W50" i="4"/>
  <c r="V50" i="4"/>
  <c r="Q50" i="4" s="1"/>
  <c r="Q48" i="43" s="1"/>
  <c r="L50" i="4"/>
  <c r="L48" i="43" s="1"/>
  <c r="J50" i="4"/>
  <c r="J48" i="43" s="1"/>
  <c r="H50" i="4"/>
  <c r="H48" i="43" s="1"/>
  <c r="G50" i="4"/>
  <c r="G48" i="43" s="1"/>
  <c r="F50" i="4"/>
  <c r="F48" i="43" s="1"/>
  <c r="E50" i="4"/>
  <c r="E48" i="43" s="1"/>
  <c r="D50" i="4"/>
  <c r="D48" i="43" s="1"/>
  <c r="C50" i="4"/>
  <c r="C48" i="43" s="1"/>
  <c r="B50" i="4"/>
  <c r="B48" i="43" s="1"/>
  <c r="A50" i="4"/>
  <c r="A48" i="43" s="1"/>
  <c r="AJ49" i="4"/>
  <c r="AJ47" i="43" s="1"/>
  <c r="AH49" i="4"/>
  <c r="AH47" i="43" s="1"/>
  <c r="AG49" i="4"/>
  <c r="AG47" i="43" s="1"/>
  <c r="AF49" i="4"/>
  <c r="AF47" i="43" s="1"/>
  <c r="AE49" i="4"/>
  <c r="AD49" i="4"/>
  <c r="AC49" i="4"/>
  <c r="AC47" i="43" s="1"/>
  <c r="AB49" i="4"/>
  <c r="AA49" i="4"/>
  <c r="Z49" i="4"/>
  <c r="Z47" i="43" s="1"/>
  <c r="Y49" i="4"/>
  <c r="Y47" i="43" s="1"/>
  <c r="X49" i="4"/>
  <c r="X47" i="43" s="1"/>
  <c r="W49" i="4"/>
  <c r="V49" i="4"/>
  <c r="AK49" i="4" s="1"/>
  <c r="L49" i="4"/>
  <c r="L47" i="43" s="1"/>
  <c r="J49" i="4"/>
  <c r="J47" i="43" s="1"/>
  <c r="H49" i="4"/>
  <c r="H47" i="43" s="1"/>
  <c r="G49" i="4"/>
  <c r="G47" i="43" s="1"/>
  <c r="F49" i="4"/>
  <c r="F47" i="43" s="1"/>
  <c r="E49" i="4"/>
  <c r="E47" i="43" s="1"/>
  <c r="D49" i="4"/>
  <c r="D47" i="43" s="1"/>
  <c r="C49" i="4"/>
  <c r="C47" i="43" s="1"/>
  <c r="B49" i="4"/>
  <c r="B47" i="43" s="1"/>
  <c r="A49" i="4"/>
  <c r="A47" i="43" s="1"/>
  <c r="AK48" i="4"/>
  <c r="AJ48" i="4"/>
  <c r="AJ46" i="43" s="1"/>
  <c r="AH48" i="4"/>
  <c r="AH46" i="43" s="1"/>
  <c r="AG48" i="4"/>
  <c r="AG46" i="43" s="1"/>
  <c r="AF48" i="4"/>
  <c r="AF46" i="43" s="1"/>
  <c r="AE48" i="4"/>
  <c r="AD48" i="4"/>
  <c r="AC48" i="4"/>
  <c r="AC46" i="43" s="1"/>
  <c r="AB48" i="4"/>
  <c r="AA48" i="4"/>
  <c r="Z48" i="4"/>
  <c r="Z46" i="43" s="1"/>
  <c r="Y48" i="4"/>
  <c r="Y46" i="43" s="1"/>
  <c r="X48" i="4"/>
  <c r="X46" i="43" s="1"/>
  <c r="W48" i="4"/>
  <c r="V48" i="4"/>
  <c r="Q48" i="4"/>
  <c r="Q46" i="43" s="1"/>
  <c r="N48" i="4"/>
  <c r="N46" i="43" s="1"/>
  <c r="J48" i="4"/>
  <c r="J46" i="43" s="1"/>
  <c r="H48" i="4"/>
  <c r="H46" i="43" s="1"/>
  <c r="G48" i="4"/>
  <c r="G46" i="43" s="1"/>
  <c r="F48" i="4"/>
  <c r="F46" i="43" s="1"/>
  <c r="E48" i="4"/>
  <c r="E46" i="43" s="1"/>
  <c r="D48" i="4"/>
  <c r="D46" i="43" s="1"/>
  <c r="C48" i="4"/>
  <c r="C46" i="43" s="1"/>
  <c r="B48" i="4"/>
  <c r="A48" i="4"/>
  <c r="A46" i="43" s="1"/>
  <c r="AJ47" i="4"/>
  <c r="AJ45" i="43" s="1"/>
  <c r="AH47" i="4"/>
  <c r="AH45" i="43" s="1"/>
  <c r="AG47" i="4"/>
  <c r="AG45" i="43" s="1"/>
  <c r="AF47" i="4"/>
  <c r="AF45" i="43" s="1"/>
  <c r="AD47" i="4"/>
  <c r="AE47" i="4" s="1"/>
  <c r="AC47" i="4"/>
  <c r="AC45" i="43" s="1"/>
  <c r="AB47" i="4"/>
  <c r="AA47" i="4"/>
  <c r="Z47" i="4"/>
  <c r="Z45" i="43" s="1"/>
  <c r="Y47" i="4"/>
  <c r="Y45" i="43" s="1"/>
  <c r="X47" i="4"/>
  <c r="X45" i="43" s="1"/>
  <c r="W47" i="4"/>
  <c r="V47" i="4"/>
  <c r="Q47" i="4"/>
  <c r="Q45" i="43" s="1"/>
  <c r="J47" i="4"/>
  <c r="J45" i="43" s="1"/>
  <c r="H47" i="4"/>
  <c r="H45" i="43" s="1"/>
  <c r="G47" i="4"/>
  <c r="G45" i="43" s="1"/>
  <c r="F47" i="4"/>
  <c r="F45" i="43" s="1"/>
  <c r="E47" i="4"/>
  <c r="E45" i="43" s="1"/>
  <c r="D47" i="4"/>
  <c r="D45" i="43" s="1"/>
  <c r="C47" i="4"/>
  <c r="C45" i="43" s="1"/>
  <c r="B47" i="4"/>
  <c r="B45" i="43" s="1"/>
  <c r="A47" i="4"/>
  <c r="A45" i="43" s="1"/>
  <c r="AJ46" i="4"/>
  <c r="AJ44" i="43" s="1"/>
  <c r="AH46" i="4"/>
  <c r="AH44" i="43" s="1"/>
  <c r="AG46" i="4"/>
  <c r="AG44" i="43" s="1"/>
  <c r="AF46" i="4"/>
  <c r="AF44" i="43" s="1"/>
  <c r="AD46" i="4"/>
  <c r="AE46" i="4" s="1"/>
  <c r="AC46" i="4"/>
  <c r="AC44" i="43" s="1"/>
  <c r="AB46" i="4"/>
  <c r="AA46" i="4"/>
  <c r="Z46" i="4"/>
  <c r="Z44" i="43" s="1"/>
  <c r="Y46" i="4"/>
  <c r="Y44" i="43" s="1"/>
  <c r="X46" i="4"/>
  <c r="X44" i="43" s="1"/>
  <c r="W46" i="4"/>
  <c r="V46" i="4"/>
  <c r="Q46" i="4" s="1"/>
  <c r="Q44" i="43" s="1"/>
  <c r="L46" i="4"/>
  <c r="L44" i="43" s="1"/>
  <c r="J46" i="4"/>
  <c r="J44" i="43" s="1"/>
  <c r="H46" i="4"/>
  <c r="H44" i="43" s="1"/>
  <c r="G46" i="4"/>
  <c r="G44" i="43" s="1"/>
  <c r="F46" i="4"/>
  <c r="F44" i="43" s="1"/>
  <c r="E46" i="4"/>
  <c r="E44" i="43" s="1"/>
  <c r="D46" i="4"/>
  <c r="D44" i="43" s="1"/>
  <c r="C46" i="4"/>
  <c r="C44" i="43" s="1"/>
  <c r="B46" i="4"/>
  <c r="B44" i="43" s="1"/>
  <c r="A46" i="4"/>
  <c r="A44" i="43" s="1"/>
  <c r="AJ45" i="4"/>
  <c r="AJ43" i="43" s="1"/>
  <c r="AH45" i="4"/>
  <c r="AH43" i="43" s="1"/>
  <c r="AG45" i="4"/>
  <c r="AG43" i="43" s="1"/>
  <c r="AF45" i="4"/>
  <c r="AF43" i="43" s="1"/>
  <c r="AE45" i="4"/>
  <c r="AD45" i="4"/>
  <c r="AC45" i="4"/>
  <c r="AC43" i="43" s="1"/>
  <c r="AB45" i="4"/>
  <c r="AA45" i="4"/>
  <c r="Z45" i="4"/>
  <c r="Z43" i="43" s="1"/>
  <c r="Y45" i="4"/>
  <c r="Y43" i="43" s="1"/>
  <c r="X45" i="4"/>
  <c r="X43" i="43" s="1"/>
  <c r="W45" i="4"/>
  <c r="V45" i="4"/>
  <c r="Q45" i="4" s="1"/>
  <c r="Q43" i="43" s="1"/>
  <c r="N45" i="4"/>
  <c r="N43" i="43" s="1"/>
  <c r="L45" i="4"/>
  <c r="L43" i="43" s="1"/>
  <c r="J45" i="4"/>
  <c r="J43" i="43" s="1"/>
  <c r="H45" i="4"/>
  <c r="H43" i="43" s="1"/>
  <c r="G45" i="4"/>
  <c r="G43" i="43" s="1"/>
  <c r="F45" i="4"/>
  <c r="F43" i="43" s="1"/>
  <c r="E45" i="4"/>
  <c r="E43" i="43" s="1"/>
  <c r="D45" i="4"/>
  <c r="D43" i="43" s="1"/>
  <c r="C45" i="4"/>
  <c r="C43" i="43" s="1"/>
  <c r="B45" i="4"/>
  <c r="B43" i="43" s="1"/>
  <c r="A45" i="4"/>
  <c r="A43" i="43" s="1"/>
  <c r="AK44" i="4"/>
  <c r="AJ44" i="4"/>
  <c r="AJ42" i="43" s="1"/>
  <c r="AH44" i="4"/>
  <c r="AH42" i="43" s="1"/>
  <c r="AG44" i="4"/>
  <c r="AG42" i="43" s="1"/>
  <c r="AF44" i="4"/>
  <c r="AF42" i="43" s="1"/>
  <c r="AE44" i="4"/>
  <c r="AD44" i="4"/>
  <c r="AC44" i="4"/>
  <c r="AC42" i="43" s="1"/>
  <c r="AB44" i="4"/>
  <c r="AA44" i="4"/>
  <c r="Z44" i="4"/>
  <c r="Z42" i="43" s="1"/>
  <c r="Y44" i="4"/>
  <c r="Y42" i="43" s="1"/>
  <c r="X44" i="4"/>
  <c r="X42" i="43" s="1"/>
  <c r="W44" i="4"/>
  <c r="V44" i="4"/>
  <c r="Q44" i="4"/>
  <c r="Q42" i="43" s="1"/>
  <c r="N44" i="4"/>
  <c r="N42" i="43" s="1"/>
  <c r="J44" i="4"/>
  <c r="J42" i="43" s="1"/>
  <c r="H44" i="4"/>
  <c r="H42" i="43" s="1"/>
  <c r="G44" i="4"/>
  <c r="G42" i="43" s="1"/>
  <c r="F44" i="4"/>
  <c r="F42" i="43" s="1"/>
  <c r="E44" i="4"/>
  <c r="E42" i="43" s="1"/>
  <c r="D44" i="4"/>
  <c r="D42" i="43" s="1"/>
  <c r="C44" i="4"/>
  <c r="C42" i="43" s="1"/>
  <c r="B44" i="4"/>
  <c r="B42" i="43" s="1"/>
  <c r="A44" i="4"/>
  <c r="A42" i="43" s="1"/>
  <c r="AK43" i="4"/>
  <c r="AJ43" i="4"/>
  <c r="AJ41" i="43" s="1"/>
  <c r="AH43" i="4"/>
  <c r="AH41" i="43" s="1"/>
  <c r="AG43" i="4"/>
  <c r="AG41" i="43" s="1"/>
  <c r="AF43" i="4"/>
  <c r="AF41" i="43" s="1"/>
  <c r="AD43" i="4"/>
  <c r="AE43" i="4" s="1"/>
  <c r="AC43" i="4"/>
  <c r="AC41" i="43" s="1"/>
  <c r="AB43" i="4"/>
  <c r="AA43" i="4"/>
  <c r="Z43" i="4"/>
  <c r="Z41" i="43" s="1"/>
  <c r="Y43" i="4"/>
  <c r="Y41" i="43" s="1"/>
  <c r="X43" i="4"/>
  <c r="X41" i="43" s="1"/>
  <c r="W43" i="4"/>
  <c r="V43" i="4"/>
  <c r="Q43" i="4"/>
  <c r="Q41" i="43" s="1"/>
  <c r="J43" i="4"/>
  <c r="J41" i="43" s="1"/>
  <c r="H43" i="4"/>
  <c r="H41" i="43" s="1"/>
  <c r="G43" i="4"/>
  <c r="G41" i="43" s="1"/>
  <c r="F43" i="4"/>
  <c r="F41" i="43" s="1"/>
  <c r="E43" i="4"/>
  <c r="E41" i="43" s="1"/>
  <c r="D43" i="4"/>
  <c r="D41" i="43" s="1"/>
  <c r="C43" i="4"/>
  <c r="C41" i="43" s="1"/>
  <c r="B43" i="4"/>
  <c r="B41" i="43" s="1"/>
  <c r="A43" i="4"/>
  <c r="A41" i="43" s="1"/>
  <c r="AJ42" i="4"/>
  <c r="AJ40" i="43" s="1"/>
  <c r="AH42" i="4"/>
  <c r="AH40" i="43" s="1"/>
  <c r="AG42" i="4"/>
  <c r="AG40" i="43" s="1"/>
  <c r="AF42" i="4"/>
  <c r="AF40" i="43" s="1"/>
  <c r="AD42" i="4"/>
  <c r="AE42" i="4" s="1"/>
  <c r="AC42" i="4"/>
  <c r="AC40" i="43" s="1"/>
  <c r="AB42" i="4"/>
  <c r="AA42" i="4"/>
  <c r="Z42" i="4"/>
  <c r="Z40" i="43" s="1"/>
  <c r="Y42" i="4"/>
  <c r="Y40" i="43" s="1"/>
  <c r="X42" i="4"/>
  <c r="X40" i="43" s="1"/>
  <c r="W42" i="4"/>
  <c r="V42" i="4"/>
  <c r="Q42" i="4" s="1"/>
  <c r="Q40" i="43" s="1"/>
  <c r="L42" i="4"/>
  <c r="L40" i="43" s="1"/>
  <c r="J42" i="4"/>
  <c r="J40" i="43" s="1"/>
  <c r="H42" i="4"/>
  <c r="H40" i="43" s="1"/>
  <c r="G42" i="4"/>
  <c r="G40" i="43" s="1"/>
  <c r="F42" i="4"/>
  <c r="F40" i="43" s="1"/>
  <c r="E42" i="4"/>
  <c r="E40" i="43" s="1"/>
  <c r="D42" i="4"/>
  <c r="D40" i="43" s="1"/>
  <c r="C42" i="4"/>
  <c r="C40" i="43" s="1"/>
  <c r="B42" i="4"/>
  <c r="B40" i="43" s="1"/>
  <c r="A42" i="4"/>
  <c r="A40" i="43" s="1"/>
  <c r="AJ41" i="4"/>
  <c r="AJ39" i="43" s="1"/>
  <c r="AH41" i="4"/>
  <c r="AH39" i="43" s="1"/>
  <c r="AG41" i="4"/>
  <c r="AG39" i="43" s="1"/>
  <c r="AF41" i="4"/>
  <c r="AF39" i="43" s="1"/>
  <c r="AE41" i="4"/>
  <c r="AD41" i="4"/>
  <c r="AC41" i="4"/>
  <c r="AC39" i="43" s="1"/>
  <c r="AB41" i="4"/>
  <c r="AA41" i="4"/>
  <c r="Z41" i="4"/>
  <c r="Z39" i="43" s="1"/>
  <c r="Y41" i="4"/>
  <c r="Y39" i="43" s="1"/>
  <c r="X41" i="4"/>
  <c r="X39" i="43" s="1"/>
  <c r="W41" i="4"/>
  <c r="V41" i="4"/>
  <c r="Q41" i="4" s="1"/>
  <c r="Q39" i="43" s="1"/>
  <c r="N41" i="4"/>
  <c r="N39" i="43" s="1"/>
  <c r="L41" i="4"/>
  <c r="L39" i="43" s="1"/>
  <c r="J41" i="4"/>
  <c r="J39" i="43" s="1"/>
  <c r="H41" i="4"/>
  <c r="H39" i="43" s="1"/>
  <c r="G41" i="4"/>
  <c r="G39" i="43" s="1"/>
  <c r="F41" i="4"/>
  <c r="F39" i="43" s="1"/>
  <c r="E41" i="4"/>
  <c r="E39" i="43" s="1"/>
  <c r="D41" i="4"/>
  <c r="D39" i="43" s="1"/>
  <c r="C41" i="4"/>
  <c r="C39" i="43" s="1"/>
  <c r="B41" i="4"/>
  <c r="B39" i="43" s="1"/>
  <c r="A41" i="4"/>
  <c r="A39" i="43" s="1"/>
  <c r="AK40" i="4"/>
  <c r="AJ40" i="4"/>
  <c r="AJ38" i="43" s="1"/>
  <c r="AH40" i="4"/>
  <c r="AH38" i="43" s="1"/>
  <c r="AG40" i="4"/>
  <c r="AG38" i="43" s="1"/>
  <c r="AF40" i="4"/>
  <c r="AF38" i="43" s="1"/>
  <c r="AE40" i="4"/>
  <c r="AD40" i="4"/>
  <c r="AC40" i="4"/>
  <c r="AC38" i="43" s="1"/>
  <c r="AB40" i="4"/>
  <c r="AA40" i="4"/>
  <c r="Z40" i="4"/>
  <c r="Z38" i="43" s="1"/>
  <c r="Y40" i="4"/>
  <c r="Y38" i="43" s="1"/>
  <c r="X40" i="4"/>
  <c r="X38" i="43" s="1"/>
  <c r="W40" i="4"/>
  <c r="V40" i="4"/>
  <c r="Q40" i="4"/>
  <c r="Q38" i="43" s="1"/>
  <c r="N40" i="4"/>
  <c r="N38" i="43" s="1"/>
  <c r="J40" i="4"/>
  <c r="J38" i="43" s="1"/>
  <c r="H40" i="4"/>
  <c r="H38" i="43" s="1"/>
  <c r="G40" i="4"/>
  <c r="G38" i="43" s="1"/>
  <c r="F40" i="4"/>
  <c r="F38" i="43" s="1"/>
  <c r="E40" i="4"/>
  <c r="E38" i="43" s="1"/>
  <c r="D40" i="4"/>
  <c r="D38" i="43" s="1"/>
  <c r="C40" i="4"/>
  <c r="C38" i="43" s="1"/>
  <c r="B40" i="4"/>
  <c r="B38" i="43" s="1"/>
  <c r="A40" i="4"/>
  <c r="A38" i="43" s="1"/>
  <c r="AK39" i="4"/>
  <c r="AJ39" i="4"/>
  <c r="AJ37" i="43" s="1"/>
  <c r="AH39" i="4"/>
  <c r="AH37" i="43" s="1"/>
  <c r="AG39" i="4"/>
  <c r="AG37" i="43" s="1"/>
  <c r="AF39" i="4"/>
  <c r="AF37" i="43" s="1"/>
  <c r="AD39" i="4"/>
  <c r="AE39" i="4" s="1"/>
  <c r="AC39" i="4"/>
  <c r="AC37" i="43" s="1"/>
  <c r="AB39" i="4"/>
  <c r="AA39" i="4"/>
  <c r="Z39" i="4"/>
  <c r="Z37" i="43" s="1"/>
  <c r="Y39" i="4"/>
  <c r="Y37" i="43" s="1"/>
  <c r="X39" i="4"/>
  <c r="X37" i="43" s="1"/>
  <c r="W39" i="4"/>
  <c r="V39" i="4"/>
  <c r="Q39" i="4"/>
  <c r="Q37" i="43" s="1"/>
  <c r="J39" i="4"/>
  <c r="J37" i="43" s="1"/>
  <c r="H39" i="4"/>
  <c r="H37" i="43" s="1"/>
  <c r="G39" i="4"/>
  <c r="G37" i="43" s="1"/>
  <c r="F39" i="4"/>
  <c r="F37" i="43" s="1"/>
  <c r="E39" i="4"/>
  <c r="E37" i="43" s="1"/>
  <c r="D39" i="4"/>
  <c r="D37" i="43" s="1"/>
  <c r="C39" i="4"/>
  <c r="C37" i="43" s="1"/>
  <c r="B39" i="4"/>
  <c r="B37" i="43" s="1"/>
  <c r="A39" i="4"/>
  <c r="A37" i="43" s="1"/>
  <c r="AJ38" i="4"/>
  <c r="AJ36" i="43" s="1"/>
  <c r="AH38" i="4"/>
  <c r="AH36" i="43" s="1"/>
  <c r="AG38" i="4"/>
  <c r="AG36" i="43" s="1"/>
  <c r="AF38" i="4"/>
  <c r="AF36" i="43" s="1"/>
  <c r="AD38" i="4"/>
  <c r="AE38" i="4" s="1"/>
  <c r="AC38" i="4"/>
  <c r="AC36" i="43" s="1"/>
  <c r="AB38" i="4"/>
  <c r="AA38" i="4"/>
  <c r="Z38" i="4"/>
  <c r="Z36" i="43" s="1"/>
  <c r="Y38" i="4"/>
  <c r="Y36" i="43" s="1"/>
  <c r="X38" i="4"/>
  <c r="X36" i="43" s="1"/>
  <c r="W38" i="4"/>
  <c r="V38" i="4"/>
  <c r="Q38" i="4" s="1"/>
  <c r="Q36" i="43" s="1"/>
  <c r="L38" i="4"/>
  <c r="L36" i="43" s="1"/>
  <c r="J38" i="4"/>
  <c r="J36" i="43" s="1"/>
  <c r="H38" i="4"/>
  <c r="H36" i="43" s="1"/>
  <c r="G38" i="4"/>
  <c r="G36" i="43" s="1"/>
  <c r="F38" i="4"/>
  <c r="F36" i="43" s="1"/>
  <c r="E38" i="4"/>
  <c r="E36" i="43" s="1"/>
  <c r="D38" i="4"/>
  <c r="D36" i="43" s="1"/>
  <c r="C38" i="4"/>
  <c r="C36" i="43" s="1"/>
  <c r="B38" i="4"/>
  <c r="B36" i="43" s="1"/>
  <c r="A38" i="4"/>
  <c r="A36" i="43" s="1"/>
  <c r="AJ37" i="4"/>
  <c r="AJ35" i="43" s="1"/>
  <c r="AH37" i="4"/>
  <c r="AH35" i="43" s="1"/>
  <c r="AG37" i="4"/>
  <c r="AG35" i="43" s="1"/>
  <c r="AF37" i="4"/>
  <c r="AF35" i="43" s="1"/>
  <c r="AE37" i="4"/>
  <c r="AD37" i="4"/>
  <c r="AC37" i="4"/>
  <c r="AC35" i="43" s="1"/>
  <c r="AB37" i="4"/>
  <c r="AA37" i="4"/>
  <c r="Z37" i="4"/>
  <c r="Z35" i="43" s="1"/>
  <c r="Y37" i="4"/>
  <c r="Y35" i="43" s="1"/>
  <c r="X37" i="4"/>
  <c r="X35" i="43" s="1"/>
  <c r="W37" i="4"/>
  <c r="V37" i="4"/>
  <c r="Q37" i="4" s="1"/>
  <c r="Q35" i="43" s="1"/>
  <c r="L37" i="4"/>
  <c r="L35" i="43" s="1"/>
  <c r="J37" i="4"/>
  <c r="J35" i="43" s="1"/>
  <c r="H37" i="4"/>
  <c r="H35" i="43" s="1"/>
  <c r="G37" i="4"/>
  <c r="G35" i="43" s="1"/>
  <c r="F37" i="4"/>
  <c r="F35" i="43" s="1"/>
  <c r="E37" i="4"/>
  <c r="E35" i="43" s="1"/>
  <c r="D37" i="4"/>
  <c r="D35" i="43" s="1"/>
  <c r="C37" i="4"/>
  <c r="C35" i="43" s="1"/>
  <c r="B37" i="4"/>
  <c r="B35" i="43" s="1"/>
  <c r="A37" i="4"/>
  <c r="A35" i="43" s="1"/>
  <c r="AK36" i="4"/>
  <c r="AJ36" i="4"/>
  <c r="AJ34" i="43" s="1"/>
  <c r="AH36" i="4"/>
  <c r="AH34" i="43" s="1"/>
  <c r="AG36" i="4"/>
  <c r="AG34" i="43" s="1"/>
  <c r="AF36" i="4"/>
  <c r="AF34" i="43" s="1"/>
  <c r="AE36" i="4"/>
  <c r="AD36" i="4"/>
  <c r="AC36" i="4"/>
  <c r="AC34" i="43" s="1"/>
  <c r="AB36" i="4"/>
  <c r="AA36" i="4"/>
  <c r="Z36" i="4"/>
  <c r="Z34" i="43" s="1"/>
  <c r="Y36" i="4"/>
  <c r="Y34" i="43" s="1"/>
  <c r="X36" i="4"/>
  <c r="X34" i="43" s="1"/>
  <c r="W36" i="4"/>
  <c r="V36" i="4"/>
  <c r="Q36" i="4"/>
  <c r="Q34" i="43" s="1"/>
  <c r="N36" i="4"/>
  <c r="N34" i="43" s="1"/>
  <c r="J36" i="4"/>
  <c r="J34" i="43" s="1"/>
  <c r="H36" i="4"/>
  <c r="H34" i="43" s="1"/>
  <c r="G36" i="4"/>
  <c r="G34" i="43" s="1"/>
  <c r="F36" i="4"/>
  <c r="F34" i="43" s="1"/>
  <c r="E36" i="4"/>
  <c r="E34" i="43" s="1"/>
  <c r="D36" i="4"/>
  <c r="D34" i="43" s="1"/>
  <c r="C36" i="4"/>
  <c r="C34" i="43" s="1"/>
  <c r="B36" i="4"/>
  <c r="B34" i="43" s="1"/>
  <c r="A36" i="4"/>
  <c r="A34" i="43" s="1"/>
  <c r="AK35" i="4"/>
  <c r="AJ35" i="4"/>
  <c r="AJ33" i="43" s="1"/>
  <c r="AH35" i="4"/>
  <c r="AH33" i="43" s="1"/>
  <c r="AG35" i="4"/>
  <c r="AG33" i="43" s="1"/>
  <c r="AF35" i="4"/>
  <c r="AF33" i="43" s="1"/>
  <c r="AD35" i="4"/>
  <c r="AE35" i="4" s="1"/>
  <c r="AC35" i="4"/>
  <c r="AC33" i="43" s="1"/>
  <c r="AB35" i="4"/>
  <c r="AA35" i="4"/>
  <c r="Z35" i="4"/>
  <c r="Z33" i="43" s="1"/>
  <c r="Y35" i="4"/>
  <c r="Y33" i="43" s="1"/>
  <c r="X35" i="4"/>
  <c r="X33" i="43" s="1"/>
  <c r="W35" i="4"/>
  <c r="V35" i="4"/>
  <c r="Q35" i="4"/>
  <c r="Q33" i="43" s="1"/>
  <c r="J35" i="4"/>
  <c r="J33" i="43" s="1"/>
  <c r="H35" i="4"/>
  <c r="H33" i="43" s="1"/>
  <c r="G35" i="4"/>
  <c r="G33" i="43" s="1"/>
  <c r="F35" i="4"/>
  <c r="F33" i="43" s="1"/>
  <c r="E35" i="4"/>
  <c r="E33" i="43" s="1"/>
  <c r="D35" i="4"/>
  <c r="D33" i="43" s="1"/>
  <c r="C35" i="4"/>
  <c r="C33" i="43" s="1"/>
  <c r="B35" i="4"/>
  <c r="B33" i="43" s="1"/>
  <c r="A35" i="4"/>
  <c r="A33" i="43" s="1"/>
  <c r="AJ34" i="4"/>
  <c r="AJ32" i="43" s="1"/>
  <c r="AH34" i="4"/>
  <c r="AH32" i="43" s="1"/>
  <c r="AG34" i="4"/>
  <c r="AG32" i="43" s="1"/>
  <c r="AF34" i="4"/>
  <c r="AF32" i="43" s="1"/>
  <c r="AD34" i="4"/>
  <c r="AE34" i="4" s="1"/>
  <c r="AC34" i="4"/>
  <c r="AC32" i="43" s="1"/>
  <c r="AB34" i="4"/>
  <c r="AA34" i="4"/>
  <c r="Z34" i="4"/>
  <c r="Z32" i="43" s="1"/>
  <c r="Y34" i="4"/>
  <c r="Y32" i="43" s="1"/>
  <c r="X34" i="4"/>
  <c r="X32" i="43" s="1"/>
  <c r="W34" i="4"/>
  <c r="V34" i="4"/>
  <c r="Q34" i="4" s="1"/>
  <c r="Q32" i="43" s="1"/>
  <c r="L34" i="4"/>
  <c r="L32" i="43" s="1"/>
  <c r="J34" i="4"/>
  <c r="J32" i="43" s="1"/>
  <c r="H34" i="4"/>
  <c r="H32" i="43" s="1"/>
  <c r="G34" i="4"/>
  <c r="G32" i="43" s="1"/>
  <c r="F34" i="4"/>
  <c r="F32" i="43" s="1"/>
  <c r="E34" i="4"/>
  <c r="E32" i="43" s="1"/>
  <c r="D34" i="4"/>
  <c r="D32" i="43" s="1"/>
  <c r="C34" i="4"/>
  <c r="C32" i="43" s="1"/>
  <c r="B34" i="4"/>
  <c r="B32" i="43" s="1"/>
  <c r="A34" i="4"/>
  <c r="A32" i="43" s="1"/>
  <c r="AJ33" i="4"/>
  <c r="AJ31" i="43" s="1"/>
  <c r="AH33" i="4"/>
  <c r="AH31" i="43" s="1"/>
  <c r="AG33" i="4"/>
  <c r="AG31" i="43" s="1"/>
  <c r="AF33" i="4"/>
  <c r="AF31" i="43" s="1"/>
  <c r="AE33" i="4"/>
  <c r="AD33" i="4"/>
  <c r="AC33" i="4"/>
  <c r="AC31" i="43" s="1"/>
  <c r="AB33" i="4"/>
  <c r="AA33" i="4"/>
  <c r="Z33" i="4"/>
  <c r="Z31" i="43" s="1"/>
  <c r="Y33" i="4"/>
  <c r="Y31" i="43" s="1"/>
  <c r="X33" i="4"/>
  <c r="X31" i="43" s="1"/>
  <c r="W33" i="4"/>
  <c r="V33" i="4"/>
  <c r="Q33" i="4" s="1"/>
  <c r="Q31" i="43" s="1"/>
  <c r="N33" i="4"/>
  <c r="N31" i="43" s="1"/>
  <c r="L33" i="4"/>
  <c r="L31" i="43" s="1"/>
  <c r="J33" i="4"/>
  <c r="J31" i="43" s="1"/>
  <c r="H33" i="4"/>
  <c r="H31" i="43" s="1"/>
  <c r="G33" i="4"/>
  <c r="G31" i="43" s="1"/>
  <c r="F33" i="4"/>
  <c r="F31" i="43" s="1"/>
  <c r="E33" i="4"/>
  <c r="E31" i="43" s="1"/>
  <c r="D33" i="4"/>
  <c r="D31" i="43" s="1"/>
  <c r="C33" i="4"/>
  <c r="C31" i="43" s="1"/>
  <c r="B33" i="4"/>
  <c r="B31" i="43" s="1"/>
  <c r="A33" i="4"/>
  <c r="A31" i="43" s="1"/>
  <c r="AK32" i="4"/>
  <c r="AJ32" i="4"/>
  <c r="AJ30" i="43" s="1"/>
  <c r="AH32" i="4"/>
  <c r="AH30" i="43" s="1"/>
  <c r="AG32" i="4"/>
  <c r="AG30" i="43" s="1"/>
  <c r="AF32" i="4"/>
  <c r="AF30" i="43" s="1"/>
  <c r="AE32" i="4"/>
  <c r="AD32" i="4"/>
  <c r="AC32" i="4"/>
  <c r="AC30" i="43" s="1"/>
  <c r="AB32" i="4"/>
  <c r="AA32" i="4"/>
  <c r="Z32" i="4"/>
  <c r="Z30" i="43" s="1"/>
  <c r="Y32" i="4"/>
  <c r="Y30" i="43" s="1"/>
  <c r="X32" i="4"/>
  <c r="X30" i="43" s="1"/>
  <c r="W32" i="4"/>
  <c r="V32" i="4"/>
  <c r="Q32" i="4"/>
  <c r="Q30" i="43" s="1"/>
  <c r="N32" i="4"/>
  <c r="N30" i="43" s="1"/>
  <c r="J32" i="4"/>
  <c r="J30" i="43" s="1"/>
  <c r="H32" i="4"/>
  <c r="H30" i="43" s="1"/>
  <c r="G32" i="4"/>
  <c r="G30" i="43" s="1"/>
  <c r="F32" i="4"/>
  <c r="F30" i="43" s="1"/>
  <c r="E32" i="4"/>
  <c r="E30" i="43" s="1"/>
  <c r="D32" i="4"/>
  <c r="D30" i="43" s="1"/>
  <c r="C32" i="4"/>
  <c r="C30" i="43" s="1"/>
  <c r="B32" i="4"/>
  <c r="B30" i="43" s="1"/>
  <c r="A32" i="4"/>
  <c r="A30" i="43" s="1"/>
  <c r="AK31" i="4"/>
  <c r="AJ31" i="4"/>
  <c r="AJ29" i="43" s="1"/>
  <c r="AH31" i="4"/>
  <c r="AH29" i="43" s="1"/>
  <c r="AG31" i="4"/>
  <c r="AG29" i="43" s="1"/>
  <c r="AF31" i="4"/>
  <c r="AF29" i="43" s="1"/>
  <c r="AD31" i="4"/>
  <c r="AE31" i="4" s="1"/>
  <c r="AC31" i="4"/>
  <c r="AC29" i="43" s="1"/>
  <c r="AB31" i="4"/>
  <c r="AA31" i="4"/>
  <c r="Z31" i="4"/>
  <c r="Z29" i="43" s="1"/>
  <c r="Y31" i="4"/>
  <c r="Y29" i="43" s="1"/>
  <c r="X31" i="4"/>
  <c r="X29" i="43" s="1"/>
  <c r="W31" i="4"/>
  <c r="V31" i="4"/>
  <c r="Q31" i="4"/>
  <c r="Q29" i="43" s="1"/>
  <c r="J31" i="4"/>
  <c r="J29" i="43" s="1"/>
  <c r="H31" i="4"/>
  <c r="H29" i="43" s="1"/>
  <c r="G31" i="4"/>
  <c r="G29" i="43" s="1"/>
  <c r="F31" i="4"/>
  <c r="F29" i="43" s="1"/>
  <c r="E31" i="4"/>
  <c r="E29" i="43" s="1"/>
  <c r="D31" i="4"/>
  <c r="D29" i="43" s="1"/>
  <c r="C31" i="4"/>
  <c r="C29" i="43" s="1"/>
  <c r="B31" i="4"/>
  <c r="B29" i="43" s="1"/>
  <c r="A31" i="4"/>
  <c r="A29" i="43" s="1"/>
  <c r="AJ30" i="4"/>
  <c r="AJ28" i="43" s="1"/>
  <c r="AH30" i="4"/>
  <c r="AH28" i="43" s="1"/>
  <c r="AG30" i="4"/>
  <c r="AG28" i="43" s="1"/>
  <c r="AF30" i="4"/>
  <c r="AF28" i="43" s="1"/>
  <c r="AD30" i="4"/>
  <c r="AE30" i="4" s="1"/>
  <c r="AC30" i="4"/>
  <c r="AC28" i="43" s="1"/>
  <c r="AB30" i="4"/>
  <c r="AA30" i="4"/>
  <c r="Z30" i="4"/>
  <c r="Z28" i="43" s="1"/>
  <c r="Y30" i="4"/>
  <c r="Y28" i="43" s="1"/>
  <c r="X30" i="4"/>
  <c r="X28" i="43" s="1"/>
  <c r="W30" i="4"/>
  <c r="V30" i="4"/>
  <c r="Q30" i="4" s="1"/>
  <c r="Q28" i="43" s="1"/>
  <c r="L30" i="4"/>
  <c r="L28" i="43" s="1"/>
  <c r="J30" i="4"/>
  <c r="J28" i="43" s="1"/>
  <c r="H30" i="4"/>
  <c r="H28" i="43" s="1"/>
  <c r="G30" i="4"/>
  <c r="G28" i="43" s="1"/>
  <c r="F30" i="4"/>
  <c r="F28" i="43" s="1"/>
  <c r="E30" i="4"/>
  <c r="E28" i="43" s="1"/>
  <c r="D30" i="4"/>
  <c r="D28" i="43" s="1"/>
  <c r="C30" i="4"/>
  <c r="C28" i="43" s="1"/>
  <c r="B30" i="4"/>
  <c r="B28" i="43" s="1"/>
  <c r="A30" i="4"/>
  <c r="A28" i="43" s="1"/>
  <c r="AJ29" i="4"/>
  <c r="AJ27" i="43" s="1"/>
  <c r="AH29" i="4"/>
  <c r="AH27" i="43" s="1"/>
  <c r="AG29" i="4"/>
  <c r="AG27" i="43" s="1"/>
  <c r="AF29" i="4"/>
  <c r="AF27" i="43" s="1"/>
  <c r="AE29" i="4"/>
  <c r="AD29" i="4"/>
  <c r="AC29" i="4"/>
  <c r="AC27" i="43" s="1"/>
  <c r="AB29" i="4"/>
  <c r="AA29" i="4"/>
  <c r="Z29" i="4"/>
  <c r="Z27" i="43" s="1"/>
  <c r="Y29" i="4"/>
  <c r="Y27" i="43" s="1"/>
  <c r="X29" i="4"/>
  <c r="X27" i="43" s="1"/>
  <c r="W29" i="4"/>
  <c r="V29" i="4"/>
  <c r="Q29" i="4" s="1"/>
  <c r="Q27" i="43" s="1"/>
  <c r="N29" i="4"/>
  <c r="N27" i="43" s="1"/>
  <c r="J29" i="4"/>
  <c r="J27" i="43" s="1"/>
  <c r="H29" i="4"/>
  <c r="H27" i="43" s="1"/>
  <c r="G29" i="4"/>
  <c r="G27" i="43" s="1"/>
  <c r="F29" i="4"/>
  <c r="F27" i="43" s="1"/>
  <c r="E29" i="4"/>
  <c r="E27" i="43" s="1"/>
  <c r="D29" i="4"/>
  <c r="D27" i="43" s="1"/>
  <c r="C29" i="4"/>
  <c r="C27" i="43" s="1"/>
  <c r="B29" i="4"/>
  <c r="B27" i="43" s="1"/>
  <c r="A29" i="4"/>
  <c r="A27" i="43" s="1"/>
  <c r="AJ28" i="4"/>
  <c r="AJ26" i="43" s="1"/>
  <c r="AH28" i="4"/>
  <c r="AH26" i="43" s="1"/>
  <c r="AG28" i="4"/>
  <c r="AG26" i="43" s="1"/>
  <c r="AF28" i="4"/>
  <c r="AF26" i="43" s="1"/>
  <c r="AD28" i="4"/>
  <c r="AE28" i="4" s="1"/>
  <c r="AC28" i="4"/>
  <c r="AC26" i="43" s="1"/>
  <c r="AB28" i="4"/>
  <c r="AA28" i="4"/>
  <c r="Z28" i="4"/>
  <c r="Z26" i="43" s="1"/>
  <c r="Y28" i="4"/>
  <c r="Y26" i="43" s="1"/>
  <c r="X28" i="4"/>
  <c r="X26" i="43" s="1"/>
  <c r="W28" i="4"/>
  <c r="V28" i="4"/>
  <c r="Q28" i="4"/>
  <c r="Q26" i="43" s="1"/>
  <c r="J28" i="4"/>
  <c r="J26" i="43" s="1"/>
  <c r="H28" i="4"/>
  <c r="H26" i="43" s="1"/>
  <c r="G28" i="4"/>
  <c r="G26" i="43" s="1"/>
  <c r="F28" i="4"/>
  <c r="F26" i="43" s="1"/>
  <c r="E28" i="4"/>
  <c r="E26" i="43" s="1"/>
  <c r="D28" i="4"/>
  <c r="D26" i="43" s="1"/>
  <c r="C28" i="4"/>
  <c r="C26" i="43" s="1"/>
  <c r="B28" i="4"/>
  <c r="B26" i="43" s="1"/>
  <c r="A28" i="4"/>
  <c r="A26" i="43" s="1"/>
  <c r="AJ27" i="4"/>
  <c r="AJ25" i="43" s="1"/>
  <c r="AH27" i="4"/>
  <c r="AH25" i="43" s="1"/>
  <c r="AG27" i="4"/>
  <c r="AG25" i="43" s="1"/>
  <c r="AF27" i="4"/>
  <c r="AF25" i="43" s="1"/>
  <c r="AD27" i="4"/>
  <c r="AE27" i="4" s="1"/>
  <c r="AC27" i="4"/>
  <c r="AC25" i="43" s="1"/>
  <c r="AB27" i="4"/>
  <c r="AA27" i="4"/>
  <c r="Z27" i="4"/>
  <c r="Z25" i="43" s="1"/>
  <c r="Y27" i="4"/>
  <c r="Y25" i="43" s="1"/>
  <c r="X27" i="4"/>
  <c r="X25" i="43" s="1"/>
  <c r="W27" i="4"/>
  <c r="V27" i="4"/>
  <c r="L27" i="4"/>
  <c r="L25" i="43" s="1"/>
  <c r="J27" i="4"/>
  <c r="J25" i="43" s="1"/>
  <c r="H27" i="4"/>
  <c r="H25" i="43" s="1"/>
  <c r="G27" i="4"/>
  <c r="G25" i="43" s="1"/>
  <c r="F27" i="4"/>
  <c r="F25" i="43" s="1"/>
  <c r="E27" i="4"/>
  <c r="E25" i="43" s="1"/>
  <c r="D27" i="4"/>
  <c r="D25" i="43" s="1"/>
  <c r="C27" i="4"/>
  <c r="C25" i="43" s="1"/>
  <c r="B27" i="4"/>
  <c r="B25" i="43" s="1"/>
  <c r="A27" i="4"/>
  <c r="A25" i="43" s="1"/>
  <c r="AJ26" i="4"/>
  <c r="AJ24" i="43" s="1"/>
  <c r="AH26" i="4"/>
  <c r="AH24" i="43" s="1"/>
  <c r="AG26" i="4"/>
  <c r="AG24" i="43" s="1"/>
  <c r="AF26" i="4"/>
  <c r="AF24" i="43" s="1"/>
  <c r="AE26" i="4"/>
  <c r="AD26" i="4"/>
  <c r="AC26" i="4"/>
  <c r="AC24" i="43" s="1"/>
  <c r="AB26" i="4"/>
  <c r="AA26" i="4"/>
  <c r="Z26" i="4"/>
  <c r="Z24" i="43" s="1"/>
  <c r="Y26" i="4"/>
  <c r="Y24" i="43" s="1"/>
  <c r="X26" i="4"/>
  <c r="X24" i="43" s="1"/>
  <c r="W26" i="4"/>
  <c r="V26" i="4"/>
  <c r="Q26" i="4" s="1"/>
  <c r="Q24" i="43" s="1"/>
  <c r="N26" i="4"/>
  <c r="N24" i="43" s="1"/>
  <c r="L26" i="4"/>
  <c r="L24" i="43" s="1"/>
  <c r="J26" i="4"/>
  <c r="J24" i="43" s="1"/>
  <c r="H26" i="4"/>
  <c r="H24" i="43" s="1"/>
  <c r="G26" i="4"/>
  <c r="G24" i="43" s="1"/>
  <c r="F26" i="4"/>
  <c r="F24" i="43" s="1"/>
  <c r="E26" i="4"/>
  <c r="E24" i="43" s="1"/>
  <c r="D26" i="4"/>
  <c r="D24" i="43" s="1"/>
  <c r="C26" i="4"/>
  <c r="C24" i="43" s="1"/>
  <c r="B26" i="4"/>
  <c r="B24" i="43" s="1"/>
  <c r="A26" i="4"/>
  <c r="A24" i="43" s="1"/>
  <c r="AK25" i="4"/>
  <c r="AJ25" i="4"/>
  <c r="AJ23" i="43" s="1"/>
  <c r="AH25" i="4"/>
  <c r="AH23" i="43" s="1"/>
  <c r="AG25" i="4"/>
  <c r="AG23" i="43" s="1"/>
  <c r="AF25" i="4"/>
  <c r="AF23" i="43" s="1"/>
  <c r="AE25" i="4"/>
  <c r="AD25" i="4"/>
  <c r="AC25" i="4"/>
  <c r="AC23" i="43" s="1"/>
  <c r="AB25" i="4"/>
  <c r="AA25" i="4"/>
  <c r="Z25" i="4"/>
  <c r="Z23" i="43" s="1"/>
  <c r="Y25" i="4"/>
  <c r="Y23" i="43" s="1"/>
  <c r="X25" i="4"/>
  <c r="X23" i="43" s="1"/>
  <c r="W25" i="4"/>
  <c r="V25" i="4"/>
  <c r="Q25" i="4"/>
  <c r="Q23" i="43" s="1"/>
  <c r="N25" i="4"/>
  <c r="N23" i="43" s="1"/>
  <c r="J25" i="4"/>
  <c r="J23" i="43" s="1"/>
  <c r="H25" i="4"/>
  <c r="H23" i="43" s="1"/>
  <c r="G25" i="4"/>
  <c r="G23" i="43" s="1"/>
  <c r="F25" i="4"/>
  <c r="F23" i="43" s="1"/>
  <c r="E25" i="4"/>
  <c r="E23" i="43" s="1"/>
  <c r="D25" i="4"/>
  <c r="D23" i="43" s="1"/>
  <c r="C25" i="4"/>
  <c r="C23" i="43" s="1"/>
  <c r="B25" i="4"/>
  <c r="B23" i="43" s="1"/>
  <c r="A25" i="4"/>
  <c r="A23" i="43" s="1"/>
  <c r="AK24" i="4"/>
  <c r="AJ24" i="4"/>
  <c r="AJ22" i="43" s="1"/>
  <c r="AH24" i="4"/>
  <c r="AH22" i="43" s="1"/>
  <c r="AG24" i="4"/>
  <c r="AG22" i="43" s="1"/>
  <c r="AF24" i="4"/>
  <c r="AF22" i="43" s="1"/>
  <c r="AD24" i="4"/>
  <c r="AE24" i="4" s="1"/>
  <c r="AC24" i="4"/>
  <c r="AC22" i="43" s="1"/>
  <c r="AB24" i="4"/>
  <c r="AA24" i="4"/>
  <c r="Z24" i="4"/>
  <c r="Z22" i="43" s="1"/>
  <c r="Y24" i="4"/>
  <c r="Y22" i="43" s="1"/>
  <c r="X24" i="4"/>
  <c r="X22" i="43" s="1"/>
  <c r="W24" i="4"/>
  <c r="V24" i="4"/>
  <c r="Q24" i="4"/>
  <c r="Q22" i="43" s="1"/>
  <c r="J24" i="4"/>
  <c r="J22" i="43" s="1"/>
  <c r="H24" i="4"/>
  <c r="H22" i="43" s="1"/>
  <c r="G24" i="4"/>
  <c r="G22" i="43" s="1"/>
  <c r="F24" i="4"/>
  <c r="F22" i="43" s="1"/>
  <c r="E24" i="4"/>
  <c r="E22" i="43" s="1"/>
  <c r="D24" i="4"/>
  <c r="D22" i="43" s="1"/>
  <c r="C24" i="4"/>
  <c r="C22" i="43" s="1"/>
  <c r="B24" i="4"/>
  <c r="B22" i="43" s="1"/>
  <c r="A24" i="4"/>
  <c r="A22" i="43" s="1"/>
  <c r="AJ23" i="4"/>
  <c r="AJ21" i="43" s="1"/>
  <c r="AH23" i="4"/>
  <c r="AH21" i="43" s="1"/>
  <c r="AG23" i="4"/>
  <c r="AG21" i="43" s="1"/>
  <c r="AF23" i="4"/>
  <c r="AF21" i="43" s="1"/>
  <c r="AD23" i="4"/>
  <c r="AE23" i="4" s="1"/>
  <c r="AC23" i="4"/>
  <c r="AC21" i="43" s="1"/>
  <c r="AB23" i="4"/>
  <c r="AA23" i="4"/>
  <c r="Z23" i="4"/>
  <c r="Z21" i="43" s="1"/>
  <c r="Y23" i="4"/>
  <c r="Y21" i="43" s="1"/>
  <c r="X23" i="4"/>
  <c r="X21" i="43" s="1"/>
  <c r="W23" i="4"/>
  <c r="V23" i="4"/>
  <c r="L23" i="4"/>
  <c r="L21" i="43" s="1"/>
  <c r="J23" i="4"/>
  <c r="J21" i="43" s="1"/>
  <c r="H23" i="4"/>
  <c r="H21" i="43" s="1"/>
  <c r="G23" i="4"/>
  <c r="G21" i="43" s="1"/>
  <c r="F23" i="4"/>
  <c r="F21" i="43" s="1"/>
  <c r="E23" i="4"/>
  <c r="E21" i="43" s="1"/>
  <c r="D23" i="4"/>
  <c r="D21" i="43" s="1"/>
  <c r="C23" i="4"/>
  <c r="C21" i="43" s="1"/>
  <c r="B23" i="4"/>
  <c r="B21" i="43" s="1"/>
  <c r="A23" i="4"/>
  <c r="A21" i="43" s="1"/>
  <c r="AJ22" i="4"/>
  <c r="AJ20" i="43" s="1"/>
  <c r="AH22" i="4"/>
  <c r="AH20" i="43" s="1"/>
  <c r="AG22" i="4"/>
  <c r="AG20" i="43" s="1"/>
  <c r="AF22" i="4"/>
  <c r="AF20" i="43" s="1"/>
  <c r="AE22" i="4"/>
  <c r="AD22" i="4"/>
  <c r="AC22" i="4"/>
  <c r="AC20" i="43" s="1"/>
  <c r="AB22" i="4"/>
  <c r="AA22" i="4"/>
  <c r="Z22" i="4"/>
  <c r="Z20" i="43" s="1"/>
  <c r="Y22" i="4"/>
  <c r="Y20" i="43" s="1"/>
  <c r="X22" i="4"/>
  <c r="X20" i="43" s="1"/>
  <c r="W22" i="4"/>
  <c r="V22" i="4"/>
  <c r="Q22" i="4" s="1"/>
  <c r="Q20" i="43" s="1"/>
  <c r="N22" i="4"/>
  <c r="N20" i="43" s="1"/>
  <c r="L22" i="4"/>
  <c r="L20" i="43" s="1"/>
  <c r="J22" i="4"/>
  <c r="J20" i="43" s="1"/>
  <c r="H22" i="4"/>
  <c r="H20" i="43" s="1"/>
  <c r="G22" i="4"/>
  <c r="G20" i="43" s="1"/>
  <c r="F22" i="4"/>
  <c r="F20" i="43" s="1"/>
  <c r="E22" i="4"/>
  <c r="E20" i="43" s="1"/>
  <c r="D22" i="4"/>
  <c r="D20" i="43" s="1"/>
  <c r="C22" i="4"/>
  <c r="C20" i="43" s="1"/>
  <c r="B22" i="4"/>
  <c r="B20" i="43" s="1"/>
  <c r="A22" i="4"/>
  <c r="A20" i="43" s="1"/>
  <c r="AK21" i="4"/>
  <c r="AJ21" i="4"/>
  <c r="AJ19" i="43" s="1"/>
  <c r="AH21" i="4"/>
  <c r="AH19" i="43" s="1"/>
  <c r="AG21" i="4"/>
  <c r="AG19" i="43" s="1"/>
  <c r="AF21" i="4"/>
  <c r="AF19" i="43" s="1"/>
  <c r="AE21" i="4"/>
  <c r="AD21" i="4"/>
  <c r="AC21" i="4"/>
  <c r="AC19" i="43" s="1"/>
  <c r="AB21" i="4"/>
  <c r="AA21" i="4"/>
  <c r="Z21" i="4"/>
  <c r="Z19" i="43" s="1"/>
  <c r="Y21" i="4"/>
  <c r="Y19" i="43" s="1"/>
  <c r="X21" i="4"/>
  <c r="X19" i="43" s="1"/>
  <c r="W21" i="4"/>
  <c r="V21" i="4"/>
  <c r="Q21" i="4"/>
  <c r="Q19" i="43" s="1"/>
  <c r="N21" i="4"/>
  <c r="N19" i="43" s="1"/>
  <c r="J21" i="4"/>
  <c r="J19" i="43" s="1"/>
  <c r="H21" i="4"/>
  <c r="H19" i="43" s="1"/>
  <c r="G21" i="4"/>
  <c r="G19" i="43" s="1"/>
  <c r="F21" i="4"/>
  <c r="F19" i="43" s="1"/>
  <c r="E21" i="4"/>
  <c r="E19" i="43" s="1"/>
  <c r="D21" i="4"/>
  <c r="D19" i="43" s="1"/>
  <c r="C21" i="4"/>
  <c r="C19" i="43" s="1"/>
  <c r="B21" i="4"/>
  <c r="B19" i="43" s="1"/>
  <c r="A21" i="4"/>
  <c r="A19" i="43" s="1"/>
  <c r="AJ20" i="4"/>
  <c r="AJ18" i="43" s="1"/>
  <c r="AH20" i="4"/>
  <c r="AH18" i="43" s="1"/>
  <c r="AG20" i="4"/>
  <c r="AG18" i="43" s="1"/>
  <c r="AF20" i="4"/>
  <c r="AF18" i="43" s="1"/>
  <c r="AD20" i="4"/>
  <c r="AE20" i="4" s="1"/>
  <c r="AC20" i="4"/>
  <c r="AC18" i="43" s="1"/>
  <c r="AB20" i="4"/>
  <c r="AA20" i="4"/>
  <c r="Z20" i="4"/>
  <c r="Z18" i="43" s="1"/>
  <c r="Y20" i="4"/>
  <c r="Y18" i="43" s="1"/>
  <c r="X20" i="4"/>
  <c r="X18" i="43" s="1"/>
  <c r="W20" i="4"/>
  <c r="V20" i="4"/>
  <c r="Q20" i="4"/>
  <c r="Q18" i="43" s="1"/>
  <c r="J20" i="4"/>
  <c r="J18" i="43" s="1"/>
  <c r="H20" i="4"/>
  <c r="H18" i="43" s="1"/>
  <c r="G20" i="4"/>
  <c r="G18" i="43" s="1"/>
  <c r="F20" i="4"/>
  <c r="F18" i="43" s="1"/>
  <c r="E20" i="4"/>
  <c r="E18" i="43" s="1"/>
  <c r="D20" i="4"/>
  <c r="D18" i="43" s="1"/>
  <c r="C20" i="4"/>
  <c r="C18" i="43" s="1"/>
  <c r="B20" i="4"/>
  <c r="B18" i="43" s="1"/>
  <c r="A20" i="4"/>
  <c r="A18" i="43" s="1"/>
  <c r="AJ19" i="4"/>
  <c r="AJ17" i="43" s="1"/>
  <c r="AH19" i="4"/>
  <c r="AH17" i="43" s="1"/>
  <c r="AG19" i="4"/>
  <c r="AG17" i="43" s="1"/>
  <c r="AF19" i="4"/>
  <c r="AF17" i="43" s="1"/>
  <c r="AD19" i="4"/>
  <c r="AE19" i="4" s="1"/>
  <c r="AC19" i="4"/>
  <c r="AC17" i="43" s="1"/>
  <c r="AB19" i="4"/>
  <c r="AA19" i="4"/>
  <c r="Z19" i="4"/>
  <c r="Z17" i="43" s="1"/>
  <c r="Y19" i="4"/>
  <c r="Y17" i="43" s="1"/>
  <c r="X19" i="4"/>
  <c r="X17" i="43" s="1"/>
  <c r="W19" i="4"/>
  <c r="V19" i="4"/>
  <c r="L19" i="4"/>
  <c r="L17" i="43" s="1"/>
  <c r="J19" i="4"/>
  <c r="J17" i="43" s="1"/>
  <c r="H19" i="4"/>
  <c r="H17" i="43" s="1"/>
  <c r="G19" i="4"/>
  <c r="G17" i="43" s="1"/>
  <c r="F19" i="4"/>
  <c r="F17" i="43" s="1"/>
  <c r="E19" i="4"/>
  <c r="E17" i="43" s="1"/>
  <c r="D19" i="4"/>
  <c r="D17" i="43" s="1"/>
  <c r="C19" i="4"/>
  <c r="C17" i="43" s="1"/>
  <c r="B19" i="4"/>
  <c r="B17" i="43" s="1"/>
  <c r="A19" i="4"/>
  <c r="A17" i="43" s="1"/>
  <c r="AJ18" i="4"/>
  <c r="AJ16" i="43" s="1"/>
  <c r="AH18" i="4"/>
  <c r="AH16" i="43" s="1"/>
  <c r="AG18" i="4"/>
  <c r="AG16" i="43" s="1"/>
  <c r="AF18" i="4"/>
  <c r="AF16" i="43" s="1"/>
  <c r="AE18" i="4"/>
  <c r="AD18" i="4"/>
  <c r="AC18" i="4"/>
  <c r="AC16" i="43" s="1"/>
  <c r="AB18" i="4"/>
  <c r="AA18" i="4"/>
  <c r="Z18" i="4"/>
  <c r="Z16" i="43" s="1"/>
  <c r="Y18" i="4"/>
  <c r="Y16" i="43" s="1"/>
  <c r="X18" i="4"/>
  <c r="X16" i="43" s="1"/>
  <c r="W18" i="4"/>
  <c r="V18" i="4"/>
  <c r="Q18" i="4" s="1"/>
  <c r="Q16" i="43" s="1"/>
  <c r="N18" i="4"/>
  <c r="N16" i="43" s="1"/>
  <c r="L18" i="4"/>
  <c r="L16" i="43" s="1"/>
  <c r="J18" i="4"/>
  <c r="J16" i="43" s="1"/>
  <c r="H18" i="4"/>
  <c r="H16" i="43" s="1"/>
  <c r="G18" i="4"/>
  <c r="G16" i="43" s="1"/>
  <c r="F18" i="4"/>
  <c r="F16" i="43" s="1"/>
  <c r="E18" i="4"/>
  <c r="E16" i="43" s="1"/>
  <c r="D18" i="4"/>
  <c r="D16" i="43" s="1"/>
  <c r="C18" i="4"/>
  <c r="C16" i="43" s="1"/>
  <c r="B18" i="4"/>
  <c r="B16" i="43" s="1"/>
  <c r="A18" i="4"/>
  <c r="A16" i="43" s="1"/>
  <c r="AK17" i="4"/>
  <c r="AJ17" i="4"/>
  <c r="AJ15" i="43" s="1"/>
  <c r="AH17" i="4"/>
  <c r="AH15" i="43" s="1"/>
  <c r="AG17" i="4"/>
  <c r="AG15" i="43" s="1"/>
  <c r="AF17" i="4"/>
  <c r="AF15" i="43" s="1"/>
  <c r="AE17" i="4"/>
  <c r="AD17" i="4"/>
  <c r="AC17" i="4"/>
  <c r="AC15" i="43" s="1"/>
  <c r="AB17" i="4"/>
  <c r="AA17" i="4"/>
  <c r="Z17" i="4"/>
  <c r="Z15" i="43" s="1"/>
  <c r="Y17" i="4"/>
  <c r="Y15" i="43" s="1"/>
  <c r="X17" i="4"/>
  <c r="X15" i="43" s="1"/>
  <c r="W17" i="4"/>
  <c r="V17" i="4"/>
  <c r="Q17" i="4"/>
  <c r="Q15" i="43" s="1"/>
  <c r="N17" i="4"/>
  <c r="N15" i="43" s="1"/>
  <c r="J17" i="4"/>
  <c r="J15" i="43" s="1"/>
  <c r="H17" i="4"/>
  <c r="H15" i="43" s="1"/>
  <c r="G17" i="4"/>
  <c r="G15" i="43" s="1"/>
  <c r="F17" i="4"/>
  <c r="F15" i="43" s="1"/>
  <c r="E17" i="4"/>
  <c r="E15" i="43" s="1"/>
  <c r="D17" i="4"/>
  <c r="D15" i="43" s="1"/>
  <c r="C17" i="4"/>
  <c r="C15" i="43" s="1"/>
  <c r="B17" i="4"/>
  <c r="B15" i="43" s="1"/>
  <c r="A17" i="4"/>
  <c r="A15" i="43" s="1"/>
  <c r="AK16" i="4"/>
  <c r="AJ16" i="4"/>
  <c r="AJ14" i="43" s="1"/>
  <c r="AH16" i="4"/>
  <c r="AH14" i="43" s="1"/>
  <c r="AG16" i="4"/>
  <c r="AG14" i="43" s="1"/>
  <c r="AF16" i="4"/>
  <c r="AF14" i="43" s="1"/>
  <c r="AD16" i="4"/>
  <c r="AE16" i="4" s="1"/>
  <c r="AC16" i="4"/>
  <c r="AC14" i="43" s="1"/>
  <c r="AB16" i="4"/>
  <c r="AA16" i="4"/>
  <c r="Z16" i="4"/>
  <c r="Z14" i="43" s="1"/>
  <c r="Y16" i="4"/>
  <c r="Y14" i="43" s="1"/>
  <c r="X16" i="4"/>
  <c r="X14" i="43" s="1"/>
  <c r="W16" i="4"/>
  <c r="V16" i="4"/>
  <c r="Q16" i="4"/>
  <c r="Q14" i="43" s="1"/>
  <c r="J16" i="4"/>
  <c r="J14" i="43" s="1"/>
  <c r="H16" i="4"/>
  <c r="H14" i="43" s="1"/>
  <c r="G16" i="4"/>
  <c r="G14" i="43" s="1"/>
  <c r="F16" i="4"/>
  <c r="F14" i="43" s="1"/>
  <c r="E16" i="4"/>
  <c r="E14" i="43" s="1"/>
  <c r="D16" i="4"/>
  <c r="D14" i="43" s="1"/>
  <c r="C16" i="4"/>
  <c r="C14" i="43" s="1"/>
  <c r="B16" i="4"/>
  <c r="B14" i="43" s="1"/>
  <c r="A16" i="4"/>
  <c r="A14" i="43" s="1"/>
  <c r="AJ15" i="4"/>
  <c r="AJ13" i="43" s="1"/>
  <c r="AH15" i="4"/>
  <c r="AG15" i="4"/>
  <c r="AG13" i="43" s="1"/>
  <c r="AF15" i="4"/>
  <c r="AF13" i="43" s="1"/>
  <c r="AD15" i="4"/>
  <c r="AE15" i="4" s="1"/>
  <c r="AC15" i="4"/>
  <c r="AC13" i="43" s="1"/>
  <c r="AB15" i="4"/>
  <c r="AA15" i="4"/>
  <c r="Z15" i="4"/>
  <c r="Z13" i="43" s="1"/>
  <c r="Y15" i="4"/>
  <c r="Y13" i="43" s="1"/>
  <c r="X15" i="4"/>
  <c r="X13" i="43" s="1"/>
  <c r="W15" i="4"/>
  <c r="V15" i="4"/>
  <c r="J15" i="4"/>
  <c r="J13" i="43" s="1"/>
  <c r="H15" i="4"/>
  <c r="H13" i="43" s="1"/>
  <c r="G15" i="4"/>
  <c r="G13" i="43" s="1"/>
  <c r="F15" i="4"/>
  <c r="F13" i="43" s="1"/>
  <c r="E15" i="4"/>
  <c r="E13" i="43" s="1"/>
  <c r="D15" i="4"/>
  <c r="D13" i="43" s="1"/>
  <c r="C15" i="4"/>
  <c r="C13" i="43" s="1"/>
  <c r="B15" i="4"/>
  <c r="B13" i="43" s="1"/>
  <c r="A15" i="4"/>
  <c r="A13" i="43" s="1"/>
  <c r="AJ14" i="4"/>
  <c r="AJ12" i="43" s="1"/>
  <c r="AH14" i="4"/>
  <c r="AG14" i="4"/>
  <c r="AG12" i="43" s="1"/>
  <c r="AF14" i="4"/>
  <c r="AF12" i="43" s="1"/>
  <c r="AD14" i="4"/>
  <c r="AE14" i="4" s="1"/>
  <c r="AC14" i="4"/>
  <c r="AC12" i="43" s="1"/>
  <c r="AB14" i="4"/>
  <c r="AA14" i="4"/>
  <c r="Z14" i="4"/>
  <c r="Z12" i="43" s="1"/>
  <c r="Y14" i="4"/>
  <c r="Y12" i="43" s="1"/>
  <c r="X14" i="4"/>
  <c r="X12" i="43" s="1"/>
  <c r="W14" i="4"/>
  <c r="V14" i="4"/>
  <c r="J14" i="4"/>
  <c r="J12" i="43" s="1"/>
  <c r="H14" i="4"/>
  <c r="H12" i="43" s="1"/>
  <c r="G14" i="4"/>
  <c r="G12" i="43" s="1"/>
  <c r="F14" i="4"/>
  <c r="F12" i="43" s="1"/>
  <c r="E14" i="4"/>
  <c r="E12" i="43" s="1"/>
  <c r="D14" i="4"/>
  <c r="D12" i="43" s="1"/>
  <c r="C14" i="4"/>
  <c r="C12" i="43" s="1"/>
  <c r="B14" i="4"/>
  <c r="B12" i="43" s="1"/>
  <c r="A14" i="4"/>
  <c r="A12" i="43" s="1"/>
  <c r="AJ13" i="4"/>
  <c r="AJ11" i="43" s="1"/>
  <c r="AH13" i="4"/>
  <c r="AG13" i="4"/>
  <c r="AG11" i="43" s="1"/>
  <c r="AF13" i="4"/>
  <c r="AF11" i="43" s="1"/>
  <c r="AD13" i="4"/>
  <c r="AE13" i="4" s="1"/>
  <c r="AC13" i="4"/>
  <c r="AC11" i="43" s="1"/>
  <c r="AB13" i="4"/>
  <c r="AA13" i="4"/>
  <c r="Z13" i="4"/>
  <c r="Z11" i="43" s="1"/>
  <c r="Y13" i="4"/>
  <c r="Y11" i="43" s="1"/>
  <c r="X13" i="4"/>
  <c r="X11" i="43" s="1"/>
  <c r="W13" i="4"/>
  <c r="V13" i="4"/>
  <c r="N13" i="4"/>
  <c r="N11" i="43" s="1"/>
  <c r="J13" i="4"/>
  <c r="J11" i="43" s="1"/>
  <c r="H13" i="4"/>
  <c r="H11" i="43" s="1"/>
  <c r="G13" i="4"/>
  <c r="G11" i="43" s="1"/>
  <c r="F13" i="4"/>
  <c r="F11" i="43" s="1"/>
  <c r="E13" i="4"/>
  <c r="E11" i="43" s="1"/>
  <c r="D13" i="4"/>
  <c r="D11" i="43" s="1"/>
  <c r="C13" i="4"/>
  <c r="C11" i="43" s="1"/>
  <c r="B13" i="4"/>
  <c r="B11" i="43" s="1"/>
  <c r="A13" i="4"/>
  <c r="A11" i="43" s="1"/>
  <c r="AJ12" i="4"/>
  <c r="AJ10" i="43" s="1"/>
  <c r="AH12" i="4"/>
  <c r="AG12" i="4"/>
  <c r="AG10" i="43" s="1"/>
  <c r="AF12" i="4"/>
  <c r="AF10" i="43" s="1"/>
  <c r="AD12" i="4"/>
  <c r="AE12" i="4" s="1"/>
  <c r="AC12" i="4"/>
  <c r="AC10" i="43" s="1"/>
  <c r="AB12" i="4"/>
  <c r="AA12" i="4"/>
  <c r="Z12" i="4"/>
  <c r="Z10" i="43" s="1"/>
  <c r="Y12" i="4"/>
  <c r="Y10" i="43" s="1"/>
  <c r="X12" i="4"/>
  <c r="X10" i="43" s="1"/>
  <c r="W12" i="4"/>
  <c r="V12" i="4"/>
  <c r="N12" i="4"/>
  <c r="N10" i="43" s="1"/>
  <c r="J12" i="4"/>
  <c r="J10" i="43" s="1"/>
  <c r="H12" i="4"/>
  <c r="H10" i="43" s="1"/>
  <c r="G12" i="4"/>
  <c r="G10" i="43" s="1"/>
  <c r="F12" i="4"/>
  <c r="F10" i="43" s="1"/>
  <c r="E12" i="4"/>
  <c r="E10" i="43" s="1"/>
  <c r="D12" i="4"/>
  <c r="D10" i="43" s="1"/>
  <c r="C12" i="4"/>
  <c r="C10" i="43" s="1"/>
  <c r="B12" i="4"/>
  <c r="B10" i="43" s="1"/>
  <c r="A12" i="4"/>
  <c r="A10" i="43" s="1"/>
  <c r="AK11" i="4"/>
  <c r="AJ11" i="4"/>
  <c r="AJ9" i="43" s="1"/>
  <c r="AH11" i="4"/>
  <c r="AG11" i="4"/>
  <c r="AG9" i="43" s="1"/>
  <c r="AF11" i="4"/>
  <c r="AF9" i="43" s="1"/>
  <c r="AD11" i="4"/>
  <c r="AE11" i="4" s="1"/>
  <c r="AC11" i="4"/>
  <c r="AC9" i="43" s="1"/>
  <c r="AB11" i="4"/>
  <c r="AA11" i="4"/>
  <c r="Z11" i="4"/>
  <c r="Z9" i="43" s="1"/>
  <c r="Y11" i="4"/>
  <c r="Y9" i="43" s="1"/>
  <c r="X11" i="4"/>
  <c r="X9" i="43" s="1"/>
  <c r="W11" i="4"/>
  <c r="V11" i="4"/>
  <c r="Q11" i="4" s="1"/>
  <c r="Q9" i="43" s="1"/>
  <c r="N11" i="4"/>
  <c r="N9" i="43" s="1"/>
  <c r="J11" i="4"/>
  <c r="J9" i="43" s="1"/>
  <c r="H11" i="4"/>
  <c r="H9" i="43" s="1"/>
  <c r="G11" i="4"/>
  <c r="G9" i="43" s="1"/>
  <c r="F11" i="4"/>
  <c r="F9" i="43" s="1"/>
  <c r="E11" i="4"/>
  <c r="E9" i="43" s="1"/>
  <c r="D11" i="4"/>
  <c r="D9" i="43" s="1"/>
  <c r="C11" i="4"/>
  <c r="C9" i="43" s="1"/>
  <c r="B11" i="4"/>
  <c r="B9" i="43" s="1"/>
  <c r="A11" i="4"/>
  <c r="A9" i="43" s="1"/>
  <c r="AJ10" i="4"/>
  <c r="AJ8" i="43" s="1"/>
  <c r="AH10" i="4"/>
  <c r="AG10" i="4"/>
  <c r="AG8" i="43" s="1"/>
  <c r="AF10" i="4"/>
  <c r="AF8" i="43" s="1"/>
  <c r="AD10" i="4"/>
  <c r="AE10" i="4" s="1"/>
  <c r="AC10" i="4"/>
  <c r="AC8" i="43" s="1"/>
  <c r="AB10" i="4"/>
  <c r="AA10" i="4"/>
  <c r="Z10" i="4"/>
  <c r="Z8" i="43" s="1"/>
  <c r="Y10" i="4"/>
  <c r="Y8" i="43" s="1"/>
  <c r="X10" i="4"/>
  <c r="X8" i="43" s="1"/>
  <c r="W10" i="4"/>
  <c r="V10" i="4"/>
  <c r="N10" i="4"/>
  <c r="N8" i="43" s="1"/>
  <c r="J10" i="4"/>
  <c r="J8" i="43" s="1"/>
  <c r="H10" i="4"/>
  <c r="H8" i="43" s="1"/>
  <c r="G10" i="4"/>
  <c r="G8" i="43" s="1"/>
  <c r="F10" i="4"/>
  <c r="F8" i="43" s="1"/>
  <c r="E10" i="4"/>
  <c r="E8" i="43" s="1"/>
  <c r="D10" i="4"/>
  <c r="D8" i="43" s="1"/>
  <c r="C10" i="4"/>
  <c r="C8" i="43" s="1"/>
  <c r="B10" i="4"/>
  <c r="B8" i="43" s="1"/>
  <c r="A10" i="4"/>
  <c r="A8" i="43" s="1"/>
  <c r="AJ9" i="4"/>
  <c r="AJ7" i="43" s="1"/>
  <c r="AH9" i="4"/>
  <c r="AG9" i="4"/>
  <c r="AG7" i="43" s="1"/>
  <c r="AF9" i="4"/>
  <c r="AF7" i="43" s="1"/>
  <c r="AD9" i="4"/>
  <c r="AE9" i="4" s="1"/>
  <c r="AC9" i="4"/>
  <c r="AC7" i="43" s="1"/>
  <c r="AB9" i="4"/>
  <c r="AA9" i="4"/>
  <c r="Z9" i="4"/>
  <c r="Z7" i="43" s="1"/>
  <c r="Y9" i="4"/>
  <c r="Y7" i="43" s="1"/>
  <c r="X9" i="4"/>
  <c r="X7" i="43" s="1"/>
  <c r="W9" i="4"/>
  <c r="V9" i="4"/>
  <c r="M9" i="4"/>
  <c r="M7" i="43" s="1"/>
  <c r="L9" i="4"/>
  <c r="L7" i="43" s="1"/>
  <c r="J9" i="4"/>
  <c r="J7" i="43" s="1"/>
  <c r="H9" i="4"/>
  <c r="H7" i="43" s="1"/>
  <c r="G9" i="4"/>
  <c r="G7" i="43" s="1"/>
  <c r="F9" i="4"/>
  <c r="F7" i="43" s="1"/>
  <c r="E9" i="4"/>
  <c r="E7" i="43" s="1"/>
  <c r="D9" i="4"/>
  <c r="D7" i="43" s="1"/>
  <c r="C9" i="4"/>
  <c r="C7" i="43" s="1"/>
  <c r="B9" i="4"/>
  <c r="B7" i="43" s="1"/>
  <c r="A9" i="4"/>
  <c r="A7" i="43" s="1"/>
  <c r="AJ8" i="4"/>
  <c r="AJ6" i="43" s="1"/>
  <c r="AH8" i="4"/>
  <c r="AG8" i="4"/>
  <c r="AG6" i="43" s="1"/>
  <c r="AF8" i="4"/>
  <c r="AF6" i="43" s="1"/>
  <c r="AE8" i="4"/>
  <c r="AD8" i="4"/>
  <c r="AC8" i="4"/>
  <c r="AC6" i="43" s="1"/>
  <c r="AB8" i="4"/>
  <c r="AA8" i="4"/>
  <c r="Z8" i="4"/>
  <c r="Z6" i="43" s="1"/>
  <c r="Y8" i="4"/>
  <c r="Y6" i="43" s="1"/>
  <c r="X8" i="4"/>
  <c r="X6" i="43" s="1"/>
  <c r="W8" i="4"/>
  <c r="V8" i="4"/>
  <c r="AK8" i="4" s="1"/>
  <c r="Q8" i="4"/>
  <c r="Q6" i="43" s="1"/>
  <c r="O8" i="4"/>
  <c r="O6" i="43" s="1"/>
  <c r="L8" i="4"/>
  <c r="L6" i="43" s="1"/>
  <c r="J8" i="4"/>
  <c r="J6" i="43" s="1"/>
  <c r="H8" i="4"/>
  <c r="H6" i="43" s="1"/>
  <c r="G8" i="4"/>
  <c r="G6" i="43" s="1"/>
  <c r="F8" i="4"/>
  <c r="F6" i="43" s="1"/>
  <c r="E8" i="4"/>
  <c r="E6" i="43" s="1"/>
  <c r="D8" i="4"/>
  <c r="D6" i="43" s="1"/>
  <c r="C8" i="4"/>
  <c r="C6" i="43" s="1"/>
  <c r="B8" i="4"/>
  <c r="B6" i="43" s="1"/>
  <c r="A8" i="4"/>
  <c r="A6" i="43" s="1"/>
  <c r="AJ7" i="4"/>
  <c r="AJ5" i="43" s="1"/>
  <c r="AH7" i="4"/>
  <c r="AG7" i="4"/>
  <c r="AG5" i="43" s="1"/>
  <c r="AF7" i="4"/>
  <c r="AF5" i="43" s="1"/>
  <c r="AE7" i="4"/>
  <c r="AD7" i="4"/>
  <c r="AC7" i="4"/>
  <c r="AC5" i="43" s="1"/>
  <c r="AB7" i="4"/>
  <c r="AA7" i="4"/>
  <c r="Z7" i="4"/>
  <c r="Z5" i="43" s="1"/>
  <c r="Y7" i="4"/>
  <c r="Y5" i="43" s="1"/>
  <c r="X7" i="4"/>
  <c r="X5" i="43" s="1"/>
  <c r="W7" i="4"/>
  <c r="V7" i="4"/>
  <c r="Q7" i="4"/>
  <c r="Q5" i="43" s="1"/>
  <c r="L7" i="4"/>
  <c r="L5" i="43" s="1"/>
  <c r="J7" i="4"/>
  <c r="J5" i="43" s="1"/>
  <c r="H7" i="4"/>
  <c r="H5" i="43" s="1"/>
  <c r="G7" i="4"/>
  <c r="G5" i="43" s="1"/>
  <c r="F7" i="4"/>
  <c r="F5" i="43" s="1"/>
  <c r="E7" i="4"/>
  <c r="E5" i="43" s="1"/>
  <c r="D7" i="4"/>
  <c r="D5" i="43" s="1"/>
  <c r="C7" i="4"/>
  <c r="C5" i="43" s="1"/>
  <c r="B7" i="4"/>
  <c r="B5" i="43" s="1"/>
  <c r="A7" i="4"/>
  <c r="A5" i="43" s="1"/>
  <c r="AJ6" i="4"/>
  <c r="AJ4" i="43" s="1"/>
  <c r="AH6" i="4"/>
  <c r="AG6" i="4"/>
  <c r="AG4" i="43" s="1"/>
  <c r="AF6" i="4"/>
  <c r="AF4" i="43" s="1"/>
  <c r="AE6" i="4"/>
  <c r="AD6" i="4"/>
  <c r="AC6" i="4"/>
  <c r="AC4" i="43" s="1"/>
  <c r="AB6" i="4"/>
  <c r="AA6" i="4"/>
  <c r="Z6" i="4"/>
  <c r="Z4" i="43" s="1"/>
  <c r="Y6" i="4"/>
  <c r="Y4" i="43" s="1"/>
  <c r="X6" i="4"/>
  <c r="X4" i="43" s="1"/>
  <c r="W6" i="4"/>
  <c r="V6" i="4"/>
  <c r="AK6" i="4" s="1"/>
  <c r="Q6" i="4"/>
  <c r="Q4" i="43" s="1"/>
  <c r="N6" i="4"/>
  <c r="N4" i="43" s="1"/>
  <c r="J6" i="4"/>
  <c r="J4" i="43" s="1"/>
  <c r="H6" i="4"/>
  <c r="H4" i="43" s="1"/>
  <c r="G6" i="4"/>
  <c r="G4" i="43" s="1"/>
  <c r="F6" i="4"/>
  <c r="F4" i="43" s="1"/>
  <c r="E6" i="4"/>
  <c r="E4" i="43" s="1"/>
  <c r="D6" i="4"/>
  <c r="D4" i="43" s="1"/>
  <c r="C6" i="4"/>
  <c r="C4" i="43" s="1"/>
  <c r="B6" i="4"/>
  <c r="B4" i="43" s="1"/>
  <c r="A6" i="4"/>
  <c r="A4" i="43" s="1"/>
  <c r="AK5" i="4"/>
  <c r="AJ5" i="4"/>
  <c r="AJ3" i="43" s="1"/>
  <c r="AH5" i="4"/>
  <c r="AH3" i="43" s="1"/>
  <c r="AG5" i="4"/>
  <c r="AG3" i="43" s="1"/>
  <c r="AF5" i="4"/>
  <c r="AF3" i="43" s="1"/>
  <c r="AD5" i="4"/>
  <c r="AE5" i="4" s="1"/>
  <c r="AC5" i="4"/>
  <c r="AC3" i="43" s="1"/>
  <c r="AB5" i="4"/>
  <c r="AA5" i="4"/>
  <c r="Z5" i="4"/>
  <c r="Z3" i="43" s="1"/>
  <c r="Y5" i="4"/>
  <c r="Y3" i="43" s="1"/>
  <c r="X5" i="4"/>
  <c r="X3" i="43" s="1"/>
  <c r="W5" i="4"/>
  <c r="V5" i="4"/>
  <c r="Q5" i="4" s="1"/>
  <c r="Q3" i="43" s="1"/>
  <c r="N5" i="4"/>
  <c r="N3" i="43" s="1"/>
  <c r="J5" i="4"/>
  <c r="J3" i="43" s="1"/>
  <c r="H5" i="4"/>
  <c r="H3" i="43" s="1"/>
  <c r="G5" i="4"/>
  <c r="G3" i="43" s="1"/>
  <c r="F5" i="4"/>
  <c r="F3" i="43" s="1"/>
  <c r="E5" i="4"/>
  <c r="E3" i="43" s="1"/>
  <c r="D5" i="4"/>
  <c r="D3" i="43" s="1"/>
  <c r="C5" i="4"/>
  <c r="C3" i="43" s="1"/>
  <c r="B5" i="4"/>
  <c r="B3" i="43" s="1"/>
  <c r="A5" i="4"/>
  <c r="A3" i="43" s="1"/>
  <c r="AJ4" i="4"/>
  <c r="AJ2" i="43" s="1"/>
  <c r="AH4" i="4"/>
  <c r="AH2" i="43" s="1"/>
  <c r="AG4" i="4"/>
  <c r="AG2" i="43" s="1"/>
  <c r="AF4" i="4"/>
  <c r="AF2" i="43" s="1"/>
  <c r="AD4" i="4"/>
  <c r="AE4" i="4" s="1"/>
  <c r="AC4" i="4"/>
  <c r="AC2" i="43" s="1"/>
  <c r="AB4" i="4"/>
  <c r="AA4" i="4"/>
  <c r="Z4" i="4"/>
  <c r="Z2" i="43" s="1"/>
  <c r="Y4" i="4"/>
  <c r="Y2" i="43" s="1"/>
  <c r="X4" i="4"/>
  <c r="X2" i="43" s="1"/>
  <c r="W4" i="4"/>
  <c r="V4" i="4"/>
  <c r="J4" i="4"/>
  <c r="J2" i="43" s="1"/>
  <c r="H4" i="4"/>
  <c r="H2" i="43" s="1"/>
  <c r="G4" i="4"/>
  <c r="G2" i="43" s="1"/>
  <c r="F4" i="4"/>
  <c r="F2" i="43" s="1"/>
  <c r="E4" i="4"/>
  <c r="E2" i="43" s="1"/>
  <c r="D4" i="4"/>
  <c r="D2" i="43" s="1"/>
  <c r="C4" i="4"/>
  <c r="C2" i="43" s="1"/>
  <c r="B4" i="4"/>
  <c r="B2" i="43" s="1"/>
  <c r="A4" i="4"/>
  <c r="A2" i="43" s="1"/>
  <c r="C70" i="13"/>
  <c r="C69" i="13"/>
  <c r="C68" i="13"/>
  <c r="C67" i="13"/>
  <c r="C66" i="13"/>
  <c r="C65" i="13"/>
  <c r="C64" i="13"/>
  <c r="C63" i="13"/>
  <c r="C62" i="13"/>
  <c r="C61" i="13"/>
  <c r="C60" i="13"/>
  <c r="C71" i="13" s="1"/>
  <c r="C72" i="13" s="1"/>
  <c r="C58" i="13"/>
  <c r="D42" i="13"/>
  <c r="E41" i="13"/>
  <c r="F40" i="13"/>
  <c r="B40" i="13"/>
  <c r="C39" i="13"/>
  <c r="D38" i="13"/>
  <c r="F36" i="13"/>
  <c r="R34" i="13"/>
  <c r="R33" i="13"/>
  <c r="R32" i="13"/>
  <c r="N28" i="13"/>
  <c r="E28" i="13"/>
  <c r="O26" i="13"/>
  <c r="S25" i="13"/>
  <c r="P25" i="13"/>
  <c r="O25" i="13"/>
  <c r="N25" i="13"/>
  <c r="J25" i="13"/>
  <c r="G25" i="13"/>
  <c r="C25" i="13"/>
  <c r="S24" i="13"/>
  <c r="P24" i="13"/>
  <c r="O24" i="13"/>
  <c r="N24" i="13"/>
  <c r="J24" i="13"/>
  <c r="G24" i="13"/>
  <c r="C24" i="13"/>
  <c r="P23" i="13"/>
  <c r="O23" i="13"/>
  <c r="N23" i="13"/>
  <c r="J23" i="13"/>
  <c r="G23" i="13"/>
  <c r="C23" i="13"/>
  <c r="S22" i="13"/>
  <c r="Q22" i="13"/>
  <c r="Q26" i="13" s="1"/>
  <c r="P22" i="13"/>
  <c r="O22" i="13"/>
  <c r="N22" i="13"/>
  <c r="J22" i="13"/>
  <c r="E22" i="13"/>
  <c r="P21" i="13"/>
  <c r="O21" i="13"/>
  <c r="N21" i="13"/>
  <c r="J21" i="13"/>
  <c r="E21" i="13"/>
  <c r="P20" i="13"/>
  <c r="O20" i="13"/>
  <c r="N20" i="13"/>
  <c r="J20" i="13"/>
  <c r="E20" i="13"/>
  <c r="S19" i="13"/>
  <c r="S26" i="13" s="1"/>
  <c r="P19" i="13"/>
  <c r="O19" i="13"/>
  <c r="N19" i="13"/>
  <c r="J19" i="13"/>
  <c r="B19" i="13"/>
  <c r="P18" i="13"/>
  <c r="O18" i="13"/>
  <c r="N18" i="13"/>
  <c r="J18" i="13"/>
  <c r="C18" i="13"/>
  <c r="B18" i="13"/>
  <c r="S17" i="13"/>
  <c r="P17" i="13"/>
  <c r="O17" i="13"/>
  <c r="N17" i="13"/>
  <c r="J17" i="13"/>
  <c r="G17" i="13"/>
  <c r="C17" i="13"/>
  <c r="P16" i="13"/>
  <c r="O16" i="13"/>
  <c r="N16" i="13"/>
  <c r="J16" i="13"/>
  <c r="C16" i="13"/>
  <c r="P15" i="13"/>
  <c r="O15" i="13"/>
  <c r="N15" i="13"/>
  <c r="J15" i="13"/>
  <c r="H15" i="13"/>
  <c r="I15" i="13" s="1"/>
  <c r="G15" i="13"/>
  <c r="C15" i="13"/>
  <c r="P14" i="13"/>
  <c r="O14" i="13"/>
  <c r="N14" i="13"/>
  <c r="J14" i="13"/>
  <c r="G14" i="13"/>
  <c r="C14" i="13"/>
  <c r="P13" i="13"/>
  <c r="O13" i="13"/>
  <c r="N13" i="13"/>
  <c r="J13" i="13"/>
  <c r="G13" i="13"/>
  <c r="C13" i="13"/>
  <c r="B13" i="13"/>
  <c r="P12" i="13"/>
  <c r="O12" i="13"/>
  <c r="N12" i="13"/>
  <c r="J12" i="13"/>
  <c r="H12" i="13"/>
  <c r="I12" i="13" s="1"/>
  <c r="G12" i="13"/>
  <c r="D12" i="13"/>
  <c r="C12" i="13"/>
  <c r="B12" i="13"/>
  <c r="P11" i="13"/>
  <c r="O11" i="13"/>
  <c r="N11" i="13"/>
  <c r="J11" i="13"/>
  <c r="G11" i="13"/>
  <c r="C11" i="13"/>
  <c r="B11" i="13"/>
  <c r="P10" i="13"/>
  <c r="O10" i="13"/>
  <c r="N10" i="13"/>
  <c r="J10" i="13"/>
  <c r="H10" i="13"/>
  <c r="I10" i="13" s="1"/>
  <c r="G10" i="13"/>
  <c r="E10" i="13"/>
  <c r="D10" i="13"/>
  <c r="C10" i="13"/>
  <c r="B10" i="13"/>
  <c r="P9" i="13"/>
  <c r="O9" i="13"/>
  <c r="N9" i="13"/>
  <c r="J9" i="13"/>
  <c r="G9" i="13"/>
  <c r="E9" i="13"/>
  <c r="C9" i="13"/>
  <c r="B9" i="13"/>
  <c r="P8" i="13"/>
  <c r="O8" i="13"/>
  <c r="N8" i="13"/>
  <c r="J8" i="13"/>
  <c r="E8" i="13"/>
  <c r="C8" i="13"/>
  <c r="B8" i="13"/>
  <c r="P7" i="13"/>
  <c r="O7" i="13"/>
  <c r="N7" i="13"/>
  <c r="J7" i="13"/>
  <c r="G7" i="13"/>
  <c r="E7" i="13"/>
  <c r="C7" i="13"/>
  <c r="B7" i="13"/>
  <c r="S6" i="13"/>
  <c r="P6" i="13"/>
  <c r="O6" i="13"/>
  <c r="N6" i="13"/>
  <c r="J6" i="13"/>
  <c r="E6" i="13"/>
  <c r="C6" i="13"/>
  <c r="B6" i="13"/>
  <c r="P5" i="13"/>
  <c r="O5" i="13"/>
  <c r="N5" i="13"/>
  <c r="J5" i="13"/>
  <c r="G5" i="13"/>
  <c r="E5" i="13"/>
  <c r="C5" i="13"/>
  <c r="B5" i="13"/>
  <c r="P4" i="13"/>
  <c r="O4" i="13"/>
  <c r="N4" i="13"/>
  <c r="J4" i="13"/>
  <c r="E4" i="13"/>
  <c r="C4" i="13"/>
  <c r="B4" i="13"/>
  <c r="P3" i="13"/>
  <c r="O3" i="13"/>
  <c r="N3" i="13"/>
  <c r="J3" i="13"/>
  <c r="G3" i="13"/>
  <c r="E3" i="13"/>
  <c r="C3" i="13"/>
  <c r="B3" i="13"/>
  <c r="P2" i="13"/>
  <c r="P26" i="13" s="1"/>
  <c r="O2" i="13"/>
  <c r="N2" i="13"/>
  <c r="N26" i="13" s="1"/>
  <c r="J2" i="13"/>
  <c r="J26" i="13" s="1"/>
  <c r="E2" i="13"/>
  <c r="C2" i="13"/>
  <c r="B2" i="13"/>
  <c r="Z627" i="39"/>
  <c r="Z551" i="39"/>
  <c r="Z539" i="39"/>
  <c r="Z528" i="39"/>
  <c r="Z522" i="39"/>
  <c r="Z447" i="39"/>
  <c r="Z414" i="39"/>
  <c r="Z290" i="39"/>
  <c r="Z249" i="39"/>
  <c r="Z162" i="39"/>
  <c r="Z160" i="39"/>
  <c r="Z117" i="39"/>
  <c r="Z83" i="39"/>
  <c r="Z74" i="39"/>
  <c r="R78" i="4" l="1"/>
  <c r="R76" i="43" s="1"/>
  <c r="R55" i="43"/>
  <c r="S57" i="4"/>
  <c r="S55" i="43" s="1"/>
  <c r="R57" i="43"/>
  <c r="S59" i="4"/>
  <c r="S57" i="43" s="1"/>
  <c r="R140" i="43"/>
  <c r="S138" i="4"/>
  <c r="S140" i="43" s="1"/>
  <c r="K4" i="4"/>
  <c r="T2" i="43"/>
  <c r="V2" i="43"/>
  <c r="K5" i="4"/>
  <c r="W4" i="43"/>
  <c r="U4" i="43"/>
  <c r="W6" i="43"/>
  <c r="U6" i="43"/>
  <c r="T7" i="43"/>
  <c r="V7" i="43"/>
  <c r="K10" i="4"/>
  <c r="V8" i="43"/>
  <c r="T8" i="43"/>
  <c r="K11" i="4"/>
  <c r="V10" i="43"/>
  <c r="T10" i="43"/>
  <c r="K13" i="4"/>
  <c r="T11" i="43"/>
  <c r="V11" i="43"/>
  <c r="K14" i="4"/>
  <c r="V12" i="43"/>
  <c r="T12" i="43"/>
  <c r="K15" i="4"/>
  <c r="T13" i="43"/>
  <c r="V13" i="43"/>
  <c r="K16" i="4"/>
  <c r="U16" i="43"/>
  <c r="W16" i="43"/>
  <c r="V17" i="43"/>
  <c r="T17" i="43"/>
  <c r="K20" i="4"/>
  <c r="U20" i="43"/>
  <c r="W20" i="43"/>
  <c r="V21" i="43"/>
  <c r="T21" i="43"/>
  <c r="K24" i="4"/>
  <c r="U24" i="43"/>
  <c r="W24" i="43"/>
  <c r="V25" i="43"/>
  <c r="T25" i="43"/>
  <c r="K28" i="4"/>
  <c r="AK29" i="4"/>
  <c r="N30" i="4"/>
  <c r="N28" i="43" s="1"/>
  <c r="U28" i="43"/>
  <c r="W28" i="43"/>
  <c r="L31" i="4"/>
  <c r="L29" i="43" s="1"/>
  <c r="V29" i="43"/>
  <c r="T29" i="43"/>
  <c r="K32" i="4"/>
  <c r="AK33" i="4"/>
  <c r="N34" i="4"/>
  <c r="N32" i="43" s="1"/>
  <c r="U32" i="43"/>
  <c r="W32" i="43"/>
  <c r="L35" i="4"/>
  <c r="L33" i="43" s="1"/>
  <c r="V33" i="43"/>
  <c r="T33" i="43"/>
  <c r="K36" i="4"/>
  <c r="AK37" i="4"/>
  <c r="N38" i="4"/>
  <c r="N36" i="43" s="1"/>
  <c r="U36" i="43"/>
  <c r="W36" i="43"/>
  <c r="L39" i="4"/>
  <c r="L37" i="43" s="1"/>
  <c r="V37" i="43"/>
  <c r="T37" i="43"/>
  <c r="K40" i="4"/>
  <c r="AK41" i="4"/>
  <c r="N42" i="4"/>
  <c r="N40" i="43" s="1"/>
  <c r="U40" i="43"/>
  <c r="W40" i="43"/>
  <c r="L43" i="4"/>
  <c r="L41" i="43" s="1"/>
  <c r="V41" i="43"/>
  <c r="T41" i="43"/>
  <c r="K44" i="4"/>
  <c r="AK45" i="4"/>
  <c r="N46" i="4"/>
  <c r="N44" i="43" s="1"/>
  <c r="U44" i="43"/>
  <c r="W44" i="43"/>
  <c r="L47" i="4"/>
  <c r="L45" i="43" s="1"/>
  <c r="V45" i="43"/>
  <c r="T45" i="43"/>
  <c r="W46" i="43"/>
  <c r="U46" i="43"/>
  <c r="N49" i="4"/>
  <c r="N47" i="43" s="1"/>
  <c r="N50" i="4"/>
  <c r="N48" i="43" s="1"/>
  <c r="B50" i="43"/>
  <c r="L52" i="4"/>
  <c r="L50" i="43" s="1"/>
  <c r="K52" i="4"/>
  <c r="W51" i="43"/>
  <c r="U51" i="43"/>
  <c r="L54" i="4"/>
  <c r="L52" i="43" s="1"/>
  <c r="U52" i="43"/>
  <c r="W52" i="43"/>
  <c r="W55" i="43"/>
  <c r="U55" i="43"/>
  <c r="N58" i="4"/>
  <c r="N56" i="43" s="1"/>
  <c r="S58" i="4"/>
  <c r="S56" i="43" s="1"/>
  <c r="W57" i="43"/>
  <c r="U57" i="43"/>
  <c r="N60" i="4"/>
  <c r="N58" i="43" s="1"/>
  <c r="S60" i="4"/>
  <c r="S58" i="43" s="1"/>
  <c r="T59" i="43"/>
  <c r="V59" i="43"/>
  <c r="Q61" i="4"/>
  <c r="Q59" i="43" s="1"/>
  <c r="K62" i="4"/>
  <c r="V60" i="43"/>
  <c r="T60" i="43"/>
  <c r="AK62" i="4"/>
  <c r="C61" i="43"/>
  <c r="N63" i="4"/>
  <c r="N61" i="43" s="1"/>
  <c r="L63" i="4"/>
  <c r="L61" i="43" s="1"/>
  <c r="AK63" i="4"/>
  <c r="K67" i="4"/>
  <c r="V65" i="43"/>
  <c r="T65" i="43"/>
  <c r="B67" i="43"/>
  <c r="L69" i="4"/>
  <c r="K69" i="4"/>
  <c r="U69" i="43"/>
  <c r="W69" i="43"/>
  <c r="N72" i="4"/>
  <c r="N70" i="43" s="1"/>
  <c r="S72" i="4"/>
  <c r="S70" i="43" s="1"/>
  <c r="W71" i="43"/>
  <c r="U71" i="43"/>
  <c r="N75" i="4"/>
  <c r="N73" i="43" s="1"/>
  <c r="AK75" i="4"/>
  <c r="N77" i="4"/>
  <c r="N75" i="43" s="1"/>
  <c r="W76" i="43"/>
  <c r="U76" i="43"/>
  <c r="O79" i="4"/>
  <c r="O77" i="43" s="1"/>
  <c r="W77" i="43"/>
  <c r="U77" i="43"/>
  <c r="N80" i="4"/>
  <c r="N78" i="43" s="1"/>
  <c r="S80" i="4"/>
  <c r="S78" i="43" s="1"/>
  <c r="U79" i="43"/>
  <c r="W79" i="43"/>
  <c r="N82" i="4"/>
  <c r="N80" i="43" s="1"/>
  <c r="S82" i="4"/>
  <c r="U81" i="43"/>
  <c r="W81" i="43"/>
  <c r="N84" i="4"/>
  <c r="N82" i="43" s="1"/>
  <c r="S84" i="4"/>
  <c r="S82" i="43" s="1"/>
  <c r="W83" i="43"/>
  <c r="U83" i="43"/>
  <c r="T84" i="43"/>
  <c r="V84" i="43"/>
  <c r="AK86" i="4"/>
  <c r="Q86" i="4"/>
  <c r="Q84" i="43" s="1"/>
  <c r="E90" i="43"/>
  <c r="J90" i="43"/>
  <c r="K90" i="4"/>
  <c r="K107" i="43"/>
  <c r="O92" i="43"/>
  <c r="P92" i="4"/>
  <c r="P92" i="43" s="1"/>
  <c r="P102" i="4"/>
  <c r="P102" i="43" s="1"/>
  <c r="P105" i="4"/>
  <c r="P105" i="43" s="1"/>
  <c r="W108" i="43"/>
  <c r="U108" i="43"/>
  <c r="L108" i="4"/>
  <c r="W110" i="43"/>
  <c r="U110" i="43"/>
  <c r="L110" i="4"/>
  <c r="W112" i="43"/>
  <c r="U112" i="43"/>
  <c r="L112" i="4"/>
  <c r="W114" i="43"/>
  <c r="U114" i="43"/>
  <c r="L114" i="4"/>
  <c r="W116" i="43"/>
  <c r="U116" i="43"/>
  <c r="L116" i="4"/>
  <c r="R116" i="4"/>
  <c r="R117" i="43" s="1"/>
  <c r="P124" i="4"/>
  <c r="P125" i="43" s="1"/>
  <c r="P127" i="4"/>
  <c r="P128" i="43" s="1"/>
  <c r="O131" i="43"/>
  <c r="P130" i="4"/>
  <c r="P131" i="43" s="1"/>
  <c r="L135" i="43"/>
  <c r="O133" i="4"/>
  <c r="O135" i="43" s="1"/>
  <c r="N134" i="4"/>
  <c r="N136" i="43" s="1"/>
  <c r="T136" i="43"/>
  <c r="V136" i="43"/>
  <c r="F137" i="43"/>
  <c r="S135" i="4"/>
  <c r="S137" i="43" s="1"/>
  <c r="K135" i="4"/>
  <c r="F139" i="43"/>
  <c r="S137" i="4"/>
  <c r="S139" i="43" s="1"/>
  <c r="K137" i="4"/>
  <c r="L140" i="43"/>
  <c r="O138" i="4"/>
  <c r="O140" i="43" s="1"/>
  <c r="F152" i="43"/>
  <c r="K148" i="4"/>
  <c r="T152" i="43"/>
  <c r="V152" i="43"/>
  <c r="AK148" i="4"/>
  <c r="Q148" i="4"/>
  <c r="Q152" i="43" s="1"/>
  <c r="R148" i="4"/>
  <c r="R152" i="43" s="1"/>
  <c r="R213" i="43" s="1"/>
  <c r="T153" i="43"/>
  <c r="V153" i="43"/>
  <c r="AK149" i="4"/>
  <c r="Q149" i="4"/>
  <c r="Q153" i="43" s="1"/>
  <c r="V154" i="43"/>
  <c r="T154" i="43"/>
  <c r="AK150" i="4"/>
  <c r="Q150" i="4"/>
  <c r="L156" i="43"/>
  <c r="O152" i="4"/>
  <c r="O156" i="43" s="1"/>
  <c r="B172" i="43"/>
  <c r="L168" i="4"/>
  <c r="F172" i="43"/>
  <c r="S168" i="4"/>
  <c r="S172" i="43" s="1"/>
  <c r="K168" i="4"/>
  <c r="W178" i="43"/>
  <c r="U178" i="43"/>
  <c r="R283" i="43"/>
  <c r="S276" i="4"/>
  <c r="S283" i="43" s="1"/>
  <c r="R521" i="43"/>
  <c r="S505" i="4"/>
  <c r="S521" i="43" s="1"/>
  <c r="C19" i="13"/>
  <c r="C26" i="13" s="1"/>
  <c r="C29" i="13" s="1"/>
  <c r="B20" i="13"/>
  <c r="B21" i="13"/>
  <c r="B22" i="13"/>
  <c r="F22" i="13"/>
  <c r="D23" i="13"/>
  <c r="H23" i="13"/>
  <c r="I23" i="13" s="1"/>
  <c r="D24" i="13"/>
  <c r="H24" i="13"/>
  <c r="I24" i="13" s="1"/>
  <c r="D25" i="13"/>
  <c r="H25" i="13"/>
  <c r="I25" i="13" s="1"/>
  <c r="B28" i="13"/>
  <c r="J28" i="13"/>
  <c r="J29" i="13" s="1"/>
  <c r="F37" i="13"/>
  <c r="E38" i="13"/>
  <c r="D39" i="13"/>
  <c r="C40" i="13"/>
  <c r="B41" i="13"/>
  <c r="F41" i="13"/>
  <c r="E42" i="13"/>
  <c r="C73" i="13"/>
  <c r="C74" i="13" s="1"/>
  <c r="N4" i="4"/>
  <c r="N2" i="43" s="1"/>
  <c r="U2" i="43"/>
  <c r="W2" i="43"/>
  <c r="L5" i="4"/>
  <c r="N7" i="4"/>
  <c r="N5" i="43" s="1"/>
  <c r="T5" i="43"/>
  <c r="V5" i="43"/>
  <c r="K8" i="4"/>
  <c r="Q9" i="4"/>
  <c r="Q7" i="43" s="1"/>
  <c r="U7" i="43"/>
  <c r="W7" i="43"/>
  <c r="L10" i="4"/>
  <c r="Q10" i="4"/>
  <c r="Q8" i="43" s="1"/>
  <c r="W8" i="43"/>
  <c r="U8" i="43"/>
  <c r="L11" i="4"/>
  <c r="W10" i="43"/>
  <c r="U10" i="43"/>
  <c r="L13" i="4"/>
  <c r="Q13" i="4"/>
  <c r="Q11" i="43" s="1"/>
  <c r="U11" i="43"/>
  <c r="W11" i="43"/>
  <c r="L14" i="4"/>
  <c r="Q14" i="4"/>
  <c r="Q12" i="43" s="1"/>
  <c r="W12" i="43"/>
  <c r="U12" i="43"/>
  <c r="L15" i="4"/>
  <c r="Q15" i="4"/>
  <c r="Q13" i="43" s="1"/>
  <c r="U13" i="43"/>
  <c r="W13" i="43"/>
  <c r="L16" i="4"/>
  <c r="L14" i="43" s="1"/>
  <c r="V14" i="43"/>
  <c r="T14" i="43"/>
  <c r="K17" i="4"/>
  <c r="AK18" i="4"/>
  <c r="N19" i="4"/>
  <c r="N17" i="43" s="1"/>
  <c r="U17" i="43"/>
  <c r="W17" i="43"/>
  <c r="L20" i="4"/>
  <c r="L18" i="43" s="1"/>
  <c r="V18" i="43"/>
  <c r="T18" i="43"/>
  <c r="K21" i="4"/>
  <c r="AK22" i="4"/>
  <c r="N23" i="4"/>
  <c r="N21" i="43" s="1"/>
  <c r="U21" i="43"/>
  <c r="W21" i="43"/>
  <c r="L24" i="4"/>
  <c r="L22" i="43" s="1"/>
  <c r="V22" i="43"/>
  <c r="T22" i="43"/>
  <c r="K25" i="4"/>
  <c r="AK26" i="4"/>
  <c r="N27" i="4"/>
  <c r="N25" i="43" s="1"/>
  <c r="U25" i="43"/>
  <c r="W25" i="43"/>
  <c r="L28" i="4"/>
  <c r="L26" i="43" s="1"/>
  <c r="V26" i="43"/>
  <c r="T26" i="43"/>
  <c r="K29" i="4"/>
  <c r="AK30" i="4"/>
  <c r="N31" i="4"/>
  <c r="N29" i="43" s="1"/>
  <c r="U29" i="43"/>
  <c r="W29" i="43"/>
  <c r="L32" i="4"/>
  <c r="L30" i="43" s="1"/>
  <c r="V30" i="43"/>
  <c r="T30" i="43"/>
  <c r="K33" i="4"/>
  <c r="AK34" i="4"/>
  <c r="N35" i="4"/>
  <c r="N33" i="43" s="1"/>
  <c r="U33" i="43"/>
  <c r="W33" i="43"/>
  <c r="L36" i="4"/>
  <c r="L34" i="43" s="1"/>
  <c r="V34" i="43"/>
  <c r="T34" i="43"/>
  <c r="K37" i="4"/>
  <c r="AK38" i="4"/>
  <c r="N39" i="4"/>
  <c r="N37" i="43" s="1"/>
  <c r="U37" i="43"/>
  <c r="W37" i="43"/>
  <c r="L40" i="4"/>
  <c r="L38" i="43" s="1"/>
  <c r="V38" i="43"/>
  <c r="T38" i="43"/>
  <c r="K41" i="4"/>
  <c r="AK42" i="4"/>
  <c r="N43" i="4"/>
  <c r="N41" i="43" s="1"/>
  <c r="U41" i="43"/>
  <c r="W41" i="43"/>
  <c r="L44" i="4"/>
  <c r="L42" i="43" s="1"/>
  <c r="V42" i="43"/>
  <c r="T42" i="43"/>
  <c r="K45" i="4"/>
  <c r="AK46" i="4"/>
  <c r="N47" i="4"/>
  <c r="N45" i="43" s="1"/>
  <c r="U45" i="43"/>
  <c r="W45" i="43"/>
  <c r="AK47" i="4"/>
  <c r="K51" i="4"/>
  <c r="V49" i="43"/>
  <c r="T49" i="43"/>
  <c r="W50" i="43"/>
  <c r="U50" i="43"/>
  <c r="N53" i="4"/>
  <c r="N51" i="43" s="1"/>
  <c r="N54" i="4"/>
  <c r="N52" i="43" s="1"/>
  <c r="B54" i="43"/>
  <c r="L56" i="4"/>
  <c r="L54" i="43" s="1"/>
  <c r="K56" i="4"/>
  <c r="O58" i="4"/>
  <c r="O56" i="43" s="1"/>
  <c r="O60" i="4"/>
  <c r="O58" i="43" s="1"/>
  <c r="W59" i="43"/>
  <c r="U59" i="43"/>
  <c r="L62" i="4"/>
  <c r="L60" i="43" s="1"/>
  <c r="U60" i="43"/>
  <c r="W60" i="43"/>
  <c r="V63" i="43"/>
  <c r="T63" i="43"/>
  <c r="Q65" i="4"/>
  <c r="Q63" i="43" s="1"/>
  <c r="K66" i="4"/>
  <c r="V64" i="43"/>
  <c r="T64" i="43"/>
  <c r="AK66" i="4"/>
  <c r="C65" i="43"/>
  <c r="N67" i="4"/>
  <c r="N65" i="43" s="1"/>
  <c r="L67" i="4"/>
  <c r="L65" i="43" s="1"/>
  <c r="AK67" i="4"/>
  <c r="T66" i="43"/>
  <c r="V66" i="43"/>
  <c r="Q68" i="4"/>
  <c r="K70" i="4"/>
  <c r="O72" i="4"/>
  <c r="O70" i="43" s="1"/>
  <c r="K78" i="4"/>
  <c r="O80" i="4"/>
  <c r="O78" i="43" s="1"/>
  <c r="O82" i="4"/>
  <c r="O80" i="43" s="1"/>
  <c r="O84" i="4"/>
  <c r="O82" i="43" s="1"/>
  <c r="K87" i="4"/>
  <c r="K88" i="4"/>
  <c r="V88" i="43"/>
  <c r="T88" i="43"/>
  <c r="AK89" i="4"/>
  <c r="C89" i="43"/>
  <c r="N90" i="4"/>
  <c r="N89" i="43" s="1"/>
  <c r="P95" i="4"/>
  <c r="P95" i="43" s="1"/>
  <c r="P101" i="4"/>
  <c r="P101" i="43" s="1"/>
  <c r="O104" i="43"/>
  <c r="P104" i="4"/>
  <c r="P104" i="43" s="1"/>
  <c r="L108" i="43"/>
  <c r="O107" i="4"/>
  <c r="O108" i="43" s="1"/>
  <c r="Q107" i="4"/>
  <c r="Q108" i="43" s="1"/>
  <c r="V109" i="43"/>
  <c r="T109" i="43"/>
  <c r="F110" i="43"/>
  <c r="K109" i="4"/>
  <c r="Q109" i="4"/>
  <c r="Q110" i="43" s="1"/>
  <c r="V111" i="43"/>
  <c r="T111" i="43"/>
  <c r="F112" i="43"/>
  <c r="K111" i="4"/>
  <c r="Q111" i="4"/>
  <c r="Q112" i="43" s="1"/>
  <c r="T113" i="43"/>
  <c r="V113" i="43"/>
  <c r="F114" i="43"/>
  <c r="K113" i="4"/>
  <c r="Q113" i="4"/>
  <c r="Q114" i="43" s="1"/>
  <c r="T115" i="43"/>
  <c r="V115" i="43"/>
  <c r="F116" i="43"/>
  <c r="K115" i="4"/>
  <c r="Q115" i="4"/>
  <c r="Q116" i="43" s="1"/>
  <c r="N116" i="4"/>
  <c r="N117" i="43" s="1"/>
  <c r="V117" i="43"/>
  <c r="T117" i="43"/>
  <c r="P117" i="4"/>
  <c r="P118" i="43" s="1"/>
  <c r="P120" i="4"/>
  <c r="P121" i="43" s="1"/>
  <c r="P123" i="4"/>
  <c r="P124" i="43" s="1"/>
  <c r="O127" i="43"/>
  <c r="P126" i="4"/>
  <c r="P127" i="43" s="1"/>
  <c r="U136" i="43"/>
  <c r="W136" i="43"/>
  <c r="L135" i="4"/>
  <c r="F138" i="43"/>
  <c r="S136" i="4"/>
  <c r="S138" i="43" s="1"/>
  <c r="K136" i="4"/>
  <c r="T138" i="43"/>
  <c r="V138" i="43"/>
  <c r="AK136" i="4"/>
  <c r="C139" i="43"/>
  <c r="N137" i="4"/>
  <c r="N139" i="43" s="1"/>
  <c r="L137" i="4"/>
  <c r="W139" i="43"/>
  <c r="U139" i="43"/>
  <c r="N138" i="4"/>
  <c r="N140" i="43" s="1"/>
  <c r="B145" i="43"/>
  <c r="L143" i="4"/>
  <c r="F145" i="43"/>
  <c r="S143" i="4"/>
  <c r="S145" i="43" s="1"/>
  <c r="K143" i="4"/>
  <c r="B146" i="43"/>
  <c r="L144" i="4"/>
  <c r="F146" i="43"/>
  <c r="K144" i="4"/>
  <c r="B148" i="43"/>
  <c r="L145" i="4"/>
  <c r="L148" i="43" s="1"/>
  <c r="K145" i="4"/>
  <c r="K148" i="43" s="1"/>
  <c r="K151" i="43" s="1"/>
  <c r="W155" i="43"/>
  <c r="U155" i="43"/>
  <c r="R151" i="4"/>
  <c r="R155" i="43" s="1"/>
  <c r="C156" i="43"/>
  <c r="N152" i="4"/>
  <c r="N156" i="43" s="1"/>
  <c r="Q156" i="43"/>
  <c r="R152" i="4"/>
  <c r="R156" i="43" s="1"/>
  <c r="W168" i="43"/>
  <c r="U168" i="43"/>
  <c r="C169" i="43"/>
  <c r="N165" i="4"/>
  <c r="N169" i="43" s="1"/>
  <c r="W176" i="43"/>
  <c r="U176" i="43"/>
  <c r="C177" i="43"/>
  <c r="N173" i="4"/>
  <c r="N177" i="43" s="1"/>
  <c r="R201" i="43"/>
  <c r="S197" i="4"/>
  <c r="R230" i="43"/>
  <c r="S224" i="4"/>
  <c r="S230" i="43" s="1"/>
  <c r="R231" i="43"/>
  <c r="S225" i="4"/>
  <c r="S231" i="43" s="1"/>
  <c r="R377" i="43"/>
  <c r="S366" i="4"/>
  <c r="S377" i="43" s="1"/>
  <c r="R383" i="43"/>
  <c r="S372" i="4"/>
  <c r="S383" i="43" s="1"/>
  <c r="R523" i="43"/>
  <c r="S507" i="4"/>
  <c r="S523" i="43" s="1"/>
  <c r="E11" i="13"/>
  <c r="E26" i="13" s="1"/>
  <c r="E29" i="13" s="1"/>
  <c r="E12" i="13"/>
  <c r="E13" i="13"/>
  <c r="E14" i="13"/>
  <c r="E15" i="13"/>
  <c r="E16" i="13"/>
  <c r="E17" i="13"/>
  <c r="C20" i="13"/>
  <c r="C21" i="13"/>
  <c r="G21" i="13"/>
  <c r="C22" i="13"/>
  <c r="G22" i="13"/>
  <c r="E23" i="13"/>
  <c r="E24" i="13"/>
  <c r="E25" i="13"/>
  <c r="C28" i="13"/>
  <c r="B38" i="13"/>
  <c r="F38" i="13"/>
  <c r="E39" i="13"/>
  <c r="D40" i="13"/>
  <c r="C41" i="13"/>
  <c r="B42" i="13"/>
  <c r="F42" i="13"/>
  <c r="AK4" i="4"/>
  <c r="V3" i="43"/>
  <c r="T3" i="43"/>
  <c r="K6" i="4"/>
  <c r="O7" i="4"/>
  <c r="O5" i="43" s="1"/>
  <c r="U5" i="43"/>
  <c r="W5" i="43"/>
  <c r="N9" i="4"/>
  <c r="N7" i="43" s="1"/>
  <c r="AK9" i="4"/>
  <c r="AK10" i="4"/>
  <c r="T9" i="43"/>
  <c r="V9" i="43"/>
  <c r="K12" i="4"/>
  <c r="AK12" i="4"/>
  <c r="AK13" i="4"/>
  <c r="N14" i="4"/>
  <c r="N12" i="43" s="1"/>
  <c r="AK14" i="4"/>
  <c r="N15" i="4"/>
  <c r="N13" i="43" s="1"/>
  <c r="AK15" i="4"/>
  <c r="N16" i="4"/>
  <c r="N14" i="43" s="1"/>
  <c r="W14" i="43"/>
  <c r="U14" i="43"/>
  <c r="L17" i="4"/>
  <c r="L15" i="43" s="1"/>
  <c r="T15" i="43"/>
  <c r="V15" i="43"/>
  <c r="K18" i="4"/>
  <c r="AK19" i="4"/>
  <c r="N20" i="4"/>
  <c r="N18" i="43" s="1"/>
  <c r="W18" i="43"/>
  <c r="U18" i="43"/>
  <c r="L21" i="4"/>
  <c r="L19" i="43" s="1"/>
  <c r="T19" i="43"/>
  <c r="V19" i="43"/>
  <c r="K22" i="4"/>
  <c r="AK23" i="4"/>
  <c r="N24" i="4"/>
  <c r="N22" i="43" s="1"/>
  <c r="W22" i="43"/>
  <c r="U22" i="43"/>
  <c r="L25" i="4"/>
  <c r="L23" i="43" s="1"/>
  <c r="T23" i="43"/>
  <c r="V23" i="43"/>
  <c r="K26" i="4"/>
  <c r="AK27" i="4"/>
  <c r="N28" i="4"/>
  <c r="N26" i="43" s="1"/>
  <c r="W26" i="43"/>
  <c r="U26" i="43"/>
  <c r="L29" i="4"/>
  <c r="L27" i="43" s="1"/>
  <c r="T27" i="43"/>
  <c r="V27" i="43"/>
  <c r="K30" i="4"/>
  <c r="W30" i="43"/>
  <c r="U30" i="43"/>
  <c r="T31" i="43"/>
  <c r="V31" i="43"/>
  <c r="K34" i="4"/>
  <c r="W34" i="43"/>
  <c r="U34" i="43"/>
  <c r="T35" i="43"/>
  <c r="V35" i="43"/>
  <c r="K38" i="4"/>
  <c r="W38" i="43"/>
  <c r="U38" i="43"/>
  <c r="T39" i="43"/>
  <c r="V39" i="43"/>
  <c r="K42" i="4"/>
  <c r="W42" i="43"/>
  <c r="U42" i="43"/>
  <c r="T43" i="43"/>
  <c r="V43" i="43"/>
  <c r="K46" i="4"/>
  <c r="T47" i="43"/>
  <c r="V47" i="43"/>
  <c r="Q49" i="4"/>
  <c r="Q47" i="43" s="1"/>
  <c r="K50" i="4"/>
  <c r="T48" i="43"/>
  <c r="V48" i="43"/>
  <c r="AK50" i="4"/>
  <c r="C49" i="43"/>
  <c r="N51" i="4"/>
  <c r="N49" i="43" s="1"/>
  <c r="K55" i="4"/>
  <c r="V53" i="43"/>
  <c r="T53" i="43"/>
  <c r="W54" i="43"/>
  <c r="U54" i="43"/>
  <c r="N57" i="4"/>
  <c r="N55" i="43" s="1"/>
  <c r="U56" i="43"/>
  <c r="W56" i="43"/>
  <c r="N59" i="4"/>
  <c r="N57" i="43" s="1"/>
  <c r="U58" i="43"/>
  <c r="W58" i="43"/>
  <c r="N61" i="4"/>
  <c r="N59" i="43" s="1"/>
  <c r="AK61" i="4"/>
  <c r="B62" i="43"/>
  <c r="L64" i="4"/>
  <c r="L62" i="43" s="1"/>
  <c r="K64" i="4"/>
  <c r="U63" i="43"/>
  <c r="W63" i="43"/>
  <c r="W64" i="43"/>
  <c r="U64" i="43"/>
  <c r="V67" i="43"/>
  <c r="T67" i="43"/>
  <c r="Q69" i="4"/>
  <c r="W68" i="43"/>
  <c r="U68" i="43"/>
  <c r="N71" i="4"/>
  <c r="N69" i="43" s="1"/>
  <c r="S71" i="4"/>
  <c r="S69" i="43" s="1"/>
  <c r="W70" i="43"/>
  <c r="U70" i="43"/>
  <c r="N73" i="4"/>
  <c r="N71" i="43" s="1"/>
  <c r="S73" i="4"/>
  <c r="S71" i="43" s="1"/>
  <c r="V72" i="43"/>
  <c r="T72" i="43"/>
  <c r="Q74" i="4"/>
  <c r="Q72" i="43" s="1"/>
  <c r="K75" i="4"/>
  <c r="B74" i="43"/>
  <c r="L76" i="4"/>
  <c r="K76" i="4"/>
  <c r="T74" i="43"/>
  <c r="V74" i="43"/>
  <c r="Q76" i="4"/>
  <c r="Q74" i="43" s="1"/>
  <c r="K77" i="4"/>
  <c r="V75" i="43"/>
  <c r="T75" i="43"/>
  <c r="AK77" i="4"/>
  <c r="C76" i="43"/>
  <c r="N78" i="4"/>
  <c r="N76" i="43" s="1"/>
  <c r="L78" i="4"/>
  <c r="S78" i="4"/>
  <c r="S76" i="43" s="1"/>
  <c r="K79" i="4"/>
  <c r="U78" i="43"/>
  <c r="W78" i="43"/>
  <c r="N81" i="4"/>
  <c r="N79" i="43" s="1"/>
  <c r="S81" i="4"/>
  <c r="W80" i="43"/>
  <c r="U80" i="43"/>
  <c r="N83" i="4"/>
  <c r="N81" i="43" s="1"/>
  <c r="S83" i="4"/>
  <c r="S81" i="43" s="1"/>
  <c r="W82" i="43"/>
  <c r="U82" i="43"/>
  <c r="N85" i="4"/>
  <c r="N83" i="43" s="1"/>
  <c r="S85" i="4"/>
  <c r="S83" i="43" s="1"/>
  <c r="B84" i="43"/>
  <c r="L86" i="4"/>
  <c r="K86" i="4"/>
  <c r="N87" i="4"/>
  <c r="N86" i="43" s="1"/>
  <c r="T86" i="43"/>
  <c r="V86" i="43"/>
  <c r="U87" i="43"/>
  <c r="W87" i="43"/>
  <c r="N89" i="4"/>
  <c r="N88" i="43" s="1"/>
  <c r="U88" i="43"/>
  <c r="W88" i="43"/>
  <c r="O90" i="4"/>
  <c r="O89" i="43" s="1"/>
  <c r="W89" i="43"/>
  <c r="U89" i="43"/>
  <c r="P91" i="4"/>
  <c r="P94" i="4"/>
  <c r="P94" i="43" s="1"/>
  <c r="P97" i="4"/>
  <c r="P97" i="43" s="1"/>
  <c r="O100" i="43"/>
  <c r="P100" i="4"/>
  <c r="P100" i="43" s="1"/>
  <c r="U109" i="43"/>
  <c r="W109" i="43"/>
  <c r="L109" i="4"/>
  <c r="U111" i="43"/>
  <c r="W111" i="43"/>
  <c r="L111" i="4"/>
  <c r="U113" i="43"/>
  <c r="W113" i="43"/>
  <c r="L113" i="4"/>
  <c r="U115" i="43"/>
  <c r="W115" i="43"/>
  <c r="L115" i="4"/>
  <c r="W117" i="43"/>
  <c r="U117" i="43"/>
  <c r="AK116" i="4"/>
  <c r="P119" i="4"/>
  <c r="P120" i="43" s="1"/>
  <c r="O123" i="43"/>
  <c r="P122" i="4"/>
  <c r="P123" i="43" s="1"/>
  <c r="P129" i="4"/>
  <c r="P130" i="43" s="1"/>
  <c r="P132" i="4"/>
  <c r="P133" i="43" s="1"/>
  <c r="N133" i="4"/>
  <c r="N135" i="43" s="1"/>
  <c r="V135" i="43"/>
  <c r="T135" i="43"/>
  <c r="F136" i="43"/>
  <c r="K134" i="4"/>
  <c r="Q134" i="4"/>
  <c r="Q136" i="43" s="1"/>
  <c r="AK134" i="4"/>
  <c r="N135" i="4"/>
  <c r="N137" i="43" s="1"/>
  <c r="V137" i="43"/>
  <c r="T137" i="43"/>
  <c r="AK135" i="4"/>
  <c r="C138" i="43"/>
  <c r="N136" i="4"/>
  <c r="N138" i="43" s="1"/>
  <c r="L136" i="4"/>
  <c r="U138" i="43"/>
  <c r="W138" i="43"/>
  <c r="S142" i="4"/>
  <c r="S144" i="43" s="1"/>
  <c r="B153" i="43"/>
  <c r="L149" i="4"/>
  <c r="F153" i="43"/>
  <c r="K149" i="4"/>
  <c r="B154" i="43"/>
  <c r="L150" i="4"/>
  <c r="F154" i="43"/>
  <c r="K150" i="4"/>
  <c r="L155" i="43"/>
  <c r="O151" i="4"/>
  <c r="O155" i="43" s="1"/>
  <c r="V171" i="43"/>
  <c r="T171" i="43"/>
  <c r="AK167" i="4"/>
  <c r="W174" i="43"/>
  <c r="U174" i="43"/>
  <c r="C175" i="43"/>
  <c r="N171" i="4"/>
  <c r="N175" i="43" s="1"/>
  <c r="B14" i="13"/>
  <c r="B26" i="13" s="1"/>
  <c r="B29" i="13" s="1"/>
  <c r="B15" i="13"/>
  <c r="B16" i="13"/>
  <c r="B17" i="13"/>
  <c r="E18" i="13"/>
  <c r="E19" i="13"/>
  <c r="D22" i="13"/>
  <c r="H22" i="13"/>
  <c r="I22" i="13" s="1"/>
  <c r="B23" i="13"/>
  <c r="F23" i="13"/>
  <c r="K23" i="13" s="1"/>
  <c r="B24" i="13"/>
  <c r="F24" i="13"/>
  <c r="K24" i="13" s="1"/>
  <c r="B25" i="13"/>
  <c r="F25" i="13"/>
  <c r="K25" i="13" s="1"/>
  <c r="C38" i="13"/>
  <c r="B39" i="13"/>
  <c r="F39" i="13"/>
  <c r="E40" i="13"/>
  <c r="D41" i="13"/>
  <c r="C42" i="13"/>
  <c r="E85" i="43"/>
  <c r="J85" i="43"/>
  <c r="Q4" i="4"/>
  <c r="Q2" i="43" s="1"/>
  <c r="U3" i="43"/>
  <c r="W3" i="43"/>
  <c r="L6" i="4"/>
  <c r="L4" i="43" s="1"/>
  <c r="V4" i="43"/>
  <c r="T4" i="43"/>
  <c r="K7" i="4"/>
  <c r="AK7" i="4"/>
  <c r="N8" i="4"/>
  <c r="N6" i="43" s="1"/>
  <c r="V6" i="43"/>
  <c r="T6" i="43"/>
  <c r="K9" i="4"/>
  <c r="O9" i="4"/>
  <c r="O7" i="43" s="1"/>
  <c r="U9" i="43"/>
  <c r="W9" i="43"/>
  <c r="L12" i="4"/>
  <c r="Q12" i="4"/>
  <c r="Q10" i="43" s="1"/>
  <c r="W15" i="43"/>
  <c r="U15" i="43"/>
  <c r="T16" i="43"/>
  <c r="V16" i="43"/>
  <c r="K19" i="4"/>
  <c r="Q19" i="4"/>
  <c r="Q17" i="43" s="1"/>
  <c r="AK20" i="4"/>
  <c r="W19" i="43"/>
  <c r="U19" i="43"/>
  <c r="T20" i="43"/>
  <c r="V20" i="43"/>
  <c r="K23" i="4"/>
  <c r="Q23" i="4"/>
  <c r="Q21" i="43" s="1"/>
  <c r="W23" i="43"/>
  <c r="U23" i="43"/>
  <c r="T24" i="43"/>
  <c r="V24" i="43"/>
  <c r="K27" i="4"/>
  <c r="Q27" i="4"/>
  <c r="Q25" i="43" s="1"/>
  <c r="AK28" i="4"/>
  <c r="W27" i="43"/>
  <c r="U27" i="43"/>
  <c r="T28" i="43"/>
  <c r="V28" i="43"/>
  <c r="K31" i="4"/>
  <c r="W31" i="43"/>
  <c r="U31" i="43"/>
  <c r="T32" i="43"/>
  <c r="V32" i="43"/>
  <c r="K35" i="4"/>
  <c r="N37" i="4"/>
  <c r="N35" i="43" s="1"/>
  <c r="W35" i="43"/>
  <c r="U35" i="43"/>
  <c r="T36" i="43"/>
  <c r="V36" i="43"/>
  <c r="K39" i="4"/>
  <c r="W39" i="43"/>
  <c r="U39" i="43"/>
  <c r="T40" i="43"/>
  <c r="V40" i="43"/>
  <c r="K43" i="4"/>
  <c r="W43" i="43"/>
  <c r="U43" i="43"/>
  <c r="T44" i="43"/>
  <c r="V44" i="43"/>
  <c r="K47" i="4"/>
  <c r="B46" i="43"/>
  <c r="L48" i="4"/>
  <c r="L46" i="43" s="1"/>
  <c r="K48" i="4"/>
  <c r="W47" i="43"/>
  <c r="U47" i="43"/>
  <c r="U48" i="43"/>
  <c r="W48" i="43"/>
  <c r="T51" i="43"/>
  <c r="V51" i="43"/>
  <c r="Q53" i="4"/>
  <c r="Q51" i="43" s="1"/>
  <c r="K54" i="4"/>
  <c r="T52" i="43"/>
  <c r="V52" i="43"/>
  <c r="AK54" i="4"/>
  <c r="C53" i="43"/>
  <c r="N55" i="4"/>
  <c r="N53" i="43" s="1"/>
  <c r="K63" i="4"/>
  <c r="T61" i="43"/>
  <c r="V61" i="43"/>
  <c r="W62" i="43"/>
  <c r="U62" i="43"/>
  <c r="N65" i="4"/>
  <c r="N63" i="43" s="1"/>
  <c r="B66" i="43"/>
  <c r="L68" i="4"/>
  <c r="K68" i="4"/>
  <c r="W72" i="43"/>
  <c r="U72" i="43"/>
  <c r="L73" i="43"/>
  <c r="O75" i="4"/>
  <c r="O73" i="43" s="1"/>
  <c r="T73" i="43"/>
  <c r="V73" i="43"/>
  <c r="U74" i="43"/>
  <c r="W74" i="43"/>
  <c r="U75" i="43"/>
  <c r="W75" i="43"/>
  <c r="T76" i="43"/>
  <c r="V76" i="43"/>
  <c r="AK78" i="4"/>
  <c r="C77" i="43"/>
  <c r="N79" i="4"/>
  <c r="N77" i="43" s="1"/>
  <c r="O96" i="43"/>
  <c r="P96" i="4"/>
  <c r="P96" i="43" s="1"/>
  <c r="T108" i="43"/>
  <c r="V108" i="43"/>
  <c r="F109" i="43"/>
  <c r="S108" i="4"/>
  <c r="S109" i="43" s="1"/>
  <c r="K108" i="4"/>
  <c r="T110" i="43"/>
  <c r="V110" i="43"/>
  <c r="F111" i="43"/>
  <c r="S110" i="4"/>
  <c r="S111" i="43" s="1"/>
  <c r="K110" i="4"/>
  <c r="T112" i="43"/>
  <c r="V112" i="43"/>
  <c r="F113" i="43"/>
  <c r="S112" i="4"/>
  <c r="S113" i="43" s="1"/>
  <c r="K112" i="4"/>
  <c r="V114" i="43"/>
  <c r="T114" i="43"/>
  <c r="F115" i="43"/>
  <c r="S114" i="4"/>
  <c r="S115" i="43" s="1"/>
  <c r="K114" i="4"/>
  <c r="V116" i="43"/>
  <c r="T116" i="43"/>
  <c r="F117" i="43"/>
  <c r="S116" i="4"/>
  <c r="S117" i="43" s="1"/>
  <c r="K116" i="4"/>
  <c r="O119" i="43"/>
  <c r="P118" i="4"/>
  <c r="P119" i="43" s="1"/>
  <c r="W135" i="43"/>
  <c r="U135" i="43"/>
  <c r="L136" i="43"/>
  <c r="O134" i="4"/>
  <c r="O136" i="43" s="1"/>
  <c r="W137" i="43"/>
  <c r="U137" i="43"/>
  <c r="T144" i="43"/>
  <c r="V144" i="43"/>
  <c r="AK142" i="4"/>
  <c r="V145" i="43"/>
  <c r="T145" i="43"/>
  <c r="AK143" i="4"/>
  <c r="T146" i="43"/>
  <c r="V146" i="43"/>
  <c r="AK144" i="4"/>
  <c r="Q144" i="4"/>
  <c r="Q146" i="43" s="1"/>
  <c r="R144" i="4"/>
  <c r="R146" i="43" s="1"/>
  <c r="C155" i="43"/>
  <c r="N151" i="4"/>
  <c r="N155" i="43" s="1"/>
  <c r="U156" i="43"/>
  <c r="W156" i="43"/>
  <c r="R166" i="4"/>
  <c r="W172" i="43"/>
  <c r="U172" i="43"/>
  <c r="C173" i="43"/>
  <c r="N169" i="4"/>
  <c r="N173" i="43" s="1"/>
  <c r="R248" i="4"/>
  <c r="R255" i="43" s="1"/>
  <c r="R291" i="43" s="1"/>
  <c r="R252" i="4"/>
  <c r="R259" i="43" s="1"/>
  <c r="R266" i="43"/>
  <c r="S259" i="4"/>
  <c r="S266" i="43" s="1"/>
  <c r="R260" i="4"/>
  <c r="R267" i="43" s="1"/>
  <c r="R268" i="43"/>
  <c r="S261" i="4"/>
  <c r="S268" i="43" s="1"/>
  <c r="R289" i="43"/>
  <c r="S282" i="4"/>
  <c r="S289" i="43" s="1"/>
  <c r="R445" i="4"/>
  <c r="R458" i="43" s="1"/>
  <c r="R450" i="4"/>
  <c r="R464" i="43" s="1"/>
  <c r="W180" i="43"/>
  <c r="U180" i="43"/>
  <c r="W182" i="43"/>
  <c r="U182" i="43"/>
  <c r="W184" i="43"/>
  <c r="U184" i="43"/>
  <c r="W186" i="43"/>
  <c r="U186" i="43"/>
  <c r="W188" i="43"/>
  <c r="U188" i="43"/>
  <c r="W190" i="43"/>
  <c r="U190" i="43"/>
  <c r="W192" i="43"/>
  <c r="U192" i="43"/>
  <c r="U194" i="43"/>
  <c r="W194" i="43"/>
  <c r="W196" i="43"/>
  <c r="U196" i="43"/>
  <c r="U198" i="43"/>
  <c r="W198" i="43"/>
  <c r="W200" i="43"/>
  <c r="U200" i="43"/>
  <c r="V203" i="43"/>
  <c r="T203" i="43"/>
  <c r="K200" i="4"/>
  <c r="T204" i="43"/>
  <c r="V204" i="43"/>
  <c r="K201" i="4"/>
  <c r="U205" i="43"/>
  <c r="W205" i="43"/>
  <c r="N202" i="4"/>
  <c r="N206" i="43" s="1"/>
  <c r="T206" i="43"/>
  <c r="V206" i="43"/>
  <c r="K203" i="4"/>
  <c r="T208" i="43"/>
  <c r="V208" i="43"/>
  <c r="K205" i="4"/>
  <c r="T209" i="43"/>
  <c r="V209" i="43"/>
  <c r="K206" i="4"/>
  <c r="V210" i="43"/>
  <c r="T210" i="43"/>
  <c r="K207" i="4"/>
  <c r="V211" i="43"/>
  <c r="T211" i="43"/>
  <c r="K208" i="4"/>
  <c r="V212" i="43"/>
  <c r="T212" i="43"/>
  <c r="V214" i="43"/>
  <c r="T214" i="43"/>
  <c r="K210" i="4"/>
  <c r="K215" i="43" s="1"/>
  <c r="V218" i="43"/>
  <c r="T218" i="43"/>
  <c r="K214" i="4"/>
  <c r="V220" i="43"/>
  <c r="T220" i="43"/>
  <c r="K215" i="4"/>
  <c r="T221" i="43"/>
  <c r="V221" i="43"/>
  <c r="K216" i="4"/>
  <c r="V222" i="43"/>
  <c r="T222" i="43"/>
  <c r="K217" i="4"/>
  <c r="T223" i="43"/>
  <c r="V223" i="43"/>
  <c r="K218" i="4"/>
  <c r="V224" i="43"/>
  <c r="T224" i="43"/>
  <c r="K219" i="4"/>
  <c r="T225" i="43"/>
  <c r="V225" i="43"/>
  <c r="K220" i="4"/>
  <c r="V226" i="43"/>
  <c r="T226" i="43"/>
  <c r="K221" i="4"/>
  <c r="W227" i="43"/>
  <c r="U227" i="43"/>
  <c r="U228" i="43"/>
  <c r="W228" i="43"/>
  <c r="W229" i="43"/>
  <c r="U229" i="43"/>
  <c r="V232" i="43"/>
  <c r="T232" i="43"/>
  <c r="K227" i="4"/>
  <c r="T233" i="43"/>
  <c r="V233" i="43"/>
  <c r="K228" i="4"/>
  <c r="U234" i="43"/>
  <c r="W234" i="43"/>
  <c r="W235" i="43"/>
  <c r="U235" i="43"/>
  <c r="U236" i="43"/>
  <c r="W236" i="43"/>
  <c r="W237" i="43"/>
  <c r="U237" i="43"/>
  <c r="U238" i="43"/>
  <c r="W238" i="43"/>
  <c r="W239" i="43"/>
  <c r="U239" i="43"/>
  <c r="U240" i="43"/>
  <c r="W240" i="43"/>
  <c r="W241" i="43"/>
  <c r="U241" i="43"/>
  <c r="U242" i="43"/>
  <c r="W242" i="43"/>
  <c r="N237" i="4"/>
  <c r="N243" i="43" s="1"/>
  <c r="T243" i="43"/>
  <c r="V243" i="43"/>
  <c r="K238" i="4"/>
  <c r="T244" i="43"/>
  <c r="V244" i="43"/>
  <c r="K239" i="4"/>
  <c r="V245" i="43"/>
  <c r="T245" i="43"/>
  <c r="K240" i="4"/>
  <c r="T246" i="43"/>
  <c r="V246" i="43"/>
  <c r="K241" i="4"/>
  <c r="V247" i="43"/>
  <c r="T247" i="43"/>
  <c r="K242" i="4"/>
  <c r="T248" i="43"/>
  <c r="V248" i="43"/>
  <c r="K243" i="4"/>
  <c r="U251" i="43"/>
  <c r="W251" i="43"/>
  <c r="W252" i="43"/>
  <c r="U252" i="43"/>
  <c r="U253" i="43"/>
  <c r="W253" i="43"/>
  <c r="T255" i="43"/>
  <c r="V255" i="43"/>
  <c r="K249" i="4"/>
  <c r="V256" i="43"/>
  <c r="T256" i="43"/>
  <c r="K250" i="4"/>
  <c r="T257" i="43"/>
  <c r="V257" i="43"/>
  <c r="K251" i="4"/>
  <c r="V258" i="43"/>
  <c r="T258" i="43"/>
  <c r="K252" i="4"/>
  <c r="T259" i="43"/>
  <c r="V259" i="43"/>
  <c r="K253" i="4"/>
  <c r="V260" i="43"/>
  <c r="T260" i="43"/>
  <c r="K254" i="4"/>
  <c r="W263" i="43"/>
  <c r="U263" i="43"/>
  <c r="U264" i="43"/>
  <c r="W264" i="43"/>
  <c r="W265" i="43"/>
  <c r="U265" i="43"/>
  <c r="T270" i="43"/>
  <c r="V270" i="43"/>
  <c r="K264" i="4"/>
  <c r="V271" i="43"/>
  <c r="T271" i="43"/>
  <c r="K265" i="4"/>
  <c r="T272" i="43"/>
  <c r="V272" i="43"/>
  <c r="K266" i="4"/>
  <c r="U273" i="43"/>
  <c r="W273" i="43"/>
  <c r="W274" i="43"/>
  <c r="U274" i="43"/>
  <c r="N268" i="4"/>
  <c r="N275" i="43" s="1"/>
  <c r="V275" i="43"/>
  <c r="T275" i="43"/>
  <c r="K269" i="4"/>
  <c r="W277" i="43"/>
  <c r="U277" i="43"/>
  <c r="V284" i="43"/>
  <c r="T284" i="43"/>
  <c r="K278" i="4"/>
  <c r="V285" i="43"/>
  <c r="T285" i="43"/>
  <c r="K279" i="4"/>
  <c r="W286" i="43"/>
  <c r="U286" i="43"/>
  <c r="U287" i="43"/>
  <c r="W287" i="43"/>
  <c r="W288" i="43"/>
  <c r="U288" i="43"/>
  <c r="V292" i="43"/>
  <c r="T292" i="43"/>
  <c r="K285" i="4"/>
  <c r="K293" i="43" s="1"/>
  <c r="T294" i="43"/>
  <c r="V294" i="43"/>
  <c r="K287" i="4"/>
  <c r="K295" i="43" s="1"/>
  <c r="V296" i="43"/>
  <c r="T296" i="43"/>
  <c r="K289" i="4"/>
  <c r="K297" i="43" s="1"/>
  <c r="T298" i="43"/>
  <c r="V298" i="43"/>
  <c r="K291" i="4"/>
  <c r="K299" i="43" s="1"/>
  <c r="V300" i="43"/>
  <c r="T300" i="43"/>
  <c r="K293" i="4"/>
  <c r="K301" i="43" s="1"/>
  <c r="T302" i="43"/>
  <c r="V302" i="43"/>
  <c r="K295" i="4"/>
  <c r="K303" i="43" s="1"/>
  <c r="V304" i="43"/>
  <c r="T304" i="43"/>
  <c r="K297" i="4"/>
  <c r="K305" i="43" s="1"/>
  <c r="T306" i="43"/>
  <c r="V306" i="43"/>
  <c r="K299" i="4"/>
  <c r="K307" i="43" s="1"/>
  <c r="V308" i="43"/>
  <c r="T308" i="43"/>
  <c r="K301" i="4"/>
  <c r="K309" i="43" s="1"/>
  <c r="T310" i="43"/>
  <c r="V310" i="43"/>
  <c r="K303" i="4"/>
  <c r="K311" i="43" s="1"/>
  <c r="V313" i="43"/>
  <c r="T313" i="43"/>
  <c r="K306" i="4"/>
  <c r="K314" i="43" s="1"/>
  <c r="T315" i="43"/>
  <c r="V315" i="43"/>
  <c r="K308" i="4"/>
  <c r="K316" i="43" s="1"/>
  <c r="W318" i="43"/>
  <c r="U318" i="43"/>
  <c r="U338" i="43"/>
  <c r="W338" i="43"/>
  <c r="U339" i="43"/>
  <c r="W339" i="43"/>
  <c r="U341" i="43"/>
  <c r="W341" i="43"/>
  <c r="V343" i="43"/>
  <c r="T343" i="43"/>
  <c r="K334" i="4"/>
  <c r="K344" i="43" s="1"/>
  <c r="U346" i="43"/>
  <c r="W346" i="43"/>
  <c r="V347" i="43"/>
  <c r="T347" i="43"/>
  <c r="K338" i="4"/>
  <c r="K348" i="43" s="1"/>
  <c r="U350" i="43"/>
  <c r="W350" i="43"/>
  <c r="N341" i="4"/>
  <c r="N352" i="43" s="1"/>
  <c r="W352" i="43"/>
  <c r="U352" i="43"/>
  <c r="T353" i="43"/>
  <c r="V353" i="43"/>
  <c r="K343" i="4"/>
  <c r="U356" i="43"/>
  <c r="W356" i="43"/>
  <c r="T357" i="43"/>
  <c r="V357" i="43"/>
  <c r="V358" i="43"/>
  <c r="T358" i="43"/>
  <c r="V359" i="43"/>
  <c r="T359" i="43"/>
  <c r="V360" i="43"/>
  <c r="T360" i="43"/>
  <c r="K350" i="4"/>
  <c r="T362" i="43"/>
  <c r="V362" i="43"/>
  <c r="K352" i="4"/>
  <c r="T364" i="43"/>
  <c r="V364" i="43"/>
  <c r="K354" i="4"/>
  <c r="T366" i="43"/>
  <c r="V366" i="43"/>
  <c r="K356" i="4"/>
  <c r="T368" i="43"/>
  <c r="V368" i="43"/>
  <c r="K358" i="4"/>
  <c r="T370" i="43"/>
  <c r="V370" i="43"/>
  <c r="K360" i="4"/>
  <c r="U372" i="43"/>
  <c r="W372" i="43"/>
  <c r="W374" i="43"/>
  <c r="U374" i="43"/>
  <c r="U375" i="43"/>
  <c r="W375" i="43"/>
  <c r="W376" i="43"/>
  <c r="U376" i="43"/>
  <c r="V385" i="43"/>
  <c r="T385" i="43"/>
  <c r="K375" i="4"/>
  <c r="T386" i="43"/>
  <c r="V386" i="43"/>
  <c r="W388" i="43"/>
  <c r="U388" i="43"/>
  <c r="W389" i="43"/>
  <c r="U389" i="43"/>
  <c r="U390" i="43"/>
  <c r="W390" i="43"/>
  <c r="W391" i="43"/>
  <c r="U391" i="43"/>
  <c r="U392" i="43"/>
  <c r="W392" i="43"/>
  <c r="W393" i="43"/>
  <c r="U393" i="43"/>
  <c r="U394" i="43"/>
  <c r="W394" i="43"/>
  <c r="W395" i="43"/>
  <c r="U395" i="43"/>
  <c r="U396" i="43"/>
  <c r="W396" i="43"/>
  <c r="W397" i="43"/>
  <c r="U397" i="43"/>
  <c r="U398" i="43"/>
  <c r="W398" i="43"/>
  <c r="W399" i="43"/>
  <c r="U399" i="43"/>
  <c r="U400" i="43"/>
  <c r="W400" i="43"/>
  <c r="W401" i="43"/>
  <c r="U401" i="43"/>
  <c r="U402" i="43"/>
  <c r="W402" i="43"/>
  <c r="U403" i="43"/>
  <c r="W403" i="43"/>
  <c r="W404" i="43"/>
  <c r="U404" i="43"/>
  <c r="W405" i="43"/>
  <c r="U405" i="43"/>
  <c r="U406" i="43"/>
  <c r="W406" i="43"/>
  <c r="W407" i="43"/>
  <c r="U407" i="43"/>
  <c r="U408" i="43"/>
  <c r="W408" i="43"/>
  <c r="W409" i="43"/>
  <c r="U409" i="43"/>
  <c r="W410" i="43"/>
  <c r="U410" i="43"/>
  <c r="W411" i="43"/>
  <c r="U411" i="43"/>
  <c r="L402" i="4"/>
  <c r="L415" i="43" s="1"/>
  <c r="V415" i="43"/>
  <c r="T415" i="43"/>
  <c r="L403" i="4"/>
  <c r="L416" i="43" s="1"/>
  <c r="T416" i="43"/>
  <c r="V416" i="43"/>
  <c r="L404" i="4"/>
  <c r="L417" i="43" s="1"/>
  <c r="V417" i="43"/>
  <c r="T417" i="43"/>
  <c r="L405" i="4"/>
  <c r="L418" i="43" s="1"/>
  <c r="T418" i="43"/>
  <c r="V418" i="43"/>
  <c r="L406" i="4"/>
  <c r="L419" i="43" s="1"/>
  <c r="V419" i="43"/>
  <c r="T419" i="43"/>
  <c r="L407" i="4"/>
  <c r="L420" i="43" s="1"/>
  <c r="T420" i="43"/>
  <c r="V420" i="43"/>
  <c r="L408" i="4"/>
  <c r="L421" i="43" s="1"/>
  <c r="V421" i="43"/>
  <c r="T421" i="43"/>
  <c r="L409" i="4"/>
  <c r="L422" i="43" s="1"/>
  <c r="T422" i="43"/>
  <c r="V422" i="43"/>
  <c r="L410" i="4"/>
  <c r="L423" i="43" s="1"/>
  <c r="V423" i="43"/>
  <c r="T423" i="43"/>
  <c r="L411" i="4"/>
  <c r="L424" i="43" s="1"/>
  <c r="T424" i="43"/>
  <c r="V424" i="43"/>
  <c r="L412" i="4"/>
  <c r="L425" i="43" s="1"/>
  <c r="V425" i="43"/>
  <c r="T425" i="43"/>
  <c r="L413" i="4"/>
  <c r="L426" i="43" s="1"/>
  <c r="T426" i="43"/>
  <c r="V426" i="43"/>
  <c r="L414" i="4"/>
  <c r="L427" i="43" s="1"/>
  <c r="V427" i="43"/>
  <c r="T427" i="43"/>
  <c r="L415" i="4"/>
  <c r="L428" i="43" s="1"/>
  <c r="T428" i="43"/>
  <c r="V428" i="43"/>
  <c r="L416" i="4"/>
  <c r="L429" i="43" s="1"/>
  <c r="V429" i="43"/>
  <c r="T429" i="43"/>
  <c r="L417" i="4"/>
  <c r="L430" i="43" s="1"/>
  <c r="T430" i="43"/>
  <c r="V430" i="43"/>
  <c r="L418" i="4"/>
  <c r="L431" i="43" s="1"/>
  <c r="V431" i="43"/>
  <c r="T431" i="43"/>
  <c r="L419" i="4"/>
  <c r="L432" i="43" s="1"/>
  <c r="W432" i="43"/>
  <c r="U432" i="43"/>
  <c r="U433" i="43"/>
  <c r="W433" i="43"/>
  <c r="W434" i="43"/>
  <c r="U434" i="43"/>
  <c r="U435" i="43"/>
  <c r="W435" i="43"/>
  <c r="W436" i="43"/>
  <c r="U436" i="43"/>
  <c r="U437" i="43"/>
  <c r="W437" i="43"/>
  <c r="K427" i="4"/>
  <c r="T440" i="43"/>
  <c r="V440" i="43"/>
  <c r="L428" i="4"/>
  <c r="L441" i="43" s="1"/>
  <c r="U441" i="43"/>
  <c r="W441" i="43"/>
  <c r="K431" i="4"/>
  <c r="T444" i="43"/>
  <c r="V444" i="43"/>
  <c r="L432" i="4"/>
  <c r="L445" i="43" s="1"/>
  <c r="U445" i="43"/>
  <c r="W445" i="43"/>
  <c r="W446" i="43"/>
  <c r="U446" i="43"/>
  <c r="U447" i="43"/>
  <c r="W447" i="43"/>
  <c r="W448" i="43"/>
  <c r="U448" i="43"/>
  <c r="U449" i="43"/>
  <c r="W449" i="43"/>
  <c r="W450" i="43"/>
  <c r="U450" i="43"/>
  <c r="U451" i="43"/>
  <c r="W451" i="43"/>
  <c r="W452" i="43"/>
  <c r="U452" i="43"/>
  <c r="U453" i="43"/>
  <c r="W453" i="43"/>
  <c r="W454" i="43"/>
  <c r="U454" i="43"/>
  <c r="U455" i="43"/>
  <c r="W455" i="43"/>
  <c r="T456" i="43"/>
  <c r="V456" i="43"/>
  <c r="K444" i="4"/>
  <c r="V457" i="43"/>
  <c r="T457" i="43"/>
  <c r="K445" i="4"/>
  <c r="T458" i="43"/>
  <c r="V458" i="43"/>
  <c r="K446" i="4"/>
  <c r="K460" i="43" s="1"/>
  <c r="K451" i="4"/>
  <c r="V465" i="43"/>
  <c r="T465" i="43"/>
  <c r="U468" i="43"/>
  <c r="W468" i="43"/>
  <c r="W470" i="43"/>
  <c r="U470" i="43"/>
  <c r="N456" i="4"/>
  <c r="N471" i="43" s="1"/>
  <c r="V471" i="43"/>
  <c r="T471" i="43"/>
  <c r="K457" i="4"/>
  <c r="U473" i="43"/>
  <c r="W473" i="43"/>
  <c r="V474" i="43"/>
  <c r="T474" i="43"/>
  <c r="W475" i="43"/>
  <c r="U475" i="43"/>
  <c r="W477" i="43"/>
  <c r="U477" i="43"/>
  <c r="U478" i="43"/>
  <c r="W478" i="43"/>
  <c r="W479" i="43"/>
  <c r="U479" i="43"/>
  <c r="W483" i="43"/>
  <c r="U483" i="43"/>
  <c r="U484" i="43"/>
  <c r="W484" i="43"/>
  <c r="W485" i="43"/>
  <c r="U485" i="43"/>
  <c r="U486" i="43"/>
  <c r="W486" i="43"/>
  <c r="W487" i="43"/>
  <c r="U487" i="43"/>
  <c r="U488" i="43"/>
  <c r="W488" i="43"/>
  <c r="W489" i="43"/>
  <c r="U489" i="43"/>
  <c r="U490" i="43"/>
  <c r="W490" i="43"/>
  <c r="W491" i="43"/>
  <c r="U491" i="43"/>
  <c r="U492" i="43"/>
  <c r="W492" i="43"/>
  <c r="W493" i="43"/>
  <c r="U493" i="43"/>
  <c r="U494" i="43"/>
  <c r="W494" i="43"/>
  <c r="W495" i="43"/>
  <c r="U495" i="43"/>
  <c r="U496" i="43"/>
  <c r="W496" i="43"/>
  <c r="W497" i="43"/>
  <c r="U497" i="43"/>
  <c r="U498" i="43"/>
  <c r="W498" i="43"/>
  <c r="S484" i="4"/>
  <c r="S500" i="43" s="1"/>
  <c r="V501" i="43"/>
  <c r="T501" i="43"/>
  <c r="K486" i="4"/>
  <c r="T502" i="43"/>
  <c r="V502" i="43"/>
  <c r="K487" i="4"/>
  <c r="V503" i="43"/>
  <c r="T503" i="43"/>
  <c r="B504" i="43"/>
  <c r="L488" i="4"/>
  <c r="K488" i="4"/>
  <c r="T506" i="43"/>
  <c r="V506" i="43"/>
  <c r="Q490" i="4"/>
  <c r="Q506" i="43" s="1"/>
  <c r="B508" i="43"/>
  <c r="L492" i="4"/>
  <c r="K492" i="4"/>
  <c r="T510" i="43"/>
  <c r="V510" i="43"/>
  <c r="Q494" i="4"/>
  <c r="Q510" i="43" s="1"/>
  <c r="B512" i="43"/>
  <c r="L496" i="4"/>
  <c r="K496" i="4"/>
  <c r="K497" i="4"/>
  <c r="U514" i="43"/>
  <c r="W514" i="43"/>
  <c r="R498" i="4"/>
  <c r="R514" i="43" s="1"/>
  <c r="V515" i="43"/>
  <c r="T515" i="43"/>
  <c r="AK499" i="4"/>
  <c r="C516" i="43"/>
  <c r="N500" i="4"/>
  <c r="N516" i="43" s="1"/>
  <c r="K501" i="4"/>
  <c r="U518" i="43"/>
  <c r="W518" i="43"/>
  <c r="L519" i="43"/>
  <c r="O503" i="4"/>
  <c r="O519" i="43" s="1"/>
  <c r="W520" i="43"/>
  <c r="U520" i="43"/>
  <c r="L521" i="43"/>
  <c r="O505" i="4"/>
  <c r="O521" i="43" s="1"/>
  <c r="W522" i="43"/>
  <c r="U522" i="43"/>
  <c r="N507" i="4"/>
  <c r="N523" i="43" s="1"/>
  <c r="V524" i="43"/>
  <c r="T524" i="43"/>
  <c r="Q508" i="4"/>
  <c r="Q524" i="43" s="1"/>
  <c r="F525" i="43"/>
  <c r="S509" i="4"/>
  <c r="S525" i="43" s="1"/>
  <c r="K509" i="4"/>
  <c r="V527" i="43"/>
  <c r="T527" i="43"/>
  <c r="Q511" i="4"/>
  <c r="Q527" i="43" s="1"/>
  <c r="AK511" i="4"/>
  <c r="R514" i="4"/>
  <c r="R530" i="43" s="1"/>
  <c r="R518" i="4"/>
  <c r="R534" i="43" s="1"/>
  <c r="W145" i="43"/>
  <c r="U145" i="43"/>
  <c r="U146" i="43"/>
  <c r="W146" i="43"/>
  <c r="W152" i="43"/>
  <c r="U152" i="43"/>
  <c r="U153" i="43"/>
  <c r="W153" i="43"/>
  <c r="U154" i="43"/>
  <c r="W154" i="43"/>
  <c r="V158" i="43"/>
  <c r="T158" i="43"/>
  <c r="K155" i="4"/>
  <c r="V159" i="43"/>
  <c r="T159" i="43"/>
  <c r="K156" i="4"/>
  <c r="T160" i="43"/>
  <c r="V160" i="43"/>
  <c r="K157" i="4"/>
  <c r="V161" i="43"/>
  <c r="T161" i="43"/>
  <c r="K158" i="4"/>
  <c r="T162" i="43"/>
  <c r="V162" i="43"/>
  <c r="K159" i="4"/>
  <c r="V163" i="43"/>
  <c r="T163" i="43"/>
  <c r="K160" i="4"/>
  <c r="T164" i="43"/>
  <c r="V164" i="43"/>
  <c r="K161" i="4"/>
  <c r="V165" i="43"/>
  <c r="T165" i="43"/>
  <c r="K162" i="4"/>
  <c r="T166" i="43"/>
  <c r="V166" i="43"/>
  <c r="K163" i="4"/>
  <c r="V167" i="43"/>
  <c r="T167" i="43"/>
  <c r="K164" i="4"/>
  <c r="V169" i="43"/>
  <c r="T169" i="43"/>
  <c r="K166" i="4"/>
  <c r="T170" i="43"/>
  <c r="V170" i="43"/>
  <c r="K167" i="4"/>
  <c r="U171" i="43"/>
  <c r="W171" i="43"/>
  <c r="V173" i="43"/>
  <c r="T173" i="43"/>
  <c r="K170" i="4"/>
  <c r="T175" i="43"/>
  <c r="V175" i="43"/>
  <c r="K172" i="4"/>
  <c r="T177" i="43"/>
  <c r="V177" i="43"/>
  <c r="K174" i="4"/>
  <c r="N175" i="4"/>
  <c r="N179" i="43" s="1"/>
  <c r="T179" i="43"/>
  <c r="V179" i="43"/>
  <c r="K176" i="4"/>
  <c r="N177" i="4"/>
  <c r="N181" i="43" s="1"/>
  <c r="T181" i="43"/>
  <c r="V181" i="43"/>
  <c r="K178" i="4"/>
  <c r="N179" i="4"/>
  <c r="N183" i="43" s="1"/>
  <c r="T183" i="43"/>
  <c r="V183" i="43"/>
  <c r="K180" i="4"/>
  <c r="N181" i="4"/>
  <c r="N185" i="43" s="1"/>
  <c r="T185" i="43"/>
  <c r="V185" i="43"/>
  <c r="K182" i="4"/>
  <c r="N183" i="4"/>
  <c r="N187" i="43" s="1"/>
  <c r="T187" i="43"/>
  <c r="V187" i="43"/>
  <c r="K184" i="4"/>
  <c r="N185" i="4"/>
  <c r="N189" i="43" s="1"/>
  <c r="T189" i="43"/>
  <c r="V189" i="43"/>
  <c r="K186" i="4"/>
  <c r="N187" i="4"/>
  <c r="N191" i="43" s="1"/>
  <c r="T191" i="43"/>
  <c r="V191" i="43"/>
  <c r="K188" i="4"/>
  <c r="N189" i="4"/>
  <c r="N193" i="43" s="1"/>
  <c r="V193" i="43"/>
  <c r="T193" i="43"/>
  <c r="K190" i="4"/>
  <c r="N191" i="4"/>
  <c r="N195" i="43" s="1"/>
  <c r="V195" i="43"/>
  <c r="T195" i="43"/>
  <c r="K192" i="4"/>
  <c r="N193" i="4"/>
  <c r="N197" i="43" s="1"/>
  <c r="V197" i="43"/>
  <c r="T197" i="43"/>
  <c r="K194" i="4"/>
  <c r="N195" i="4"/>
  <c r="N199" i="43" s="1"/>
  <c r="V199" i="43"/>
  <c r="T199" i="43"/>
  <c r="K196" i="4"/>
  <c r="N197" i="4"/>
  <c r="N201" i="43" s="1"/>
  <c r="W203" i="43"/>
  <c r="U203" i="43"/>
  <c r="L200" i="4"/>
  <c r="Q200" i="4"/>
  <c r="Q204" i="43" s="1"/>
  <c r="W204" i="43"/>
  <c r="U204" i="43"/>
  <c r="L201" i="4"/>
  <c r="U206" i="43"/>
  <c r="W206" i="43"/>
  <c r="L203" i="4"/>
  <c r="W208" i="43"/>
  <c r="U208" i="43"/>
  <c r="L205" i="4"/>
  <c r="Q205" i="4"/>
  <c r="Q209" i="43" s="1"/>
  <c r="U209" i="43"/>
  <c r="W209" i="43"/>
  <c r="L206" i="4"/>
  <c r="Q206" i="4"/>
  <c r="Q210" i="43" s="1"/>
  <c r="W210" i="43"/>
  <c r="U210" i="43"/>
  <c r="L207" i="4"/>
  <c r="Q207" i="4"/>
  <c r="Q211" i="43" s="1"/>
  <c r="U211" i="43"/>
  <c r="W211" i="43"/>
  <c r="L208" i="4"/>
  <c r="Q208" i="4"/>
  <c r="Q212" i="43" s="1"/>
  <c r="U212" i="43"/>
  <c r="W212" i="43"/>
  <c r="AK208" i="4"/>
  <c r="N209" i="4"/>
  <c r="N214" i="43" s="1"/>
  <c r="U214" i="43"/>
  <c r="W214" i="43"/>
  <c r="L210" i="4"/>
  <c r="L215" i="43" s="1"/>
  <c r="V215" i="43"/>
  <c r="T215" i="43"/>
  <c r="K211" i="4"/>
  <c r="K216" i="43" s="1"/>
  <c r="S212" i="4"/>
  <c r="S219" i="43" s="1"/>
  <c r="E254" i="43"/>
  <c r="J254" i="43"/>
  <c r="U218" i="43"/>
  <c r="W218" i="43"/>
  <c r="L214" i="4"/>
  <c r="Q214" i="4"/>
  <c r="Q220" i="43" s="1"/>
  <c r="W220" i="43"/>
  <c r="U220" i="43"/>
  <c r="L215" i="4"/>
  <c r="Q215" i="4"/>
  <c r="Q221" i="43" s="1"/>
  <c r="W221" i="43"/>
  <c r="U221" i="43"/>
  <c r="L216" i="4"/>
  <c r="Q216" i="4"/>
  <c r="Q222" i="43" s="1"/>
  <c r="U222" i="43"/>
  <c r="W222" i="43"/>
  <c r="L217" i="4"/>
  <c r="Q217" i="4"/>
  <c r="Q223" i="43" s="1"/>
  <c r="W223" i="43"/>
  <c r="U223" i="43"/>
  <c r="L218" i="4"/>
  <c r="Q218" i="4"/>
  <c r="Q224" i="43" s="1"/>
  <c r="U224" i="43"/>
  <c r="W224" i="43"/>
  <c r="L219" i="4"/>
  <c r="Q219" i="4"/>
  <c r="Q225" i="43" s="1"/>
  <c r="W225" i="43"/>
  <c r="U225" i="43"/>
  <c r="L220" i="4"/>
  <c r="Q220" i="4"/>
  <c r="Q226" i="43" s="1"/>
  <c r="U226" i="43"/>
  <c r="W226" i="43"/>
  <c r="L221" i="4"/>
  <c r="N222" i="4"/>
  <c r="N228" i="43" s="1"/>
  <c r="N223" i="4"/>
  <c r="N229" i="43" s="1"/>
  <c r="N224" i="4"/>
  <c r="N230" i="43" s="1"/>
  <c r="T231" i="43"/>
  <c r="V231" i="43"/>
  <c r="K226" i="4"/>
  <c r="U232" i="43"/>
  <c r="W232" i="43"/>
  <c r="L227" i="4"/>
  <c r="Q227" i="4"/>
  <c r="Q233" i="43" s="1"/>
  <c r="W233" i="43"/>
  <c r="U233" i="43"/>
  <c r="L228" i="4"/>
  <c r="N229" i="4"/>
  <c r="N235" i="43" s="1"/>
  <c r="N230" i="4"/>
  <c r="N236" i="43" s="1"/>
  <c r="N231" i="4"/>
  <c r="N237" i="43" s="1"/>
  <c r="N232" i="4"/>
  <c r="N238" i="43" s="1"/>
  <c r="N233" i="4"/>
  <c r="N239" i="43" s="1"/>
  <c r="N234" i="4"/>
  <c r="N240" i="43" s="1"/>
  <c r="N235" i="4"/>
  <c r="N241" i="43" s="1"/>
  <c r="N236" i="4"/>
  <c r="N242" i="43" s="1"/>
  <c r="W243" i="43"/>
  <c r="U243" i="43"/>
  <c r="L238" i="4"/>
  <c r="Q238" i="4"/>
  <c r="Q244" i="43" s="1"/>
  <c r="U244" i="43"/>
  <c r="W244" i="43"/>
  <c r="L239" i="4"/>
  <c r="Q239" i="4"/>
  <c r="Q245" i="43" s="1"/>
  <c r="U245" i="43"/>
  <c r="W245" i="43"/>
  <c r="L240" i="4"/>
  <c r="Q240" i="4"/>
  <c r="Q246" i="43" s="1"/>
  <c r="W246" i="43"/>
  <c r="U246" i="43"/>
  <c r="L241" i="4"/>
  <c r="Q241" i="4"/>
  <c r="Q247" i="43" s="1"/>
  <c r="U247" i="43"/>
  <c r="W247" i="43"/>
  <c r="L242" i="4"/>
  <c r="Q242" i="4"/>
  <c r="Q248" i="43" s="1"/>
  <c r="W248" i="43"/>
  <c r="U248" i="43"/>
  <c r="L243" i="4"/>
  <c r="L249" i="43" s="1"/>
  <c r="V249" i="43"/>
  <c r="T249" i="43"/>
  <c r="K244" i="4"/>
  <c r="N246" i="4"/>
  <c r="N252" i="43" s="1"/>
  <c r="N247" i="4"/>
  <c r="N253" i="43" s="1"/>
  <c r="Q248" i="4"/>
  <c r="Q255" i="43" s="1"/>
  <c r="U255" i="43"/>
  <c r="W255" i="43"/>
  <c r="L249" i="4"/>
  <c r="Q249" i="4"/>
  <c r="Q256" i="43" s="1"/>
  <c r="W256" i="43"/>
  <c r="U256" i="43"/>
  <c r="L250" i="4"/>
  <c r="Q250" i="4"/>
  <c r="Q257" i="43" s="1"/>
  <c r="U257" i="43"/>
  <c r="W257" i="43"/>
  <c r="L251" i="4"/>
  <c r="Q251" i="4"/>
  <c r="Q258" i="43" s="1"/>
  <c r="W258" i="43"/>
  <c r="U258" i="43"/>
  <c r="L252" i="4"/>
  <c r="Q252" i="4"/>
  <c r="Q259" i="43" s="1"/>
  <c r="U259" i="43"/>
  <c r="W259" i="43"/>
  <c r="L253" i="4"/>
  <c r="Q253" i="4"/>
  <c r="Q260" i="43" s="1"/>
  <c r="W260" i="43"/>
  <c r="U260" i="43"/>
  <c r="N254" i="4"/>
  <c r="N261" i="43" s="1"/>
  <c r="T261" i="43"/>
  <c r="V261" i="43"/>
  <c r="K255" i="4"/>
  <c r="V262" i="43"/>
  <c r="T262" i="43"/>
  <c r="K256" i="4"/>
  <c r="N257" i="4"/>
  <c r="N264" i="43" s="1"/>
  <c r="N258" i="4"/>
  <c r="N265" i="43" s="1"/>
  <c r="N259" i="4"/>
  <c r="N266" i="43" s="1"/>
  <c r="S260" i="4"/>
  <c r="S267" i="43" s="1"/>
  <c r="T268" i="43"/>
  <c r="V268" i="43"/>
  <c r="K262" i="4"/>
  <c r="V269" i="43"/>
  <c r="T269" i="43"/>
  <c r="K263" i="4"/>
  <c r="Q263" i="4"/>
  <c r="Q270" i="43" s="1"/>
  <c r="U270" i="43"/>
  <c r="W270" i="43"/>
  <c r="L264" i="4"/>
  <c r="Q264" i="4"/>
  <c r="Q271" i="43" s="1"/>
  <c r="U271" i="43"/>
  <c r="W271" i="43"/>
  <c r="L265" i="4"/>
  <c r="Q265" i="4"/>
  <c r="Q272" i="43" s="1"/>
  <c r="W272" i="43"/>
  <c r="U272" i="43"/>
  <c r="L266" i="4"/>
  <c r="N267" i="4"/>
  <c r="N274" i="43" s="1"/>
  <c r="U275" i="43"/>
  <c r="W275" i="43"/>
  <c r="L269" i="4"/>
  <c r="L276" i="43" s="1"/>
  <c r="V276" i="43"/>
  <c r="T276" i="43"/>
  <c r="K270" i="4"/>
  <c r="N271" i="4"/>
  <c r="N278" i="43" s="1"/>
  <c r="V278" i="43"/>
  <c r="T278" i="43"/>
  <c r="K272" i="4"/>
  <c r="T279" i="43"/>
  <c r="V279" i="43"/>
  <c r="K273" i="4"/>
  <c r="T280" i="43"/>
  <c r="V280" i="43"/>
  <c r="K274" i="4"/>
  <c r="T283" i="43"/>
  <c r="V283" i="43"/>
  <c r="K277" i="4"/>
  <c r="W284" i="43"/>
  <c r="U284" i="43"/>
  <c r="L278" i="4"/>
  <c r="Q278" i="4"/>
  <c r="Q285" i="43" s="1"/>
  <c r="U285" i="43"/>
  <c r="W285" i="43"/>
  <c r="L279" i="4"/>
  <c r="N280" i="4"/>
  <c r="N287" i="43" s="1"/>
  <c r="N281" i="4"/>
  <c r="N288" i="43" s="1"/>
  <c r="N282" i="4"/>
  <c r="N289" i="43" s="1"/>
  <c r="E340" i="43"/>
  <c r="J340" i="43"/>
  <c r="W292" i="43"/>
  <c r="U292" i="43"/>
  <c r="L285" i="4"/>
  <c r="L293" i="43" s="1"/>
  <c r="U294" i="43"/>
  <c r="W294" i="43"/>
  <c r="L287" i="4"/>
  <c r="L295" i="43" s="1"/>
  <c r="W296" i="43"/>
  <c r="U296" i="43"/>
  <c r="L289" i="4"/>
  <c r="L297" i="43" s="1"/>
  <c r="U298" i="43"/>
  <c r="W298" i="43"/>
  <c r="L291" i="4"/>
  <c r="L299" i="43" s="1"/>
  <c r="W300" i="43"/>
  <c r="U300" i="43"/>
  <c r="L293" i="4"/>
  <c r="L301" i="43" s="1"/>
  <c r="U302" i="43"/>
  <c r="W302" i="43"/>
  <c r="L295" i="4"/>
  <c r="L303" i="43" s="1"/>
  <c r="U304" i="43"/>
  <c r="W304" i="43"/>
  <c r="L297" i="4"/>
  <c r="L305" i="43" s="1"/>
  <c r="W306" i="43"/>
  <c r="U306" i="43"/>
  <c r="L299" i="4"/>
  <c r="L307" i="43" s="1"/>
  <c r="U308" i="43"/>
  <c r="W308" i="43"/>
  <c r="L301" i="4"/>
  <c r="L309" i="43" s="1"/>
  <c r="W310" i="43"/>
  <c r="U310" i="43"/>
  <c r="L303" i="4"/>
  <c r="L311" i="43" s="1"/>
  <c r="T311" i="43"/>
  <c r="V311" i="43"/>
  <c r="K304" i="4"/>
  <c r="K312" i="43" s="1"/>
  <c r="W313" i="43"/>
  <c r="U313" i="43"/>
  <c r="L306" i="4"/>
  <c r="L314" i="43" s="1"/>
  <c r="U315" i="43"/>
  <c r="W315" i="43"/>
  <c r="L308" i="4"/>
  <c r="L316" i="43" s="1"/>
  <c r="V316" i="43"/>
  <c r="T316" i="43"/>
  <c r="K309" i="4"/>
  <c r="K317" i="43" s="1"/>
  <c r="P314" i="4"/>
  <c r="P322" i="43" s="1"/>
  <c r="P318" i="4"/>
  <c r="P326" i="43" s="1"/>
  <c r="P322" i="4"/>
  <c r="P330" i="43" s="1"/>
  <c r="P326" i="4"/>
  <c r="P334" i="43" s="1"/>
  <c r="K329" i="4"/>
  <c r="N331" i="4"/>
  <c r="N339" i="43" s="1"/>
  <c r="N333" i="4"/>
  <c r="N343" i="43" s="1"/>
  <c r="W343" i="43"/>
  <c r="U343" i="43"/>
  <c r="L334" i="4"/>
  <c r="L344" i="43" s="1"/>
  <c r="T344" i="43"/>
  <c r="V344" i="43"/>
  <c r="K335" i="4"/>
  <c r="K345" i="43" s="1"/>
  <c r="N337" i="4"/>
  <c r="N347" i="43" s="1"/>
  <c r="W347" i="43"/>
  <c r="U347" i="43"/>
  <c r="L338" i="4"/>
  <c r="L348" i="43" s="1"/>
  <c r="T348" i="43"/>
  <c r="V348" i="43"/>
  <c r="K339" i="4"/>
  <c r="K349" i="43" s="1"/>
  <c r="N342" i="4"/>
  <c r="N353" i="43" s="1"/>
  <c r="U353" i="43"/>
  <c r="W353" i="43"/>
  <c r="L343" i="4"/>
  <c r="L354" i="43" s="1"/>
  <c r="V354" i="43"/>
  <c r="T354" i="43"/>
  <c r="K344" i="4"/>
  <c r="N346" i="4"/>
  <c r="N357" i="43" s="1"/>
  <c r="W357" i="43"/>
  <c r="U357" i="43"/>
  <c r="AK346" i="4"/>
  <c r="N347" i="4"/>
  <c r="N358" i="43" s="1"/>
  <c r="U358" i="43"/>
  <c r="W358" i="43"/>
  <c r="AK347" i="4"/>
  <c r="N348" i="4"/>
  <c r="N359" i="43" s="1"/>
  <c r="W359" i="43"/>
  <c r="U359" i="43"/>
  <c r="AK348" i="4"/>
  <c r="N349" i="4"/>
  <c r="N360" i="43" s="1"/>
  <c r="U360" i="43"/>
  <c r="W360" i="43"/>
  <c r="L350" i="4"/>
  <c r="W362" i="43"/>
  <c r="U362" i="43"/>
  <c r="L352" i="4"/>
  <c r="U364" i="43"/>
  <c r="W364" i="43"/>
  <c r="L354" i="4"/>
  <c r="U366" i="43"/>
  <c r="W366" i="43"/>
  <c r="L356" i="4"/>
  <c r="U368" i="43"/>
  <c r="W368" i="43"/>
  <c r="L358" i="4"/>
  <c r="U370" i="43"/>
  <c r="W370" i="43"/>
  <c r="L360" i="4"/>
  <c r="N362" i="4"/>
  <c r="N373" i="43" s="1"/>
  <c r="V373" i="43"/>
  <c r="T373" i="43"/>
  <c r="K363" i="4"/>
  <c r="N364" i="4"/>
  <c r="N375" i="43" s="1"/>
  <c r="N365" i="4"/>
  <c r="N376" i="43" s="1"/>
  <c r="N366" i="4"/>
  <c r="N377" i="43" s="1"/>
  <c r="V383" i="43"/>
  <c r="T383" i="43"/>
  <c r="K373" i="4"/>
  <c r="T384" i="43"/>
  <c r="V384" i="43"/>
  <c r="K374" i="4"/>
  <c r="U385" i="43"/>
  <c r="W385" i="43"/>
  <c r="L375" i="4"/>
  <c r="Q375" i="4"/>
  <c r="W386" i="43"/>
  <c r="U386" i="43"/>
  <c r="AK375" i="4"/>
  <c r="N376" i="4"/>
  <c r="N388" i="43" s="1"/>
  <c r="N377" i="4"/>
  <c r="N389" i="43" s="1"/>
  <c r="N378" i="4"/>
  <c r="N390" i="43" s="1"/>
  <c r="N379" i="4"/>
  <c r="N391" i="43" s="1"/>
  <c r="N380" i="4"/>
  <c r="N392" i="43" s="1"/>
  <c r="N381" i="4"/>
  <c r="N393" i="43" s="1"/>
  <c r="N382" i="4"/>
  <c r="N394" i="43" s="1"/>
  <c r="N383" i="4"/>
  <c r="N395" i="43" s="1"/>
  <c r="N384" i="4"/>
  <c r="N396" i="43" s="1"/>
  <c r="N385" i="4"/>
  <c r="N397" i="43" s="1"/>
  <c r="N386" i="4"/>
  <c r="N398" i="43" s="1"/>
  <c r="N387" i="4"/>
  <c r="N399" i="43" s="1"/>
  <c r="N388" i="4"/>
  <c r="N400" i="43" s="1"/>
  <c r="N389" i="4"/>
  <c r="N401" i="43" s="1"/>
  <c r="N390" i="4"/>
  <c r="N402" i="43" s="1"/>
  <c r="N391" i="4"/>
  <c r="N403" i="43" s="1"/>
  <c r="N392" i="4"/>
  <c r="N404" i="43" s="1"/>
  <c r="N393" i="4"/>
  <c r="N405" i="43" s="1"/>
  <c r="N394" i="4"/>
  <c r="N406" i="43" s="1"/>
  <c r="N395" i="4"/>
  <c r="N407" i="43" s="1"/>
  <c r="N396" i="4"/>
  <c r="N408" i="43" s="1"/>
  <c r="N397" i="4"/>
  <c r="N409" i="43" s="1"/>
  <c r="N398" i="4"/>
  <c r="N410" i="43" s="1"/>
  <c r="N399" i="4"/>
  <c r="N411" i="43" s="1"/>
  <c r="K401" i="4"/>
  <c r="V413" i="43"/>
  <c r="T413" i="43"/>
  <c r="W415" i="43"/>
  <c r="U415" i="43"/>
  <c r="U416" i="43"/>
  <c r="W416" i="43"/>
  <c r="W417" i="43"/>
  <c r="U417" i="43"/>
  <c r="U418" i="43"/>
  <c r="W418" i="43"/>
  <c r="U419" i="43"/>
  <c r="W419" i="43"/>
  <c r="W420" i="43"/>
  <c r="U420" i="43"/>
  <c r="W421" i="43"/>
  <c r="U421" i="43"/>
  <c r="W422" i="43"/>
  <c r="U422" i="43"/>
  <c r="U423" i="43"/>
  <c r="W423" i="43"/>
  <c r="W424" i="43"/>
  <c r="U424" i="43"/>
  <c r="U425" i="43"/>
  <c r="W425" i="43"/>
  <c r="W426" i="43"/>
  <c r="U426" i="43"/>
  <c r="U427" i="43"/>
  <c r="W427" i="43"/>
  <c r="W428" i="43"/>
  <c r="U428" i="43"/>
  <c r="U429" i="43"/>
  <c r="W429" i="43"/>
  <c r="W430" i="43"/>
  <c r="U430" i="43"/>
  <c r="U431" i="43"/>
  <c r="W431" i="43"/>
  <c r="K426" i="4"/>
  <c r="V439" i="43"/>
  <c r="T439" i="43"/>
  <c r="L427" i="4"/>
  <c r="L440" i="43" s="1"/>
  <c r="W440" i="43"/>
  <c r="U440" i="43"/>
  <c r="K430" i="4"/>
  <c r="V443" i="43"/>
  <c r="T443" i="43"/>
  <c r="L431" i="4"/>
  <c r="L444" i="43" s="1"/>
  <c r="W444" i="43"/>
  <c r="U444" i="43"/>
  <c r="W456" i="43"/>
  <c r="U456" i="43"/>
  <c r="L444" i="4"/>
  <c r="Q444" i="4"/>
  <c r="Q457" i="43" s="1"/>
  <c r="U457" i="43"/>
  <c r="W457" i="43"/>
  <c r="L445" i="4"/>
  <c r="Q445" i="4"/>
  <c r="Q458" i="43" s="1"/>
  <c r="W458" i="43"/>
  <c r="U458" i="43"/>
  <c r="L446" i="4"/>
  <c r="L460" i="43" s="1"/>
  <c r="V460" i="43"/>
  <c r="T460" i="43"/>
  <c r="K447" i="4"/>
  <c r="K461" i="43" s="1"/>
  <c r="K450" i="4"/>
  <c r="V464" i="43"/>
  <c r="T464" i="43"/>
  <c r="L451" i="4"/>
  <c r="Q451" i="4"/>
  <c r="Q465" i="43" s="1"/>
  <c r="W465" i="43"/>
  <c r="U465" i="43"/>
  <c r="AK451" i="4"/>
  <c r="N452" i="4"/>
  <c r="N467" i="43" s="1"/>
  <c r="V467" i="43"/>
  <c r="T467" i="43"/>
  <c r="K453" i="4"/>
  <c r="N454" i="4"/>
  <c r="N469" i="43" s="1"/>
  <c r="V469" i="43"/>
  <c r="T469" i="43"/>
  <c r="K455" i="4"/>
  <c r="U471" i="43"/>
  <c r="W471" i="43"/>
  <c r="L457" i="4"/>
  <c r="L472" i="43" s="1"/>
  <c r="K458" i="4"/>
  <c r="W474" i="43"/>
  <c r="U474" i="43"/>
  <c r="AK459" i="4"/>
  <c r="N460" i="4"/>
  <c r="N475" i="43" s="1"/>
  <c r="E542" i="43"/>
  <c r="J542" i="43"/>
  <c r="N462" i="4"/>
  <c r="N478" i="43" s="1"/>
  <c r="N463" i="4"/>
  <c r="N479" i="43" s="1"/>
  <c r="R463" i="4"/>
  <c r="R479" i="43" s="1"/>
  <c r="K465" i="4"/>
  <c r="V481" i="43"/>
  <c r="T481" i="43"/>
  <c r="K466" i="4"/>
  <c r="N468" i="4"/>
  <c r="N484" i="43" s="1"/>
  <c r="N469" i="4"/>
  <c r="N485" i="43" s="1"/>
  <c r="N470" i="4"/>
  <c r="N486" i="43" s="1"/>
  <c r="N471" i="4"/>
  <c r="N487" i="43" s="1"/>
  <c r="N472" i="4"/>
  <c r="N488" i="43" s="1"/>
  <c r="N473" i="4"/>
  <c r="N489" i="43" s="1"/>
  <c r="N474" i="4"/>
  <c r="N490" i="43" s="1"/>
  <c r="N475" i="4"/>
  <c r="N491" i="43" s="1"/>
  <c r="N476" i="4"/>
  <c r="N492" i="43" s="1"/>
  <c r="N477" i="4"/>
  <c r="N493" i="43" s="1"/>
  <c r="N478" i="4"/>
  <c r="N494" i="43" s="1"/>
  <c r="N479" i="4"/>
  <c r="N495" i="43" s="1"/>
  <c r="N480" i="4"/>
  <c r="N496" i="43" s="1"/>
  <c r="N481" i="4"/>
  <c r="N497" i="43" s="1"/>
  <c r="N482" i="4"/>
  <c r="N498" i="43" s="1"/>
  <c r="N483" i="4"/>
  <c r="N499" i="43" s="1"/>
  <c r="V499" i="43"/>
  <c r="T499" i="43"/>
  <c r="K484" i="4"/>
  <c r="T500" i="43"/>
  <c r="V500" i="43"/>
  <c r="K485" i="4"/>
  <c r="W501" i="43"/>
  <c r="U501" i="43"/>
  <c r="L486" i="4"/>
  <c r="Q486" i="4"/>
  <c r="Q502" i="43" s="1"/>
  <c r="U502" i="43"/>
  <c r="W502" i="43"/>
  <c r="L487" i="4"/>
  <c r="Q487" i="4"/>
  <c r="Q503" i="43" s="1"/>
  <c r="W503" i="43"/>
  <c r="U503" i="43"/>
  <c r="B505" i="43"/>
  <c r="L489" i="4"/>
  <c r="K489" i="4"/>
  <c r="AK490" i="4"/>
  <c r="V507" i="43"/>
  <c r="T507" i="43"/>
  <c r="Q491" i="4"/>
  <c r="Q507" i="43" s="1"/>
  <c r="B509" i="43"/>
  <c r="L493" i="4"/>
  <c r="K493" i="4"/>
  <c r="AK494" i="4"/>
  <c r="V511" i="43"/>
  <c r="T511" i="43"/>
  <c r="Q495" i="4"/>
  <c r="Q511" i="43" s="1"/>
  <c r="T512" i="43"/>
  <c r="V512" i="43"/>
  <c r="AK496" i="4"/>
  <c r="C513" i="43"/>
  <c r="N497" i="4"/>
  <c r="N513" i="43" s="1"/>
  <c r="L497" i="4"/>
  <c r="S497" i="4"/>
  <c r="S513" i="43" s="1"/>
  <c r="K498" i="4"/>
  <c r="W515" i="43"/>
  <c r="U515" i="43"/>
  <c r="O500" i="4"/>
  <c r="O516" i="43" s="1"/>
  <c r="T516" i="43"/>
  <c r="V516" i="43"/>
  <c r="AK500" i="4"/>
  <c r="C517" i="43"/>
  <c r="N501" i="4"/>
  <c r="N517" i="43" s="1"/>
  <c r="L501" i="4"/>
  <c r="S501" i="4"/>
  <c r="S517" i="43" s="1"/>
  <c r="F518" i="43"/>
  <c r="K502" i="4"/>
  <c r="Q502" i="4"/>
  <c r="Q518" i="43" s="1"/>
  <c r="N503" i="4"/>
  <c r="N519" i="43" s="1"/>
  <c r="T519" i="43"/>
  <c r="V519" i="43"/>
  <c r="F520" i="43"/>
  <c r="K504" i="4"/>
  <c r="Q504" i="4"/>
  <c r="Q520" i="43" s="1"/>
  <c r="N505" i="4"/>
  <c r="N521" i="43" s="1"/>
  <c r="O507" i="4"/>
  <c r="O523" i="43" s="1"/>
  <c r="N508" i="4"/>
  <c r="N524" i="43" s="1"/>
  <c r="W524" i="43"/>
  <c r="U524" i="43"/>
  <c r="L509" i="4"/>
  <c r="R515" i="4"/>
  <c r="R519" i="4"/>
  <c r="R523" i="4"/>
  <c r="V540" i="43"/>
  <c r="T540" i="43"/>
  <c r="AK524" i="4"/>
  <c r="Q524" i="4"/>
  <c r="Q540" i="43" s="1"/>
  <c r="R525" i="4"/>
  <c r="R541" i="43" s="1"/>
  <c r="R553" i="4"/>
  <c r="R570" i="43" s="1"/>
  <c r="R592" i="43"/>
  <c r="S575" i="4"/>
  <c r="S592" i="43" s="1"/>
  <c r="R591" i="4"/>
  <c r="R608" i="43" s="1"/>
  <c r="T140" i="43"/>
  <c r="V140" i="43"/>
  <c r="K139" i="4"/>
  <c r="V141" i="43"/>
  <c r="T141" i="43"/>
  <c r="K140" i="4"/>
  <c r="T142" i="43"/>
  <c r="V142" i="43"/>
  <c r="K141" i="4"/>
  <c r="V143" i="43"/>
  <c r="T143" i="43"/>
  <c r="K142" i="4"/>
  <c r="U144" i="43"/>
  <c r="W144" i="43"/>
  <c r="N144" i="4"/>
  <c r="N146" i="43" s="1"/>
  <c r="N145" i="4"/>
  <c r="N148" i="43" s="1"/>
  <c r="T148" i="43"/>
  <c r="V148" i="43"/>
  <c r="P147" i="4"/>
  <c r="P150" i="43" s="1"/>
  <c r="N148" i="4"/>
  <c r="N152" i="43" s="1"/>
  <c r="N149" i="4"/>
  <c r="N153" i="43" s="1"/>
  <c r="N150" i="4"/>
  <c r="N154" i="43" s="1"/>
  <c r="S151" i="4"/>
  <c r="S155" i="43" s="1"/>
  <c r="S152" i="4"/>
  <c r="S156" i="43" s="1"/>
  <c r="K153" i="4"/>
  <c r="T157" i="43"/>
  <c r="V157" i="43"/>
  <c r="K154" i="4"/>
  <c r="Q154" i="4"/>
  <c r="Q158" i="43" s="1"/>
  <c r="U158" i="43"/>
  <c r="W158" i="43"/>
  <c r="L155" i="4"/>
  <c r="Q155" i="4"/>
  <c r="Q159" i="43" s="1"/>
  <c r="W159" i="43"/>
  <c r="U159" i="43"/>
  <c r="L156" i="4"/>
  <c r="Q156" i="4"/>
  <c r="Q160" i="43" s="1"/>
  <c r="W160" i="43"/>
  <c r="U160" i="43"/>
  <c r="L157" i="4"/>
  <c r="Q157" i="4"/>
  <c r="Q161" i="43" s="1"/>
  <c r="U161" i="43"/>
  <c r="W161" i="43"/>
  <c r="L158" i="4"/>
  <c r="Q158" i="4"/>
  <c r="Q162" i="43" s="1"/>
  <c r="W162" i="43"/>
  <c r="U162" i="43"/>
  <c r="L159" i="4"/>
  <c r="Q159" i="4"/>
  <c r="Q163" i="43" s="1"/>
  <c r="U163" i="43"/>
  <c r="W163" i="43"/>
  <c r="L160" i="4"/>
  <c r="Q160" i="4"/>
  <c r="Q164" i="43" s="1"/>
  <c r="W164" i="43"/>
  <c r="U164" i="43"/>
  <c r="L161" i="4"/>
  <c r="Q161" i="4"/>
  <c r="Q165" i="43" s="1"/>
  <c r="U165" i="43"/>
  <c r="W165" i="43"/>
  <c r="L162" i="4"/>
  <c r="Q162" i="4"/>
  <c r="Q166" i="43" s="1"/>
  <c r="W166" i="43"/>
  <c r="U166" i="43"/>
  <c r="L163" i="4"/>
  <c r="Q163" i="4"/>
  <c r="Q167" i="43" s="1"/>
  <c r="U167" i="43"/>
  <c r="W167" i="43"/>
  <c r="L164" i="4"/>
  <c r="L168" i="43" s="1"/>
  <c r="U169" i="43"/>
  <c r="W169" i="43"/>
  <c r="L166" i="4"/>
  <c r="Q166" i="4"/>
  <c r="Q170" i="43" s="1"/>
  <c r="W170" i="43"/>
  <c r="U170" i="43"/>
  <c r="L167" i="4"/>
  <c r="N168" i="4"/>
  <c r="N172" i="43" s="1"/>
  <c r="U173" i="43"/>
  <c r="W173" i="43"/>
  <c r="L170" i="4"/>
  <c r="L174" i="43" s="1"/>
  <c r="U175" i="43"/>
  <c r="W175" i="43"/>
  <c r="L172" i="4"/>
  <c r="L176" i="43" s="1"/>
  <c r="U177" i="43"/>
  <c r="W177" i="43"/>
  <c r="L174" i="4"/>
  <c r="L178" i="43" s="1"/>
  <c r="U179" i="43"/>
  <c r="W179" i="43"/>
  <c r="L176" i="4"/>
  <c r="L180" i="43" s="1"/>
  <c r="U181" i="43"/>
  <c r="W181" i="43"/>
  <c r="L178" i="4"/>
  <c r="L182" i="43" s="1"/>
  <c r="U183" i="43"/>
  <c r="W183" i="43"/>
  <c r="L180" i="4"/>
  <c r="L184" i="43" s="1"/>
  <c r="U185" i="43"/>
  <c r="W185" i="43"/>
  <c r="L182" i="4"/>
  <c r="L186" i="43" s="1"/>
  <c r="U187" i="43"/>
  <c r="W187" i="43"/>
  <c r="L184" i="4"/>
  <c r="L188" i="43" s="1"/>
  <c r="U189" i="43"/>
  <c r="W189" i="43"/>
  <c r="L186" i="4"/>
  <c r="L190" i="43" s="1"/>
  <c r="U191" i="43"/>
  <c r="W191" i="43"/>
  <c r="L188" i="4"/>
  <c r="L192" i="43" s="1"/>
  <c r="W193" i="43"/>
  <c r="U193" i="43"/>
  <c r="L190" i="4"/>
  <c r="L194" i="43" s="1"/>
  <c r="U195" i="43"/>
  <c r="W195" i="43"/>
  <c r="L192" i="4"/>
  <c r="L196" i="43" s="1"/>
  <c r="W197" i="43"/>
  <c r="U197" i="43"/>
  <c r="L194" i="4"/>
  <c r="L198" i="43" s="1"/>
  <c r="U199" i="43"/>
  <c r="W199" i="43"/>
  <c r="L196" i="4"/>
  <c r="L200" i="43" s="1"/>
  <c r="O197" i="4"/>
  <c r="O201" i="43" s="1"/>
  <c r="V201" i="43"/>
  <c r="T201" i="43"/>
  <c r="K198" i="4"/>
  <c r="T202" i="43"/>
  <c r="V202" i="43"/>
  <c r="K199" i="4"/>
  <c r="AK199" i="4"/>
  <c r="N200" i="4"/>
  <c r="N204" i="43" s="1"/>
  <c r="AK200" i="4"/>
  <c r="N201" i="4"/>
  <c r="N205" i="43" s="1"/>
  <c r="S201" i="4"/>
  <c r="S205" i="43" s="1"/>
  <c r="AK202" i="4"/>
  <c r="N203" i="4"/>
  <c r="N207" i="43" s="1"/>
  <c r="T207" i="43"/>
  <c r="V207" i="43"/>
  <c r="K204" i="4"/>
  <c r="AK204" i="4"/>
  <c r="N205" i="4"/>
  <c r="N209" i="43" s="1"/>
  <c r="AK205" i="4"/>
  <c r="N206" i="4"/>
  <c r="N210" i="43" s="1"/>
  <c r="AK206" i="4"/>
  <c r="N207" i="4"/>
  <c r="N211" i="43" s="1"/>
  <c r="AK207" i="4"/>
  <c r="N208" i="4"/>
  <c r="N212" i="43" s="1"/>
  <c r="E217" i="43"/>
  <c r="J217" i="43"/>
  <c r="P217" i="43"/>
  <c r="AK209" i="4"/>
  <c r="N210" i="4"/>
  <c r="N215" i="43" s="1"/>
  <c r="W215" i="43"/>
  <c r="U215" i="43"/>
  <c r="L211" i="4"/>
  <c r="L216" i="43" s="1"/>
  <c r="T216" i="43"/>
  <c r="V216" i="43"/>
  <c r="K212" i="4"/>
  <c r="V219" i="43"/>
  <c r="T219" i="43"/>
  <c r="K213" i="4"/>
  <c r="AK213" i="4"/>
  <c r="N214" i="4"/>
  <c r="N220" i="43" s="1"/>
  <c r="AK214" i="4"/>
  <c r="N215" i="4"/>
  <c r="N221" i="43" s="1"/>
  <c r="AK215" i="4"/>
  <c r="N216" i="4"/>
  <c r="N222" i="43" s="1"/>
  <c r="AK216" i="4"/>
  <c r="N217" i="4"/>
  <c r="N223" i="43" s="1"/>
  <c r="AK217" i="4"/>
  <c r="N218" i="4"/>
  <c r="N224" i="43" s="1"/>
  <c r="AK218" i="4"/>
  <c r="N219" i="4"/>
  <c r="N225" i="43" s="1"/>
  <c r="AK219" i="4"/>
  <c r="N220" i="4"/>
  <c r="N226" i="43" s="1"/>
  <c r="AK220" i="4"/>
  <c r="N221" i="4"/>
  <c r="N227" i="43" s="1"/>
  <c r="S221" i="4"/>
  <c r="S227" i="43" s="1"/>
  <c r="O222" i="4"/>
  <c r="O228" i="43" s="1"/>
  <c r="S222" i="4"/>
  <c r="S228" i="43" s="1"/>
  <c r="O223" i="4"/>
  <c r="O229" i="43" s="1"/>
  <c r="S223" i="4"/>
  <c r="S229" i="43" s="1"/>
  <c r="O224" i="4"/>
  <c r="O230" i="43" s="1"/>
  <c r="V230" i="43"/>
  <c r="T230" i="43"/>
  <c r="K225" i="4"/>
  <c r="W231" i="43"/>
  <c r="U231" i="43"/>
  <c r="L226" i="4"/>
  <c r="AK226" i="4"/>
  <c r="N227" i="4"/>
  <c r="N233" i="43" s="1"/>
  <c r="AK227" i="4"/>
  <c r="N228" i="4"/>
  <c r="N234" i="43" s="1"/>
  <c r="S228" i="4"/>
  <c r="S234" i="43" s="1"/>
  <c r="O229" i="4"/>
  <c r="O235" i="43" s="1"/>
  <c r="S229" i="4"/>
  <c r="S235" i="43" s="1"/>
  <c r="O230" i="4"/>
  <c r="O236" i="43" s="1"/>
  <c r="S230" i="4"/>
  <c r="S236" i="43" s="1"/>
  <c r="O231" i="4"/>
  <c r="O237" i="43" s="1"/>
  <c r="S231" i="4"/>
  <c r="S237" i="43" s="1"/>
  <c r="O232" i="4"/>
  <c r="O238" i="43" s="1"/>
  <c r="S232" i="4"/>
  <c r="S238" i="43" s="1"/>
  <c r="O233" i="4"/>
  <c r="O239" i="43" s="1"/>
  <c r="S233" i="4"/>
  <c r="S239" i="43" s="1"/>
  <c r="O234" i="4"/>
  <c r="O240" i="43" s="1"/>
  <c r="S234" i="4"/>
  <c r="S240" i="43" s="1"/>
  <c r="O235" i="4"/>
  <c r="O241" i="43" s="1"/>
  <c r="S235" i="4"/>
  <c r="S241" i="43" s="1"/>
  <c r="O236" i="4"/>
  <c r="O242" i="43" s="1"/>
  <c r="S236" i="4"/>
  <c r="S242" i="43" s="1"/>
  <c r="AK237" i="4"/>
  <c r="N238" i="4"/>
  <c r="N244" i="43" s="1"/>
  <c r="AK238" i="4"/>
  <c r="N239" i="4"/>
  <c r="N245" i="43" s="1"/>
  <c r="AK239" i="4"/>
  <c r="N240" i="4"/>
  <c r="N246" i="43" s="1"/>
  <c r="AK240" i="4"/>
  <c r="N241" i="4"/>
  <c r="N247" i="43" s="1"/>
  <c r="AK241" i="4"/>
  <c r="N242" i="4"/>
  <c r="N248" i="43" s="1"/>
  <c r="AK242" i="4"/>
  <c r="N243" i="4"/>
  <c r="N249" i="43" s="1"/>
  <c r="U249" i="43"/>
  <c r="W249" i="43"/>
  <c r="L244" i="4"/>
  <c r="L250" i="43" s="1"/>
  <c r="T250" i="43"/>
  <c r="V250" i="43"/>
  <c r="K245" i="4"/>
  <c r="O246" i="4"/>
  <c r="O252" i="43" s="1"/>
  <c r="S246" i="4"/>
  <c r="S252" i="43" s="1"/>
  <c r="O247" i="4"/>
  <c r="O253" i="43" s="1"/>
  <c r="S247" i="4"/>
  <c r="S253" i="43" s="1"/>
  <c r="E291" i="43"/>
  <c r="J291" i="43"/>
  <c r="N248" i="4"/>
  <c r="N255" i="43" s="1"/>
  <c r="AK248" i="4"/>
  <c r="N249" i="4"/>
  <c r="N256" i="43" s="1"/>
  <c r="AK249" i="4"/>
  <c r="N250" i="4"/>
  <c r="N257" i="43" s="1"/>
  <c r="AK250" i="4"/>
  <c r="N251" i="4"/>
  <c r="N258" i="43" s="1"/>
  <c r="AK251" i="4"/>
  <c r="N252" i="4"/>
  <c r="N259" i="43" s="1"/>
  <c r="AK252" i="4"/>
  <c r="N253" i="4"/>
  <c r="N260" i="43" s="1"/>
  <c r="AK253" i="4"/>
  <c r="U261" i="43"/>
  <c r="W261" i="43"/>
  <c r="L255" i="4"/>
  <c r="Q255" i="4"/>
  <c r="Q262" i="43" s="1"/>
  <c r="U262" i="43"/>
  <c r="W262" i="43"/>
  <c r="L256" i="4"/>
  <c r="O257" i="4"/>
  <c r="O264" i="43" s="1"/>
  <c r="S257" i="4"/>
  <c r="S264" i="43" s="1"/>
  <c r="O258" i="4"/>
  <c r="O265" i="43" s="1"/>
  <c r="S258" i="4"/>
  <c r="S265" i="43" s="1"/>
  <c r="O259" i="4"/>
  <c r="O266" i="43" s="1"/>
  <c r="T266" i="43"/>
  <c r="V266" i="43"/>
  <c r="K260" i="4"/>
  <c r="V267" i="43"/>
  <c r="T267" i="43"/>
  <c r="K261" i="4"/>
  <c r="U268" i="43"/>
  <c r="W268" i="43"/>
  <c r="L262" i="4"/>
  <c r="Q262" i="4"/>
  <c r="Q269" i="43" s="1"/>
  <c r="W269" i="43"/>
  <c r="U269" i="43"/>
  <c r="N263" i="4"/>
  <c r="N270" i="43" s="1"/>
  <c r="AK263" i="4"/>
  <c r="N264" i="4"/>
  <c r="N271" i="43" s="1"/>
  <c r="AK264" i="4"/>
  <c r="N265" i="4"/>
  <c r="N272" i="43" s="1"/>
  <c r="AK265" i="4"/>
  <c r="N266" i="4"/>
  <c r="N273" i="43" s="1"/>
  <c r="S266" i="4"/>
  <c r="S273" i="43" s="1"/>
  <c r="O267" i="4"/>
  <c r="O274" i="43" s="1"/>
  <c r="S267" i="4"/>
  <c r="S274" i="43" s="1"/>
  <c r="AK268" i="4"/>
  <c r="N269" i="4"/>
  <c r="N276" i="43" s="1"/>
  <c r="W276" i="43"/>
  <c r="U276" i="43"/>
  <c r="L270" i="4"/>
  <c r="O271" i="4"/>
  <c r="O278" i="43" s="1"/>
  <c r="U278" i="43"/>
  <c r="W278" i="43"/>
  <c r="L272" i="4"/>
  <c r="Q272" i="4"/>
  <c r="Q279" i="43" s="1"/>
  <c r="W279" i="43"/>
  <c r="U279" i="43"/>
  <c r="L273" i="4"/>
  <c r="Q273" i="4"/>
  <c r="Q280" i="43" s="1"/>
  <c r="U280" i="43"/>
  <c r="W280" i="43"/>
  <c r="L274" i="4"/>
  <c r="L281" i="43" s="1"/>
  <c r="V281" i="43"/>
  <c r="T281" i="43"/>
  <c r="K275" i="4"/>
  <c r="T282" i="43"/>
  <c r="V282" i="43"/>
  <c r="K276" i="4"/>
  <c r="U283" i="43"/>
  <c r="W283" i="43"/>
  <c r="L277" i="4"/>
  <c r="AK277" i="4"/>
  <c r="N278" i="4"/>
  <c r="N285" i="43" s="1"/>
  <c r="AK278" i="4"/>
  <c r="N279" i="4"/>
  <c r="N286" i="43" s="1"/>
  <c r="S279" i="4"/>
  <c r="O280" i="4"/>
  <c r="O287" i="43" s="1"/>
  <c r="S280" i="4"/>
  <c r="S287" i="43" s="1"/>
  <c r="O281" i="4"/>
  <c r="O288" i="43" s="1"/>
  <c r="S281" i="4"/>
  <c r="S288" i="43" s="1"/>
  <c r="O282" i="4"/>
  <c r="O289" i="43" s="1"/>
  <c r="V289" i="43"/>
  <c r="T289" i="43"/>
  <c r="K283" i="4"/>
  <c r="T290" i="43"/>
  <c r="V290" i="43"/>
  <c r="K284" i="4"/>
  <c r="K292" i="43" s="1"/>
  <c r="P284" i="4"/>
  <c r="P292" i="43" s="1"/>
  <c r="AK284" i="4"/>
  <c r="N285" i="4"/>
  <c r="N293" i="43" s="1"/>
  <c r="T293" i="43"/>
  <c r="V293" i="43"/>
  <c r="K286" i="4"/>
  <c r="K294" i="43" s="1"/>
  <c r="P286" i="4"/>
  <c r="P294" i="43" s="1"/>
  <c r="AK286" i="4"/>
  <c r="N287" i="4"/>
  <c r="N295" i="43" s="1"/>
  <c r="V295" i="43"/>
  <c r="T295" i="43"/>
  <c r="K288" i="4"/>
  <c r="K296" i="43" s="1"/>
  <c r="P288" i="4"/>
  <c r="P296" i="43" s="1"/>
  <c r="AK288" i="4"/>
  <c r="N289" i="4"/>
  <c r="N297" i="43" s="1"/>
  <c r="T297" i="43"/>
  <c r="V297" i="43"/>
  <c r="K290" i="4"/>
  <c r="K298" i="43" s="1"/>
  <c r="P290" i="4"/>
  <c r="P298" i="43" s="1"/>
  <c r="AK290" i="4"/>
  <c r="N291" i="4"/>
  <c r="N299" i="43" s="1"/>
  <c r="V299" i="43"/>
  <c r="T299" i="43"/>
  <c r="K292" i="4"/>
  <c r="K300" i="43" s="1"/>
  <c r="P292" i="4"/>
  <c r="P300" i="43" s="1"/>
  <c r="AK292" i="4"/>
  <c r="N293" i="4"/>
  <c r="N301" i="43" s="1"/>
  <c r="T301" i="43"/>
  <c r="V301" i="43"/>
  <c r="K294" i="4"/>
  <c r="K302" i="43" s="1"/>
  <c r="P294" i="4"/>
  <c r="P302" i="43" s="1"/>
  <c r="AK294" i="4"/>
  <c r="N295" i="4"/>
  <c r="N303" i="43" s="1"/>
  <c r="V303" i="43"/>
  <c r="T303" i="43"/>
  <c r="K296" i="4"/>
  <c r="K304" i="43" s="1"/>
  <c r="P296" i="4"/>
  <c r="P304" i="43" s="1"/>
  <c r="AK296" i="4"/>
  <c r="N297" i="4"/>
  <c r="N305" i="43" s="1"/>
  <c r="V305" i="43"/>
  <c r="T305" i="43"/>
  <c r="K298" i="4"/>
  <c r="K306" i="43" s="1"/>
  <c r="P298" i="4"/>
  <c r="P306" i="43" s="1"/>
  <c r="AK298" i="4"/>
  <c r="N299" i="4"/>
  <c r="N307" i="43" s="1"/>
  <c r="T307" i="43"/>
  <c r="V307" i="43"/>
  <c r="K300" i="4"/>
  <c r="K308" i="43" s="1"/>
  <c r="P300" i="4"/>
  <c r="P308" i="43" s="1"/>
  <c r="AK300" i="4"/>
  <c r="N301" i="4"/>
  <c r="N309" i="43" s="1"/>
  <c r="V309" i="43"/>
  <c r="T309" i="43"/>
  <c r="K302" i="4"/>
  <c r="K310" i="43" s="1"/>
  <c r="P302" i="4"/>
  <c r="P310" i="43" s="1"/>
  <c r="AK302" i="4"/>
  <c r="N303" i="4"/>
  <c r="N311" i="43" s="1"/>
  <c r="U311" i="43"/>
  <c r="W311" i="43"/>
  <c r="L304" i="4"/>
  <c r="L312" i="43" s="1"/>
  <c r="V312" i="43"/>
  <c r="T312" i="43"/>
  <c r="K305" i="4"/>
  <c r="K313" i="43" s="1"/>
  <c r="P305" i="4"/>
  <c r="P313" i="43" s="1"/>
  <c r="AK305" i="4"/>
  <c r="N306" i="4"/>
  <c r="N314" i="43" s="1"/>
  <c r="T314" i="43"/>
  <c r="V314" i="43"/>
  <c r="K307" i="4"/>
  <c r="K315" i="43" s="1"/>
  <c r="P307" i="4"/>
  <c r="P315" i="43" s="1"/>
  <c r="AK307" i="4"/>
  <c r="N308" i="4"/>
  <c r="N316" i="43" s="1"/>
  <c r="U316" i="43"/>
  <c r="W316" i="43"/>
  <c r="L309" i="4"/>
  <c r="L317" i="43" s="1"/>
  <c r="V317" i="43"/>
  <c r="T317" i="43"/>
  <c r="K310" i="4"/>
  <c r="K318" i="43" s="1"/>
  <c r="P313" i="4"/>
  <c r="P321" i="43" s="1"/>
  <c r="P317" i="4"/>
  <c r="P325" i="43" s="1"/>
  <c r="P321" i="4"/>
  <c r="P329" i="43" s="1"/>
  <c r="P325" i="4"/>
  <c r="P333" i="43" s="1"/>
  <c r="L329" i="4"/>
  <c r="L337" i="43" s="1"/>
  <c r="V337" i="43"/>
  <c r="T337" i="43"/>
  <c r="K330" i="4"/>
  <c r="O331" i="4"/>
  <c r="O339" i="43" s="1"/>
  <c r="S331" i="4"/>
  <c r="S339" i="43" s="1"/>
  <c r="K332" i="4"/>
  <c r="E351" i="43"/>
  <c r="J351" i="43"/>
  <c r="AK333" i="4"/>
  <c r="N334" i="4"/>
  <c r="N344" i="43" s="1"/>
  <c r="W344" i="43"/>
  <c r="U344" i="43"/>
  <c r="L335" i="4"/>
  <c r="L345" i="43" s="1"/>
  <c r="T345" i="43"/>
  <c r="V345" i="43"/>
  <c r="K336" i="4"/>
  <c r="K346" i="43" s="1"/>
  <c r="AK337" i="4"/>
  <c r="N338" i="4"/>
  <c r="N348" i="43" s="1"/>
  <c r="W348" i="43"/>
  <c r="U348" i="43"/>
  <c r="L339" i="4"/>
  <c r="L349" i="43" s="1"/>
  <c r="T349" i="43"/>
  <c r="V349" i="43"/>
  <c r="K340" i="4"/>
  <c r="K350" i="43" s="1"/>
  <c r="E387" i="43"/>
  <c r="J387" i="43"/>
  <c r="AK342" i="4"/>
  <c r="N343" i="4"/>
  <c r="N354" i="43" s="1"/>
  <c r="U354" i="43"/>
  <c r="W354" i="43"/>
  <c r="L344" i="4"/>
  <c r="L355" i="43" s="1"/>
  <c r="T355" i="43"/>
  <c r="V355" i="43"/>
  <c r="K345" i="4"/>
  <c r="AK349" i="4"/>
  <c r="N350" i="4"/>
  <c r="N361" i="43" s="1"/>
  <c r="V361" i="43"/>
  <c r="T361" i="43"/>
  <c r="K351" i="4"/>
  <c r="AK351" i="4"/>
  <c r="N352" i="4"/>
  <c r="N363" i="43" s="1"/>
  <c r="V363" i="43"/>
  <c r="T363" i="43"/>
  <c r="K353" i="4"/>
  <c r="AK353" i="4"/>
  <c r="N354" i="4"/>
  <c r="N365" i="43" s="1"/>
  <c r="V365" i="43"/>
  <c r="T365" i="43"/>
  <c r="K355" i="4"/>
  <c r="AK355" i="4"/>
  <c r="N356" i="4"/>
  <c r="N367" i="43" s="1"/>
  <c r="V367" i="43"/>
  <c r="T367" i="43"/>
  <c r="K357" i="4"/>
  <c r="AK357" i="4"/>
  <c r="N358" i="4"/>
  <c r="N369" i="43" s="1"/>
  <c r="V369" i="43"/>
  <c r="T369" i="43"/>
  <c r="K359" i="4"/>
  <c r="AK359" i="4"/>
  <c r="N360" i="4"/>
  <c r="N371" i="43" s="1"/>
  <c r="V371" i="43"/>
  <c r="T371" i="43"/>
  <c r="K361" i="4"/>
  <c r="O362" i="4"/>
  <c r="O373" i="43" s="1"/>
  <c r="W373" i="43"/>
  <c r="U373" i="43"/>
  <c r="L363" i="4"/>
  <c r="O364" i="4"/>
  <c r="O375" i="43" s="1"/>
  <c r="S364" i="4"/>
  <c r="O365" i="4"/>
  <c r="O376" i="43" s="1"/>
  <c r="S365" i="4"/>
  <c r="S376" i="43" s="1"/>
  <c r="O366" i="4"/>
  <c r="O377" i="43" s="1"/>
  <c r="V377" i="43"/>
  <c r="T377" i="43"/>
  <c r="K367" i="4"/>
  <c r="T378" i="43"/>
  <c r="V378" i="43"/>
  <c r="K368" i="4"/>
  <c r="V379" i="43"/>
  <c r="T379" i="43"/>
  <c r="K369" i="4"/>
  <c r="T380" i="43"/>
  <c r="V380" i="43"/>
  <c r="K370" i="4"/>
  <c r="V381" i="43"/>
  <c r="T381" i="43"/>
  <c r="K371" i="4"/>
  <c r="T382" i="43"/>
  <c r="V382" i="43"/>
  <c r="K372" i="4"/>
  <c r="U383" i="43"/>
  <c r="W383" i="43"/>
  <c r="L373" i="4"/>
  <c r="Q373" i="4"/>
  <c r="Q384" i="43" s="1"/>
  <c r="W384" i="43"/>
  <c r="U384" i="43"/>
  <c r="L374" i="4"/>
  <c r="AK374" i="4"/>
  <c r="N375" i="4"/>
  <c r="N386" i="43" s="1"/>
  <c r="S376" i="4"/>
  <c r="S388" i="43" s="1"/>
  <c r="S414" i="43" s="1"/>
  <c r="O377" i="4"/>
  <c r="O389" i="43" s="1"/>
  <c r="S377" i="4"/>
  <c r="S389" i="43" s="1"/>
  <c r="O378" i="4"/>
  <c r="O390" i="43" s="1"/>
  <c r="S378" i="4"/>
  <c r="S390" i="43" s="1"/>
  <c r="O379" i="4"/>
  <c r="O391" i="43" s="1"/>
  <c r="S379" i="4"/>
  <c r="S391" i="43" s="1"/>
  <c r="O380" i="4"/>
  <c r="O392" i="43" s="1"/>
  <c r="S380" i="4"/>
  <c r="S392" i="43" s="1"/>
  <c r="O381" i="4"/>
  <c r="O393" i="43" s="1"/>
  <c r="S381" i="4"/>
  <c r="S393" i="43" s="1"/>
  <c r="O382" i="4"/>
  <c r="O394" i="43" s="1"/>
  <c r="S382" i="4"/>
  <c r="S394" i="43" s="1"/>
  <c r="O383" i="4"/>
  <c r="O395" i="43" s="1"/>
  <c r="S383" i="4"/>
  <c r="S395" i="43" s="1"/>
  <c r="O384" i="4"/>
  <c r="O396" i="43" s="1"/>
  <c r="S384" i="4"/>
  <c r="S396" i="43" s="1"/>
  <c r="O385" i="4"/>
  <c r="O397" i="43" s="1"/>
  <c r="S385" i="4"/>
  <c r="S397" i="43" s="1"/>
  <c r="O386" i="4"/>
  <c r="O398" i="43" s="1"/>
  <c r="S386" i="4"/>
  <c r="S398" i="43" s="1"/>
  <c r="O387" i="4"/>
  <c r="O399" i="43" s="1"/>
  <c r="S387" i="4"/>
  <c r="S399" i="43" s="1"/>
  <c r="O388" i="4"/>
  <c r="O400" i="43" s="1"/>
  <c r="S388" i="4"/>
  <c r="S400" i="43" s="1"/>
  <c r="O389" i="4"/>
  <c r="O401" i="43" s="1"/>
  <c r="S389" i="4"/>
  <c r="S401" i="43" s="1"/>
  <c r="O390" i="4"/>
  <c r="O402" i="43" s="1"/>
  <c r="S390" i="4"/>
  <c r="S402" i="43" s="1"/>
  <c r="O391" i="4"/>
  <c r="O403" i="43" s="1"/>
  <c r="S391" i="4"/>
  <c r="S403" i="43" s="1"/>
  <c r="O392" i="4"/>
  <c r="O404" i="43" s="1"/>
  <c r="S392" i="4"/>
  <c r="S404" i="43" s="1"/>
  <c r="O393" i="4"/>
  <c r="O405" i="43" s="1"/>
  <c r="S393" i="4"/>
  <c r="O394" i="4"/>
  <c r="O406" i="43" s="1"/>
  <c r="S394" i="4"/>
  <c r="S406" i="43" s="1"/>
  <c r="O395" i="4"/>
  <c r="O407" i="43" s="1"/>
  <c r="S395" i="4"/>
  <c r="S407" i="43" s="1"/>
  <c r="O396" i="4"/>
  <c r="O408" i="43" s="1"/>
  <c r="S396" i="4"/>
  <c r="S408" i="43" s="1"/>
  <c r="O397" i="4"/>
  <c r="O409" i="43" s="1"/>
  <c r="S397" i="4"/>
  <c r="S409" i="43" s="1"/>
  <c r="O398" i="4"/>
  <c r="O410" i="43" s="1"/>
  <c r="S398" i="4"/>
  <c r="S410" i="43" s="1"/>
  <c r="O399" i="4"/>
  <c r="O411" i="43" s="1"/>
  <c r="S399" i="4"/>
  <c r="S411" i="43" s="1"/>
  <c r="K400" i="4"/>
  <c r="T412" i="43"/>
  <c r="V412" i="43"/>
  <c r="L401" i="4"/>
  <c r="Q401" i="4"/>
  <c r="Q413" i="43" s="1"/>
  <c r="W413" i="43"/>
  <c r="U413" i="43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K420" i="4"/>
  <c r="K421" i="4"/>
  <c r="K422" i="4"/>
  <c r="K423" i="4"/>
  <c r="K424" i="4"/>
  <c r="K425" i="4"/>
  <c r="T438" i="43"/>
  <c r="V438" i="43"/>
  <c r="L426" i="4"/>
  <c r="L439" i="43" s="1"/>
  <c r="U439" i="43"/>
  <c r="W439" i="43"/>
  <c r="AK427" i="4"/>
  <c r="K429" i="4"/>
  <c r="T442" i="43"/>
  <c r="V442" i="43"/>
  <c r="L430" i="4"/>
  <c r="L443" i="43" s="1"/>
  <c r="U443" i="43"/>
  <c r="W443" i="43"/>
  <c r="AK431" i="4"/>
  <c r="K433" i="4"/>
  <c r="K434" i="4"/>
  <c r="K435" i="4"/>
  <c r="K436" i="4"/>
  <c r="K437" i="4"/>
  <c r="K438" i="4"/>
  <c r="K439" i="4"/>
  <c r="K440" i="4"/>
  <c r="K441" i="4"/>
  <c r="K442" i="4"/>
  <c r="AK443" i="4"/>
  <c r="N444" i="4"/>
  <c r="N457" i="43" s="1"/>
  <c r="AK444" i="4"/>
  <c r="N445" i="4"/>
  <c r="N458" i="43" s="1"/>
  <c r="AK445" i="4"/>
  <c r="N446" i="4"/>
  <c r="N460" i="43" s="1"/>
  <c r="W460" i="43"/>
  <c r="U460" i="43"/>
  <c r="L447" i="4"/>
  <c r="L461" i="43" s="1"/>
  <c r="T461" i="43"/>
  <c r="V461" i="43"/>
  <c r="K448" i="4"/>
  <c r="T462" i="43"/>
  <c r="V462" i="43"/>
  <c r="K449" i="4"/>
  <c r="T463" i="43"/>
  <c r="V463" i="43"/>
  <c r="L450" i="4"/>
  <c r="Q450" i="4"/>
  <c r="Q464" i="43" s="1"/>
  <c r="U464" i="43"/>
  <c r="W464" i="43"/>
  <c r="AK450" i="4"/>
  <c r="N451" i="4"/>
  <c r="N465" i="43" s="1"/>
  <c r="E476" i="43"/>
  <c r="J476" i="43"/>
  <c r="O452" i="4"/>
  <c r="O467" i="43" s="1"/>
  <c r="W467" i="43"/>
  <c r="U467" i="43"/>
  <c r="L453" i="4"/>
  <c r="O454" i="4"/>
  <c r="O469" i="43" s="1"/>
  <c r="W469" i="43"/>
  <c r="U469" i="43"/>
  <c r="L455" i="4"/>
  <c r="Q456" i="4"/>
  <c r="Q471" i="43" s="1"/>
  <c r="AK456" i="4"/>
  <c r="N457" i="4"/>
  <c r="N472" i="43" s="1"/>
  <c r="V472" i="43"/>
  <c r="T472" i="43"/>
  <c r="L458" i="4"/>
  <c r="L473" i="43" s="1"/>
  <c r="K459" i="4"/>
  <c r="Q459" i="4"/>
  <c r="Q474" i="43" s="1"/>
  <c r="O460" i="4"/>
  <c r="O475" i="43" s="1"/>
  <c r="S460" i="4"/>
  <c r="K461" i="4"/>
  <c r="S461" i="4"/>
  <c r="S477" i="43" s="1"/>
  <c r="S542" i="43" s="1"/>
  <c r="O462" i="4"/>
  <c r="O478" i="43" s="1"/>
  <c r="S462" i="4"/>
  <c r="S478" i="43" s="1"/>
  <c r="O463" i="4"/>
  <c r="O479" i="43" s="1"/>
  <c r="K464" i="4"/>
  <c r="T480" i="43"/>
  <c r="V480" i="43"/>
  <c r="L465" i="4"/>
  <c r="Q465" i="4"/>
  <c r="Q481" i="43" s="1"/>
  <c r="W481" i="43"/>
  <c r="U481" i="43"/>
  <c r="L466" i="4"/>
  <c r="L482" i="43" s="1"/>
  <c r="T482" i="43"/>
  <c r="V482" i="43"/>
  <c r="K467" i="4"/>
  <c r="O468" i="4"/>
  <c r="O484" i="43" s="1"/>
  <c r="S468" i="4"/>
  <c r="S484" i="43" s="1"/>
  <c r="O469" i="4"/>
  <c r="O485" i="43" s="1"/>
  <c r="S469" i="4"/>
  <c r="S485" i="43" s="1"/>
  <c r="O470" i="4"/>
  <c r="O486" i="43" s="1"/>
  <c r="S470" i="4"/>
  <c r="S486" i="43" s="1"/>
  <c r="O471" i="4"/>
  <c r="O487" i="43" s="1"/>
  <c r="S471" i="4"/>
  <c r="S487" i="43" s="1"/>
  <c r="O472" i="4"/>
  <c r="O488" i="43" s="1"/>
  <c r="S472" i="4"/>
  <c r="S488" i="43" s="1"/>
  <c r="O473" i="4"/>
  <c r="O489" i="43" s="1"/>
  <c r="S473" i="4"/>
  <c r="S489" i="43" s="1"/>
  <c r="O474" i="4"/>
  <c r="O490" i="43" s="1"/>
  <c r="S474" i="4"/>
  <c r="S490" i="43" s="1"/>
  <c r="O475" i="4"/>
  <c r="O491" i="43" s="1"/>
  <c r="S475" i="4"/>
  <c r="S491" i="43" s="1"/>
  <c r="O476" i="4"/>
  <c r="O492" i="43" s="1"/>
  <c r="S476" i="4"/>
  <c r="S492" i="43" s="1"/>
  <c r="O477" i="4"/>
  <c r="O493" i="43" s="1"/>
  <c r="S477" i="4"/>
  <c r="S493" i="43" s="1"/>
  <c r="O478" i="4"/>
  <c r="O494" i="43" s="1"/>
  <c r="S478" i="4"/>
  <c r="S494" i="43" s="1"/>
  <c r="O479" i="4"/>
  <c r="O495" i="43" s="1"/>
  <c r="S479" i="4"/>
  <c r="S495" i="43" s="1"/>
  <c r="O480" i="4"/>
  <c r="O496" i="43" s="1"/>
  <c r="S480" i="4"/>
  <c r="S496" i="43" s="1"/>
  <c r="O481" i="4"/>
  <c r="O497" i="43" s="1"/>
  <c r="S481" i="4"/>
  <c r="S497" i="43" s="1"/>
  <c r="O482" i="4"/>
  <c r="O498" i="43" s="1"/>
  <c r="S482" i="4"/>
  <c r="S498" i="43" s="1"/>
  <c r="O483" i="4"/>
  <c r="O499" i="43" s="1"/>
  <c r="W499" i="43"/>
  <c r="U499" i="43"/>
  <c r="U500" i="43"/>
  <c r="W500" i="43"/>
  <c r="AK485" i="4"/>
  <c r="AK486" i="4"/>
  <c r="AK487" i="4"/>
  <c r="T504" i="43"/>
  <c r="V504" i="43"/>
  <c r="Q488" i="4"/>
  <c r="B506" i="43"/>
  <c r="L490" i="4"/>
  <c r="K490" i="4"/>
  <c r="T508" i="43"/>
  <c r="V508" i="43"/>
  <c r="Q492" i="4"/>
  <c r="B510" i="43"/>
  <c r="L494" i="4"/>
  <c r="K494" i="4"/>
  <c r="U512" i="43"/>
  <c r="W512" i="43"/>
  <c r="R496" i="4"/>
  <c r="R512" i="43" s="1"/>
  <c r="V513" i="43"/>
  <c r="T513" i="43"/>
  <c r="AK497" i="4"/>
  <c r="C514" i="43"/>
  <c r="N498" i="4"/>
  <c r="N514" i="43" s="1"/>
  <c r="K499" i="4"/>
  <c r="Q499" i="4"/>
  <c r="Q515" i="43" s="1"/>
  <c r="W516" i="43"/>
  <c r="U516" i="43"/>
  <c r="R500" i="4"/>
  <c r="V517" i="43"/>
  <c r="T517" i="43"/>
  <c r="AK501" i="4"/>
  <c r="N502" i="4"/>
  <c r="N518" i="43" s="1"/>
  <c r="U519" i="43"/>
  <c r="W519" i="43"/>
  <c r="L520" i="43"/>
  <c r="O504" i="4"/>
  <c r="O520" i="43" s="1"/>
  <c r="U521" i="43"/>
  <c r="W521" i="43"/>
  <c r="N506" i="4"/>
  <c r="N522" i="43" s="1"/>
  <c r="S506" i="4"/>
  <c r="S522" i="43" s="1"/>
  <c r="U523" i="43"/>
  <c r="W523" i="43"/>
  <c r="AK508" i="4"/>
  <c r="T525" i="43"/>
  <c r="V525" i="43"/>
  <c r="K510" i="4"/>
  <c r="B527" i="43"/>
  <c r="L511" i="4"/>
  <c r="K511" i="4"/>
  <c r="B528" i="43"/>
  <c r="L512" i="4"/>
  <c r="K512" i="4"/>
  <c r="R512" i="4"/>
  <c r="R528" i="43" s="1"/>
  <c r="R520" i="4"/>
  <c r="R536" i="43" s="1"/>
  <c r="L541" i="43"/>
  <c r="O525" i="4"/>
  <c r="O541" i="43" s="1"/>
  <c r="R552" i="4"/>
  <c r="R569" i="43" s="1"/>
  <c r="V46" i="43"/>
  <c r="T46" i="43"/>
  <c r="K49" i="4"/>
  <c r="U49" i="43"/>
  <c r="W49" i="43"/>
  <c r="V50" i="43"/>
  <c r="T50" i="43"/>
  <c r="K53" i="4"/>
  <c r="U53" i="43"/>
  <c r="W53" i="43"/>
  <c r="V54" i="43"/>
  <c r="T54" i="43"/>
  <c r="K57" i="4"/>
  <c r="T55" i="43"/>
  <c r="V55" i="43"/>
  <c r="K58" i="4"/>
  <c r="V56" i="43"/>
  <c r="T56" i="43"/>
  <c r="K59" i="4"/>
  <c r="T57" i="43"/>
  <c r="V57" i="43"/>
  <c r="K60" i="4"/>
  <c r="V58" i="43"/>
  <c r="T58" i="43"/>
  <c r="K61" i="4"/>
  <c r="U61" i="43"/>
  <c r="W61" i="43"/>
  <c r="T62" i="43"/>
  <c r="V62" i="43"/>
  <c r="K65" i="4"/>
  <c r="U65" i="43"/>
  <c r="W65" i="43"/>
  <c r="W66" i="43"/>
  <c r="U66" i="43"/>
  <c r="U67" i="43"/>
  <c r="W67" i="43"/>
  <c r="N70" i="4"/>
  <c r="N68" i="43" s="1"/>
  <c r="T68" i="43"/>
  <c r="V68" i="43"/>
  <c r="K71" i="4"/>
  <c r="T69" i="43"/>
  <c r="V69" i="43"/>
  <c r="K72" i="4"/>
  <c r="V70" i="43"/>
  <c r="T70" i="43"/>
  <c r="K73" i="4"/>
  <c r="T71" i="43"/>
  <c r="V71" i="43"/>
  <c r="K74" i="4"/>
  <c r="W73" i="43"/>
  <c r="U73" i="43"/>
  <c r="V77" i="43"/>
  <c r="T77" i="43"/>
  <c r="K80" i="4"/>
  <c r="T78" i="43"/>
  <c r="V78" i="43"/>
  <c r="K81" i="4"/>
  <c r="T79" i="43"/>
  <c r="V79" i="43"/>
  <c r="K82" i="4"/>
  <c r="V80" i="43"/>
  <c r="T80" i="43"/>
  <c r="K83" i="4"/>
  <c r="T81" i="43"/>
  <c r="V81" i="43"/>
  <c r="K84" i="4"/>
  <c r="V82" i="43"/>
  <c r="T82" i="43"/>
  <c r="K85" i="4"/>
  <c r="V83" i="43"/>
  <c r="T83" i="43"/>
  <c r="W84" i="43"/>
  <c r="U84" i="43"/>
  <c r="W86" i="43"/>
  <c r="U86" i="43"/>
  <c r="N88" i="4"/>
  <c r="N87" i="43" s="1"/>
  <c r="T87" i="43"/>
  <c r="V87" i="43"/>
  <c r="K89" i="4"/>
  <c r="T89" i="43"/>
  <c r="V89" i="43"/>
  <c r="K107" i="4"/>
  <c r="K133" i="4"/>
  <c r="S133" i="4"/>
  <c r="S135" i="43" s="1"/>
  <c r="S147" i="43" s="1"/>
  <c r="V139" i="43"/>
  <c r="T139" i="43"/>
  <c r="K138" i="4"/>
  <c r="U140" i="43"/>
  <c r="W140" i="43"/>
  <c r="L139" i="4"/>
  <c r="Q139" i="4"/>
  <c r="Q141" i="43" s="1"/>
  <c r="W141" i="43"/>
  <c r="U141" i="43"/>
  <c r="L140" i="4"/>
  <c r="Q140" i="4"/>
  <c r="U142" i="43"/>
  <c r="W142" i="43"/>
  <c r="L141" i="4"/>
  <c r="Q141" i="4"/>
  <c r="W143" i="43"/>
  <c r="U143" i="43"/>
  <c r="L142" i="4"/>
  <c r="N143" i="4"/>
  <c r="N145" i="43" s="1"/>
  <c r="W148" i="43"/>
  <c r="U148" i="43"/>
  <c r="P146" i="4"/>
  <c r="E213" i="43"/>
  <c r="J213" i="43"/>
  <c r="K151" i="4"/>
  <c r="T155" i="43"/>
  <c r="V155" i="43"/>
  <c r="K152" i="4"/>
  <c r="V156" i="43"/>
  <c r="T156" i="43"/>
  <c r="L153" i="4"/>
  <c r="Q153" i="4"/>
  <c r="Q157" i="43" s="1"/>
  <c r="W157" i="43"/>
  <c r="U157" i="43"/>
  <c r="N154" i="4"/>
  <c r="N158" i="43" s="1"/>
  <c r="AK154" i="4"/>
  <c r="N155" i="4"/>
  <c r="N159" i="43" s="1"/>
  <c r="AK155" i="4"/>
  <c r="N156" i="4"/>
  <c r="N160" i="43" s="1"/>
  <c r="AK156" i="4"/>
  <c r="N157" i="4"/>
  <c r="N161" i="43" s="1"/>
  <c r="AK157" i="4"/>
  <c r="N158" i="4"/>
  <c r="N162" i="43" s="1"/>
  <c r="AK158" i="4"/>
  <c r="N159" i="4"/>
  <c r="N163" i="43" s="1"/>
  <c r="AK159" i="4"/>
  <c r="N160" i="4"/>
  <c r="N164" i="43" s="1"/>
  <c r="AK160" i="4"/>
  <c r="N161" i="4"/>
  <c r="N165" i="43" s="1"/>
  <c r="AK161" i="4"/>
  <c r="N162" i="4"/>
  <c r="N166" i="43" s="1"/>
  <c r="AK162" i="4"/>
  <c r="N163" i="4"/>
  <c r="N167" i="43" s="1"/>
  <c r="AK163" i="4"/>
  <c r="N164" i="4"/>
  <c r="N168" i="43" s="1"/>
  <c r="T168" i="43"/>
  <c r="V168" i="43"/>
  <c r="K165" i="4"/>
  <c r="AK165" i="4"/>
  <c r="N166" i="4"/>
  <c r="N170" i="43" s="1"/>
  <c r="AK166" i="4"/>
  <c r="N167" i="4"/>
  <c r="N171" i="43" s="1"/>
  <c r="S167" i="4"/>
  <c r="T172" i="43"/>
  <c r="V172" i="43"/>
  <c r="K169" i="4"/>
  <c r="AK169" i="4"/>
  <c r="N170" i="4"/>
  <c r="N174" i="43" s="1"/>
  <c r="V174" i="43"/>
  <c r="T174" i="43"/>
  <c r="K171" i="4"/>
  <c r="AK171" i="4"/>
  <c r="N172" i="4"/>
  <c r="N176" i="43" s="1"/>
  <c r="V176" i="43"/>
  <c r="T176" i="43"/>
  <c r="K173" i="4"/>
  <c r="AK173" i="4"/>
  <c r="N174" i="4"/>
  <c r="N178" i="43" s="1"/>
  <c r="V178" i="43"/>
  <c r="T178" i="43"/>
  <c r="K175" i="4"/>
  <c r="AK175" i="4"/>
  <c r="N176" i="4"/>
  <c r="N180" i="43" s="1"/>
  <c r="V180" i="43"/>
  <c r="T180" i="43"/>
  <c r="K177" i="4"/>
  <c r="AK177" i="4"/>
  <c r="N178" i="4"/>
  <c r="N182" i="43" s="1"/>
  <c r="V182" i="43"/>
  <c r="T182" i="43"/>
  <c r="K179" i="4"/>
  <c r="AK179" i="4"/>
  <c r="N180" i="4"/>
  <c r="N184" i="43" s="1"/>
  <c r="V184" i="43"/>
  <c r="T184" i="43"/>
  <c r="K181" i="4"/>
  <c r="AK181" i="4"/>
  <c r="N182" i="4"/>
  <c r="N186" i="43" s="1"/>
  <c r="V186" i="43"/>
  <c r="T186" i="43"/>
  <c r="K183" i="4"/>
  <c r="AK183" i="4"/>
  <c r="N184" i="4"/>
  <c r="N188" i="43" s="1"/>
  <c r="V188" i="43"/>
  <c r="T188" i="43"/>
  <c r="K185" i="4"/>
  <c r="AK185" i="4"/>
  <c r="N186" i="4"/>
  <c r="N190" i="43" s="1"/>
  <c r="V190" i="43"/>
  <c r="T190" i="43"/>
  <c r="K187" i="4"/>
  <c r="AK187" i="4"/>
  <c r="N188" i="4"/>
  <c r="N192" i="43" s="1"/>
  <c r="V192" i="43"/>
  <c r="T192" i="43"/>
  <c r="K189" i="4"/>
  <c r="AK189" i="4"/>
  <c r="N190" i="4"/>
  <c r="N194" i="43" s="1"/>
  <c r="T194" i="43"/>
  <c r="V194" i="43"/>
  <c r="K191" i="4"/>
  <c r="AK191" i="4"/>
  <c r="N192" i="4"/>
  <c r="N196" i="43" s="1"/>
  <c r="T196" i="43"/>
  <c r="V196" i="43"/>
  <c r="K193" i="4"/>
  <c r="AK193" i="4"/>
  <c r="N194" i="4"/>
  <c r="N198" i="43" s="1"/>
  <c r="T198" i="43"/>
  <c r="V198" i="43"/>
  <c r="K195" i="4"/>
  <c r="AK195" i="4"/>
  <c r="N196" i="4"/>
  <c r="N200" i="43" s="1"/>
  <c r="T200" i="43"/>
  <c r="V200" i="43"/>
  <c r="K197" i="4"/>
  <c r="W201" i="43"/>
  <c r="U201" i="43"/>
  <c r="L198" i="4"/>
  <c r="Q198" i="4"/>
  <c r="Q202" i="43" s="1"/>
  <c r="U202" i="43"/>
  <c r="W202" i="43"/>
  <c r="L199" i="4"/>
  <c r="Q199" i="4"/>
  <c r="Q203" i="43" s="1"/>
  <c r="V205" i="43"/>
  <c r="T205" i="43"/>
  <c r="K202" i="4"/>
  <c r="Q202" i="4"/>
  <c r="Q206" i="43" s="1"/>
  <c r="U207" i="43"/>
  <c r="W207" i="43"/>
  <c r="L204" i="4"/>
  <c r="Q204" i="4"/>
  <c r="Q208" i="43" s="1"/>
  <c r="K209" i="4"/>
  <c r="K214" i="43" s="1"/>
  <c r="K217" i="43" s="1"/>
  <c r="Q209" i="4"/>
  <c r="Q214" i="43" s="1"/>
  <c r="P210" i="4"/>
  <c r="P215" i="43" s="1"/>
  <c r="AK210" i="4"/>
  <c r="N211" i="4"/>
  <c r="N216" i="43" s="1"/>
  <c r="W216" i="43"/>
  <c r="U216" i="43"/>
  <c r="L212" i="4"/>
  <c r="W219" i="43"/>
  <c r="U219" i="43"/>
  <c r="N213" i="4"/>
  <c r="N218" i="43" s="1"/>
  <c r="S213" i="4"/>
  <c r="S218" i="43" s="1"/>
  <c r="T227" i="43"/>
  <c r="V227" i="43"/>
  <c r="K222" i="4"/>
  <c r="V228" i="43"/>
  <c r="T228" i="43"/>
  <c r="K223" i="4"/>
  <c r="T229" i="43"/>
  <c r="V229" i="43"/>
  <c r="K224" i="4"/>
  <c r="U230" i="43"/>
  <c r="W230" i="43"/>
  <c r="L225" i="4"/>
  <c r="AK225" i="4"/>
  <c r="N226" i="4"/>
  <c r="N232" i="43" s="1"/>
  <c r="S226" i="4"/>
  <c r="S232" i="43" s="1"/>
  <c r="V234" i="43"/>
  <c r="T234" i="43"/>
  <c r="K229" i="4"/>
  <c r="T235" i="43"/>
  <c r="V235" i="43"/>
  <c r="K230" i="4"/>
  <c r="V236" i="43"/>
  <c r="T236" i="43"/>
  <c r="K231" i="4"/>
  <c r="T237" i="43"/>
  <c r="V237" i="43"/>
  <c r="K232" i="4"/>
  <c r="V238" i="43"/>
  <c r="T238" i="43"/>
  <c r="K233" i="4"/>
  <c r="T239" i="43"/>
  <c r="V239" i="43"/>
  <c r="K234" i="4"/>
  <c r="V240" i="43"/>
  <c r="T240" i="43"/>
  <c r="K235" i="4"/>
  <c r="T241" i="43"/>
  <c r="V241" i="43"/>
  <c r="K236" i="4"/>
  <c r="V242" i="43"/>
  <c r="T242" i="43"/>
  <c r="K237" i="4"/>
  <c r="Q237" i="4"/>
  <c r="Q243" i="43" s="1"/>
  <c r="AK243" i="4"/>
  <c r="N244" i="4"/>
  <c r="N250" i="43" s="1"/>
  <c r="W250" i="43"/>
  <c r="U250" i="43"/>
  <c r="L245" i="4"/>
  <c r="L251" i="43" s="1"/>
  <c r="V251" i="43"/>
  <c r="T251" i="43"/>
  <c r="K246" i="4"/>
  <c r="T252" i="43"/>
  <c r="V252" i="43"/>
  <c r="K247" i="4"/>
  <c r="V253" i="43"/>
  <c r="T253" i="43"/>
  <c r="K248" i="4"/>
  <c r="O248" i="4"/>
  <c r="O255" i="43" s="1"/>
  <c r="S252" i="4"/>
  <c r="S259" i="43" s="1"/>
  <c r="AK254" i="4"/>
  <c r="N255" i="4"/>
  <c r="N262" i="43" s="1"/>
  <c r="AK255" i="4"/>
  <c r="N256" i="4"/>
  <c r="N263" i="43" s="1"/>
  <c r="V263" i="43"/>
  <c r="T263" i="43"/>
  <c r="K257" i="4"/>
  <c r="T264" i="43"/>
  <c r="V264" i="43"/>
  <c r="K258" i="4"/>
  <c r="V265" i="43"/>
  <c r="T265" i="43"/>
  <c r="K259" i="4"/>
  <c r="U266" i="43"/>
  <c r="W266" i="43"/>
  <c r="L260" i="4"/>
  <c r="Q260" i="4"/>
  <c r="Q267" i="43" s="1"/>
  <c r="W267" i="43"/>
  <c r="U267" i="43"/>
  <c r="L261" i="4"/>
  <c r="AK261" i="4"/>
  <c r="N262" i="4"/>
  <c r="N269" i="43" s="1"/>
  <c r="AK262" i="4"/>
  <c r="V273" i="43"/>
  <c r="T273" i="43"/>
  <c r="K267" i="4"/>
  <c r="T274" i="43"/>
  <c r="V274" i="43"/>
  <c r="K268" i="4"/>
  <c r="Q268" i="4"/>
  <c r="Q275" i="43" s="1"/>
  <c r="AK269" i="4"/>
  <c r="N270" i="4"/>
  <c r="N277" i="43" s="1"/>
  <c r="T277" i="43"/>
  <c r="V277" i="43"/>
  <c r="K271" i="4"/>
  <c r="AK271" i="4"/>
  <c r="N272" i="4"/>
  <c r="N279" i="43" s="1"/>
  <c r="AK272" i="4"/>
  <c r="N273" i="4"/>
  <c r="N280" i="43" s="1"/>
  <c r="AK273" i="4"/>
  <c r="N274" i="4"/>
  <c r="N281" i="43" s="1"/>
  <c r="U281" i="43"/>
  <c r="W281" i="43"/>
  <c r="L275" i="4"/>
  <c r="Q275" i="4"/>
  <c r="Q282" i="43" s="1"/>
  <c r="W282" i="43"/>
  <c r="U282" i="43"/>
  <c r="L276" i="4"/>
  <c r="AK276" i="4"/>
  <c r="N277" i="4"/>
  <c r="N284" i="43" s="1"/>
  <c r="S277" i="4"/>
  <c r="S284" i="43" s="1"/>
  <c r="V286" i="43"/>
  <c r="T286" i="43"/>
  <c r="K280" i="4"/>
  <c r="V287" i="43"/>
  <c r="T287" i="43"/>
  <c r="K281" i="4"/>
  <c r="T288" i="43"/>
  <c r="V288" i="43"/>
  <c r="K282" i="4"/>
  <c r="U289" i="43"/>
  <c r="W289" i="43"/>
  <c r="L283" i="4"/>
  <c r="Q283" i="4"/>
  <c r="Q290" i="43" s="1"/>
  <c r="W290" i="43"/>
  <c r="U290" i="43"/>
  <c r="L284" i="4"/>
  <c r="L292" i="43" s="1"/>
  <c r="Q284" i="4"/>
  <c r="Q292" i="43" s="1"/>
  <c r="W293" i="43"/>
  <c r="U293" i="43"/>
  <c r="L286" i="4"/>
  <c r="L294" i="43" s="1"/>
  <c r="Q286" i="4"/>
  <c r="Q294" i="43" s="1"/>
  <c r="U295" i="43"/>
  <c r="W295" i="43"/>
  <c r="L288" i="4"/>
  <c r="L296" i="43" s="1"/>
  <c r="Q288" i="4"/>
  <c r="Q296" i="43" s="1"/>
  <c r="W297" i="43"/>
  <c r="U297" i="43"/>
  <c r="L290" i="4"/>
  <c r="L298" i="43" s="1"/>
  <c r="Q290" i="4"/>
  <c r="Q298" i="43" s="1"/>
  <c r="U299" i="43"/>
  <c r="W299" i="43"/>
  <c r="L292" i="4"/>
  <c r="L300" i="43" s="1"/>
  <c r="Q292" i="4"/>
  <c r="Q300" i="43" s="1"/>
  <c r="W301" i="43"/>
  <c r="U301" i="43"/>
  <c r="L294" i="4"/>
  <c r="L302" i="43" s="1"/>
  <c r="Q294" i="4"/>
  <c r="Q302" i="43" s="1"/>
  <c r="U303" i="43"/>
  <c r="W303" i="43"/>
  <c r="L296" i="4"/>
  <c r="L304" i="43" s="1"/>
  <c r="Q296" i="4"/>
  <c r="Q304" i="43" s="1"/>
  <c r="W305" i="43"/>
  <c r="U305" i="43"/>
  <c r="L298" i="4"/>
  <c r="L306" i="43" s="1"/>
  <c r="Q298" i="4"/>
  <c r="Q306" i="43" s="1"/>
  <c r="U307" i="43"/>
  <c r="W307" i="43"/>
  <c r="L300" i="4"/>
  <c r="L308" i="43" s="1"/>
  <c r="Q300" i="4"/>
  <c r="Q308" i="43" s="1"/>
  <c r="W309" i="43"/>
  <c r="U309" i="43"/>
  <c r="L302" i="4"/>
  <c r="L310" i="43" s="1"/>
  <c r="Q302" i="4"/>
  <c r="Q310" i="43" s="1"/>
  <c r="P303" i="4"/>
  <c r="P311" i="43" s="1"/>
  <c r="AK303" i="4"/>
  <c r="N304" i="4"/>
  <c r="N312" i="43" s="1"/>
  <c r="U312" i="43"/>
  <c r="W312" i="43"/>
  <c r="L305" i="4"/>
  <c r="L313" i="43" s="1"/>
  <c r="Q305" i="4"/>
  <c r="Q313" i="43" s="1"/>
  <c r="W314" i="43"/>
  <c r="U314" i="43"/>
  <c r="L307" i="4"/>
  <c r="L315" i="43" s="1"/>
  <c r="Q307" i="4"/>
  <c r="Q315" i="43" s="1"/>
  <c r="P308" i="4"/>
  <c r="P316" i="43" s="1"/>
  <c r="AK308" i="4"/>
  <c r="N309" i="4"/>
  <c r="N317" i="43" s="1"/>
  <c r="W317" i="43"/>
  <c r="U317" i="43"/>
  <c r="L310" i="4"/>
  <c r="L318" i="43" s="1"/>
  <c r="T318" i="43"/>
  <c r="V318" i="43"/>
  <c r="P312" i="4"/>
  <c r="P320" i="43" s="1"/>
  <c r="P316" i="4"/>
  <c r="P324" i="43" s="1"/>
  <c r="P320" i="4"/>
  <c r="P328" i="43" s="1"/>
  <c r="P324" i="4"/>
  <c r="P332" i="43" s="1"/>
  <c r="P328" i="4"/>
  <c r="P336" i="43" s="1"/>
  <c r="N329" i="4"/>
  <c r="N337" i="43" s="1"/>
  <c r="W337" i="43"/>
  <c r="U337" i="43"/>
  <c r="L330" i="4"/>
  <c r="L338" i="43" s="1"/>
  <c r="T338" i="43"/>
  <c r="V338" i="43"/>
  <c r="K331" i="4"/>
  <c r="T339" i="43"/>
  <c r="V339" i="43"/>
  <c r="L332" i="4"/>
  <c r="L341" i="43" s="1"/>
  <c r="T341" i="43"/>
  <c r="V341" i="43"/>
  <c r="K333" i="4"/>
  <c r="K343" i="43" s="1"/>
  <c r="Q333" i="4"/>
  <c r="Q343" i="43" s="1"/>
  <c r="P334" i="4"/>
  <c r="P344" i="43" s="1"/>
  <c r="P351" i="43" s="1"/>
  <c r="AK334" i="4"/>
  <c r="N335" i="4"/>
  <c r="N345" i="43" s="1"/>
  <c r="U345" i="43"/>
  <c r="W345" i="43"/>
  <c r="L336" i="4"/>
  <c r="L346" i="43" s="1"/>
  <c r="V346" i="43"/>
  <c r="T346" i="43"/>
  <c r="K337" i="4"/>
  <c r="K347" i="43" s="1"/>
  <c r="Q337" i="4"/>
  <c r="Q347" i="43" s="1"/>
  <c r="P338" i="4"/>
  <c r="P348" i="43" s="1"/>
  <c r="AK338" i="4"/>
  <c r="N339" i="4"/>
  <c r="N349" i="43" s="1"/>
  <c r="U349" i="43"/>
  <c r="W349" i="43"/>
  <c r="L340" i="4"/>
  <c r="L350" i="43" s="1"/>
  <c r="V350" i="43"/>
  <c r="T350" i="43"/>
  <c r="K341" i="4"/>
  <c r="T352" i="43"/>
  <c r="V352" i="43"/>
  <c r="K342" i="4"/>
  <c r="Q342" i="4"/>
  <c r="Q353" i="43" s="1"/>
  <c r="AK343" i="4"/>
  <c r="N344" i="4"/>
  <c r="N355" i="43" s="1"/>
  <c r="W355" i="43"/>
  <c r="U355" i="43"/>
  <c r="L345" i="4"/>
  <c r="L356" i="43" s="1"/>
  <c r="V356" i="43"/>
  <c r="T356" i="43"/>
  <c r="K346" i="4"/>
  <c r="Q346" i="4"/>
  <c r="Q357" i="43" s="1"/>
  <c r="K347" i="4"/>
  <c r="Q347" i="4"/>
  <c r="Q358" i="43" s="1"/>
  <c r="K348" i="4"/>
  <c r="Q348" i="4"/>
  <c r="Q359" i="43" s="1"/>
  <c r="K349" i="4"/>
  <c r="Q349" i="4"/>
  <c r="Q360" i="43" s="1"/>
  <c r="W361" i="43"/>
  <c r="U361" i="43"/>
  <c r="L351" i="4"/>
  <c r="Q351" i="4"/>
  <c r="Q362" i="43" s="1"/>
  <c r="W363" i="43"/>
  <c r="U363" i="43"/>
  <c r="L353" i="4"/>
  <c r="Q353" i="4"/>
  <c r="Q364" i="43" s="1"/>
  <c r="W365" i="43"/>
  <c r="U365" i="43"/>
  <c r="L355" i="4"/>
  <c r="Q355" i="4"/>
  <c r="Q366" i="43" s="1"/>
  <c r="W367" i="43"/>
  <c r="U367" i="43"/>
  <c r="L357" i="4"/>
  <c r="Q357" i="4"/>
  <c r="Q368" i="43" s="1"/>
  <c r="W369" i="43"/>
  <c r="U369" i="43"/>
  <c r="L359" i="4"/>
  <c r="Q359" i="4"/>
  <c r="Q370" i="43" s="1"/>
  <c r="W371" i="43"/>
  <c r="U371" i="43"/>
  <c r="L361" i="4"/>
  <c r="L372" i="43" s="1"/>
  <c r="T372" i="43"/>
  <c r="V372" i="43"/>
  <c r="K362" i="4"/>
  <c r="AK362" i="4"/>
  <c r="N363" i="4"/>
  <c r="N374" i="43" s="1"/>
  <c r="T374" i="43"/>
  <c r="V374" i="43"/>
  <c r="K364" i="4"/>
  <c r="V375" i="43"/>
  <c r="T375" i="43"/>
  <c r="K365" i="4"/>
  <c r="T376" i="43"/>
  <c r="V376" i="43"/>
  <c r="K366" i="4"/>
  <c r="U377" i="43"/>
  <c r="W377" i="43"/>
  <c r="L367" i="4"/>
  <c r="Q367" i="4"/>
  <c r="Q378" i="43" s="1"/>
  <c r="W378" i="43"/>
  <c r="U378" i="43"/>
  <c r="L368" i="4"/>
  <c r="Q368" i="4"/>
  <c r="Q379" i="43" s="1"/>
  <c r="U379" i="43"/>
  <c r="W379" i="43"/>
  <c r="L369" i="4"/>
  <c r="Q369" i="4"/>
  <c r="Q380" i="43" s="1"/>
  <c r="W380" i="43"/>
  <c r="U380" i="43"/>
  <c r="L370" i="4"/>
  <c r="Q370" i="4"/>
  <c r="Q381" i="43" s="1"/>
  <c r="U381" i="43"/>
  <c r="W381" i="43"/>
  <c r="L371" i="4"/>
  <c r="Q371" i="4"/>
  <c r="Q382" i="43" s="1"/>
  <c r="W382" i="43"/>
  <c r="U382" i="43"/>
  <c r="L372" i="4"/>
  <c r="AK372" i="4"/>
  <c r="N373" i="4"/>
  <c r="N384" i="43" s="1"/>
  <c r="AK373" i="4"/>
  <c r="N374" i="4"/>
  <c r="N385" i="43" s="1"/>
  <c r="S374" i="4"/>
  <c r="S385" i="43" s="1"/>
  <c r="K376" i="4"/>
  <c r="V388" i="43"/>
  <c r="T388" i="43"/>
  <c r="K377" i="4"/>
  <c r="T389" i="43"/>
  <c r="V389" i="43"/>
  <c r="K378" i="4"/>
  <c r="T390" i="43"/>
  <c r="V390" i="43"/>
  <c r="K379" i="4"/>
  <c r="V391" i="43"/>
  <c r="T391" i="43"/>
  <c r="K380" i="4"/>
  <c r="T392" i="43"/>
  <c r="V392" i="43"/>
  <c r="K381" i="4"/>
  <c r="V393" i="43"/>
  <c r="T393" i="43"/>
  <c r="K382" i="4"/>
  <c r="T394" i="43"/>
  <c r="V394" i="43"/>
  <c r="K383" i="4"/>
  <c r="V395" i="43"/>
  <c r="T395" i="43"/>
  <c r="K384" i="4"/>
  <c r="T396" i="43"/>
  <c r="V396" i="43"/>
  <c r="K385" i="4"/>
  <c r="V397" i="43"/>
  <c r="T397" i="43"/>
  <c r="K386" i="4"/>
  <c r="T398" i="43"/>
  <c r="V398" i="43"/>
  <c r="K387" i="4"/>
  <c r="V399" i="43"/>
  <c r="T399" i="43"/>
  <c r="K388" i="4"/>
  <c r="T400" i="43"/>
  <c r="V400" i="43"/>
  <c r="K389" i="4"/>
  <c r="V401" i="43"/>
  <c r="T401" i="43"/>
  <c r="K390" i="4"/>
  <c r="T402" i="43"/>
  <c r="V402" i="43"/>
  <c r="K391" i="4"/>
  <c r="V403" i="43"/>
  <c r="T403" i="43"/>
  <c r="K392" i="4"/>
  <c r="T404" i="43"/>
  <c r="V404" i="43"/>
  <c r="K393" i="4"/>
  <c r="V405" i="43"/>
  <c r="T405" i="43"/>
  <c r="K394" i="4"/>
  <c r="T406" i="43"/>
  <c r="V406" i="43"/>
  <c r="K395" i="4"/>
  <c r="V407" i="43"/>
  <c r="T407" i="43"/>
  <c r="K396" i="4"/>
  <c r="T408" i="43"/>
  <c r="V408" i="43"/>
  <c r="K397" i="4"/>
  <c r="V409" i="43"/>
  <c r="T409" i="43"/>
  <c r="K398" i="4"/>
  <c r="T410" i="43"/>
  <c r="V410" i="43"/>
  <c r="K399" i="4"/>
  <c r="T411" i="43"/>
  <c r="V411" i="43"/>
  <c r="L400" i="4"/>
  <c r="Q400" i="4"/>
  <c r="Q412" i="43" s="1"/>
  <c r="U412" i="43"/>
  <c r="W412" i="43"/>
  <c r="AK400" i="4"/>
  <c r="N401" i="4"/>
  <c r="N413" i="43" s="1"/>
  <c r="K402" i="4"/>
  <c r="Q402" i="4"/>
  <c r="Q415" i="43" s="1"/>
  <c r="K403" i="4"/>
  <c r="Q403" i="4"/>
  <c r="Q416" i="43" s="1"/>
  <c r="K404" i="4"/>
  <c r="Q404" i="4"/>
  <c r="Q417" i="43" s="1"/>
  <c r="K405" i="4"/>
  <c r="Q405" i="4"/>
  <c r="Q418" i="43" s="1"/>
  <c r="K406" i="4"/>
  <c r="Q406" i="4"/>
  <c r="Q419" i="43" s="1"/>
  <c r="K407" i="4"/>
  <c r="Q407" i="4"/>
  <c r="Q420" i="43" s="1"/>
  <c r="K408" i="4"/>
  <c r="Q408" i="4"/>
  <c r="Q421" i="43" s="1"/>
  <c r="K409" i="4"/>
  <c r="Q409" i="4"/>
  <c r="Q422" i="43" s="1"/>
  <c r="K410" i="4"/>
  <c r="Q410" i="4"/>
  <c r="Q423" i="43" s="1"/>
  <c r="K411" i="4"/>
  <c r="Q411" i="4"/>
  <c r="Q424" i="43" s="1"/>
  <c r="K412" i="4"/>
  <c r="Q412" i="4"/>
  <c r="Q425" i="43" s="1"/>
  <c r="K413" i="4"/>
  <c r="Q413" i="4"/>
  <c r="Q426" i="43" s="1"/>
  <c r="K414" i="4"/>
  <c r="Q414" i="4"/>
  <c r="Q427" i="43" s="1"/>
  <c r="K415" i="4"/>
  <c r="Q415" i="4"/>
  <c r="Q428" i="43" s="1"/>
  <c r="K416" i="4"/>
  <c r="Q416" i="4"/>
  <c r="Q429" i="43" s="1"/>
  <c r="K417" i="4"/>
  <c r="Q417" i="4"/>
  <c r="Q430" i="43" s="1"/>
  <c r="K418" i="4"/>
  <c r="Q418" i="4"/>
  <c r="Q431" i="43" s="1"/>
  <c r="K419" i="4"/>
  <c r="T432" i="43"/>
  <c r="V432" i="43"/>
  <c r="L420" i="4"/>
  <c r="L433" i="43" s="1"/>
  <c r="V433" i="43"/>
  <c r="T433" i="43"/>
  <c r="L421" i="4"/>
  <c r="L434" i="43" s="1"/>
  <c r="T434" i="43"/>
  <c r="V434" i="43"/>
  <c r="L422" i="4"/>
  <c r="L435" i="43" s="1"/>
  <c r="V435" i="43"/>
  <c r="T435" i="43"/>
  <c r="L423" i="4"/>
  <c r="L436" i="43" s="1"/>
  <c r="T436" i="43"/>
  <c r="V436" i="43"/>
  <c r="L424" i="4"/>
  <c r="L437" i="43" s="1"/>
  <c r="V437" i="43"/>
  <c r="T437" i="43"/>
  <c r="L425" i="4"/>
  <c r="L438" i="43" s="1"/>
  <c r="W438" i="43"/>
  <c r="U438" i="43"/>
  <c r="AK426" i="4"/>
  <c r="Q427" i="4"/>
  <c r="Q440" i="43" s="1"/>
  <c r="K428" i="4"/>
  <c r="V441" i="43"/>
  <c r="T441" i="43"/>
  <c r="L429" i="4"/>
  <c r="L442" i="43" s="1"/>
  <c r="W442" i="43"/>
  <c r="U442" i="43"/>
  <c r="AK430" i="4"/>
  <c r="Q431" i="4"/>
  <c r="Q444" i="43" s="1"/>
  <c r="K432" i="4"/>
  <c r="V445" i="43"/>
  <c r="T445" i="43"/>
  <c r="L433" i="4"/>
  <c r="L446" i="43" s="1"/>
  <c r="T446" i="43"/>
  <c r="V446" i="43"/>
  <c r="L434" i="4"/>
  <c r="L447" i="43" s="1"/>
  <c r="V447" i="43"/>
  <c r="T447" i="43"/>
  <c r="L435" i="4"/>
  <c r="L448" i="43" s="1"/>
  <c r="T448" i="43"/>
  <c r="V448" i="43"/>
  <c r="L436" i="4"/>
  <c r="L449" i="43" s="1"/>
  <c r="V449" i="43"/>
  <c r="T449" i="43"/>
  <c r="L437" i="4"/>
  <c r="L450" i="43" s="1"/>
  <c r="T450" i="43"/>
  <c r="V450" i="43"/>
  <c r="L438" i="4"/>
  <c r="L451" i="43" s="1"/>
  <c r="V451" i="43"/>
  <c r="T451" i="43"/>
  <c r="L439" i="4"/>
  <c r="L452" i="43" s="1"/>
  <c r="T452" i="43"/>
  <c r="V452" i="43"/>
  <c r="L440" i="4"/>
  <c r="L453" i="43" s="1"/>
  <c r="V453" i="43"/>
  <c r="T453" i="43"/>
  <c r="L441" i="4"/>
  <c r="L454" i="43" s="1"/>
  <c r="T454" i="43"/>
  <c r="V454" i="43"/>
  <c r="L442" i="4"/>
  <c r="L455" i="43" s="1"/>
  <c r="V455" i="43"/>
  <c r="T455" i="43"/>
  <c r="K443" i="4"/>
  <c r="Q443" i="4"/>
  <c r="Q456" i="43" s="1"/>
  <c r="E466" i="43"/>
  <c r="J466" i="43"/>
  <c r="P446" i="4"/>
  <c r="P460" i="43" s="1"/>
  <c r="AK446" i="4"/>
  <c r="N447" i="4"/>
  <c r="N461" i="43" s="1"/>
  <c r="W461" i="43"/>
  <c r="U461" i="43"/>
  <c r="L448" i="4"/>
  <c r="Q448" i="4"/>
  <c r="Q462" i="43" s="1"/>
  <c r="U462" i="43"/>
  <c r="W462" i="43"/>
  <c r="L449" i="4"/>
  <c r="Q449" i="4"/>
  <c r="Q463" i="43" s="1"/>
  <c r="U463" i="43"/>
  <c r="W463" i="43"/>
  <c r="AK449" i="4"/>
  <c r="N450" i="4"/>
  <c r="N464" i="43" s="1"/>
  <c r="K452" i="4"/>
  <c r="AK452" i="4"/>
  <c r="N453" i="4"/>
  <c r="N468" i="43" s="1"/>
  <c r="T468" i="43"/>
  <c r="V468" i="43"/>
  <c r="K454" i="4"/>
  <c r="AK454" i="4"/>
  <c r="N455" i="4"/>
  <c r="N470" i="43" s="1"/>
  <c r="T470" i="43"/>
  <c r="V470" i="43"/>
  <c r="K456" i="4"/>
  <c r="U472" i="43"/>
  <c r="W472" i="43"/>
  <c r="AK457" i="4"/>
  <c r="N458" i="4"/>
  <c r="N473" i="43" s="1"/>
  <c r="V473" i="43"/>
  <c r="T473" i="43"/>
  <c r="L459" i="4"/>
  <c r="L474" i="43" s="1"/>
  <c r="K460" i="4"/>
  <c r="V475" i="43"/>
  <c r="T475" i="43"/>
  <c r="L461" i="4"/>
  <c r="V477" i="43"/>
  <c r="T477" i="43"/>
  <c r="K462" i="4"/>
  <c r="V478" i="43"/>
  <c r="T478" i="43"/>
  <c r="K463" i="4"/>
  <c r="V479" i="43"/>
  <c r="T479" i="43"/>
  <c r="L464" i="4"/>
  <c r="Q464" i="4"/>
  <c r="U480" i="43"/>
  <c r="W480" i="43"/>
  <c r="AK464" i="4"/>
  <c r="N465" i="4"/>
  <c r="N481" i="43" s="1"/>
  <c r="AK465" i="4"/>
  <c r="N466" i="4"/>
  <c r="N482" i="43" s="1"/>
  <c r="U482" i="43"/>
  <c r="W482" i="43"/>
  <c r="L467" i="4"/>
  <c r="L483" i="43" s="1"/>
  <c r="V483" i="43"/>
  <c r="T483" i="43"/>
  <c r="K468" i="4"/>
  <c r="T484" i="43"/>
  <c r="V484" i="43"/>
  <c r="K469" i="4"/>
  <c r="V485" i="43"/>
  <c r="T485" i="43"/>
  <c r="K470" i="4"/>
  <c r="T486" i="43"/>
  <c r="V486" i="43"/>
  <c r="K471" i="4"/>
  <c r="V487" i="43"/>
  <c r="T487" i="43"/>
  <c r="K472" i="4"/>
  <c r="T488" i="43"/>
  <c r="V488" i="43"/>
  <c r="K473" i="4"/>
  <c r="V489" i="43"/>
  <c r="T489" i="43"/>
  <c r="K474" i="4"/>
  <c r="T490" i="43"/>
  <c r="V490" i="43"/>
  <c r="K475" i="4"/>
  <c r="V491" i="43"/>
  <c r="T491" i="43"/>
  <c r="K476" i="4"/>
  <c r="T492" i="43"/>
  <c r="V492" i="43"/>
  <c r="K477" i="4"/>
  <c r="V493" i="43"/>
  <c r="T493" i="43"/>
  <c r="K478" i="4"/>
  <c r="T494" i="43"/>
  <c r="V494" i="43"/>
  <c r="K479" i="4"/>
  <c r="V495" i="43"/>
  <c r="T495" i="43"/>
  <c r="K480" i="4"/>
  <c r="T496" i="43"/>
  <c r="V496" i="43"/>
  <c r="K481" i="4"/>
  <c r="V497" i="43"/>
  <c r="T497" i="43"/>
  <c r="K482" i="4"/>
  <c r="T498" i="43"/>
  <c r="V498" i="43"/>
  <c r="K483" i="4"/>
  <c r="N484" i="4"/>
  <c r="N500" i="43" s="1"/>
  <c r="N485" i="4"/>
  <c r="N501" i="43" s="1"/>
  <c r="S485" i="4"/>
  <c r="S501" i="43" s="1"/>
  <c r="AK488" i="4"/>
  <c r="V505" i="43"/>
  <c r="T505" i="43"/>
  <c r="Q489" i="4"/>
  <c r="Q505" i="43" s="1"/>
  <c r="B507" i="43"/>
  <c r="L491" i="4"/>
  <c r="K491" i="4"/>
  <c r="R491" i="4"/>
  <c r="AK492" i="4"/>
  <c r="V509" i="43"/>
  <c r="T509" i="43"/>
  <c r="Q493" i="4"/>
  <c r="Q509" i="43" s="1"/>
  <c r="B511" i="43"/>
  <c r="L495" i="4"/>
  <c r="K495" i="4"/>
  <c r="R495" i="4"/>
  <c r="W513" i="43"/>
  <c r="U513" i="43"/>
  <c r="O498" i="4"/>
  <c r="O514" i="43" s="1"/>
  <c r="T514" i="43"/>
  <c r="V514" i="43"/>
  <c r="AK498" i="4"/>
  <c r="C515" i="43"/>
  <c r="N499" i="4"/>
  <c r="N515" i="43" s="1"/>
  <c r="L499" i="4"/>
  <c r="K500" i="4"/>
  <c r="U517" i="43"/>
  <c r="W517" i="43"/>
  <c r="T518" i="43"/>
  <c r="V518" i="43"/>
  <c r="F519" i="43"/>
  <c r="S503" i="4"/>
  <c r="S519" i="43" s="1"/>
  <c r="K503" i="4"/>
  <c r="N504" i="4"/>
  <c r="N520" i="43" s="1"/>
  <c r="V520" i="43"/>
  <c r="T520" i="43"/>
  <c r="K505" i="4"/>
  <c r="W525" i="43"/>
  <c r="U525" i="43"/>
  <c r="L510" i="4"/>
  <c r="T526" i="43"/>
  <c r="V526" i="43"/>
  <c r="R517" i="4"/>
  <c r="R533" i="43" s="1"/>
  <c r="S518" i="4"/>
  <c r="S534" i="43" s="1"/>
  <c r="C541" i="43"/>
  <c r="N525" i="4"/>
  <c r="N541" i="43" s="1"/>
  <c r="R601" i="4"/>
  <c r="R618" i="43" s="1"/>
  <c r="K525" i="4"/>
  <c r="V541" i="43"/>
  <c r="T541" i="43"/>
  <c r="V544" i="43"/>
  <c r="T544" i="43"/>
  <c r="K527" i="4"/>
  <c r="U543" i="43"/>
  <c r="W543" i="43"/>
  <c r="W545" i="43"/>
  <c r="U545" i="43"/>
  <c r="U546" i="43"/>
  <c r="W546" i="43"/>
  <c r="W547" i="43"/>
  <c r="U547" i="43"/>
  <c r="U548" i="43"/>
  <c r="W548" i="43"/>
  <c r="U549" i="43"/>
  <c r="W549" i="43"/>
  <c r="W550" i="43"/>
  <c r="U550" i="43"/>
  <c r="U551" i="43"/>
  <c r="W551" i="43"/>
  <c r="N535" i="4"/>
  <c r="N552" i="43" s="1"/>
  <c r="T552" i="43"/>
  <c r="V552" i="43"/>
  <c r="K536" i="4"/>
  <c r="T553" i="43"/>
  <c r="V553" i="43"/>
  <c r="K537" i="4"/>
  <c r="V554" i="43"/>
  <c r="T554" i="43"/>
  <c r="K538" i="4"/>
  <c r="T555" i="43"/>
  <c r="V555" i="43"/>
  <c r="K539" i="4"/>
  <c r="V556" i="43"/>
  <c r="T556" i="43"/>
  <c r="K540" i="4"/>
  <c r="T557" i="43"/>
  <c r="V557" i="43"/>
  <c r="K541" i="4"/>
  <c r="V558" i="43"/>
  <c r="T558" i="43"/>
  <c r="K542" i="4"/>
  <c r="T559" i="43"/>
  <c r="V559" i="43"/>
  <c r="K543" i="4"/>
  <c r="V560" i="43"/>
  <c r="T560" i="43"/>
  <c r="K544" i="4"/>
  <c r="T561" i="43"/>
  <c r="V561" i="43"/>
  <c r="K545" i="4"/>
  <c r="W562" i="43"/>
  <c r="U562" i="43"/>
  <c r="W563" i="43"/>
  <c r="U563" i="43"/>
  <c r="U564" i="43"/>
  <c r="W564" i="43"/>
  <c r="N548" i="4"/>
  <c r="N565" i="43" s="1"/>
  <c r="S554" i="4"/>
  <c r="S571" i="43" s="1"/>
  <c r="T578" i="43"/>
  <c r="V578" i="43"/>
  <c r="K562" i="4"/>
  <c r="W580" i="43"/>
  <c r="U580" i="43"/>
  <c r="U582" i="43"/>
  <c r="W582" i="43"/>
  <c r="T585" i="43"/>
  <c r="V585" i="43"/>
  <c r="K569" i="4"/>
  <c r="U586" i="43"/>
  <c r="W586" i="43"/>
  <c r="U587" i="43"/>
  <c r="W587" i="43"/>
  <c r="W588" i="43"/>
  <c r="U588" i="43"/>
  <c r="U589" i="43"/>
  <c r="W589" i="43"/>
  <c r="W590" i="43"/>
  <c r="U590" i="43"/>
  <c r="U591" i="43"/>
  <c r="W591" i="43"/>
  <c r="S578" i="4"/>
  <c r="S595" i="43" s="1"/>
  <c r="V599" i="43"/>
  <c r="T599" i="43"/>
  <c r="K583" i="4"/>
  <c r="W600" i="43"/>
  <c r="U600" i="43"/>
  <c r="U601" i="43"/>
  <c r="W601" i="43"/>
  <c r="U602" i="43"/>
  <c r="W602" i="43"/>
  <c r="W603" i="43"/>
  <c r="U603" i="43"/>
  <c r="W605" i="43"/>
  <c r="U605" i="43"/>
  <c r="U606" i="43"/>
  <c r="W606" i="43"/>
  <c r="U613" i="43"/>
  <c r="W613" i="43"/>
  <c r="W614" i="43"/>
  <c r="U614" i="43"/>
  <c r="U615" i="43"/>
  <c r="W615" i="43"/>
  <c r="W616" i="43"/>
  <c r="U616" i="43"/>
  <c r="U617" i="43"/>
  <c r="W617" i="43"/>
  <c r="N601" i="4"/>
  <c r="N618" i="43" s="1"/>
  <c r="S602" i="4"/>
  <c r="S619" i="43" s="1"/>
  <c r="O603" i="4"/>
  <c r="O620" i="43" s="1"/>
  <c r="S603" i="4"/>
  <c r="S620" i="43" s="1"/>
  <c r="O604" i="4"/>
  <c r="O621" i="43" s="1"/>
  <c r="S604" i="4"/>
  <c r="S621" i="43" s="1"/>
  <c r="O605" i="4"/>
  <c r="O622" i="43" s="1"/>
  <c r="S605" i="4"/>
  <c r="S622" i="43" s="1"/>
  <c r="O606" i="4"/>
  <c r="O623" i="43" s="1"/>
  <c r="T623" i="43"/>
  <c r="V623" i="43"/>
  <c r="K607" i="4"/>
  <c r="V624" i="43"/>
  <c r="T624" i="43"/>
  <c r="K608" i="4"/>
  <c r="T625" i="43"/>
  <c r="V625" i="43"/>
  <c r="K609" i="4"/>
  <c r="V626" i="43"/>
  <c r="T626" i="43"/>
  <c r="U627" i="43"/>
  <c r="W627" i="43"/>
  <c r="W628" i="43"/>
  <c r="U628" i="43"/>
  <c r="O613" i="4"/>
  <c r="O630" i="43" s="1"/>
  <c r="S613" i="4"/>
  <c r="S630" i="43" s="1"/>
  <c r="K614" i="4"/>
  <c r="T631" i="43"/>
  <c r="V631" i="43"/>
  <c r="U632" i="43"/>
  <c r="W632" i="43"/>
  <c r="V634" i="43"/>
  <c r="T634" i="43"/>
  <c r="K617" i="4"/>
  <c r="K635" i="43" s="1"/>
  <c r="P617" i="4"/>
  <c r="P635" i="43" s="1"/>
  <c r="AK617" i="4"/>
  <c r="T636" i="43"/>
  <c r="V636" i="43"/>
  <c r="K619" i="4"/>
  <c r="K637" i="43" s="1"/>
  <c r="P619" i="4"/>
  <c r="P637" i="43" s="1"/>
  <c r="AK619" i="4"/>
  <c r="V638" i="43"/>
  <c r="T638" i="43"/>
  <c r="K621" i="4"/>
  <c r="K639" i="43" s="1"/>
  <c r="P621" i="4"/>
  <c r="P639" i="43" s="1"/>
  <c r="AK621" i="4"/>
  <c r="T640" i="43"/>
  <c r="V640" i="43"/>
  <c r="K623" i="4"/>
  <c r="K641" i="43" s="1"/>
  <c r="P623" i="4"/>
  <c r="P641" i="43" s="1"/>
  <c r="AK623" i="4"/>
  <c r="T642" i="43"/>
  <c r="V642" i="43"/>
  <c r="P626" i="4"/>
  <c r="P630" i="4"/>
  <c r="P648" i="43" s="1"/>
  <c r="P634" i="4"/>
  <c r="P652" i="43" s="1"/>
  <c r="P638" i="4"/>
  <c r="P656" i="43" s="1"/>
  <c r="R90" i="43"/>
  <c r="U541" i="43"/>
  <c r="W541" i="43"/>
  <c r="W544" i="43"/>
  <c r="U544" i="43"/>
  <c r="N527" i="4"/>
  <c r="N543" i="43" s="1"/>
  <c r="W552" i="43"/>
  <c r="U552" i="43"/>
  <c r="U553" i="43"/>
  <c r="W553" i="43"/>
  <c r="W554" i="43"/>
  <c r="U554" i="43"/>
  <c r="U555" i="43"/>
  <c r="W555" i="43"/>
  <c r="W556" i="43"/>
  <c r="U556" i="43"/>
  <c r="U557" i="43"/>
  <c r="W557" i="43"/>
  <c r="W558" i="43"/>
  <c r="U558" i="43"/>
  <c r="U559" i="43"/>
  <c r="W559" i="43"/>
  <c r="W560" i="43"/>
  <c r="U560" i="43"/>
  <c r="U561" i="43"/>
  <c r="W561" i="43"/>
  <c r="N545" i="4"/>
  <c r="N562" i="43" s="1"/>
  <c r="V571" i="43"/>
  <c r="T571" i="43"/>
  <c r="K555" i="4"/>
  <c r="T572" i="43"/>
  <c r="V572" i="43"/>
  <c r="K556" i="4"/>
  <c r="V573" i="43"/>
  <c r="T573" i="43"/>
  <c r="K557" i="4"/>
  <c r="T574" i="43"/>
  <c r="V574" i="43"/>
  <c r="K558" i="4"/>
  <c r="V575" i="43"/>
  <c r="T575" i="43"/>
  <c r="K559" i="4"/>
  <c r="T576" i="43"/>
  <c r="V576" i="43"/>
  <c r="K560" i="4"/>
  <c r="V577" i="43"/>
  <c r="T577" i="43"/>
  <c r="K561" i="4"/>
  <c r="W578" i="43"/>
  <c r="U578" i="43"/>
  <c r="N562" i="4"/>
  <c r="N579" i="43" s="1"/>
  <c r="V579" i="43"/>
  <c r="T579" i="43"/>
  <c r="K563" i="4"/>
  <c r="T581" i="43"/>
  <c r="V581" i="43"/>
  <c r="K565" i="4"/>
  <c r="T583" i="43"/>
  <c r="V583" i="43"/>
  <c r="K567" i="4"/>
  <c r="V584" i="43"/>
  <c r="T584" i="43"/>
  <c r="K568" i="4"/>
  <c r="W585" i="43"/>
  <c r="U585" i="43"/>
  <c r="V595" i="43"/>
  <c r="T595" i="43"/>
  <c r="K579" i="4"/>
  <c r="T596" i="43"/>
  <c r="V596" i="43"/>
  <c r="K580" i="4"/>
  <c r="V597" i="43"/>
  <c r="T597" i="43"/>
  <c r="K581" i="4"/>
  <c r="T598" i="43"/>
  <c r="V598" i="43"/>
  <c r="K582" i="4"/>
  <c r="U599" i="43"/>
  <c r="W599" i="43"/>
  <c r="N583" i="4"/>
  <c r="N600" i="43" s="1"/>
  <c r="T604" i="43"/>
  <c r="V604" i="43"/>
  <c r="K588" i="4"/>
  <c r="S590" i="4"/>
  <c r="S607" i="43" s="1"/>
  <c r="R598" i="4"/>
  <c r="R615" i="43" s="1"/>
  <c r="R599" i="4"/>
  <c r="R616" i="43" s="1"/>
  <c r="R600" i="4"/>
  <c r="R617" i="43" s="1"/>
  <c r="T619" i="43"/>
  <c r="V619" i="43"/>
  <c r="K603" i="4"/>
  <c r="V620" i="43"/>
  <c r="T620" i="43"/>
  <c r="K604" i="4"/>
  <c r="T621" i="43"/>
  <c r="V621" i="43"/>
  <c r="K605" i="4"/>
  <c r="V622" i="43"/>
  <c r="T622" i="43"/>
  <c r="K606" i="4"/>
  <c r="W623" i="43"/>
  <c r="U623" i="43"/>
  <c r="U624" i="43"/>
  <c r="W624" i="43"/>
  <c r="U625" i="43"/>
  <c r="W625" i="43"/>
  <c r="W626" i="43"/>
  <c r="U626" i="43"/>
  <c r="R610" i="4"/>
  <c r="R627" i="43" s="1"/>
  <c r="R611" i="4"/>
  <c r="R628" i="43" s="1"/>
  <c r="S612" i="4"/>
  <c r="S629" i="43" s="1"/>
  <c r="K613" i="4"/>
  <c r="T630" i="43"/>
  <c r="V630" i="43"/>
  <c r="U631" i="43"/>
  <c r="W631" i="43"/>
  <c r="R615" i="4"/>
  <c r="R632" i="43" s="1"/>
  <c r="U634" i="43"/>
  <c r="W634" i="43"/>
  <c r="W636" i="43"/>
  <c r="U636" i="43"/>
  <c r="U638" i="43"/>
  <c r="W638" i="43"/>
  <c r="W640" i="43"/>
  <c r="U640" i="43"/>
  <c r="U642" i="43"/>
  <c r="W642" i="43"/>
  <c r="T528" i="43"/>
  <c r="V528" i="43"/>
  <c r="K513" i="4"/>
  <c r="V529" i="43"/>
  <c r="T529" i="43"/>
  <c r="K514" i="4"/>
  <c r="T530" i="43"/>
  <c r="V530" i="43"/>
  <c r="K515" i="4"/>
  <c r="V531" i="43"/>
  <c r="T531" i="43"/>
  <c r="K516" i="4"/>
  <c r="T532" i="43"/>
  <c r="V532" i="43"/>
  <c r="K517" i="4"/>
  <c r="V533" i="43"/>
  <c r="T533" i="43"/>
  <c r="K518" i="4"/>
  <c r="T534" i="43"/>
  <c r="V534" i="43"/>
  <c r="K519" i="4"/>
  <c r="V535" i="43"/>
  <c r="T535" i="43"/>
  <c r="K520" i="4"/>
  <c r="T536" i="43"/>
  <c r="V536" i="43"/>
  <c r="K521" i="4"/>
  <c r="V537" i="43"/>
  <c r="T537" i="43"/>
  <c r="K522" i="4"/>
  <c r="T538" i="43"/>
  <c r="V538" i="43"/>
  <c r="K523" i="4"/>
  <c r="V539" i="43"/>
  <c r="T539" i="43"/>
  <c r="K524" i="4"/>
  <c r="U540" i="43"/>
  <c r="W540" i="43"/>
  <c r="S527" i="4"/>
  <c r="S543" i="43" s="1"/>
  <c r="S633" i="43" s="1"/>
  <c r="S528" i="4"/>
  <c r="S545" i="43" s="1"/>
  <c r="S529" i="4"/>
  <c r="S546" i="43" s="1"/>
  <c r="S530" i="4"/>
  <c r="S547" i="43" s="1"/>
  <c r="S531" i="4"/>
  <c r="S548" i="43" s="1"/>
  <c r="S532" i="4"/>
  <c r="S549" i="43" s="1"/>
  <c r="S533" i="4"/>
  <c r="S550" i="43" s="1"/>
  <c r="S534" i="4"/>
  <c r="S551" i="43" s="1"/>
  <c r="N536" i="4"/>
  <c r="N553" i="43" s="1"/>
  <c r="N537" i="4"/>
  <c r="N554" i="43" s="1"/>
  <c r="N538" i="4"/>
  <c r="N555" i="43" s="1"/>
  <c r="N539" i="4"/>
  <c r="N556" i="43" s="1"/>
  <c r="N540" i="4"/>
  <c r="N557" i="43" s="1"/>
  <c r="N541" i="4"/>
  <c r="N558" i="43" s="1"/>
  <c r="N542" i="4"/>
  <c r="N559" i="43" s="1"/>
  <c r="N543" i="4"/>
  <c r="N560" i="43" s="1"/>
  <c r="N544" i="4"/>
  <c r="N561" i="43" s="1"/>
  <c r="S545" i="4"/>
  <c r="S562" i="43" s="1"/>
  <c r="S546" i="4"/>
  <c r="S563" i="43" s="1"/>
  <c r="S547" i="4"/>
  <c r="S564" i="43" s="1"/>
  <c r="V565" i="43"/>
  <c r="T565" i="43"/>
  <c r="K549" i="4"/>
  <c r="T566" i="43"/>
  <c r="V566" i="43"/>
  <c r="K550" i="4"/>
  <c r="T567" i="43"/>
  <c r="V567" i="43"/>
  <c r="K551" i="4"/>
  <c r="V568" i="43"/>
  <c r="T568" i="43"/>
  <c r="K552" i="4"/>
  <c r="T569" i="43"/>
  <c r="V569" i="43"/>
  <c r="K553" i="4"/>
  <c r="T570" i="43"/>
  <c r="V570" i="43"/>
  <c r="K554" i="4"/>
  <c r="W571" i="43"/>
  <c r="U571" i="43"/>
  <c r="L555" i="4"/>
  <c r="Q555" i="4"/>
  <c r="Q572" i="43" s="1"/>
  <c r="W572" i="43"/>
  <c r="U572" i="43"/>
  <c r="L556" i="4"/>
  <c r="Q556" i="4"/>
  <c r="Q573" i="43" s="1"/>
  <c r="U573" i="43"/>
  <c r="W573" i="43"/>
  <c r="L557" i="4"/>
  <c r="Q557" i="4"/>
  <c r="Q574" i="43" s="1"/>
  <c r="W574" i="43"/>
  <c r="U574" i="43"/>
  <c r="L558" i="4"/>
  <c r="Q558" i="4"/>
  <c r="Q575" i="43" s="1"/>
  <c r="W575" i="43"/>
  <c r="U575" i="43"/>
  <c r="L559" i="4"/>
  <c r="Q559" i="4"/>
  <c r="Q576" i="43" s="1"/>
  <c r="U576" i="43"/>
  <c r="W576" i="43"/>
  <c r="L560" i="4"/>
  <c r="Q560" i="4"/>
  <c r="Q577" i="43" s="1"/>
  <c r="U577" i="43"/>
  <c r="W577" i="43"/>
  <c r="L561" i="4"/>
  <c r="U579" i="43"/>
  <c r="W579" i="43"/>
  <c r="L563" i="4"/>
  <c r="W581" i="43"/>
  <c r="U581" i="43"/>
  <c r="L565" i="4"/>
  <c r="W583" i="43"/>
  <c r="U583" i="43"/>
  <c r="L567" i="4"/>
  <c r="Q567" i="4"/>
  <c r="Q584" i="43" s="1"/>
  <c r="U584" i="43"/>
  <c r="W584" i="43"/>
  <c r="L568" i="4"/>
  <c r="N569" i="4"/>
  <c r="N586" i="43" s="1"/>
  <c r="S569" i="4"/>
  <c r="S586" i="43" s="1"/>
  <c r="S570" i="4"/>
  <c r="S587" i="43" s="1"/>
  <c r="S571" i="4"/>
  <c r="S588" i="43" s="1"/>
  <c r="S572" i="4"/>
  <c r="S589" i="43" s="1"/>
  <c r="S573" i="4"/>
  <c r="S590" i="43" s="1"/>
  <c r="S574" i="4"/>
  <c r="S591" i="43" s="1"/>
  <c r="V592" i="43"/>
  <c r="T592" i="43"/>
  <c r="K576" i="4"/>
  <c r="V593" i="43"/>
  <c r="T593" i="43"/>
  <c r="K577" i="4"/>
  <c r="V594" i="43"/>
  <c r="T594" i="43"/>
  <c r="K578" i="4"/>
  <c r="U595" i="43"/>
  <c r="W595" i="43"/>
  <c r="L579" i="4"/>
  <c r="Q579" i="4"/>
  <c r="Q596" i="43" s="1"/>
  <c r="W596" i="43"/>
  <c r="U596" i="43"/>
  <c r="L580" i="4"/>
  <c r="Q580" i="4"/>
  <c r="Q597" i="43" s="1"/>
  <c r="U597" i="43"/>
  <c r="W597" i="43"/>
  <c r="L581" i="4"/>
  <c r="Q581" i="4"/>
  <c r="Q598" i="43" s="1"/>
  <c r="W598" i="43"/>
  <c r="U598" i="43"/>
  <c r="L582" i="4"/>
  <c r="S583" i="4"/>
  <c r="S600" i="43" s="1"/>
  <c r="S584" i="4"/>
  <c r="S601" i="43" s="1"/>
  <c r="S585" i="4"/>
  <c r="S602" i="43" s="1"/>
  <c r="S586" i="4"/>
  <c r="S603" i="43" s="1"/>
  <c r="U604" i="43"/>
  <c r="W604" i="43"/>
  <c r="L588" i="4"/>
  <c r="S589" i="4"/>
  <c r="S606" i="43" s="1"/>
  <c r="V607" i="43"/>
  <c r="T607" i="43"/>
  <c r="K591" i="4"/>
  <c r="V608" i="43"/>
  <c r="T608" i="43"/>
  <c r="K592" i="4"/>
  <c r="T609" i="43"/>
  <c r="V609" i="43"/>
  <c r="K593" i="4"/>
  <c r="V610" i="43"/>
  <c r="T610" i="43"/>
  <c r="K594" i="4"/>
  <c r="T611" i="43"/>
  <c r="V611" i="43"/>
  <c r="K595" i="4"/>
  <c r="V612" i="43"/>
  <c r="T612" i="43"/>
  <c r="K596" i="4"/>
  <c r="S597" i="4"/>
  <c r="S614" i="43" s="1"/>
  <c r="S599" i="4"/>
  <c r="S616" i="43" s="1"/>
  <c r="T618" i="43"/>
  <c r="V618" i="43"/>
  <c r="K602" i="4"/>
  <c r="W619" i="43"/>
  <c r="U619" i="43"/>
  <c r="U620" i="43"/>
  <c r="W620" i="43"/>
  <c r="W621" i="43"/>
  <c r="U621" i="43"/>
  <c r="U622" i="43"/>
  <c r="W622" i="43"/>
  <c r="S611" i="4"/>
  <c r="S628" i="43" s="1"/>
  <c r="V629" i="43"/>
  <c r="T629" i="43"/>
  <c r="W630" i="43"/>
  <c r="U630" i="43"/>
  <c r="K616" i="4"/>
  <c r="K634" i="43" s="1"/>
  <c r="V635" i="43"/>
  <c r="T635" i="43"/>
  <c r="K618" i="4"/>
  <c r="K636" i="43" s="1"/>
  <c r="T637" i="43"/>
  <c r="V637" i="43"/>
  <c r="K620" i="4"/>
  <c r="K638" i="43" s="1"/>
  <c r="V639" i="43"/>
  <c r="T639" i="43"/>
  <c r="K622" i="4"/>
  <c r="K640" i="43" s="1"/>
  <c r="N623" i="4"/>
  <c r="N641" i="43" s="1"/>
  <c r="T641" i="43"/>
  <c r="V641" i="43"/>
  <c r="K624" i="4"/>
  <c r="K642" i="43" s="1"/>
  <c r="P624" i="4"/>
  <c r="P642" i="43" s="1"/>
  <c r="P628" i="4"/>
  <c r="P646" i="43" s="1"/>
  <c r="P632" i="4"/>
  <c r="P650" i="43" s="1"/>
  <c r="P636" i="4"/>
  <c r="P654" i="43" s="1"/>
  <c r="P640" i="4"/>
  <c r="P658" i="43" s="1"/>
  <c r="U504" i="43"/>
  <c r="W504" i="43"/>
  <c r="W505" i="43"/>
  <c r="U505" i="43"/>
  <c r="U506" i="43"/>
  <c r="W506" i="43"/>
  <c r="W507" i="43"/>
  <c r="U507" i="43"/>
  <c r="U508" i="43"/>
  <c r="W508" i="43"/>
  <c r="W509" i="43"/>
  <c r="U509" i="43"/>
  <c r="U510" i="43"/>
  <c r="W510" i="43"/>
  <c r="W511" i="43"/>
  <c r="U511" i="43"/>
  <c r="T521" i="43"/>
  <c r="V521" i="43"/>
  <c r="K506" i="4"/>
  <c r="V522" i="43"/>
  <c r="T522" i="43"/>
  <c r="K507" i="4"/>
  <c r="T523" i="43"/>
  <c r="V523" i="43"/>
  <c r="K508" i="4"/>
  <c r="U526" i="43"/>
  <c r="W526" i="43"/>
  <c r="W527" i="43"/>
  <c r="U527" i="43"/>
  <c r="Q512" i="4"/>
  <c r="Q528" i="43" s="1"/>
  <c r="U528" i="43"/>
  <c r="W528" i="43"/>
  <c r="L513" i="4"/>
  <c r="Q513" i="4"/>
  <c r="Q529" i="43" s="1"/>
  <c r="W529" i="43"/>
  <c r="U529" i="43"/>
  <c r="L514" i="4"/>
  <c r="Q514" i="4"/>
  <c r="Q530" i="43" s="1"/>
  <c r="U530" i="43"/>
  <c r="W530" i="43"/>
  <c r="L515" i="4"/>
  <c r="Q515" i="4"/>
  <c r="Q531" i="43" s="1"/>
  <c r="W531" i="43"/>
  <c r="U531" i="43"/>
  <c r="L516" i="4"/>
  <c r="Q516" i="4"/>
  <c r="Q532" i="43" s="1"/>
  <c r="U532" i="43"/>
  <c r="W532" i="43"/>
  <c r="L517" i="4"/>
  <c r="Q517" i="4"/>
  <c r="Q533" i="43" s="1"/>
  <c r="W533" i="43"/>
  <c r="U533" i="43"/>
  <c r="L518" i="4"/>
  <c r="Q518" i="4"/>
  <c r="Q534" i="43" s="1"/>
  <c r="U534" i="43"/>
  <c r="W534" i="43"/>
  <c r="L519" i="4"/>
  <c r="Q519" i="4"/>
  <c r="Q535" i="43" s="1"/>
  <c r="W535" i="43"/>
  <c r="U535" i="43"/>
  <c r="L520" i="4"/>
  <c r="Q520" i="4"/>
  <c r="Q536" i="43" s="1"/>
  <c r="U536" i="43"/>
  <c r="W536" i="43"/>
  <c r="L521" i="4"/>
  <c r="Q521" i="4"/>
  <c r="Q537" i="43" s="1"/>
  <c r="U537" i="43"/>
  <c r="W537" i="43"/>
  <c r="L522" i="4"/>
  <c r="Q522" i="4"/>
  <c r="Q538" i="43" s="1"/>
  <c r="W538" i="43"/>
  <c r="U538" i="43"/>
  <c r="L523" i="4"/>
  <c r="Q523" i="4"/>
  <c r="Q539" i="43" s="1"/>
  <c r="U539" i="43"/>
  <c r="W539" i="43"/>
  <c r="N524" i="4"/>
  <c r="N540" i="43" s="1"/>
  <c r="K526" i="4"/>
  <c r="O526" i="4"/>
  <c r="O544" i="43" s="1"/>
  <c r="S526" i="4"/>
  <c r="S544" i="43" s="1"/>
  <c r="E633" i="43"/>
  <c r="J633" i="43"/>
  <c r="V543" i="43"/>
  <c r="T543" i="43"/>
  <c r="K528" i="4"/>
  <c r="T545" i="43"/>
  <c r="V545" i="43"/>
  <c r="K529" i="4"/>
  <c r="V546" i="43"/>
  <c r="T546" i="43"/>
  <c r="K530" i="4"/>
  <c r="T547" i="43"/>
  <c r="V547" i="43"/>
  <c r="K531" i="4"/>
  <c r="T548" i="43"/>
  <c r="V548" i="43"/>
  <c r="K532" i="4"/>
  <c r="V549" i="43"/>
  <c r="T549" i="43"/>
  <c r="K533" i="4"/>
  <c r="T550" i="43"/>
  <c r="V550" i="43"/>
  <c r="K534" i="4"/>
  <c r="V551" i="43"/>
  <c r="T551" i="43"/>
  <c r="K535" i="4"/>
  <c r="Q535" i="4"/>
  <c r="Q552" i="43" s="1"/>
  <c r="O536" i="4"/>
  <c r="O553" i="43" s="1"/>
  <c r="S536" i="4"/>
  <c r="O537" i="4"/>
  <c r="O554" i="43" s="1"/>
  <c r="S537" i="4"/>
  <c r="S554" i="43" s="1"/>
  <c r="O538" i="4"/>
  <c r="O555" i="43" s="1"/>
  <c r="S538" i="4"/>
  <c r="S555" i="43" s="1"/>
  <c r="O539" i="4"/>
  <c r="O556" i="43" s="1"/>
  <c r="S539" i="4"/>
  <c r="S556" i="43" s="1"/>
  <c r="O540" i="4"/>
  <c r="O557" i="43" s="1"/>
  <c r="S540" i="4"/>
  <c r="S557" i="43" s="1"/>
  <c r="O541" i="4"/>
  <c r="O558" i="43" s="1"/>
  <c r="S541" i="4"/>
  <c r="S558" i="43" s="1"/>
  <c r="O542" i="4"/>
  <c r="O559" i="43" s="1"/>
  <c r="S542" i="4"/>
  <c r="S559" i="43" s="1"/>
  <c r="O543" i="4"/>
  <c r="O560" i="43" s="1"/>
  <c r="S543" i="4"/>
  <c r="S560" i="43" s="1"/>
  <c r="O544" i="4"/>
  <c r="O561" i="43" s="1"/>
  <c r="S544" i="4"/>
  <c r="S561" i="43" s="1"/>
  <c r="V562" i="43"/>
  <c r="T562" i="43"/>
  <c r="K546" i="4"/>
  <c r="T563" i="43"/>
  <c r="V563" i="43"/>
  <c r="K547" i="4"/>
  <c r="T564" i="43"/>
  <c r="V564" i="43"/>
  <c r="K548" i="4"/>
  <c r="Q548" i="4"/>
  <c r="Q565" i="43" s="1"/>
  <c r="W565" i="43"/>
  <c r="U565" i="43"/>
  <c r="L549" i="4"/>
  <c r="Q549" i="4"/>
  <c r="Q566" i="43" s="1"/>
  <c r="W566" i="43"/>
  <c r="U566" i="43"/>
  <c r="L550" i="4"/>
  <c r="Q550" i="4"/>
  <c r="Q567" i="43" s="1"/>
  <c r="U567" i="43"/>
  <c r="W567" i="43"/>
  <c r="L551" i="4"/>
  <c r="Q551" i="4"/>
  <c r="Q568" i="43" s="1"/>
  <c r="W568" i="43"/>
  <c r="U568" i="43"/>
  <c r="L552" i="4"/>
  <c r="Q552" i="4"/>
  <c r="Q569" i="43" s="1"/>
  <c r="U569" i="43"/>
  <c r="W569" i="43"/>
  <c r="L553" i="4"/>
  <c r="Q553" i="4"/>
  <c r="Q570" i="43" s="1"/>
  <c r="U570" i="43"/>
  <c r="W570" i="43"/>
  <c r="L554" i="4"/>
  <c r="AK554" i="4"/>
  <c r="N555" i="4"/>
  <c r="N572" i="43" s="1"/>
  <c r="AK555" i="4"/>
  <c r="N556" i="4"/>
  <c r="N573" i="43" s="1"/>
  <c r="AK556" i="4"/>
  <c r="N557" i="4"/>
  <c r="N574" i="43" s="1"/>
  <c r="AK557" i="4"/>
  <c r="N558" i="4"/>
  <c r="N575" i="43" s="1"/>
  <c r="AK558" i="4"/>
  <c r="N559" i="4"/>
  <c r="N576" i="43" s="1"/>
  <c r="AK559" i="4"/>
  <c r="N560" i="4"/>
  <c r="N577" i="43" s="1"/>
  <c r="AK560" i="4"/>
  <c r="N561" i="4"/>
  <c r="N578" i="43" s="1"/>
  <c r="S561" i="4"/>
  <c r="S578" i="43" s="1"/>
  <c r="AK562" i="4"/>
  <c r="N563" i="4"/>
  <c r="N580" i="43" s="1"/>
  <c r="V580" i="43"/>
  <c r="T580" i="43"/>
  <c r="K564" i="4"/>
  <c r="AK564" i="4"/>
  <c r="N565" i="4"/>
  <c r="N582" i="43" s="1"/>
  <c r="V582" i="43"/>
  <c r="T582" i="43"/>
  <c r="K566" i="4"/>
  <c r="AK566" i="4"/>
  <c r="N567" i="4"/>
  <c r="N584" i="43" s="1"/>
  <c r="AK567" i="4"/>
  <c r="N568" i="4"/>
  <c r="N585" i="43" s="1"/>
  <c r="S568" i="4"/>
  <c r="S585" i="43" s="1"/>
  <c r="O569" i="4"/>
  <c r="O586" i="43" s="1"/>
  <c r="V586" i="43"/>
  <c r="T586" i="43"/>
  <c r="K570" i="4"/>
  <c r="V587" i="43"/>
  <c r="T587" i="43"/>
  <c r="K571" i="4"/>
  <c r="T588" i="43"/>
  <c r="V588" i="43"/>
  <c r="K572" i="4"/>
  <c r="T589" i="43"/>
  <c r="V589" i="43"/>
  <c r="K573" i="4"/>
  <c r="V590" i="43"/>
  <c r="T590" i="43"/>
  <c r="K574" i="4"/>
  <c r="V591" i="43"/>
  <c r="T591" i="43"/>
  <c r="K575" i="4"/>
  <c r="W592" i="43"/>
  <c r="U592" i="43"/>
  <c r="L576" i="4"/>
  <c r="Q576" i="4"/>
  <c r="Q593" i="43" s="1"/>
  <c r="U593" i="43"/>
  <c r="W593" i="43"/>
  <c r="L577" i="4"/>
  <c r="Q577" i="4"/>
  <c r="Q594" i="43" s="1"/>
  <c r="W594" i="43"/>
  <c r="U594" i="43"/>
  <c r="L578" i="4"/>
  <c r="AK578" i="4"/>
  <c r="N579" i="4"/>
  <c r="N596" i="43" s="1"/>
  <c r="AK579" i="4"/>
  <c r="N580" i="4"/>
  <c r="N597" i="43" s="1"/>
  <c r="AK580" i="4"/>
  <c r="N581" i="4"/>
  <c r="N598" i="43" s="1"/>
  <c r="AK581" i="4"/>
  <c r="N582" i="4"/>
  <c r="N599" i="43" s="1"/>
  <c r="S582" i="4"/>
  <c r="S599" i="43" s="1"/>
  <c r="T600" i="43"/>
  <c r="V600" i="43"/>
  <c r="K584" i="4"/>
  <c r="T601" i="43"/>
  <c r="V601" i="43"/>
  <c r="K585" i="4"/>
  <c r="V602" i="43"/>
  <c r="T602" i="43"/>
  <c r="K586" i="4"/>
  <c r="T603" i="43"/>
  <c r="V603" i="43"/>
  <c r="K587" i="4"/>
  <c r="AK587" i="4"/>
  <c r="N588" i="4"/>
  <c r="N605" i="43" s="1"/>
  <c r="V605" i="43"/>
  <c r="T605" i="43"/>
  <c r="K589" i="4"/>
  <c r="T606" i="43"/>
  <c r="V606" i="43"/>
  <c r="K590" i="4"/>
  <c r="W607" i="43"/>
  <c r="U607" i="43"/>
  <c r="L591" i="4"/>
  <c r="Q591" i="4"/>
  <c r="Q608" i="43" s="1"/>
  <c r="U608" i="43"/>
  <c r="W608" i="43"/>
  <c r="L592" i="4"/>
  <c r="Q592" i="4"/>
  <c r="Q609" i="43" s="1"/>
  <c r="W609" i="43"/>
  <c r="U609" i="43"/>
  <c r="L593" i="4"/>
  <c r="Q593" i="4"/>
  <c r="Q610" i="43" s="1"/>
  <c r="W610" i="43"/>
  <c r="U610" i="43"/>
  <c r="L594" i="4"/>
  <c r="Q594" i="4"/>
  <c r="Q611" i="43" s="1"/>
  <c r="U611" i="43"/>
  <c r="W611" i="43"/>
  <c r="L595" i="4"/>
  <c r="Q595" i="4"/>
  <c r="Q612" i="43" s="1"/>
  <c r="W612" i="43"/>
  <c r="U612" i="43"/>
  <c r="L596" i="4"/>
  <c r="L613" i="43" s="1"/>
  <c r="T613" i="43"/>
  <c r="V613" i="43"/>
  <c r="K597" i="4"/>
  <c r="V614" i="43"/>
  <c r="T614" i="43"/>
  <c r="K598" i="4"/>
  <c r="T615" i="43"/>
  <c r="V615" i="43"/>
  <c r="K599" i="4"/>
  <c r="V616" i="43"/>
  <c r="T616" i="43"/>
  <c r="K600" i="4"/>
  <c r="T617" i="43"/>
  <c r="V617" i="43"/>
  <c r="K601" i="4"/>
  <c r="Q601" i="4"/>
  <c r="Q618" i="43" s="1"/>
  <c r="W618" i="43"/>
  <c r="U618" i="43"/>
  <c r="L602" i="4"/>
  <c r="AK602" i="4"/>
  <c r="N603" i="4"/>
  <c r="N620" i="43" s="1"/>
  <c r="AK603" i="4"/>
  <c r="N604" i="4"/>
  <c r="N621" i="43" s="1"/>
  <c r="AK604" i="4"/>
  <c r="N605" i="4"/>
  <c r="N622" i="43" s="1"/>
  <c r="AK605" i="4"/>
  <c r="N606" i="4"/>
  <c r="N623" i="43" s="1"/>
  <c r="S606" i="4"/>
  <c r="S623" i="43" s="1"/>
  <c r="O607" i="4"/>
  <c r="O624" i="43" s="1"/>
  <c r="S607" i="4"/>
  <c r="S624" i="43" s="1"/>
  <c r="O608" i="4"/>
  <c r="O625" i="43" s="1"/>
  <c r="S608" i="4"/>
  <c r="S625" i="43" s="1"/>
  <c r="O609" i="4"/>
  <c r="O626" i="43" s="1"/>
  <c r="S609" i="4"/>
  <c r="S626" i="43" s="1"/>
  <c r="K610" i="4"/>
  <c r="T627" i="43"/>
  <c r="V627" i="43"/>
  <c r="K611" i="4"/>
  <c r="V628" i="43"/>
  <c r="T628" i="43"/>
  <c r="K612" i="4"/>
  <c r="U629" i="43"/>
  <c r="W629" i="43"/>
  <c r="AK612" i="4"/>
  <c r="N613" i="4"/>
  <c r="N630" i="43" s="1"/>
  <c r="O614" i="4"/>
  <c r="O631" i="43" s="1"/>
  <c r="S614" i="4"/>
  <c r="S631" i="43" s="1"/>
  <c r="K615" i="4"/>
  <c r="V632" i="43"/>
  <c r="T632" i="43"/>
  <c r="L616" i="4"/>
  <c r="L634" i="43" s="1"/>
  <c r="Q616" i="4"/>
  <c r="Q634" i="43" s="1"/>
  <c r="W635" i="43"/>
  <c r="U635" i="43"/>
  <c r="L618" i="4"/>
  <c r="L636" i="43" s="1"/>
  <c r="Q618" i="4"/>
  <c r="Q636" i="43" s="1"/>
  <c r="U637" i="43"/>
  <c r="W637" i="43"/>
  <c r="L620" i="4"/>
  <c r="L638" i="43" s="1"/>
  <c r="Q620" i="4"/>
  <c r="Q638" i="43" s="1"/>
  <c r="W639" i="43"/>
  <c r="U639" i="43"/>
  <c r="L622" i="4"/>
  <c r="L640" i="43" s="1"/>
  <c r="Q622" i="4"/>
  <c r="Q640" i="43" s="1"/>
  <c r="W641" i="43"/>
  <c r="U641" i="43"/>
  <c r="L624" i="4"/>
  <c r="L642" i="43" s="1"/>
  <c r="Q624" i="4"/>
  <c r="Q642" i="43" s="1"/>
  <c r="P627" i="4"/>
  <c r="P645" i="43" s="1"/>
  <c r="P631" i="4"/>
  <c r="P649" i="43" s="1"/>
  <c r="P635" i="4"/>
  <c r="P653" i="43" s="1"/>
  <c r="P639" i="4"/>
  <c r="P657" i="43" s="1"/>
  <c r="M85" i="43"/>
  <c r="M217" i="43"/>
  <c r="M254" i="43"/>
  <c r="R340" i="43"/>
  <c r="S340" i="43"/>
  <c r="M387" i="43"/>
  <c r="R387" i="43"/>
  <c r="M459" i="43"/>
  <c r="M633" i="43"/>
  <c r="R659" i="43"/>
  <c r="C4" i="48"/>
  <c r="E4" i="48" s="1"/>
  <c r="Q20" i="51"/>
  <c r="Q103" i="51" s="1"/>
  <c r="Q57" i="51"/>
  <c r="C10" i="48"/>
  <c r="C5" i="48"/>
  <c r="E5" i="48" s="1"/>
  <c r="S659" i="43"/>
  <c r="Q88" i="51"/>
  <c r="C3" i="48"/>
  <c r="B16" i="48"/>
  <c r="M659" i="43"/>
  <c r="L103" i="51"/>
  <c r="C12" i="48"/>
  <c r="E12" i="48" s="1"/>
  <c r="Q59" i="51"/>
  <c r="C16" i="48" l="1"/>
  <c r="E10" i="48"/>
  <c r="E16" i="48" s="1"/>
  <c r="K628" i="43"/>
  <c r="P611" i="4"/>
  <c r="P628" i="43" s="1"/>
  <c r="K615" i="43"/>
  <c r="P598" i="4"/>
  <c r="P615" i="43" s="1"/>
  <c r="K606" i="43"/>
  <c r="P589" i="4"/>
  <c r="P606" i="43" s="1"/>
  <c r="K603" i="43"/>
  <c r="P586" i="4"/>
  <c r="P603" i="43" s="1"/>
  <c r="K591" i="43"/>
  <c r="P574" i="4"/>
  <c r="P591" i="43" s="1"/>
  <c r="K587" i="43"/>
  <c r="P570" i="4"/>
  <c r="P587" i="43" s="1"/>
  <c r="K563" i="43"/>
  <c r="P546" i="4"/>
  <c r="P563" i="43" s="1"/>
  <c r="K550" i="43"/>
  <c r="P533" i="4"/>
  <c r="P550" i="43" s="1"/>
  <c r="K546" i="43"/>
  <c r="P529" i="4"/>
  <c r="P546" i="43" s="1"/>
  <c r="L539" i="43"/>
  <c r="O523" i="4"/>
  <c r="O539" i="43" s="1"/>
  <c r="L538" i="43"/>
  <c r="O522" i="4"/>
  <c r="O538" i="43" s="1"/>
  <c r="L537" i="43"/>
  <c r="O521" i="4"/>
  <c r="O537" i="43" s="1"/>
  <c r="L536" i="43"/>
  <c r="O520" i="4"/>
  <c r="O536" i="43" s="1"/>
  <c r="L535" i="43"/>
  <c r="O519" i="4"/>
  <c r="O535" i="43" s="1"/>
  <c r="L534" i="43"/>
  <c r="O518" i="4"/>
  <c r="O534" i="43" s="1"/>
  <c r="L533" i="43"/>
  <c r="O517" i="4"/>
  <c r="O533" i="43" s="1"/>
  <c r="L532" i="43"/>
  <c r="O516" i="4"/>
  <c r="O532" i="43" s="1"/>
  <c r="L531" i="43"/>
  <c r="O515" i="4"/>
  <c r="O531" i="43" s="1"/>
  <c r="L530" i="43"/>
  <c r="O514" i="4"/>
  <c r="O530" i="43" s="1"/>
  <c r="L529" i="43"/>
  <c r="O513" i="4"/>
  <c r="O529" i="43" s="1"/>
  <c r="K524" i="43"/>
  <c r="P508" i="4"/>
  <c r="P524" i="43" s="1"/>
  <c r="K659" i="43"/>
  <c r="K619" i="43"/>
  <c r="K610" i="43"/>
  <c r="K595" i="43"/>
  <c r="L585" i="43"/>
  <c r="O568" i="4"/>
  <c r="O585" i="43" s="1"/>
  <c r="L584" i="43"/>
  <c r="O567" i="4"/>
  <c r="O584" i="43" s="1"/>
  <c r="K571" i="43"/>
  <c r="K567" i="43"/>
  <c r="K540" i="43"/>
  <c r="P524" i="4"/>
  <c r="P540" i="43" s="1"/>
  <c r="K536" i="43"/>
  <c r="P520" i="4"/>
  <c r="P536" i="43" s="1"/>
  <c r="K532" i="43"/>
  <c r="K622" i="43"/>
  <c r="P605" i="4"/>
  <c r="P622" i="43" s="1"/>
  <c r="K598" i="43"/>
  <c r="K584" i="43"/>
  <c r="P567" i="4"/>
  <c r="P584" i="43" s="1"/>
  <c r="K578" i="43"/>
  <c r="K574" i="43"/>
  <c r="K624" i="43"/>
  <c r="P607" i="4"/>
  <c r="P624" i="43" s="1"/>
  <c r="K560" i="43"/>
  <c r="P543" i="4"/>
  <c r="P560" i="43" s="1"/>
  <c r="K556" i="43"/>
  <c r="P539" i="4"/>
  <c r="P556" i="43" s="1"/>
  <c r="R511" i="43"/>
  <c r="S495" i="4"/>
  <c r="S511" i="43" s="1"/>
  <c r="K496" i="43"/>
  <c r="P480" i="4"/>
  <c r="P496" i="43" s="1"/>
  <c r="K492" i="43"/>
  <c r="P476" i="4"/>
  <c r="P492" i="43" s="1"/>
  <c r="K488" i="43"/>
  <c r="P472" i="4"/>
  <c r="P488" i="43" s="1"/>
  <c r="K484" i="43"/>
  <c r="P468" i="4"/>
  <c r="P484" i="43" s="1"/>
  <c r="Q480" i="43"/>
  <c r="R464" i="4"/>
  <c r="K479" i="43"/>
  <c r="P463" i="4"/>
  <c r="P479" i="43" s="1"/>
  <c r="K411" i="43"/>
  <c r="P399" i="4"/>
  <c r="P411" i="43" s="1"/>
  <c r="K407" i="43"/>
  <c r="P395" i="4"/>
  <c r="P407" i="43" s="1"/>
  <c r="K403" i="43"/>
  <c r="P391" i="4"/>
  <c r="P403" i="43" s="1"/>
  <c r="K399" i="43"/>
  <c r="P387" i="4"/>
  <c r="P399" i="43" s="1"/>
  <c r="K395" i="43"/>
  <c r="P383" i="4"/>
  <c r="P395" i="43" s="1"/>
  <c r="K391" i="43"/>
  <c r="P379" i="4"/>
  <c r="P391" i="43" s="1"/>
  <c r="L383" i="43"/>
  <c r="O372" i="4"/>
  <c r="O383" i="43" s="1"/>
  <c r="L382" i="43"/>
  <c r="O371" i="4"/>
  <c r="O382" i="43" s="1"/>
  <c r="L381" i="43"/>
  <c r="O370" i="4"/>
  <c r="O381" i="43" s="1"/>
  <c r="L380" i="43"/>
  <c r="O369" i="4"/>
  <c r="O380" i="43" s="1"/>
  <c r="L379" i="43"/>
  <c r="O368" i="4"/>
  <c r="O379" i="43" s="1"/>
  <c r="L378" i="43"/>
  <c r="O367" i="4"/>
  <c r="O378" i="43" s="1"/>
  <c r="K353" i="43"/>
  <c r="P342" i="4"/>
  <c r="P353" i="43" s="1"/>
  <c r="K289" i="43"/>
  <c r="P282" i="4"/>
  <c r="P289" i="43" s="1"/>
  <c r="K275" i="43"/>
  <c r="P268" i="4"/>
  <c r="P275" i="43" s="1"/>
  <c r="L268" i="43"/>
  <c r="O261" i="4"/>
  <c r="O268" i="43" s="1"/>
  <c r="L267" i="43"/>
  <c r="O260" i="4"/>
  <c r="O267" i="43" s="1"/>
  <c r="K240" i="43"/>
  <c r="P234" i="4"/>
  <c r="P240" i="43" s="1"/>
  <c r="K236" i="43"/>
  <c r="P230" i="4"/>
  <c r="P236" i="43" s="1"/>
  <c r="K229" i="43"/>
  <c r="P223" i="4"/>
  <c r="P229" i="43" s="1"/>
  <c r="K197" i="43"/>
  <c r="P193" i="4"/>
  <c r="P197" i="43" s="1"/>
  <c r="K189" i="43"/>
  <c r="P185" i="4"/>
  <c r="P189" i="43" s="1"/>
  <c r="K181" i="43"/>
  <c r="P177" i="4"/>
  <c r="P181" i="43" s="1"/>
  <c r="K173" i="43"/>
  <c r="P169" i="4"/>
  <c r="P173" i="43" s="1"/>
  <c r="K169" i="43"/>
  <c r="P165" i="4"/>
  <c r="P169" i="43" s="1"/>
  <c r="P149" i="43"/>
  <c r="P151" i="43" s="1"/>
  <c r="L144" i="43"/>
  <c r="O142" i="4"/>
  <c r="O144" i="43" s="1"/>
  <c r="L143" i="43"/>
  <c r="O141" i="4"/>
  <c r="O143" i="43" s="1"/>
  <c r="L142" i="43"/>
  <c r="O140" i="4"/>
  <c r="O142" i="43" s="1"/>
  <c r="L141" i="43"/>
  <c r="O139" i="4"/>
  <c r="O141" i="43" s="1"/>
  <c r="K88" i="43"/>
  <c r="P89" i="4"/>
  <c r="P88" i="43" s="1"/>
  <c r="K81" i="43"/>
  <c r="P83" i="4"/>
  <c r="P81" i="43" s="1"/>
  <c r="K70" i="43"/>
  <c r="P72" i="4"/>
  <c r="P70" i="43" s="1"/>
  <c r="K57" i="43"/>
  <c r="P59" i="4"/>
  <c r="P57" i="43" s="1"/>
  <c r="K47" i="43"/>
  <c r="P49" i="4"/>
  <c r="P47" i="43" s="1"/>
  <c r="R580" i="4"/>
  <c r="K526" i="43"/>
  <c r="K510" i="43"/>
  <c r="Q508" i="43"/>
  <c r="R492" i="4"/>
  <c r="L506" i="43"/>
  <c r="O490" i="4"/>
  <c r="O506" i="43" s="1"/>
  <c r="K483" i="43"/>
  <c r="P467" i="4"/>
  <c r="P483" i="43" s="1"/>
  <c r="K477" i="43"/>
  <c r="K474" i="43"/>
  <c r="P459" i="4"/>
  <c r="P474" i="43" s="1"/>
  <c r="K462" i="43"/>
  <c r="K455" i="43"/>
  <c r="P442" i="4"/>
  <c r="P455" i="43" s="1"/>
  <c r="K451" i="43"/>
  <c r="P438" i="4"/>
  <c r="P451" i="43" s="1"/>
  <c r="K447" i="43"/>
  <c r="P434" i="4"/>
  <c r="P447" i="43" s="1"/>
  <c r="K442" i="43"/>
  <c r="P429" i="4"/>
  <c r="P442" i="43" s="1"/>
  <c r="K437" i="43"/>
  <c r="P424" i="4"/>
  <c r="P437" i="43" s="1"/>
  <c r="K433" i="43"/>
  <c r="P420" i="4"/>
  <c r="P433" i="43" s="1"/>
  <c r="K381" i="43"/>
  <c r="P370" i="4"/>
  <c r="P381" i="43" s="1"/>
  <c r="K366" i="43"/>
  <c r="K341" i="43"/>
  <c r="K342" i="43" s="1"/>
  <c r="P332" i="4"/>
  <c r="P341" i="43" s="1"/>
  <c r="P342" i="43" s="1"/>
  <c r="K290" i="43"/>
  <c r="D8" i="13"/>
  <c r="S286" i="43"/>
  <c r="H7" i="13"/>
  <c r="I7" i="13" s="1"/>
  <c r="K283" i="43"/>
  <c r="L269" i="43"/>
  <c r="O262" i="4"/>
  <c r="O269" i="43" s="1"/>
  <c r="K208" i="43"/>
  <c r="L171" i="43"/>
  <c r="O167" i="4"/>
  <c r="O171" i="43" s="1"/>
  <c r="L170" i="43"/>
  <c r="O166" i="4"/>
  <c r="O170" i="43" s="1"/>
  <c r="K141" i="43"/>
  <c r="P139" i="4"/>
  <c r="P141" i="43" s="1"/>
  <c r="R539" i="43"/>
  <c r="S523" i="4"/>
  <c r="S539" i="43" s="1"/>
  <c r="R531" i="43"/>
  <c r="S515" i="4"/>
  <c r="S531" i="43" s="1"/>
  <c r="K518" i="43"/>
  <c r="P502" i="4"/>
  <c r="P518" i="43" s="1"/>
  <c r="L517" i="43"/>
  <c r="O501" i="4"/>
  <c r="O517" i="43" s="1"/>
  <c r="L503" i="43"/>
  <c r="O487" i="4"/>
  <c r="O503" i="43" s="1"/>
  <c r="L502" i="43"/>
  <c r="O486" i="4"/>
  <c r="O502" i="43" s="1"/>
  <c r="K481" i="43"/>
  <c r="L458" i="43"/>
  <c r="O445" i="4"/>
  <c r="O458" i="43" s="1"/>
  <c r="L457" i="43"/>
  <c r="O444" i="4"/>
  <c r="O457" i="43" s="1"/>
  <c r="K443" i="43"/>
  <c r="P430" i="4"/>
  <c r="P443" i="43" s="1"/>
  <c r="Q386" i="43"/>
  <c r="R375" i="4"/>
  <c r="K385" i="43"/>
  <c r="L367" i="43"/>
  <c r="O356" i="4"/>
  <c r="O367" i="43" s="1"/>
  <c r="L286" i="43"/>
  <c r="O279" i="4"/>
  <c r="O286" i="43" s="1"/>
  <c r="L285" i="43"/>
  <c r="O278" i="4"/>
  <c r="O285" i="43" s="1"/>
  <c r="L273" i="43"/>
  <c r="O266" i="4"/>
  <c r="O273" i="43" s="1"/>
  <c r="L272" i="43"/>
  <c r="O265" i="4"/>
  <c r="O272" i="43" s="1"/>
  <c r="L271" i="43"/>
  <c r="O264" i="4"/>
  <c r="O271" i="43" s="1"/>
  <c r="K270" i="43"/>
  <c r="P263" i="4"/>
  <c r="P270" i="43" s="1"/>
  <c r="L260" i="43"/>
  <c r="O253" i="4"/>
  <c r="O260" i="43" s="1"/>
  <c r="L259" i="43"/>
  <c r="O252" i="4"/>
  <c r="O259" i="43" s="1"/>
  <c r="L258" i="43"/>
  <c r="O251" i="4"/>
  <c r="O258" i="43" s="1"/>
  <c r="L257" i="43"/>
  <c r="O250" i="4"/>
  <c r="O257" i="43" s="1"/>
  <c r="L256" i="43"/>
  <c r="O249" i="4"/>
  <c r="O256" i="43" s="1"/>
  <c r="L234" i="43"/>
  <c r="O228" i="4"/>
  <c r="O234" i="43" s="1"/>
  <c r="L233" i="43"/>
  <c r="O227" i="4"/>
  <c r="O233" i="43" s="1"/>
  <c r="L205" i="43"/>
  <c r="O201" i="4"/>
  <c r="O205" i="43" s="1"/>
  <c r="L204" i="43"/>
  <c r="O200" i="4"/>
  <c r="O204" i="43" s="1"/>
  <c r="K176" i="43"/>
  <c r="P172" i="4"/>
  <c r="P176" i="43" s="1"/>
  <c r="K171" i="43"/>
  <c r="P167" i="4"/>
  <c r="P171" i="43" s="1"/>
  <c r="D5" i="13"/>
  <c r="K166" i="43"/>
  <c r="K162" i="43"/>
  <c r="R581" i="4"/>
  <c r="R558" i="4"/>
  <c r="K513" i="43"/>
  <c r="K508" i="43"/>
  <c r="K365" i="43"/>
  <c r="K272" i="43"/>
  <c r="K259" i="43"/>
  <c r="P252" i="4"/>
  <c r="P259" i="43" s="1"/>
  <c r="K247" i="43"/>
  <c r="K224" i="43"/>
  <c r="P218" i="4"/>
  <c r="P224" i="43" s="1"/>
  <c r="K220" i="43"/>
  <c r="K212" i="43"/>
  <c r="K207" i="43"/>
  <c r="R283" i="4"/>
  <c r="R170" i="43"/>
  <c r="S166" i="4"/>
  <c r="S170" i="43" s="1"/>
  <c r="K111" i="43"/>
  <c r="L66" i="43"/>
  <c r="O68" i="4"/>
  <c r="O66" i="43" s="1"/>
  <c r="K45" i="43"/>
  <c r="P47" i="4"/>
  <c r="P45" i="43" s="1"/>
  <c r="K33" i="43"/>
  <c r="P35" i="4"/>
  <c r="P33" i="43" s="1"/>
  <c r="K25" i="43"/>
  <c r="P27" i="4"/>
  <c r="P25" i="43" s="1"/>
  <c r="K7" i="43"/>
  <c r="P9" i="4"/>
  <c r="P7" i="43" s="1"/>
  <c r="M660" i="43"/>
  <c r="E31" i="13" s="1"/>
  <c r="E32" i="13" s="1"/>
  <c r="K629" i="43"/>
  <c r="P612" i="4"/>
  <c r="P629" i="43" s="1"/>
  <c r="K616" i="43"/>
  <c r="P599" i="4"/>
  <c r="P616" i="43" s="1"/>
  <c r="K607" i="43"/>
  <c r="P590" i="4"/>
  <c r="P607" i="43" s="1"/>
  <c r="K604" i="43"/>
  <c r="P587" i="4"/>
  <c r="P604" i="43" s="1"/>
  <c r="K592" i="43"/>
  <c r="P575" i="4"/>
  <c r="P592" i="43" s="1"/>
  <c r="K588" i="43"/>
  <c r="P571" i="4"/>
  <c r="P588" i="43" s="1"/>
  <c r="K583" i="43"/>
  <c r="P566" i="4"/>
  <c r="P583" i="43" s="1"/>
  <c r="K564" i="43"/>
  <c r="P547" i="4"/>
  <c r="P564" i="43" s="1"/>
  <c r="K551" i="43"/>
  <c r="P534" i="4"/>
  <c r="P551" i="43" s="1"/>
  <c r="K547" i="43"/>
  <c r="P530" i="4"/>
  <c r="P547" i="43" s="1"/>
  <c r="S615" i="4"/>
  <c r="S632" i="43" s="1"/>
  <c r="S598" i="4"/>
  <c r="S615" i="43" s="1"/>
  <c r="K611" i="43"/>
  <c r="L599" i="43"/>
  <c r="O582" i="4"/>
  <c r="O599" i="43" s="1"/>
  <c r="L598" i="43"/>
  <c r="O581" i="4"/>
  <c r="O598" i="43" s="1"/>
  <c r="L597" i="43"/>
  <c r="O580" i="4"/>
  <c r="O597" i="43" s="1"/>
  <c r="L596" i="43"/>
  <c r="O579" i="4"/>
  <c r="O596" i="43" s="1"/>
  <c r="L578" i="43"/>
  <c r="O561" i="4"/>
  <c r="O578" i="43" s="1"/>
  <c r="L577" i="43"/>
  <c r="O560" i="4"/>
  <c r="O577" i="43" s="1"/>
  <c r="L576" i="43"/>
  <c r="O559" i="4"/>
  <c r="O576" i="43" s="1"/>
  <c r="L575" i="43"/>
  <c r="O558" i="4"/>
  <c r="O575" i="43" s="1"/>
  <c r="L574" i="43"/>
  <c r="O557" i="4"/>
  <c r="O574" i="43" s="1"/>
  <c r="L573" i="43"/>
  <c r="O556" i="4"/>
  <c r="O573" i="43" s="1"/>
  <c r="L572" i="43"/>
  <c r="O555" i="4"/>
  <c r="O572" i="43" s="1"/>
  <c r="K568" i="43"/>
  <c r="K537" i="43"/>
  <c r="P521" i="4"/>
  <c r="P537" i="43" s="1"/>
  <c r="K533" i="43"/>
  <c r="P517" i="4"/>
  <c r="P533" i="43" s="1"/>
  <c r="K529" i="43"/>
  <c r="P513" i="4"/>
  <c r="P529" i="43" s="1"/>
  <c r="K630" i="43"/>
  <c r="P613" i="4"/>
  <c r="P630" i="43" s="1"/>
  <c r="K623" i="43"/>
  <c r="P606" i="4"/>
  <c r="P623" i="43" s="1"/>
  <c r="S601" i="4"/>
  <c r="S618" i="43" s="1"/>
  <c r="S591" i="4"/>
  <c r="K599" i="43"/>
  <c r="P582" i="4"/>
  <c r="P599" i="43" s="1"/>
  <c r="K585" i="43"/>
  <c r="P568" i="4"/>
  <c r="P585" i="43" s="1"/>
  <c r="K575" i="43"/>
  <c r="P558" i="4"/>
  <c r="P575" i="43" s="1"/>
  <c r="S553" i="4"/>
  <c r="S570" i="43" s="1"/>
  <c r="K631" i="43"/>
  <c r="P614" i="4"/>
  <c r="P631" i="43" s="1"/>
  <c r="K625" i="43"/>
  <c r="P608" i="4"/>
  <c r="P625" i="43" s="1"/>
  <c r="K586" i="43"/>
  <c r="P569" i="4"/>
  <c r="P586" i="43" s="1"/>
  <c r="K579" i="43"/>
  <c r="P562" i="4"/>
  <c r="P579" i="43" s="1"/>
  <c r="K561" i="43"/>
  <c r="P544" i="4"/>
  <c r="P561" i="43" s="1"/>
  <c r="K557" i="43"/>
  <c r="P540" i="4"/>
  <c r="P557" i="43" s="1"/>
  <c r="K553" i="43"/>
  <c r="P536" i="4"/>
  <c r="D9" i="13"/>
  <c r="K543" i="43"/>
  <c r="P527" i="4"/>
  <c r="P543" i="43" s="1"/>
  <c r="R593" i="4"/>
  <c r="K516" i="43"/>
  <c r="P500" i="4"/>
  <c r="P516" i="43" s="1"/>
  <c r="K511" i="43"/>
  <c r="R507" i="43"/>
  <c r="S491" i="4"/>
  <c r="S507" i="43" s="1"/>
  <c r="K497" i="43"/>
  <c r="P481" i="4"/>
  <c r="P497" i="43" s="1"/>
  <c r="K493" i="43"/>
  <c r="P477" i="4"/>
  <c r="P493" i="43" s="1"/>
  <c r="K489" i="43"/>
  <c r="P473" i="4"/>
  <c r="P489" i="43" s="1"/>
  <c r="K485" i="43"/>
  <c r="P469" i="4"/>
  <c r="P485" i="43" s="1"/>
  <c r="L480" i="43"/>
  <c r="O464" i="4"/>
  <c r="O480" i="43" s="1"/>
  <c r="K475" i="43"/>
  <c r="P460" i="4"/>
  <c r="D17" i="13"/>
  <c r="K471" i="43"/>
  <c r="P456" i="4"/>
  <c r="P471" i="43" s="1"/>
  <c r="K456" i="43"/>
  <c r="P443" i="4"/>
  <c r="P456" i="43" s="1"/>
  <c r="K432" i="43"/>
  <c r="P419" i="4"/>
  <c r="D16" i="13"/>
  <c r="K430" i="43"/>
  <c r="P417" i="4"/>
  <c r="P430" i="43" s="1"/>
  <c r="K428" i="43"/>
  <c r="P415" i="4"/>
  <c r="P428" i="43" s="1"/>
  <c r="K426" i="43"/>
  <c r="P413" i="4"/>
  <c r="P426" i="43" s="1"/>
  <c r="K424" i="43"/>
  <c r="P411" i="4"/>
  <c r="P424" i="43" s="1"/>
  <c r="K422" i="43"/>
  <c r="P409" i="4"/>
  <c r="P422" i="43" s="1"/>
  <c r="K420" i="43"/>
  <c r="P407" i="4"/>
  <c r="P420" i="43" s="1"/>
  <c r="K418" i="43"/>
  <c r="P405" i="4"/>
  <c r="P418" i="43" s="1"/>
  <c r="K416" i="43"/>
  <c r="P403" i="4"/>
  <c r="P416" i="43" s="1"/>
  <c r="L412" i="43"/>
  <c r="O400" i="4"/>
  <c r="O412" i="43" s="1"/>
  <c r="K408" i="43"/>
  <c r="P396" i="4"/>
  <c r="P408" i="43" s="1"/>
  <c r="K404" i="43"/>
  <c r="P392" i="4"/>
  <c r="P404" i="43" s="1"/>
  <c r="K400" i="43"/>
  <c r="P388" i="4"/>
  <c r="P400" i="43" s="1"/>
  <c r="K396" i="43"/>
  <c r="P384" i="4"/>
  <c r="P396" i="43" s="1"/>
  <c r="K392" i="43"/>
  <c r="P380" i="4"/>
  <c r="P392" i="43" s="1"/>
  <c r="K388" i="43"/>
  <c r="P376" i="4"/>
  <c r="P388" i="43" s="1"/>
  <c r="K375" i="43"/>
  <c r="P364" i="4"/>
  <c r="P375" i="43" s="1"/>
  <c r="L370" i="43"/>
  <c r="O359" i="4"/>
  <c r="O370" i="43" s="1"/>
  <c r="L368" i="43"/>
  <c r="O357" i="4"/>
  <c r="O368" i="43" s="1"/>
  <c r="L366" i="43"/>
  <c r="O355" i="4"/>
  <c r="O366" i="43" s="1"/>
  <c r="L364" i="43"/>
  <c r="O353" i="4"/>
  <c r="O364" i="43" s="1"/>
  <c r="L362" i="43"/>
  <c r="O351" i="4"/>
  <c r="O362" i="43" s="1"/>
  <c r="K360" i="43"/>
  <c r="P349" i="4"/>
  <c r="P360" i="43" s="1"/>
  <c r="K358" i="43"/>
  <c r="P347" i="4"/>
  <c r="P358" i="43" s="1"/>
  <c r="K339" i="43"/>
  <c r="P331" i="4"/>
  <c r="P339" i="43" s="1"/>
  <c r="L290" i="43"/>
  <c r="O283" i="4"/>
  <c r="O290" i="43" s="1"/>
  <c r="L283" i="43"/>
  <c r="O276" i="4"/>
  <c r="O283" i="43" s="1"/>
  <c r="L282" i="43"/>
  <c r="O275" i="4"/>
  <c r="O282" i="43" s="1"/>
  <c r="K264" i="43"/>
  <c r="P257" i="4"/>
  <c r="P264" i="43" s="1"/>
  <c r="S248" i="4"/>
  <c r="S255" i="43" s="1"/>
  <c r="S291" i="43" s="1"/>
  <c r="K252" i="43"/>
  <c r="P246" i="4"/>
  <c r="P252" i="43" s="1"/>
  <c r="K241" i="43"/>
  <c r="P235" i="4"/>
  <c r="P241" i="43" s="1"/>
  <c r="K237" i="43"/>
  <c r="P231" i="4"/>
  <c r="P237" i="43" s="1"/>
  <c r="K230" i="43"/>
  <c r="P224" i="4"/>
  <c r="P230" i="43" s="1"/>
  <c r="L219" i="43"/>
  <c r="O212" i="4"/>
  <c r="O219" i="43" s="1"/>
  <c r="K195" i="43"/>
  <c r="P191" i="4"/>
  <c r="P195" i="43" s="1"/>
  <c r="K187" i="43"/>
  <c r="P183" i="4"/>
  <c r="P187" i="43" s="1"/>
  <c r="K179" i="43"/>
  <c r="P175" i="4"/>
  <c r="P179" i="43" s="1"/>
  <c r="K155" i="43"/>
  <c r="P151" i="4"/>
  <c r="P155" i="43" s="1"/>
  <c r="K108" i="43"/>
  <c r="P107" i="4"/>
  <c r="P108" i="43" s="1"/>
  <c r="K82" i="43"/>
  <c r="P84" i="4"/>
  <c r="P82" i="43" s="1"/>
  <c r="K78" i="43"/>
  <c r="P80" i="4"/>
  <c r="P78" i="43" s="1"/>
  <c r="K71" i="43"/>
  <c r="P73" i="4"/>
  <c r="P71" i="43" s="1"/>
  <c r="K63" i="43"/>
  <c r="P65" i="4"/>
  <c r="P63" i="43" s="1"/>
  <c r="K58" i="43"/>
  <c r="P60" i="4"/>
  <c r="P58" i="43" s="1"/>
  <c r="R559" i="4"/>
  <c r="R548" i="4"/>
  <c r="K527" i="43"/>
  <c r="L510" i="43"/>
  <c r="O494" i="4"/>
  <c r="O510" i="43" s="1"/>
  <c r="S475" i="43"/>
  <c r="S476" i="43" s="1"/>
  <c r="H17" i="13"/>
  <c r="I17" i="13" s="1"/>
  <c r="K463" i="43"/>
  <c r="K454" i="43"/>
  <c r="P441" i="4"/>
  <c r="P454" i="43" s="1"/>
  <c r="K450" i="43"/>
  <c r="P437" i="4"/>
  <c r="P450" i="43" s="1"/>
  <c r="K446" i="43"/>
  <c r="P433" i="4"/>
  <c r="P446" i="43" s="1"/>
  <c r="K436" i="43"/>
  <c r="P423" i="4"/>
  <c r="P436" i="43" s="1"/>
  <c r="K412" i="43"/>
  <c r="P400" i="4"/>
  <c r="P412" i="43" s="1"/>
  <c r="K382" i="43"/>
  <c r="P371" i="4"/>
  <c r="P382" i="43" s="1"/>
  <c r="K378" i="43"/>
  <c r="P367" i="4"/>
  <c r="P378" i="43" s="1"/>
  <c r="L374" i="43"/>
  <c r="O363" i="4"/>
  <c r="O374" i="43" s="1"/>
  <c r="K372" i="43"/>
  <c r="P361" i="4"/>
  <c r="P372" i="43" s="1"/>
  <c r="K364" i="43"/>
  <c r="L284" i="43"/>
  <c r="O277" i="4"/>
  <c r="O284" i="43" s="1"/>
  <c r="K231" i="43"/>
  <c r="P225" i="4"/>
  <c r="P231" i="43" s="1"/>
  <c r="K219" i="43"/>
  <c r="K202" i="43"/>
  <c r="K142" i="43"/>
  <c r="P140" i="4"/>
  <c r="P142" i="43" s="1"/>
  <c r="R549" i="4"/>
  <c r="S520" i="4"/>
  <c r="S536" i="43" s="1"/>
  <c r="S512" i="4"/>
  <c r="S528" i="43" s="1"/>
  <c r="K520" i="43"/>
  <c r="P504" i="4"/>
  <c r="P520" i="43" s="1"/>
  <c r="K514" i="43"/>
  <c r="P498" i="4"/>
  <c r="P514" i="43" s="1"/>
  <c r="K509" i="43"/>
  <c r="K505" i="43"/>
  <c r="P489" i="4"/>
  <c r="P505" i="43" s="1"/>
  <c r="K482" i="43"/>
  <c r="P466" i="4"/>
  <c r="P482" i="43" s="1"/>
  <c r="L386" i="43"/>
  <c r="O375" i="4"/>
  <c r="O386" i="43" s="1"/>
  <c r="L369" i="43"/>
  <c r="O358" i="4"/>
  <c r="O369" i="43" s="1"/>
  <c r="L361" i="43"/>
  <c r="O350" i="4"/>
  <c r="O361" i="43" s="1"/>
  <c r="K355" i="43"/>
  <c r="P344" i="4"/>
  <c r="P355" i="43" s="1"/>
  <c r="K279" i="43"/>
  <c r="K277" i="43"/>
  <c r="K262" i="43"/>
  <c r="L248" i="43"/>
  <c r="O242" i="4"/>
  <c r="O248" i="43" s="1"/>
  <c r="L247" i="43"/>
  <c r="O241" i="4"/>
  <c r="O247" i="43" s="1"/>
  <c r="L246" i="43"/>
  <c r="O240" i="4"/>
  <c r="O246" i="43" s="1"/>
  <c r="L245" i="43"/>
  <c r="O239" i="4"/>
  <c r="O245" i="43" s="1"/>
  <c r="L244" i="43"/>
  <c r="O238" i="4"/>
  <c r="O244" i="43" s="1"/>
  <c r="L227" i="43"/>
  <c r="O221" i="4"/>
  <c r="O227" i="43" s="1"/>
  <c r="L226" i="43"/>
  <c r="O220" i="4"/>
  <c r="O226" i="43" s="1"/>
  <c r="L225" i="43"/>
  <c r="O219" i="4"/>
  <c r="O225" i="43" s="1"/>
  <c r="L224" i="43"/>
  <c r="O218" i="4"/>
  <c r="O224" i="43" s="1"/>
  <c r="L223" i="43"/>
  <c r="O217" i="4"/>
  <c r="O223" i="43" s="1"/>
  <c r="L222" i="43"/>
  <c r="O216" i="4"/>
  <c r="O222" i="43" s="1"/>
  <c r="L221" i="43"/>
  <c r="O215" i="4"/>
  <c r="O221" i="43" s="1"/>
  <c r="L220" i="43"/>
  <c r="O214" i="4"/>
  <c r="O220" i="43" s="1"/>
  <c r="L207" i="43"/>
  <c r="O203" i="4"/>
  <c r="O207" i="43" s="1"/>
  <c r="K200" i="43"/>
  <c r="P196" i="4"/>
  <c r="D6" i="13"/>
  <c r="K198" i="43"/>
  <c r="P194" i="4"/>
  <c r="P198" i="43" s="1"/>
  <c r="K196" i="43"/>
  <c r="P192" i="4"/>
  <c r="P196" i="43" s="1"/>
  <c r="K194" i="43"/>
  <c r="P190" i="4"/>
  <c r="P194" i="43" s="1"/>
  <c r="K192" i="43"/>
  <c r="P188" i="4"/>
  <c r="P192" i="43" s="1"/>
  <c r="K190" i="43"/>
  <c r="P186" i="4"/>
  <c r="P190" i="43" s="1"/>
  <c r="K188" i="43"/>
  <c r="P184" i="4"/>
  <c r="P188" i="43" s="1"/>
  <c r="K186" i="43"/>
  <c r="P182" i="4"/>
  <c r="P186" i="43" s="1"/>
  <c r="K184" i="43"/>
  <c r="P180" i="4"/>
  <c r="P184" i="43" s="1"/>
  <c r="K182" i="43"/>
  <c r="P178" i="4"/>
  <c r="P182" i="43" s="1"/>
  <c r="K180" i="43"/>
  <c r="P176" i="4"/>
  <c r="P180" i="43" s="1"/>
  <c r="K178" i="43"/>
  <c r="P174" i="4"/>
  <c r="P178" i="43" s="1"/>
  <c r="K167" i="43"/>
  <c r="K163" i="43"/>
  <c r="K159" i="43"/>
  <c r="R579" i="4"/>
  <c r="R556" i="4"/>
  <c r="S496" i="4"/>
  <c r="S512" i="43" s="1"/>
  <c r="L508" i="43"/>
  <c r="O492" i="4"/>
  <c r="O508" i="43" s="1"/>
  <c r="K465" i="43"/>
  <c r="K457" i="43"/>
  <c r="P444" i="4"/>
  <c r="P457" i="43" s="1"/>
  <c r="K444" i="43"/>
  <c r="P431" i="4"/>
  <c r="P444" i="43" s="1"/>
  <c r="K367" i="43"/>
  <c r="P356" i="4"/>
  <c r="P367" i="43" s="1"/>
  <c r="K354" i="43"/>
  <c r="P343" i="4"/>
  <c r="P354" i="43" s="1"/>
  <c r="K276" i="43"/>
  <c r="P269" i="4"/>
  <c r="P276" i="43" s="1"/>
  <c r="K273" i="43"/>
  <c r="P266" i="4"/>
  <c r="P273" i="43" s="1"/>
  <c r="K260" i="43"/>
  <c r="P253" i="4"/>
  <c r="P260" i="43" s="1"/>
  <c r="K256" i="43"/>
  <c r="P249" i="4"/>
  <c r="P256" i="43" s="1"/>
  <c r="K248" i="43"/>
  <c r="P242" i="4"/>
  <c r="P248" i="43" s="1"/>
  <c r="K244" i="43"/>
  <c r="P238" i="4"/>
  <c r="P244" i="43" s="1"/>
  <c r="K225" i="43"/>
  <c r="P219" i="4"/>
  <c r="P225" i="43" s="1"/>
  <c r="K221" i="43"/>
  <c r="K209" i="43"/>
  <c r="K204" i="43"/>
  <c r="P200" i="4"/>
  <c r="P204" i="43" s="1"/>
  <c r="R255" i="4"/>
  <c r="R207" i="4"/>
  <c r="K117" i="43"/>
  <c r="K109" i="43"/>
  <c r="K52" i="43"/>
  <c r="P54" i="4"/>
  <c r="P52" i="43" s="1"/>
  <c r="K46" i="43"/>
  <c r="P48" i="4"/>
  <c r="P46" i="43" s="1"/>
  <c r="K41" i="43"/>
  <c r="P43" i="4"/>
  <c r="P41" i="43" s="1"/>
  <c r="K29" i="43"/>
  <c r="P31" i="4"/>
  <c r="P29" i="43" s="1"/>
  <c r="K17" i="43"/>
  <c r="P19" i="4"/>
  <c r="P17" i="43" s="1"/>
  <c r="K5" i="43"/>
  <c r="P7" i="4"/>
  <c r="P5" i="43" s="1"/>
  <c r="J660" i="43"/>
  <c r="C31" i="13" s="1"/>
  <c r="C32" i="13" s="1"/>
  <c r="K632" i="43"/>
  <c r="P615" i="4"/>
  <c r="P632" i="43" s="1"/>
  <c r="K617" i="43"/>
  <c r="P600" i="4"/>
  <c r="P617" i="43" s="1"/>
  <c r="L612" i="43"/>
  <c r="O595" i="4"/>
  <c r="O612" i="43" s="1"/>
  <c r="L611" i="43"/>
  <c r="O594" i="4"/>
  <c r="O611" i="43" s="1"/>
  <c r="L610" i="43"/>
  <c r="O593" i="4"/>
  <c r="O610" i="43" s="1"/>
  <c r="L609" i="43"/>
  <c r="O592" i="4"/>
  <c r="O609" i="43" s="1"/>
  <c r="L608" i="43"/>
  <c r="O591" i="4"/>
  <c r="O608" i="43" s="1"/>
  <c r="K601" i="43"/>
  <c r="P584" i="4"/>
  <c r="P601" i="43" s="1"/>
  <c r="L595" i="43"/>
  <c r="O578" i="4"/>
  <c r="O595" i="43" s="1"/>
  <c r="L594" i="43"/>
  <c r="O577" i="4"/>
  <c r="O594" i="43" s="1"/>
  <c r="L593" i="43"/>
  <c r="O576" i="4"/>
  <c r="O593" i="43" s="1"/>
  <c r="K589" i="43"/>
  <c r="P572" i="4"/>
  <c r="P589" i="43" s="1"/>
  <c r="K581" i="43"/>
  <c r="P564" i="4"/>
  <c r="P581" i="43" s="1"/>
  <c r="L571" i="43"/>
  <c r="O554" i="4"/>
  <c r="O571" i="43" s="1"/>
  <c r="L570" i="43"/>
  <c r="O553" i="4"/>
  <c r="O570" i="43" s="1"/>
  <c r="L569" i="43"/>
  <c r="O552" i="4"/>
  <c r="O569" i="43" s="1"/>
  <c r="L568" i="43"/>
  <c r="O551" i="4"/>
  <c r="O568" i="43" s="1"/>
  <c r="L567" i="43"/>
  <c r="O550" i="4"/>
  <c r="O567" i="43" s="1"/>
  <c r="L566" i="43"/>
  <c r="O549" i="4"/>
  <c r="O566" i="43" s="1"/>
  <c r="K565" i="43"/>
  <c r="P548" i="4"/>
  <c r="P565" i="43" s="1"/>
  <c r="K552" i="43"/>
  <c r="P535" i="4"/>
  <c r="P552" i="43" s="1"/>
  <c r="K548" i="43"/>
  <c r="P531" i="4"/>
  <c r="P548" i="43" s="1"/>
  <c r="K544" i="43"/>
  <c r="P526" i="4"/>
  <c r="P544" i="43" s="1"/>
  <c r="K522" i="43"/>
  <c r="P506" i="4"/>
  <c r="P522" i="43" s="1"/>
  <c r="K612" i="43"/>
  <c r="P595" i="4"/>
  <c r="P612" i="43" s="1"/>
  <c r="K608" i="43"/>
  <c r="L605" i="43"/>
  <c r="O588" i="4"/>
  <c r="O605" i="43" s="1"/>
  <c r="K593" i="43"/>
  <c r="L580" i="43"/>
  <c r="O563" i="4"/>
  <c r="O580" i="43" s="1"/>
  <c r="K569" i="43"/>
  <c r="P552" i="4"/>
  <c r="P569" i="43" s="1"/>
  <c r="K538" i="43"/>
  <c r="P522" i="4"/>
  <c r="P538" i="43" s="1"/>
  <c r="K534" i="43"/>
  <c r="P518" i="4"/>
  <c r="P534" i="43" s="1"/>
  <c r="K530" i="43"/>
  <c r="P514" i="4"/>
  <c r="P530" i="43" s="1"/>
  <c r="K620" i="43"/>
  <c r="P603" i="4"/>
  <c r="K596" i="43"/>
  <c r="P579" i="4"/>
  <c r="P596" i="43" s="1"/>
  <c r="K580" i="43"/>
  <c r="K576" i="43"/>
  <c r="P559" i="4"/>
  <c r="P576" i="43" s="1"/>
  <c r="K572" i="43"/>
  <c r="P555" i="4"/>
  <c r="P572" i="43" s="1"/>
  <c r="S552" i="4"/>
  <c r="S569" i="43" s="1"/>
  <c r="P644" i="43"/>
  <c r="P659" i="43" s="1"/>
  <c r="F10" i="13"/>
  <c r="K10" i="13" s="1"/>
  <c r="K626" i="43"/>
  <c r="P609" i="4"/>
  <c r="P626" i="43" s="1"/>
  <c r="K600" i="43"/>
  <c r="P583" i="4"/>
  <c r="P600" i="43" s="1"/>
  <c r="K562" i="43"/>
  <c r="P545" i="4"/>
  <c r="P562" i="43" s="1"/>
  <c r="K558" i="43"/>
  <c r="P541" i="4"/>
  <c r="P558" i="43" s="1"/>
  <c r="K554" i="43"/>
  <c r="P537" i="4"/>
  <c r="P554" i="43" s="1"/>
  <c r="K541" i="43"/>
  <c r="P525" i="4"/>
  <c r="P541" i="43" s="1"/>
  <c r="R577" i="4"/>
  <c r="S514" i="4"/>
  <c r="S530" i="43" s="1"/>
  <c r="K521" i="43"/>
  <c r="P505" i="4"/>
  <c r="P521" i="43" s="1"/>
  <c r="K519" i="43"/>
  <c r="P503" i="4"/>
  <c r="P519" i="43" s="1"/>
  <c r="L511" i="43"/>
  <c r="O495" i="4"/>
  <c r="O511" i="43" s="1"/>
  <c r="K507" i="43"/>
  <c r="K498" i="43"/>
  <c r="P482" i="4"/>
  <c r="P498" i="43" s="1"/>
  <c r="K494" i="43"/>
  <c r="P478" i="4"/>
  <c r="P494" i="43" s="1"/>
  <c r="K490" i="43"/>
  <c r="P474" i="4"/>
  <c r="P490" i="43" s="1"/>
  <c r="K486" i="43"/>
  <c r="P470" i="4"/>
  <c r="P486" i="43" s="1"/>
  <c r="L477" i="43"/>
  <c r="O461" i="4"/>
  <c r="O477" i="43" s="1"/>
  <c r="K469" i="43"/>
  <c r="P454" i="4"/>
  <c r="P469" i="43" s="1"/>
  <c r="L463" i="43"/>
  <c r="O449" i="4"/>
  <c r="O463" i="43" s="1"/>
  <c r="L462" i="43"/>
  <c r="O448" i="4"/>
  <c r="O462" i="43" s="1"/>
  <c r="S445" i="4"/>
  <c r="S458" i="43" s="1"/>
  <c r="K445" i="43"/>
  <c r="P432" i="4"/>
  <c r="P445" i="43" s="1"/>
  <c r="K441" i="43"/>
  <c r="P428" i="4"/>
  <c r="P441" i="43" s="1"/>
  <c r="K409" i="43"/>
  <c r="P397" i="4"/>
  <c r="P409" i="43" s="1"/>
  <c r="K405" i="43"/>
  <c r="P393" i="4"/>
  <c r="P405" i="43" s="1"/>
  <c r="D14" i="13"/>
  <c r="K401" i="43"/>
  <c r="P389" i="4"/>
  <c r="P401" i="43" s="1"/>
  <c r="K397" i="43"/>
  <c r="P385" i="4"/>
  <c r="P397" i="43" s="1"/>
  <c r="K393" i="43"/>
  <c r="P381" i="4"/>
  <c r="P393" i="43" s="1"/>
  <c r="K389" i="43"/>
  <c r="P377" i="4"/>
  <c r="P389" i="43" s="1"/>
  <c r="K376" i="43"/>
  <c r="P365" i="4"/>
  <c r="P376" i="43" s="1"/>
  <c r="K373" i="43"/>
  <c r="P362" i="4"/>
  <c r="P373" i="43" s="1"/>
  <c r="K287" i="43"/>
  <c r="P280" i="4"/>
  <c r="P287" i="43" s="1"/>
  <c r="K278" i="43"/>
  <c r="P271" i="4"/>
  <c r="P278" i="43" s="1"/>
  <c r="K265" i="43"/>
  <c r="P258" i="4"/>
  <c r="P265" i="43" s="1"/>
  <c r="K253" i="43"/>
  <c r="P247" i="4"/>
  <c r="P253" i="43" s="1"/>
  <c r="K242" i="43"/>
  <c r="P236" i="4"/>
  <c r="P242" i="43" s="1"/>
  <c r="K238" i="43"/>
  <c r="P232" i="4"/>
  <c r="P238" i="43" s="1"/>
  <c r="L231" i="43"/>
  <c r="O225" i="4"/>
  <c r="O231" i="43" s="1"/>
  <c r="L208" i="43"/>
  <c r="O204" i="4"/>
  <c r="O208" i="43" s="1"/>
  <c r="K206" i="43"/>
  <c r="P202" i="4"/>
  <c r="P206" i="43" s="1"/>
  <c r="K201" i="43"/>
  <c r="P197" i="4"/>
  <c r="P201" i="43" s="1"/>
  <c r="K193" i="43"/>
  <c r="P189" i="4"/>
  <c r="P193" i="43" s="1"/>
  <c r="K185" i="43"/>
  <c r="P181" i="4"/>
  <c r="P185" i="43" s="1"/>
  <c r="K177" i="43"/>
  <c r="P173" i="4"/>
  <c r="P177" i="43" s="1"/>
  <c r="K156" i="43"/>
  <c r="P152" i="4"/>
  <c r="P156" i="43" s="1"/>
  <c r="K83" i="43"/>
  <c r="P85" i="4"/>
  <c r="P83" i="43" s="1"/>
  <c r="K79" i="43"/>
  <c r="P81" i="4"/>
  <c r="D3" i="13"/>
  <c r="K72" i="43"/>
  <c r="P74" i="4"/>
  <c r="P72" i="43" s="1"/>
  <c r="K59" i="43"/>
  <c r="P61" i="4"/>
  <c r="P59" i="43" s="1"/>
  <c r="K55" i="43"/>
  <c r="P57" i="4"/>
  <c r="P55" i="43" s="1"/>
  <c r="R557" i="4"/>
  <c r="S517" i="4"/>
  <c r="S533" i="43" s="1"/>
  <c r="K528" i="43"/>
  <c r="P512" i="4"/>
  <c r="P528" i="43" s="1"/>
  <c r="L527" i="43"/>
  <c r="O511" i="4"/>
  <c r="O527" i="43" s="1"/>
  <c r="R516" i="43"/>
  <c r="S500" i="4"/>
  <c r="S516" i="43" s="1"/>
  <c r="K515" i="43"/>
  <c r="K480" i="43"/>
  <c r="P464" i="4"/>
  <c r="P480" i="43" s="1"/>
  <c r="L464" i="43"/>
  <c r="O450" i="4"/>
  <c r="O464" i="43" s="1"/>
  <c r="K453" i="43"/>
  <c r="P440" i="4"/>
  <c r="P453" i="43" s="1"/>
  <c r="K449" i="43"/>
  <c r="P436" i="4"/>
  <c r="P449" i="43" s="1"/>
  <c r="K435" i="43"/>
  <c r="P422" i="4"/>
  <c r="P435" i="43" s="1"/>
  <c r="L413" i="43"/>
  <c r="O401" i="4"/>
  <c r="O413" i="43" s="1"/>
  <c r="S405" i="43"/>
  <c r="H14" i="13"/>
  <c r="I14" i="13" s="1"/>
  <c r="K383" i="43"/>
  <c r="P372" i="4"/>
  <c r="P383" i="43" s="1"/>
  <c r="K379" i="43"/>
  <c r="P368" i="4"/>
  <c r="P379" i="43" s="1"/>
  <c r="K370" i="43"/>
  <c r="P359" i="4"/>
  <c r="P370" i="43" s="1"/>
  <c r="K362" i="43"/>
  <c r="P351" i="4"/>
  <c r="P362" i="43" s="1"/>
  <c r="L280" i="43"/>
  <c r="O273" i="4"/>
  <c r="O280" i="43" s="1"/>
  <c r="L279" i="43"/>
  <c r="O272" i="4"/>
  <c r="O279" i="43" s="1"/>
  <c r="L277" i="43"/>
  <c r="O270" i="4"/>
  <c r="O277" i="43" s="1"/>
  <c r="K267" i="43"/>
  <c r="P260" i="4"/>
  <c r="P267" i="43" s="1"/>
  <c r="L263" i="43"/>
  <c r="O256" i="4"/>
  <c r="O263" i="43" s="1"/>
  <c r="L262" i="43"/>
  <c r="O255" i="4"/>
  <c r="O262" i="43" s="1"/>
  <c r="L232" i="43"/>
  <c r="O226" i="4"/>
  <c r="O232" i="43" s="1"/>
  <c r="K218" i="43"/>
  <c r="P213" i="4"/>
  <c r="P218" i="43" s="1"/>
  <c r="K203" i="43"/>
  <c r="P199" i="4"/>
  <c r="P203" i="43" s="1"/>
  <c r="K157" i="43"/>
  <c r="K143" i="43"/>
  <c r="P141" i="4"/>
  <c r="P143" i="43" s="1"/>
  <c r="R535" i="43"/>
  <c r="S519" i="4"/>
  <c r="S535" i="43" s="1"/>
  <c r="L525" i="43"/>
  <c r="O509" i="4"/>
  <c r="O525" i="43" s="1"/>
  <c r="L509" i="43"/>
  <c r="O493" i="4"/>
  <c r="O509" i="43" s="1"/>
  <c r="L505" i="43"/>
  <c r="O489" i="4"/>
  <c r="O505" i="43" s="1"/>
  <c r="K500" i="43"/>
  <c r="P484" i="4"/>
  <c r="P500" i="43" s="1"/>
  <c r="K464" i="43"/>
  <c r="K466" i="43" s="1"/>
  <c r="P450" i="4"/>
  <c r="P464" i="43" s="1"/>
  <c r="K439" i="43"/>
  <c r="P426" i="4"/>
  <c r="P439" i="43" s="1"/>
  <c r="K374" i="43"/>
  <c r="P363" i="4"/>
  <c r="P374" i="43" s="1"/>
  <c r="L371" i="43"/>
  <c r="O360" i="4"/>
  <c r="O371" i="43" s="1"/>
  <c r="L363" i="43"/>
  <c r="O352" i="4"/>
  <c r="O363" i="43" s="1"/>
  <c r="K280" i="43"/>
  <c r="P273" i="4"/>
  <c r="P280" i="43" s="1"/>
  <c r="K263" i="43"/>
  <c r="P256" i="4"/>
  <c r="P263" i="43" s="1"/>
  <c r="K250" i="43"/>
  <c r="P244" i="4"/>
  <c r="P250" i="43" s="1"/>
  <c r="L212" i="43"/>
  <c r="O208" i="4"/>
  <c r="O212" i="43" s="1"/>
  <c r="L211" i="43"/>
  <c r="O207" i="4"/>
  <c r="O211" i="43" s="1"/>
  <c r="L210" i="43"/>
  <c r="O206" i="4"/>
  <c r="O210" i="43" s="1"/>
  <c r="L209" i="43"/>
  <c r="O205" i="4"/>
  <c r="O209" i="43" s="1"/>
  <c r="K168" i="43"/>
  <c r="P164" i="4"/>
  <c r="P168" i="43" s="1"/>
  <c r="K164" i="43"/>
  <c r="P160" i="4"/>
  <c r="P164" i="43" s="1"/>
  <c r="K160" i="43"/>
  <c r="R576" i="4"/>
  <c r="R550" i="4"/>
  <c r="K525" i="43"/>
  <c r="P509" i="4"/>
  <c r="P525" i="43" s="1"/>
  <c r="K512" i="43"/>
  <c r="P496" i="4"/>
  <c r="P512" i="43" s="1"/>
  <c r="K504" i="43"/>
  <c r="K502" i="43"/>
  <c r="P486" i="4"/>
  <c r="P502" i="43" s="1"/>
  <c r="S450" i="4"/>
  <c r="S464" i="43" s="1"/>
  <c r="K458" i="43"/>
  <c r="P445" i="4"/>
  <c r="P458" i="43" s="1"/>
  <c r="K369" i="43"/>
  <c r="P358" i="4"/>
  <c r="P369" i="43" s="1"/>
  <c r="K361" i="43"/>
  <c r="K285" i="43"/>
  <c r="P278" i="4"/>
  <c r="P285" i="43" s="1"/>
  <c r="K261" i="43"/>
  <c r="P254" i="4"/>
  <c r="P261" i="43" s="1"/>
  <c r="K257" i="43"/>
  <c r="P250" i="4"/>
  <c r="P257" i="43" s="1"/>
  <c r="K249" i="43"/>
  <c r="P243" i="4"/>
  <c r="P249" i="43" s="1"/>
  <c r="K245" i="43"/>
  <c r="P239" i="4"/>
  <c r="P245" i="43" s="1"/>
  <c r="K233" i="43"/>
  <c r="P227" i="4"/>
  <c r="P233" i="43" s="1"/>
  <c r="K226" i="43"/>
  <c r="P220" i="4"/>
  <c r="P226" i="43" s="1"/>
  <c r="K222" i="43"/>
  <c r="P216" i="4"/>
  <c r="P222" i="43" s="1"/>
  <c r="K210" i="43"/>
  <c r="P206" i="4"/>
  <c r="P210" i="43" s="1"/>
  <c r="K205" i="43"/>
  <c r="P201" i="4"/>
  <c r="P205" i="43" s="1"/>
  <c r="R465" i="4"/>
  <c r="R401" i="4"/>
  <c r="R205" i="4"/>
  <c r="K115" i="43"/>
  <c r="K37" i="43"/>
  <c r="P39" i="4"/>
  <c r="P37" i="43" s="1"/>
  <c r="K21" i="43"/>
  <c r="P23" i="4"/>
  <c r="P21" i="43" s="1"/>
  <c r="L10" i="43"/>
  <c r="O12" i="4"/>
  <c r="O10" i="43" s="1"/>
  <c r="C6" i="48"/>
  <c r="C19" i="48" s="1"/>
  <c r="E3" i="48"/>
  <c r="E6" i="48" s="1"/>
  <c r="E19" i="48" s="1"/>
  <c r="K627" i="43"/>
  <c r="P610" i="4"/>
  <c r="P627" i="43" s="1"/>
  <c r="L619" i="43"/>
  <c r="O602" i="4"/>
  <c r="O619" i="43" s="1"/>
  <c r="K618" i="43"/>
  <c r="P601" i="4"/>
  <c r="P618" i="43" s="1"/>
  <c r="K614" i="43"/>
  <c r="P597" i="4"/>
  <c r="P614" i="43" s="1"/>
  <c r="K602" i="43"/>
  <c r="P585" i="4"/>
  <c r="P602" i="43" s="1"/>
  <c r="K590" i="43"/>
  <c r="P573" i="4"/>
  <c r="P590" i="43" s="1"/>
  <c r="S553" i="43"/>
  <c r="H9" i="13"/>
  <c r="I9" i="13" s="1"/>
  <c r="K549" i="43"/>
  <c r="P532" i="4"/>
  <c r="P549" i="43" s="1"/>
  <c r="K545" i="43"/>
  <c r="P528" i="4"/>
  <c r="P545" i="43" s="1"/>
  <c r="S525" i="4"/>
  <c r="S541" i="43" s="1"/>
  <c r="K523" i="43"/>
  <c r="P507" i="4"/>
  <c r="P523" i="43" s="1"/>
  <c r="S610" i="4"/>
  <c r="S627" i="43" s="1"/>
  <c r="S600" i="4"/>
  <c r="S617" i="43" s="1"/>
  <c r="K613" i="43"/>
  <c r="P596" i="4"/>
  <c r="P613" i="43" s="1"/>
  <c r="K609" i="43"/>
  <c r="P592" i="4"/>
  <c r="P609" i="43" s="1"/>
  <c r="K594" i="43"/>
  <c r="P577" i="4"/>
  <c r="P594" i="43" s="1"/>
  <c r="L582" i="43"/>
  <c r="O565" i="4"/>
  <c r="O582" i="43" s="1"/>
  <c r="K570" i="43"/>
  <c r="K566" i="43"/>
  <c r="P549" i="4"/>
  <c r="P566" i="43" s="1"/>
  <c r="K539" i="43"/>
  <c r="P523" i="4"/>
  <c r="P539" i="43" s="1"/>
  <c r="K535" i="43"/>
  <c r="P519" i="4"/>
  <c r="P535" i="43" s="1"/>
  <c r="K531" i="43"/>
  <c r="P515" i="4"/>
  <c r="P531" i="43" s="1"/>
  <c r="K621" i="43"/>
  <c r="P604" i="4"/>
  <c r="P621" i="43" s="1"/>
  <c r="K605" i="43"/>
  <c r="K597" i="43"/>
  <c r="P580" i="4"/>
  <c r="K582" i="43"/>
  <c r="K577" i="43"/>
  <c r="P560" i="4"/>
  <c r="P577" i="43" s="1"/>
  <c r="K573" i="43"/>
  <c r="P556" i="4"/>
  <c r="P573" i="43" s="1"/>
  <c r="K559" i="43"/>
  <c r="P542" i="4"/>
  <c r="P559" i="43" s="1"/>
  <c r="K555" i="43"/>
  <c r="P538" i="4"/>
  <c r="P555" i="43" s="1"/>
  <c r="R551" i="4"/>
  <c r="R521" i="4"/>
  <c r="R513" i="4"/>
  <c r="L526" i="43"/>
  <c r="O510" i="4"/>
  <c r="O526" i="43" s="1"/>
  <c r="L515" i="43"/>
  <c r="O499" i="4"/>
  <c r="O515" i="43" s="1"/>
  <c r="L507" i="43"/>
  <c r="O491" i="4"/>
  <c r="O507" i="43" s="1"/>
  <c r="K499" i="43"/>
  <c r="P483" i="4"/>
  <c r="P499" i="43" s="1"/>
  <c r="K495" i="43"/>
  <c r="P479" i="4"/>
  <c r="P495" i="43" s="1"/>
  <c r="K491" i="43"/>
  <c r="P475" i="4"/>
  <c r="P491" i="43" s="1"/>
  <c r="K487" i="43"/>
  <c r="P471" i="4"/>
  <c r="P487" i="43" s="1"/>
  <c r="K478" i="43"/>
  <c r="P462" i="4"/>
  <c r="P478" i="43" s="1"/>
  <c r="K467" i="43"/>
  <c r="P452" i="4"/>
  <c r="P467" i="43" s="1"/>
  <c r="K431" i="43"/>
  <c r="P418" i="4"/>
  <c r="P431" i="43" s="1"/>
  <c r="K429" i="43"/>
  <c r="P416" i="4"/>
  <c r="D15" i="13"/>
  <c r="K427" i="43"/>
  <c r="P414" i="4"/>
  <c r="P427" i="43" s="1"/>
  <c r="K425" i="43"/>
  <c r="P412" i="4"/>
  <c r="P425" i="43" s="1"/>
  <c r="K423" i="43"/>
  <c r="P410" i="4"/>
  <c r="P423" i="43" s="1"/>
  <c r="K421" i="43"/>
  <c r="P408" i="4"/>
  <c r="P421" i="43" s="1"/>
  <c r="K419" i="43"/>
  <c r="P406" i="4"/>
  <c r="P419" i="43" s="1"/>
  <c r="K417" i="43"/>
  <c r="P404" i="4"/>
  <c r="P417" i="43" s="1"/>
  <c r="K415" i="43"/>
  <c r="P402" i="4"/>
  <c r="P415" i="43" s="1"/>
  <c r="K410" i="43"/>
  <c r="P398" i="4"/>
  <c r="P410" i="43" s="1"/>
  <c r="K406" i="43"/>
  <c r="P394" i="4"/>
  <c r="P406" i="43" s="1"/>
  <c r="K402" i="43"/>
  <c r="P390" i="4"/>
  <c r="P402" i="43" s="1"/>
  <c r="K398" i="43"/>
  <c r="P386" i="4"/>
  <c r="P398" i="43" s="1"/>
  <c r="K394" i="43"/>
  <c r="P382" i="4"/>
  <c r="P394" i="43" s="1"/>
  <c r="K390" i="43"/>
  <c r="P378" i="4"/>
  <c r="P390" i="43" s="1"/>
  <c r="K377" i="43"/>
  <c r="P366" i="4"/>
  <c r="P377" i="43" s="1"/>
  <c r="K359" i="43"/>
  <c r="P348" i="4"/>
  <c r="P359" i="43" s="1"/>
  <c r="K357" i="43"/>
  <c r="P346" i="4"/>
  <c r="P357" i="43" s="1"/>
  <c r="K352" i="43"/>
  <c r="P341" i="4"/>
  <c r="D13" i="13"/>
  <c r="K351" i="43"/>
  <c r="K288" i="43"/>
  <c r="P281" i="4"/>
  <c r="P288" i="43" s="1"/>
  <c r="K274" i="43"/>
  <c r="P267" i="4"/>
  <c r="P274" i="43" s="1"/>
  <c r="K266" i="43"/>
  <c r="P259" i="4"/>
  <c r="P266" i="43" s="1"/>
  <c r="K255" i="43"/>
  <c r="P248" i="4"/>
  <c r="P255" i="43" s="1"/>
  <c r="K243" i="43"/>
  <c r="P237" i="4"/>
  <c r="P243" i="43" s="1"/>
  <c r="K239" i="43"/>
  <c r="P233" i="4"/>
  <c r="P239" i="43" s="1"/>
  <c r="K235" i="43"/>
  <c r="P229" i="4"/>
  <c r="P235" i="43" s="1"/>
  <c r="K228" i="43"/>
  <c r="P222" i="4"/>
  <c r="P228" i="43" s="1"/>
  <c r="L203" i="43"/>
  <c r="O199" i="4"/>
  <c r="O203" i="43" s="1"/>
  <c r="L202" i="43"/>
  <c r="O198" i="4"/>
  <c r="O202" i="43" s="1"/>
  <c r="K199" i="43"/>
  <c r="P195" i="4"/>
  <c r="P199" i="43" s="1"/>
  <c r="K191" i="43"/>
  <c r="P187" i="4"/>
  <c r="P191" i="43" s="1"/>
  <c r="K183" i="43"/>
  <c r="P179" i="4"/>
  <c r="P183" i="43" s="1"/>
  <c r="K175" i="43"/>
  <c r="P171" i="4"/>
  <c r="P175" i="43" s="1"/>
  <c r="S171" i="43"/>
  <c r="H5" i="13"/>
  <c r="I5" i="13" s="1"/>
  <c r="L157" i="43"/>
  <c r="O153" i="4"/>
  <c r="O157" i="43" s="1"/>
  <c r="Q143" i="43"/>
  <c r="R141" i="4"/>
  <c r="Q142" i="43"/>
  <c r="R140" i="4"/>
  <c r="K140" i="43"/>
  <c r="P138" i="4"/>
  <c r="P140" i="43" s="1"/>
  <c r="K135" i="43"/>
  <c r="P133" i="4"/>
  <c r="P135" i="43" s="1"/>
  <c r="K80" i="43"/>
  <c r="P82" i="4"/>
  <c r="D11" i="13"/>
  <c r="K69" i="43"/>
  <c r="P71" i="4"/>
  <c r="P69" i="43" s="1"/>
  <c r="K56" i="43"/>
  <c r="P58" i="4"/>
  <c r="P56" i="43" s="1"/>
  <c r="K51" i="43"/>
  <c r="P53" i="4"/>
  <c r="P51" i="43" s="1"/>
  <c r="R594" i="4"/>
  <c r="R555" i="4"/>
  <c r="R516" i="4"/>
  <c r="L528" i="43"/>
  <c r="O512" i="4"/>
  <c r="O528" i="43" s="1"/>
  <c r="S498" i="4"/>
  <c r="S514" i="43" s="1"/>
  <c r="K506" i="43"/>
  <c r="P490" i="4"/>
  <c r="P506" i="43" s="1"/>
  <c r="Q504" i="43"/>
  <c r="R488" i="4"/>
  <c r="L481" i="43"/>
  <c r="O465" i="4"/>
  <c r="O481" i="43" s="1"/>
  <c r="S463" i="4"/>
  <c r="S479" i="43" s="1"/>
  <c r="L470" i="43"/>
  <c r="O455" i="4"/>
  <c r="O470" i="43" s="1"/>
  <c r="L468" i="43"/>
  <c r="O453" i="4"/>
  <c r="O468" i="43" s="1"/>
  <c r="K452" i="43"/>
  <c r="P439" i="4"/>
  <c r="P452" i="43" s="1"/>
  <c r="K448" i="43"/>
  <c r="P435" i="4"/>
  <c r="P448" i="43" s="1"/>
  <c r="K438" i="43"/>
  <c r="P425" i="4"/>
  <c r="P438" i="43" s="1"/>
  <c r="K434" i="43"/>
  <c r="P421" i="4"/>
  <c r="P434" i="43" s="1"/>
  <c r="L385" i="43"/>
  <c r="O374" i="4"/>
  <c r="O385" i="43" s="1"/>
  <c r="L384" i="43"/>
  <c r="O373" i="4"/>
  <c r="O384" i="43" s="1"/>
  <c r="K380" i="43"/>
  <c r="P369" i="4"/>
  <c r="P380" i="43" s="1"/>
  <c r="S375" i="43"/>
  <c r="S387" i="43" s="1"/>
  <c r="H13" i="13"/>
  <c r="I13" i="13" s="1"/>
  <c r="K368" i="43"/>
  <c r="P357" i="4"/>
  <c r="P368" i="43" s="1"/>
  <c r="K356" i="43"/>
  <c r="P345" i="4"/>
  <c r="P356" i="43" s="1"/>
  <c r="K338" i="43"/>
  <c r="P330" i="4"/>
  <c r="P338" i="43" s="1"/>
  <c r="K282" i="43"/>
  <c r="P275" i="4"/>
  <c r="P282" i="43" s="1"/>
  <c r="K268" i="43"/>
  <c r="P261" i="4"/>
  <c r="P268" i="43" s="1"/>
  <c r="K251" i="43"/>
  <c r="P245" i="4"/>
  <c r="P251" i="43" s="1"/>
  <c r="L167" i="43"/>
  <c r="O163" i="4"/>
  <c r="O167" i="43" s="1"/>
  <c r="L166" i="43"/>
  <c r="O162" i="4"/>
  <c r="O166" i="43" s="1"/>
  <c r="L165" i="43"/>
  <c r="O161" i="4"/>
  <c r="O165" i="43" s="1"/>
  <c r="L164" i="43"/>
  <c r="O160" i="4"/>
  <c r="O164" i="43" s="1"/>
  <c r="L163" i="43"/>
  <c r="O159" i="4"/>
  <c r="O163" i="43" s="1"/>
  <c r="L162" i="43"/>
  <c r="O158" i="4"/>
  <c r="O162" i="43" s="1"/>
  <c r="L161" i="43"/>
  <c r="O157" i="4"/>
  <c r="O161" i="43" s="1"/>
  <c r="L160" i="43"/>
  <c r="O156" i="4"/>
  <c r="O160" i="43" s="1"/>
  <c r="L159" i="43"/>
  <c r="O155" i="4"/>
  <c r="O159" i="43" s="1"/>
  <c r="K158" i="43"/>
  <c r="P154" i="4"/>
  <c r="P158" i="43" s="1"/>
  <c r="K144" i="43"/>
  <c r="P142" i="4"/>
  <c r="P144" i="43" s="1"/>
  <c r="R595" i="4"/>
  <c r="R567" i="4"/>
  <c r="R524" i="4"/>
  <c r="L513" i="43"/>
  <c r="O497" i="4"/>
  <c r="O513" i="43" s="1"/>
  <c r="K501" i="43"/>
  <c r="P485" i="4"/>
  <c r="P501" i="43" s="1"/>
  <c r="K473" i="43"/>
  <c r="P458" i="4"/>
  <c r="P473" i="43" s="1"/>
  <c r="K470" i="43"/>
  <c r="K468" i="43"/>
  <c r="L465" i="43"/>
  <c r="O451" i="4"/>
  <c r="O465" i="43" s="1"/>
  <c r="K413" i="43"/>
  <c r="P401" i="4"/>
  <c r="P413" i="43" s="1"/>
  <c r="K384" i="43"/>
  <c r="P373" i="4"/>
  <c r="P384" i="43" s="1"/>
  <c r="L365" i="43"/>
  <c r="O354" i="4"/>
  <c r="O365" i="43" s="1"/>
  <c r="K337" i="43"/>
  <c r="K340" i="43" s="1"/>
  <c r="P329" i="4"/>
  <c r="P337" i="43" s="1"/>
  <c r="P340" i="43" s="1"/>
  <c r="K284" i="43"/>
  <c r="P277" i="4"/>
  <c r="P284" i="43" s="1"/>
  <c r="K281" i="43"/>
  <c r="P274" i="4"/>
  <c r="P281" i="43" s="1"/>
  <c r="K269" i="43"/>
  <c r="P262" i="4"/>
  <c r="P269" i="43" s="1"/>
  <c r="K232" i="43"/>
  <c r="P226" i="4"/>
  <c r="P232" i="43" s="1"/>
  <c r="K174" i="43"/>
  <c r="P170" i="4"/>
  <c r="P174" i="43" s="1"/>
  <c r="K170" i="43"/>
  <c r="P166" i="4"/>
  <c r="P170" i="43" s="1"/>
  <c r="K165" i="43"/>
  <c r="K161" i="43"/>
  <c r="R592" i="4"/>
  <c r="R560" i="4"/>
  <c r="R522" i="4"/>
  <c r="K517" i="43"/>
  <c r="P501" i="4"/>
  <c r="P517" i="43" s="1"/>
  <c r="L512" i="43"/>
  <c r="O496" i="4"/>
  <c r="O512" i="43" s="1"/>
  <c r="L504" i="43"/>
  <c r="O488" i="4"/>
  <c r="O504" i="43" s="1"/>
  <c r="K503" i="43"/>
  <c r="P487" i="4"/>
  <c r="P503" i="43" s="1"/>
  <c r="K472" i="43"/>
  <c r="P457" i="4"/>
  <c r="P472" i="43" s="1"/>
  <c r="K440" i="43"/>
  <c r="P427" i="4"/>
  <c r="P440" i="43" s="1"/>
  <c r="K386" i="43"/>
  <c r="P375" i="4"/>
  <c r="P386" i="43" s="1"/>
  <c r="K371" i="43"/>
  <c r="P360" i="4"/>
  <c r="P371" i="43" s="1"/>
  <c r="K363" i="43"/>
  <c r="P352" i="4"/>
  <c r="P363" i="43" s="1"/>
  <c r="K286" i="43"/>
  <c r="P279" i="4"/>
  <c r="D7" i="13"/>
  <c r="K271" i="43"/>
  <c r="P264" i="4"/>
  <c r="P271" i="43" s="1"/>
  <c r="K258" i="43"/>
  <c r="P251" i="4"/>
  <c r="P258" i="43" s="1"/>
  <c r="K246" i="43"/>
  <c r="P240" i="4"/>
  <c r="P246" i="43" s="1"/>
  <c r="K234" i="43"/>
  <c r="P228" i="4"/>
  <c r="P234" i="43" s="1"/>
  <c r="K227" i="43"/>
  <c r="P221" i="4"/>
  <c r="P227" i="43" s="1"/>
  <c r="K223" i="43"/>
  <c r="P217" i="4"/>
  <c r="P223" i="43" s="1"/>
  <c r="K211" i="43"/>
  <c r="R456" i="4"/>
  <c r="R471" i="43" s="1"/>
  <c r="R476" i="43" s="1"/>
  <c r="R373" i="4"/>
  <c r="R272" i="4"/>
  <c r="R250" i="4"/>
  <c r="R200" i="4"/>
  <c r="K113" i="43"/>
  <c r="K66" i="43"/>
  <c r="P68" i="4"/>
  <c r="P66" i="43" s="1"/>
  <c r="K61" i="43"/>
  <c r="P63" i="4"/>
  <c r="P61" i="43" s="1"/>
  <c r="E660" i="43"/>
  <c r="B31" i="13" s="1"/>
  <c r="B32" i="13" s="1"/>
  <c r="D21" i="13"/>
  <c r="R449" i="4"/>
  <c r="R242" i="4"/>
  <c r="R218" i="4"/>
  <c r="K154" i="43"/>
  <c r="P150" i="4"/>
  <c r="P154" i="43" s="1"/>
  <c r="L153" i="43"/>
  <c r="O149" i="4"/>
  <c r="O153" i="43" s="1"/>
  <c r="L114" i="43"/>
  <c r="O113" i="4"/>
  <c r="O114" i="43" s="1"/>
  <c r="S79" i="43"/>
  <c r="H3" i="13"/>
  <c r="I3" i="13" s="1"/>
  <c r="K77" i="43"/>
  <c r="P79" i="4"/>
  <c r="P77" i="43" s="1"/>
  <c r="K75" i="43"/>
  <c r="P77" i="4"/>
  <c r="P75" i="43" s="1"/>
  <c r="K74" i="43"/>
  <c r="K40" i="43"/>
  <c r="P42" i="4"/>
  <c r="P40" i="43" s="1"/>
  <c r="K10" i="43"/>
  <c r="P12" i="4"/>
  <c r="P10" i="43" s="1"/>
  <c r="R499" i="4"/>
  <c r="R368" i="4"/>
  <c r="R273" i="4"/>
  <c r="R249" i="4"/>
  <c r="R198" i="4"/>
  <c r="L146" i="43"/>
  <c r="O144" i="4"/>
  <c r="O146" i="43" s="1"/>
  <c r="L137" i="43"/>
  <c r="O135" i="4"/>
  <c r="O137" i="43" s="1"/>
  <c r="K116" i="43"/>
  <c r="P115" i="4"/>
  <c r="P116" i="43" s="1"/>
  <c r="K112" i="43"/>
  <c r="K86" i="43"/>
  <c r="P87" i="4"/>
  <c r="P86" i="43" s="1"/>
  <c r="K76" i="43"/>
  <c r="Q66" i="43"/>
  <c r="R68" i="4"/>
  <c r="K43" i="43"/>
  <c r="P45" i="4"/>
  <c r="P43" i="43" s="1"/>
  <c r="K39" i="43"/>
  <c r="P41" i="4"/>
  <c r="P39" i="43" s="1"/>
  <c r="K35" i="43"/>
  <c r="P37" i="4"/>
  <c r="P35" i="43" s="1"/>
  <c r="K31" i="43"/>
  <c r="P33" i="4"/>
  <c r="P31" i="43" s="1"/>
  <c r="K27" i="43"/>
  <c r="P29" i="4"/>
  <c r="P27" i="43" s="1"/>
  <c r="K23" i="43"/>
  <c r="P25" i="4"/>
  <c r="P23" i="43" s="1"/>
  <c r="K19" i="43"/>
  <c r="P21" i="4"/>
  <c r="P19" i="43" s="1"/>
  <c r="K15" i="43"/>
  <c r="P17" i="4"/>
  <c r="P15" i="43" s="1"/>
  <c r="G19" i="13"/>
  <c r="R487" i="4"/>
  <c r="R263" i="4"/>
  <c r="R217" i="4"/>
  <c r="L172" i="43"/>
  <c r="O168" i="4"/>
  <c r="O172" i="43" s="1"/>
  <c r="R161" i="4"/>
  <c r="R157" i="4"/>
  <c r="K152" i="43"/>
  <c r="K213" i="43" s="1"/>
  <c r="P148" i="4"/>
  <c r="P152" i="43" s="1"/>
  <c r="L113" i="43"/>
  <c r="O112" i="4"/>
  <c r="O113" i="43" s="1"/>
  <c r="L67" i="43"/>
  <c r="O69" i="4"/>
  <c r="O67" i="43" s="1"/>
  <c r="K42" i="43"/>
  <c r="P44" i="4"/>
  <c r="P42" i="43" s="1"/>
  <c r="K38" i="43"/>
  <c r="P40" i="4"/>
  <c r="P38" i="43" s="1"/>
  <c r="K34" i="43"/>
  <c r="P36" i="4"/>
  <c r="P34" i="43" s="1"/>
  <c r="K30" i="43"/>
  <c r="P32" i="4"/>
  <c r="P30" i="43" s="1"/>
  <c r="K26" i="43"/>
  <c r="P28" i="4"/>
  <c r="P26" i="43" s="1"/>
  <c r="K11" i="43"/>
  <c r="K2" i="43"/>
  <c r="D28" i="13"/>
  <c r="P4" i="4"/>
  <c r="D2" i="13"/>
  <c r="R109" i="4"/>
  <c r="R15" i="4"/>
  <c r="R86" i="4"/>
  <c r="L24" i="13"/>
  <c r="M24" i="13" s="1"/>
  <c r="R511" i="4"/>
  <c r="R448" i="4"/>
  <c r="R240" i="4"/>
  <c r="R216" i="4"/>
  <c r="K153" i="43"/>
  <c r="P149" i="4"/>
  <c r="P153" i="43" s="1"/>
  <c r="L116" i="43"/>
  <c r="O115" i="4"/>
  <c r="O116" i="43" s="1"/>
  <c r="P91" i="43"/>
  <c r="P107" i="43" s="1"/>
  <c r="F12" i="13"/>
  <c r="K12" i="13" s="1"/>
  <c r="K84" i="43"/>
  <c r="L74" i="43"/>
  <c r="O76" i="4"/>
  <c r="O74" i="43" s="1"/>
  <c r="K53" i="43"/>
  <c r="P55" i="4"/>
  <c r="P53" i="43" s="1"/>
  <c r="K36" i="43"/>
  <c r="P38" i="4"/>
  <c r="P36" i="43" s="1"/>
  <c r="K4" i="43"/>
  <c r="P6" i="4"/>
  <c r="P4" i="43" s="1"/>
  <c r="D18" i="13"/>
  <c r="R486" i="4"/>
  <c r="R371" i="4"/>
  <c r="R367" i="4"/>
  <c r="R262" i="4"/>
  <c r="R227" i="4"/>
  <c r="S201" i="43"/>
  <c r="K146" i="43"/>
  <c r="P144" i="4"/>
  <c r="P146" i="43" s="1"/>
  <c r="L145" i="43"/>
  <c r="O143" i="4"/>
  <c r="O145" i="43" s="1"/>
  <c r="K138" i="43"/>
  <c r="K54" i="43"/>
  <c r="P56" i="4"/>
  <c r="P54" i="43" s="1"/>
  <c r="R504" i="4"/>
  <c r="R459" i="4"/>
  <c r="R474" i="43" s="1"/>
  <c r="R241" i="4"/>
  <c r="R215" i="4"/>
  <c r="K172" i="43"/>
  <c r="P168" i="4"/>
  <c r="P172" i="43" s="1"/>
  <c r="R160" i="4"/>
  <c r="R156" i="4"/>
  <c r="S148" i="4"/>
  <c r="S152" i="43" s="1"/>
  <c r="S213" i="43" s="1"/>
  <c r="K137" i="43"/>
  <c r="P135" i="4"/>
  <c r="P137" i="43" s="1"/>
  <c r="L115" i="43"/>
  <c r="O114" i="4"/>
  <c r="O115" i="43" s="1"/>
  <c r="K65" i="43"/>
  <c r="P67" i="4"/>
  <c r="P65" i="43" s="1"/>
  <c r="K60" i="43"/>
  <c r="P62" i="4"/>
  <c r="P60" i="43" s="1"/>
  <c r="K22" i="43"/>
  <c r="P24" i="4"/>
  <c r="P22" i="43" s="1"/>
  <c r="K12" i="43"/>
  <c r="K3" i="43"/>
  <c r="R153" i="4"/>
  <c r="R115" i="4"/>
  <c r="R107" i="4"/>
  <c r="R13" i="4"/>
  <c r="R14" i="4"/>
  <c r="D20" i="13"/>
  <c r="R490" i="4"/>
  <c r="R400" i="4"/>
  <c r="R238" i="4"/>
  <c r="R214" i="4"/>
  <c r="L138" i="43"/>
  <c r="O136" i="4"/>
  <c r="O138" i="43" s="1"/>
  <c r="L110" i="43"/>
  <c r="O109" i="4"/>
  <c r="O110" i="43" s="1"/>
  <c r="L84" i="43"/>
  <c r="O86" i="4"/>
  <c r="O84" i="43" s="1"/>
  <c r="L76" i="43"/>
  <c r="O78" i="4"/>
  <c r="O76" i="43" s="1"/>
  <c r="K62" i="43"/>
  <c r="P64" i="4"/>
  <c r="P62" i="43" s="1"/>
  <c r="K32" i="43"/>
  <c r="P34" i="4"/>
  <c r="P32" i="43" s="1"/>
  <c r="R444" i="4"/>
  <c r="R370" i="4"/>
  <c r="R253" i="4"/>
  <c r="R208" i="4"/>
  <c r="S144" i="4"/>
  <c r="S146" i="43" s="1"/>
  <c r="K145" i="43"/>
  <c r="P143" i="4"/>
  <c r="P145" i="43" s="1"/>
  <c r="K114" i="43"/>
  <c r="P113" i="4"/>
  <c r="P114" i="43" s="1"/>
  <c r="K110" i="43"/>
  <c r="D4" i="13"/>
  <c r="P109" i="4"/>
  <c r="K68" i="43"/>
  <c r="P70" i="4"/>
  <c r="P68" i="43" s="1"/>
  <c r="K64" i="43"/>
  <c r="P66" i="4"/>
  <c r="P64" i="43" s="1"/>
  <c r="K49" i="43"/>
  <c r="P51" i="4"/>
  <c r="P49" i="43" s="1"/>
  <c r="L9" i="43"/>
  <c r="O11" i="4"/>
  <c r="O9" i="43" s="1"/>
  <c r="L8" i="43"/>
  <c r="O10" i="4"/>
  <c r="O8" i="43" s="1"/>
  <c r="K6" i="43"/>
  <c r="P8" i="4"/>
  <c r="P6" i="43" s="1"/>
  <c r="L3" i="43"/>
  <c r="O5" i="4"/>
  <c r="O3" i="43" s="1"/>
  <c r="K22" i="13"/>
  <c r="R494" i="4"/>
  <c r="R451" i="4"/>
  <c r="R275" i="4"/>
  <c r="R239" i="4"/>
  <c r="R163" i="4"/>
  <c r="R159" i="4"/>
  <c r="R155" i="4"/>
  <c r="Q154" i="43"/>
  <c r="R150" i="4"/>
  <c r="R149" i="4"/>
  <c r="K139" i="43"/>
  <c r="L117" i="43"/>
  <c r="O116" i="4"/>
  <c r="O117" i="43" s="1"/>
  <c r="L109" i="43"/>
  <c r="O108" i="4"/>
  <c r="O109" i="43" s="1"/>
  <c r="K89" i="43"/>
  <c r="P90" i="4"/>
  <c r="P89" i="43" s="1"/>
  <c r="K50" i="43"/>
  <c r="P52" i="4"/>
  <c r="P50" i="43" s="1"/>
  <c r="K18" i="43"/>
  <c r="P20" i="4"/>
  <c r="P18" i="43" s="1"/>
  <c r="K13" i="43"/>
  <c r="K8" i="43"/>
  <c r="R139" i="4"/>
  <c r="R113" i="4"/>
  <c r="R10" i="4"/>
  <c r="L25" i="13"/>
  <c r="M25" i="13" s="1"/>
  <c r="L23" i="13"/>
  <c r="M23" i="13" s="1"/>
  <c r="R23" i="13" s="1"/>
  <c r="H21" i="13"/>
  <c r="I21" i="13" s="1"/>
  <c r="F14" i="13"/>
  <c r="K14" i="13" s="1"/>
  <c r="R489" i="4"/>
  <c r="R264" i="4"/>
  <c r="R220" i="4"/>
  <c r="L154" i="43"/>
  <c r="O150" i="4"/>
  <c r="O154" i="43" s="1"/>
  <c r="K136" i="43"/>
  <c r="P134" i="4"/>
  <c r="P136" i="43" s="1"/>
  <c r="L112" i="43"/>
  <c r="O111" i="4"/>
  <c r="O112" i="43" s="1"/>
  <c r="K73" i="43"/>
  <c r="P75" i="4"/>
  <c r="P73" i="43" s="1"/>
  <c r="Q67" i="43"/>
  <c r="R69" i="4"/>
  <c r="K48" i="43"/>
  <c r="P50" i="4"/>
  <c r="P48" i="43" s="1"/>
  <c r="K44" i="43"/>
  <c r="P46" i="4"/>
  <c r="P44" i="43" s="1"/>
  <c r="K28" i="43"/>
  <c r="P30" i="4"/>
  <c r="P28" i="43" s="1"/>
  <c r="K24" i="43"/>
  <c r="P26" i="4"/>
  <c r="P24" i="43" s="1"/>
  <c r="K20" i="43"/>
  <c r="P22" i="4"/>
  <c r="P20" i="43" s="1"/>
  <c r="K16" i="43"/>
  <c r="P18" i="4"/>
  <c r="P16" i="43" s="1"/>
  <c r="D19" i="13"/>
  <c r="R502" i="4"/>
  <c r="R369" i="4"/>
  <c r="R251" i="4"/>
  <c r="R206" i="4"/>
  <c r="L139" i="43"/>
  <c r="O137" i="4"/>
  <c r="O139" i="43" s="1"/>
  <c r="K87" i="43"/>
  <c r="P88" i="4"/>
  <c r="P87" i="43" s="1"/>
  <c r="L13" i="43"/>
  <c r="O15" i="4"/>
  <c r="O13" i="43" s="1"/>
  <c r="L12" i="43"/>
  <c r="O14" i="4"/>
  <c r="O12" i="43" s="1"/>
  <c r="L11" i="43"/>
  <c r="O13" i="4"/>
  <c r="O11" i="43" s="1"/>
  <c r="R493" i="4"/>
  <c r="R278" i="4"/>
  <c r="R265" i="4"/>
  <c r="R219" i="4"/>
  <c r="R162" i="4"/>
  <c r="R158" i="4"/>
  <c r="R154" i="4"/>
  <c r="L111" i="43"/>
  <c r="O110" i="4"/>
  <c r="O111" i="43" s="1"/>
  <c r="S80" i="43"/>
  <c r="H11" i="13"/>
  <c r="I11" i="13" s="1"/>
  <c r="K67" i="43"/>
  <c r="P69" i="4"/>
  <c r="P67" i="43" s="1"/>
  <c r="K14" i="43"/>
  <c r="P16" i="4"/>
  <c r="P14" i="43" s="1"/>
  <c r="K9" i="43"/>
  <c r="R111" i="4"/>
  <c r="R9" i="4"/>
  <c r="R134" i="4"/>
  <c r="L14" i="13" l="1"/>
  <c r="M14" i="13" s="1"/>
  <c r="R14" i="13" s="1"/>
  <c r="R141" i="43"/>
  <c r="S139" i="4"/>
  <c r="S141" i="43" s="1"/>
  <c r="R159" i="43"/>
  <c r="S155" i="4"/>
  <c r="S159" i="43" s="1"/>
  <c r="R282" i="43"/>
  <c r="S275" i="4"/>
  <c r="S282" i="43" s="1"/>
  <c r="R381" i="43"/>
  <c r="S370" i="4"/>
  <c r="S381" i="43" s="1"/>
  <c r="R412" i="43"/>
  <c r="S400" i="4"/>
  <c r="S412" i="43" s="1"/>
  <c r="R11" i="43"/>
  <c r="S13" i="4"/>
  <c r="S11" i="43" s="1"/>
  <c r="P5" i="4"/>
  <c r="P3" i="43" s="1"/>
  <c r="R164" i="43"/>
  <c r="S160" i="4"/>
  <c r="S164" i="43" s="1"/>
  <c r="R247" i="43"/>
  <c r="S241" i="4"/>
  <c r="S247" i="43" s="1"/>
  <c r="R382" i="43"/>
  <c r="S371" i="4"/>
  <c r="S382" i="43" s="1"/>
  <c r="R246" i="43"/>
  <c r="S240" i="4"/>
  <c r="S246" i="43" s="1"/>
  <c r="D26" i="13"/>
  <c r="D29" i="13" s="1"/>
  <c r="P13" i="4"/>
  <c r="P11" i="43" s="1"/>
  <c r="R503" i="43"/>
  <c r="S487" i="4"/>
  <c r="S503" i="43" s="1"/>
  <c r="P78" i="4"/>
  <c r="P76" i="43" s="1"/>
  <c r="P111" i="4"/>
  <c r="P112" i="43" s="1"/>
  <c r="R202" i="43"/>
  <c r="G6" i="13"/>
  <c r="S198" i="4"/>
  <c r="R515" i="43"/>
  <c r="S499" i="4"/>
  <c r="S515" i="43" s="1"/>
  <c r="R248" i="43"/>
  <c r="S242" i="4"/>
  <c r="S248" i="43" s="1"/>
  <c r="P112" i="4"/>
  <c r="P113" i="43" s="1"/>
  <c r="R279" i="43"/>
  <c r="S272" i="4"/>
  <c r="S279" i="43" s="1"/>
  <c r="R577" i="43"/>
  <c r="S560" i="4"/>
  <c r="S577" i="43" s="1"/>
  <c r="P161" i="4"/>
  <c r="P165" i="43" s="1"/>
  <c r="P453" i="4"/>
  <c r="P468" i="43" s="1"/>
  <c r="R612" i="43"/>
  <c r="S595" i="4"/>
  <c r="S612" i="43" s="1"/>
  <c r="K387" i="43"/>
  <c r="K459" i="43"/>
  <c r="K476" i="43"/>
  <c r="P565" i="4"/>
  <c r="P582" i="43" s="1"/>
  <c r="P588" i="4"/>
  <c r="P605" i="43" s="1"/>
  <c r="P553" i="4"/>
  <c r="P570" i="43" s="1"/>
  <c r="R209" i="43"/>
  <c r="S205" i="4"/>
  <c r="S209" i="43" s="1"/>
  <c r="P488" i="4"/>
  <c r="P156" i="4"/>
  <c r="P160" i="43" s="1"/>
  <c r="P499" i="4"/>
  <c r="P515" i="43" s="1"/>
  <c r="R594" i="43"/>
  <c r="S577" i="4"/>
  <c r="S594" i="43" s="1"/>
  <c r="P563" i="4"/>
  <c r="P580" i="43" s="1"/>
  <c r="P620" i="43"/>
  <c r="F21" i="13"/>
  <c r="K21" i="13" s="1"/>
  <c r="P576" i="4"/>
  <c r="P593" i="43" s="1"/>
  <c r="P591" i="4"/>
  <c r="R573" i="43"/>
  <c r="S556" i="4"/>
  <c r="S573" i="43" s="1"/>
  <c r="P159" i="4"/>
  <c r="P163" i="43" s="1"/>
  <c r="P212" i="4"/>
  <c r="P219" i="43" s="1"/>
  <c r="R576" i="43"/>
  <c r="S559" i="4"/>
  <c r="S576" i="43" s="1"/>
  <c r="K134" i="43"/>
  <c r="K414" i="43"/>
  <c r="S608" i="43"/>
  <c r="H19" i="13"/>
  <c r="I19" i="13" s="1"/>
  <c r="P551" i="4"/>
  <c r="P568" i="43" s="1"/>
  <c r="P594" i="4"/>
  <c r="P611" i="43" s="1"/>
  <c r="P203" i="4"/>
  <c r="P207" i="43" s="1"/>
  <c r="P214" i="4"/>
  <c r="P220" i="43" s="1"/>
  <c r="P241" i="4"/>
  <c r="P247" i="43" s="1"/>
  <c r="P265" i="4"/>
  <c r="P272" i="43" s="1"/>
  <c r="P492" i="4"/>
  <c r="P508" i="43" s="1"/>
  <c r="R575" i="43"/>
  <c r="S558" i="4"/>
  <c r="S575" i="43" s="1"/>
  <c r="P162" i="4"/>
  <c r="P166" i="43" s="1"/>
  <c r="K542" i="43"/>
  <c r="R480" i="43"/>
  <c r="S464" i="4"/>
  <c r="S480" i="43" s="1"/>
  <c r="P561" i="4"/>
  <c r="P578" i="43" s="1"/>
  <c r="P581" i="4"/>
  <c r="P598" i="43" s="1"/>
  <c r="P516" i="4"/>
  <c r="P532" i="43" s="1"/>
  <c r="P554" i="4"/>
  <c r="P571" i="43" s="1"/>
  <c r="P593" i="4"/>
  <c r="P610" i="43" s="1"/>
  <c r="R225" i="43"/>
  <c r="S219" i="4"/>
  <c r="S225" i="43" s="1"/>
  <c r="R7" i="43"/>
  <c r="G2" i="13"/>
  <c r="G26" i="13" s="1"/>
  <c r="G28" i="13"/>
  <c r="S9" i="4"/>
  <c r="M12" i="13"/>
  <c r="R12" i="13" s="1"/>
  <c r="L12" i="13"/>
  <c r="R462" i="43"/>
  <c r="R466" i="43" s="1"/>
  <c r="S448" i="4"/>
  <c r="S462" i="43" s="1"/>
  <c r="S466" i="43" s="1"/>
  <c r="R84" i="43"/>
  <c r="S86" i="4"/>
  <c r="S84" i="43" s="1"/>
  <c r="P2" i="43"/>
  <c r="R256" i="43"/>
  <c r="S249" i="4"/>
  <c r="S256" i="43" s="1"/>
  <c r="P76" i="4"/>
  <c r="P74" i="43" s="1"/>
  <c r="R463" i="43"/>
  <c r="S449" i="4"/>
  <c r="S463" i="43" s="1"/>
  <c r="R384" i="43"/>
  <c r="S373" i="4"/>
  <c r="S384" i="43" s="1"/>
  <c r="R609" i="43"/>
  <c r="S592" i="4"/>
  <c r="S609" i="43" s="1"/>
  <c r="R532" i="43"/>
  <c r="S516" i="4"/>
  <c r="S532" i="43" s="1"/>
  <c r="R142" i="43"/>
  <c r="S140" i="4"/>
  <c r="S142" i="43" s="1"/>
  <c r="R529" i="43"/>
  <c r="S513" i="4"/>
  <c r="S529" i="43" s="1"/>
  <c r="R413" i="43"/>
  <c r="S401" i="4"/>
  <c r="S413" i="43" s="1"/>
  <c r="R574" i="43"/>
  <c r="S557" i="4"/>
  <c r="S574" i="43" s="1"/>
  <c r="P79" i="43"/>
  <c r="F3" i="13"/>
  <c r="K3" i="13" s="1"/>
  <c r="M10" i="13"/>
  <c r="R10" i="13" s="1"/>
  <c r="L10" i="13"/>
  <c r="P108" i="4"/>
  <c r="P109" i="43" s="1"/>
  <c r="R211" i="43"/>
  <c r="S207" i="4"/>
  <c r="S211" i="43" s="1"/>
  <c r="P205" i="4"/>
  <c r="P209" i="43" s="1"/>
  <c r="R596" i="43"/>
  <c r="S579" i="4"/>
  <c r="S596" i="43" s="1"/>
  <c r="P255" i="4"/>
  <c r="P262" i="43" s="1"/>
  <c r="P272" i="4"/>
  <c r="P279" i="43" s="1"/>
  <c r="P511" i="4"/>
  <c r="P527" i="43" s="1"/>
  <c r="P475" i="43"/>
  <c r="K633" i="43"/>
  <c r="R598" i="43"/>
  <c r="S581" i="4"/>
  <c r="S598" i="43" s="1"/>
  <c r="R386" i="43"/>
  <c r="S375" i="4"/>
  <c r="S386" i="43" s="1"/>
  <c r="P465" i="4"/>
  <c r="P481" i="43" s="1"/>
  <c r="P204" i="4"/>
  <c r="P208" i="43" s="1"/>
  <c r="P276" i="4"/>
  <c r="P283" i="43" s="1"/>
  <c r="R508" i="43"/>
  <c r="S492" i="4"/>
  <c r="S508" i="43" s="1"/>
  <c r="P510" i="4"/>
  <c r="P526" i="43" s="1"/>
  <c r="P10" i="4"/>
  <c r="P8" i="43" s="1"/>
  <c r="R153" i="43"/>
  <c r="S149" i="4"/>
  <c r="S153" i="43" s="1"/>
  <c r="R163" i="43"/>
  <c r="S159" i="4"/>
  <c r="S163" i="43" s="1"/>
  <c r="R465" i="43"/>
  <c r="S451" i="4"/>
  <c r="S465" i="43" s="1"/>
  <c r="G31" i="13"/>
  <c r="R457" i="43"/>
  <c r="R459" i="43" s="1"/>
  <c r="G16" i="13"/>
  <c r="S444" i="4"/>
  <c r="R506" i="43"/>
  <c r="S490" i="4"/>
  <c r="S506" i="43" s="1"/>
  <c r="R108" i="43"/>
  <c r="R134" i="43" s="1"/>
  <c r="S107" i="4"/>
  <c r="S108" i="43" s="1"/>
  <c r="S134" i="43" s="1"/>
  <c r="P136" i="4"/>
  <c r="P138" i="43" s="1"/>
  <c r="P147" i="43" s="1"/>
  <c r="R233" i="43"/>
  <c r="S227" i="4"/>
  <c r="S233" i="43" s="1"/>
  <c r="R502" i="43"/>
  <c r="S486" i="4"/>
  <c r="S502" i="43" s="1"/>
  <c r="R112" i="43"/>
  <c r="S111" i="4"/>
  <c r="S112" i="43" s="1"/>
  <c r="R162" i="43"/>
  <c r="S158" i="4"/>
  <c r="S162" i="43" s="1"/>
  <c r="R285" i="43"/>
  <c r="S278" i="4"/>
  <c r="S285" i="43" s="1"/>
  <c r="R210" i="43"/>
  <c r="S206" i="4"/>
  <c r="S210" i="43" s="1"/>
  <c r="R116" i="43"/>
  <c r="S115" i="4"/>
  <c r="S116" i="43" s="1"/>
  <c r="P14" i="4"/>
  <c r="P12" i="43" s="1"/>
  <c r="R520" i="43"/>
  <c r="S504" i="4"/>
  <c r="S520" i="43" s="1"/>
  <c r="R269" i="43"/>
  <c r="S262" i="4"/>
  <c r="S269" i="43" s="1"/>
  <c r="R527" i="43"/>
  <c r="S511" i="4"/>
  <c r="S527" i="43" s="1"/>
  <c r="R13" i="43"/>
  <c r="S15" i="4"/>
  <c r="S13" i="43" s="1"/>
  <c r="R161" i="43"/>
  <c r="S157" i="4"/>
  <c r="S161" i="43" s="1"/>
  <c r="R223" i="43"/>
  <c r="S217" i="4"/>
  <c r="S223" i="43" s="1"/>
  <c r="R66" i="43"/>
  <c r="S68" i="4"/>
  <c r="S66" i="43" s="1"/>
  <c r="P90" i="43"/>
  <c r="R280" i="43"/>
  <c r="S273" i="4"/>
  <c r="S280" i="43" s="1"/>
  <c r="R204" i="43"/>
  <c r="S200" i="4"/>
  <c r="S204" i="43" s="1"/>
  <c r="P286" i="43"/>
  <c r="F7" i="13"/>
  <c r="K7" i="13" s="1"/>
  <c r="P157" i="4"/>
  <c r="P161" i="43" s="1"/>
  <c r="P455" i="4"/>
  <c r="P470" i="43" s="1"/>
  <c r="R540" i="43"/>
  <c r="S524" i="4"/>
  <c r="S540" i="43" s="1"/>
  <c r="R504" i="43"/>
  <c r="G18" i="13"/>
  <c r="S488" i="4"/>
  <c r="R572" i="43"/>
  <c r="S555" i="4"/>
  <c r="S572" i="43" s="1"/>
  <c r="K147" i="43"/>
  <c r="K291" i="43"/>
  <c r="P429" i="43"/>
  <c r="F15" i="13"/>
  <c r="K15" i="13" s="1"/>
  <c r="R537" i="43"/>
  <c r="S521" i="4"/>
  <c r="S537" i="43" s="1"/>
  <c r="P597" i="43"/>
  <c r="F20" i="13"/>
  <c r="P114" i="4"/>
  <c r="P115" i="43" s="1"/>
  <c r="R481" i="43"/>
  <c r="S465" i="4"/>
  <c r="S481" i="43" s="1"/>
  <c r="R567" i="43"/>
  <c r="S550" i="4"/>
  <c r="S567" i="43" s="1"/>
  <c r="P153" i="4"/>
  <c r="P157" i="43" s="1"/>
  <c r="P213" i="43" s="1"/>
  <c r="P254" i="43"/>
  <c r="R262" i="43"/>
  <c r="S255" i="4"/>
  <c r="S262" i="43" s="1"/>
  <c r="P155" i="4"/>
  <c r="P159" i="43" s="1"/>
  <c r="P163" i="4"/>
  <c r="P167" i="43" s="1"/>
  <c r="P198" i="4"/>
  <c r="P202" i="43" s="1"/>
  <c r="P432" i="43"/>
  <c r="P208" i="4"/>
  <c r="P212" i="43" s="1"/>
  <c r="P354" i="4"/>
  <c r="P365" i="43" s="1"/>
  <c r="P497" i="4"/>
  <c r="P513" i="43" s="1"/>
  <c r="P158" i="4"/>
  <c r="P162" i="43" s="1"/>
  <c r="P283" i="4"/>
  <c r="F5" i="13"/>
  <c r="K5" i="13" s="1"/>
  <c r="P557" i="4"/>
  <c r="P574" i="43" s="1"/>
  <c r="P550" i="4"/>
  <c r="P567" i="43" s="1"/>
  <c r="P578" i="4"/>
  <c r="P595" i="43" s="1"/>
  <c r="P602" i="4"/>
  <c r="P619" i="43" s="1"/>
  <c r="R136" i="43"/>
  <c r="S134" i="4"/>
  <c r="S136" i="43" s="1"/>
  <c r="R380" i="43"/>
  <c r="S369" i="4"/>
  <c r="S380" i="43" s="1"/>
  <c r="R158" i="43"/>
  <c r="S154" i="4"/>
  <c r="S158" i="43" s="1"/>
  <c r="R272" i="43"/>
  <c r="S265" i="4"/>
  <c r="S272" i="43" s="1"/>
  <c r="R518" i="43"/>
  <c r="S502" i="4"/>
  <c r="S518" i="43" s="1"/>
  <c r="R226" i="43"/>
  <c r="S220" i="4"/>
  <c r="S226" i="43" s="1"/>
  <c r="R271" i="43"/>
  <c r="S264" i="4"/>
  <c r="S271" i="43" s="1"/>
  <c r="R8" i="43"/>
  <c r="S10" i="4"/>
  <c r="S8" i="43" s="1"/>
  <c r="R154" i="43"/>
  <c r="S150" i="4"/>
  <c r="S154" i="43" s="1"/>
  <c r="R167" i="43"/>
  <c r="S163" i="4"/>
  <c r="S167" i="43" s="1"/>
  <c r="R510" i="43"/>
  <c r="S494" i="4"/>
  <c r="S510" i="43" s="1"/>
  <c r="P110" i="43"/>
  <c r="P134" i="43" s="1"/>
  <c r="R212" i="43"/>
  <c r="S208" i="4"/>
  <c r="S212" i="43" s="1"/>
  <c r="R220" i="43"/>
  <c r="R254" i="43" s="1"/>
  <c r="S214" i="4"/>
  <c r="S220" i="43" s="1"/>
  <c r="S254" i="43" s="1"/>
  <c r="P11" i="4"/>
  <c r="P9" i="43" s="1"/>
  <c r="R166" i="43"/>
  <c r="S162" i="4"/>
  <c r="S166" i="43" s="1"/>
  <c r="R509" i="43"/>
  <c r="S493" i="4"/>
  <c r="S509" i="43" s="1"/>
  <c r="R258" i="43"/>
  <c r="S251" i="4"/>
  <c r="S258" i="43" s="1"/>
  <c r="R67" i="43"/>
  <c r="S69" i="4"/>
  <c r="S67" i="43" s="1"/>
  <c r="R505" i="43"/>
  <c r="S489" i="4"/>
  <c r="S505" i="43" s="1"/>
  <c r="R114" i="43"/>
  <c r="S113" i="4"/>
  <c r="S114" i="43" s="1"/>
  <c r="P15" i="4"/>
  <c r="P13" i="43" s="1"/>
  <c r="P137" i="4"/>
  <c r="P139" i="43" s="1"/>
  <c r="R245" i="43"/>
  <c r="S239" i="4"/>
  <c r="S245" i="43" s="1"/>
  <c r="L22" i="13"/>
  <c r="M22" i="13"/>
  <c r="R22" i="13" s="1"/>
  <c r="R260" i="43"/>
  <c r="S253" i="4"/>
  <c r="S260" i="43" s="1"/>
  <c r="R244" i="43"/>
  <c r="S238" i="4"/>
  <c r="S244" i="43" s="1"/>
  <c r="R12" i="43"/>
  <c r="S14" i="4"/>
  <c r="S12" i="43" s="1"/>
  <c r="R157" i="43"/>
  <c r="S153" i="4"/>
  <c r="S157" i="43" s="1"/>
  <c r="R160" i="43"/>
  <c r="S156" i="4"/>
  <c r="S160" i="43" s="1"/>
  <c r="R221" i="43"/>
  <c r="S215" i="4"/>
  <c r="S221" i="43" s="1"/>
  <c r="R378" i="43"/>
  <c r="S367" i="4"/>
  <c r="S378" i="43" s="1"/>
  <c r="P86" i="4"/>
  <c r="P84" i="43" s="1"/>
  <c r="R222" i="43"/>
  <c r="S216" i="4"/>
  <c r="S222" i="43" s="1"/>
  <c r="R110" i="43"/>
  <c r="G4" i="13"/>
  <c r="S109" i="4"/>
  <c r="K660" i="43"/>
  <c r="K85" i="43"/>
  <c r="R165" i="43"/>
  <c r="S161" i="4"/>
  <c r="S165" i="43" s="1"/>
  <c r="R270" i="43"/>
  <c r="S263" i="4"/>
  <c r="S270" i="43" s="1"/>
  <c r="K90" i="43"/>
  <c r="D31" i="13" s="1"/>
  <c r="D32" i="13" s="1"/>
  <c r="R379" i="43"/>
  <c r="S368" i="4"/>
  <c r="S379" i="43" s="1"/>
  <c r="R224" i="43"/>
  <c r="S218" i="4"/>
  <c r="S224" i="43" s="1"/>
  <c r="R257" i="43"/>
  <c r="S250" i="4"/>
  <c r="S257" i="43" s="1"/>
  <c r="P207" i="4"/>
  <c r="P211" i="43" s="1"/>
  <c r="R538" i="43"/>
  <c r="S522" i="4"/>
  <c r="S538" i="43" s="1"/>
  <c r="R584" i="43"/>
  <c r="S567" i="4"/>
  <c r="S584" i="43" s="1"/>
  <c r="R611" i="43"/>
  <c r="S594" i="4"/>
  <c r="S611" i="43" s="1"/>
  <c r="P80" i="43"/>
  <c r="F11" i="13"/>
  <c r="K11" i="13" s="1"/>
  <c r="R143" i="43"/>
  <c r="S141" i="4"/>
  <c r="S143" i="43" s="1"/>
  <c r="P352" i="43"/>
  <c r="P459" i="43"/>
  <c r="P476" i="43"/>
  <c r="R568" i="43"/>
  <c r="S551" i="4"/>
  <c r="S568" i="43" s="1"/>
  <c r="P350" i="4"/>
  <c r="P361" i="43" s="1"/>
  <c r="R593" i="43"/>
  <c r="S576" i="4"/>
  <c r="S593" i="43" s="1"/>
  <c r="K254" i="43"/>
  <c r="P491" i="4"/>
  <c r="P507" i="43" s="1"/>
  <c r="P116" i="4"/>
  <c r="P117" i="43" s="1"/>
  <c r="P215" i="4"/>
  <c r="P221" i="43" s="1"/>
  <c r="P451" i="4"/>
  <c r="P465" i="43" s="1"/>
  <c r="P200" i="43"/>
  <c r="F6" i="13"/>
  <c r="P270" i="4"/>
  <c r="P277" i="43" s="1"/>
  <c r="P493" i="4"/>
  <c r="P509" i="43" s="1"/>
  <c r="R566" i="43"/>
  <c r="S549" i="4"/>
  <c r="S566" i="43" s="1"/>
  <c r="P353" i="4"/>
  <c r="P364" i="43" s="1"/>
  <c r="P449" i="4"/>
  <c r="P463" i="43" s="1"/>
  <c r="R565" i="43"/>
  <c r="S548" i="4"/>
  <c r="S565" i="43" s="1"/>
  <c r="P414" i="43"/>
  <c r="P495" i="4"/>
  <c r="P511" i="43" s="1"/>
  <c r="R610" i="43"/>
  <c r="S593" i="4"/>
  <c r="S610" i="43" s="1"/>
  <c r="P553" i="43"/>
  <c r="F9" i="13"/>
  <c r="K9" i="13" s="1"/>
  <c r="P110" i="4"/>
  <c r="P111" i="43" s="1"/>
  <c r="R290" i="43"/>
  <c r="G8" i="13"/>
  <c r="S283" i="4"/>
  <c r="P374" i="4"/>
  <c r="P385" i="43" s="1"/>
  <c r="P355" i="4"/>
  <c r="P366" i="43" s="1"/>
  <c r="P448" i="4"/>
  <c r="P462" i="43" s="1"/>
  <c r="P466" i="43" s="1"/>
  <c r="P461" i="4"/>
  <c r="P477" i="43" s="1"/>
  <c r="P494" i="4"/>
  <c r="P510" i="43" s="1"/>
  <c r="R597" i="43"/>
  <c r="G20" i="13"/>
  <c r="S580" i="4"/>
  <c r="F4" i="13" l="1"/>
  <c r="L5" i="13"/>
  <c r="M5" i="13"/>
  <c r="R5" i="13" s="1"/>
  <c r="M15" i="13"/>
  <c r="R15" i="13" s="1"/>
  <c r="L15" i="13"/>
  <c r="F17" i="13"/>
  <c r="K17" i="13" s="1"/>
  <c r="F28" i="13"/>
  <c r="R660" i="43"/>
  <c r="R85" i="43"/>
  <c r="P608" i="43"/>
  <c r="P633" i="43" s="1"/>
  <c r="F19" i="13"/>
  <c r="K19" i="13" s="1"/>
  <c r="S597" i="43"/>
  <c r="H20" i="13"/>
  <c r="I20" i="13" s="1"/>
  <c r="K20" i="13" s="1"/>
  <c r="M9" i="13"/>
  <c r="R9" i="13" s="1"/>
  <c r="L9" i="13"/>
  <c r="S110" i="43"/>
  <c r="H4" i="13"/>
  <c r="I4" i="13" s="1"/>
  <c r="P290" i="43"/>
  <c r="P291" i="43" s="1"/>
  <c r="P660" i="43" s="1"/>
  <c r="F8" i="13"/>
  <c r="M7" i="13"/>
  <c r="R7" i="13" s="1"/>
  <c r="L7" i="13"/>
  <c r="L3" i="13"/>
  <c r="M3" i="13" s="1"/>
  <c r="R3" i="13" s="1"/>
  <c r="F2" i="13"/>
  <c r="S7" i="43"/>
  <c r="H28" i="13"/>
  <c r="H2" i="13"/>
  <c r="P504" i="43"/>
  <c r="P542" i="43" s="1"/>
  <c r="F18" i="13"/>
  <c r="K18" i="13" s="1"/>
  <c r="M11" i="13"/>
  <c r="R11" i="13" s="1"/>
  <c r="L11" i="13"/>
  <c r="F16" i="13"/>
  <c r="K16" i="13" s="1"/>
  <c r="S504" i="43"/>
  <c r="H18" i="13"/>
  <c r="I18" i="13" s="1"/>
  <c r="S457" i="43"/>
  <c r="S459" i="43" s="1"/>
  <c r="H16" i="13"/>
  <c r="I16" i="13" s="1"/>
  <c r="P85" i="43"/>
  <c r="L21" i="13"/>
  <c r="M21" i="13" s="1"/>
  <c r="R21" i="13" s="1"/>
  <c r="S290" i="43"/>
  <c r="H8" i="13"/>
  <c r="I8" i="13" s="1"/>
  <c r="F13" i="13"/>
  <c r="K13" i="13" s="1"/>
  <c r="P387" i="43"/>
  <c r="G29" i="13"/>
  <c r="S202" i="43"/>
  <c r="H6" i="13"/>
  <c r="I6" i="13" s="1"/>
  <c r="K6" i="13" s="1"/>
  <c r="L6" i="13" l="1"/>
  <c r="M6" i="13" s="1"/>
  <c r="R6" i="13" s="1"/>
  <c r="F31" i="13"/>
  <c r="F32" i="13" s="1"/>
  <c r="L20" i="13"/>
  <c r="M20" i="13" s="1"/>
  <c r="R20" i="13" s="1"/>
  <c r="F26" i="13"/>
  <c r="F29" i="13" s="1"/>
  <c r="K2" i="13"/>
  <c r="H26" i="13"/>
  <c r="H29" i="13" s="1"/>
  <c r="I2" i="13"/>
  <c r="K8" i="13"/>
  <c r="K4" i="13"/>
  <c r="M13" i="13"/>
  <c r="R13" i="13" s="1"/>
  <c r="L13" i="13"/>
  <c r="L18" i="13"/>
  <c r="M18" i="13" s="1"/>
  <c r="R18" i="13" s="1"/>
  <c r="H31" i="13"/>
  <c r="H32" i="13" s="1"/>
  <c r="S660" i="43"/>
  <c r="S85" i="43"/>
  <c r="L19" i="13"/>
  <c r="M19" i="13" s="1"/>
  <c r="R19" i="13" s="1"/>
  <c r="L16" i="13"/>
  <c r="M16" i="13" s="1"/>
  <c r="R16" i="13" s="1"/>
  <c r="L17" i="13"/>
  <c r="M17" i="13" s="1"/>
  <c r="R17" i="13" s="1"/>
  <c r="L4" i="13" l="1"/>
  <c r="M4" i="13" s="1"/>
  <c r="R4" i="13" s="1"/>
  <c r="L8" i="13"/>
  <c r="M8" i="13" s="1"/>
  <c r="R8" i="13" s="1"/>
  <c r="K26" i="13"/>
  <c r="K28" i="13"/>
  <c r="L2" i="13"/>
  <c r="L26" i="13" s="1"/>
  <c r="I28" i="13"/>
  <c r="I26" i="13"/>
  <c r="K29" i="13" l="1"/>
  <c r="M2" i="13"/>
  <c r="I29" i="13"/>
  <c r="M26" i="13" l="1"/>
  <c r="R2" i="13"/>
  <c r="R26" i="13" s="1"/>
  <c r="L28" i="13" l="1"/>
  <c r="L29" i="13"/>
</calcChain>
</file>

<file path=xl/comments1.xml><?xml version="1.0" encoding="utf-8"?>
<comments xmlns="http://schemas.openxmlformats.org/spreadsheetml/2006/main">
  <authors>
    <author>shq</author>
  </authors>
  <commentList>
    <comment ref="C1" authorId="0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此列为客户编号表 “提成计算方式”列显示的种类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User</author>
    <author>小玉</author>
  </authors>
  <commentList>
    <comment ref="K3" authorId="0">
      <text>
        <r>
          <rPr>
            <sz val="9"/>
            <rFont val="宋体"/>
            <family val="3"/>
            <charset val="134"/>
          </rPr>
          <t>Administrator:
负数为客户多付款，尚未开票</t>
        </r>
      </text>
    </comment>
    <comment ref="J97" authorId="1">
      <text>
        <r>
          <rPr>
            <sz val="9"/>
            <rFont val="宋体"/>
            <family val="3"/>
            <charset val="134"/>
          </rPr>
          <t>User:
实际到账26490,10元手续费</t>
        </r>
      </text>
    </comment>
    <comment ref="O205" authorId="2">
      <text>
        <r>
          <rPr>
            <sz val="9"/>
            <rFont val="宋体"/>
            <family val="3"/>
            <charset val="134"/>
          </rPr>
          <t>小玉:
分开打报废单和其他出库单，按30桶做，2张</t>
        </r>
      </text>
    </comment>
    <comment ref="J240" authorId="1">
      <text>
        <r>
          <rPr>
            <sz val="9"/>
            <rFont val="宋体"/>
            <family val="3"/>
            <charset val="134"/>
          </rPr>
          <t xml:space="preserve">User:
实际到账7555.5
</t>
        </r>
      </text>
    </comment>
    <comment ref="D268" authorId="0">
      <text>
        <r>
          <rPr>
            <sz val="9"/>
            <rFont val="宋体"/>
            <family val="3"/>
            <charset val="134"/>
          </rPr>
          <t>Administrator:
未税现金</t>
        </r>
      </text>
    </comment>
    <comment ref="K269" authorId="1">
      <text>
        <r>
          <rPr>
            <sz val="9"/>
            <rFont val="宋体"/>
            <family val="3"/>
            <charset val="134"/>
          </rPr>
          <t>User:
实际收款2995,5元手续费</t>
        </r>
      </text>
    </comment>
    <comment ref="J278" authorId="1">
      <text>
        <r>
          <rPr>
            <sz val="9"/>
            <rFont val="宋体"/>
            <family val="3"/>
            <charset val="134"/>
          </rPr>
          <t xml:space="preserve">User:
实际到账21045.5
</t>
        </r>
      </text>
    </comment>
    <comment ref="J287" authorId="1">
      <text>
        <r>
          <rPr>
            <sz val="9"/>
            <rFont val="宋体"/>
            <family val="3"/>
            <charset val="134"/>
          </rPr>
          <t>User:
实收27597.5元</t>
        </r>
      </text>
    </comment>
    <comment ref="D310" authorId="1">
      <text>
        <r>
          <rPr>
            <sz val="9"/>
            <rFont val="宋体"/>
            <family val="3"/>
            <charset val="134"/>
          </rPr>
          <t>User:
镇江市谏壁镇京口工业园薛磊   电话 13905282038</t>
        </r>
      </text>
    </comment>
    <comment ref="D311" authorId="1">
      <text>
        <r>
          <rPr>
            <sz val="9"/>
            <rFont val="宋体"/>
            <family val="3"/>
            <charset val="134"/>
          </rPr>
          <t>User:
镇江市谏壁镇京口工业园薛磊   电话 13905282038</t>
        </r>
      </text>
    </comment>
    <comment ref="J362" authorId="1">
      <text>
        <r>
          <rPr>
            <sz val="9"/>
            <rFont val="宋体"/>
            <family val="3"/>
            <charset val="134"/>
          </rPr>
          <t>User:
实收23747.5元</t>
        </r>
      </text>
    </comment>
    <comment ref="D398" authorId="0">
      <text>
        <r>
          <rPr>
            <sz val="9"/>
            <rFont val="宋体"/>
            <family val="3"/>
            <charset val="134"/>
          </rPr>
          <t xml:space="preserve">Administrator:
无锡新区旺庄联高路五号（渡口桥向南二百米）  曹总 158-5270-0535  
</t>
        </r>
      </text>
    </comment>
  </commentList>
</comments>
</file>

<file path=xl/comments3.xml><?xml version="1.0" encoding="utf-8"?>
<comments xmlns="http://schemas.openxmlformats.org/spreadsheetml/2006/main">
  <authors>
    <author>User</author>
    <author>cw</author>
    <author>Windows 用户</author>
  </authors>
  <commentList>
    <comment ref="H1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大桶单价/10+30元</t>
        </r>
      </text>
    </comment>
    <comment ref="I1" authorId="1">
      <text>
        <r>
          <rPr>
            <b/>
            <sz val="9"/>
            <rFont val="Tahoma"/>
            <family val="2"/>
          </rPr>
          <t>cw: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大桶经销单价</t>
        </r>
        <r>
          <rPr>
            <sz val="9"/>
            <rFont val="Tahoma"/>
            <family val="2"/>
          </rPr>
          <t>/10+30</t>
        </r>
      </text>
    </comment>
    <comment ref="J1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大桶单价定价*（1-10%）</t>
        </r>
      </text>
    </comment>
    <comment ref="C207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安徽胜利</t>
        </r>
      </text>
    </comment>
    <comment ref="C230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丰川出货</t>
        </r>
      </text>
    </comment>
    <comment ref="A242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吴江立隆</t>
        </r>
      </text>
    </comment>
    <comment ref="A246" authorId="2">
      <text>
        <r>
          <rPr>
            <b/>
            <sz val="9"/>
            <rFont val="宋体"/>
            <family val="3"/>
            <charset val="134"/>
          </rPr>
          <t>Windows 用户
2017.08.10新配方</t>
        </r>
      </text>
    </comment>
    <comment ref="A248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国产</t>
        </r>
      </text>
    </comment>
    <comment ref="A249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进口</t>
        </r>
      </text>
    </comment>
    <comment ref="A251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绿创</t>
        </r>
      </text>
    </comment>
    <comment ref="A252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台湾道普昇</t>
        </r>
      </text>
    </comment>
    <comment ref="A257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合并配方后价格</t>
        </r>
      </text>
    </comment>
    <comment ref="A258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合并配方后价格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shq</author>
  </authors>
  <commentList>
    <comment ref="K1" authorId="0">
      <text>
        <r>
          <rPr>
            <sz val="9"/>
            <rFont val="宋体"/>
            <family val="3"/>
            <charset val="134"/>
          </rPr>
          <t>作者:
提成总金额=提成金额+差价奖惩+业务费用</t>
        </r>
      </text>
    </comment>
    <comment ref="A16" authorId="1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注：唐雪涛自20180101出货再收款后结算提成。
20180226与钟确认</t>
        </r>
      </text>
    </comment>
    <comment ref="A23" authorId="1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20180630离职</t>
        </r>
      </text>
    </comment>
  </commentList>
</comments>
</file>

<file path=xl/comments5.xml><?xml version="1.0" encoding="utf-8"?>
<comments xmlns="http://schemas.openxmlformats.org/spreadsheetml/2006/main">
  <authors>
    <author>Administrator</author>
    <author>shq</author>
    <author>作者</author>
  </authors>
  <commentList>
    <comment ref="K1" authorId="0">
      <text>
        <r>
          <rPr>
            <sz val="9"/>
            <rFont val="宋体"/>
            <family val="3"/>
            <charset val="134"/>
          </rPr>
          <t>Administrator:
负数为客户多付款，尚未开票</t>
        </r>
      </text>
    </comment>
    <comment ref="L3" authorId="1">
      <text>
        <r>
          <rPr>
            <b/>
            <sz val="9"/>
            <rFont val="Tahoma"/>
            <family val="2"/>
          </rPr>
          <t>shq:</t>
        </r>
        <r>
          <rPr>
            <sz val="9"/>
            <rFont val="Tahoma"/>
            <family val="2"/>
          </rPr>
          <t>20170101</t>
        </r>
        <r>
          <rPr>
            <sz val="9"/>
            <rFont val="宋体"/>
            <family val="3"/>
            <charset val="134"/>
          </rPr>
          <t>以后出货的所有客户，到款天数大于</t>
        </r>
        <r>
          <rPr>
            <sz val="9"/>
            <rFont val="Tahoma"/>
            <family val="2"/>
          </rPr>
          <t>180</t>
        </r>
        <r>
          <rPr>
            <sz val="9"/>
            <rFont val="宋体"/>
            <family val="3"/>
            <charset val="134"/>
          </rPr>
          <t>天无提成并不核算差价</t>
        </r>
      </text>
    </comment>
    <comment ref="M3" authorId="2">
      <text>
        <r>
          <rPr>
            <sz val="9"/>
            <rFont val="宋体"/>
            <family val="3"/>
            <charset val="134"/>
          </rPr>
          <t xml:space="preserve">注：数据来源，财务提供服务费明细表中属于服务费用，按业务员汇总金额/1.17
</t>
        </r>
      </text>
    </comment>
    <comment ref="O3" authorId="2">
      <text>
        <r>
          <rPr>
            <sz val="9"/>
            <rFont val="宋体"/>
            <family val="3"/>
            <charset val="134"/>
          </rPr>
          <t>注：按收到款时间和销售管理制度核对
2016年出货公式：
IF(L4&lt;=60,0.05,IF(L4&lt;=90,0.04,IF(L4&lt;=120,0.03,IF(L4&lt;=150,0.02,0))))
2017-2018年出货公式：IF(L4&lt;=60,0.05,IF(L4&lt;=120,0.04,IF(L4&lt;=150,0.02,IF(L4&lt;=180,0.01,0))))</t>
        </r>
      </text>
    </comment>
    <comment ref="Q3" authorId="2">
      <text>
        <r>
          <rPr>
            <sz val="9"/>
            <rFont val="宋体"/>
            <family val="3"/>
            <charset val="134"/>
          </rPr>
          <t xml:space="preserve">作者:
指导价(为未税价）
用公司指导价/1.17
</t>
        </r>
      </text>
    </comment>
    <comment ref="R3" authorId="1">
      <text>
        <r>
          <rPr>
            <b/>
            <sz val="9"/>
            <rFont val="Tahoma"/>
            <family val="2"/>
          </rPr>
          <t>shq:</t>
        </r>
        <r>
          <rPr>
            <sz val="9"/>
            <rFont val="Tahoma"/>
            <family val="2"/>
          </rPr>
          <t xml:space="preserve">
20160501</t>
        </r>
        <r>
          <rPr>
            <sz val="9"/>
            <rFont val="宋体"/>
            <family val="3"/>
            <charset val="134"/>
          </rPr>
          <t xml:space="preserve">以前出货公式：
</t>
        </r>
        <r>
          <rPr>
            <sz val="9"/>
            <rFont val="Tahoma"/>
            <family val="2"/>
          </rPr>
          <t>ROUND(IF(AE4="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*1.35",AC4*Q4*1.35,AC4*Q4),2)
20160501</t>
        </r>
        <r>
          <rPr>
            <sz val="9"/>
            <rFont val="宋体"/>
            <family val="3"/>
            <charset val="134"/>
          </rPr>
          <t xml:space="preserve">以后出货公式：
</t>
        </r>
        <r>
          <rPr>
            <sz val="9"/>
            <rFont val="Tahoma"/>
            <family val="2"/>
          </rPr>
          <t>ROUND(IF(AE4="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+Y4*30",AC4*Q4+Y4*30,AC4*Q4),2)</t>
        </r>
      </text>
    </comment>
    <comment ref="AE3" authorId="1">
      <text>
        <r>
          <rPr>
            <b/>
            <sz val="9"/>
            <rFont val="Tahoma"/>
            <family val="2"/>
          </rPr>
          <t>shq:</t>
        </r>
        <r>
          <rPr>
            <sz val="9"/>
            <rFont val="Tahoma"/>
            <family val="2"/>
          </rPr>
          <t xml:space="preserve">
201605</t>
        </r>
        <r>
          <rPr>
            <sz val="9"/>
            <rFont val="宋体"/>
            <family val="3"/>
            <charset val="134"/>
          </rPr>
          <t xml:space="preserve">以前出货公式：
</t>
        </r>
        <r>
          <rPr>
            <sz val="9"/>
            <rFont val="Tahoma"/>
            <family val="2"/>
          </rPr>
          <t>IF(AD4&lt;50,"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*1.35",IF(AF4="</t>
        </r>
        <r>
          <rPr>
            <sz val="9"/>
            <rFont val="宋体"/>
            <family val="3"/>
            <charset val="134"/>
          </rPr>
          <t>固体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"))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9"/>
            <rFont val="Tahoma"/>
            <family val="2"/>
          </rPr>
          <t>20160501</t>
        </r>
        <r>
          <rPr>
            <sz val="9"/>
            <rFont val="宋体"/>
            <family val="3"/>
            <charset val="134"/>
          </rPr>
          <t xml:space="preserve">以后货公式：
</t>
        </r>
        <r>
          <rPr>
            <sz val="9"/>
            <rFont val="Tahoma"/>
            <family val="2"/>
          </rPr>
          <t>IF(AD4&lt;50,"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+Y4*30",IF(AD133="</t>
        </r>
        <r>
          <rPr>
            <sz val="9"/>
            <rFont val="宋体"/>
            <family val="3"/>
            <charset val="134"/>
          </rPr>
          <t>固体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"))</t>
        </r>
      </text>
    </comment>
    <comment ref="D271" authorId="2">
      <text>
        <r>
          <rPr>
            <sz val="9"/>
            <rFont val="宋体"/>
            <family val="3"/>
            <charset val="134"/>
          </rPr>
          <t>作者:
老板娘13914004782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M1" authorId="0">
      <text>
        <r>
          <rPr>
            <sz val="9"/>
            <rFont val="宋体"/>
            <family val="3"/>
            <charset val="134"/>
          </rPr>
          <t xml:space="preserve">注：数据来源，财务提供服务费明细表中属于服务费用，按业务员汇总金额/1.17
</t>
        </r>
      </text>
    </comment>
    <comment ref="O1" authorId="0">
      <text>
        <r>
          <rPr>
            <sz val="9"/>
            <rFont val="宋体"/>
            <family val="3"/>
            <charset val="134"/>
          </rPr>
          <t xml:space="preserve">注：按收到款时间和销售管理制度核对
</t>
        </r>
      </text>
    </comment>
    <comment ref="Q1" authorId="0">
      <text>
        <r>
          <rPr>
            <sz val="9"/>
            <rFont val="宋体"/>
            <family val="3"/>
            <charset val="134"/>
          </rPr>
          <t xml:space="preserve">作者:
指导价(为未税价）
用公司指导价/1.17
</t>
        </r>
      </text>
    </comment>
    <comment ref="T1" authorId="0">
      <text>
        <r>
          <rPr>
            <sz val="9"/>
            <rFont val="宋体"/>
            <family val="3"/>
            <charset val="134"/>
          </rPr>
          <t>作者:
负数为客户多付款，尚未开票</t>
        </r>
      </text>
    </comment>
    <comment ref="X332" authorId="0">
      <text>
        <r>
          <rPr>
            <sz val="9"/>
            <rFont val="宋体"/>
            <family val="3"/>
            <charset val="134"/>
          </rPr>
          <t>作者:
B06</t>
        </r>
      </text>
    </comment>
  </commentList>
</comments>
</file>

<file path=xl/comments7.xml><?xml version="1.0" encoding="utf-8"?>
<comments xmlns="http://schemas.openxmlformats.org/spreadsheetml/2006/main">
  <authors>
    <author>Administrator</author>
    <author>作者</author>
  </authors>
  <commentList>
    <comment ref="M1" authorId="0">
      <text>
        <r>
          <rPr>
            <sz val="9"/>
            <rFont val="宋体"/>
            <family val="3"/>
            <charset val="134"/>
          </rPr>
          <t>Administrator:
负数为客户多付款，尚未开票</t>
        </r>
      </text>
    </comment>
    <comment ref="N2" authorId="1">
      <text>
        <r>
          <rPr>
            <sz val="9"/>
            <rFont val="宋体"/>
            <family val="3"/>
            <charset val="134"/>
          </rPr>
          <t xml:space="preserve">注：数据来源，财务提供服务费明细表中属于服务费用，按业务员汇总金额/1.17
</t>
        </r>
      </text>
    </comment>
    <comment ref="P2" authorId="1">
      <text>
        <r>
          <rPr>
            <sz val="9"/>
            <rFont val="宋体"/>
            <family val="3"/>
            <charset val="134"/>
          </rPr>
          <t xml:space="preserve">注：按收到款时间和销售管理制度核对
</t>
        </r>
      </text>
    </comment>
    <comment ref="R2" authorId="1">
      <text>
        <r>
          <rPr>
            <sz val="9"/>
            <rFont val="宋体"/>
            <family val="3"/>
            <charset val="134"/>
          </rPr>
          <t xml:space="preserve">作者:
指导价(为未税价）
用公司指导价/1.17
</t>
        </r>
      </text>
    </comment>
  </commentList>
</comments>
</file>

<file path=xl/comments8.xml><?xml version="1.0" encoding="utf-8"?>
<comments xmlns="http://schemas.openxmlformats.org/spreadsheetml/2006/main">
  <authors>
    <author>shq</author>
  </authors>
  <commentList>
    <comment ref="A12" authorId="0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20180630离职</t>
        </r>
      </text>
    </comment>
  </commentList>
</comments>
</file>

<file path=xl/sharedStrings.xml><?xml version="1.0" encoding="utf-8"?>
<sst xmlns="http://schemas.openxmlformats.org/spreadsheetml/2006/main" count="33161" uniqueCount="7176">
  <si>
    <t>开始时间</t>
  </si>
  <si>
    <t>结束时间</t>
  </si>
  <si>
    <t>规则名</t>
  </si>
  <si>
    <t>业务员</t>
  </si>
  <si>
    <t>固定比例</t>
  </si>
  <si>
    <t>0-60</t>
  </si>
  <si>
    <t>61-120</t>
  </si>
  <si>
    <t>121-150</t>
  </si>
  <si>
    <t>151-180</t>
  </si>
  <si>
    <t>切削液</t>
  </si>
  <si>
    <t>切削油</t>
  </si>
  <si>
    <t>其他</t>
  </si>
  <si>
    <t>售后占比</t>
  </si>
  <si>
    <t>正常计算</t>
  </si>
  <si>
    <t>正常计算不核差价</t>
  </si>
  <si>
    <t>方祥正常提成，20180615前开票为方祥，后为柏君芝无提成，</t>
  </si>
  <si>
    <t>方祥</t>
  </si>
  <si>
    <t>2%提成，不计差价</t>
  </si>
  <si>
    <t>0.7%提成</t>
  </si>
  <si>
    <t>公司客户1%</t>
  </si>
  <si>
    <t>大客户1%</t>
  </si>
  <si>
    <t>大客户0.5%</t>
  </si>
  <si>
    <t>0.5%，20180501出货起执行</t>
  </si>
  <si>
    <t>1%/正常计算产品CYQ18  0.01</t>
  </si>
  <si>
    <t>1%提成</t>
  </si>
  <si>
    <t>10.5、7.5元/桶、1%</t>
  </si>
  <si>
    <t>20171201前出货宗露，后杨淑慧，均正常计算</t>
  </si>
  <si>
    <t>杨淑慧</t>
  </si>
  <si>
    <t>CYQ17不锈钢切削油按1%提成，CSR24切削液按自主客户5%正常提成</t>
  </si>
  <si>
    <t>手动核算</t>
  </si>
  <si>
    <t>大客户0.5%，20180101后出货按0.5%吴70%简30%分配，20180501后出货按0.5%吴70%张贸盛30%分配</t>
  </si>
  <si>
    <t>吴佳佳</t>
  </si>
  <si>
    <t>张贸盛</t>
  </si>
  <si>
    <t>售后员</t>
  </si>
  <si>
    <t>出货地点</t>
  </si>
  <si>
    <t>客户编号</t>
  </si>
  <si>
    <t>客户名称</t>
  </si>
  <si>
    <t>提成比例</t>
  </si>
  <si>
    <t>出货开始时间</t>
  </si>
  <si>
    <t>出货结束时间</t>
  </si>
  <si>
    <t>收款开始时间</t>
  </si>
  <si>
    <t>收款结束时间</t>
  </si>
  <si>
    <t>戴梦菲</t>
  </si>
  <si>
    <t>龙华</t>
  </si>
  <si>
    <t>观澜</t>
  </si>
  <si>
    <t>李飞</t>
  </si>
  <si>
    <t>济源</t>
  </si>
  <si>
    <t>卢伟</t>
  </si>
  <si>
    <t>郑州港区</t>
  </si>
  <si>
    <t>郑州加工区</t>
  </si>
  <si>
    <t>鹤壁</t>
  </si>
  <si>
    <t>锜昌</t>
  </si>
  <si>
    <t>建泰</t>
  </si>
  <si>
    <t>周文斌</t>
  </si>
  <si>
    <t>廊坊</t>
  </si>
  <si>
    <t>太原</t>
  </si>
  <si>
    <t>烟台</t>
  </si>
  <si>
    <t>曾建</t>
  </si>
  <si>
    <t>a0681</t>
  </si>
  <si>
    <t>日铭电脑配件（上海）有限公司</t>
  </si>
  <si>
    <t>奚雪峰</t>
  </si>
  <si>
    <t>a0050</t>
  </si>
  <si>
    <t>可成科技（宿迁）有限公司</t>
  </si>
  <si>
    <t>a0051</t>
  </si>
  <si>
    <t>可功科技（宿迁）有限公司</t>
  </si>
  <si>
    <t>a0053</t>
  </si>
  <si>
    <t>可胜科技（苏州）有限公司</t>
  </si>
  <si>
    <t>a0052</t>
  </si>
  <si>
    <t>可利科技（苏州工业园区）有限公司</t>
  </si>
  <si>
    <t>a0627</t>
  </si>
  <si>
    <t>可胜科技(泰州)有限公司</t>
  </si>
  <si>
    <t>a1306</t>
  </si>
  <si>
    <t>可发科技（宿迁）有限公司</t>
  </si>
  <si>
    <t>a1402</t>
  </si>
  <si>
    <t>可利科技（泰州）有限公司</t>
  </si>
  <si>
    <t>a0049</t>
  </si>
  <si>
    <t>可成科技（苏州）有限公司</t>
  </si>
  <si>
    <t>陈芳强</t>
  </si>
  <si>
    <t>业务</t>
  </si>
  <si>
    <t>开票日期</t>
  </si>
  <si>
    <t>金额</t>
  </si>
  <si>
    <t>发票号码</t>
  </si>
  <si>
    <t>到期时间</t>
  </si>
  <si>
    <t>款期</t>
  </si>
  <si>
    <t>付款日</t>
  </si>
  <si>
    <t>付款金额</t>
  </si>
  <si>
    <t>应收余额</t>
  </si>
  <si>
    <t>发票入账凭证号</t>
  </si>
  <si>
    <t>品名</t>
  </si>
  <si>
    <t>规格</t>
  </si>
  <si>
    <t>数量（桶）</t>
  </si>
  <si>
    <t>单位</t>
  </si>
  <si>
    <t>单价</t>
  </si>
  <si>
    <t>含税金额</t>
  </si>
  <si>
    <t>成品代码</t>
  </si>
  <si>
    <t>单桶重量</t>
  </si>
  <si>
    <t>重量（公斤）</t>
  </si>
  <si>
    <t>单号</t>
  </si>
  <si>
    <t>出货时间</t>
  </si>
  <si>
    <t>税率</t>
  </si>
  <si>
    <t>未税服务费</t>
  </si>
  <si>
    <t>丁连军</t>
  </si>
  <si>
    <t>a0068</t>
  </si>
  <si>
    <t>昆山钧硕模具有限公司</t>
  </si>
  <si>
    <t>02839645</t>
  </si>
  <si>
    <t>*专项化学用品*火花机油</t>
  </si>
  <si>
    <t>EDM</t>
  </si>
  <si>
    <t>桶</t>
  </si>
  <si>
    <t>CSX20</t>
  </si>
  <si>
    <t>XOUT18030100</t>
  </si>
  <si>
    <t>a0315</t>
  </si>
  <si>
    <t>昆山辰运精密机械有限公司</t>
  </si>
  <si>
    <t>28120640</t>
  </si>
  <si>
    <t>*石油制品*不锈钢切削油</t>
  </si>
  <si>
    <t>DH-30A</t>
  </si>
  <si>
    <t>CYQ19</t>
  </si>
  <si>
    <t>XOUT18010551</t>
  </si>
  <si>
    <t>02839180</t>
  </si>
  <si>
    <t>XOUT18020084</t>
  </si>
  <si>
    <t>02839606</t>
  </si>
  <si>
    <t>*专项化学用品*不锈钢切削油</t>
  </si>
  <si>
    <t>XOUT18030277</t>
  </si>
  <si>
    <t>*专项化学用品*半合成切削液</t>
  </si>
  <si>
    <t>LP-3030AL</t>
  </si>
  <si>
    <t>CSB15</t>
  </si>
  <si>
    <t>a0390</t>
  </si>
  <si>
    <t>苏州市恒东机械有限公司</t>
  </si>
  <si>
    <t>28120526</t>
  </si>
  <si>
    <t>XOUT18010411</t>
  </si>
  <si>
    <t>a0401</t>
  </si>
  <si>
    <t>苏州誉华机械有限公司</t>
  </si>
  <si>
    <t>27754518</t>
  </si>
  <si>
    <t>款到发货</t>
  </si>
  <si>
    <t>*化学试剂助剂*乳化冷却液</t>
  </si>
  <si>
    <t>JH-105</t>
  </si>
  <si>
    <t>CSR09</t>
  </si>
  <si>
    <t>XOUT18050242</t>
  </si>
  <si>
    <t>a0409</t>
  </si>
  <si>
    <t>苏州诚镓精密制造有限公司</t>
  </si>
  <si>
    <t>26629462</t>
  </si>
  <si>
    <t>镁铝合金加工液</t>
  </si>
  <si>
    <t>ZM-3080</t>
  </si>
  <si>
    <t>CSR24</t>
  </si>
  <si>
    <t>XOUT17100268</t>
  </si>
  <si>
    <t>全合成铝加工液</t>
  </si>
  <si>
    <t>SH-807RT</t>
  </si>
  <si>
    <t>CSQ30</t>
  </si>
  <si>
    <t>XOUT17100413</t>
  </si>
  <si>
    <t>XOUT17110306</t>
  </si>
  <si>
    <t>09926734</t>
  </si>
  <si>
    <t>XOUT17120026</t>
  </si>
  <si>
    <t>铝缓蚀剂</t>
  </si>
  <si>
    <t/>
  </si>
  <si>
    <t>CYP06</t>
  </si>
  <si>
    <t>XOUT17120240</t>
  </si>
  <si>
    <t>XOUT17120317</t>
  </si>
  <si>
    <t>XOUT17120357</t>
  </si>
  <si>
    <t>28120531</t>
  </si>
  <si>
    <t>*其他化学制品*镁铝合金加工液</t>
  </si>
  <si>
    <t>XOUT17120405</t>
  </si>
  <si>
    <t>XOUT18010051</t>
  </si>
  <si>
    <t>28120523</t>
  </si>
  <si>
    <t>*石油制品*全合成铝加工液</t>
  </si>
  <si>
    <t>XOUT18010289</t>
  </si>
  <si>
    <t>XOUT18010288</t>
  </si>
  <si>
    <t>a0791</t>
  </si>
  <si>
    <t>苏州东辉精密机械有限公司</t>
  </si>
  <si>
    <t>15222239</t>
  </si>
  <si>
    <t>XOUT18030400</t>
  </si>
  <si>
    <t>a0851</t>
  </si>
  <si>
    <t>苏州辉昌汽车部件有限公司</t>
  </si>
  <si>
    <t>02839333</t>
  </si>
  <si>
    <t>*润滑油*锭子油</t>
  </si>
  <si>
    <t>5#</t>
  </si>
  <si>
    <t>CYQ77</t>
  </si>
  <si>
    <t>XOUT18010569</t>
  </si>
  <si>
    <t>*其他化学制品*铝合金加工液</t>
  </si>
  <si>
    <t>ZM-3090</t>
  </si>
  <si>
    <t>CSR38</t>
  </si>
  <si>
    <t>a0905</t>
  </si>
  <si>
    <t>昆山茂博精密机械有限公司</t>
  </si>
  <si>
    <t>18107056</t>
  </si>
  <si>
    <t>*化学试剂助剂*钢冷却剂</t>
  </si>
  <si>
    <t>CH-201</t>
  </si>
  <si>
    <t>CYQ10</t>
  </si>
  <si>
    <t>XOUT18070295</t>
  </si>
  <si>
    <t>18107057</t>
  </si>
  <si>
    <t>*润滑油*机床导轨油</t>
  </si>
  <si>
    <t>68#</t>
  </si>
  <si>
    <t>吨</t>
  </si>
  <si>
    <t>CYT11</t>
  </si>
  <si>
    <t>15222535</t>
  </si>
  <si>
    <t>XOUT18040220</t>
  </si>
  <si>
    <t>15222536</t>
  </si>
  <si>
    <t>*化学试剂助剂*钢用极压冷却剂</t>
  </si>
  <si>
    <t>a0958</t>
  </si>
  <si>
    <t>科森科技东台有限公司</t>
  </si>
  <si>
    <t>28120659</t>
  </si>
  <si>
    <t>*石油制品*通用复合锂基脂</t>
  </si>
  <si>
    <t>0#</t>
  </si>
  <si>
    <t>CYT01</t>
  </si>
  <si>
    <t>XOUT18010080</t>
  </si>
  <si>
    <t>P90</t>
  </si>
  <si>
    <t>XOUT18010299</t>
  </si>
  <si>
    <t>XOUT18010470</t>
  </si>
  <si>
    <t>28120660</t>
  </si>
  <si>
    <t>*石油制品*半合成极压切削液</t>
  </si>
  <si>
    <t>LP-3030</t>
  </si>
  <si>
    <t>CSB25</t>
  </si>
  <si>
    <t>XOUT17120519</t>
  </si>
  <si>
    <t>高精</t>
  </si>
  <si>
    <t>XOUT17120567</t>
  </si>
  <si>
    <t>*石油制品*机床导轨油</t>
  </si>
  <si>
    <t>XOUT18010235</t>
  </si>
  <si>
    <t>XOUT18010234</t>
  </si>
  <si>
    <t>XOUT18010412</t>
  </si>
  <si>
    <t>XOUT18010432</t>
  </si>
  <si>
    <t>a1063</t>
  </si>
  <si>
    <t>苏州和昌顺机械有限公司</t>
  </si>
  <si>
    <t>09926986</t>
  </si>
  <si>
    <t>开票现金</t>
  </si>
  <si>
    <t>XOUT18010059</t>
  </si>
  <si>
    <t>28120514</t>
  </si>
  <si>
    <t>XOUT18010391</t>
  </si>
  <si>
    <t>a1109</t>
  </si>
  <si>
    <t>苏州菩提树五金工业有限公司</t>
  </si>
  <si>
    <t>16643957</t>
  </si>
  <si>
    <t>CH-105</t>
  </si>
  <si>
    <t>XOUT18060433</t>
  </si>
  <si>
    <t>a1144</t>
  </si>
  <si>
    <t>苏州颖仓宏精密机械有限公司</t>
  </si>
  <si>
    <t>55874814</t>
  </si>
  <si>
    <t>*化学试剂助剂*半合成切削液</t>
  </si>
  <si>
    <t>XOUT18050314</t>
  </si>
  <si>
    <t>a1210</t>
  </si>
  <si>
    <t>铠嘉电脑配件有限公司</t>
  </si>
  <si>
    <t>02839487</t>
  </si>
  <si>
    <t>*专项化学用品*乳化切削液</t>
  </si>
  <si>
    <t>JH-500A</t>
  </si>
  <si>
    <t>千克</t>
  </si>
  <si>
    <t>CSR47</t>
  </si>
  <si>
    <t>XOUT18010354</t>
  </si>
  <si>
    <t>02839469</t>
  </si>
  <si>
    <t>*其他化学制品*植物型切削液</t>
  </si>
  <si>
    <t>XOUT18010492</t>
  </si>
  <si>
    <t>XOUT18020049</t>
  </si>
  <si>
    <t>*其他化学制品*高级全合成切削液</t>
  </si>
  <si>
    <t>CSQ12</t>
  </si>
  <si>
    <t>XOUT18020130</t>
  </si>
  <si>
    <t>15222267</t>
  </si>
  <si>
    <t>*专项化学用品*微乳化切削液</t>
  </si>
  <si>
    <t>XOUT18020122</t>
  </si>
  <si>
    <t>XOUT18020134</t>
  </si>
  <si>
    <t>XOUT18020133</t>
  </si>
  <si>
    <t>15222268</t>
  </si>
  <si>
    <t>XOUT18020156</t>
  </si>
  <si>
    <t>15222269</t>
  </si>
  <si>
    <t>XOUT18030128</t>
  </si>
  <si>
    <t>a1347</t>
  </si>
  <si>
    <t>汇旺(嘉善)精密机械有限公司</t>
  </si>
  <si>
    <t>02839652</t>
  </si>
  <si>
    <t>JH-3010</t>
  </si>
  <si>
    <t>CSB03</t>
  </si>
  <si>
    <t>XOUT18010425</t>
  </si>
  <si>
    <t>XOUT18030103</t>
  </si>
  <si>
    <t>a1436</t>
  </si>
  <si>
    <t>苏州东亚机械铸造有限公司</t>
  </si>
  <si>
    <t>14035201</t>
  </si>
  <si>
    <t>2018-4-27/2018-7-20</t>
  </si>
  <si>
    <t>抗磨液压油</t>
  </si>
  <si>
    <t>46#</t>
  </si>
  <si>
    <t>CYT10</t>
  </si>
  <si>
    <t>XOUT17110222</t>
  </si>
  <si>
    <t>拆分付款</t>
  </si>
  <si>
    <t>28120306</t>
  </si>
  <si>
    <t>SC-H801</t>
  </si>
  <si>
    <t>CSQ13</t>
  </si>
  <si>
    <t>XOUT18010228</t>
  </si>
  <si>
    <t>26629737</t>
  </si>
  <si>
    <t>高级全合成切削液</t>
  </si>
  <si>
    <t>XOUT17120140</t>
  </si>
  <si>
    <t>微乳化切削液</t>
  </si>
  <si>
    <t>机床导轨油</t>
  </si>
  <si>
    <t>*石油制品*抗磨液压油</t>
  </si>
  <si>
    <t>32#</t>
  </si>
  <si>
    <t>CYT09</t>
  </si>
  <si>
    <t>XOUT18010227</t>
  </si>
  <si>
    <t>a1513</t>
  </si>
  <si>
    <t>昆山润正鑫五金科技有限公司</t>
  </si>
  <si>
    <t>26629587</t>
  </si>
  <si>
    <t>极压切削油</t>
  </si>
  <si>
    <t>XOUT17110601</t>
  </si>
  <si>
    <t>主轴冷却油</t>
  </si>
  <si>
    <t>CYT06</t>
  </si>
  <si>
    <t>28120449</t>
  </si>
  <si>
    <t>*石油制品*极压切削油</t>
  </si>
  <si>
    <t>XOUT18010322</t>
  </si>
  <si>
    <t>28120501</t>
  </si>
  <si>
    <t>XOUT18010369</t>
  </si>
  <si>
    <t>a1739</t>
  </si>
  <si>
    <t>福立旺精密机电（中国）股份有限公司</t>
  </si>
  <si>
    <t>27754287</t>
  </si>
  <si>
    <t>XOUT18040131</t>
  </si>
  <si>
    <t>55874551</t>
  </si>
  <si>
    <t>XOUT18050100</t>
  </si>
  <si>
    <t>a1746</t>
  </si>
  <si>
    <t>昆山柏焱优金属制品有限公司</t>
  </si>
  <si>
    <t>02839417</t>
  </si>
  <si>
    <t>XOUT18030189</t>
  </si>
  <si>
    <t>a1762</t>
  </si>
  <si>
    <t>苏州恩仕迪精工科技有限公司</t>
  </si>
  <si>
    <t>28120294</t>
  </si>
  <si>
    <t>CYQ74</t>
  </si>
  <si>
    <t>XOUT18010222</t>
  </si>
  <si>
    <t>a1772</t>
  </si>
  <si>
    <t>扬中市众成管路配件有限公司</t>
  </si>
  <si>
    <t>02839478</t>
  </si>
  <si>
    <t>XOUT18030038</t>
  </si>
  <si>
    <t>a1800</t>
  </si>
  <si>
    <t>嘉兴万顺精密机械有限公司</t>
  </si>
  <si>
    <t>15222272</t>
  </si>
  <si>
    <t>XOUT18030428</t>
  </si>
  <si>
    <t>a1872</t>
  </si>
  <si>
    <t>南京良泽精密机械有限公司</t>
  </si>
  <si>
    <t>18107319</t>
  </si>
  <si>
    <t>*专项化学用品*铝合金加工液</t>
  </si>
  <si>
    <t>ZM-3080A</t>
  </si>
  <si>
    <t>CSR55</t>
  </si>
  <si>
    <t>XOUT18070503</t>
  </si>
  <si>
    <t>a1920</t>
  </si>
  <si>
    <t>苏州亚克莱特精密机械有限公司</t>
  </si>
  <si>
    <t>16644234</t>
  </si>
  <si>
    <t>*化学试剂助剂*不锈钢冷却剂</t>
  </si>
  <si>
    <t>XOUT18060569</t>
  </si>
  <si>
    <t>a1946</t>
  </si>
  <si>
    <t>海门市飞达标准件厂</t>
  </si>
  <si>
    <t>18107118</t>
  </si>
  <si>
    <t>XOUT18070373</t>
  </si>
  <si>
    <t>*化学试剂助剂*主轴保护剂</t>
  </si>
  <si>
    <t>3#</t>
  </si>
  <si>
    <t>CYT05</t>
  </si>
  <si>
    <t>18107119</t>
  </si>
  <si>
    <t>*润滑油*抗磨液压油</t>
  </si>
  <si>
    <t>b115</t>
  </si>
  <si>
    <t>昆山蔡总</t>
  </si>
  <si>
    <t>未税</t>
  </si>
  <si>
    <t>半合成切削液</t>
  </si>
  <si>
    <t>CSB06</t>
  </si>
  <si>
    <t>R18070012</t>
  </si>
  <si>
    <t>a1696</t>
  </si>
  <si>
    <t>东莞市佐臣自动化机械有限公司</t>
  </si>
  <si>
    <t>37100077</t>
  </si>
  <si>
    <t>现金</t>
  </si>
  <si>
    <t>XOUT17110060</t>
  </si>
  <si>
    <t>郭波</t>
  </si>
  <si>
    <t>a0859</t>
  </si>
  <si>
    <t>昆山铭珠机械工业有限公司</t>
  </si>
  <si>
    <t>55874660</t>
  </si>
  <si>
    <t>SC-H601</t>
  </si>
  <si>
    <t>XOUT18050078</t>
  </si>
  <si>
    <t>a0931</t>
  </si>
  <si>
    <t>苏州百勤精密机械有限公司</t>
  </si>
  <si>
    <t>28120587</t>
  </si>
  <si>
    <t>2018-6-5/2018-7-30</t>
  </si>
  <si>
    <t>EP-3020</t>
  </si>
  <si>
    <t>CSB02</t>
  </si>
  <si>
    <t>XOUT18010479</t>
  </si>
  <si>
    <t>02839480</t>
  </si>
  <si>
    <t>*专项化学用品*半合成极压切削液</t>
  </si>
  <si>
    <t>XOUT18030053</t>
  </si>
  <si>
    <t>a1122</t>
  </si>
  <si>
    <t>苏州昱佳耀精密机械有限公司</t>
  </si>
  <si>
    <t>16644278</t>
  </si>
  <si>
    <t>现金开票</t>
  </si>
  <si>
    <t>XOUT18070130</t>
  </si>
  <si>
    <t>a1170</t>
  </si>
  <si>
    <t>上海毓秀金属制品有限公司</t>
  </si>
  <si>
    <t>18107038</t>
  </si>
  <si>
    <t>LP-3030K</t>
  </si>
  <si>
    <t>CSB09</t>
  </si>
  <si>
    <t>XOUT18060596</t>
  </si>
  <si>
    <t>a1599</t>
  </si>
  <si>
    <t>昆山三嘉享电子材料有限公司</t>
  </si>
  <si>
    <t>18107373</t>
  </si>
  <si>
    <t xml:space="preserve">现金 </t>
  </si>
  <si>
    <t>JH-200RP</t>
  </si>
  <si>
    <t>CSR34</t>
  </si>
  <si>
    <t>XOUT18070582</t>
  </si>
  <si>
    <t>a1605</t>
  </si>
  <si>
    <t>苏州易昌光电科技有限公司</t>
  </si>
  <si>
    <t>02839419</t>
  </si>
  <si>
    <t>*专项化学用品*玻璃专用磨削液</t>
  </si>
  <si>
    <t>SH-860MA7</t>
  </si>
  <si>
    <t>CSQ24</t>
  </si>
  <si>
    <t>XOUT18030178</t>
  </si>
  <si>
    <t>a1939</t>
  </si>
  <si>
    <t>杜乐（苏州）金属制品有限公司</t>
  </si>
  <si>
    <t>18107055</t>
  </si>
  <si>
    <t>XOUT18070228</t>
  </si>
  <si>
    <t>18107011</t>
  </si>
  <si>
    <t>XOUT18070229</t>
  </si>
  <si>
    <t>18107150</t>
  </si>
  <si>
    <t>XOUT18070434</t>
  </si>
  <si>
    <t>b279</t>
  </si>
  <si>
    <t>东莞金特利</t>
  </si>
  <si>
    <t>铝合金加工液</t>
  </si>
  <si>
    <t>R18070009</t>
  </si>
  <si>
    <t>韩风云</t>
  </si>
  <si>
    <t>a0150</t>
  </si>
  <si>
    <t>苏州金春永精密冲压件有限公司</t>
  </si>
  <si>
    <t>27754577</t>
  </si>
  <si>
    <t>*专项化学用品*矿物防锈剂</t>
  </si>
  <si>
    <t>X-3630</t>
  </si>
  <si>
    <t>CYF06</t>
  </si>
  <si>
    <t>XOUT18050344</t>
  </si>
  <si>
    <t>a0364</t>
  </si>
  <si>
    <t>太仓戴尔塔精密模具有限公司</t>
  </si>
  <si>
    <t>16644177</t>
  </si>
  <si>
    <t>X-36</t>
  </si>
  <si>
    <t>CYF05</t>
  </si>
  <si>
    <t>XOUT18060572</t>
  </si>
  <si>
    <t>a0439</t>
  </si>
  <si>
    <t>苏州市吴中区甪直瑞弘翔精密五金厂</t>
  </si>
  <si>
    <t>09926978</t>
  </si>
  <si>
    <t>XOUT18010046</t>
  </si>
  <si>
    <t>15222410</t>
  </si>
  <si>
    <t>*化学试剂助剂*不锈钢加工冷却剂</t>
  </si>
  <si>
    <t>XOUT18040081</t>
  </si>
  <si>
    <t>a0509</t>
  </si>
  <si>
    <t>苏州裕耀电机有限公司</t>
  </si>
  <si>
    <t>16644207</t>
  </si>
  <si>
    <t>*专项化学用品*矿物油型防锈油</t>
  </si>
  <si>
    <t>XOUT18070029</t>
  </si>
  <si>
    <t>a0649</t>
  </si>
  <si>
    <t>常州金棵汽车配件有限公司</t>
  </si>
  <si>
    <t>55874556</t>
  </si>
  <si>
    <t>XOUT18050316</t>
  </si>
  <si>
    <t>16644015</t>
  </si>
  <si>
    <t>XOUT18060465</t>
  </si>
  <si>
    <t>a0807</t>
  </si>
  <si>
    <t>霍克复合材料（苏州）有限公司</t>
  </si>
  <si>
    <t>02839468</t>
  </si>
  <si>
    <t>XOUT18030092</t>
  </si>
  <si>
    <t>XOUT18030213</t>
  </si>
  <si>
    <t>15222309</t>
  </si>
  <si>
    <t>XOUT18030476</t>
  </si>
  <si>
    <t>15222530</t>
  </si>
  <si>
    <t>XOUT18040222</t>
  </si>
  <si>
    <t>a0854</t>
  </si>
  <si>
    <t>昆山市张浦镇启超精密五金电子加工厂</t>
  </si>
  <si>
    <t>09926950</t>
  </si>
  <si>
    <t>XOUT18010013</t>
  </si>
  <si>
    <t>02839223</t>
  </si>
  <si>
    <t>*石油制品*铝合金加工液</t>
  </si>
  <si>
    <t>XOUT18020066</t>
  </si>
  <si>
    <t>a1002</t>
  </si>
  <si>
    <t>苏州辛得利机电科技有限公司</t>
  </si>
  <si>
    <t>02839319</t>
  </si>
  <si>
    <t>XOUT18020161</t>
  </si>
  <si>
    <t>a1177</t>
  </si>
  <si>
    <t>常州德慧昌精密机械有限公司</t>
  </si>
  <si>
    <t>18107146</t>
  </si>
  <si>
    <t>XOUT18070431</t>
  </si>
  <si>
    <t>a1261</t>
  </si>
  <si>
    <t>昆山坤耀精密机械有限公司</t>
  </si>
  <si>
    <t>15222384</t>
  </si>
  <si>
    <t>XOUT18040061</t>
  </si>
  <si>
    <t>a1288</t>
  </si>
  <si>
    <t>昆山智盛昶精密机械有限公司</t>
  </si>
  <si>
    <t>18106993</t>
  </si>
  <si>
    <t>XOUT18070220</t>
  </si>
  <si>
    <t>a1393</t>
  </si>
  <si>
    <t>昆山翔之璐精密机械有限公司</t>
  </si>
  <si>
    <t>18107111</t>
  </si>
  <si>
    <t>XOUT18070399</t>
  </si>
  <si>
    <t>a1406</t>
  </si>
  <si>
    <t>昆山伍易电子材料有限公司</t>
  </si>
  <si>
    <t>16644102</t>
  </si>
  <si>
    <t>*专项化学用品*切削液</t>
  </si>
  <si>
    <t>升</t>
  </si>
  <si>
    <t>XOUT18060342</t>
  </si>
  <si>
    <t>XOUT18060464</t>
  </si>
  <si>
    <t>16644103</t>
  </si>
  <si>
    <t>XOUT18060507</t>
  </si>
  <si>
    <t>a1430</t>
  </si>
  <si>
    <t>昆山市耀正精密五金配件有限公司</t>
  </si>
  <si>
    <t>02839535</t>
  </si>
  <si>
    <t>*专项化学用品*机床导轨油</t>
  </si>
  <si>
    <t>XOUT18030156</t>
  </si>
  <si>
    <t>a1464</t>
  </si>
  <si>
    <t>上海尚夏润滑油有限公司</t>
  </si>
  <si>
    <t>18107284</t>
  </si>
  <si>
    <t>XOUT18070510</t>
  </si>
  <si>
    <t>a1547</t>
  </si>
  <si>
    <t>安徽绿创精密电子科技有限公司</t>
  </si>
  <si>
    <t>26629556</t>
  </si>
  <si>
    <t>2018-5-24/2018-7-23</t>
  </si>
  <si>
    <t>植物型切削液</t>
  </si>
  <si>
    <t>CSR70</t>
  </si>
  <si>
    <t>XOUT17110042</t>
  </si>
  <si>
    <t>09926864</t>
  </si>
  <si>
    <t>植物切削液</t>
  </si>
  <si>
    <t>XOUT17120154</t>
  </si>
  <si>
    <t>26629557</t>
  </si>
  <si>
    <t>XOUT17110101</t>
  </si>
  <si>
    <t>26629558</t>
  </si>
  <si>
    <t>XOUT17110405</t>
  </si>
  <si>
    <t>XOUT17110421</t>
  </si>
  <si>
    <t>a1623</t>
  </si>
  <si>
    <t>昆山墨菲特机械有限公司</t>
  </si>
  <si>
    <t>16644222</t>
  </si>
  <si>
    <t>JH-EM13</t>
  </si>
  <si>
    <t>CSR14</t>
  </si>
  <si>
    <t>XOUT18070056</t>
  </si>
  <si>
    <t>a1638</t>
  </si>
  <si>
    <t>锡山区厚桥鼎安五金厂</t>
  </si>
  <si>
    <t>16643925</t>
  </si>
  <si>
    <t>XOUT18060408</t>
  </si>
  <si>
    <t>a1705</t>
  </si>
  <si>
    <t>昆山鑫启盛精密配件有限公司</t>
  </si>
  <si>
    <t>28120560</t>
  </si>
  <si>
    <t>*石油制品*植物切削液</t>
  </si>
  <si>
    <t>XOUT17120424</t>
  </si>
  <si>
    <t>15222233</t>
  </si>
  <si>
    <t>*其他化学制品*植物切削液</t>
  </si>
  <si>
    <t>XOUT18010342</t>
  </si>
  <si>
    <t>XOUT18020110</t>
  </si>
  <si>
    <t>a1839</t>
  </si>
  <si>
    <t>常州市尚科模具有限公司</t>
  </si>
  <si>
    <t>27754510</t>
  </si>
  <si>
    <t>XOUT18040395</t>
  </si>
  <si>
    <t>a1840</t>
  </si>
  <si>
    <t>吴中区甪直千金五金厂</t>
  </si>
  <si>
    <t>27754209</t>
  </si>
  <si>
    <t>XOUT18040423</t>
  </si>
  <si>
    <t>a1911</t>
  </si>
  <si>
    <t>苏州市捷澄精密压铸有限公司</t>
  </si>
  <si>
    <t>16643926</t>
  </si>
  <si>
    <t>XOUT18060404</t>
  </si>
  <si>
    <t>b213</t>
  </si>
  <si>
    <t>无锡张威</t>
  </si>
  <si>
    <t>R18070016</t>
  </si>
  <si>
    <t xml:space="preserve">铝合金加工液 </t>
  </si>
  <si>
    <t xml:space="preserve">ZM-3080 </t>
  </si>
  <si>
    <t>何洋</t>
  </si>
  <si>
    <t>a0870</t>
  </si>
  <si>
    <t>深圳基准精密工业有限公司</t>
  </si>
  <si>
    <t>02839377</t>
  </si>
  <si>
    <t>SH-807AF:净重214kg/桶</t>
  </si>
  <si>
    <t>CSQ23</t>
  </si>
  <si>
    <t>XOUT18010462</t>
  </si>
  <si>
    <t>02839378</t>
  </si>
  <si>
    <t>JH-100EPF:密度0.965kg/m3:净重180kg/桶</t>
  </si>
  <si>
    <t>02839374</t>
  </si>
  <si>
    <t>XOUT18020047</t>
  </si>
  <si>
    <t>02839375</t>
  </si>
  <si>
    <t>02839376</t>
  </si>
  <si>
    <t>02839379</t>
  </si>
  <si>
    <t>XOUT18010550</t>
  </si>
  <si>
    <t>02839380</t>
  </si>
  <si>
    <t>02839381</t>
  </si>
  <si>
    <t>a1359</t>
  </si>
  <si>
    <t>湖北道普润滑科技有限公司</t>
  </si>
  <si>
    <t>15222547</t>
  </si>
  <si>
    <t>CF-2600A</t>
  </si>
  <si>
    <t>XOUT18010211</t>
  </si>
  <si>
    <t>鸿基-廊坊</t>
  </si>
  <si>
    <t>15222505</t>
  </si>
  <si>
    <t>XOUT18020046</t>
  </si>
  <si>
    <t>15222506</t>
  </si>
  <si>
    <t>15222559</t>
  </si>
  <si>
    <t>CF-9928</t>
  </si>
  <si>
    <t>XOUT18030307</t>
  </si>
  <si>
    <t>鸿基-太原</t>
  </si>
  <si>
    <t>15222563</t>
  </si>
  <si>
    <t>XOUT18030345</t>
  </si>
  <si>
    <t>55874535</t>
  </si>
  <si>
    <t>XOUT18040177</t>
  </si>
  <si>
    <t>纳诺-廊坊</t>
  </si>
  <si>
    <t>55874547</t>
  </si>
  <si>
    <t>XOUT18040387</t>
  </si>
  <si>
    <t>XOUT18040203</t>
  </si>
  <si>
    <t>纳诺-太原</t>
  </si>
  <si>
    <t>55874527</t>
  </si>
  <si>
    <t>XOUT18040311</t>
  </si>
  <si>
    <t>a1959</t>
  </si>
  <si>
    <t>晋中铎铤机械制造有限公司</t>
  </si>
  <si>
    <t>18107296</t>
  </si>
  <si>
    <t>SC-601</t>
  </si>
  <si>
    <t>XOUT18070538</t>
  </si>
  <si>
    <t>姜鹏</t>
  </si>
  <si>
    <t>a0106</t>
  </si>
  <si>
    <t>上海安美特铝业有限公司</t>
  </si>
  <si>
    <t>02839593</t>
  </si>
  <si>
    <t>货到付款</t>
  </si>
  <si>
    <t>2018-6-15/2018-7-24</t>
  </si>
  <si>
    <t>*专项化学用品*全合成磨削液</t>
  </si>
  <si>
    <t>SH-880</t>
  </si>
  <si>
    <t>CSQ03</t>
  </si>
  <si>
    <t>XOUT18030269</t>
  </si>
  <si>
    <t>15222346</t>
  </si>
  <si>
    <t>2018-7-24/2018-7-30</t>
  </si>
  <si>
    <t>*专项化学用品*铝合金研磨剂</t>
  </si>
  <si>
    <t>XOUT18040012</t>
  </si>
  <si>
    <t>16643849</t>
  </si>
  <si>
    <t>XOUT18060276</t>
  </si>
  <si>
    <t>a0120</t>
  </si>
  <si>
    <t>上海唯希电器有限公司</t>
  </si>
  <si>
    <t>15222227</t>
  </si>
  <si>
    <t>XOUT18030390</t>
  </si>
  <si>
    <t>a0250</t>
  </si>
  <si>
    <t>上海凌坚精密五金有限公司</t>
  </si>
  <si>
    <t>09927000</t>
  </si>
  <si>
    <t>2018-5-9/2018-7-30</t>
  </si>
  <si>
    <t>XOUT18010088</t>
  </si>
  <si>
    <t>55874899</t>
  </si>
  <si>
    <t>XOUT18060188</t>
  </si>
  <si>
    <t>15222359</t>
  </si>
  <si>
    <t>XOUT18020214</t>
  </si>
  <si>
    <t>15222381</t>
  </si>
  <si>
    <t>XOUT18040063</t>
  </si>
  <si>
    <t>27754303</t>
  </si>
  <si>
    <t>XOUT18040494</t>
  </si>
  <si>
    <t>a0428</t>
  </si>
  <si>
    <t>上海松森特殊金属有限公司</t>
  </si>
  <si>
    <t>55874738</t>
  </si>
  <si>
    <t>*化学试剂助剂*攻牙保护剂</t>
  </si>
  <si>
    <t>CH-100A</t>
  </si>
  <si>
    <t>CYQ73</t>
  </si>
  <si>
    <t>XOUT18050542</t>
  </si>
  <si>
    <t>a0491</t>
  </si>
  <si>
    <t>日腾电脑配件（上海）有限公司</t>
  </si>
  <si>
    <t>02839418</t>
  </si>
  <si>
    <t>XOUT18020172</t>
  </si>
  <si>
    <t>a0597</t>
  </si>
  <si>
    <t>上海日衡电子制造厂</t>
  </si>
  <si>
    <t>15222228</t>
  </si>
  <si>
    <t>XOUT18030392</t>
  </si>
  <si>
    <t>15222466</t>
  </si>
  <si>
    <t>XOUT18040142</t>
  </si>
  <si>
    <t>15222467</t>
  </si>
  <si>
    <t>a0642</t>
  </si>
  <si>
    <t>苏州科迪精密机械有限公司</t>
  </si>
  <si>
    <t>15222450</t>
  </si>
  <si>
    <t>XOUT18040133</t>
  </si>
  <si>
    <t>02839300</t>
  </si>
  <si>
    <t>2018-6-25/2018-7-25</t>
  </si>
  <si>
    <t>*石油制品*植物型切削液</t>
  </si>
  <si>
    <t>XOUT18020061</t>
  </si>
  <si>
    <t>02839612</t>
  </si>
  <si>
    <t>XOUT17110270</t>
  </si>
  <si>
    <t>02839613</t>
  </si>
  <si>
    <t>*其他化学制品*全合成铝加工液</t>
  </si>
  <si>
    <t>SH-900G</t>
  </si>
  <si>
    <t>CSQ33</t>
  </si>
  <si>
    <t>XOUT17110331</t>
  </si>
  <si>
    <t>02839614</t>
  </si>
  <si>
    <t>XOUT17110566</t>
  </si>
  <si>
    <t>XOUT17110635</t>
  </si>
  <si>
    <t>02839611</t>
  </si>
  <si>
    <t>XOUT18010106</t>
  </si>
  <si>
    <t>02839301</t>
  </si>
  <si>
    <t>XOUT18010334</t>
  </si>
  <si>
    <t>02839302</t>
  </si>
  <si>
    <t>XOUT18010481</t>
  </si>
  <si>
    <t>02839609</t>
  </si>
  <si>
    <t>XOUT18010505</t>
  </si>
  <si>
    <t>XOUT18010567</t>
  </si>
  <si>
    <t>02839610</t>
  </si>
  <si>
    <t>XOUT18020109</t>
  </si>
  <si>
    <t>XOUT18020094</t>
  </si>
  <si>
    <t>XOUT18030244</t>
  </si>
  <si>
    <t>a0777</t>
  </si>
  <si>
    <t>上海治通汽车部件有限公司</t>
  </si>
  <si>
    <t>30158308</t>
  </si>
  <si>
    <t>XOUT17090420</t>
  </si>
  <si>
    <t>全合成切削液</t>
  </si>
  <si>
    <t>SH-801HL-A</t>
  </si>
  <si>
    <t>CSQ32</t>
  </si>
  <si>
    <t>a0848</t>
  </si>
  <si>
    <t>上海顺唯精密机电有限公司</t>
  </si>
  <si>
    <t>02839635</t>
  </si>
  <si>
    <t>*专项化学用品*矿物防锈油</t>
  </si>
  <si>
    <t>XOUT18030310</t>
  </si>
  <si>
    <t>27754395</t>
  </si>
  <si>
    <t>XOUT18050098</t>
  </si>
  <si>
    <t>27754396</t>
  </si>
  <si>
    <t>a0902</t>
  </si>
  <si>
    <t>上海权豪不锈钢有限公司</t>
  </si>
  <si>
    <t>18107086</t>
  </si>
  <si>
    <t>*专项化学用品*不锈钢研磨液</t>
  </si>
  <si>
    <t>SH-801AX</t>
  </si>
  <si>
    <t>CSQ07</t>
  </si>
  <si>
    <t>XOUT18070367</t>
  </si>
  <si>
    <t>a1019</t>
  </si>
  <si>
    <t>新昌县双宇汽车空调配件有限公司</t>
  </si>
  <si>
    <t>26629488</t>
  </si>
  <si>
    <t>2018-5-2/2018-7-31</t>
  </si>
  <si>
    <t>XOUT17110473</t>
  </si>
  <si>
    <t>02839310</t>
  </si>
  <si>
    <t>XOUT18020138</t>
  </si>
  <si>
    <t>a1178</t>
  </si>
  <si>
    <t>上海金保莱新材料科技有限公司</t>
  </si>
  <si>
    <t>09926884</t>
  </si>
  <si>
    <t>2018-4-25/2018-7-20</t>
  </si>
  <si>
    <t>不锈钢专用冷轧油</t>
  </si>
  <si>
    <t>EF-108A</t>
  </si>
  <si>
    <t>CYZ07</t>
  </si>
  <si>
    <t>XOUT17120496</t>
  </si>
  <si>
    <t>18107285</t>
  </si>
  <si>
    <t>*其他化学制品*不锈钢冷轧油</t>
  </si>
  <si>
    <t>XOUT18070523</t>
  </si>
  <si>
    <t>02839232</t>
  </si>
  <si>
    <t>*石油制品*不锈钢专用冷轧油</t>
  </si>
  <si>
    <t>XOUT18020097</t>
  </si>
  <si>
    <t>15222355</t>
  </si>
  <si>
    <t>*其他化学制品*不锈钢专用冷轧剂</t>
  </si>
  <si>
    <t>XOUT18040029</t>
  </si>
  <si>
    <t>a1203</t>
  </si>
  <si>
    <t>上海睿客气动技术有限公司</t>
  </si>
  <si>
    <t>55874966</t>
  </si>
  <si>
    <t>XOUT18060249</t>
  </si>
  <si>
    <t>a1296</t>
  </si>
  <si>
    <t>上海宝钢型钢有限公司</t>
  </si>
  <si>
    <t>15222537</t>
  </si>
  <si>
    <t>*专项化学用品*水性防锈剂</t>
  </si>
  <si>
    <t>X-38</t>
  </si>
  <si>
    <t>CYF08</t>
  </si>
  <si>
    <t>XOUT18040217</t>
  </si>
  <si>
    <t>a1310</t>
  </si>
  <si>
    <t>常州吉兴金属制品有限公司</t>
  </si>
  <si>
    <t>28120503</t>
  </si>
  <si>
    <t>*石油制品*微乳化切削液</t>
  </si>
  <si>
    <t>JH-105TW</t>
  </si>
  <si>
    <t>CSR63</t>
  </si>
  <si>
    <t>XOUT18010370</t>
  </si>
  <si>
    <t>26629551</t>
  </si>
  <si>
    <t>XOUT17100338</t>
  </si>
  <si>
    <t>XOUT17110351</t>
  </si>
  <si>
    <t>a1353</t>
  </si>
  <si>
    <t>宝山钢铁股份有限公司</t>
  </si>
  <si>
    <t>27754415</t>
  </si>
  <si>
    <t>*化学试剂助剂*水溶性内润滑剂</t>
  </si>
  <si>
    <t>EF-307</t>
  </si>
  <si>
    <t>CYT27</t>
  </si>
  <si>
    <t>XOUT18040266</t>
  </si>
  <si>
    <t>a1467</t>
  </si>
  <si>
    <t>上海为津机械设备有限公司</t>
  </si>
  <si>
    <t>09926924</t>
  </si>
  <si>
    <t>不锈钢切削油</t>
  </si>
  <si>
    <t>XOUT17120548</t>
  </si>
  <si>
    <t>02839554</t>
  </si>
  <si>
    <t>*专项化学用品*铜加工油</t>
  </si>
  <si>
    <t>CC-20F</t>
  </si>
  <si>
    <t>CYQ13</t>
  </si>
  <si>
    <t>XOUT18030227</t>
  </si>
  <si>
    <t>27754346</t>
  </si>
  <si>
    <t>JH-600CW</t>
  </si>
  <si>
    <t>CSR65</t>
  </si>
  <si>
    <t>XOUT18050043</t>
  </si>
  <si>
    <t>a1480</t>
  </si>
  <si>
    <t>苏州悦捷朗机电有限公司</t>
  </si>
  <si>
    <t>28120451</t>
  </si>
  <si>
    <t>XOUT18010325</t>
  </si>
  <si>
    <t>a1603</t>
  </si>
  <si>
    <t>昆山普罗米斯精密电子有限公司</t>
  </si>
  <si>
    <t>29184891</t>
  </si>
  <si>
    <t>XOUT17080112</t>
  </si>
  <si>
    <t>37100044</t>
  </si>
  <si>
    <t>XOUT17090498</t>
  </si>
  <si>
    <t>XOUT17100193</t>
  </si>
  <si>
    <t>09926877</t>
  </si>
  <si>
    <t>火花机油</t>
  </si>
  <si>
    <t>XOUT17100359</t>
  </si>
  <si>
    <t>XOUT17110169</t>
  </si>
  <si>
    <t>XOUT17120138</t>
  </si>
  <si>
    <t>02839446</t>
  </si>
  <si>
    <t>XOUT17120484</t>
  </si>
  <si>
    <t>XOUT18010064</t>
  </si>
  <si>
    <t>XOUT18010408</t>
  </si>
  <si>
    <t>XOUT18020148</t>
  </si>
  <si>
    <t>a1613</t>
  </si>
  <si>
    <t>上海巧戎机械科技有限公司</t>
  </si>
  <si>
    <t>55874772</t>
  </si>
  <si>
    <t>ZM-3080Z</t>
  </si>
  <si>
    <t>XOUT18050582</t>
  </si>
  <si>
    <t>a1749</t>
  </si>
  <si>
    <t>上海盖苍电子有限公司</t>
  </si>
  <si>
    <t>27754213</t>
  </si>
  <si>
    <t>XOUT18040435</t>
  </si>
  <si>
    <t>a1777</t>
  </si>
  <si>
    <t>太仓德宇精密机械有限公司</t>
  </si>
  <si>
    <t>55874562</t>
  </si>
  <si>
    <t>XOUT18050388</t>
  </si>
  <si>
    <t>a1804</t>
  </si>
  <si>
    <t>瑞田汽车压缩机（江苏）有限公司</t>
  </si>
  <si>
    <t>15222354</t>
  </si>
  <si>
    <t>*化学试剂助剂*乳化冷却剂</t>
  </si>
  <si>
    <t>XOUT18040024</t>
  </si>
  <si>
    <t>15222496</t>
  </si>
  <si>
    <t>*专项化学用品*切削油</t>
  </si>
  <si>
    <t>CF-OS-002</t>
  </si>
  <si>
    <t>CYQ76</t>
  </si>
  <si>
    <t>XOUT17120514</t>
  </si>
  <si>
    <t>鸿基-晋城</t>
  </si>
  <si>
    <t>15222546</t>
  </si>
  <si>
    <t>XOUT18010376</t>
  </si>
  <si>
    <t>55874540</t>
  </si>
  <si>
    <t>纳诺-晋城</t>
  </si>
  <si>
    <t>55874544</t>
  </si>
  <si>
    <t>刘建凯</t>
  </si>
  <si>
    <t>a0095</t>
  </si>
  <si>
    <t>路特利举升机(海门)有限公司</t>
  </si>
  <si>
    <t>55874790</t>
  </si>
  <si>
    <t>*专项化学用品*拉伸剂</t>
  </si>
  <si>
    <t>320</t>
  </si>
  <si>
    <t>XOUT18060026</t>
  </si>
  <si>
    <t>a0227</t>
  </si>
  <si>
    <t>永胜机械工业（昆山）有限公司</t>
  </si>
  <si>
    <t>09926842</t>
  </si>
  <si>
    <t>2018-7-16/2018-7-17</t>
  </si>
  <si>
    <t>低油雾切削油</t>
  </si>
  <si>
    <t>XOUT17120450</t>
  </si>
  <si>
    <t>28120674</t>
  </si>
  <si>
    <t>2018-7-17/2018-7-20</t>
  </si>
  <si>
    <t>*石油制品*低油雾切削油</t>
  </si>
  <si>
    <t>XOUT18020025</t>
  </si>
  <si>
    <t>09926932</t>
  </si>
  <si>
    <t>XOUT17120495</t>
  </si>
  <si>
    <t>a0233</t>
  </si>
  <si>
    <t>浙江元通不锈钢有限公司</t>
  </si>
  <si>
    <t>18107103</t>
  </si>
  <si>
    <t>XOUT18070376</t>
  </si>
  <si>
    <t>a0461</t>
  </si>
  <si>
    <t>苏州高万昌钢板有限公司</t>
  </si>
  <si>
    <t>37100099</t>
  </si>
  <si>
    <t>无灰抗磨液压油</t>
  </si>
  <si>
    <t>XOUT17110127</t>
  </si>
  <si>
    <t>26629531</t>
  </si>
  <si>
    <t>XOUT17110537</t>
  </si>
  <si>
    <t>09926585</t>
  </si>
  <si>
    <t>XOUT17120219</t>
  </si>
  <si>
    <t>带钢轧制油</t>
  </si>
  <si>
    <t>S105</t>
  </si>
  <si>
    <t>CYZ15</t>
  </si>
  <si>
    <t>XOUT17120235</t>
  </si>
  <si>
    <t>09926839</t>
  </si>
  <si>
    <t>XOUT17120438</t>
  </si>
  <si>
    <t>09926928</t>
  </si>
  <si>
    <t>XOUT17120555</t>
  </si>
  <si>
    <t>a0484</t>
  </si>
  <si>
    <t>上海安韵金属制品有限公司</t>
  </si>
  <si>
    <t>16644148</t>
  </si>
  <si>
    <t>票到付款</t>
  </si>
  <si>
    <t>XOUT18060544</t>
  </si>
  <si>
    <t>a0485</t>
  </si>
  <si>
    <t>浙江腾龙精线有限公司</t>
  </si>
  <si>
    <t>55874650</t>
  </si>
  <si>
    <t>*其他化学制品*不锈钢磨削液</t>
  </si>
  <si>
    <t>JH-101LMB</t>
  </si>
  <si>
    <t>CSB12</t>
  </si>
  <si>
    <t>XOUT18050469</t>
  </si>
  <si>
    <t>a0590</t>
  </si>
  <si>
    <t>杜商精机（嘉兴）有限公司</t>
  </si>
  <si>
    <t>02839367</t>
  </si>
  <si>
    <t>*润滑油*不锈钢切削油</t>
  </si>
  <si>
    <t>DH-30B</t>
  </si>
  <si>
    <t>XOUT18020012</t>
  </si>
  <si>
    <t>27754232</t>
  </si>
  <si>
    <t>XOUT18030410</t>
  </si>
  <si>
    <t>a0650</t>
  </si>
  <si>
    <t>浙江智泓科技有限公司</t>
  </si>
  <si>
    <t>02839625</t>
  </si>
  <si>
    <t>XOUT18030101</t>
  </si>
  <si>
    <t>XOUT18030183</t>
  </si>
  <si>
    <t>a0979</t>
  </si>
  <si>
    <t>南通崴盛液压有限公司</t>
  </si>
  <si>
    <t>27754388</t>
  </si>
  <si>
    <t>XOUT18050095</t>
  </si>
  <si>
    <t>a1052</t>
  </si>
  <si>
    <t>上海美集汽车配件有限公司</t>
  </si>
  <si>
    <t>18107287</t>
  </si>
  <si>
    <t>*专项化学用品*研磨油</t>
  </si>
  <si>
    <t>YM-100</t>
  </si>
  <si>
    <t>CYT78</t>
  </si>
  <si>
    <t>XOUT18070524</t>
  </si>
  <si>
    <t>15222564</t>
  </si>
  <si>
    <t>XOUT18030379</t>
  </si>
  <si>
    <t>鸿基-杭州耕德</t>
  </si>
  <si>
    <t>a1472</t>
  </si>
  <si>
    <t>家申科技（嘉兴）有限公司</t>
  </si>
  <si>
    <t>15222286</t>
  </si>
  <si>
    <t>XOUT18030385</t>
  </si>
  <si>
    <t>a1495</t>
  </si>
  <si>
    <t>常州华威模具有限公司</t>
  </si>
  <si>
    <t>02839317</t>
  </si>
  <si>
    <t>*石油制品*半合成切削液</t>
  </si>
  <si>
    <t>XOUT18020154</t>
  </si>
  <si>
    <t>15222415</t>
  </si>
  <si>
    <t>XOUT18040070</t>
  </si>
  <si>
    <t>15222452</t>
  </si>
  <si>
    <t>XOUT18040134</t>
  </si>
  <si>
    <t>a1540</t>
  </si>
  <si>
    <t>上海花标五金实业有限公司</t>
  </si>
  <si>
    <t>15222422</t>
  </si>
  <si>
    <t>XOUT18040074</t>
  </si>
  <si>
    <t>15222639</t>
  </si>
  <si>
    <t>OH-202</t>
  </si>
  <si>
    <t>XOUT18040245</t>
  </si>
  <si>
    <t>XOUT18040265</t>
  </si>
  <si>
    <t>27754294</t>
  </si>
  <si>
    <t>XOUT18040485</t>
  </si>
  <si>
    <t>a1606</t>
  </si>
  <si>
    <t>无锡市圣光机床有限公司</t>
  </si>
  <si>
    <t>16644200</t>
  </si>
  <si>
    <t>10#</t>
  </si>
  <si>
    <t>CYT07</t>
  </si>
  <si>
    <t>XOUT18070026</t>
  </si>
  <si>
    <t>a1661</t>
  </si>
  <si>
    <t>苏州雍盈电子科技有限公司</t>
  </si>
  <si>
    <t>02839362</t>
  </si>
  <si>
    <t>JH-300KCC</t>
  </si>
  <si>
    <t>CSR58</t>
  </si>
  <si>
    <t>XOUT18020038</t>
  </si>
  <si>
    <t>*润滑油*钛合金切削油</t>
  </si>
  <si>
    <t>CH-204</t>
  </si>
  <si>
    <t>CYQ50</t>
  </si>
  <si>
    <t>XOUT18020186</t>
  </si>
  <si>
    <t>a1712</t>
  </si>
  <si>
    <t>亚奇拉科技（宿迁）有限公司</t>
  </si>
  <si>
    <t>02839289</t>
  </si>
  <si>
    <t>*石油制品*微乳化型切削液</t>
  </si>
  <si>
    <t>XOUT18020031</t>
  </si>
  <si>
    <t>XOUT18020106</t>
  </si>
  <si>
    <t>a1720</t>
  </si>
  <si>
    <t>浙江力博实业股份有限公司</t>
  </si>
  <si>
    <t>28120390</t>
  </si>
  <si>
    <t>*石油制品*铜拉丝油</t>
  </si>
  <si>
    <t>L-T40</t>
  </si>
  <si>
    <t>CSR26</t>
  </si>
  <si>
    <t>XOUT18010294</t>
  </si>
  <si>
    <t>a1728</t>
  </si>
  <si>
    <t>泰州市林达金属制品厂</t>
  </si>
  <si>
    <t>18107064</t>
  </si>
  <si>
    <t>JH-101LME</t>
  </si>
  <si>
    <t>CSB14</t>
  </si>
  <si>
    <t>XOUT18070313</t>
  </si>
  <si>
    <t>a1807</t>
  </si>
  <si>
    <t>宁波能塑汽车部件有限公司</t>
  </si>
  <si>
    <t>27754400</t>
  </si>
  <si>
    <t>XOUT18050118</t>
  </si>
  <si>
    <t>55874722</t>
  </si>
  <si>
    <t>XOUT18050510</t>
  </si>
  <si>
    <t>a1955</t>
  </si>
  <si>
    <t>衢州市飞马贸易有限公司</t>
  </si>
  <si>
    <t>18107250</t>
  </si>
  <si>
    <t>XOUT18070474</t>
  </si>
  <si>
    <t>刘宽</t>
  </si>
  <si>
    <t>a0024</t>
  </si>
  <si>
    <t>海门市海真真空设备有限公司</t>
  </si>
  <si>
    <t>02839349</t>
  </si>
  <si>
    <t>*其他化学制品*高级全合成磨削液</t>
  </si>
  <si>
    <t>XOUT18020173</t>
  </si>
  <si>
    <t>a0027</t>
  </si>
  <si>
    <t>海门市精博五金制品有限公司</t>
  </si>
  <si>
    <t>27754168</t>
  </si>
  <si>
    <t>XOUT18040381</t>
  </si>
  <si>
    <t>27754296</t>
  </si>
  <si>
    <t>XOUT18040484</t>
  </si>
  <si>
    <t>a0185</t>
  </si>
  <si>
    <t>无锡锦合达精密机械有限公司</t>
  </si>
  <si>
    <t>02839497</t>
  </si>
  <si>
    <t>*专项化学用品*优质切削液</t>
  </si>
  <si>
    <t>JH-101</t>
  </si>
  <si>
    <t>CSR04</t>
  </si>
  <si>
    <t>XOUT18030191</t>
  </si>
  <si>
    <t>a0296</t>
  </si>
  <si>
    <t>无锡瑞联德电子制造有限公司</t>
  </si>
  <si>
    <t>16643950</t>
  </si>
  <si>
    <t>XOUT18060429</t>
  </si>
  <si>
    <t>a0486</t>
  </si>
  <si>
    <t>常州市维安精密机械有限公司</t>
  </si>
  <si>
    <t>55874674</t>
  </si>
  <si>
    <t>*专项化学用品*高性能切削液</t>
  </si>
  <si>
    <t>XOUT18050460</t>
  </si>
  <si>
    <t>a0519</t>
  </si>
  <si>
    <t>丹阳市荣诚电子有限公司</t>
  </si>
  <si>
    <t>15222632</t>
  </si>
  <si>
    <t>XOUT18040247</t>
  </si>
  <si>
    <t>16644130</t>
  </si>
  <si>
    <t>XOUT18060522</t>
  </si>
  <si>
    <t>a0578</t>
  </si>
  <si>
    <t>无锡市富沃成机械厂</t>
  </si>
  <si>
    <t>28120623</t>
  </si>
  <si>
    <t>2018-4-28/2018-7-14</t>
  </si>
  <si>
    <t>XOUT18010515</t>
  </si>
  <si>
    <t>27754358</t>
  </si>
  <si>
    <t>XOUT18050038</t>
  </si>
  <si>
    <t>02839355</t>
  </si>
  <si>
    <t>*润滑油*极压切削油</t>
  </si>
  <si>
    <t>XOUT18020203</t>
  </si>
  <si>
    <t>15222302</t>
  </si>
  <si>
    <t>*专项化学用品*极压切削油</t>
  </si>
  <si>
    <t>XOUT18030469</t>
  </si>
  <si>
    <t>a0678</t>
  </si>
  <si>
    <t>无锡乾源机械有限公司</t>
  </si>
  <si>
    <t>28120613</t>
  </si>
  <si>
    <t>XOUT18010266</t>
  </si>
  <si>
    <t>a0738</t>
  </si>
  <si>
    <t>常州市晨旭机械有限公司</t>
  </si>
  <si>
    <t>18107022</t>
  </si>
  <si>
    <t>XOUT18070240</t>
  </si>
  <si>
    <t>18107023</t>
  </si>
  <si>
    <t>a0908</t>
  </si>
  <si>
    <t>无锡鼎匠机械有限公司</t>
  </si>
  <si>
    <t>27754339</t>
  </si>
  <si>
    <t>XOUT18050005</t>
  </si>
  <si>
    <t>a1121</t>
  </si>
  <si>
    <t>无锡吉冈精密科技股份有限公司</t>
  </si>
  <si>
    <t>27754239</t>
  </si>
  <si>
    <t>XOUT18040440</t>
  </si>
  <si>
    <t>a1131</t>
  </si>
  <si>
    <t>丹阳百川精密部件有限公司</t>
  </si>
  <si>
    <t>16644245</t>
  </si>
  <si>
    <t>XOUT18070057</t>
  </si>
  <si>
    <t>a1285</t>
  </si>
  <si>
    <t>丹阳市双瀚电子有限公司</t>
  </si>
  <si>
    <t>28120317</t>
  </si>
  <si>
    <t>XOUT18010250</t>
  </si>
  <si>
    <t>02839207</t>
  </si>
  <si>
    <t>XOUT18020036</t>
  </si>
  <si>
    <t>02839489</t>
  </si>
  <si>
    <t>XOUT18030209</t>
  </si>
  <si>
    <t>a1290</t>
  </si>
  <si>
    <t>无锡合众赢机械制造有限公司</t>
  </si>
  <si>
    <t>27754151</t>
  </si>
  <si>
    <t>XOUT18040365</t>
  </si>
  <si>
    <t>55874846</t>
  </si>
  <si>
    <t>XOUT18060086</t>
  </si>
  <si>
    <t>a1319</t>
  </si>
  <si>
    <t>无锡裕协精密机械科技有限公司</t>
  </si>
  <si>
    <t>55874632</t>
  </si>
  <si>
    <t>XOUT18050433</t>
  </si>
  <si>
    <t>55874633</t>
  </si>
  <si>
    <t>XOUT18050447</t>
  </si>
  <si>
    <t>a1325</t>
  </si>
  <si>
    <t>无锡博得模塑有限公司</t>
  </si>
  <si>
    <t>16644017</t>
  </si>
  <si>
    <t>XOUT18060462</t>
  </si>
  <si>
    <t>a1411</t>
  </si>
  <si>
    <t>无锡弘殿机械制造有限公司</t>
  </si>
  <si>
    <t>18106983</t>
  </si>
  <si>
    <t>XOUT18070187</t>
  </si>
  <si>
    <t>a1431</t>
  </si>
  <si>
    <t>无锡市仁中仁科技有限公司</t>
  </si>
  <si>
    <t>16643870</t>
  </si>
  <si>
    <t>XOUT18060308</t>
  </si>
  <si>
    <t>a1440</t>
  </si>
  <si>
    <t>无锡市宝赛德机械制造有限公司</t>
  </si>
  <si>
    <t>18107258</t>
  </si>
  <si>
    <t>XOUT18070493</t>
  </si>
  <si>
    <t>a1461</t>
  </si>
  <si>
    <t>常州市金上精密五金有限公司</t>
  </si>
  <si>
    <t>27754360</t>
  </si>
  <si>
    <t>XOUT18050027</t>
  </si>
  <si>
    <t>55874675</t>
  </si>
  <si>
    <t>XOUT18050458</t>
  </si>
  <si>
    <t>a1498</t>
  </si>
  <si>
    <t>无锡奥特维科技股份有限公司</t>
  </si>
  <si>
    <t>16644274</t>
  </si>
  <si>
    <t>*其他化学制品*优质切削液</t>
  </si>
  <si>
    <t>JH-101SL</t>
  </si>
  <si>
    <t>CSR07</t>
  </si>
  <si>
    <t>XOUT18070128</t>
  </si>
  <si>
    <t>18107087</t>
  </si>
  <si>
    <t>XOUT18070365</t>
  </si>
  <si>
    <t>18107088</t>
  </si>
  <si>
    <t>2018-4-23/2018-5-25/2018-7-17</t>
  </si>
  <si>
    <t>2018-4-3/2018-4-23</t>
  </si>
  <si>
    <t>a1525</t>
  </si>
  <si>
    <t>丹阳卉丰机电设备有限公司</t>
  </si>
  <si>
    <t>18107252</t>
  </si>
  <si>
    <t>XOUT18070446</t>
  </si>
  <si>
    <t>a1561</t>
  </si>
  <si>
    <t>无锡赫尔德克精密机械有限公司</t>
  </si>
  <si>
    <t>16644205</t>
  </si>
  <si>
    <t>XOUT18070025</t>
  </si>
  <si>
    <t>a1678</t>
  </si>
  <si>
    <t>常州大本润滑油有限公司</t>
  </si>
  <si>
    <t>27754129</t>
  </si>
  <si>
    <t>*化学试剂助剂*全合成切削液</t>
  </si>
  <si>
    <t>SH-805</t>
  </si>
  <si>
    <t>CSQ15</t>
  </si>
  <si>
    <t>XOUT18040350</t>
  </si>
  <si>
    <t>27754298</t>
  </si>
  <si>
    <t>XOUT18040481</t>
  </si>
  <si>
    <t>a1713</t>
  </si>
  <si>
    <t>扬州仪林精密机械有限公司</t>
  </si>
  <si>
    <t>27754547</t>
  </si>
  <si>
    <t>2018-6-26/2018-7-2</t>
  </si>
  <si>
    <t>XOUT18050249</t>
  </si>
  <si>
    <t>a1721</t>
  </si>
  <si>
    <t>无锡德尔塔机械制造有限公司</t>
  </si>
  <si>
    <t>16643941</t>
  </si>
  <si>
    <t>XOUT18060363</t>
  </si>
  <si>
    <t>a1806</t>
  </si>
  <si>
    <t>无锡诺新恒精密机械有限公司</t>
  </si>
  <si>
    <t>16643942</t>
  </si>
  <si>
    <t>XOUT18060361</t>
  </si>
  <si>
    <t>16644072</t>
  </si>
  <si>
    <t>XOUT18060479</t>
  </si>
  <si>
    <t>a1859</t>
  </si>
  <si>
    <t>无锡新朋盛自控设备有限公司</t>
  </si>
  <si>
    <t>18107021</t>
  </si>
  <si>
    <t>XOUT18070239</t>
  </si>
  <si>
    <t>a1878</t>
  </si>
  <si>
    <t>无锡发东科技有限公司</t>
  </si>
  <si>
    <t>55874669</t>
  </si>
  <si>
    <t>XOUT18050484</t>
  </si>
  <si>
    <t>a1896</t>
  </si>
  <si>
    <t>无锡工业高级技工学校</t>
  </si>
  <si>
    <t>55874862</t>
  </si>
  <si>
    <t>XOUT18060120</t>
  </si>
  <si>
    <t>a1900</t>
  </si>
  <si>
    <t>常州宏思博医疗器械有限公司</t>
  </si>
  <si>
    <t>16644153</t>
  </si>
  <si>
    <t>CYT12</t>
  </si>
  <si>
    <t>XOUT18060548</t>
  </si>
  <si>
    <t>b276</t>
  </si>
  <si>
    <t>昆山同洋机械</t>
  </si>
  <si>
    <t>CYT08</t>
  </si>
  <si>
    <t>R18060008</t>
  </si>
  <si>
    <t>R18070001</t>
  </si>
  <si>
    <t>卢莉</t>
  </si>
  <si>
    <t>02839373</t>
  </si>
  <si>
    <t>SH-860FM,净重200KG/桶</t>
  </si>
  <si>
    <t>XOUT17120305</t>
  </si>
  <si>
    <t>a1041</t>
  </si>
  <si>
    <t>东莞市金材五金有限公司</t>
  </si>
  <si>
    <t>27754444</t>
  </si>
  <si>
    <t>XOUT18030448</t>
  </si>
  <si>
    <t>a1234</t>
  </si>
  <si>
    <t>东莞市中泰模具股份有限公司</t>
  </si>
  <si>
    <t>09926807</t>
  </si>
  <si>
    <t>XOUT17120035</t>
  </si>
  <si>
    <t>28120448</t>
  </si>
  <si>
    <t>XOUT17120394</t>
  </si>
  <si>
    <t>15222504</t>
  </si>
  <si>
    <t>XOUT18020006</t>
  </si>
  <si>
    <t>鸿基-河南鹤壁</t>
  </si>
  <si>
    <t>15222554</t>
  </si>
  <si>
    <t>XOUT18030167</t>
  </si>
  <si>
    <t>鸿基-鹤壁</t>
  </si>
  <si>
    <t>15222545</t>
  </si>
  <si>
    <t>XOUT18010005</t>
  </si>
  <si>
    <t>鸿基-济源</t>
  </si>
  <si>
    <t>CF-9938-B</t>
  </si>
  <si>
    <t>CSQ68</t>
  </si>
  <si>
    <t>XOUT18010042</t>
  </si>
  <si>
    <t>XOUT18010255</t>
  </si>
  <si>
    <t>XOUT17120153</t>
  </si>
  <si>
    <t>纳诺-观澜HUB</t>
  </si>
  <si>
    <t>55874548</t>
  </si>
  <si>
    <t>XOUT18040281</t>
  </si>
  <si>
    <t>纳诺-鹤壁</t>
  </si>
  <si>
    <t>55874515</t>
  </si>
  <si>
    <t>XOUT18040482</t>
  </si>
  <si>
    <t>55874541</t>
  </si>
  <si>
    <t>纳诺-济源</t>
  </si>
  <si>
    <t>XOUT18010460</t>
  </si>
  <si>
    <t>55874543</t>
  </si>
  <si>
    <t>XOUT18020005</t>
  </si>
  <si>
    <t>55874542</t>
  </si>
  <si>
    <t>XOUT18030003</t>
  </si>
  <si>
    <t>纳诺-济源IPEG</t>
  </si>
  <si>
    <t>55874539</t>
  </si>
  <si>
    <t>CF-2600</t>
  </si>
  <si>
    <t>XOUT17110399</t>
  </si>
  <si>
    <t>纳诺-龙华HUB</t>
  </si>
  <si>
    <t>XOUT17120120</t>
  </si>
  <si>
    <t>纳诺-龙华MAC1</t>
  </si>
  <si>
    <t>CF-WS-018</t>
  </si>
  <si>
    <t>XOUT18040283</t>
  </si>
  <si>
    <t>纳诺-南阳恒鑫</t>
  </si>
  <si>
    <t>55874532</t>
  </si>
  <si>
    <t>*专项化学用品*拉伸油</t>
  </si>
  <si>
    <t>CF-OS-004</t>
  </si>
  <si>
    <t>CYT87</t>
  </si>
  <si>
    <t>XOUT18040268</t>
  </si>
  <si>
    <t>纳诺-深圳联金</t>
  </si>
  <si>
    <t>a1387</t>
  </si>
  <si>
    <t>东莞领丰电子有限公司</t>
  </si>
  <si>
    <t>27754169</t>
  </si>
  <si>
    <t>JH-100EP</t>
  </si>
  <si>
    <t>XOUT18030290</t>
  </si>
  <si>
    <t>XOUT18030490</t>
  </si>
  <si>
    <t>15222498</t>
  </si>
  <si>
    <t>CF-OS-005</t>
  </si>
  <si>
    <t>CYQ87</t>
  </si>
  <si>
    <t>XOUT18010510</t>
  </si>
  <si>
    <t>鸿基-漯河建泰</t>
  </si>
  <si>
    <t>15222553</t>
  </si>
  <si>
    <t>XOUT18030139</t>
  </si>
  <si>
    <t>55874536</t>
  </si>
  <si>
    <t>XOUT18040105</t>
  </si>
  <si>
    <t>纳诺-漯河建泰</t>
  </si>
  <si>
    <t>唐雪涛</t>
  </si>
  <si>
    <t>CF-WS-010</t>
  </si>
  <si>
    <t>XOUT18010509</t>
  </si>
  <si>
    <t>鸿基-兰考</t>
  </si>
  <si>
    <t>15222497</t>
  </si>
  <si>
    <t>XOUT18010464</t>
  </si>
  <si>
    <t>鸿基-郑州加工区</t>
  </si>
  <si>
    <t>XOUT18020007</t>
  </si>
  <si>
    <t>15222551</t>
  </si>
  <si>
    <t>XOUT18030027</t>
  </si>
  <si>
    <t>15222555</t>
  </si>
  <si>
    <t>XOUT18030169</t>
  </si>
  <si>
    <t>15222556</t>
  </si>
  <si>
    <t>XOUT18030238</t>
  </si>
  <si>
    <t>15222548</t>
  </si>
  <si>
    <t>XOUT18030001</t>
  </si>
  <si>
    <t>鸿基-郑州裕展（港区)</t>
  </si>
  <si>
    <t>15222549</t>
  </si>
  <si>
    <t>15222552</t>
  </si>
  <si>
    <t>XOUT18030124</t>
  </si>
  <si>
    <t>15222558</t>
  </si>
  <si>
    <t>XOUT18030259</t>
  </si>
  <si>
    <t>15222562</t>
  </si>
  <si>
    <t>XOUT18030346</t>
  </si>
  <si>
    <t>55874538</t>
  </si>
  <si>
    <t>XOUT18040051</t>
  </si>
  <si>
    <t>纳诺-兰考</t>
  </si>
  <si>
    <t>55874533</t>
  </si>
  <si>
    <t>XOUT18040256</t>
  </si>
  <si>
    <t>55874522</t>
  </si>
  <si>
    <t>XOUT18040408</t>
  </si>
  <si>
    <t>55874518</t>
  </si>
  <si>
    <t>XOUT18040472</t>
  </si>
  <si>
    <t>XOUT18030283</t>
  </si>
  <si>
    <t>纳诺-郑州加工区</t>
  </si>
  <si>
    <t>XOUT18040115</t>
  </si>
  <si>
    <t>XOUT18040159</t>
  </si>
  <si>
    <t>XOUT18040278</t>
  </si>
  <si>
    <t>55874545</t>
  </si>
  <si>
    <t>XOUT18040473</t>
  </si>
  <si>
    <t>55874528</t>
  </si>
  <si>
    <t>XOUT18040301</t>
  </si>
  <si>
    <t>纳诺-郑州裕展（港区）</t>
  </si>
  <si>
    <t>55874523</t>
  </si>
  <si>
    <t>XOUT18040386</t>
  </si>
  <si>
    <t>55874517</t>
  </si>
  <si>
    <t>XOUT18040474</t>
  </si>
  <si>
    <t>王建平</t>
  </si>
  <si>
    <t>a0232</t>
  </si>
  <si>
    <t>浙江久立特材科技股份有限公司吴兴分公司</t>
  </si>
  <si>
    <t>02839444</t>
  </si>
  <si>
    <t>2018-6-26/2018-7-12</t>
  </si>
  <si>
    <t>*专项化学用品*高速轧机专用冷轧油</t>
  </si>
  <si>
    <t>EF-1080G</t>
  </si>
  <si>
    <t>CYZ16</t>
  </si>
  <si>
    <t>XOUT18030127</t>
  </si>
  <si>
    <t>02839591</t>
  </si>
  <si>
    <t>2018-7-12/2018-7-25</t>
  </si>
  <si>
    <t>XOUT18030231</t>
  </si>
  <si>
    <t>27754506</t>
  </si>
  <si>
    <t>*化学试剂助剂*高速轧制油</t>
  </si>
  <si>
    <t>XOUT18050181</t>
  </si>
  <si>
    <t>27754155</t>
  </si>
  <si>
    <t>*化学试剂助剂*内润滑剂</t>
  </si>
  <si>
    <t>EF-307EF</t>
  </si>
  <si>
    <t>CYT57</t>
  </si>
  <si>
    <t>XOUT18040026</t>
  </si>
  <si>
    <t>XOUT18040299</t>
  </si>
  <si>
    <t>27754219</t>
  </si>
  <si>
    <t>XOUT18040407</t>
  </si>
  <si>
    <t>a1451</t>
  </si>
  <si>
    <t>苏州金秋自动化科技有限公司</t>
  </si>
  <si>
    <t>15222351</t>
  </si>
  <si>
    <t>XOUT18040030</t>
  </si>
  <si>
    <t>15222352</t>
  </si>
  <si>
    <t>15222463</t>
  </si>
  <si>
    <t>*专项化学用品*矿物剂型防锈剂</t>
  </si>
  <si>
    <t>XOUT18040092</t>
  </si>
  <si>
    <t>XOUT18040150</t>
  </si>
  <si>
    <t>a1578</t>
  </si>
  <si>
    <t>石狮市山峰五金制品有限公司</t>
  </si>
  <si>
    <t>14035191</t>
  </si>
  <si>
    <t>2018-5-24/2018-7-28</t>
  </si>
  <si>
    <t>XOUT17100391</t>
  </si>
  <si>
    <t>02839437</t>
  </si>
  <si>
    <t>XOUT18010179</t>
  </si>
  <si>
    <t>09926639</t>
  </si>
  <si>
    <t>XOUT17110078</t>
  </si>
  <si>
    <t>XOUT17110558</t>
  </si>
  <si>
    <t>28120265</t>
  </si>
  <si>
    <t>XOUT17120458</t>
  </si>
  <si>
    <t>a1588</t>
  </si>
  <si>
    <t>昆山速力特精密机械有限公司</t>
  </si>
  <si>
    <t>09926951</t>
  </si>
  <si>
    <t>2018-5-18/2018-7-14</t>
  </si>
  <si>
    <t>XOUT18010022</t>
  </si>
  <si>
    <t>a1697</t>
  </si>
  <si>
    <t>无锡沃睿特机电有限公司</t>
  </si>
  <si>
    <t>02839472</t>
  </si>
  <si>
    <t>XOUT18030018</t>
  </si>
  <si>
    <t>02839416</t>
  </si>
  <si>
    <t>XOUT18030202</t>
  </si>
  <si>
    <t>a1952</t>
  </si>
  <si>
    <t>苏州华亦扬传动科技有限公司</t>
  </si>
  <si>
    <t>18107256</t>
  </si>
  <si>
    <t>XOUT18070483</t>
  </si>
  <si>
    <t>18107267</t>
  </si>
  <si>
    <t>*非成品油石油制品*轴承加工助剂</t>
  </si>
  <si>
    <t>CH-500</t>
  </si>
  <si>
    <t>CYT36</t>
  </si>
  <si>
    <t>XOUT18070482</t>
  </si>
  <si>
    <t>*洗涤剂*清洗剂</t>
  </si>
  <si>
    <t>AS-9000CA</t>
  </si>
  <si>
    <t>CSX17</t>
  </si>
  <si>
    <t>b280</t>
  </si>
  <si>
    <t>百韧模具厂</t>
  </si>
  <si>
    <t>R18070010</t>
  </si>
  <si>
    <t>王立柱</t>
  </si>
  <si>
    <t>a0010</t>
  </si>
  <si>
    <t>常熟永佳重工管件有限公司</t>
  </si>
  <si>
    <t>27754474</t>
  </si>
  <si>
    <t>2018-7-2/2018-7-19</t>
  </si>
  <si>
    <t>*其他化学制品*环保压延剂</t>
  </si>
  <si>
    <t>YH-101</t>
  </si>
  <si>
    <t>CYT86</t>
  </si>
  <si>
    <t>XOUT18050203</t>
  </si>
  <si>
    <t>27754198</t>
  </si>
  <si>
    <t>XOUT18040416</t>
  </si>
  <si>
    <t>a0088</t>
  </si>
  <si>
    <t>昆山中士设备工业有限公司</t>
  </si>
  <si>
    <t>18106990</t>
  </si>
  <si>
    <t>XOUT18070218</t>
  </si>
  <si>
    <t>a0146</t>
  </si>
  <si>
    <t>苏州恒姆精密部件有限公司</t>
  </si>
  <si>
    <t>27754134</t>
  </si>
  <si>
    <t>XOUT18040355</t>
  </si>
  <si>
    <t>27754374</t>
  </si>
  <si>
    <t>AP-3040</t>
  </si>
  <si>
    <t>CSB01</t>
  </si>
  <si>
    <t>XOUT18050065</t>
  </si>
  <si>
    <t>27754413</t>
  </si>
  <si>
    <t>XOUT18050132</t>
  </si>
  <si>
    <t>27754469</t>
  </si>
  <si>
    <t>XOUT18050198</t>
  </si>
  <si>
    <t>a0323</t>
  </si>
  <si>
    <t>苏州市意可机电有限公司</t>
  </si>
  <si>
    <t>15222644</t>
  </si>
  <si>
    <t>2018-6-15/2018-7-25</t>
  </si>
  <si>
    <t>XOUT18040296</t>
  </si>
  <si>
    <t>27754528</t>
  </si>
  <si>
    <t>XOUT18050285</t>
  </si>
  <si>
    <t>a0426</t>
  </si>
  <si>
    <t>昆山建昌金属科技有限公司</t>
  </si>
  <si>
    <t>27754456</t>
  </si>
  <si>
    <t>XOUT18040511</t>
  </si>
  <si>
    <t>a0587</t>
  </si>
  <si>
    <t>昆山富瑞凯精密机械有限公司</t>
  </si>
  <si>
    <t>09926938</t>
  </si>
  <si>
    <t>2018-5-12/2018-7-7</t>
  </si>
  <si>
    <t>XOUT17120569</t>
  </si>
  <si>
    <t>15222311</t>
  </si>
  <si>
    <t>XOUT18030493</t>
  </si>
  <si>
    <t>28120495</t>
  </si>
  <si>
    <t>XOUT18010353</t>
  </si>
  <si>
    <t>a0671</t>
  </si>
  <si>
    <t>苏州蕾安精密机械有限公司</t>
  </si>
  <si>
    <t>15222614</t>
  </si>
  <si>
    <t>XOUT18040272</t>
  </si>
  <si>
    <t>a0700</t>
  </si>
  <si>
    <t>苏州苏航金属材料有限公司</t>
  </si>
  <si>
    <t>15222413</t>
  </si>
  <si>
    <t>XOUT18040071</t>
  </si>
  <si>
    <t>XOUT18040084</t>
  </si>
  <si>
    <t>15222414</t>
  </si>
  <si>
    <t>a0718</t>
  </si>
  <si>
    <t>斯达克精密机械（苏州）有限公司</t>
  </si>
  <si>
    <t>55874902</t>
  </si>
  <si>
    <t>XOUT18060167</t>
  </si>
  <si>
    <t>55874901</t>
  </si>
  <si>
    <t>XOUT18060185</t>
  </si>
  <si>
    <t>a0732</t>
  </si>
  <si>
    <t>常熟市国缘机械有限公司</t>
  </si>
  <si>
    <t>16643861</t>
  </si>
  <si>
    <t>XOUT18060294</t>
  </si>
  <si>
    <t>a0801</t>
  </si>
  <si>
    <t>苏州市吴中区胥口鸿硕精密机械厂</t>
  </si>
  <si>
    <t>15222343</t>
  </si>
  <si>
    <t>XOUT18040005</t>
  </si>
  <si>
    <t>27754201</t>
  </si>
  <si>
    <t>XOUT18040427</t>
  </si>
  <si>
    <t>27754202</t>
  </si>
  <si>
    <t>a0990</t>
  </si>
  <si>
    <t>苏州金保利卫生材料有限公司</t>
  </si>
  <si>
    <t>18107321</t>
  </si>
  <si>
    <t>XOUT18070511</t>
  </si>
  <si>
    <t>a1260</t>
  </si>
  <si>
    <t>昆山昌利达精密机械有限公司</t>
  </si>
  <si>
    <t>55874898</t>
  </si>
  <si>
    <t>XOUT18060187</t>
  </si>
  <si>
    <t>a1307</t>
  </si>
  <si>
    <t>康伟诺机械（昆山）有限公司</t>
  </si>
  <si>
    <t>16644093</t>
  </si>
  <si>
    <t>XOUT18060501</t>
  </si>
  <si>
    <t>a1336</t>
  </si>
  <si>
    <t>苏州三格斯机电有限公司</t>
  </si>
  <si>
    <t>16644227</t>
  </si>
  <si>
    <t>*化学试剂助剂*铜切削冷却剂</t>
  </si>
  <si>
    <t>CC-20FA</t>
  </si>
  <si>
    <t>CYQ14</t>
  </si>
  <si>
    <t>XOUT18070051</t>
  </si>
  <si>
    <t>a1362</t>
  </si>
  <si>
    <t>吴江市银翔机械零件厂</t>
  </si>
  <si>
    <t>02839485</t>
  </si>
  <si>
    <t>X-3630A</t>
  </si>
  <si>
    <t>CYF11</t>
  </si>
  <si>
    <t>XOUT18030110</t>
  </si>
  <si>
    <t>15222433</t>
  </si>
  <si>
    <t>XOUT18040102</t>
  </si>
  <si>
    <t>15222434</t>
  </si>
  <si>
    <t>15222448</t>
  </si>
  <si>
    <t>XOUT18040122</t>
  </si>
  <si>
    <t>a1539</t>
  </si>
  <si>
    <t>常熟市华星不锈钢制品厂</t>
  </si>
  <si>
    <t>55874782</t>
  </si>
  <si>
    <t>*化学试剂助剂*不锈钢拉伸剂</t>
  </si>
  <si>
    <t>EF-307H</t>
  </si>
  <si>
    <t>CYT33</t>
  </si>
  <si>
    <t>XOUT18050589</t>
  </si>
  <si>
    <t>a1602</t>
  </si>
  <si>
    <t>昆山诺普斯电子有限公司</t>
  </si>
  <si>
    <t>15222341</t>
  </si>
  <si>
    <t>XOUT18040004</t>
  </si>
  <si>
    <t>15222342</t>
  </si>
  <si>
    <t>a1622</t>
  </si>
  <si>
    <t>苏州众心创精密科技有限公司</t>
  </si>
  <si>
    <t>27754594</t>
  </si>
  <si>
    <t>XOUT18050369</t>
  </si>
  <si>
    <t>a1650</t>
  </si>
  <si>
    <t>锐力斯传动系统（苏州）有限公司</t>
  </si>
  <si>
    <t>18107042</t>
  </si>
  <si>
    <t>XOUT18070274</t>
  </si>
  <si>
    <t>a1764</t>
  </si>
  <si>
    <t>张家港金泰锋精密五金制造有限公司</t>
  </si>
  <si>
    <t>15222508</t>
  </si>
  <si>
    <t>XOUT18040184</t>
  </si>
  <si>
    <t>a1865</t>
  </si>
  <si>
    <t>吴江市宏海精密制造有限公司</t>
  </si>
  <si>
    <t>27754517</t>
  </si>
  <si>
    <t>XOUT18050270</t>
  </si>
  <si>
    <t>a1879</t>
  </si>
  <si>
    <t>苏州益智宏精密机械有限公司</t>
  </si>
  <si>
    <t>55874816</t>
  </si>
  <si>
    <t>XOUT18050487</t>
  </si>
  <si>
    <t>55874818</t>
  </si>
  <si>
    <t>a1885</t>
  </si>
  <si>
    <t>苏州优必隆精密机械有限公司</t>
  </si>
  <si>
    <t>55874808</t>
  </si>
  <si>
    <t>XOUT18060045</t>
  </si>
  <si>
    <t>55874809</t>
  </si>
  <si>
    <t>a1897</t>
  </si>
  <si>
    <t>深圳市飞托克实业有限公司</t>
  </si>
  <si>
    <t>16644218</t>
  </si>
  <si>
    <t>XOUT18060593</t>
  </si>
  <si>
    <t>b281</t>
  </si>
  <si>
    <t>常熟谢景荣</t>
  </si>
  <si>
    <t>冷轧油</t>
  </si>
  <si>
    <t>EF-108B</t>
  </si>
  <si>
    <t>CYZ06</t>
  </si>
  <si>
    <t>R18070018</t>
  </si>
  <si>
    <t>02839382</t>
  </si>
  <si>
    <t>*专项化学用品*微乳化型切削液</t>
  </si>
  <si>
    <t>XOUT18010393</t>
  </si>
  <si>
    <t>XOUT18010437</t>
  </si>
  <si>
    <t>02839383</t>
  </si>
  <si>
    <t>XOUT18010436</t>
  </si>
  <si>
    <t>02839384</t>
  </si>
  <si>
    <t>XOUT18020009</t>
  </si>
  <si>
    <t>02839385</t>
  </si>
  <si>
    <t>XOUT18020071</t>
  </si>
  <si>
    <t>02839386</t>
  </si>
  <si>
    <t>XOUT18020072</t>
  </si>
  <si>
    <t>02839387</t>
  </si>
  <si>
    <t>XOUT18020100</t>
  </si>
  <si>
    <t>02839388</t>
  </si>
  <si>
    <t>XOUT18020101</t>
  </si>
  <si>
    <t>02839389</t>
  </si>
  <si>
    <t>XOUT18010409</t>
  </si>
  <si>
    <t>*专项化学用品*模温机导热油</t>
  </si>
  <si>
    <t>T360</t>
  </si>
  <si>
    <t>CYT46</t>
  </si>
  <si>
    <t>XOUT18010439</t>
  </si>
  <si>
    <t>XOUT18010525</t>
  </si>
  <si>
    <t>02839390</t>
  </si>
  <si>
    <t>XOUT18020102</t>
  </si>
  <si>
    <t>02839391</t>
  </si>
  <si>
    <t>a0314</t>
  </si>
  <si>
    <t>山东六丰机械工业有限公司</t>
  </si>
  <si>
    <t>02839460</t>
  </si>
  <si>
    <t>CSR80</t>
  </si>
  <si>
    <t>XOUT18010309</t>
  </si>
  <si>
    <t>XOUT18010507</t>
  </si>
  <si>
    <t>02839465</t>
  </si>
  <si>
    <t>XOUT18010562</t>
  </si>
  <si>
    <t>02839466</t>
  </si>
  <si>
    <t>02839397</t>
  </si>
  <si>
    <t>XOUT18010558</t>
  </si>
  <si>
    <t>02839398</t>
  </si>
  <si>
    <t>XOUT18020073</t>
  </si>
  <si>
    <t>02839399</t>
  </si>
  <si>
    <t>a1081</t>
  </si>
  <si>
    <t>六和轻合金（苏州）有限公司</t>
  </si>
  <si>
    <t>02839642</t>
  </si>
  <si>
    <t>XOUT18020131</t>
  </si>
  <si>
    <t>XOUT18030056</t>
  </si>
  <si>
    <t>02839392</t>
  </si>
  <si>
    <t>XOUT18010493</t>
  </si>
  <si>
    <t>02839393</t>
  </si>
  <si>
    <t>XOUT18020053</t>
  </si>
  <si>
    <t>02839394</t>
  </si>
  <si>
    <t>02839395</t>
  </si>
  <si>
    <t>XOUT18010559</t>
  </si>
  <si>
    <t>02839396</t>
  </si>
  <si>
    <t>XOUT18020132</t>
  </si>
  <si>
    <t>a1786</t>
  </si>
  <si>
    <t>无锡福义康精密五金制品有限公司</t>
  </si>
  <si>
    <t>02839668</t>
  </si>
  <si>
    <t>XOUT18030106</t>
  </si>
  <si>
    <t>a1790</t>
  </si>
  <si>
    <t>苏州广一模具有限公司</t>
  </si>
  <si>
    <t>16644285</t>
  </si>
  <si>
    <t>XOUT18070145</t>
  </si>
  <si>
    <t>a1813</t>
  </si>
  <si>
    <t>昆山市千灯镇斯诺源五金模具加工厂</t>
  </si>
  <si>
    <t>15222454</t>
  </si>
  <si>
    <t>XOUT18040128</t>
  </si>
  <si>
    <t>a1960</t>
  </si>
  <si>
    <t>苏州方言电子科技有限公司</t>
  </si>
  <si>
    <t>18107345</t>
  </si>
  <si>
    <t>XOUT18070576</t>
  </si>
  <si>
    <t>b277</t>
  </si>
  <si>
    <t>昆山刘总</t>
  </si>
  <si>
    <t>R18070004</t>
  </si>
  <si>
    <t>a0753</t>
  </si>
  <si>
    <t>昆山市卫乐五金制品有限公司</t>
  </si>
  <si>
    <t>55874709</t>
  </si>
  <si>
    <t>XOUT18050503</t>
  </si>
  <si>
    <t>a1302</t>
  </si>
  <si>
    <t>昆山市千灯镇凯辰五金机电商行</t>
  </si>
  <si>
    <t>18107137</t>
  </si>
  <si>
    <t>XOUT18070423</t>
  </si>
  <si>
    <t>a1752</t>
  </si>
  <si>
    <t>常州楚天精密五金制造有限公司</t>
  </si>
  <si>
    <t>27754228</t>
  </si>
  <si>
    <t>2018-5-11/2018-7-16</t>
  </si>
  <si>
    <t>XOUT18030409</t>
  </si>
  <si>
    <t>a1798</t>
  </si>
  <si>
    <t>江苏昱晟电子科技有限公司</t>
  </si>
  <si>
    <t>27754207</t>
  </si>
  <si>
    <t>XOUT18030394</t>
  </si>
  <si>
    <t>55874699</t>
  </si>
  <si>
    <t>XOUT18050145</t>
  </si>
  <si>
    <t>a1849</t>
  </si>
  <si>
    <t>禹州市瑞龙源机械制造有限公司</t>
  </si>
  <si>
    <t>16644256</t>
  </si>
  <si>
    <t>XOUT18070100</t>
  </si>
  <si>
    <t>a1938</t>
  </si>
  <si>
    <t>林州市丰源机械铸造有限责任公司</t>
  </si>
  <si>
    <t>18106970</t>
  </si>
  <si>
    <t>XOUT18070197</t>
  </si>
  <si>
    <t>a1947</t>
  </si>
  <si>
    <t>合肥科茂机电设备有限公司</t>
  </si>
  <si>
    <t>18107102</t>
  </si>
  <si>
    <t>XOUT18070375</t>
  </si>
  <si>
    <t>a1951</t>
  </si>
  <si>
    <t>上海慕福汽车零部件有限公司</t>
  </si>
  <si>
    <t>18107104</t>
  </si>
  <si>
    <t>XOUT18070395</t>
  </si>
  <si>
    <t>b273</t>
  </si>
  <si>
    <t>林州永丰</t>
  </si>
  <si>
    <t>R18060010</t>
  </si>
  <si>
    <t>b278</t>
  </si>
  <si>
    <t>林州市太山</t>
  </si>
  <si>
    <t>R18070006</t>
  </si>
  <si>
    <t>a1621</t>
  </si>
  <si>
    <t>巨腾（内江）资讯配件有限公司</t>
  </si>
  <si>
    <t>15222646</t>
  </si>
  <si>
    <t>*润滑油*导轨油</t>
  </si>
  <si>
    <t>XOUT18010198</t>
  </si>
  <si>
    <t>15222647</t>
  </si>
  <si>
    <t>JH-610</t>
  </si>
  <si>
    <t>CSR81</t>
  </si>
  <si>
    <t>XOUT18030158</t>
  </si>
  <si>
    <t>XOUT18030218</t>
  </si>
  <si>
    <t>JH-803SY</t>
  </si>
  <si>
    <t>CSQ89</t>
  </si>
  <si>
    <t>XOUT18030507</t>
  </si>
  <si>
    <t>a1681</t>
  </si>
  <si>
    <t>重庆杭飞机械制造有限公司</t>
  </si>
  <si>
    <t>15222322</t>
  </si>
  <si>
    <t>XOUT18030216</t>
  </si>
  <si>
    <t>a1701</t>
  </si>
  <si>
    <t>大昶（重庆）电子科技有限公司</t>
  </si>
  <si>
    <t>15222243</t>
  </si>
  <si>
    <t>XOUT18010447</t>
  </si>
  <si>
    <t>*专项化学用品*电火花加工油</t>
  </si>
  <si>
    <t>XOUT18030299</t>
  </si>
  <si>
    <t>a1742</t>
  </si>
  <si>
    <t>深圳市福聚发机电设备有限公司</t>
  </si>
  <si>
    <t>16644136</t>
  </si>
  <si>
    <t>XOUT18060467</t>
  </si>
  <si>
    <t>a1789</t>
  </si>
  <si>
    <t>苏州洋之瀚金属科技有限公司</t>
  </si>
  <si>
    <t>02839630</t>
  </si>
  <si>
    <t>XOUT18030205</t>
  </si>
  <si>
    <t>XOUT18030296</t>
  </si>
  <si>
    <t>赵忠</t>
  </si>
  <si>
    <t>a0064</t>
  </si>
  <si>
    <t>昆山和信益精密机械有限公司</t>
  </si>
  <si>
    <t>02839454</t>
  </si>
  <si>
    <t>XOUT18030187</t>
  </si>
  <si>
    <t>15222518</t>
  </si>
  <si>
    <t>XOUT18040198</t>
  </si>
  <si>
    <t>a0090</t>
  </si>
  <si>
    <t>立隆电子（苏州）有限公司</t>
  </si>
  <si>
    <t>27754304</t>
  </si>
  <si>
    <t>*洗涤剂*电气清洁液</t>
  </si>
  <si>
    <t>CSX10</t>
  </si>
  <si>
    <t>XOUT18030504</t>
  </si>
  <si>
    <t>*专项化学用品*脱脂剂</t>
  </si>
  <si>
    <t>QJ1360A</t>
  </si>
  <si>
    <t>CSX34</t>
  </si>
  <si>
    <t>XOUT18040110</t>
  </si>
  <si>
    <t>XOUT18040124</t>
  </si>
  <si>
    <t>AS-1360Q</t>
  </si>
  <si>
    <t>CSX02</t>
  </si>
  <si>
    <t>*专项化学用品*太古油</t>
  </si>
  <si>
    <t>JH-3</t>
  </si>
  <si>
    <t>CSB16</t>
  </si>
  <si>
    <t>XOUT18040347</t>
  </si>
  <si>
    <t>XOUT18040372</t>
  </si>
  <si>
    <t>a0238</t>
  </si>
  <si>
    <t>富曜精密组件(昆山)有限公司</t>
  </si>
  <si>
    <t>15222399</t>
  </si>
  <si>
    <t>XOUT18040027</t>
  </si>
  <si>
    <t>15222400</t>
  </si>
  <si>
    <t>CH-105TN</t>
  </si>
  <si>
    <t>CYQ05</t>
  </si>
  <si>
    <t>XOUT18040036</t>
  </si>
  <si>
    <t>a0539</t>
  </si>
  <si>
    <t>昆山永有成精密机械有限公司</t>
  </si>
  <si>
    <t>18107007</t>
  </si>
  <si>
    <t>XOUT18070233</t>
  </si>
  <si>
    <t>18107008</t>
  </si>
  <si>
    <t>a0550</t>
  </si>
  <si>
    <t>吴江蒙恩达精密五金有限公司</t>
  </si>
  <si>
    <t>27754197</t>
  </si>
  <si>
    <t>XOUT18030322</t>
  </si>
  <si>
    <t>XOUT18040337</t>
  </si>
  <si>
    <t>a0662</t>
  </si>
  <si>
    <t>苏州中兴鼎工业设备有限公司</t>
  </si>
  <si>
    <t>18107278</t>
  </si>
  <si>
    <t>XOUT18070514</t>
  </si>
  <si>
    <t>18107279</t>
  </si>
  <si>
    <t>a0676</t>
  </si>
  <si>
    <t>昆山市玉山镇广达隆精密五金模具厂</t>
  </si>
  <si>
    <t>18107041</t>
  </si>
  <si>
    <t>XOUT18070272</t>
  </si>
  <si>
    <t>a0683</t>
  </si>
  <si>
    <t>苏州恒尚精密五金有限公司</t>
  </si>
  <si>
    <t>15222213</t>
  </si>
  <si>
    <t>XOUT18030121</t>
  </si>
  <si>
    <t>15222588</t>
  </si>
  <si>
    <t>XOUT18040241</t>
  </si>
  <si>
    <t>a0684</t>
  </si>
  <si>
    <t>昆山九五焊管有限公司</t>
  </si>
  <si>
    <t>16644001</t>
  </si>
  <si>
    <t>XOUT18060109</t>
  </si>
  <si>
    <t>a0995</t>
  </si>
  <si>
    <t>爱博诺德（苏州）医疗器械有限公司</t>
  </si>
  <si>
    <t>55874852</t>
  </si>
  <si>
    <t>XOUT18060098</t>
  </si>
  <si>
    <t>a1007</t>
  </si>
  <si>
    <t>苏州欧尔诺精密五金有限公司</t>
  </si>
  <si>
    <t>16644095</t>
  </si>
  <si>
    <t>XOUT18060204</t>
  </si>
  <si>
    <t>a1138</t>
  </si>
  <si>
    <t>昆山奇丽杰机电设备有限公司</t>
  </si>
  <si>
    <t>15222664</t>
  </si>
  <si>
    <t>XOUT18040321</t>
  </si>
  <si>
    <t>a1151</t>
  </si>
  <si>
    <t>苏州匠准精密组件有限公司</t>
  </si>
  <si>
    <t>55874733</t>
  </si>
  <si>
    <t>XOUT18050048</t>
  </si>
  <si>
    <t>XOUT18050059</t>
  </si>
  <si>
    <t>XOUT18050341</t>
  </si>
  <si>
    <t>a1175</t>
  </si>
  <si>
    <t>昆山共盟金属科技有限公司</t>
  </si>
  <si>
    <t>27754130</t>
  </si>
  <si>
    <t>XOUT18030287</t>
  </si>
  <si>
    <t>XOUT18030419</t>
  </si>
  <si>
    <t>XOUT18040219</t>
  </si>
  <si>
    <t>XOUT18040287</t>
  </si>
  <si>
    <t>a1191</t>
  </si>
  <si>
    <t>苏州盱之诚精密五金制品有限公司</t>
  </si>
  <si>
    <t>55874892</t>
  </si>
  <si>
    <t>XOUT18060157</t>
  </si>
  <si>
    <t>a1274</t>
  </si>
  <si>
    <t>昆山新晋恒机电科技有限公司</t>
  </si>
  <si>
    <t>18106971</t>
  </si>
  <si>
    <t>XOUT18070176</t>
  </si>
  <si>
    <t>55874567</t>
  </si>
  <si>
    <t>XOUT18050387</t>
  </si>
  <si>
    <t>16644000</t>
  </si>
  <si>
    <t>XOUT18060414</t>
  </si>
  <si>
    <t>a1275</t>
  </si>
  <si>
    <t>昆山浦力真空科技有限公司</t>
  </si>
  <si>
    <t>16643962</t>
  </si>
  <si>
    <t>XOUT18060392</t>
  </si>
  <si>
    <t>a1338</t>
  </si>
  <si>
    <t>苏州嘉都机械科技有限公司</t>
  </si>
  <si>
    <t>55874621</t>
  </si>
  <si>
    <t>XOUT18050434</t>
  </si>
  <si>
    <t>a1339</t>
  </si>
  <si>
    <t>昆山典顿模具科技有限公司</t>
  </si>
  <si>
    <t>18107037</t>
  </si>
  <si>
    <t>XOUT18070277</t>
  </si>
  <si>
    <t>a1375</t>
  </si>
  <si>
    <t>昆山市张浦镇鑫茂阳精密模具厂</t>
  </si>
  <si>
    <t>02839322</t>
  </si>
  <si>
    <t>LP-3030XS</t>
  </si>
  <si>
    <t>CSB10</t>
  </si>
  <si>
    <t>XOUT18020162</t>
  </si>
  <si>
    <t>a1424</t>
  </si>
  <si>
    <t>昆山市甘泉机电有限公司</t>
  </si>
  <si>
    <t>55874857</t>
  </si>
  <si>
    <t>XOUT18060103</t>
  </si>
  <si>
    <t>a1454</t>
  </si>
  <si>
    <t>昆山明梅精密机械有限公司</t>
  </si>
  <si>
    <t>16644182</t>
  </si>
  <si>
    <t>XOUT18060575</t>
  </si>
  <si>
    <t>a1460</t>
  </si>
  <si>
    <t>苏州瑞斯隆机械零部件有限公司</t>
  </si>
  <si>
    <t>16644288</t>
  </si>
  <si>
    <t>XOUT18070144</t>
  </si>
  <si>
    <t>18107310</t>
  </si>
  <si>
    <t>XOUT18070552</t>
  </si>
  <si>
    <t>27754583</t>
  </si>
  <si>
    <t>2018-5-23/2018-7-4</t>
  </si>
  <si>
    <t>XOUT18050346</t>
  </si>
  <si>
    <t>16644187</t>
  </si>
  <si>
    <t>XOUT18060586</t>
  </si>
  <si>
    <t>a1468</t>
  </si>
  <si>
    <t>昆山市勋祥工贸有限公司</t>
  </si>
  <si>
    <t>27754342</t>
  </si>
  <si>
    <t>XOUT18050033</t>
  </si>
  <si>
    <t>27754343</t>
  </si>
  <si>
    <t>a1502</t>
  </si>
  <si>
    <t>昆山正工模具有限公司</t>
  </si>
  <si>
    <t>55874594</t>
  </si>
  <si>
    <t>XOUT18040421</t>
  </si>
  <si>
    <t>XOUT18050325</t>
  </si>
  <si>
    <t>a1534</t>
  </si>
  <si>
    <t>昆山振函五金工业有限公司</t>
  </si>
  <si>
    <t>16643927</t>
  </si>
  <si>
    <t>XOUT18060370</t>
  </si>
  <si>
    <t>a1554</t>
  </si>
  <si>
    <t>嘉兴孚瑞精密五金有限公司</t>
  </si>
  <si>
    <t>27754446</t>
  </si>
  <si>
    <t>XOUT18050173</t>
  </si>
  <si>
    <t>a1590</t>
  </si>
  <si>
    <t>苏州麦克洛威汽车部件有限公司</t>
  </si>
  <si>
    <t>15222464</t>
  </si>
  <si>
    <t>XOUT18040145</t>
  </si>
  <si>
    <t>a1595</t>
  </si>
  <si>
    <t>苏州炳顺模具科技有限公司</t>
  </si>
  <si>
    <t>15222226</t>
  </si>
  <si>
    <t>XOUT18030071</t>
  </si>
  <si>
    <t>a1616</t>
  </si>
  <si>
    <t>昆山信辉杰自动化科技有限公司</t>
  </si>
  <si>
    <t>28120233</t>
  </si>
  <si>
    <t>2018-6-25/2018-7-30</t>
  </si>
  <si>
    <t>XOUT18010123</t>
  </si>
  <si>
    <t>15222283</t>
  </si>
  <si>
    <t>XOUT18030447</t>
  </si>
  <si>
    <t>a1657</t>
  </si>
  <si>
    <t>平湖鸿安精密机械有限公司</t>
  </si>
  <si>
    <t>55874915</t>
  </si>
  <si>
    <t>XOUT18060203</t>
  </si>
  <si>
    <t>a1706</t>
  </si>
  <si>
    <t>无锡市双云焊管厂</t>
  </si>
  <si>
    <t>27754466</t>
  </si>
  <si>
    <t>XOUT18050167</t>
  </si>
  <si>
    <t>a1734</t>
  </si>
  <si>
    <t>昆山亚伦斯商贸有限公司</t>
  </si>
  <si>
    <t>16644141</t>
  </si>
  <si>
    <t>XOUT18060526</t>
  </si>
  <si>
    <t>a1754</t>
  </si>
  <si>
    <t>吴江舜杰精密五金有限公司</t>
  </si>
  <si>
    <t>55874634</t>
  </si>
  <si>
    <t>XOUT18050454</t>
  </si>
  <si>
    <t>55874646</t>
  </si>
  <si>
    <t>XOUT18050467</t>
  </si>
  <si>
    <t>a1765</t>
  </si>
  <si>
    <t>罗恩研磨技术（苏州）有限公司</t>
  </si>
  <si>
    <t>18107105</t>
  </si>
  <si>
    <t>XOUT18070394</t>
  </si>
  <si>
    <t>a1770</t>
  </si>
  <si>
    <t>昆山巨石新能源科技有限公司</t>
  </si>
  <si>
    <t>XOUT18010555</t>
  </si>
  <si>
    <t>a1808</t>
  </si>
  <si>
    <t>太仓润泽精密机械有限公司</t>
  </si>
  <si>
    <t>16644198</t>
  </si>
  <si>
    <t>XOUT18070019</t>
  </si>
  <si>
    <t>a1874</t>
  </si>
  <si>
    <t>苏州昱艺鑫电子有限公司</t>
  </si>
  <si>
    <t>55874630</t>
  </si>
  <si>
    <t>XOUT18050445</t>
  </si>
  <si>
    <t>a1888</t>
  </si>
  <si>
    <t>张家港保税区迈凯恩贸易有限公司</t>
  </si>
  <si>
    <t>16643997</t>
  </si>
  <si>
    <t>2018-6-30/2018-7-13</t>
  </si>
  <si>
    <t>XOUT18060027</t>
  </si>
  <si>
    <t>a1934</t>
  </si>
  <si>
    <t>上海欧泊沃流体技术有限公司</t>
  </si>
  <si>
    <t>16644253</t>
  </si>
  <si>
    <t>XOUT18070097</t>
  </si>
  <si>
    <t>16644260</t>
  </si>
  <si>
    <t>b094</t>
  </si>
  <si>
    <t>昆山德施普</t>
  </si>
  <si>
    <t>钨钢冷却液</t>
  </si>
  <si>
    <t>SH-810H</t>
  </si>
  <si>
    <t>CSQ02</t>
  </si>
  <si>
    <t>R18070005</t>
  </si>
  <si>
    <t>b235</t>
  </si>
  <si>
    <t>千灯天空</t>
  </si>
  <si>
    <t>R18070014</t>
  </si>
  <si>
    <t>R18070019</t>
  </si>
  <si>
    <t>b267</t>
  </si>
  <si>
    <t>城北陆总</t>
  </si>
  <si>
    <t>R18070003</t>
  </si>
  <si>
    <t>周小帅</t>
  </si>
  <si>
    <t>a0013</t>
  </si>
  <si>
    <t>常州琪力锋精密机械有限公司</t>
  </si>
  <si>
    <t>02839500</t>
  </si>
  <si>
    <t>XOUT18030080</t>
  </si>
  <si>
    <t>a0019</t>
  </si>
  <si>
    <t>代傲同步技术制造（无锡）有限公司</t>
  </si>
  <si>
    <t>27754336</t>
  </si>
  <si>
    <t>*润滑油*特级合成导轨油</t>
  </si>
  <si>
    <t>T68</t>
  </si>
  <si>
    <t>XOUT18040406</t>
  </si>
  <si>
    <t>55874667</t>
  </si>
  <si>
    <t>XOUT18050485</t>
  </si>
  <si>
    <t>a0032</t>
  </si>
  <si>
    <t>晃大(无锡)精密机械有限公司</t>
  </si>
  <si>
    <t>55874555</t>
  </si>
  <si>
    <t>XOUT18050319</t>
  </si>
  <si>
    <t>16643898</t>
  </si>
  <si>
    <t>XOUT18060345</t>
  </si>
  <si>
    <t>a0140</t>
  </si>
  <si>
    <t>苏州丰川电子科技有限公司</t>
  </si>
  <si>
    <t>15222366</t>
  </si>
  <si>
    <t>*专项化学用品*主轴冷却油</t>
  </si>
  <si>
    <t>XOUT18030374</t>
  </si>
  <si>
    <t>a0176</t>
  </si>
  <si>
    <t>常州市联谊特种不锈钢管有限公司</t>
  </si>
  <si>
    <t>16643881</t>
  </si>
  <si>
    <t>*化学试剂助剂*轧制内润滑剂</t>
  </si>
  <si>
    <t>XOUT18060329</t>
  </si>
  <si>
    <t>a0193</t>
  </si>
  <si>
    <t>无锡明宇机械有限公司</t>
  </si>
  <si>
    <t>30158525</t>
  </si>
  <si>
    <t>2018-3-3/2018-6-11/2018-7-12</t>
  </si>
  <si>
    <t>XOUT17090679</t>
  </si>
  <si>
    <t>55874801</t>
  </si>
  <si>
    <t>XOUT18040487</t>
  </si>
  <si>
    <t>09926972</t>
  </si>
  <si>
    <t>XOUT18010035</t>
  </si>
  <si>
    <t>a0210</t>
  </si>
  <si>
    <t>无锡市圣汉斯气动阀门执行器制造有限公司</t>
  </si>
  <si>
    <t>16643890</t>
  </si>
  <si>
    <t>XOUT18060339</t>
  </si>
  <si>
    <t>55874847</t>
  </si>
  <si>
    <t>XOUT18060088</t>
  </si>
  <si>
    <t>a0223</t>
  </si>
  <si>
    <t>西安众为科技发展有限公司</t>
  </si>
  <si>
    <t>55874744</t>
  </si>
  <si>
    <t>*化学试剂助剂*镁合金冷却剂</t>
  </si>
  <si>
    <t>OH-303</t>
  </si>
  <si>
    <t>CYQ29</t>
  </si>
  <si>
    <t>XOUT18050546</t>
  </si>
  <si>
    <t>a0226</t>
  </si>
  <si>
    <t>宜兴市大华铝业有限公司</t>
  </si>
  <si>
    <t>16644224</t>
  </si>
  <si>
    <t>*专项化学用品*铝管拉伸油</t>
  </si>
  <si>
    <t>EF-420P-67</t>
  </si>
  <si>
    <t>CYT39</t>
  </si>
  <si>
    <t>XOUT18070046</t>
  </si>
  <si>
    <t>16644225</t>
  </si>
  <si>
    <t>a0272</t>
  </si>
  <si>
    <t>无锡市科吉数控机械有限公司</t>
  </si>
  <si>
    <t>16644268</t>
  </si>
  <si>
    <t>XOUT18070109</t>
  </si>
  <si>
    <t>a0304</t>
  </si>
  <si>
    <t>无锡宝昌金属制品有限公司</t>
  </si>
  <si>
    <t>55874864</t>
  </si>
  <si>
    <t>*润滑油*高级抗磨液压油</t>
  </si>
  <si>
    <t>XOUT18060116</t>
  </si>
  <si>
    <t>a0383</t>
  </si>
  <si>
    <t>溧阳市虹翔机械制造有限公司</t>
  </si>
  <si>
    <t>02839215</t>
  </si>
  <si>
    <t>2018-4-19/2018-7-2</t>
  </si>
  <si>
    <t>*石油制品*高级全合成切削液</t>
  </si>
  <si>
    <t>XOUT18010455</t>
  </si>
  <si>
    <t>27754377</t>
  </si>
  <si>
    <t>XOUT18050057</t>
  </si>
  <si>
    <t>*石油制品*矿物油型防锈油</t>
  </si>
  <si>
    <t>XOUT18010538</t>
  </si>
  <si>
    <t>15222237</t>
  </si>
  <si>
    <t>XOUT18030369</t>
  </si>
  <si>
    <t>15222457</t>
  </si>
  <si>
    <t>XOUT18040091</t>
  </si>
  <si>
    <t>a0435</t>
  </si>
  <si>
    <t>凤城太平洋神龙增压器有限公司</t>
  </si>
  <si>
    <t>18106980</t>
  </si>
  <si>
    <t>XOUT18070195</t>
  </si>
  <si>
    <t>a0456</t>
  </si>
  <si>
    <t>南京南特精密机械有限公司</t>
  </si>
  <si>
    <t>15222509</t>
  </si>
  <si>
    <t>XOUT18040163</t>
  </si>
  <si>
    <t>a0462</t>
  </si>
  <si>
    <t>无锡市锡山明辉机械制造有限公司</t>
  </si>
  <si>
    <t>15222259</t>
  </si>
  <si>
    <t>XOUT18030412</t>
  </si>
  <si>
    <t>15222276</t>
  </si>
  <si>
    <t>XOUT18030418</t>
  </si>
  <si>
    <t>a0489</t>
  </si>
  <si>
    <t>常州麦科林金属制品有限公司</t>
  </si>
  <si>
    <t>18107015</t>
  </si>
  <si>
    <t>XOUT18070227</t>
  </si>
  <si>
    <t>18107074</t>
  </si>
  <si>
    <t>AS-505</t>
  </si>
  <si>
    <t>CSX09</t>
  </si>
  <si>
    <t>XOUT18070297</t>
  </si>
  <si>
    <t>a0547</t>
  </si>
  <si>
    <t>江阴汇川精密零部件有限公司</t>
  </si>
  <si>
    <t>18107004</t>
  </si>
  <si>
    <t>DH-30K</t>
  </si>
  <si>
    <t>CYQ54</t>
  </si>
  <si>
    <t>XOUT18070107</t>
  </si>
  <si>
    <t>a0566</t>
  </si>
  <si>
    <t>江阴市恒瑞五金制品有限公司</t>
  </si>
  <si>
    <t>18107251</t>
  </si>
  <si>
    <t>*专项化学用品*合成磨削液</t>
  </si>
  <si>
    <t>CSQ10</t>
  </si>
  <si>
    <t>XOUT18070444</t>
  </si>
  <si>
    <t>a0609</t>
  </si>
  <si>
    <t>无锡市瑞兴铝业有限公司</t>
  </si>
  <si>
    <t>18107093</t>
  </si>
  <si>
    <t>XOUT18070352</t>
  </si>
  <si>
    <t>a0629</t>
  </si>
  <si>
    <t>西安出口加工区投资建设有限公司</t>
  </si>
  <si>
    <t>15222318</t>
  </si>
  <si>
    <t>XOUT18030465</t>
  </si>
  <si>
    <t>a0742</t>
  </si>
  <si>
    <t>无锡浦新金属制品有限公司</t>
  </si>
  <si>
    <t>16643865</t>
  </si>
  <si>
    <t>XOUT18060280</t>
  </si>
  <si>
    <t>a0876</t>
  </si>
  <si>
    <t>无锡满俊不锈钢制品有限公司</t>
  </si>
  <si>
    <t>27754460</t>
  </si>
  <si>
    <t>XOUT18050191</t>
  </si>
  <si>
    <t>a0878</t>
  </si>
  <si>
    <t>无锡辉格锐贸易有限公司</t>
  </si>
  <si>
    <t>18106988</t>
  </si>
  <si>
    <t>XOUT18070184</t>
  </si>
  <si>
    <t>*金属制品*闭口德士桶</t>
  </si>
  <si>
    <t>闭口德士桶</t>
  </si>
  <si>
    <t>个</t>
  </si>
  <si>
    <t>E016</t>
  </si>
  <si>
    <t>30158530</t>
  </si>
  <si>
    <t>2018-6-2/2018-7-4</t>
  </si>
  <si>
    <t>XOUT17090600</t>
  </si>
  <si>
    <t>37100090</t>
  </si>
  <si>
    <t>2018-7-4/2018-7-9</t>
  </si>
  <si>
    <t>XOUT17110125</t>
  </si>
  <si>
    <t>02839277</t>
  </si>
  <si>
    <t>2018-7-9/2018-7-23</t>
  </si>
  <si>
    <t>XOUT18020112</t>
  </si>
  <si>
    <t>18107259</t>
  </si>
  <si>
    <t>XOUT18070491</t>
  </si>
  <si>
    <t>09926833</t>
  </si>
  <si>
    <t>XOUT17120426</t>
  </si>
  <si>
    <t>其他业务收入</t>
  </si>
  <si>
    <t>XOUT17100389</t>
  </si>
  <si>
    <t>26629282</t>
  </si>
  <si>
    <t>成型加工油</t>
  </si>
  <si>
    <t>530B</t>
  </si>
  <si>
    <t>CYQ02</t>
  </si>
  <si>
    <t>XOUT17110300</t>
  </si>
  <si>
    <t>26629387</t>
  </si>
  <si>
    <t>XOUT17110369</t>
  </si>
  <si>
    <t>XOUT17110415</t>
  </si>
  <si>
    <t>09926613</t>
  </si>
  <si>
    <t>XOUT17120243</t>
  </si>
  <si>
    <t>28120257</t>
  </si>
  <si>
    <t>XOUT18010160</t>
  </si>
  <si>
    <t>02839549</t>
  </si>
  <si>
    <t>XOUT18030055</t>
  </si>
  <si>
    <t>XOUT18030153</t>
  </si>
  <si>
    <t>XOUT18030223</t>
  </si>
  <si>
    <t>15222262</t>
  </si>
  <si>
    <t>XOUT18030408</t>
  </si>
  <si>
    <t>15222281</t>
  </si>
  <si>
    <t>*专项化学用品*超精油</t>
  </si>
  <si>
    <t>XOUT18030442</t>
  </si>
  <si>
    <t>16643841</t>
  </si>
  <si>
    <t>XOUT18050045</t>
  </si>
  <si>
    <t>a0935</t>
  </si>
  <si>
    <t>无锡大权金属制品有限公司</t>
  </si>
  <si>
    <t>18107136</t>
  </si>
  <si>
    <t>SH-803</t>
  </si>
  <si>
    <t>XOUT18070410</t>
  </si>
  <si>
    <t>a0947</t>
  </si>
  <si>
    <t>安徽胜利精密制造科技有限公司</t>
  </si>
  <si>
    <t>09926713</t>
  </si>
  <si>
    <t>玻璃切削液</t>
  </si>
  <si>
    <t>SH-860S</t>
  </si>
  <si>
    <t>CSQ81</t>
  </si>
  <si>
    <t>XOUT17100139</t>
  </si>
  <si>
    <t>XOUT17110223</t>
  </si>
  <si>
    <t>a0965</t>
  </si>
  <si>
    <t>无锡德锐宝凿岩钎具制造有限公司</t>
  </si>
  <si>
    <t>27754167</t>
  </si>
  <si>
    <t>XOUT18040376</t>
  </si>
  <si>
    <t>a0977</t>
  </si>
  <si>
    <t>姜堰区华海机械配件厂</t>
  </si>
  <si>
    <t>27754542</t>
  </si>
  <si>
    <t>XOUT18050269</t>
  </si>
  <si>
    <t>27754543</t>
  </si>
  <si>
    <t>a1016</t>
  </si>
  <si>
    <t>无锡市源聚机械科技有限公司</t>
  </si>
  <si>
    <t>27754482</t>
  </si>
  <si>
    <t>*专项化学用品*油性成型加工油</t>
  </si>
  <si>
    <t>305</t>
  </si>
  <si>
    <t>XOUT18050085</t>
  </si>
  <si>
    <t>a1028</t>
  </si>
  <si>
    <t>永康市金涵不锈钢制品厂</t>
  </si>
  <si>
    <t>55874557</t>
  </si>
  <si>
    <t>2018-7-9/2018-7-14</t>
  </si>
  <si>
    <t>XOUT18050331</t>
  </si>
  <si>
    <t>a1035</t>
  </si>
  <si>
    <t>张家港市飞江塑料包装机械有限公司</t>
  </si>
  <si>
    <t>18106992</t>
  </si>
  <si>
    <t>XOUT18070191</t>
  </si>
  <si>
    <t>a1047</t>
  </si>
  <si>
    <t>常州市联飞不锈钢制品有限公司</t>
  </si>
  <si>
    <t>55874792</t>
  </si>
  <si>
    <t>XOUT18060029</t>
  </si>
  <si>
    <t>15222610</t>
  </si>
  <si>
    <t>XOUT18040253</t>
  </si>
  <si>
    <t>a1049</t>
  </si>
  <si>
    <t>无锡新楚天金属材料有限公司</t>
  </si>
  <si>
    <t>15222445</t>
  </si>
  <si>
    <t>XOUT18040123</t>
  </si>
  <si>
    <t>a1054</t>
  </si>
  <si>
    <t>无锡市振科制笔五金厂</t>
  </si>
  <si>
    <t>55874553</t>
  </si>
  <si>
    <t>XOUT18050317</t>
  </si>
  <si>
    <t>55874554</t>
  </si>
  <si>
    <t>a1093</t>
  </si>
  <si>
    <t>北京友强五金机电有限公司</t>
  </si>
  <si>
    <t>55874742</t>
  </si>
  <si>
    <t>XOUT18050526</t>
  </si>
  <si>
    <t>a1105</t>
  </si>
  <si>
    <t>重庆龙润石化有限公司</t>
  </si>
  <si>
    <t>18107006</t>
  </si>
  <si>
    <t>XOUT18070132</t>
  </si>
  <si>
    <t>a1194</t>
  </si>
  <si>
    <t>无锡兴美明金属制品有限公司</t>
  </si>
  <si>
    <t>15222256</t>
  </si>
  <si>
    <t>XOUT18030403</t>
  </si>
  <si>
    <t>a1208</t>
  </si>
  <si>
    <t>科普费尔（常州）传动技术有限公司</t>
  </si>
  <si>
    <t>28120252</t>
  </si>
  <si>
    <t>2018-7-4/2018-7-31</t>
  </si>
  <si>
    <t>XOUT18010006</t>
  </si>
  <si>
    <t>*石油制品*合成磨削液</t>
  </si>
  <si>
    <t>02839210</t>
  </si>
  <si>
    <t>XOUT18020015</t>
  </si>
  <si>
    <t>a1219</t>
  </si>
  <si>
    <t>苏州博锐齐精密机械有限公司</t>
  </si>
  <si>
    <t>27754552</t>
  </si>
  <si>
    <t>货到收现金</t>
  </si>
  <si>
    <t>XOUT18050304</t>
  </si>
  <si>
    <t>27754578</t>
  </si>
  <si>
    <t>XOUT18050345</t>
  </si>
  <si>
    <t>a1298</t>
  </si>
  <si>
    <t>常州市金坛区兴和机械有限公司</t>
  </si>
  <si>
    <t>18107097</t>
  </si>
  <si>
    <t>XOUT18070347</t>
  </si>
  <si>
    <t>a1314</t>
  </si>
  <si>
    <t>无锡市韵顺信和不锈钢有限公司</t>
  </si>
  <si>
    <t>27754322</t>
  </si>
  <si>
    <t>XOUT18050018</t>
  </si>
  <si>
    <t>a1366</t>
  </si>
  <si>
    <t>江阴法尔胜精密机械有限公司</t>
  </si>
  <si>
    <t>09926961</t>
  </si>
  <si>
    <t>2018-6-12/2018-7-19</t>
  </si>
  <si>
    <t>XOUT18010012</t>
  </si>
  <si>
    <t>15222633</t>
  </si>
  <si>
    <t>XOUT18040254</t>
  </si>
  <si>
    <t>02839209</t>
  </si>
  <si>
    <t>XOUT18020016</t>
  </si>
  <si>
    <t>02839342</t>
  </si>
  <si>
    <t>XOUT18020150</t>
  </si>
  <si>
    <t>02839491</t>
  </si>
  <si>
    <t>*专项化学用品*研磨矫正加工油</t>
  </si>
  <si>
    <t>L-1190S</t>
  </si>
  <si>
    <t>CYQ25</t>
  </si>
  <si>
    <t>XOUT18030024</t>
  </si>
  <si>
    <t>XOUT18030075</t>
  </si>
  <si>
    <t>15222316</t>
  </si>
  <si>
    <t>XOUT18030474</t>
  </si>
  <si>
    <t>a1465</t>
  </si>
  <si>
    <t>锡山区云林奥多贝五金加工厂</t>
  </si>
  <si>
    <t>27754462</t>
  </si>
  <si>
    <t>XOUT18050187</t>
  </si>
  <si>
    <t>a1491</t>
  </si>
  <si>
    <t>橡技工业（苏州）有限公司</t>
  </si>
  <si>
    <t>55874913</t>
  </si>
  <si>
    <t>CSR62</t>
  </si>
  <si>
    <t>XOUT18060207</t>
  </si>
  <si>
    <t>a1518</t>
  </si>
  <si>
    <t>宁波市鄞州横溪浩宇金属制品厂</t>
  </si>
  <si>
    <t>18107396</t>
  </si>
  <si>
    <t>*专项化学用品*拉拔油</t>
  </si>
  <si>
    <t>XOUT18070584</t>
  </si>
  <si>
    <t>15222663</t>
  </si>
  <si>
    <t>XOUT18040324</t>
  </si>
  <si>
    <t>a1563</t>
  </si>
  <si>
    <t>无锡市骆鸿丰精密机械有限公司</t>
  </si>
  <si>
    <t>18107262</t>
  </si>
  <si>
    <t>XOUT18070486</t>
  </si>
  <si>
    <t>a1575</t>
  </si>
  <si>
    <t>苏州威连康精密机械有限公司</t>
  </si>
  <si>
    <t>15222680</t>
  </si>
  <si>
    <t>XOUT18040331</t>
  </si>
  <si>
    <t>15222681</t>
  </si>
  <si>
    <t>a1710</t>
  </si>
  <si>
    <t>无锡浦博金属制品有限公司</t>
  </si>
  <si>
    <t>27754463</t>
  </si>
  <si>
    <t>XOUT18050188</t>
  </si>
  <si>
    <t>a1726</t>
  </si>
  <si>
    <t>无锡市新泓祥金属科技有限公司</t>
  </si>
  <si>
    <t>55874564</t>
  </si>
  <si>
    <t>XOUT18050381</t>
  </si>
  <si>
    <t>a1727</t>
  </si>
  <si>
    <t>丹阳市开发区方兴塑料厂</t>
  </si>
  <si>
    <t>16644220</t>
  </si>
  <si>
    <t>XOUT18070034</t>
  </si>
  <si>
    <t>a1738</t>
  </si>
  <si>
    <t>无锡羿维尔精密机械有限公司</t>
  </si>
  <si>
    <t>16643969</t>
  </si>
  <si>
    <t>XOUT18060391</t>
  </si>
  <si>
    <t>a1809</t>
  </si>
  <si>
    <t>无锡市宇铭晨科技有限公司</t>
  </si>
  <si>
    <t>16643856</t>
  </si>
  <si>
    <t>XOUT18060282</t>
  </si>
  <si>
    <t>a1826</t>
  </si>
  <si>
    <t>烟台永正数控刀具有限公司</t>
  </si>
  <si>
    <t>16644211</t>
  </si>
  <si>
    <t>XOUT18060579</t>
  </si>
  <si>
    <t>18107117</t>
  </si>
  <si>
    <t>XOUT18070374</t>
  </si>
  <si>
    <t>2018-6-29/2018-7-30</t>
  </si>
  <si>
    <t>a1830</t>
  </si>
  <si>
    <t>无锡智晟达精密制造有限公司</t>
  </si>
  <si>
    <t>16643887</t>
  </si>
  <si>
    <t>XOUT18060327</t>
  </si>
  <si>
    <t>a1858</t>
  </si>
  <si>
    <t>无锡施耐勃戈动力科技有限公司</t>
  </si>
  <si>
    <t>27754428</t>
  </si>
  <si>
    <t>XOUT18050153</t>
  </si>
  <si>
    <t>55874625</t>
  </si>
  <si>
    <t>SH-801HL-JX</t>
  </si>
  <si>
    <t>CSQ88</t>
  </si>
  <si>
    <t>XOUT18050432</t>
  </si>
  <si>
    <t>a1861</t>
  </si>
  <si>
    <t>无锡盛美诺不锈钢有限公司</t>
  </si>
  <si>
    <t>27754464</t>
  </si>
  <si>
    <t>XOUT18050189</t>
  </si>
  <si>
    <t>a1869</t>
  </si>
  <si>
    <t>浙江韦勒铝业有限公司</t>
  </si>
  <si>
    <t>55874652</t>
  </si>
  <si>
    <t>预付款30%货到付60%，余10%60天内付款</t>
  </si>
  <si>
    <t>2018-5-22/2018-7-7</t>
  </si>
  <si>
    <t>*其他化学制品*铝带轧制油</t>
  </si>
  <si>
    <t>209</t>
  </si>
  <si>
    <t>CYZ20</t>
  </si>
  <si>
    <t>XOUT18050424</t>
  </si>
  <si>
    <t>55874654</t>
  </si>
  <si>
    <t>2018-7-7/2018-7-9</t>
  </si>
  <si>
    <t>XOUT18050456</t>
  </si>
  <si>
    <t>XOUT18050448</t>
  </si>
  <si>
    <t>55874653</t>
  </si>
  <si>
    <t>a1917</t>
  </si>
  <si>
    <t>常州金坛慧华机械配件厂</t>
  </si>
  <si>
    <t>16644164</t>
  </si>
  <si>
    <t>XOUT18060538</t>
  </si>
  <si>
    <t>a1925</t>
  </si>
  <si>
    <t>无锡市聚裕机械有限公司</t>
  </si>
  <si>
    <t>16644223</t>
  </si>
  <si>
    <t>XOUT18070039</t>
  </si>
  <si>
    <t>a1933</t>
  </si>
  <si>
    <t>无锡市德善精密机械有限公司</t>
  </si>
  <si>
    <t>16644250</t>
  </si>
  <si>
    <t>XOUT18070089</t>
  </si>
  <si>
    <t>a1940</t>
  </si>
  <si>
    <t>无锡恒圣泰金属制品有限公司</t>
  </si>
  <si>
    <t>18107019</t>
  </si>
  <si>
    <t>XOUT18070235</t>
  </si>
  <si>
    <t>18107123</t>
  </si>
  <si>
    <t>XOUT18070388</t>
  </si>
  <si>
    <t>a1948</t>
  </si>
  <si>
    <t>无锡市欣弘力纺织机械配件有限公司</t>
  </si>
  <si>
    <t>18107121</t>
  </si>
  <si>
    <t>XOUT18070387</t>
  </si>
  <si>
    <t>18107122</t>
  </si>
  <si>
    <t>a0893</t>
  </si>
  <si>
    <t>常州正润</t>
  </si>
  <si>
    <t>R18050003</t>
  </si>
  <si>
    <t>b174</t>
  </si>
  <si>
    <t>姜堰王震</t>
  </si>
  <si>
    <t>R18070015</t>
  </si>
  <si>
    <t>b254</t>
  </si>
  <si>
    <t>无锡豫帅</t>
  </si>
  <si>
    <t>R18060016</t>
  </si>
  <si>
    <t>钢冷却剂</t>
  </si>
  <si>
    <t>R18070007</t>
  </si>
  <si>
    <t>b275</t>
  </si>
  <si>
    <t>吴江金利来</t>
  </si>
  <si>
    <t>SF-M802</t>
  </si>
  <si>
    <t>CSQ19</t>
  </si>
  <si>
    <t>R18060007</t>
  </si>
  <si>
    <t>宗露</t>
  </si>
  <si>
    <t>XOUT18010508</t>
  </si>
  <si>
    <t>鸿基-龙华ILVG</t>
  </si>
  <si>
    <t>15222499</t>
  </si>
  <si>
    <t>XOUT18020002</t>
  </si>
  <si>
    <t>15222500</t>
  </si>
  <si>
    <t>15222501</t>
  </si>
  <si>
    <t>15222503</t>
  </si>
  <si>
    <t>XOUT18020004</t>
  </si>
  <si>
    <t>XOUT18020045</t>
  </si>
  <si>
    <t>15222502</t>
  </si>
  <si>
    <t>XOUT18020211</t>
  </si>
  <si>
    <t>15222550</t>
  </si>
  <si>
    <t>XOUT18030004</t>
  </si>
  <si>
    <t>XOUT18030123</t>
  </si>
  <si>
    <t>XOUT18030125</t>
  </si>
  <si>
    <t>XOUT18030126</t>
  </si>
  <si>
    <t>XOUT18030180</t>
  </si>
  <si>
    <t>XOUT18030232</t>
  </si>
  <si>
    <t>15222560</t>
  </si>
  <si>
    <t>XOUT18030260</t>
  </si>
  <si>
    <t>XOUT18030282</t>
  </si>
  <si>
    <t>15222561</t>
  </si>
  <si>
    <t>XOUT18030330</t>
  </si>
  <si>
    <t>XOUT18030347</t>
  </si>
  <si>
    <t>鸿基-龙华MAC1</t>
  </si>
  <si>
    <t>XOUT18030170</t>
  </si>
  <si>
    <t>XOUT18030372</t>
  </si>
  <si>
    <t>XOUT18040216</t>
  </si>
  <si>
    <t>XOUT18040053</t>
  </si>
  <si>
    <t>纳诺-龙华ILVG</t>
  </si>
  <si>
    <t>55874537</t>
  </si>
  <si>
    <t>XOUT18040118</t>
  </si>
  <si>
    <t>XOUT18040140</t>
  </si>
  <si>
    <t>XOUT18040176</t>
  </si>
  <si>
    <t>XOUT18040214</t>
  </si>
  <si>
    <t>XOUT18040249</t>
  </si>
  <si>
    <t>55874534</t>
  </si>
  <si>
    <t>XOUT18040231</t>
  </si>
  <si>
    <t>XOUT18040293</t>
  </si>
  <si>
    <t>55874531</t>
  </si>
  <si>
    <t>XOUT18040280</t>
  </si>
  <si>
    <t>XOUT18040300</t>
  </si>
  <si>
    <t>XOUT18040332</t>
  </si>
  <si>
    <t>55874525</t>
  </si>
  <si>
    <t>XOUT18040370</t>
  </si>
  <si>
    <t>XOUT18040413</t>
  </si>
  <si>
    <t>XOUT18040469</t>
  </si>
  <si>
    <t>55874521</t>
  </si>
  <si>
    <t>XOUT18040462</t>
  </si>
  <si>
    <t>XOUT18040054</t>
  </si>
  <si>
    <t>XOUT18040480</t>
  </si>
  <si>
    <t>XOUT18050396</t>
  </si>
  <si>
    <t>月结方式</t>
  </si>
  <si>
    <t>客户类型</t>
  </si>
  <si>
    <t>提成计算方式</t>
  </si>
  <si>
    <t>是否计算差价</t>
  </si>
  <si>
    <t>是否列入普通客户费用计算奖惩</t>
  </si>
  <si>
    <t>是否列入大客户费用计算奖惩</t>
  </si>
  <si>
    <t>公司客户/
自主客户</t>
  </si>
  <si>
    <t>提供人员</t>
  </si>
  <si>
    <t>确认日期</t>
  </si>
  <si>
    <t>备注</t>
  </si>
  <si>
    <t>d001</t>
  </si>
  <si>
    <t>郑州富恒昌化工有限公司</t>
  </si>
  <si>
    <t>宗明东</t>
  </si>
  <si>
    <t>60天</t>
  </si>
  <si>
    <t>不计算</t>
  </si>
  <si>
    <t>否</t>
  </si>
  <si>
    <t>公司客户</t>
  </si>
  <si>
    <t>a0001</t>
  </si>
  <si>
    <t>科普费尔（金坛）传动技术有限公司</t>
  </si>
  <si>
    <t>是</t>
  </si>
  <si>
    <t>自主客户</t>
  </si>
  <si>
    <t>a0002</t>
  </si>
  <si>
    <t>安徽鸿硕电子科技有限公司</t>
  </si>
  <si>
    <t>a0003</t>
  </si>
  <si>
    <t>奥比科机械（上海）有限公司</t>
  </si>
  <si>
    <t>90天</t>
  </si>
  <si>
    <t>徐俊</t>
  </si>
  <si>
    <t>a0004</t>
  </si>
  <si>
    <t>宝银特种钢管有限公司</t>
  </si>
  <si>
    <t>30天</t>
  </si>
  <si>
    <t>a0005</t>
  </si>
  <si>
    <t>北京南口轨道交通机械有限责任公司</t>
  </si>
  <si>
    <t>柏君芝</t>
  </si>
  <si>
    <t>无提成</t>
  </si>
  <si>
    <t>代理商</t>
  </si>
  <si>
    <t>a0006</t>
  </si>
  <si>
    <t>常熟华新特殊钢有限公司</t>
  </si>
  <si>
    <t>a0007</t>
  </si>
  <si>
    <t>常熟瑞利汽车部件有限公司</t>
  </si>
  <si>
    <t>任其欢</t>
  </si>
  <si>
    <t>a0008</t>
  </si>
  <si>
    <t>常熟市和新不锈钢管制造有限公司</t>
  </si>
  <si>
    <t>刘晓建</t>
  </si>
  <si>
    <t>a0009</t>
  </si>
  <si>
    <t>常熟市英博金属制品有限公司</t>
  </si>
  <si>
    <t>a0011</t>
  </si>
  <si>
    <t>常州富兴机电有限公司</t>
  </si>
  <si>
    <t>a0012</t>
  </si>
  <si>
    <t>常州格力博有限公司</t>
  </si>
  <si>
    <t>与任其欢换的自主客户</t>
  </si>
  <si>
    <t>曾小科</t>
  </si>
  <si>
    <t>a0014</t>
  </si>
  <si>
    <t>常州市国泰铸造有限公司</t>
  </si>
  <si>
    <t>a0015</t>
  </si>
  <si>
    <t>常州市康泽机械有限公司</t>
  </si>
  <si>
    <t>a0016</t>
  </si>
  <si>
    <t>常州市伟业特种油品有限公司</t>
  </si>
  <si>
    <t>a0017</t>
  </si>
  <si>
    <t>常州市忠旺智贤汽车零部件有限公司</t>
  </si>
  <si>
    <t>a0018</t>
  </si>
  <si>
    <t>成都润祺贸易有限公司</t>
  </si>
  <si>
    <t>赵志鹏</t>
  </si>
  <si>
    <t>款清发货</t>
  </si>
  <si>
    <t>代理商1%</t>
  </si>
  <si>
    <t>a0020</t>
  </si>
  <si>
    <t>德嘉汽车配件（上海）有限公司</t>
  </si>
  <si>
    <t>a0021</t>
  </si>
  <si>
    <t>杜商精机（苏州）有限公司</t>
  </si>
  <si>
    <t>a0022</t>
  </si>
  <si>
    <t>佛山市建春友金属科技有限公司</t>
  </si>
  <si>
    <t>a0023</t>
  </si>
  <si>
    <t>福州星利源贸易有限公司</t>
  </si>
  <si>
    <t>李素义</t>
  </si>
  <si>
    <t>a0025</t>
  </si>
  <si>
    <t>海门市华丰真空设备有限公司</t>
  </si>
  <si>
    <t>a0026</t>
  </si>
  <si>
    <t>海门市旌鹏机械制造有限公司</t>
  </si>
  <si>
    <t>a0028</t>
  </si>
  <si>
    <t>海鑫国际精密通讯器件(南通)有限公司</t>
  </si>
  <si>
    <t>a0029</t>
  </si>
  <si>
    <t>杭州邦胜自动化科技有限公司</t>
  </si>
  <si>
    <t>a0030</t>
  </si>
  <si>
    <t>湖北明静杰汽车商贸有限公司</t>
  </si>
  <si>
    <t>a0031</t>
  </si>
  <si>
    <t>黄石鑫华轮毂有限公司</t>
  </si>
  <si>
    <t>a0033</t>
  </si>
  <si>
    <t>汇通金诚精密金属制造（昆山）有限公司</t>
  </si>
  <si>
    <t>a0034</t>
  </si>
  <si>
    <t>嘉善月月好金属材料制品厂</t>
  </si>
  <si>
    <t>a0035</t>
  </si>
  <si>
    <t>嘉兴极克化工有限公司</t>
  </si>
  <si>
    <t>a0036</t>
  </si>
  <si>
    <t>浙江亚磊型钢冷拔有限公司</t>
  </si>
  <si>
    <t>a0037</t>
  </si>
  <si>
    <t>江苏高精机电装备有限公司</t>
  </si>
  <si>
    <t>a0038</t>
  </si>
  <si>
    <t>无锡市卡斯迪精密机械有限公司</t>
  </si>
  <si>
    <t>a0039</t>
  </si>
  <si>
    <t>江苏林龙电磁线有限公司</t>
  </si>
  <si>
    <t>a0040</t>
  </si>
  <si>
    <t>江苏苏润石化有限公司</t>
  </si>
  <si>
    <t>原代理商转</t>
  </si>
  <si>
    <t>a0041</t>
  </si>
  <si>
    <t>江苏新银叶传动机电有限公司</t>
  </si>
  <si>
    <t>a0042</t>
  </si>
  <si>
    <t>江苏星河阀门有限公司</t>
  </si>
  <si>
    <t>a0043</t>
  </si>
  <si>
    <t>江苏银环精密钢管有限公司</t>
  </si>
  <si>
    <t>a0044</t>
  </si>
  <si>
    <t>江阴市和润精密钢管有限公司</t>
  </si>
  <si>
    <t>a0045</t>
  </si>
  <si>
    <t>江阴市康达化工装备有限公司</t>
  </si>
  <si>
    <t>a0046</t>
  </si>
  <si>
    <t>江阴市中原机械制造有限公司</t>
  </si>
  <si>
    <t>a0047</t>
  </si>
  <si>
    <t>金湖圣一钢业有限公司</t>
  </si>
  <si>
    <t>a0048</t>
  </si>
  <si>
    <t>敬得（苏州）科技有限公司</t>
  </si>
  <si>
    <t>120天</t>
  </si>
  <si>
    <t>a0054</t>
  </si>
  <si>
    <t>昆山宝隆金属科技有限公司</t>
  </si>
  <si>
    <t>a0055</t>
  </si>
  <si>
    <t>昆山宝政机械有限公司</t>
  </si>
  <si>
    <t>a0056</t>
  </si>
  <si>
    <t>昆山贝思特尔润滑油有限公司</t>
  </si>
  <si>
    <t>a0057</t>
  </si>
  <si>
    <t>昆山昌荣聚氨酯橡塑胶有限公司</t>
  </si>
  <si>
    <t>a0058</t>
  </si>
  <si>
    <t>昆山大唐精密五金科技有限公司</t>
  </si>
  <si>
    <t>a0059</t>
  </si>
  <si>
    <t>昆山德裕大精密五金有限公司</t>
  </si>
  <si>
    <t>a0060</t>
  </si>
  <si>
    <t>昆山东永全精密机械有限公司</t>
  </si>
  <si>
    <t>a0061</t>
  </si>
  <si>
    <t>昆山福尔鑫电缆辅助材料有限公司</t>
  </si>
  <si>
    <t>a0062</t>
  </si>
  <si>
    <t>昆山格磊特精密电子有限公司</t>
  </si>
  <si>
    <t>a0063</t>
  </si>
  <si>
    <t>昆山国硕铨工具有限公司</t>
  </si>
  <si>
    <t>a0065</t>
  </si>
  <si>
    <t>昆山恒呈瑞精密五金有限公司</t>
  </si>
  <si>
    <t>a0066</t>
  </si>
  <si>
    <t>昆山华辰重机有限公司</t>
  </si>
  <si>
    <t>a0067</t>
  </si>
  <si>
    <t>昆山佳益特精密五金有限公司</t>
  </si>
  <si>
    <t>a0069</t>
  </si>
  <si>
    <t>昆山凯登塑胶制品有限公司</t>
  </si>
  <si>
    <t>a0070</t>
  </si>
  <si>
    <t>昆山凯励成精密机械部件有限公司</t>
  </si>
  <si>
    <t>a0071</t>
  </si>
  <si>
    <t>昆山科伦特钨钢科技有限公司</t>
  </si>
  <si>
    <t>a0072</t>
  </si>
  <si>
    <t>昆山昆得精密电子科技有限公司</t>
  </si>
  <si>
    <t>特价，1%提成（产品编号CYQ18按收款日期核算提成并扣差价）</t>
  </si>
  <si>
    <t>1%/正常计算产品CYQ18</t>
  </si>
  <si>
    <t>a0073</t>
  </si>
  <si>
    <t>昆山兰恩特精密机械有限公司</t>
  </si>
  <si>
    <t>a0074</t>
  </si>
  <si>
    <t>昆山绿大环保科技有限公司</t>
  </si>
  <si>
    <t>a0075</t>
  </si>
  <si>
    <t>昆山模冠精密机械有限公司</t>
  </si>
  <si>
    <t>a0076</t>
  </si>
  <si>
    <t>昆山品华精密五金有限公司</t>
  </si>
  <si>
    <t>a0077</t>
  </si>
  <si>
    <t>昆山品锐电子有限公司</t>
  </si>
  <si>
    <t>a0078</t>
  </si>
  <si>
    <t>昆山仁特机械有限公司</t>
  </si>
  <si>
    <t>a0079</t>
  </si>
  <si>
    <t>昆山森铁精密自动化科技有限公司</t>
  </si>
  <si>
    <t>a0080</t>
  </si>
  <si>
    <t>昆山市东强机电科技有限公司</t>
  </si>
  <si>
    <t>a0081</t>
  </si>
  <si>
    <t>昆山市世达精密机械有限公司</t>
  </si>
  <si>
    <t>a0082</t>
  </si>
  <si>
    <t>昆山硕展电子科技有限公司</t>
  </si>
  <si>
    <t>a0083</t>
  </si>
  <si>
    <t>昆山特上电子科技有限公司</t>
  </si>
  <si>
    <t>a0084</t>
  </si>
  <si>
    <t>昆山维金五金制品有限公司</t>
  </si>
  <si>
    <t>a0085</t>
  </si>
  <si>
    <t>昆山新金福精密电子有限公司</t>
  </si>
  <si>
    <t>a0086</t>
  </si>
  <si>
    <t>昆山旭虹精密零组件有限公司</t>
  </si>
  <si>
    <t>a0087</t>
  </si>
  <si>
    <t>昆山永元兴真空涂层科技有限公司</t>
  </si>
  <si>
    <t>a0089</t>
  </si>
  <si>
    <t>立峰集团有限公司</t>
  </si>
  <si>
    <t>a0091</t>
  </si>
  <si>
    <t>溧阳市恒义机械有限公司</t>
  </si>
  <si>
    <t>a0092</t>
  </si>
  <si>
    <t>柳州明宇机械有限公司</t>
  </si>
  <si>
    <t>a0093</t>
  </si>
  <si>
    <t>六和精密机械工业（昆山）有限公司</t>
  </si>
  <si>
    <t>a0094</t>
  </si>
  <si>
    <t>六和精密铸造（苏州）有限公司</t>
  </si>
  <si>
    <t>a0096</t>
  </si>
  <si>
    <t>美科精微机械（苏州）有限公司</t>
  </si>
  <si>
    <t>a0097</t>
  </si>
  <si>
    <t>纳诺达克电子（常州）有限公司</t>
  </si>
  <si>
    <t>a0098</t>
  </si>
  <si>
    <t>南京锐豹科技发展有限公司</t>
  </si>
  <si>
    <t>a0099</t>
  </si>
  <si>
    <t>苏州骏达智远机电有限公司</t>
  </si>
  <si>
    <t>a0100</t>
  </si>
  <si>
    <t>南通东炀精密零部件有限公司</t>
  </si>
  <si>
    <t>a0101</t>
  </si>
  <si>
    <t>南通口木车件有限公司</t>
  </si>
  <si>
    <t>a0102</t>
  </si>
  <si>
    <t>南通赛博通信有限公司</t>
  </si>
  <si>
    <t>a0103</t>
  </si>
  <si>
    <t>南通市紫日机械有限公司</t>
  </si>
  <si>
    <t>a0104</t>
  </si>
  <si>
    <t>南通沃能机械有限公司</t>
  </si>
  <si>
    <t>a0105</t>
  </si>
  <si>
    <t>日鸿不锈钢(上海)有限公司</t>
  </si>
  <si>
    <t>与周小帅换自主客户</t>
  </si>
  <si>
    <t>a0107</t>
  </si>
  <si>
    <t>上海电科电工材料有限公司</t>
  </si>
  <si>
    <t>a0108</t>
  </si>
  <si>
    <t>上海法鑫紧固件机械制造有限公司</t>
  </si>
  <si>
    <t>a0109</t>
  </si>
  <si>
    <t>上海丰宝综合经营有限公司</t>
  </si>
  <si>
    <t>a0110</t>
  </si>
  <si>
    <t>上海戈吕克机械制造有限公司</t>
  </si>
  <si>
    <t>a0111</t>
  </si>
  <si>
    <t>上海吉基电子有限公司</t>
  </si>
  <si>
    <t>a0112</t>
  </si>
  <si>
    <t>上海佳艺冷弯型钢厂</t>
  </si>
  <si>
    <t>a0113</t>
  </si>
  <si>
    <t>上海金保莱不锈钢有限公司</t>
  </si>
  <si>
    <t>a0114</t>
  </si>
  <si>
    <t>上海金山行五金有限公司</t>
  </si>
  <si>
    <t>75天</t>
  </si>
  <si>
    <t>a0115</t>
  </si>
  <si>
    <t>上海精翔塑胶模具有限公司</t>
  </si>
  <si>
    <t>a0116</t>
  </si>
  <si>
    <t>上海普山五金配件有限公司</t>
  </si>
  <si>
    <t>a0117</t>
  </si>
  <si>
    <t>上海森泽精密机械有限公司</t>
  </si>
  <si>
    <t>a0118</t>
  </si>
  <si>
    <t>上海夙臻机械制造有限公司</t>
  </si>
  <si>
    <t>a0119</t>
  </si>
  <si>
    <t>中粮包装（昆山）有限公司</t>
  </si>
  <si>
    <t>a0121</t>
  </si>
  <si>
    <t>上海舷恒实业有限公司</t>
  </si>
  <si>
    <t>a0122</t>
  </si>
  <si>
    <t>上海欣泷泽机电有限公司</t>
  </si>
  <si>
    <t>a0123</t>
  </si>
  <si>
    <t>上海信震特殊钢有限公司</t>
  </si>
  <si>
    <t>a0124</t>
  </si>
  <si>
    <t>上海义晶光电科技有限公司</t>
  </si>
  <si>
    <t>a0125</t>
  </si>
  <si>
    <t>上海运良转向节有限公司</t>
  </si>
  <si>
    <t>a0126</t>
  </si>
  <si>
    <t>上海众山特殊钢有限公司</t>
  </si>
  <si>
    <t>a0127</t>
  </si>
  <si>
    <t>上海尊马汽车管件股份有限公司</t>
  </si>
  <si>
    <t>a0128</t>
  </si>
  <si>
    <t>绍兴市力博电气有限公司</t>
  </si>
  <si>
    <t>a0129</t>
  </si>
  <si>
    <t>绍兴市力博铜材有限公司</t>
  </si>
  <si>
    <t>a0130</t>
  </si>
  <si>
    <t>深圳市冠彩科技有限公司</t>
  </si>
  <si>
    <t>a0131</t>
  </si>
  <si>
    <t>深圳市金钰和科技发展有限公司</t>
  </si>
  <si>
    <t>大客户，20170101后出货切削液按10.5元/桶，切削油7.5元/桶，其他料号按1%</t>
  </si>
  <si>
    <t>切削液按10.5元/桶，切削油7.5元/桶，其他料号按1%</t>
  </si>
  <si>
    <t>大客户</t>
  </si>
  <si>
    <t>a0132</t>
  </si>
  <si>
    <t>深圳市鑫海川科技有限公司</t>
  </si>
  <si>
    <t>2015-6-18业务员由周小帅转刘晓建</t>
  </si>
  <si>
    <t>a0133</t>
  </si>
  <si>
    <t>晟扬精密模具（昆山）有限公司</t>
  </si>
  <si>
    <t>a0134</t>
  </si>
  <si>
    <t>嵊州市金诚不锈钢有限公司</t>
  </si>
  <si>
    <t>a0135</t>
  </si>
  <si>
    <t>时硕科技(西安)有限公司</t>
  </si>
  <si>
    <t>a0136</t>
  </si>
  <si>
    <t>书元机械企业（昆山）有限公司</t>
  </si>
  <si>
    <t>a0137</t>
  </si>
  <si>
    <t>苏州安索伦科技有限公司</t>
  </si>
  <si>
    <t>李翔平</t>
  </si>
  <si>
    <t>a0138</t>
  </si>
  <si>
    <t>苏州宝裕精密压铸件有限公司</t>
  </si>
  <si>
    <t>a0139</t>
  </si>
  <si>
    <t>苏州大兴地精密机械有限公司</t>
  </si>
  <si>
    <t>a0141</t>
  </si>
  <si>
    <t>苏州钢特威钢管有限公司</t>
  </si>
  <si>
    <t>a0142</t>
  </si>
  <si>
    <t>苏州工业园区传晨精密机械有限公司</t>
  </si>
  <si>
    <t>a0143</t>
  </si>
  <si>
    <t>苏州工业园区格米克精密机械有限公司</t>
  </si>
  <si>
    <t>a0144</t>
  </si>
  <si>
    <t>苏州冠誉金属冲压制品有限公司</t>
  </si>
  <si>
    <t>a0145</t>
  </si>
  <si>
    <t>苏州海寅光电科技有限公司</t>
  </si>
  <si>
    <t>a0147</t>
  </si>
  <si>
    <t>苏州恒伟锋精密五金制品有限公司</t>
  </si>
  <si>
    <t>a0148</t>
  </si>
  <si>
    <t>苏州佳宏物流有限公司</t>
  </si>
  <si>
    <t>无</t>
  </si>
  <si>
    <t>这是一家物流公司，不是客户</t>
  </si>
  <si>
    <t>a0149</t>
  </si>
  <si>
    <t>苏州佳汇光电科技有限公司</t>
  </si>
  <si>
    <t>a0151</t>
  </si>
  <si>
    <t>苏州金利达冲压件有限公司</t>
  </si>
  <si>
    <t>a0152</t>
  </si>
  <si>
    <t>苏州开泰电器有限公司</t>
  </si>
  <si>
    <t>a0153</t>
  </si>
  <si>
    <t>苏州迈瑞科精密部件有限公司</t>
  </si>
  <si>
    <t>a0154</t>
  </si>
  <si>
    <t>苏州迈特科技有限公司</t>
  </si>
  <si>
    <t>a0155</t>
  </si>
  <si>
    <t>苏州明华搬运装卸有限公司</t>
  </si>
  <si>
    <t>a0156</t>
  </si>
  <si>
    <t>苏州锜庆精密电子有限公司</t>
  </si>
  <si>
    <t>a0157</t>
  </si>
  <si>
    <t>苏州启佑精密模具有限公司</t>
  </si>
  <si>
    <t>a0158</t>
  </si>
  <si>
    <t>苏州铨鑫精密模具有限公司</t>
  </si>
  <si>
    <t>a0159</t>
  </si>
  <si>
    <t>苏州瑞誉达精密部件有限公司</t>
  </si>
  <si>
    <t>a0160</t>
  </si>
  <si>
    <t>苏州胜航精密五金有限公司</t>
  </si>
  <si>
    <t>a0161</t>
  </si>
  <si>
    <t>苏州市吴中区金鑫冲压制品有限公司</t>
  </si>
  <si>
    <t>a0162</t>
  </si>
  <si>
    <t>苏州市吴中区甪直杰顺五金厂</t>
  </si>
  <si>
    <t>a0163</t>
  </si>
  <si>
    <t>苏州市吴中区木渎前锦机械设备经营部</t>
  </si>
  <si>
    <t>a0164</t>
  </si>
  <si>
    <t>苏州硕泰五金机械有限公司</t>
  </si>
  <si>
    <t>a0165</t>
  </si>
  <si>
    <t>苏州同展电子科技有限公司</t>
  </si>
  <si>
    <t>a0166</t>
  </si>
  <si>
    <t>苏州享承精密五金有限公司</t>
  </si>
  <si>
    <t>a0167</t>
  </si>
  <si>
    <t>苏州扬信德汽车零部件有限公司</t>
  </si>
  <si>
    <t>a0168</t>
  </si>
  <si>
    <t>苏州一合光学有限公司</t>
  </si>
  <si>
    <t>a0169</t>
  </si>
  <si>
    <t>苏州永基精密五金制品有限公司</t>
  </si>
  <si>
    <t>a0170</t>
  </si>
  <si>
    <t>太仓九鼎精工五金有限公司</t>
  </si>
  <si>
    <t>a0171</t>
  </si>
  <si>
    <t>太仓市合泰机械有限公司</t>
  </si>
  <si>
    <t>a0172</t>
  </si>
  <si>
    <t>天津市中恒石油化工产品销售有限公司</t>
  </si>
  <si>
    <t>a0173</t>
  </si>
  <si>
    <t>拓金（上海）五金有限公司</t>
  </si>
  <si>
    <t>a0174</t>
  </si>
  <si>
    <t>纬立资讯配件（昆山）有限公司</t>
  </si>
  <si>
    <t>a0175</t>
  </si>
  <si>
    <t>无锡奥金液压机械有限公司</t>
  </si>
  <si>
    <t>a0177</t>
  </si>
  <si>
    <t>无锡泰科勒精密机械有限公司</t>
  </si>
  <si>
    <t>a0178</t>
  </si>
  <si>
    <t>无锡海特铝业有限公司</t>
  </si>
  <si>
    <t>a0179</t>
  </si>
  <si>
    <t>无锡鸿亿金属制品有限公司</t>
  </si>
  <si>
    <t>a0180</t>
  </si>
  <si>
    <t>无锡吉汇精密机械厂</t>
  </si>
  <si>
    <t>a0181</t>
  </si>
  <si>
    <t>无锡建昌金属科技有限公司</t>
  </si>
  <si>
    <t>a0182</t>
  </si>
  <si>
    <t>无锡捷泽数控机械有限公司</t>
  </si>
  <si>
    <t>与任其欢换的公司客户</t>
  </si>
  <si>
    <t>a0183</t>
  </si>
  <si>
    <t>无锡金铃内燃机配件有限公司</t>
  </si>
  <si>
    <t>a0184</t>
  </si>
  <si>
    <t>无锡金也汽车部件有限公司</t>
  </si>
  <si>
    <t>a0186</t>
  </si>
  <si>
    <t>无锡晶心精密机械有限公司</t>
  </si>
  <si>
    <t>a0187</t>
  </si>
  <si>
    <t>无锡凯涵科技有限公司</t>
  </si>
  <si>
    <t>a0188</t>
  </si>
  <si>
    <t>无锡康普斯精密机械有限公司</t>
  </si>
  <si>
    <t>a0189</t>
  </si>
  <si>
    <t>无锡龙翔精密机械有限公司</t>
  </si>
  <si>
    <t>a0190</t>
  </si>
  <si>
    <t>无锡洛能科技有限公司</t>
  </si>
  <si>
    <t>a0191</t>
  </si>
  <si>
    <t>无锡迈普精密机械加工有限公司</t>
  </si>
  <si>
    <t>a0192</t>
  </si>
  <si>
    <t>无锡茂杰机械制造有限公司</t>
  </si>
  <si>
    <t>a0194</t>
  </si>
  <si>
    <t>无锡曲日精密机械技术有限公司</t>
  </si>
  <si>
    <t>a0195</t>
  </si>
  <si>
    <t>无锡市晨跃科技有限公司</t>
  </si>
  <si>
    <t>a0196</t>
  </si>
  <si>
    <t>无锡市方友精密机械有限公司</t>
  </si>
  <si>
    <t>a0197</t>
  </si>
  <si>
    <t>无锡市富杰机械制造有限公司</t>
  </si>
  <si>
    <t>a0198</t>
  </si>
  <si>
    <t>无锡市华丰自动化设备有限公司</t>
  </si>
  <si>
    <t>a0199</t>
  </si>
  <si>
    <t>无锡市惠奇机械有限公司</t>
  </si>
  <si>
    <t>a0200</t>
  </si>
  <si>
    <t>无锡市捷驰精密机械厂</t>
  </si>
  <si>
    <t>a0201</t>
  </si>
  <si>
    <t>无锡市金途增压器厂</t>
  </si>
  <si>
    <t>a0202</t>
  </si>
  <si>
    <t>无锡市凯浩精密机械有限公司</t>
  </si>
  <si>
    <t>a0203</t>
  </si>
  <si>
    <t>无锡市康尔迪机械制造有限公司</t>
  </si>
  <si>
    <t>a0204</t>
  </si>
  <si>
    <t>无锡市克莱斯迈机械有限公司</t>
  </si>
  <si>
    <t>a0205</t>
  </si>
  <si>
    <t>无锡市力扬液压流体控制设备有限公司</t>
  </si>
  <si>
    <t>a0206</t>
  </si>
  <si>
    <t>无锡市欧德机械制造有限公司</t>
  </si>
  <si>
    <t>a0207</t>
  </si>
  <si>
    <t>无锡市麒啸机械有限公司</t>
  </si>
  <si>
    <t>a0208</t>
  </si>
  <si>
    <t>无锡市上达模具有限公司</t>
  </si>
  <si>
    <t>a0209</t>
  </si>
  <si>
    <t>无锡市申顺金属制品有限公司</t>
  </si>
  <si>
    <t>a0211</t>
  </si>
  <si>
    <t>无锡市盛禾泰业涡轮增压器有限公司</t>
  </si>
  <si>
    <t>a0212</t>
  </si>
  <si>
    <t>无锡市鑫瑞格尔科技有限公司</t>
  </si>
  <si>
    <t>a0213</t>
  </si>
  <si>
    <t>无锡松枝精密机械制造有限公司</t>
  </si>
  <si>
    <t>a0214</t>
  </si>
  <si>
    <t>无锡索立得机械设计制造有限公司</t>
  </si>
  <si>
    <t>a0215</t>
  </si>
  <si>
    <t>无锡太博泵业有限公司</t>
  </si>
  <si>
    <t>a0216</t>
  </si>
  <si>
    <t>无锡田远精密机械有限公司</t>
  </si>
  <si>
    <t>a0217</t>
  </si>
  <si>
    <t>无锡新协力铝业有限公司</t>
  </si>
  <si>
    <t>a0218</t>
  </si>
  <si>
    <t>无锡雅诺时精密机械有限公司</t>
  </si>
  <si>
    <t>a0219</t>
  </si>
  <si>
    <t>无锡烨辰精密机械有限公司</t>
  </si>
  <si>
    <t>a0220</t>
  </si>
  <si>
    <t>吴江市太湖精密机械有限公司</t>
  </si>
  <si>
    <t>a0221</t>
  </si>
  <si>
    <t>吴江市天龙机械有限公司</t>
  </si>
  <si>
    <t>a0222</t>
  </si>
  <si>
    <t>吴江市永源有色合金铸造有限责任公司</t>
  </si>
  <si>
    <t>a0224</t>
  </si>
  <si>
    <t>型态同步(苏州)精密科技有限公司</t>
  </si>
  <si>
    <t>a0225</t>
  </si>
  <si>
    <t>徐州英联工程机械有限公司</t>
  </si>
  <si>
    <t>a0228</t>
  </si>
  <si>
    <t>佑力机械（上海）有限公司</t>
  </si>
  <si>
    <t>a0229</t>
  </si>
  <si>
    <t>张家港市东建机械有限公司</t>
  </si>
  <si>
    <t>a0230</t>
  </si>
  <si>
    <t>浙江高昶机械五金有限公司</t>
  </si>
  <si>
    <t>a0231</t>
  </si>
  <si>
    <t>浙江光大不锈钢有限公司</t>
  </si>
  <si>
    <t>a0234</t>
  </si>
  <si>
    <t>中鸿泰精工机械（苏州）有限公司</t>
  </si>
  <si>
    <t>a0235</t>
  </si>
  <si>
    <t>成都航天华晨科技有限公司</t>
  </si>
  <si>
    <t>a0236</t>
  </si>
  <si>
    <t>成都美泰精密机械有限公司</t>
  </si>
  <si>
    <t>a0237</t>
  </si>
  <si>
    <t>帝驰化学(上海)有限公司</t>
  </si>
  <si>
    <t>a0239</t>
  </si>
  <si>
    <t>上海韬韬胶木五金厂</t>
  </si>
  <si>
    <t>a0240</t>
  </si>
  <si>
    <t>吉得精密五金(昆山)有限公司</t>
  </si>
  <si>
    <t>a0241</t>
  </si>
  <si>
    <t>江苏友诚数控科技有限公司</t>
  </si>
  <si>
    <t>a0242</t>
  </si>
  <si>
    <t>上海三一精机有限公司</t>
  </si>
  <si>
    <t>三一F</t>
  </si>
  <si>
    <t>a0243</t>
  </si>
  <si>
    <t>昆山华沪精密模具有限公司</t>
  </si>
  <si>
    <t>a0244</t>
  </si>
  <si>
    <t>昆山瑞纳得五金有限公司</t>
  </si>
  <si>
    <t>a0245</t>
  </si>
  <si>
    <t>昆山市景利智金属工业有限公司</t>
  </si>
  <si>
    <t>a0246</t>
  </si>
  <si>
    <t>洛阳恒冠润滑材料有限公司</t>
  </si>
  <si>
    <t>a0247</t>
  </si>
  <si>
    <t>青岛惠达化学工业品有限公司</t>
  </si>
  <si>
    <t>a0248</t>
  </si>
  <si>
    <t>上海畅嘉泓实业有限公司</t>
  </si>
  <si>
    <t>a0249</t>
  </si>
  <si>
    <t>上海古汉化工科技有限公司</t>
  </si>
  <si>
    <t>a0251</t>
  </si>
  <si>
    <t>上海瑞博密封件有限公司</t>
  </si>
  <si>
    <t>a0252</t>
  </si>
  <si>
    <t>上海翼达电器有限公司</t>
  </si>
  <si>
    <t>a0253</t>
  </si>
  <si>
    <t>苏州市华宇净化设备有限公司</t>
  </si>
  <si>
    <t>a0254</t>
  </si>
  <si>
    <t>无锡铭润压铸厂</t>
  </si>
  <si>
    <t>a0255</t>
  </si>
  <si>
    <t>无锡锐溢机械科技有限公司</t>
  </si>
  <si>
    <t>a0256</t>
  </si>
  <si>
    <t>无锡市福曼科技有限公司</t>
  </si>
  <si>
    <t>a0257</t>
  </si>
  <si>
    <t>无锡市伟达机器厂</t>
  </si>
  <si>
    <t>a0258</t>
  </si>
  <si>
    <t>无锡新田鼎力科技有限公司</t>
  </si>
  <si>
    <t>a0259</t>
  </si>
  <si>
    <t>重庆市彤阳商贸有限公司</t>
  </si>
  <si>
    <t>a0260</t>
  </si>
  <si>
    <t>常州市武进马杭科达机械配件有限公司</t>
  </si>
  <si>
    <t>a0261</t>
  </si>
  <si>
    <t>重庆台声切削刀具有限公司</t>
  </si>
  <si>
    <t>a0262</t>
  </si>
  <si>
    <t>无锡沃凯精密机械制造有限公司</t>
  </si>
  <si>
    <t>a0263</t>
  </si>
  <si>
    <t>成都沐禹商贸有限公司</t>
  </si>
  <si>
    <t>a0264</t>
  </si>
  <si>
    <t>长兴顾德丝绸科技有限公司</t>
  </si>
  <si>
    <t>a0265</t>
  </si>
  <si>
    <t>陕西曼陀罗石油化工有限责任公司</t>
  </si>
  <si>
    <t>a0266</t>
  </si>
  <si>
    <t>浙江晶日照明科技有限公司</t>
  </si>
  <si>
    <t>a0267</t>
  </si>
  <si>
    <t>昆山汇展精密五金有限公司</t>
  </si>
  <si>
    <t>a0268</t>
  </si>
  <si>
    <t>江阴全华丰精锻有限公司</t>
  </si>
  <si>
    <t>a0269</t>
  </si>
  <si>
    <t>中兴能源装备股份有限公司</t>
  </si>
  <si>
    <t>a0270</t>
  </si>
  <si>
    <t>惠山区寅鸿精密机械厂</t>
  </si>
  <si>
    <t>a0271</t>
  </si>
  <si>
    <t>无锡普金精密机械制造有限公司</t>
  </si>
  <si>
    <t>a0273</t>
  </si>
  <si>
    <t>苏州翰林精密机械有限公司</t>
  </si>
  <si>
    <t>a0274</t>
  </si>
  <si>
    <t>海鑫电力设备制造（南通）有限公司</t>
  </si>
  <si>
    <t>a0275</t>
  </si>
  <si>
    <t>广州巨邦电子有限公司昆山分公司</t>
  </si>
  <si>
    <t>a0276</t>
  </si>
  <si>
    <t>常熟申毅卡车厢体制造有限公司</t>
  </si>
  <si>
    <t>a0277</t>
  </si>
  <si>
    <t>无锡市江浦不锈钢有限公司</t>
  </si>
  <si>
    <t>a0278</t>
  </si>
  <si>
    <t>富士迈半导体精密工业（上海)有限公司</t>
  </si>
  <si>
    <t>a0279</t>
  </si>
  <si>
    <t>仪征海天铝业有限公司</t>
  </si>
  <si>
    <t>a0280</t>
  </si>
  <si>
    <t>南通明诚机械有限公司</t>
  </si>
  <si>
    <t>a0281</t>
  </si>
  <si>
    <t>杭州海铭钢铁有限公司</t>
  </si>
  <si>
    <t>a0282</t>
  </si>
  <si>
    <t>无锡市佰克精密机械制造有限公司</t>
  </si>
  <si>
    <t>a0283</t>
  </si>
  <si>
    <t>嘉善三永电炉工业有限公司</t>
  </si>
  <si>
    <t>a0284</t>
  </si>
  <si>
    <t>昆山繁泰精密机械有限公司</t>
  </si>
  <si>
    <t>a0285</t>
  </si>
  <si>
    <t>杭州宝航机械有限公司</t>
  </si>
  <si>
    <t>a0286</t>
  </si>
  <si>
    <t>昆山市民新精密钣金机械有限公司</t>
  </si>
  <si>
    <t>a0287</t>
  </si>
  <si>
    <t>昆山欧亚科精密机械有限公司</t>
  </si>
  <si>
    <t>a0288</t>
  </si>
  <si>
    <t>无锡新宏泰电器科技股份有限公司</t>
  </si>
  <si>
    <t>a0289</t>
  </si>
  <si>
    <t>南通海阳新材料科技有限公司</t>
  </si>
  <si>
    <t>a0290</t>
  </si>
  <si>
    <t>苏州东科精密五金制造有限公司</t>
  </si>
  <si>
    <t>a0291</t>
  </si>
  <si>
    <t>上海亚伦阀门制造有限公司</t>
  </si>
  <si>
    <t>a0292</t>
  </si>
  <si>
    <t>无锡劲朗科技有限公司</t>
  </si>
  <si>
    <t>a0293</t>
  </si>
  <si>
    <t>昆山日腾精密模具科技有限公司</t>
  </si>
  <si>
    <t>a0294</t>
  </si>
  <si>
    <t>无锡市锡达摩擦材料厂</t>
  </si>
  <si>
    <t>a0295</t>
  </si>
  <si>
    <t>无锡鹰贝电化学工程有限公司</t>
  </si>
  <si>
    <t>a0297</t>
  </si>
  <si>
    <t>张家港市信友模具有限公司</t>
  </si>
  <si>
    <t>a0298</t>
  </si>
  <si>
    <t>昆山金钻精密机械有限公司</t>
  </si>
  <si>
    <t>a0299</t>
  </si>
  <si>
    <t>扬州奇力新能源科技有限公司</t>
  </si>
  <si>
    <t>a0300</t>
  </si>
  <si>
    <t>攀钢集团江油长城特殊钢有限公司</t>
  </si>
  <si>
    <t>a0301</t>
  </si>
  <si>
    <t>昆山长运电子工业有限公司</t>
  </si>
  <si>
    <t>a0302</t>
  </si>
  <si>
    <t>苏州维可迈精密机械有限公司</t>
  </si>
  <si>
    <t>a0303</t>
  </si>
  <si>
    <t>勋龙精密模具（昆山）有限公司</t>
  </si>
  <si>
    <t>a0305</t>
  </si>
  <si>
    <t>无锡市佳士利精密机械厂</t>
  </si>
  <si>
    <t>a0306</t>
  </si>
  <si>
    <t>无锡市恒力增压器厂</t>
  </si>
  <si>
    <t>a0307</t>
  </si>
  <si>
    <t>靖江市增光压铸有限公司</t>
  </si>
  <si>
    <t>a0308</t>
  </si>
  <si>
    <t>南通市通州区胜荣五金厂</t>
  </si>
  <si>
    <t>a0309</t>
  </si>
  <si>
    <t>无锡市久泓不锈钢有限公司</t>
  </si>
  <si>
    <t>a0310</t>
  </si>
  <si>
    <t>上海汇增实业有限公司</t>
  </si>
  <si>
    <t>a0311</t>
  </si>
  <si>
    <t>江苏力实不锈钢有限公司</t>
  </si>
  <si>
    <t>a0312</t>
  </si>
  <si>
    <t>昆山市永瀚模具五金有限公司</t>
  </si>
  <si>
    <t>a0313</t>
  </si>
  <si>
    <t>昆山旺磐精密机械有限公司</t>
  </si>
  <si>
    <t>a0316</t>
  </si>
  <si>
    <t>昆山市玉山镇东川精密模具厂</t>
  </si>
  <si>
    <t>a0317</t>
  </si>
  <si>
    <t>昆山市同宇模具有限公司</t>
  </si>
  <si>
    <t>a0318</t>
  </si>
  <si>
    <t>靖江苏浩机械配件制造有限公司</t>
  </si>
  <si>
    <t>a0319</t>
  </si>
  <si>
    <t>常州常宝精特能源管材有限公司</t>
  </si>
  <si>
    <t>a0320</t>
  </si>
  <si>
    <t>绍兴县红良铸业有限公司</t>
  </si>
  <si>
    <t>a0321</t>
  </si>
  <si>
    <t>昆山东恩律特自动化设备有限公司</t>
  </si>
  <si>
    <t>a0322</t>
  </si>
  <si>
    <t>元勉环球科技（昆山）有限公司</t>
  </si>
  <si>
    <t>a0324</t>
  </si>
  <si>
    <t>苏州泓铨泰五金制品有限公司</t>
  </si>
  <si>
    <t>a0325</t>
  </si>
  <si>
    <t>昆山扬明光学有限公司</t>
  </si>
  <si>
    <t>150天</t>
  </si>
  <si>
    <t>a0326</t>
  </si>
  <si>
    <t>无锡菱立金属制品有限公司</t>
  </si>
  <si>
    <t>a0327</t>
  </si>
  <si>
    <t>无锡世新金属制品有限公司</t>
  </si>
  <si>
    <t>a0328</t>
  </si>
  <si>
    <t>无锡凌众精密机械制造有限公司</t>
  </si>
  <si>
    <t>a0329</t>
  </si>
  <si>
    <t>无锡震达机电有限公司</t>
  </si>
  <si>
    <t>a0330</t>
  </si>
  <si>
    <t>上海必特丽实业有限公司</t>
  </si>
  <si>
    <t>a0331</t>
  </si>
  <si>
    <t>张家港市三利密封合金材料有限公司</t>
  </si>
  <si>
    <t>a0332</t>
  </si>
  <si>
    <t>苏州铭泰精密机械有限公司</t>
  </si>
  <si>
    <t>a0333</t>
  </si>
  <si>
    <t>山西太钢不锈钢钢管有限公司</t>
  </si>
  <si>
    <t>45天</t>
  </si>
  <si>
    <t>a0334</t>
  </si>
  <si>
    <t>尊翌光电科技（昆山）有限公司</t>
  </si>
  <si>
    <t>a0335</t>
  </si>
  <si>
    <t>耐特豪福换向器（上海）有限公司</t>
  </si>
  <si>
    <t>a0336</t>
  </si>
  <si>
    <t>苏州庚德机械有限公司</t>
  </si>
  <si>
    <t>a0337</t>
  </si>
  <si>
    <t>昆山市宏飞机械厂</t>
  </si>
  <si>
    <t>a0338</t>
  </si>
  <si>
    <t>昆山科森科技股份有限公司</t>
  </si>
  <si>
    <t>a0339</t>
  </si>
  <si>
    <t>昆山旭源精密模具有限公司</t>
  </si>
  <si>
    <t>a0340</t>
  </si>
  <si>
    <t>苏州市欧陆杰电器有限公司</t>
  </si>
  <si>
    <t>a0341</t>
  </si>
  <si>
    <t>昆山鸿日精密模具有限公司</t>
  </si>
  <si>
    <t>a0342</t>
  </si>
  <si>
    <t>昆山华凌精密模具有限公司第一分公司</t>
  </si>
  <si>
    <t>a0343</t>
  </si>
  <si>
    <t>索特传动设备有限公司</t>
  </si>
  <si>
    <t>a0344</t>
  </si>
  <si>
    <t>键财机械（上海）有限公司</t>
  </si>
  <si>
    <t>a0345</t>
  </si>
  <si>
    <t>金资电子科技（平湖）有限公司</t>
  </si>
  <si>
    <t>a0346</t>
  </si>
  <si>
    <t>无锡效南机械制造厂</t>
  </si>
  <si>
    <t>a0347</t>
  </si>
  <si>
    <t>无锡市科博机械电器有限公司</t>
  </si>
  <si>
    <t>a0348</t>
  </si>
  <si>
    <t>无锡南泉压力容器有限公司</t>
  </si>
  <si>
    <t>原周小帅自己开发的，给了李翔平，后又转回周小帅</t>
  </si>
  <si>
    <t>a0349</t>
  </si>
  <si>
    <t>无锡铠骏机械制造有限公司</t>
  </si>
  <si>
    <t>a0350</t>
  </si>
  <si>
    <t>昆山鑫之杰精密模具</t>
  </si>
  <si>
    <t>a0351</t>
  </si>
  <si>
    <t>昆山市百事倍腾金属制品有限公司</t>
  </si>
  <si>
    <t>a0352</t>
  </si>
  <si>
    <t>深圳市龙岗区布吉镇沙塘布信发电子塑胶五金制品厂</t>
  </si>
  <si>
    <t>a0353</t>
  </si>
  <si>
    <t>泰奥星（天津）有限公司</t>
  </si>
  <si>
    <t>a0354</t>
  </si>
  <si>
    <t>江阴市南闸恒丰机械制造厂</t>
  </si>
  <si>
    <t>a0355</t>
  </si>
  <si>
    <t>苏州市志海特殊钢制品有限公司</t>
  </si>
  <si>
    <t>a0356</t>
  </si>
  <si>
    <t>中茂电子科技（昆山）有限公司</t>
  </si>
  <si>
    <t>a0357</t>
  </si>
  <si>
    <t>常州常宝精特钢管有限公司</t>
  </si>
  <si>
    <t>a0358</t>
  </si>
  <si>
    <t>深圳市登阳聚合科技有限公司</t>
  </si>
  <si>
    <t>a0359</t>
  </si>
  <si>
    <t>苏州塑道千和热流道科技有限公司</t>
  </si>
  <si>
    <t>a0360</t>
  </si>
  <si>
    <t>上海以琳石油机械制造有限公司</t>
  </si>
  <si>
    <t>a0361</t>
  </si>
  <si>
    <t>苏州盛丽金精密机械有限公司</t>
  </si>
  <si>
    <t>a0362</t>
  </si>
  <si>
    <t>无锡市雄杰机械有限公司</t>
  </si>
  <si>
    <t>a0363</t>
  </si>
  <si>
    <t>无锡市柯维达机械厂</t>
  </si>
  <si>
    <t>a0365</t>
  </si>
  <si>
    <t>昆山旭强精密锻造有限公司</t>
  </si>
  <si>
    <t>a0366</t>
  </si>
  <si>
    <t>上海彼诺化工科技有限公司</t>
  </si>
  <si>
    <t>a0367</t>
  </si>
  <si>
    <t>上海微创医疗器械（集团）有限公司</t>
  </si>
  <si>
    <t>a0368</t>
  </si>
  <si>
    <t>无锡捷亦美金属制品有限公司</t>
  </si>
  <si>
    <t>a0369</t>
  </si>
  <si>
    <t>上海威溪机械有限公司</t>
  </si>
  <si>
    <t>a0370</t>
  </si>
  <si>
    <t>无锡生益动力科技有限公司</t>
  </si>
  <si>
    <t>a0371</t>
  </si>
  <si>
    <t xml:space="preserve">丹阳市精密合金厂有限公司 </t>
  </si>
  <si>
    <t>a0372</t>
  </si>
  <si>
    <t>东莞市杰洋精密机械有限公司</t>
  </si>
  <si>
    <t>a0373</t>
  </si>
  <si>
    <t>江苏维达机械有限公司</t>
  </si>
  <si>
    <t>a0374</t>
  </si>
  <si>
    <t>江苏畅想金属制品有限公司</t>
  </si>
  <si>
    <t>a0375</t>
  </si>
  <si>
    <t>江苏金厝银迎电子科技发展有限公司</t>
  </si>
  <si>
    <t>a0376</t>
  </si>
  <si>
    <t>浙江永隆机械有限公司</t>
  </si>
  <si>
    <t>a0377</t>
  </si>
  <si>
    <t>昆山嘉尼赫机械有限公司</t>
  </si>
  <si>
    <t>a0378</t>
  </si>
  <si>
    <t>昆山泰吉五金制品有限公司</t>
  </si>
  <si>
    <t>a0379</t>
  </si>
  <si>
    <t>张家港帕喜艾机械制造有限公司</t>
  </si>
  <si>
    <t>a0380</t>
  </si>
  <si>
    <t>永嘉县顺达汽车配件实业公司</t>
  </si>
  <si>
    <t>a0381</t>
  </si>
  <si>
    <t>苏州松海精密制造有限公司</t>
  </si>
  <si>
    <t>a0382</t>
  </si>
  <si>
    <t>上海佳冷型钢有限公司</t>
  </si>
  <si>
    <t>a0384</t>
  </si>
  <si>
    <t>苏州市金达莱电器厂</t>
  </si>
  <si>
    <t>a0385</t>
  </si>
  <si>
    <t>苏州星球精密工具有限公司</t>
  </si>
  <si>
    <t>a0386</t>
  </si>
  <si>
    <t>常州市常永模具制造有限公司</t>
  </si>
  <si>
    <t>a0387</t>
  </si>
  <si>
    <t>无锡市福吉电子科技有限公司</t>
  </si>
  <si>
    <t>a0388</t>
  </si>
  <si>
    <t>欣邦五金制品（昆山）有限公司</t>
  </si>
  <si>
    <t>a0389</t>
  </si>
  <si>
    <t>无锡江夏机械制造有限公司</t>
  </si>
  <si>
    <t>a0391</t>
  </si>
  <si>
    <t>宁波众力管阀有限公司</t>
  </si>
  <si>
    <t>a0392</t>
  </si>
  <si>
    <t>昆山吉晶电子有限公司</t>
  </si>
  <si>
    <t>a0393</t>
  </si>
  <si>
    <t>昆山市米斯特润滑油有限公司</t>
  </si>
  <si>
    <t>a0394</t>
  </si>
  <si>
    <t>常熟展运电子有限公司</t>
  </si>
  <si>
    <t>a0395</t>
  </si>
  <si>
    <t>远升五金厂</t>
  </si>
  <si>
    <t>a0396</t>
  </si>
  <si>
    <t>常熟市久成制管有限公司</t>
  </si>
  <si>
    <t>a0397</t>
  </si>
  <si>
    <t>苏州上升精密模具有限公司</t>
  </si>
  <si>
    <t>a0398</t>
  </si>
  <si>
    <t>无锡博瑞特</t>
  </si>
  <si>
    <t>a0399</t>
  </si>
  <si>
    <t>杭州恒裕不锈钢有限公司</t>
  </si>
  <si>
    <t>a0400</t>
  </si>
  <si>
    <t>吴江市佳森精密齿轮厂</t>
  </si>
  <si>
    <t>a0402</t>
  </si>
  <si>
    <t>江阴市华昌不锈钢管有限公司</t>
  </si>
  <si>
    <t>a0403</t>
  </si>
  <si>
    <t>上海新行不锈钢管有限公司</t>
  </si>
  <si>
    <t>a0404</t>
  </si>
  <si>
    <t>无锡市精艺雅工艺包厂</t>
  </si>
  <si>
    <t>a0405</t>
  </si>
  <si>
    <t>上海哲冠流体科技有限公司</t>
  </si>
  <si>
    <t>a0406</t>
  </si>
  <si>
    <t>杭州力龙液压有限公司</t>
  </si>
  <si>
    <t>a0407</t>
  </si>
  <si>
    <t>宝鸡市松青工贸有限公司</t>
  </si>
  <si>
    <t>a0408</t>
  </si>
  <si>
    <t>昆山益泉电热挂具有限公司</t>
  </si>
  <si>
    <t>a0410</t>
  </si>
  <si>
    <t>浙江瑞浦精密金属制品有限公司</t>
  </si>
  <si>
    <t>a0411</t>
  </si>
  <si>
    <t>湖州拜尔珀不锈钢管制造有限公司</t>
  </si>
  <si>
    <t>a0412</t>
  </si>
  <si>
    <t>无锡市胜钢超硬材料有限公司</t>
  </si>
  <si>
    <t>a0413</t>
  </si>
  <si>
    <t>上海新剑机电科技发展有限公司</t>
  </si>
  <si>
    <t>a0414</t>
  </si>
  <si>
    <t>济南弘正科技有限公司</t>
  </si>
  <si>
    <t>a0415</t>
  </si>
  <si>
    <t>杭州海蝶阀门有限公司</t>
  </si>
  <si>
    <t>a0416</t>
  </si>
  <si>
    <t>昆山市张浦镇博洲精密机械厂</t>
  </si>
  <si>
    <t>a0417</t>
  </si>
  <si>
    <t>泰州市信远特钢有限公司</t>
  </si>
  <si>
    <t>当月收现金不扣差价</t>
  </si>
  <si>
    <t>正常计算现金收款不扣差价</t>
  </si>
  <si>
    <t>a0418</t>
  </si>
  <si>
    <t>无锡周密精密模具有限公司</t>
  </si>
  <si>
    <t>a0419</t>
  </si>
  <si>
    <t>无锡市众锐钻探机械有限公司</t>
  </si>
  <si>
    <t>a0420</t>
  </si>
  <si>
    <t>上海豪艺莱冷弯型钢有限公司</t>
  </si>
  <si>
    <t>a0421</t>
  </si>
  <si>
    <t>海门市恒力机械设备有限公司</t>
  </si>
  <si>
    <t>a0422</t>
  </si>
  <si>
    <t>常州巿通润机械有限公司</t>
  </si>
  <si>
    <t>a0423</t>
  </si>
  <si>
    <t>莱克电气股份有限公司</t>
  </si>
  <si>
    <t>a0424</t>
  </si>
  <si>
    <t>滨湖区金刻莱机械厂</t>
  </si>
  <si>
    <t>a0425</t>
  </si>
  <si>
    <t>苏州悦德欣精密机械有限公司</t>
  </si>
  <si>
    <t>昆山建昌金属科技股份有限公司</t>
  </si>
  <si>
    <t>a0427</t>
  </si>
  <si>
    <t>常熟市福山青联铸件厂</t>
  </si>
  <si>
    <t>a0429</t>
  </si>
  <si>
    <t>温州习立管业有限公司</t>
  </si>
  <si>
    <t>a0430</t>
  </si>
  <si>
    <t>江苏天马通用设备有限公司</t>
  </si>
  <si>
    <t>a0431</t>
  </si>
  <si>
    <t>无锡昌协物资有限公司</t>
  </si>
  <si>
    <t>a0432</t>
  </si>
  <si>
    <t>昆山建钢电子五金有限公司</t>
  </si>
  <si>
    <t>a0433</t>
  </si>
  <si>
    <t>无锡百达精密成型设备有限公司</t>
  </si>
  <si>
    <t>a0434</t>
  </si>
  <si>
    <t>上海钱辉压铸实业有限公司</t>
  </si>
  <si>
    <t>a0436</t>
  </si>
  <si>
    <t>徐州翔拓工程机械有限公司</t>
  </si>
  <si>
    <t>a0437</t>
  </si>
  <si>
    <t>江苏武进不锈股份有限公司</t>
  </si>
  <si>
    <t>a0438</t>
  </si>
  <si>
    <t>淞嘉塑胶五金制品（昆山）有限公司</t>
  </si>
  <si>
    <t>a0440</t>
  </si>
  <si>
    <t>上海五钢设备工程有限公司</t>
  </si>
  <si>
    <t>a0441</t>
  </si>
  <si>
    <t>苏州林君机械厂</t>
  </si>
  <si>
    <t>a0442</t>
  </si>
  <si>
    <t>海安申菱</t>
  </si>
  <si>
    <t>a0443</t>
  </si>
  <si>
    <t>苏州英华模型设计有限公司</t>
  </si>
  <si>
    <t>a0444</t>
  </si>
  <si>
    <t>溧阳市万众机械有限公司</t>
  </si>
  <si>
    <t>a0445</t>
  </si>
  <si>
    <t>苏州市双卡精密机械有限公司</t>
  </si>
  <si>
    <t>a0446</t>
  </si>
  <si>
    <t>星协精密（苏州）有限公司</t>
  </si>
  <si>
    <t>a0447</t>
  </si>
  <si>
    <t>昆山市美田精密工业有限公司</t>
  </si>
  <si>
    <t>a0448</t>
  </si>
  <si>
    <t>南通金铁机械制造有限公司</t>
  </si>
  <si>
    <t>a0449</t>
  </si>
  <si>
    <t>昆山市东春精密机械有限公司</t>
  </si>
  <si>
    <t>a0450</t>
  </si>
  <si>
    <t>北京东兴润滑剂有限公司</t>
  </si>
  <si>
    <t>a0451</t>
  </si>
  <si>
    <t>鹰潭市润安工业品贸易有限公司</t>
  </si>
  <si>
    <t>a0452</t>
  </si>
  <si>
    <t>宁波恒进机械有限公司</t>
  </si>
  <si>
    <t>a0453</t>
  </si>
  <si>
    <t>南通津森特精密机械有限公司</t>
  </si>
  <si>
    <t>a0454</t>
  </si>
  <si>
    <t>上海海的润滑油有限公司</t>
  </si>
  <si>
    <t>a0455</t>
  </si>
  <si>
    <t>苏州锐力克电子科技有限公司</t>
  </si>
  <si>
    <t>a0457</t>
  </si>
  <si>
    <t>元生铝业(苏州)有限公司</t>
  </si>
  <si>
    <t>a0458</t>
  </si>
  <si>
    <t>上海君峰胜机械加工厂</t>
  </si>
  <si>
    <t>a0459</t>
  </si>
  <si>
    <t>常州市琦松塑机配件有限公司</t>
  </si>
  <si>
    <t>a0460</t>
  </si>
  <si>
    <t>江阴商骏精密钢管有限公司</t>
  </si>
  <si>
    <t>a0463</t>
  </si>
  <si>
    <t>宜兴裕吉精密机械有限公司</t>
  </si>
  <si>
    <t>a0464</t>
  </si>
  <si>
    <t>上海盈珂金属材料有限公司</t>
  </si>
  <si>
    <t>a0465</t>
  </si>
  <si>
    <t>冠亿精密工业（昆山）有限公司</t>
  </si>
  <si>
    <t>a0466</t>
  </si>
  <si>
    <t>苏州建誉机械有限公司</t>
  </si>
  <si>
    <t>a0467</t>
  </si>
  <si>
    <t>苏州科冠精密机械有限公司</t>
  </si>
  <si>
    <t>a0468</t>
  </si>
  <si>
    <t>宁波秋禹冬程物资有限公司</t>
  </si>
  <si>
    <t>a0469</t>
  </si>
  <si>
    <t>上海阔容精密电子有限公司</t>
  </si>
  <si>
    <t>a0470</t>
  </si>
  <si>
    <t>华阳电子科技（平湖）有限公司</t>
  </si>
  <si>
    <t>CYQ17按1%提成，CSR24自主客户5%正常提成</t>
  </si>
  <si>
    <t>a0471</t>
  </si>
  <si>
    <t>扬州市维扬区翼飞金属制品厂</t>
  </si>
  <si>
    <t>a0472</t>
  </si>
  <si>
    <t>苏州妙爱精密机械有限公司</t>
  </si>
  <si>
    <t>a0473</t>
  </si>
  <si>
    <t>昆山鑫峰庆机械有限公司</t>
  </si>
  <si>
    <t>a0474</t>
  </si>
  <si>
    <t>昆山泰洛克密封科技有限公司</t>
  </si>
  <si>
    <t>a0475</t>
  </si>
  <si>
    <t>吴江市新申铝业科技发展有限公司</t>
  </si>
  <si>
    <t>a0476</t>
  </si>
  <si>
    <t>昆山博世精密仪表电子元器件有限公司</t>
  </si>
  <si>
    <t>a0477</t>
  </si>
  <si>
    <t>昆山豪吉特精密机械有限公司</t>
  </si>
  <si>
    <t>a0478</t>
  </si>
  <si>
    <t>无锡巿锐强精密机械制造有限公司</t>
  </si>
  <si>
    <t>a0479</t>
  </si>
  <si>
    <t>上海笃守贸易有限公司</t>
  </si>
  <si>
    <t>a0480</t>
  </si>
  <si>
    <t>常州庄恒精密机械有限公司</t>
  </si>
  <si>
    <t>a0481</t>
  </si>
  <si>
    <t>南通浩淼精密机械科技有限公司</t>
  </si>
  <si>
    <t>a0482</t>
  </si>
  <si>
    <t>上海宝钢不锈钢贸易有限公司</t>
  </si>
  <si>
    <t>a0483</t>
  </si>
  <si>
    <t>苏州市莹杰洁轩五金科技有限公司</t>
  </si>
  <si>
    <t>a0487</t>
  </si>
  <si>
    <t>昆山埃菲尔机电设备有限公司</t>
  </si>
  <si>
    <t>a0488</t>
  </si>
  <si>
    <t>台因光电科技(南通)有限公司</t>
  </si>
  <si>
    <t>a0490</t>
  </si>
  <si>
    <t>上海兴效标准件厂（普通合伙）</t>
  </si>
  <si>
    <t>a0492</t>
  </si>
  <si>
    <t>无锡市平平精密机械厂</t>
  </si>
  <si>
    <t>a0493</t>
  </si>
  <si>
    <t>无锡辉聚德精密科技有限公司</t>
  </si>
  <si>
    <t>a0494</t>
  </si>
  <si>
    <t>宁波兴业盛泰集团有限公司</t>
  </si>
  <si>
    <t>a0495</t>
  </si>
  <si>
    <t>上海世达机械工具厂有限公司</t>
  </si>
  <si>
    <t>a0496</t>
  </si>
  <si>
    <t>无锡市恒伟机械制造有限公司</t>
  </si>
  <si>
    <t>a0497</t>
  </si>
  <si>
    <t>苏州圣璟俊机械有限公司</t>
  </si>
  <si>
    <t>a0498</t>
  </si>
  <si>
    <t>昆山杰升精密五金有限公司</t>
  </si>
  <si>
    <t>a0499</t>
  </si>
  <si>
    <t>昆山市金旺来机械有限公司</t>
  </si>
  <si>
    <t>a0500</t>
  </si>
  <si>
    <t>上海精胤镍合金材料科技有限公司</t>
  </si>
  <si>
    <t>a0501</t>
  </si>
  <si>
    <t>张家港方凌制管有限责任公司</t>
  </si>
  <si>
    <t>a0502</t>
  </si>
  <si>
    <t>昆山奔德模具有限公司</t>
  </si>
  <si>
    <t>a0503</t>
  </si>
  <si>
    <t>上海三一重机股份有限公司</t>
  </si>
  <si>
    <t>a0504</t>
  </si>
  <si>
    <t>昆山市玉山镇叶杰祺精密机械厂</t>
  </si>
  <si>
    <t>a0505</t>
  </si>
  <si>
    <t>三一重机有限公司</t>
  </si>
  <si>
    <t>a0506</t>
  </si>
  <si>
    <t>苏州施普曼金属制品有限公司</t>
  </si>
  <si>
    <t>a0507</t>
  </si>
  <si>
    <t>苏州市施晟帆精密机械有限公司</t>
  </si>
  <si>
    <t>a0508</t>
  </si>
  <si>
    <t>宁海县卓鑫五金厂</t>
  </si>
  <si>
    <t>a0510</t>
  </si>
  <si>
    <t>昆山瑞普金属表面技术有限公司</t>
  </si>
  <si>
    <t>a0511</t>
  </si>
  <si>
    <t>丹阳市百川精密元件厂</t>
  </si>
  <si>
    <t>a0512</t>
  </si>
  <si>
    <t>昆山三一机械有限公司</t>
  </si>
  <si>
    <t>a0513</t>
  </si>
  <si>
    <t>浙江三一装备有限公司</t>
  </si>
  <si>
    <t>a0514</t>
  </si>
  <si>
    <t>苏州祥利机电有限公司</t>
  </si>
  <si>
    <t>a0515</t>
  </si>
  <si>
    <t>张家港市富顺润滑油有限公司</t>
  </si>
  <si>
    <t>a0516</t>
  </si>
  <si>
    <t>a0517</t>
  </si>
  <si>
    <t>昆山市玉山镇嘉轩机械加工厂</t>
  </si>
  <si>
    <t>a0518</t>
  </si>
  <si>
    <t>无锡市汉唐科技有限公司</t>
  </si>
  <si>
    <t>a0520</t>
  </si>
  <si>
    <t>无锡威孚中意齿轮有限责任公司</t>
  </si>
  <si>
    <t>a0521</t>
  </si>
  <si>
    <t>苏州君道数控机械有限公司</t>
  </si>
  <si>
    <t>a0522</t>
  </si>
  <si>
    <t>无锡爱拓精密机械有限公司</t>
  </si>
  <si>
    <t>a0523</t>
  </si>
  <si>
    <t>苏州吉优特金属制品有限公司</t>
  </si>
  <si>
    <t>a0524</t>
  </si>
  <si>
    <t>昆山市千灯镇昆联众模具厂</t>
  </si>
  <si>
    <t>a0525</t>
  </si>
  <si>
    <t>常州市腾达电机电器有限公司</t>
  </si>
  <si>
    <t>a0526</t>
  </si>
  <si>
    <t>常州昌利莱精密机械有限公司</t>
  </si>
  <si>
    <t>a0527</t>
  </si>
  <si>
    <t>苏州上利得精密五金有限公司</t>
  </si>
  <si>
    <t>a0528</t>
  </si>
  <si>
    <t>昆山斯凯精工机械有限公司</t>
  </si>
  <si>
    <t>a0529</t>
  </si>
  <si>
    <t>速连（昆山）自行车零件有限公司</t>
  </si>
  <si>
    <t>a0530</t>
  </si>
  <si>
    <t>吴江市创源电子有限公司</t>
  </si>
  <si>
    <t>a0531</t>
  </si>
  <si>
    <t>昆山振加汽车零部件有限公司</t>
  </si>
  <si>
    <t>a0532</t>
  </si>
  <si>
    <t>昆山市美铭精密机械有限公司</t>
  </si>
  <si>
    <t>a0533</t>
  </si>
  <si>
    <t>无锡市荣利达机械有限公司</t>
  </si>
  <si>
    <t>a0534</t>
  </si>
  <si>
    <t>无锡领丰钣金有限公司</t>
  </si>
  <si>
    <t>a0535</t>
  </si>
  <si>
    <t>萨驰华辰机械（苏州）有限公司</t>
  </si>
  <si>
    <t>a0536</t>
  </si>
  <si>
    <t>苏州卓润精密模具有限公司</t>
  </si>
  <si>
    <t>a0537</t>
  </si>
  <si>
    <t>苏州钰鹏精密五金有限公司</t>
  </si>
  <si>
    <t>a0538</t>
  </si>
  <si>
    <t>苏州鸿锈机电有限公司</t>
  </si>
  <si>
    <t>a0540</t>
  </si>
  <si>
    <t>苏州凯多精密机械科技有限公司</t>
  </si>
  <si>
    <t>a0541</t>
  </si>
  <si>
    <t>昆山市张浦镇云之海精密机械厂</t>
  </si>
  <si>
    <t>a0542</t>
  </si>
  <si>
    <t>雄狮机械制造（无锡）有限公司</t>
  </si>
  <si>
    <t>a0543</t>
  </si>
  <si>
    <t>无锡奥富来车轮有限公司</t>
  </si>
  <si>
    <t>a0544</t>
  </si>
  <si>
    <t>昆山金圣钰金属工业有限公司</t>
  </si>
  <si>
    <t>a0545</t>
  </si>
  <si>
    <t>无锡政凯工程机械有限公司</t>
  </si>
  <si>
    <t>a0546</t>
  </si>
  <si>
    <t>三一矿机有限公司</t>
  </si>
  <si>
    <t>a0548</t>
  </si>
  <si>
    <t>三一汽车起重机械有限公司</t>
  </si>
  <si>
    <t>a0549</t>
  </si>
  <si>
    <t>常熟华威履带有限公司</t>
  </si>
  <si>
    <t>a0551</t>
  </si>
  <si>
    <t>昆山好岩石金属科技有限公司</t>
  </si>
  <si>
    <t>a0552</t>
  </si>
  <si>
    <t>江苏高富益传动机械有限公司</t>
  </si>
  <si>
    <t>a0553</t>
  </si>
  <si>
    <t>苏州正溢华机械科技有限公司</t>
  </si>
  <si>
    <t>a0554</t>
  </si>
  <si>
    <t>苏州洪源裕电子设备有限公司</t>
  </si>
  <si>
    <t>a0555</t>
  </si>
  <si>
    <t>无锡创锐机械有限公司</t>
  </si>
  <si>
    <t>a0556</t>
  </si>
  <si>
    <t>徐州世通重工机械制造有限责任公司</t>
  </si>
  <si>
    <t>a0557</t>
  </si>
  <si>
    <t>马鞍山统力回转支承有限公司</t>
  </si>
  <si>
    <t>a0558</t>
  </si>
  <si>
    <t>苏州信达光电科技有限公司</t>
  </si>
  <si>
    <t>a0559</t>
  </si>
  <si>
    <t>太仓市永发针织机械厂</t>
  </si>
  <si>
    <t>a0560</t>
  </si>
  <si>
    <t>无锡鑫立奥机电有限公司</t>
  </si>
  <si>
    <t>a0561</t>
  </si>
  <si>
    <t>太仓市浮桥镇优德五金厂</t>
  </si>
  <si>
    <t>a0562</t>
  </si>
  <si>
    <t>昆山市精耐特机械加工有限公司</t>
  </si>
  <si>
    <t>a0563</t>
  </si>
  <si>
    <t>苏州法澄精密机械有限公司</t>
  </si>
  <si>
    <t>a0564</t>
  </si>
  <si>
    <t>苏州联杰机械有限公司</t>
  </si>
  <si>
    <t>a0565</t>
  </si>
  <si>
    <t>上海瑞寰精密钢管有限公司</t>
  </si>
  <si>
    <t>a0567</t>
  </si>
  <si>
    <t>苏州利宏原精密零件有限公司</t>
  </si>
  <si>
    <t>a0568</t>
  </si>
  <si>
    <t>昆山同丰数控机械有限公司</t>
  </si>
  <si>
    <t>a0569</t>
  </si>
  <si>
    <t>镇江科茂电子有限公司</t>
  </si>
  <si>
    <t>a0570</t>
  </si>
  <si>
    <t>南长区虎哥机械加工厂</t>
  </si>
  <si>
    <t>a0571</t>
  </si>
  <si>
    <t>无锡德顺昌不锈钢有限公司</t>
  </si>
  <si>
    <t>a0572</t>
  </si>
  <si>
    <t>昆山聚信益电子有限公司</t>
  </si>
  <si>
    <t>a0573</t>
  </si>
  <si>
    <t>无锡亮运精密机械有限公司</t>
  </si>
  <si>
    <t>a0574</t>
  </si>
  <si>
    <t>南京压缩机股份有限公司</t>
  </si>
  <si>
    <t>a0575</t>
  </si>
  <si>
    <t>南京润冠机电设备有限公司</t>
  </si>
  <si>
    <t>a0576</t>
  </si>
  <si>
    <t>苏州瑞可达连接系统股份有限公司</t>
  </si>
  <si>
    <t>a0577</t>
  </si>
  <si>
    <t>无锡雷凯</t>
  </si>
  <si>
    <t>a0579</t>
  </si>
  <si>
    <t>苏州恒达钢结构有限公司</t>
  </si>
  <si>
    <t>a0580</t>
  </si>
  <si>
    <t>张家港速腾机电设备有限公司</t>
  </si>
  <si>
    <t>a0581</t>
  </si>
  <si>
    <t>昆山特力佳机电设备有限公司</t>
  </si>
  <si>
    <t>a0582</t>
  </si>
  <si>
    <t>上海纳锋机电有限公司</t>
  </si>
  <si>
    <t>a0583</t>
  </si>
  <si>
    <t>昆山豪锐电子有限公司</t>
  </si>
  <si>
    <t>a0584</t>
  </si>
  <si>
    <t>昆山尧晨精密机械有限公司</t>
  </si>
  <si>
    <t>a0585</t>
  </si>
  <si>
    <t>南京朗劲风能设备制造有限公司</t>
  </si>
  <si>
    <t>a0586</t>
  </si>
  <si>
    <t>昆山优夹机械制造有限公司</t>
  </si>
  <si>
    <t>a0588</t>
  </si>
  <si>
    <t>昆山英华玉精密模具配件有限公司</t>
  </si>
  <si>
    <t>a0589</t>
  </si>
  <si>
    <t>苏州众辉达精密机械有限公司</t>
  </si>
  <si>
    <t>a0591</t>
  </si>
  <si>
    <t>苏州天飞精密模具有限公司</t>
  </si>
  <si>
    <t>a0592</t>
  </si>
  <si>
    <t>无锡业鑫机械科技有限公司</t>
  </si>
  <si>
    <t>a0593</t>
  </si>
  <si>
    <t>苏州大智精密科技有限公司</t>
  </si>
  <si>
    <t>a0594</t>
  </si>
  <si>
    <t>昆山永昆隆五金工具有限公司</t>
  </si>
  <si>
    <t>a0595</t>
  </si>
  <si>
    <t>昆山智锐达金属制品有限公司</t>
  </si>
  <si>
    <t>a0596</t>
  </si>
  <si>
    <t>傲乐科学仪器(上海)有限公司</t>
  </si>
  <si>
    <t>a0598</t>
  </si>
  <si>
    <t>无锡市衡精机械科技有限公司</t>
  </si>
  <si>
    <t>a0599</t>
  </si>
  <si>
    <t>宏洋金属（昆山）有限公司</t>
  </si>
  <si>
    <t>a0600</t>
  </si>
  <si>
    <t>昆山新力精密五金有限公司</t>
  </si>
  <si>
    <t>130天</t>
  </si>
  <si>
    <t>a0601</t>
  </si>
  <si>
    <t>苏州弘麟精密电子有限公司</t>
  </si>
  <si>
    <t>a0602</t>
  </si>
  <si>
    <t>无锡发那特机械科技有限公司</t>
  </si>
  <si>
    <t>a0603</t>
  </si>
  <si>
    <t>江苏法尔胜泓昇集团有限公司精密机械分公司</t>
  </si>
  <si>
    <t>a0604</t>
  </si>
  <si>
    <t>南通旺鑫新材料有限公司</t>
  </si>
  <si>
    <t>a0605</t>
  </si>
  <si>
    <t>江苏雷拓精密机械科技有限公司</t>
  </si>
  <si>
    <t>a0606</t>
  </si>
  <si>
    <t>昆山日皓焊切器材有限公司</t>
  </si>
  <si>
    <t>a0607</t>
  </si>
  <si>
    <t>无锡国宏硬质合金模具刃具有限公司</t>
  </si>
  <si>
    <t>a0608</t>
  </si>
  <si>
    <t>昆山市千灯镇禇盛达尔五金加工厂</t>
  </si>
  <si>
    <t>a0610</t>
  </si>
  <si>
    <t>苏州拓福热流道系统有限公司</t>
  </si>
  <si>
    <t>a0611</t>
  </si>
  <si>
    <t>无锡市运道不锈钢有限公司</t>
  </si>
  <si>
    <t>a0612</t>
  </si>
  <si>
    <t>源展电子科技（昆山）有限公司</t>
  </si>
  <si>
    <t>110天</t>
  </si>
  <si>
    <t>杨淑慧不核差价，正常提成</t>
  </si>
  <si>
    <t>a0613</t>
  </si>
  <si>
    <t>a0614</t>
  </si>
  <si>
    <t>昆山市千灯镇大伟模具厂</t>
  </si>
  <si>
    <t>a0615</t>
  </si>
  <si>
    <t>无锡爱克雷机械有限公司</t>
  </si>
  <si>
    <t>a0616</t>
  </si>
  <si>
    <t>无锡市天时达叶片有限公司</t>
  </si>
  <si>
    <t>a0617</t>
  </si>
  <si>
    <t>昆山美田微美联合精密电子有限公司</t>
  </si>
  <si>
    <t>a0618</t>
  </si>
  <si>
    <t>昆山市玉山镇富平机电配件厂</t>
  </si>
  <si>
    <t>a0619</t>
  </si>
  <si>
    <t>昆山香泉精密五金有限公司</t>
  </si>
  <si>
    <t>a0620</t>
  </si>
  <si>
    <t>苏州骓蒙机械有限公司</t>
  </si>
  <si>
    <t>a0621</t>
  </si>
  <si>
    <t>苏州隆邦精密机械有限公司</t>
  </si>
  <si>
    <t>a0622</t>
  </si>
  <si>
    <t>昆山市玉山镇运鹏精密五金机械厂</t>
  </si>
  <si>
    <t>a0623</t>
  </si>
  <si>
    <t>无锡源恒电子设备有限公司</t>
  </si>
  <si>
    <t>a0624</t>
  </si>
  <si>
    <t>上海西携机械制造有限公司</t>
  </si>
  <si>
    <t>a0625</t>
  </si>
  <si>
    <t>昆山冠亚达精密五金电子有限公司</t>
  </si>
  <si>
    <t>a0626</t>
  </si>
  <si>
    <t>谊山精密五金电子（昆山）有限公司</t>
  </si>
  <si>
    <t>a0628</t>
  </si>
  <si>
    <t>昆山市陆新物资材料有限公司</t>
  </si>
  <si>
    <t>a0630</t>
  </si>
  <si>
    <t>苏州联禾达精密机械有限公司</t>
  </si>
  <si>
    <t>a0631</t>
  </si>
  <si>
    <t>江苏亚太轻合金科技股份有限公司</t>
  </si>
  <si>
    <t>a0632</t>
  </si>
  <si>
    <t>江苏吉润汽车零部件有限公司</t>
  </si>
  <si>
    <t>a0633</t>
  </si>
  <si>
    <t>上海飞砺精密机械有限公司</t>
  </si>
  <si>
    <t>a0634</t>
  </si>
  <si>
    <t>无锡奥宇精工机械有限公司</t>
  </si>
  <si>
    <t>a0635</t>
  </si>
  <si>
    <t>昆山德悦兆精密机械有限公司</t>
  </si>
  <si>
    <t>a0636</t>
  </si>
  <si>
    <t>常州市桓颖精密机械有限公司</t>
  </si>
  <si>
    <t>a0637</t>
  </si>
  <si>
    <t>昆山硕凯自动化电镀设备有限公司</t>
  </si>
  <si>
    <t>a0638</t>
  </si>
  <si>
    <t>湖州博通金属管业有限公司</t>
  </si>
  <si>
    <t>a0639</t>
  </si>
  <si>
    <t>昆山新和翔汽车部件有限公司</t>
  </si>
  <si>
    <t>a0640</t>
  </si>
  <si>
    <t>无锡市大润机械有限公司</t>
  </si>
  <si>
    <t>a0641</t>
  </si>
  <si>
    <t>苏州众华精密机械有限公司</t>
  </si>
  <si>
    <t>a0643</t>
  </si>
  <si>
    <t>常州聚通汽车零部件有限公司</t>
  </si>
  <si>
    <t>a0644</t>
  </si>
  <si>
    <t>江苏皇盛电子科技有限公司</t>
  </si>
  <si>
    <t>a0645</t>
  </si>
  <si>
    <t>昆山楚汉机械有限公司</t>
  </si>
  <si>
    <t>a0646</t>
  </si>
  <si>
    <t>a0647</t>
  </si>
  <si>
    <t>江苏华力金属材料有限公司</t>
  </si>
  <si>
    <t>a0648</t>
  </si>
  <si>
    <t>无锡市创佳五金机械有限公司</t>
  </si>
  <si>
    <t>a0651</t>
  </si>
  <si>
    <t>无锡市天仕科技有限公司</t>
  </si>
  <si>
    <t>a0652</t>
  </si>
  <si>
    <t>昆山博冠环保材料有限公司</t>
  </si>
  <si>
    <t>a0653</t>
  </si>
  <si>
    <t>昆山永彬机械有限公司</t>
  </si>
  <si>
    <t>a0654</t>
  </si>
  <si>
    <t>无锡胜鼎模型设计有限公司</t>
  </si>
  <si>
    <t>a0655</t>
  </si>
  <si>
    <t>无锡臻百裕机械有限公司</t>
  </si>
  <si>
    <t>a0656</t>
  </si>
  <si>
    <t>嘉联志诚机电科技（昆山）有限公司</t>
  </si>
  <si>
    <t>a0657</t>
  </si>
  <si>
    <t>力劲精密机械（昆山）有限公司</t>
  </si>
  <si>
    <t>a0658</t>
  </si>
  <si>
    <t>常州市众用汽车部件有限公司</t>
  </si>
  <si>
    <t>a0659</t>
  </si>
  <si>
    <t>苏州东兴成精密五金有限公司</t>
  </si>
  <si>
    <t>a0660</t>
  </si>
  <si>
    <t>苏州肯美胜机械制造有限公司</t>
  </si>
  <si>
    <t>a0661</t>
  </si>
  <si>
    <t>a0663</t>
  </si>
  <si>
    <t>昆山仲庆机械有限公司</t>
  </si>
  <si>
    <t>a0664</t>
  </si>
  <si>
    <t>昆山和溪泰精密模具有限公司</t>
  </si>
  <si>
    <t>a0665</t>
  </si>
  <si>
    <t>苏州朗如精密机械科技有限公司</t>
  </si>
  <si>
    <t>a0666</t>
  </si>
  <si>
    <t>昆山展东机械有限公司</t>
  </si>
  <si>
    <t>a0667</t>
  </si>
  <si>
    <t>昆山天准精密机械有限公司</t>
  </si>
  <si>
    <t>a0668</t>
  </si>
  <si>
    <t>上海易亲工业科技有限公司</t>
  </si>
  <si>
    <t>a0669</t>
  </si>
  <si>
    <t>苏州市瑞和环保科技有限公司</t>
  </si>
  <si>
    <t>a0670</t>
  </si>
  <si>
    <t>苏州市尚君机电科技有限公司</t>
  </si>
  <si>
    <t>a0672</t>
  </si>
  <si>
    <t>无锡市顺帆机械有限公司</t>
  </si>
  <si>
    <t>a0673</t>
  </si>
  <si>
    <t>常州创领机械有限公司</t>
  </si>
  <si>
    <t>a0674</t>
  </si>
  <si>
    <t>太仓展鹏机械有限公司</t>
  </si>
  <si>
    <t>a0675</t>
  </si>
  <si>
    <t>昆山市康兴精密模具厂</t>
  </si>
  <si>
    <t>a0677</t>
  </si>
  <si>
    <t>常州科鋆机械有限公司</t>
  </si>
  <si>
    <t>a0679</t>
  </si>
  <si>
    <t>张家港振原制管有限公司</t>
  </si>
  <si>
    <t>a0680</t>
  </si>
  <si>
    <t>无锡铭鸿精密机械有限公司</t>
  </si>
  <si>
    <t>a0682</t>
  </si>
  <si>
    <t>华精机（苏州）机械科技有限公司</t>
  </si>
  <si>
    <t>a0685</t>
  </si>
  <si>
    <t>苏州众钜鑫机械科技有限公司</t>
  </si>
  <si>
    <t>a0686</t>
  </si>
  <si>
    <t>青岛德汇油品有限公司</t>
  </si>
  <si>
    <t>a0687</t>
  </si>
  <si>
    <t>昆山市玉山镇尹莲特模具厂</t>
  </si>
  <si>
    <t>a0688</t>
  </si>
  <si>
    <t>无锡顺丰模具制造有限公司</t>
  </si>
  <si>
    <t>a0689</t>
  </si>
  <si>
    <t>张家港市鑫鑫冲压件有限公司</t>
  </si>
  <si>
    <t>a0690</t>
  </si>
  <si>
    <t>无锡源景精密模具有限公司</t>
  </si>
  <si>
    <t>a0691</t>
  </si>
  <si>
    <t>昆山绿叶松机电有限公司</t>
  </si>
  <si>
    <t>a0692</t>
  </si>
  <si>
    <t>荣光不锈钢（无锡）有限公司</t>
  </si>
  <si>
    <t>a0693</t>
  </si>
  <si>
    <t>昆山实晁机械有限公司</t>
  </si>
  <si>
    <t>a0694</t>
  </si>
  <si>
    <t>昆山市阳天机械制造厂</t>
  </si>
  <si>
    <t>a0695</t>
  </si>
  <si>
    <t>昆山德九机械有限公司</t>
  </si>
  <si>
    <t>a0696</t>
  </si>
  <si>
    <t>昆山百富新电子科技有限公司</t>
  </si>
  <si>
    <t>开票拿支票</t>
  </si>
  <si>
    <t>a0697</t>
  </si>
  <si>
    <t>昆山市欣鑫异型铝业有限公司</t>
  </si>
  <si>
    <t>a0698</t>
  </si>
  <si>
    <t>昆山金力杨精密五金制品有限公司</t>
  </si>
  <si>
    <t>a0699</t>
  </si>
  <si>
    <t>a0701</t>
  </si>
  <si>
    <t>上海线连电子科技有限公司</t>
  </si>
  <si>
    <t>a0702</t>
  </si>
  <si>
    <t>常州市桦辉永祥金属制品有限公司</t>
  </si>
  <si>
    <t>a0703</t>
  </si>
  <si>
    <t>苏州胜逸达精密机械有限公司</t>
  </si>
  <si>
    <t>a0704</t>
  </si>
  <si>
    <t xml:space="preserve">昆山世连升精密模具有限公司 </t>
  </si>
  <si>
    <t>a0705</t>
  </si>
  <si>
    <t>河南悦海进出口贸易有限公司</t>
  </si>
  <si>
    <t>a0706</t>
  </si>
  <si>
    <t>江阴市泰博电子科技股份有限公司</t>
  </si>
  <si>
    <t>a0707</t>
  </si>
  <si>
    <t>中利腾晖光伏科技有限公司</t>
  </si>
  <si>
    <t>a0708</t>
  </si>
  <si>
    <t>昆山炜达机械有限公司</t>
  </si>
  <si>
    <t>a0709</t>
  </si>
  <si>
    <t>无锡三众模具有限公司</t>
  </si>
  <si>
    <t>a0710</t>
  </si>
  <si>
    <t>无锡金泷金属制品有限公司</t>
  </si>
  <si>
    <t>a0711</t>
  </si>
  <si>
    <t>吴江力泰精工科技有限公司</t>
  </si>
  <si>
    <t>a0712</t>
  </si>
  <si>
    <t>昆山永盛耀机械制造有限公司</t>
  </si>
  <si>
    <t>a0713</t>
  </si>
  <si>
    <t>上海辰基电子科技有限公司</t>
  </si>
  <si>
    <t>a0714</t>
  </si>
  <si>
    <t>a0715</t>
  </si>
  <si>
    <t>昆山市张浦镇东祥精密模具厂</t>
  </si>
  <si>
    <t>a0716</t>
  </si>
  <si>
    <t>a0717</t>
  </si>
  <si>
    <t>上海玄台不锈钢金属制品有限公司</t>
  </si>
  <si>
    <t>a0719</t>
  </si>
  <si>
    <t>上海荣路机械有限公司</t>
  </si>
  <si>
    <t>a0720</t>
  </si>
  <si>
    <t>昆山兴阳泰机械有限公司</t>
  </si>
  <si>
    <t>a0721</t>
  </si>
  <si>
    <t>南通江海电容器股份有限公司</t>
  </si>
  <si>
    <t>a0722</t>
  </si>
  <si>
    <t>昆山市旭氏贸易有限公司</t>
  </si>
  <si>
    <t>a0723</t>
  </si>
  <si>
    <t>上海高泰稀贵金属股份有限公司</t>
  </si>
  <si>
    <t>a0724</t>
  </si>
  <si>
    <t>无锡盛胜金属科技有限公司</t>
  </si>
  <si>
    <t>a0725</t>
  </si>
  <si>
    <t>苏州工业园区金月金属制品有限公司</t>
  </si>
  <si>
    <t>a0726</t>
  </si>
  <si>
    <t>无锡迈瑞利自动化设备有限公司</t>
  </si>
  <si>
    <t>a0727</t>
  </si>
  <si>
    <t>陕西中北机电设备有限公司</t>
  </si>
  <si>
    <t>a0728</t>
  </si>
  <si>
    <t>四川麒征金属制品有限公司</t>
  </si>
  <si>
    <t>a0729</t>
  </si>
  <si>
    <t>昆山钜和达机械有限公司</t>
  </si>
  <si>
    <t>a0730</t>
  </si>
  <si>
    <t>无锡力合精密机械有限公司</t>
  </si>
  <si>
    <t>a0731</t>
  </si>
  <si>
    <t>昆山春欣盛通精密机械有限公司</t>
  </si>
  <si>
    <t>a0733</t>
  </si>
  <si>
    <t>鹏驰五金制品（昆山）有限公司</t>
  </si>
  <si>
    <t>a0734</t>
  </si>
  <si>
    <t>苏州瑞苏电子有限公司</t>
  </si>
  <si>
    <t>a0735</t>
  </si>
  <si>
    <t>昆山市张浦镇卞可欣机械厂</t>
  </si>
  <si>
    <t>a0736</t>
  </si>
  <si>
    <t>苏州镁馨科技有限公司</t>
  </si>
  <si>
    <t>a0737</t>
  </si>
  <si>
    <t>南通展意机械有限公司</t>
  </si>
  <si>
    <t>a0739</t>
  </si>
  <si>
    <t>昆山新创力电子设备有限公司</t>
  </si>
  <si>
    <t>a0740</t>
  </si>
  <si>
    <t>昆山科迪特精密工业有限公司</t>
  </si>
  <si>
    <t>a0741</t>
  </si>
  <si>
    <t>优德精密工业（昆山）股份有限公司</t>
  </si>
  <si>
    <t>a0743</t>
  </si>
  <si>
    <t>上海桥胜金属制品有限公司</t>
  </si>
  <si>
    <t>a0744</t>
  </si>
  <si>
    <t>郑州建泰精密科技有限公司</t>
  </si>
  <si>
    <t>a0745</t>
  </si>
  <si>
    <t>上海畅亨工贸有限公司</t>
  </si>
  <si>
    <t>a0746</t>
  </si>
  <si>
    <t>深圳市登贸科技有限公司</t>
  </si>
  <si>
    <t>按出货地点确定业务员</t>
  </si>
  <si>
    <t>a0747</t>
  </si>
  <si>
    <t>昆山艾诺华电子材料科技有限公司</t>
  </si>
  <si>
    <t>d002</t>
  </si>
  <si>
    <t>深圳市精正源精密科技有限公司</t>
  </si>
  <si>
    <t>a0748</t>
  </si>
  <si>
    <t>江苏环胜铜业有限公司</t>
  </si>
  <si>
    <t>订金40%，票当月30%，次月30%</t>
  </si>
  <si>
    <t>a0749</t>
  </si>
  <si>
    <t>广东兴盈不锈钢发展有限公司</t>
  </si>
  <si>
    <t>a0750</t>
  </si>
  <si>
    <t>博斯宝工具（昆山）有限公司</t>
  </si>
  <si>
    <t>a0751</t>
  </si>
  <si>
    <t>昆山博悦隆精密电子科技有限公司</t>
  </si>
  <si>
    <t>a0752</t>
  </si>
  <si>
    <t>苏州烨德精密机电设备有限公司</t>
  </si>
  <si>
    <t>a0754</t>
  </si>
  <si>
    <t>江阴市美芝精密模具有限公司</t>
  </si>
  <si>
    <t>a0755</t>
  </si>
  <si>
    <t>苏州诺特精密工业有限公司</t>
  </si>
  <si>
    <t>a0756</t>
  </si>
  <si>
    <t>无锡市地源机械有限公司</t>
  </si>
  <si>
    <t>a0757</t>
  </si>
  <si>
    <t>苏州秉齐精密电子有限公司</t>
  </si>
  <si>
    <t>a0758</t>
  </si>
  <si>
    <t>苏州美赛杰机械科技有限公司</t>
  </si>
  <si>
    <t>a0759</t>
  </si>
  <si>
    <t>上海亚伟工贸有限公司</t>
  </si>
  <si>
    <t>a0760</t>
  </si>
  <si>
    <t>昆山永锠行金属精密制造有限公司</t>
  </si>
  <si>
    <t>a0761</t>
  </si>
  <si>
    <t>昆山新宝丰模具工业有限公司</t>
  </si>
  <si>
    <t>a0762</t>
  </si>
  <si>
    <t>苏州埃克赛能机电科技有限公司</t>
  </si>
  <si>
    <t>a0763</t>
  </si>
  <si>
    <t>a0764</t>
  </si>
  <si>
    <t>上海基森供应链管理有限公司</t>
  </si>
  <si>
    <t>a0765</t>
  </si>
  <si>
    <t>南通浩荣电子科技有限公司</t>
  </si>
  <si>
    <t>a0766</t>
  </si>
  <si>
    <t>昆山劲达泰机械制造有限公司</t>
  </si>
  <si>
    <t>a0767</t>
  </si>
  <si>
    <t>苏州市恒祥辉模具有限公司</t>
  </si>
  <si>
    <t>a0768</t>
  </si>
  <si>
    <t>苏州嘉乐胜五金制品有限公司</t>
  </si>
  <si>
    <t>a0769</t>
  </si>
  <si>
    <t>昆山埃普曼化学有限公司</t>
  </si>
  <si>
    <t>a0770</t>
  </si>
  <si>
    <t>昆山励拓丰盈贸易有限公司</t>
  </si>
  <si>
    <t>a0771</t>
  </si>
  <si>
    <t>昆山市花桥镇新华五金模具厂</t>
  </si>
  <si>
    <t>a0772</t>
  </si>
  <si>
    <t>国光集团（昆山）有限公司</t>
  </si>
  <si>
    <t>a0773</t>
  </si>
  <si>
    <t>无锡锐力金属制品有限公司</t>
  </si>
  <si>
    <t>a0774</t>
  </si>
  <si>
    <t>昆山鑫铭达光学材料有限公司</t>
  </si>
  <si>
    <t>a0776</t>
  </si>
  <si>
    <t>东莞市智高化学原料有限公司</t>
  </si>
  <si>
    <t>a0778</t>
  </si>
  <si>
    <t>无锡市永邦油品有限公司</t>
  </si>
  <si>
    <t>a0779</t>
  </si>
  <si>
    <t>陕西丰德机电有限公司</t>
  </si>
  <si>
    <t>a0780</t>
  </si>
  <si>
    <t>苏州达特斯精密机械配件有限公司</t>
  </si>
  <si>
    <t>a0781</t>
  </si>
  <si>
    <t>苏州飞威精密工业有限公司</t>
  </si>
  <si>
    <t>a0782</t>
  </si>
  <si>
    <t>无锡东鹰机械制造有限公司</t>
  </si>
  <si>
    <t>a0783</t>
  </si>
  <si>
    <t>昆山园鹏精密五金有限公司</t>
  </si>
  <si>
    <t>a0784</t>
  </si>
  <si>
    <t>昆山景世鑫机械有限公司</t>
  </si>
  <si>
    <t>a0785</t>
  </si>
  <si>
    <t>深圳市凯翔机械设备有限公司</t>
  </si>
  <si>
    <t>a0786</t>
  </si>
  <si>
    <t>昆山市吉航压铸厂</t>
  </si>
  <si>
    <t>a0787</t>
  </si>
  <si>
    <t>昆山市友创精密五金有限公司</t>
  </si>
  <si>
    <t>a0788</t>
  </si>
  <si>
    <t>无锡志明金属材料有限公司</t>
  </si>
  <si>
    <t>a0789</t>
  </si>
  <si>
    <t>日照市德丰润滑油有限责任公司</t>
  </si>
  <si>
    <t>a0790</t>
  </si>
  <si>
    <t xml:space="preserve">昆山鸿汇丰数控技术有限公司 </t>
  </si>
  <si>
    <t>a0792</t>
  </si>
  <si>
    <t>苏州工业园区远中机电有限公司</t>
  </si>
  <si>
    <t>a0793</t>
  </si>
  <si>
    <t>江苏奥力迪科欣精密机械有限公司</t>
  </si>
  <si>
    <t>a0794</t>
  </si>
  <si>
    <t>昆山咏联电子塑胶有限公司</t>
  </si>
  <si>
    <t>a0795</t>
  </si>
  <si>
    <t>昆山迎华光通信科技有限公司</t>
  </si>
  <si>
    <t>a0796</t>
  </si>
  <si>
    <t>昆山纳诺新材料科技有限公司</t>
  </si>
  <si>
    <t>昆山纳诺 业务员刘建凯、宝鸡松青 业务员宗明东
地址：宝鸡松青 业务员宗明东</t>
  </si>
  <si>
    <t>a0797</t>
  </si>
  <si>
    <t>上海嘉定曹王合金铝锭有限公司</t>
  </si>
  <si>
    <t>a0798</t>
  </si>
  <si>
    <t xml:space="preserve">昆山元鹏机械有限公司 </t>
  </si>
  <si>
    <t>a0799</t>
  </si>
  <si>
    <t>苏州木川电子科技有限公司</t>
  </si>
  <si>
    <t>a0800</t>
  </si>
  <si>
    <t>苏州工业园区叶饰恒精密机械有限公司</t>
  </si>
  <si>
    <t>a0802</t>
  </si>
  <si>
    <t>苏州博合雅工程材料科技有限公司</t>
  </si>
  <si>
    <t>a0803</t>
  </si>
  <si>
    <t xml:space="preserve">杭州友华精密机械有限公司 </t>
  </si>
  <si>
    <t>a0804</t>
  </si>
  <si>
    <t>昆山纳祥精密元件有限公司</t>
  </si>
  <si>
    <t>a0805</t>
  </si>
  <si>
    <t>昆山市千灯镇正凌精密机械加工厂</t>
  </si>
  <si>
    <t>a0806</t>
  </si>
  <si>
    <t xml:space="preserve">昆山欣久历机械制造有限公司 </t>
  </si>
  <si>
    <t>40天</t>
  </si>
  <si>
    <t>a0808</t>
  </si>
  <si>
    <t>群胜科技（苏州）有限公司</t>
  </si>
  <si>
    <t>a0809</t>
  </si>
  <si>
    <t>昆山缜值精密制造有限公司</t>
  </si>
  <si>
    <t>a0810</t>
  </si>
  <si>
    <t xml:space="preserve">苏州硕华模具科技有限公司 </t>
  </si>
  <si>
    <t>a0811</t>
  </si>
  <si>
    <t>昆山金帅模具厂</t>
  </si>
  <si>
    <t>a0812</t>
  </si>
  <si>
    <t>浙江久创科技有限公司</t>
  </si>
  <si>
    <t>a0813</t>
  </si>
  <si>
    <t>太仓德亚自动化科技有限公司</t>
  </si>
  <si>
    <t>a0814</t>
  </si>
  <si>
    <t>立隆电子（惠州）有限公司</t>
  </si>
  <si>
    <t>a0815</t>
  </si>
  <si>
    <t>苏州普顿精密机械有限公司</t>
  </si>
  <si>
    <t>a0816</t>
  </si>
  <si>
    <t xml:space="preserve">无锡市东科机械厂 </t>
  </si>
  <si>
    <t>a0817</t>
  </si>
  <si>
    <t>无锡市中捷减震器有限公司</t>
  </si>
  <si>
    <t>a0818</t>
  </si>
  <si>
    <t>厦门倍肯耐润滑油有限公司</t>
  </si>
  <si>
    <t>a0819</t>
  </si>
  <si>
    <t>上海共励商贸有限公司</t>
  </si>
  <si>
    <t>a0820</t>
  </si>
  <si>
    <t>无锡谱隆精密机械有限公司</t>
  </si>
  <si>
    <t>a0821</t>
  </si>
  <si>
    <t>深圳精基精密机械贸易有限公司</t>
  </si>
  <si>
    <t>a0822</t>
  </si>
  <si>
    <t>浙江甬金金属科技股份有限公司</t>
  </si>
  <si>
    <t>a0823</t>
  </si>
  <si>
    <t>苏州美山精密机械有限公司</t>
  </si>
  <si>
    <t>a0824</t>
  </si>
  <si>
    <t>上海赫比</t>
  </si>
  <si>
    <t>a0825</t>
  </si>
  <si>
    <t>无锡博雅德精密机械有限公司</t>
  </si>
  <si>
    <t>a0826</t>
  </si>
  <si>
    <t>常州市武进区遥观福瑞德精密机械有限公司</t>
  </si>
  <si>
    <t>a0827</t>
  </si>
  <si>
    <t>昆山富宇压铸有限公司</t>
  </si>
  <si>
    <t>a0828</t>
  </si>
  <si>
    <t xml:space="preserve">昆山建屹五金有限公司 </t>
  </si>
  <si>
    <t>a0829</t>
  </si>
  <si>
    <t>扬州通远金属制品有限公司</t>
  </si>
  <si>
    <t>a0830</t>
  </si>
  <si>
    <t>成都西力科技有限公司</t>
  </si>
  <si>
    <t>a0831</t>
  </si>
  <si>
    <t>昆山市周市镇陆杨春林电器修理部</t>
  </si>
  <si>
    <t>a0832</t>
  </si>
  <si>
    <t>利兹化工（上海）有限公司</t>
  </si>
  <si>
    <t>a0833</t>
  </si>
  <si>
    <t>无锡市华冷机械有限公司</t>
  </si>
  <si>
    <t>a0834</t>
  </si>
  <si>
    <t>苏州友颂捷精密机械有限公司</t>
  </si>
  <si>
    <t>a0835</t>
  </si>
  <si>
    <t>常熟瑞诚模具有限公司</t>
  </si>
  <si>
    <t>a0836</t>
  </si>
  <si>
    <t>无锡荣凯机械有限公司</t>
  </si>
  <si>
    <t>a0837</t>
  </si>
  <si>
    <t>苏州隆昌新材料有限公司</t>
  </si>
  <si>
    <t>a0838</t>
  </si>
  <si>
    <t>无锡荣坚五金工具有限公司</t>
  </si>
  <si>
    <t>a0839</t>
  </si>
  <si>
    <t>苏州美鸿业金属制品有限公司</t>
  </si>
  <si>
    <t>a0840</t>
  </si>
  <si>
    <t>昆山市科盛精密机械模具有限公司</t>
  </si>
  <si>
    <t>a0841</t>
  </si>
  <si>
    <t>苏州帝特斯精密机械有限公司</t>
  </si>
  <si>
    <t>a0842</t>
  </si>
  <si>
    <t>盐城晶心精密机械有限公司</t>
  </si>
  <si>
    <t>a0843</t>
  </si>
  <si>
    <t>昆山世纪通电子科技有限公司</t>
  </si>
  <si>
    <t>a0844</t>
  </si>
  <si>
    <t>昆山鑫富浩精密五金有限公司</t>
  </si>
  <si>
    <t>a0845</t>
  </si>
  <si>
    <t>无锡吉源兴精密机械制造有限公司</t>
  </si>
  <si>
    <t>a0846</t>
  </si>
  <si>
    <t>赫比（上海）金属工业有限公司</t>
  </si>
  <si>
    <t>a0847</t>
  </si>
  <si>
    <t>锡山区云林银扣机械厂</t>
  </si>
  <si>
    <t>a0849</t>
  </si>
  <si>
    <t>昆山方力荣精密机械有限公司</t>
  </si>
  <si>
    <t>a0850</t>
  </si>
  <si>
    <t>无锡新荣发金属制品有限公司</t>
  </si>
  <si>
    <t>a0852</t>
  </si>
  <si>
    <t>苏州领航电子科技有限公司</t>
  </si>
  <si>
    <t>a0853</t>
  </si>
  <si>
    <t>昆山诚弘昊精密机械有限公司</t>
  </si>
  <si>
    <t>a0855</t>
  </si>
  <si>
    <t>无锡晶正电子科技有限公司</t>
  </si>
  <si>
    <t>a0856</t>
  </si>
  <si>
    <t>无锡市赛普斯液压科技有限公司</t>
  </si>
  <si>
    <t>a0857</t>
  </si>
  <si>
    <t>江阴市源达不锈钢有限公司</t>
  </si>
  <si>
    <t>a0858</t>
  </si>
  <si>
    <t>深圳市富莱骏科技有限公司</t>
  </si>
  <si>
    <t>2015-11-11变更为公司客户</t>
  </si>
  <si>
    <t>a0860</t>
  </si>
  <si>
    <t>昆山龙泉模具有限公司</t>
  </si>
  <si>
    <t>a0861</t>
  </si>
  <si>
    <t>昆山市吉润精密机械有限公司</t>
  </si>
  <si>
    <t>a0862</t>
  </si>
  <si>
    <t>苏州好特斯模具有限公司</t>
  </si>
  <si>
    <t>a0863</t>
  </si>
  <si>
    <t>昆山科翔意电子科技有限公司</t>
  </si>
  <si>
    <t>a0864</t>
  </si>
  <si>
    <t>海宁市科威精密模具有限公司</t>
  </si>
  <si>
    <t>a0865</t>
  </si>
  <si>
    <t>浙江风腾光电科技股份有限公司</t>
  </si>
  <si>
    <t>a0866</t>
  </si>
  <si>
    <t>南通霄阳机械有限公司</t>
  </si>
  <si>
    <t>a0867</t>
  </si>
  <si>
    <t>苏州钼蓝精密机械有限公司</t>
  </si>
  <si>
    <t>a0868</t>
  </si>
  <si>
    <t>昆山尼梦辉精密机械有限公司</t>
  </si>
  <si>
    <t>a0869</t>
  </si>
  <si>
    <t>无锡市凯盈润滑油有限公司</t>
  </si>
  <si>
    <t>a0871</t>
  </si>
  <si>
    <t>苏州奥帝优精密机械有限公司</t>
  </si>
  <si>
    <t>a0872</t>
  </si>
  <si>
    <t>江苏驰骋精密部件有限公司</t>
  </si>
  <si>
    <t>a0873</t>
  </si>
  <si>
    <t>昆山昱美克精密机械有限公司</t>
  </si>
  <si>
    <t>2015年10月首次开票</t>
  </si>
  <si>
    <t>a0874</t>
  </si>
  <si>
    <t xml:space="preserve">昆山市张浦镇宏喜达五金加工厂 </t>
  </si>
  <si>
    <t>a0875</t>
  </si>
  <si>
    <t>上海一郎合金材料有限公司</t>
  </si>
  <si>
    <t xml:space="preserve">无锡满俊不锈钢制品有限公司 </t>
  </si>
  <si>
    <t>a0877</t>
  </si>
  <si>
    <t>上海配丰实业发展有限公司</t>
  </si>
  <si>
    <t>a0879</t>
  </si>
  <si>
    <t>成都富士康</t>
  </si>
  <si>
    <t>a0880</t>
  </si>
  <si>
    <t>无锡龙晨精密科技有限公司</t>
  </si>
  <si>
    <t>a0881</t>
  </si>
  <si>
    <t xml:space="preserve">昆山坤睿钢铁有限公司 </t>
  </si>
  <si>
    <t>a0882</t>
  </si>
  <si>
    <t>无锡弘晟汽车管件有限公司</t>
  </si>
  <si>
    <t>a0883</t>
  </si>
  <si>
    <t xml:space="preserve">昆山聚之友焊管有限公司 </t>
  </si>
  <si>
    <t>a0884</t>
  </si>
  <si>
    <t xml:space="preserve">昆山航特金属制品有限公司 </t>
  </si>
  <si>
    <t>a0885</t>
  </si>
  <si>
    <t>苏州途盛电子科技有限公司</t>
  </si>
  <si>
    <t>a0886</t>
  </si>
  <si>
    <t>昆山市千灯镇百名威五金制品加工厂</t>
  </si>
  <si>
    <t>a0887</t>
  </si>
  <si>
    <t>泉亿电子（苏州）有限公司</t>
  </si>
  <si>
    <t>a0888</t>
  </si>
  <si>
    <t>无锡市飞盛五金制品有限公司</t>
  </si>
  <si>
    <t>a0889</t>
  </si>
  <si>
    <t>a0890</t>
  </si>
  <si>
    <t>海门市金泰电子科技有限公司</t>
  </si>
  <si>
    <t>a0891</t>
  </si>
  <si>
    <t>昆山博信恒五金有限公司</t>
  </si>
  <si>
    <t>a0892</t>
  </si>
  <si>
    <t>昆山金隆车料有限公司</t>
  </si>
  <si>
    <t>常州正润电子元件厂</t>
  </si>
  <si>
    <t>a0894</t>
  </si>
  <si>
    <t>上海增华电子科技有限公司</t>
  </si>
  <si>
    <t>a0895</t>
  </si>
  <si>
    <t>张家港市永和金属制品有限公司</t>
  </si>
  <si>
    <t>货到票到付款</t>
  </si>
  <si>
    <t>a0896</t>
  </si>
  <si>
    <t>昆山安胜达微波科技有限公司</t>
  </si>
  <si>
    <t>a0897</t>
  </si>
  <si>
    <t>苏州鼎乾能源科技有限公司</t>
  </si>
  <si>
    <t>a0898</t>
  </si>
  <si>
    <t>昆山众炎鑫精密电子有限公司</t>
  </si>
  <si>
    <t>a0899</t>
  </si>
  <si>
    <t xml:space="preserve">深圳市龙德科技有限公司 </t>
  </si>
  <si>
    <t>a0900</t>
  </si>
  <si>
    <t>无锡嘉仁信金属加工有限公司</t>
  </si>
  <si>
    <t>a0901</t>
  </si>
  <si>
    <t>上海嵩基机械厂</t>
  </si>
  <si>
    <t>a0903</t>
  </si>
  <si>
    <t>昆山济展金属科技有限公司</t>
  </si>
  <si>
    <t>a0904</t>
  </si>
  <si>
    <t>无锡正大锡丰机械厂</t>
  </si>
  <si>
    <t>a0906</t>
  </si>
  <si>
    <t>苏州睿创电子科技有限公司</t>
  </si>
  <si>
    <t>a0907</t>
  </si>
  <si>
    <t>昆山市张浦镇穗意丰精密五金厂</t>
  </si>
  <si>
    <t>当月付款</t>
  </si>
  <si>
    <t>a0909</t>
  </si>
  <si>
    <t>昆山隆微精密电子有限公司</t>
  </si>
  <si>
    <t>a0910</t>
  </si>
  <si>
    <t>苏州欧倍特机电设备有限公司</t>
  </si>
  <si>
    <t>a0911</t>
  </si>
  <si>
    <t>苏州明旺精密机械有限公司</t>
  </si>
  <si>
    <t>a0912</t>
  </si>
  <si>
    <t>昆山市张浦镇勖众阳精密模具厂</t>
  </si>
  <si>
    <t>a0913</t>
  </si>
  <si>
    <t>昆山成仕达精密五金有限公司</t>
  </si>
  <si>
    <t>a0914</t>
  </si>
  <si>
    <t>昆山瀚德斯精密组件有限公司</t>
  </si>
  <si>
    <t>a0915</t>
  </si>
  <si>
    <t>上海卉铭机电科技有限公司</t>
  </si>
  <si>
    <t>a0916</t>
  </si>
  <si>
    <t>三一重型机器有限公司</t>
  </si>
  <si>
    <t>a0917</t>
  </si>
  <si>
    <t>常州市康建铸造有限公司</t>
  </si>
  <si>
    <t>a0918</t>
  </si>
  <si>
    <t>无锡新金龙不锈钢有限公司</t>
  </si>
  <si>
    <t>a0919</t>
  </si>
  <si>
    <t>无锡市胜博科精密机械有限公司</t>
  </si>
  <si>
    <t>a0920</t>
  </si>
  <si>
    <t>匠领精密制造（苏州）有限公司</t>
  </si>
  <si>
    <t>a0921</t>
  </si>
  <si>
    <t>上海台光石化有限公司</t>
  </si>
  <si>
    <t>a0922</t>
  </si>
  <si>
    <t>吴江市鑫富电子科技有限公司</t>
  </si>
  <si>
    <t>a0923</t>
  </si>
  <si>
    <t>昆山市千灯镇同沣机械模具厂</t>
  </si>
  <si>
    <t>a0924</t>
  </si>
  <si>
    <t>昆山众劲机械有限公司</t>
  </si>
  <si>
    <t>a0925</t>
  </si>
  <si>
    <t>昆山迪派龙精密科技有限公司</t>
  </si>
  <si>
    <t>a0926</t>
  </si>
  <si>
    <t>如东县现代教育实业有限公司</t>
  </si>
  <si>
    <t>a0927</t>
  </si>
  <si>
    <t>昆山正大新成精密锻造有限公司</t>
  </si>
  <si>
    <t>a0928</t>
  </si>
  <si>
    <t>上海顺诚模型有限公司</t>
  </si>
  <si>
    <t>a0929</t>
  </si>
  <si>
    <t>昆山楚匠精密机械有限公司</t>
  </si>
  <si>
    <t>a0930</t>
  </si>
  <si>
    <t>南通博泰钢管制品有限公司</t>
  </si>
  <si>
    <t>a0932</t>
  </si>
  <si>
    <t>杭州申江不锈钢有限公司</t>
  </si>
  <si>
    <t>a0933</t>
  </si>
  <si>
    <t>上海吉聚精密模具有限公司</t>
  </si>
  <si>
    <t>a0934</t>
  </si>
  <si>
    <t>苏州光大光电科技有限公司</t>
  </si>
  <si>
    <t>a0936</t>
  </si>
  <si>
    <t>苏州捷浦森精密机电有限公司</t>
  </si>
  <si>
    <t>a0937</t>
  </si>
  <si>
    <t>无锡市群明钢业有限公司</t>
  </si>
  <si>
    <t>a0938</t>
  </si>
  <si>
    <t>昆山市耿盛精密金属制品有限公司</t>
  </si>
  <si>
    <t>a0939</t>
  </si>
  <si>
    <t>南通金巨霸机械有限公司</t>
  </si>
  <si>
    <t>a0940</t>
  </si>
  <si>
    <t>昆山益升隆机械设备有限公司</t>
  </si>
  <si>
    <t>a0941</t>
  </si>
  <si>
    <t>无锡市腾达机械制造有限公司</t>
  </si>
  <si>
    <t>a0942</t>
  </si>
  <si>
    <t>无锡市永合机械制造有限公司</t>
  </si>
  <si>
    <t>a0943</t>
  </si>
  <si>
    <t>苏州市汉宜化学有限公司</t>
  </si>
  <si>
    <t>a0944</t>
  </si>
  <si>
    <t>昆山富龙金属制品厂</t>
  </si>
  <si>
    <t>a0945</t>
  </si>
  <si>
    <t>太仓启钧精密模具有限公司</t>
  </si>
  <si>
    <t>a0946</t>
  </si>
  <si>
    <t>上力(天津)不锈钢贸易有限公司</t>
  </si>
  <si>
    <t>a0948</t>
  </si>
  <si>
    <t>赫比（上海）精密模具有限公司</t>
  </si>
  <si>
    <t>a0949</t>
  </si>
  <si>
    <t>昆山市优科精密工具有限公司</t>
  </si>
  <si>
    <t>a0950</t>
  </si>
  <si>
    <t>张家港市奔球光亮管制造有限公司</t>
  </si>
  <si>
    <t>a0951</t>
  </si>
  <si>
    <t>惠州硕贝德无线科技股份有限公司</t>
  </si>
  <si>
    <t>a0952</t>
  </si>
  <si>
    <t>昆山市玉山镇佳尔特精密模具厂</t>
  </si>
  <si>
    <t>a0953</t>
  </si>
  <si>
    <t>无锡浩途机械有限公司</t>
  </si>
  <si>
    <t>a0954</t>
  </si>
  <si>
    <t>昆山铭世特精密机械有限公司</t>
  </si>
  <si>
    <t>a0955</t>
  </si>
  <si>
    <t>上海意台自动化设备有限公司</t>
  </si>
  <si>
    <t>a0956</t>
  </si>
  <si>
    <t>宁波金大展金属材料有限公司</t>
  </si>
  <si>
    <t>a0957</t>
  </si>
  <si>
    <t>昆山基卓精密模具有限公司</t>
  </si>
  <si>
    <t>a0959</t>
  </si>
  <si>
    <t>昆山奔铭机电科技有限公司</t>
  </si>
  <si>
    <t>a0960</t>
  </si>
  <si>
    <t>无锡海达精密管带有限公司</t>
  </si>
  <si>
    <t>a0961</t>
  </si>
  <si>
    <t>商丘金振源电子科技有限公司</t>
  </si>
  <si>
    <t>20150821内部联络单</t>
  </si>
  <si>
    <t>a0962</t>
  </si>
  <si>
    <t>江阴市居氏机械制造有限公司</t>
  </si>
  <si>
    <t>a0963</t>
  </si>
  <si>
    <t>无锡斯迈德金属制品有限公司</t>
  </si>
  <si>
    <t>a0964</t>
  </si>
  <si>
    <t>上海妮林工贸有限公司</t>
  </si>
  <si>
    <t>a0966</t>
  </si>
  <si>
    <t xml:space="preserve">爱德邦斯（苏州）模型设计有限公司 </t>
  </si>
  <si>
    <t>a0967</t>
  </si>
  <si>
    <t>乐清市天源模具有限公司</t>
  </si>
  <si>
    <t>a0968</t>
  </si>
  <si>
    <t>昆山习奥玛精密机械科技有限公司</t>
  </si>
  <si>
    <t>a0969</t>
  </si>
  <si>
    <t>昆山多纳利车料有限公司</t>
  </si>
  <si>
    <t>a0970</t>
  </si>
  <si>
    <t>合肥铭尊精密科技有限公司</t>
  </si>
  <si>
    <t>a0971</t>
  </si>
  <si>
    <t>昆山马克特机电有限公司</t>
  </si>
  <si>
    <t>a0972</t>
  </si>
  <si>
    <t>深圳市丰捷亚精密技术有限公司</t>
  </si>
  <si>
    <t>月结30天</t>
  </si>
  <si>
    <t>a0973</t>
  </si>
  <si>
    <t>无锡马克科技有限公司</t>
  </si>
  <si>
    <t>a0974</t>
  </si>
  <si>
    <t>昆山速技杰机械有限公司</t>
  </si>
  <si>
    <t>a0975</t>
  </si>
  <si>
    <t>昆山市鸿杰金属材料有限公司</t>
  </si>
  <si>
    <t>a0976</t>
  </si>
  <si>
    <t>无锡市满长和精密机械有限公司</t>
  </si>
  <si>
    <t>a0978</t>
  </si>
  <si>
    <t>苏州东创精密机械有限公司</t>
  </si>
  <si>
    <t>a0980</t>
  </si>
  <si>
    <t>佛山市易成金属材料有限公司</t>
  </si>
  <si>
    <t>a0981</t>
  </si>
  <si>
    <t>无锡市东方液压件制造有限公司</t>
  </si>
  <si>
    <t>a0982</t>
  </si>
  <si>
    <t>苏州新启源精密机械有限公司</t>
  </si>
  <si>
    <t>a0983</t>
  </si>
  <si>
    <t>苏州金莱克汽车电机有限公司</t>
  </si>
  <si>
    <t>a0984</t>
  </si>
  <si>
    <t>常州市明武精密铸造有限公司</t>
  </si>
  <si>
    <t>a0985</t>
  </si>
  <si>
    <t>苏州鑫宏达精密模具有限公司</t>
  </si>
  <si>
    <t>a0986</t>
  </si>
  <si>
    <t>无锡市五十五度科技有限公司</t>
  </si>
  <si>
    <t>a0987</t>
  </si>
  <si>
    <t>上海佳林模具有限公司</t>
  </si>
  <si>
    <t>a0988</t>
  </si>
  <si>
    <t>江阴市申博机电科技有限公司</t>
  </si>
  <si>
    <t>a0989</t>
  </si>
  <si>
    <t>昆山佰斯拓机械设备有限公司</t>
  </si>
  <si>
    <t>a0991</t>
  </si>
  <si>
    <t>无锡鑫创和不锈钢金属制品</t>
  </si>
  <si>
    <t>a0992</t>
  </si>
  <si>
    <t>苏州佑永精密模具有限公司</t>
  </si>
  <si>
    <t>a0993</t>
  </si>
  <si>
    <t>常州利源电子设备有限公司</t>
  </si>
  <si>
    <t>a0994</t>
  </si>
  <si>
    <t>昆山中塑特种塑料薄膜制造有限公司</t>
  </si>
  <si>
    <t>爱博诺德(苏州）医疗器械公司</t>
  </si>
  <si>
    <t>a0996</t>
  </si>
  <si>
    <t>吴中区甪直适新金属制品厂</t>
  </si>
  <si>
    <t>a0997</t>
  </si>
  <si>
    <t xml:space="preserve"> 铠和电脑配件（苏州）有限公司</t>
  </si>
  <si>
    <t>a0998</t>
  </si>
  <si>
    <t>上海克莱普机械电子工程有限公司</t>
  </si>
  <si>
    <t>a0999</t>
  </si>
  <si>
    <t>大连黄海铝业有限公司</t>
  </si>
  <si>
    <t>a1000</t>
  </si>
  <si>
    <t>昆山全力欣金属制品有限公司</t>
  </si>
  <si>
    <t>a1001</t>
  </si>
  <si>
    <t>广东利美实业有限公司</t>
  </si>
  <si>
    <t>a1003</t>
  </si>
  <si>
    <t>吴江市羿扬精密电子元件有限公司</t>
  </si>
  <si>
    <t>a1004</t>
  </si>
  <si>
    <t>昆山顺鑫广达五金机电有限公司</t>
  </si>
  <si>
    <t>a1005</t>
  </si>
  <si>
    <t>苏州元弘泰精密部件有限公司</t>
  </si>
  <si>
    <t>a1006</t>
  </si>
  <si>
    <t>赫比（南通）科技有限公司</t>
  </si>
  <si>
    <t>a1008</t>
  </si>
  <si>
    <t>苏州易固特精密五金有限公司</t>
  </si>
  <si>
    <t>a1009</t>
  </si>
  <si>
    <t>赫比（上海）自动化科技有限公司</t>
  </si>
  <si>
    <t>2015年11月首次开票</t>
  </si>
  <si>
    <t>a1010</t>
  </si>
  <si>
    <t>浙江恩华新材料科技有限公司</t>
  </si>
  <si>
    <t>a1011</t>
  </si>
  <si>
    <t>昆山思茂特精密五金有限公司</t>
  </si>
  <si>
    <t>a1012</t>
  </si>
  <si>
    <t>苏州新宏立精密五金有限公司</t>
  </si>
  <si>
    <t>a1013</t>
  </si>
  <si>
    <t>太仓市日鑫精密五金有限公司</t>
  </si>
  <si>
    <t>送货拿支票</t>
  </si>
  <si>
    <t>a1014</t>
  </si>
  <si>
    <t>上海铭客机械设备有限公司</t>
  </si>
  <si>
    <t>a1015</t>
  </si>
  <si>
    <t>昆山大展金属有限公司</t>
  </si>
  <si>
    <t>a1017</t>
  </si>
  <si>
    <t>丹阳市龙鑫合金有限公司</t>
  </si>
  <si>
    <t>预付款30%货到签收3天内付70%</t>
  </si>
  <si>
    <t>a1018</t>
  </si>
  <si>
    <t>昆山泰明易自动化设备有限公司</t>
  </si>
  <si>
    <t>a1020</t>
  </si>
  <si>
    <t>东台市宝钢不锈钢管件阀厂</t>
  </si>
  <si>
    <t>a1021</t>
  </si>
  <si>
    <t>莱克电气绿能科技（苏州）有限公司</t>
  </si>
  <si>
    <t>2015年12月首次开票</t>
  </si>
  <si>
    <t>a1022</t>
  </si>
  <si>
    <t>苏州锐吉电子科技有限公司</t>
  </si>
  <si>
    <t>a1023</t>
  </si>
  <si>
    <t>锜昌科技（郑州）有限公司</t>
  </si>
  <si>
    <t>a1024</t>
  </si>
  <si>
    <t>常州市惠龙不锈钢管厂</t>
  </si>
  <si>
    <t>a1025</t>
  </si>
  <si>
    <t>深圳森泽</t>
  </si>
  <si>
    <t>a1026</t>
  </si>
  <si>
    <t>江苏钢之诺金属制品有限公司</t>
  </si>
  <si>
    <t>a1027</t>
  </si>
  <si>
    <t>无锡奥奇精密模具有限公司</t>
  </si>
  <si>
    <t>a1029</t>
  </si>
  <si>
    <t>无锡市鑫德热电设备有限公司</t>
  </si>
  <si>
    <t>a1030</t>
  </si>
  <si>
    <t>南通谦益机械有限公司</t>
  </si>
  <si>
    <t>a1031</t>
  </si>
  <si>
    <t>上海赛富诺液压设备有限公司</t>
  </si>
  <si>
    <t>a1032</t>
  </si>
  <si>
    <t>苏州和吉大机电有限公司</t>
  </si>
  <si>
    <t>a1033</t>
  </si>
  <si>
    <t>深圳市泉胜精密科技有限公司</t>
  </si>
  <si>
    <t>a1034</t>
  </si>
  <si>
    <t>上海赫贤数控设备有限公司</t>
  </si>
  <si>
    <t>a1036</t>
  </si>
  <si>
    <t>上海虬群精密机械有限公司</t>
  </si>
  <si>
    <t>a1037</t>
  </si>
  <si>
    <t>苏州超峰电子科技有限公司</t>
  </si>
  <si>
    <t>a1038</t>
  </si>
  <si>
    <t>昆山市开发区浩琦机械厂</t>
  </si>
  <si>
    <t>月结60天</t>
  </si>
  <si>
    <t>a1039</t>
  </si>
  <si>
    <t>苏州盛鑫昌自动化设备有限公司</t>
  </si>
  <si>
    <t>a1040</t>
  </si>
  <si>
    <t>苏州源润金属制品有限公司</t>
  </si>
  <si>
    <t>a1042</t>
  </si>
  <si>
    <t>江苏宝时达动力科技有限公司</t>
  </si>
  <si>
    <t>a1043</t>
  </si>
  <si>
    <t>上海华友金裕微电子有限公司</t>
  </si>
  <si>
    <t>刘辙</t>
  </si>
  <si>
    <t>a1044</t>
  </si>
  <si>
    <t>泗洪县玛克瑞医疗器械有限公司</t>
  </si>
  <si>
    <t>a1045</t>
  </si>
  <si>
    <t>柏科（常熟）电机有限公司</t>
  </si>
  <si>
    <t>a1046</t>
  </si>
  <si>
    <t>苏州锐青电子科技有限公司</t>
  </si>
  <si>
    <t>a1048</t>
  </si>
  <si>
    <t>海盐义腾金属制品有限公司</t>
  </si>
  <si>
    <t>a1050</t>
  </si>
  <si>
    <t>六丰精密机械（昆山）有限公司</t>
  </si>
  <si>
    <t>a1051</t>
  </si>
  <si>
    <t>苏州鑫必宏精密机械有限公司</t>
  </si>
  <si>
    <t>a1053</t>
  </si>
  <si>
    <t>溧阳市华田机械制造有限公司</t>
  </si>
  <si>
    <t>a1055</t>
  </si>
  <si>
    <t>赫比（苏州）通讯科技有限公司</t>
  </si>
  <si>
    <t>a1056</t>
  </si>
  <si>
    <t>昆山鑫瑞达金属科技有限公司</t>
  </si>
  <si>
    <t>a1057</t>
  </si>
  <si>
    <t>无锡均宇德精密机械制造有限公司</t>
  </si>
  <si>
    <t>a1058</t>
  </si>
  <si>
    <t>昆山森鹏塑胶制品有限公司</t>
  </si>
  <si>
    <t>a1059</t>
  </si>
  <si>
    <t>靖江市荣达模具厂</t>
  </si>
  <si>
    <t>a1060</t>
  </si>
  <si>
    <t>昆山飞鸿达电子有限公司</t>
  </si>
  <si>
    <t>2016年02月首次开票</t>
  </si>
  <si>
    <t>a1061</t>
  </si>
  <si>
    <t>北京宏大钛科贸有限公司</t>
  </si>
  <si>
    <t>a1062</t>
  </si>
  <si>
    <t>昆山正菲翔精密机械有限公司</t>
  </si>
  <si>
    <t>a1064</t>
  </si>
  <si>
    <t>昆山百喜五金机械有限公司</t>
  </si>
  <si>
    <t>a1065</t>
  </si>
  <si>
    <t>常州奥创化工新材料有限公司</t>
  </si>
  <si>
    <t>a1066</t>
  </si>
  <si>
    <t>无锡市晶心模具制造有限公司</t>
  </si>
  <si>
    <t>a1067</t>
  </si>
  <si>
    <t>太仓裕景机械有限公司</t>
  </si>
  <si>
    <t>a1068</t>
  </si>
  <si>
    <t>吴江市松陵镇八坼鸿辉精密模具厂</t>
  </si>
  <si>
    <t>a1069</t>
  </si>
  <si>
    <t>无锡麟合精密合金制品有限公司</t>
  </si>
  <si>
    <t>a1070</t>
  </si>
  <si>
    <t>昆山瑞鑫力精密机械有限公司</t>
  </si>
  <si>
    <t>a1071</t>
  </si>
  <si>
    <t>苏州美图航空密封件有限公司</t>
  </si>
  <si>
    <t>a1072</t>
  </si>
  <si>
    <t>江苏常宝普莱森钢管有限公司</t>
  </si>
  <si>
    <t>a1073</t>
  </si>
  <si>
    <t>无锡市民豪机械配件有限公司</t>
  </si>
  <si>
    <t>a1074</t>
  </si>
  <si>
    <t>昆山源科弘森金属科技有限公司</t>
  </si>
  <si>
    <t>2016年01月首次开票</t>
  </si>
  <si>
    <t>a1075</t>
  </si>
  <si>
    <t>郑州精基精密机械贸易有限公司</t>
  </si>
  <si>
    <t>a1076</t>
  </si>
  <si>
    <t>上海宝政机械有限公司</t>
  </si>
  <si>
    <t>1%提成  /代理商 20170601前为丁连军，20180601后为柏君芝无提成</t>
  </si>
  <si>
    <t>a1077</t>
  </si>
  <si>
    <t xml:space="preserve">翊腾电子科技（昆山）有限公司 </t>
  </si>
  <si>
    <t>a1078</t>
  </si>
  <si>
    <t>镇江市京口谏壁起重工具厂</t>
  </si>
  <si>
    <t>2016年04月首次开票</t>
  </si>
  <si>
    <t>a1079</t>
  </si>
  <si>
    <t>昆山帕沃精密零部件制造有限公司</t>
  </si>
  <si>
    <t>a1080</t>
  </si>
  <si>
    <t>昆山继准精密机械有限公司</t>
  </si>
  <si>
    <t>a1082</t>
  </si>
  <si>
    <t>昆山市千灯镇科瑞达模具加工厂</t>
  </si>
  <si>
    <t>a1083</t>
  </si>
  <si>
    <t>昆山华美缝纫有限公司</t>
  </si>
  <si>
    <t>a1084</t>
  </si>
  <si>
    <t>昆山裕锦环保包装有限公司</t>
  </si>
  <si>
    <t>a1085</t>
  </si>
  <si>
    <t>日沛电脑配件（上海）有限公司</t>
  </si>
  <si>
    <t>a1086</t>
  </si>
  <si>
    <t>昆山神通航精密元件有限公司</t>
  </si>
  <si>
    <t>a1087</t>
  </si>
  <si>
    <t>江苏东阁不锈钢制品有限公司</t>
  </si>
  <si>
    <t>a1088</t>
  </si>
  <si>
    <t>苏州市相城区黄桥德亿机械厂</t>
  </si>
  <si>
    <t>a1089</t>
  </si>
  <si>
    <t>无锡美连美商贸有限公司</t>
  </si>
  <si>
    <t>a1090</t>
  </si>
  <si>
    <t>上海添泽管业有限公司</t>
  </si>
  <si>
    <t>a1091</t>
  </si>
  <si>
    <t>镇江大力液压马达股份有限公司</t>
  </si>
  <si>
    <t>a1092</t>
  </si>
  <si>
    <t>上海尊乾工贸有限公司</t>
  </si>
  <si>
    <t>a1094</t>
  </si>
  <si>
    <t>上海住友电木有限公司</t>
  </si>
  <si>
    <t>a1095</t>
  </si>
  <si>
    <t>昆山市鸿杰在线机械有限公司</t>
  </si>
  <si>
    <t>a1096</t>
  </si>
  <si>
    <t>强胜精密机械（苏州）有限公司</t>
  </si>
  <si>
    <t>2016年03月首次开票</t>
  </si>
  <si>
    <t>a1097</t>
  </si>
  <si>
    <t>江苏凯迪航控系统股份有限公司</t>
  </si>
  <si>
    <t>a1098</t>
  </si>
  <si>
    <t>昆山合立丰环保科技有限公司</t>
  </si>
  <si>
    <t>a1099</t>
  </si>
  <si>
    <t>无锡冶山机械有限公司</t>
  </si>
  <si>
    <t>a1100</t>
  </si>
  <si>
    <t>无锡佰汇利金属制品有限公司</t>
  </si>
  <si>
    <t>a1101</t>
  </si>
  <si>
    <t>无锡市金圣鸿科技有限公司</t>
  </si>
  <si>
    <t>a1102</t>
  </si>
  <si>
    <t>惠山区堰桥贵方机械厂</t>
  </si>
  <si>
    <t>a1103</t>
  </si>
  <si>
    <t>无锡市雷克莱特电器有限公司</t>
  </si>
  <si>
    <t>a1104</t>
  </si>
  <si>
    <t>无锡市科利得精密机械有限公司</t>
  </si>
  <si>
    <t>a1106</t>
  </si>
  <si>
    <t>昆山度量衡精密机械有限公司</t>
  </si>
  <si>
    <t>a1107</t>
  </si>
  <si>
    <t>深圳市德盛宝精密五金模具有限公司</t>
  </si>
  <si>
    <t>a1108</t>
  </si>
  <si>
    <t>金坛市康诚机械制造有限公司</t>
  </si>
  <si>
    <t>a1110</t>
  </si>
  <si>
    <t>苏州亚迪美欧精密金属科技有限公司</t>
  </si>
  <si>
    <t>a1111</t>
  </si>
  <si>
    <t>镇江朗源精密零件有限公司</t>
  </si>
  <si>
    <t>a1112</t>
  </si>
  <si>
    <t>无锡峻胜不锈钢厂</t>
  </si>
  <si>
    <t xml:space="preserve">送货收现金
</t>
  </si>
  <si>
    <t>a1113</t>
  </si>
  <si>
    <t>昆山市明开精密电子五金有限公司</t>
  </si>
  <si>
    <t>a1114</t>
  </si>
  <si>
    <t xml:space="preserve">湖北鑫正兴高分子科技有限公司 </t>
  </si>
  <si>
    <t>a1115</t>
  </si>
  <si>
    <t>漯河建泰精密科技有限公司</t>
  </si>
  <si>
    <t>a1116</t>
  </si>
  <si>
    <t>江苏甬金金属科技有限公司</t>
  </si>
  <si>
    <t>a1117</t>
  </si>
  <si>
    <t>滨湖区利宏五金加工场</t>
  </si>
  <si>
    <t>a1118</t>
  </si>
  <si>
    <t>常州精协精密机械厂</t>
  </si>
  <si>
    <t>a1119</t>
  </si>
  <si>
    <t>吴中区甪直坤诚五金加工厂</t>
  </si>
  <si>
    <t>a1120</t>
  </si>
  <si>
    <t>苏州金瑞阳模具有限公司</t>
  </si>
  <si>
    <t>无锡吉冈精密机械有限公司</t>
  </si>
  <si>
    <t>a1123</t>
  </si>
  <si>
    <t>上海驿衡电子制造厂</t>
  </si>
  <si>
    <t>a1124</t>
  </si>
  <si>
    <t>昆山市张浦镇明厦精密模具加工厂</t>
  </si>
  <si>
    <t>a1125</t>
  </si>
  <si>
    <t xml:space="preserve">苏州海浪漫帆船制造有限公司 </t>
  </si>
  <si>
    <t>a1126</t>
  </si>
  <si>
    <t>深圳市和佳研磨实业有限公司</t>
  </si>
  <si>
    <t>a1127</t>
  </si>
  <si>
    <t>昆山市陆家镇嘉安五金加工厂</t>
  </si>
  <si>
    <t>a1128</t>
  </si>
  <si>
    <t>苏州港旺精密机械有限公司</t>
  </si>
  <si>
    <t>a1129</t>
  </si>
  <si>
    <t>天津易盛泰精密部件有限公司</t>
  </si>
  <si>
    <t>a1130</t>
  </si>
  <si>
    <t>张家港浦项不锈钢有限公司</t>
  </si>
  <si>
    <t>2016年7月首次开票</t>
  </si>
  <si>
    <t>a1132</t>
  </si>
  <si>
    <t>苏州固珩精密五金有限公司</t>
  </si>
  <si>
    <t>a1133</t>
  </si>
  <si>
    <t>昆山市永泓塑料五金厂</t>
  </si>
  <si>
    <t>a1134</t>
  </si>
  <si>
    <t>昆山市镫禾精密机械有限公司</t>
  </si>
  <si>
    <t>a1135</t>
  </si>
  <si>
    <t>昆山沪克环保材料有限公司</t>
  </si>
  <si>
    <t>2016年05月首次交易</t>
  </si>
  <si>
    <t>a1136</t>
  </si>
  <si>
    <t>南京沃尔德特钢有限公司</t>
  </si>
  <si>
    <t>a1137</t>
  </si>
  <si>
    <t>无锡何唐环保科技有限公司</t>
  </si>
  <si>
    <t>a1139</t>
  </si>
  <si>
    <t>常州普江不锈钢管有限公司</t>
  </si>
  <si>
    <t>a1140</t>
  </si>
  <si>
    <t>昆山铸升电子有限公司</t>
  </si>
  <si>
    <t>a1141</t>
  </si>
  <si>
    <t>昆山市顺兴隆塑料五金有限公司</t>
  </si>
  <si>
    <t>a1142</t>
  </si>
  <si>
    <t>常州市科富机械有限公司</t>
  </si>
  <si>
    <t>a1143</t>
  </si>
  <si>
    <t>江都区怀德冷拉型钢厂</t>
  </si>
  <si>
    <t>a1145</t>
  </si>
  <si>
    <t>无锡泰元不锈钢有限公司</t>
  </si>
  <si>
    <t>a1146</t>
  </si>
  <si>
    <t>无锡旭邦精密机械有限公司</t>
  </si>
  <si>
    <t>a1147</t>
  </si>
  <si>
    <t>常州市富盛锦精密机械有限公司</t>
  </si>
  <si>
    <t>a1148</t>
  </si>
  <si>
    <t>宁国双宁机械有限公司</t>
  </si>
  <si>
    <t>a1149</t>
  </si>
  <si>
    <t>上海银木电器制造有限公司</t>
  </si>
  <si>
    <t>a1150</t>
  </si>
  <si>
    <t>东莞劲胜精密组件股份有限公司</t>
  </si>
  <si>
    <t>2016年06月首次开票</t>
  </si>
  <si>
    <t xml:space="preserve">苏州匠准精密组件有限公司 </t>
  </si>
  <si>
    <t>a1152</t>
  </si>
  <si>
    <t>上海满亚金属制品有限公司</t>
  </si>
  <si>
    <t>a1153</t>
  </si>
  <si>
    <t>童蒙养正精密压铸科技有限公司</t>
  </si>
  <si>
    <t>a1154</t>
  </si>
  <si>
    <t>昆山联合利兴模具科技有限公司</t>
  </si>
  <si>
    <t>a1155</t>
  </si>
  <si>
    <t>南京宏睿普林微波技术股份有限公司</t>
  </si>
  <si>
    <t>a1156</t>
  </si>
  <si>
    <t>无锡富先达精密机械有限公司</t>
  </si>
  <si>
    <t>a1157</t>
  </si>
  <si>
    <t>上海孚冶科技有限公司</t>
  </si>
  <si>
    <t>a1158</t>
  </si>
  <si>
    <t>太仓佳通金属制品有限公司</t>
  </si>
  <si>
    <t>a1159</t>
  </si>
  <si>
    <t>上海翰盾工贸有限公司</t>
  </si>
  <si>
    <t>月结90天</t>
  </si>
  <si>
    <t>a1160</t>
  </si>
  <si>
    <t>北京特谱康科技有限公司</t>
  </si>
  <si>
    <t>a1161</t>
  </si>
  <si>
    <t>苏州宇冠威精密机械有限公司</t>
  </si>
  <si>
    <t>a1162</t>
  </si>
  <si>
    <t>苏州瑞锦诚电器有限公司</t>
  </si>
  <si>
    <t>a1163</t>
  </si>
  <si>
    <t>昆山市千灯镇程锦五金加工厂</t>
  </si>
  <si>
    <t>a1164</t>
  </si>
  <si>
    <t>昆山科硕精密模具科技有限公司</t>
  </si>
  <si>
    <t>a1165</t>
  </si>
  <si>
    <t>南通市胜荣五金厂（普通合伙）</t>
  </si>
  <si>
    <t>a1166</t>
  </si>
  <si>
    <t>上海和荣实业有限公司</t>
  </si>
  <si>
    <t>a1167</t>
  </si>
  <si>
    <t>东台市宁泰精密机械有限公司</t>
  </si>
  <si>
    <t>a1168</t>
  </si>
  <si>
    <t>中兴能源装备有限公司</t>
  </si>
  <si>
    <t>a1169</t>
  </si>
  <si>
    <t>景县云特橡塑制品有限公司</t>
  </si>
  <si>
    <t>a1171</t>
  </si>
  <si>
    <t>海朝利液压机械无锡有限公司</t>
  </si>
  <si>
    <t>a1172</t>
  </si>
  <si>
    <t>苏州精工萃机电有限公司</t>
  </si>
  <si>
    <t>2016年06月首次交易</t>
  </si>
  <si>
    <t>a1173</t>
  </si>
  <si>
    <t>无锡震帮机械设备有限公司</t>
  </si>
  <si>
    <t>a1174</t>
  </si>
  <si>
    <t>上海焕进科技有限公司</t>
  </si>
  <si>
    <t>a1176</t>
  </si>
  <si>
    <t>宜兴市三浦塑业有限公司</t>
  </si>
  <si>
    <t>2016年07月首次交易</t>
  </si>
  <si>
    <t>a1179</t>
  </si>
  <si>
    <t>昆山沪讯电子科技有限公司</t>
  </si>
  <si>
    <t>a1180</t>
  </si>
  <si>
    <t>浙江义腾特种钢管有限公司</t>
  </si>
  <si>
    <t>a1181</t>
  </si>
  <si>
    <t>昆山日月兴机械科技有限公司</t>
  </si>
  <si>
    <t>a1182</t>
  </si>
  <si>
    <t>苏州乾启机械有限公司</t>
  </si>
  <si>
    <t>a1183</t>
  </si>
  <si>
    <t>保定市中圣博泰商贸有限公司</t>
  </si>
  <si>
    <t>a1184</t>
  </si>
  <si>
    <t>台州磊达型钢冷拔有限公司</t>
  </si>
  <si>
    <t>月结45天</t>
  </si>
  <si>
    <t>a1185</t>
  </si>
  <si>
    <t>上海冉赣机械设备有限公司</t>
  </si>
  <si>
    <t>a1186</t>
  </si>
  <si>
    <t>苏州永麦利精密机械有限公司</t>
  </si>
  <si>
    <t>王伟</t>
  </si>
  <si>
    <t>a1187</t>
  </si>
  <si>
    <t>苏州鑫来发精密五金有限公司</t>
  </si>
  <si>
    <t>a1188</t>
  </si>
  <si>
    <t>昆山福龙达金属制品有限公司</t>
  </si>
  <si>
    <t>a1189</t>
  </si>
  <si>
    <t>常州新金宇传动科技有限公司</t>
  </si>
  <si>
    <t>a1190</t>
  </si>
  <si>
    <t>江苏合川机械有限公司</t>
  </si>
  <si>
    <t>a1192</t>
  </si>
  <si>
    <t>茌平瑞鑫机械制造有限公司</t>
  </si>
  <si>
    <t>a1193</t>
  </si>
  <si>
    <t>安徽博裕达科学仪器有限公司</t>
  </si>
  <si>
    <t>a1195</t>
  </si>
  <si>
    <t>武汉思拓达精密机械有限公司</t>
  </si>
  <si>
    <t>a1196</t>
  </si>
  <si>
    <t>昆山市玉山镇铭速达精密模具厂</t>
  </si>
  <si>
    <t>a1197</t>
  </si>
  <si>
    <t>无锡亨富生科技有限公司</t>
  </si>
  <si>
    <t>a1198</t>
  </si>
  <si>
    <t>昆山昊凯金属制品有限公司</t>
  </si>
  <si>
    <t>a1199</t>
  </si>
  <si>
    <t>河南俊泰机电设备有限公司</t>
  </si>
  <si>
    <t>a1200</t>
  </si>
  <si>
    <t>苏州市吴中区甪直吉平精密模具厂</t>
  </si>
  <si>
    <t>a1201</t>
  </si>
  <si>
    <t>昆明乾润设备进出口有限公司</t>
  </si>
  <si>
    <t>a1202</t>
  </si>
  <si>
    <t>苏州顺风船精工科技有限公司</t>
  </si>
  <si>
    <t>a1204</t>
  </si>
  <si>
    <t>上海羽尔金属材料有限公司</t>
  </si>
  <si>
    <t>a1205</t>
  </si>
  <si>
    <t>昆山小川精密机械有限公司</t>
  </si>
  <si>
    <t>a1206</t>
  </si>
  <si>
    <t>太仓市壹加壹精密机械有限公司</t>
  </si>
  <si>
    <t>a1207</t>
  </si>
  <si>
    <t xml:space="preserve">常州市谷得福瑞德机械有限公司 </t>
  </si>
  <si>
    <t>a1209</t>
  </si>
  <si>
    <t>常州优尊自动化设备有限公司</t>
  </si>
  <si>
    <t>a1211</t>
  </si>
  <si>
    <t>平湖市鸿安五金厂</t>
  </si>
  <si>
    <t>a1212</t>
  </si>
  <si>
    <t>昆山柯菲特精密模具有限公司</t>
  </si>
  <si>
    <t>a1213</t>
  </si>
  <si>
    <t>上海允钲机械有限公司</t>
  </si>
  <si>
    <t>a1214</t>
  </si>
  <si>
    <t>昆山建德工程机械制造有限公司</t>
  </si>
  <si>
    <t>a1215</t>
  </si>
  <si>
    <t>镇江佳鑫精工设备有限公司</t>
  </si>
  <si>
    <t>a1216</t>
  </si>
  <si>
    <t>苏州金鸿顺汽车部件股份有限公司</t>
  </si>
  <si>
    <t>a1217</t>
  </si>
  <si>
    <t>苏州恒迈精密机械有限公司</t>
  </si>
  <si>
    <t>a1218</t>
  </si>
  <si>
    <t>苏州凌浩精密五金有限公司</t>
  </si>
  <si>
    <t xml:space="preserve">60天 </t>
  </si>
  <si>
    <t>2016年08月首次交易</t>
  </si>
  <si>
    <t>a1220</t>
  </si>
  <si>
    <t>北京精雕科技集团有限公司苏州分公司</t>
  </si>
  <si>
    <t>a1221</t>
  </si>
  <si>
    <t>无锡市宇玉阳光金属制品有限公司</t>
  </si>
  <si>
    <t>a1222</t>
  </si>
  <si>
    <t>山东银光钰源轻金属精密成型有限公司</t>
  </si>
  <si>
    <t>a1223</t>
  </si>
  <si>
    <t>镇江阿帕斯精密部件有限公司</t>
  </si>
  <si>
    <t>a1224</t>
  </si>
  <si>
    <t>江苏聚为电子科技有限公司</t>
  </si>
  <si>
    <t>a1225</t>
  </si>
  <si>
    <t>常州银鹰航空科技有限公司</t>
  </si>
  <si>
    <t>a1226</t>
  </si>
  <si>
    <t>Catcher Technology CO.,Ltd</t>
  </si>
  <si>
    <t>简建成</t>
  </si>
  <si>
    <t>a1227</t>
  </si>
  <si>
    <t>苏州法利图机电设备有限公司</t>
  </si>
  <si>
    <t>a1228</t>
  </si>
  <si>
    <t>滨湖区兰思源精密机械加工厂</t>
  </si>
  <si>
    <t>a1229</t>
  </si>
  <si>
    <t>富金机网络科技（河南）有限公司</t>
  </si>
  <si>
    <t>a1230</t>
  </si>
  <si>
    <t>苏州市恒聚精密机械有限公司</t>
  </si>
  <si>
    <t>a1231</t>
  </si>
  <si>
    <t>苏州昶耀精密机械有限公司</t>
  </si>
  <si>
    <t>a1232</t>
  </si>
  <si>
    <t>昆山环日新能源科技有限公司</t>
  </si>
  <si>
    <t>a1233</t>
  </si>
  <si>
    <t>苏州德尔特机电科技有限公司</t>
  </si>
  <si>
    <t>2017年001月首次交易</t>
  </si>
  <si>
    <t>a1235</t>
  </si>
  <si>
    <t>无锡台亿达精密工业有限公司</t>
  </si>
  <si>
    <t>a1236</t>
  </si>
  <si>
    <t>苏州金口五金工具有限公司</t>
  </si>
  <si>
    <t>a1237</t>
  </si>
  <si>
    <t>苏州尚三机械科技有限公司</t>
  </si>
  <si>
    <t>a1238</t>
  </si>
  <si>
    <t>昆山海犇东精密科技有限公司</t>
  </si>
  <si>
    <t>a1239</t>
  </si>
  <si>
    <t>昆山庆茂全电子有限公司</t>
  </si>
  <si>
    <t>a1240</t>
  </si>
  <si>
    <t>太仓优上展示器具有限公司</t>
  </si>
  <si>
    <t>a1241</t>
  </si>
  <si>
    <t>新区硕放蒋益龙精密机械厂</t>
  </si>
  <si>
    <t>a1242</t>
  </si>
  <si>
    <t>无锡来诺斯科技有限公司</t>
  </si>
  <si>
    <t>a1243</t>
  </si>
  <si>
    <t>宜兴市南沃机械有限公司</t>
  </si>
  <si>
    <t>a1244</t>
  </si>
  <si>
    <t>南通市豪利莱化工有限公司</t>
  </si>
  <si>
    <t>a1245</t>
  </si>
  <si>
    <t>昆山先捷精密电子有限公司</t>
  </si>
  <si>
    <t>2016年09月首次交易</t>
  </si>
  <si>
    <t>a1246</t>
  </si>
  <si>
    <t>无锡苏奇精密机械制造有限公司</t>
  </si>
  <si>
    <t>a1247</t>
  </si>
  <si>
    <t>昆山慕福精密零部件有限公司</t>
  </si>
  <si>
    <t>a1248</t>
  </si>
  <si>
    <t>天津冶金集团天材科技发展有限公司</t>
  </si>
  <si>
    <t>月结60开</t>
  </si>
  <si>
    <t>a1249</t>
  </si>
  <si>
    <t>江阴市富钰精密机械有限公司</t>
  </si>
  <si>
    <t>a1250</t>
  </si>
  <si>
    <t>常州市诺金精密机械有限公司</t>
  </si>
  <si>
    <t>a1251</t>
  </si>
  <si>
    <t>立峰集团嘉善车辆有限公司</t>
  </si>
  <si>
    <t>a1252</t>
  </si>
  <si>
    <t>上海春飞包装机械有限公司</t>
  </si>
  <si>
    <t>a1253</t>
  </si>
  <si>
    <t>无锡市科月机械制造有限公司</t>
  </si>
  <si>
    <t>a1254</t>
  </si>
  <si>
    <t>惠山区玉祁镇卡欧机械配件厂</t>
  </si>
  <si>
    <t>a1255</t>
  </si>
  <si>
    <t>上海铭客传动系统有限公司</t>
  </si>
  <si>
    <t>a1256</t>
  </si>
  <si>
    <t>上海舒泰精密铸造有限公司</t>
  </si>
  <si>
    <t>a1257</t>
  </si>
  <si>
    <t>厦门康莱特切削工具有限公司</t>
  </si>
  <si>
    <t>a1258</t>
  </si>
  <si>
    <t>无锡市鑫涌车业有限公司</t>
  </si>
  <si>
    <t>50天</t>
  </si>
  <si>
    <t>a1259</t>
  </si>
  <si>
    <t>可成科技股份有限公司</t>
  </si>
  <si>
    <t>次月结90天</t>
  </si>
  <si>
    <t>张钰科</t>
  </si>
  <si>
    <t>a1262</t>
  </si>
  <si>
    <t>丹阳海纳精密机械有限公司</t>
  </si>
  <si>
    <t>a1263</t>
  </si>
  <si>
    <t>苏州工业园区永达磊盛五金机械有限公司</t>
  </si>
  <si>
    <t>a1264</t>
  </si>
  <si>
    <t>张家港义合盛机电设备有限公司</t>
  </si>
  <si>
    <t>2017年01月首次交易</t>
  </si>
  <si>
    <t>a1265</t>
  </si>
  <si>
    <t>吴中区木渎安惠机械厂</t>
  </si>
  <si>
    <t>a1266</t>
  </si>
  <si>
    <t>无锡市泰广金属制品有限公司</t>
  </si>
  <si>
    <t>a1267</t>
  </si>
  <si>
    <t>杭州御澜科技有限公司</t>
  </si>
  <si>
    <t>a1268</t>
  </si>
  <si>
    <t>昆山市张浦镇富才机械加工厂</t>
  </si>
  <si>
    <t>a1269</t>
  </si>
  <si>
    <t>上海深韵精密机械模具有限公司</t>
  </si>
  <si>
    <t>a1270</t>
  </si>
  <si>
    <t>苏州萨德精密机械有限公司</t>
  </si>
  <si>
    <t>a1271</t>
  </si>
  <si>
    <t>苏州信德电器有限公司</t>
  </si>
  <si>
    <t>a1272</t>
  </si>
  <si>
    <t>江阴市美力液压专利油泵有限公司</t>
  </si>
  <si>
    <t>a1273</t>
  </si>
  <si>
    <t>昆山市周市盛通发精密机械厂</t>
  </si>
  <si>
    <t>a1276</t>
  </si>
  <si>
    <t>陕西鹏岳航空科技有限公司</t>
  </si>
  <si>
    <t>a1277</t>
  </si>
  <si>
    <t>盐城市精佳机电设备有限公司</t>
  </si>
  <si>
    <t>a1278</t>
  </si>
  <si>
    <t>泰州卓立金属科技有限公司</t>
  </si>
  <si>
    <t>a1279</t>
  </si>
  <si>
    <t>昆山铭锐宣金属科技有限公司</t>
  </si>
  <si>
    <t>a1280</t>
  </si>
  <si>
    <t>苏州根源精机工业有限公司</t>
  </si>
  <si>
    <t>a1281</t>
  </si>
  <si>
    <t>江苏汉青特种合金有限公司</t>
  </si>
  <si>
    <t>a1282</t>
  </si>
  <si>
    <t>无锡福祺商贸有限公司</t>
  </si>
  <si>
    <t>a1283</t>
  </si>
  <si>
    <t>绍兴红良铸业有限公司</t>
  </si>
  <si>
    <t>a1284</t>
  </si>
  <si>
    <t>无锡宝仕达精密机械有限公司</t>
  </si>
  <si>
    <t>a1286</t>
  </si>
  <si>
    <t>深圳市信通达科技发展有限公司</t>
  </si>
  <si>
    <t>a1287</t>
  </si>
  <si>
    <t>昆山合康泰精密模具有限公司</t>
  </si>
  <si>
    <t>a1289</t>
  </si>
  <si>
    <t>苏州赫友铭机电科技有限公司</t>
  </si>
  <si>
    <t>2016年10月首次交易</t>
  </si>
  <si>
    <t>a1291</t>
  </si>
  <si>
    <t>上海和臣五金制造有限公司</t>
  </si>
  <si>
    <t xml:space="preserve"> </t>
  </si>
  <si>
    <t>a1292</t>
  </si>
  <si>
    <t>昆山鸿运昌精密机械有限公司</t>
  </si>
  <si>
    <t>a1293</t>
  </si>
  <si>
    <t>昆山腾荣机械有限公司</t>
  </si>
  <si>
    <t>a1294</t>
  </si>
  <si>
    <t>宁波英科特精工机械股份有限公司</t>
  </si>
  <si>
    <t>a1295</t>
  </si>
  <si>
    <t>台湾道普昇企业有限公司</t>
  </si>
  <si>
    <t>未勾选</t>
  </si>
  <si>
    <t>a1297</t>
  </si>
  <si>
    <t>苏州号德帮机电设备有限公司</t>
  </si>
  <si>
    <t>a1299</t>
  </si>
  <si>
    <t>苏州福恩特润滑油有限公司</t>
  </si>
  <si>
    <t>a1300</t>
  </si>
  <si>
    <t>无锡市众博换热器有限公司</t>
  </si>
  <si>
    <t>a1301</t>
  </si>
  <si>
    <t>无锡市欣益机电有限公司</t>
  </si>
  <si>
    <t>a1303</t>
  </si>
  <si>
    <t>无锡思必能精密机械制造有限公司</t>
  </si>
  <si>
    <t>a1304</t>
  </si>
  <si>
    <t>南京驰韵科技发展有限公司</t>
  </si>
  <si>
    <t>a1305</t>
  </si>
  <si>
    <t>东莞市国锐丰精密科技有限公司</t>
  </si>
  <si>
    <t>2016年11月首次交易</t>
  </si>
  <si>
    <t>2016年12月首次交易</t>
  </si>
  <si>
    <t>a1308</t>
  </si>
  <si>
    <t>河北中圣博泰科技有限公司</t>
  </si>
  <si>
    <t>a1309</t>
  </si>
  <si>
    <t>南通海润电子有限公司</t>
  </si>
  <si>
    <t>a1311</t>
  </si>
  <si>
    <t>昆山金卓祥精密金属有限公司</t>
  </si>
  <si>
    <t>a1312</t>
  </si>
  <si>
    <t>胜瑞电子科技（上海）有限公司</t>
  </si>
  <si>
    <t>a1313</t>
  </si>
  <si>
    <t>鲍赫动力总成部件（太仓）有限公司</t>
  </si>
  <si>
    <t>a1315</t>
  </si>
  <si>
    <t>昆山福兰德自动化设备有限公司</t>
  </si>
  <si>
    <t>a1316</t>
  </si>
  <si>
    <t>建锠（中国）精密不锈钢科技有限公司</t>
  </si>
  <si>
    <t>a1317</t>
  </si>
  <si>
    <t>上海汇增精密钢管有限公司</t>
  </si>
  <si>
    <t>a1318</t>
  </si>
  <si>
    <t>上海高泰精密管材股份有限公司</t>
  </si>
  <si>
    <t>a1320</t>
  </si>
  <si>
    <t>扬中市佳惠电子有限公司</t>
  </si>
  <si>
    <t>a1321</t>
  </si>
  <si>
    <t>上海豫忻精密机械有限公司</t>
  </si>
  <si>
    <t>a1322</t>
  </si>
  <si>
    <t>昆山鑫侨精工科技有限公司</t>
  </si>
  <si>
    <t>a1323</t>
  </si>
  <si>
    <t>无锡创辉精密机械有限公司</t>
  </si>
  <si>
    <t>a1324</t>
  </si>
  <si>
    <t>柏石伦机械（上海）有限公司</t>
  </si>
  <si>
    <t>a1326</t>
  </si>
  <si>
    <t>丰岛电子科技（苏州）有限公司</t>
  </si>
  <si>
    <t>a1327</t>
  </si>
  <si>
    <t>昆山市张浦镇源利莱五金加工厂</t>
  </si>
  <si>
    <t>a1328</t>
  </si>
  <si>
    <t>江苏特兴通讯科技有限公司</t>
  </si>
  <si>
    <t>月结120天</t>
  </si>
  <si>
    <t>a1329</t>
  </si>
  <si>
    <t>昆山专精捷工业模型有限公司</t>
  </si>
  <si>
    <t>a1330</t>
  </si>
  <si>
    <t>苏州瑞达佰科精密钣金有限公司</t>
  </si>
  <si>
    <t>a1331</t>
  </si>
  <si>
    <t>昆山永禄精密机械有限公司</t>
  </si>
  <si>
    <t>a1332</t>
  </si>
  <si>
    <t>昆山星连达电子有限公司</t>
  </si>
  <si>
    <t>a1333</t>
  </si>
  <si>
    <t>上海望捷实业有限公司</t>
  </si>
  <si>
    <t>a1334</t>
  </si>
  <si>
    <t>浙江海蝶阀门有限公司</t>
  </si>
  <si>
    <t>a1335</t>
  </si>
  <si>
    <t>鸿源阳金属制品（昆山）有限公司</t>
  </si>
  <si>
    <t>a1337</t>
  </si>
  <si>
    <t>芜湖锐进医疗设备有限公司</t>
  </si>
  <si>
    <t>a1340</t>
  </si>
  <si>
    <t>深圳市巨壮精密金属制品有限公司</t>
  </si>
  <si>
    <t>a1341</t>
  </si>
  <si>
    <t>深圳市明禹精密机械有限公司</t>
  </si>
  <si>
    <t>a1342</t>
  </si>
  <si>
    <t>天津有涵科技发展有限公司</t>
  </si>
  <si>
    <t>a1343</t>
  </si>
  <si>
    <t>昆山仂鑫塑胶模具有限公司</t>
  </si>
  <si>
    <t>a1344</t>
  </si>
  <si>
    <t>东莞钢钢镁铝科技有限公司</t>
  </si>
  <si>
    <t>a1345</t>
  </si>
  <si>
    <t>苏州联众精密五金有限公司</t>
  </si>
  <si>
    <t>a1346</t>
  </si>
  <si>
    <t>深圳市鸿军新材料科技有限公司</t>
  </si>
  <si>
    <t>原A1130变更为此</t>
  </si>
  <si>
    <t>a1348</t>
  </si>
  <si>
    <t>佛山市其右医疗科技有限公司</t>
  </si>
  <si>
    <t>a1349</t>
  </si>
  <si>
    <t>昆山钧雅利精密机械有限公司</t>
  </si>
  <si>
    <t>a1350</t>
  </si>
  <si>
    <t>昆山万鑫盛精密金属工业有限公司</t>
  </si>
  <si>
    <t>a1351</t>
  </si>
  <si>
    <t>常州麦道动力设备有限公司</t>
  </si>
  <si>
    <t>居维鹏</t>
  </si>
  <si>
    <t>a1352</t>
  </si>
  <si>
    <t>苏州市吴中区甪直鼎和五金制品厂</t>
  </si>
  <si>
    <t>a1354</t>
  </si>
  <si>
    <t>上海中红龙贸易有限公司</t>
  </si>
  <si>
    <t>a1355</t>
  </si>
  <si>
    <t>上海束奕机械科技有限公司</t>
  </si>
  <si>
    <t>a1356</t>
  </si>
  <si>
    <t>苏州市来运压铸机械有限公司</t>
  </si>
  <si>
    <t>a1357</t>
  </si>
  <si>
    <t>无锡聚创精密机械制造有限公司</t>
  </si>
  <si>
    <t>a1358</t>
  </si>
  <si>
    <t>无锡天天辉煌金属材料有限公司</t>
  </si>
  <si>
    <t>按地区分业务</t>
  </si>
  <si>
    <t>a1360</t>
  </si>
  <si>
    <t>昆山鸿轩杰精密机械有限公司</t>
  </si>
  <si>
    <t>a1361</t>
  </si>
  <si>
    <t>上海引驭实业有限公司</t>
  </si>
  <si>
    <t>a1363</t>
  </si>
  <si>
    <t>太仓威刚五金机械有限公司</t>
  </si>
  <si>
    <t>a1364</t>
  </si>
  <si>
    <t>苏州久越金属科技有限公司</t>
  </si>
  <si>
    <t>a1365</t>
  </si>
  <si>
    <t>通达（厦门）科技有限公司</t>
  </si>
  <si>
    <t>2017年3月首次交易</t>
  </si>
  <si>
    <t>2016-12-12变更</t>
  </si>
  <si>
    <t>a1367</t>
  </si>
  <si>
    <t>无锡豫美达科技有限公司</t>
  </si>
  <si>
    <t>a1368</t>
  </si>
  <si>
    <t>安丘耀发机器有限公司</t>
  </si>
  <si>
    <t>a1369</t>
  </si>
  <si>
    <t>昆山浩诚电子科技有限公司</t>
  </si>
  <si>
    <t>a1370</t>
  </si>
  <si>
    <t>苏州麦克斯福智能科技有限公司</t>
  </si>
  <si>
    <t>a1371</t>
  </si>
  <si>
    <t>安徽润康橡塑科技有限公司</t>
  </si>
  <si>
    <t>a1372</t>
  </si>
  <si>
    <t xml:space="preserve">千恒鑫汽车配件（昆山）有限公司  </t>
  </si>
  <si>
    <t>a1373</t>
  </si>
  <si>
    <t>天津润华科技有限公司</t>
  </si>
  <si>
    <t>a1374</t>
  </si>
  <si>
    <t>昆山创宏同颖电子科技有限公司</t>
  </si>
  <si>
    <t>a1376</t>
  </si>
  <si>
    <t>无锡市鑫涌管业有限公司</t>
  </si>
  <si>
    <t>a1377</t>
  </si>
  <si>
    <t>昆山千诺五金制品有限公司</t>
  </si>
  <si>
    <t>a1378</t>
  </si>
  <si>
    <t>苏州特尔信精密机械有限公司</t>
  </si>
  <si>
    <t>a1379</t>
  </si>
  <si>
    <t>上海海基不锈钢材料有限公司</t>
  </si>
  <si>
    <t>a1380</t>
  </si>
  <si>
    <t>常州市云飞电子有限公司</t>
  </si>
  <si>
    <t>a1381</t>
  </si>
  <si>
    <t>昆山金亚隆工业材料有限公司</t>
  </si>
  <si>
    <t>a1382</t>
  </si>
  <si>
    <t>无锡市畅悦莱科技有限公司</t>
  </si>
  <si>
    <t>a1383</t>
  </si>
  <si>
    <t>昆山市千灯镇创隆精密模具厂</t>
  </si>
  <si>
    <t>a1384</t>
  </si>
  <si>
    <t>苏州珏诺精密机械有限公司</t>
  </si>
  <si>
    <t>a1385</t>
  </si>
  <si>
    <t>昆山鑫睿昊五金科技有限公司</t>
  </si>
  <si>
    <t>a1386</t>
  </si>
  <si>
    <t>苏州利宏源精密零件有限公司</t>
  </si>
  <si>
    <t>2017年03月首次交易</t>
  </si>
  <si>
    <t>a1388</t>
  </si>
  <si>
    <t>天津信兴科技发展有限公司</t>
  </si>
  <si>
    <t>a1389</t>
  </si>
  <si>
    <t>无锡市圣特克电动执行器制造有限公司</t>
  </si>
  <si>
    <t>a1390</t>
  </si>
  <si>
    <t>上海山鸿金属制品有限公司</t>
  </si>
  <si>
    <t>a1391</t>
  </si>
  <si>
    <t>常州卓瑞汽车零部件有限公司</t>
  </si>
  <si>
    <t>a1392</t>
  </si>
  <si>
    <t>新区普捷精密机械厂</t>
  </si>
  <si>
    <t>a1394</t>
  </si>
  <si>
    <t>昆山市启美电子科技有限公司</t>
  </si>
  <si>
    <t>a1395</t>
  </si>
  <si>
    <t>无锡贝杰机械科技有限公司</t>
  </si>
  <si>
    <t>a1396</t>
  </si>
  <si>
    <t>江苏新誉航空精密机械制造有限公司 </t>
  </si>
  <si>
    <t>a1397</t>
  </si>
  <si>
    <t>无锡富宝不锈钢有限公司</t>
  </si>
  <si>
    <t>a1398</t>
  </si>
  <si>
    <t>成都锣锅机械模具有限公司</t>
  </si>
  <si>
    <t>熊杰</t>
  </si>
  <si>
    <t>a1399</t>
  </si>
  <si>
    <t>成都尚厚科技有限公司</t>
  </si>
  <si>
    <t>a1400</t>
  </si>
  <si>
    <t>无锡泰达锐克环保材料科技有限公司</t>
  </si>
  <si>
    <t>a1401</t>
  </si>
  <si>
    <t>无锡瑟亚精密机械有限公司</t>
  </si>
  <si>
    <t>a1403</t>
  </si>
  <si>
    <t>昆山小山精密模具有限公司</t>
  </si>
  <si>
    <t>2017年02月首次交易</t>
  </si>
  <si>
    <t>a1404</t>
  </si>
  <si>
    <t>添悦精密模具（苏州）有限公司</t>
  </si>
  <si>
    <t>a1405</t>
  </si>
  <si>
    <t>昆山三洋硅胶制品有限公司</t>
  </si>
  <si>
    <t>a1407</t>
  </si>
  <si>
    <t>浙江嘉上控股有限公司</t>
  </si>
  <si>
    <t>沈洁</t>
  </si>
  <si>
    <t>a1408</t>
  </si>
  <si>
    <t>成都齐友科技有限公司</t>
  </si>
  <si>
    <t>a1409</t>
  </si>
  <si>
    <t>无锡銮腾精密机械制造有限公司</t>
  </si>
  <si>
    <t>a1410</t>
  </si>
  <si>
    <t>无锡宝仕华机械制造有限公司</t>
  </si>
  <si>
    <t>a1412</t>
  </si>
  <si>
    <t>昆山欧亚达精密五金有限公司</t>
  </si>
  <si>
    <t>a1413</t>
  </si>
  <si>
    <t>常州十方精密机械有限公司</t>
  </si>
  <si>
    <t>a1414</t>
  </si>
  <si>
    <t>昆山荣和磨削设备有限公司</t>
  </si>
  <si>
    <t>a1415</t>
  </si>
  <si>
    <t>成都精铖电子设备制造有限公司</t>
  </si>
  <si>
    <t>a1416</t>
  </si>
  <si>
    <t>昆山兴能能源科技有限公司</t>
  </si>
  <si>
    <t>a1417</t>
  </si>
  <si>
    <t>苏州得尔胜精密机械有限公司</t>
  </si>
  <si>
    <t>a1418</t>
  </si>
  <si>
    <t>立讯电子科技（昆山）有限公司</t>
  </si>
  <si>
    <t>a1419</t>
  </si>
  <si>
    <t>连云港申轩智能电子科技有限公司</t>
  </si>
  <si>
    <t>a1420</t>
  </si>
  <si>
    <t>无锡利淼金属制品有限公司</t>
  </si>
  <si>
    <t>a1421</t>
  </si>
  <si>
    <t>河南晁昌精密科技有限公司</t>
  </si>
  <si>
    <t>代理商，20180401变更前为大客户，后为代理商</t>
  </si>
  <si>
    <t>a1422</t>
  </si>
  <si>
    <t>昆山沃顿经纬五金机电有限公司</t>
  </si>
  <si>
    <t>a1423</t>
  </si>
  <si>
    <t>昆山捷立旺模具有限公司</t>
  </si>
  <si>
    <t>a1425</t>
  </si>
  <si>
    <t>苏州东吉源金属科技有限公司</t>
  </si>
  <si>
    <t>a1426</t>
  </si>
  <si>
    <t>昆山市张浦镇竣邦精密五金厂</t>
  </si>
  <si>
    <t>a1427</t>
  </si>
  <si>
    <t>深圳市鑫志成五金模具有限公司</t>
  </si>
  <si>
    <t>a1428</t>
  </si>
  <si>
    <t>江阴市格宁科特化工有限公司</t>
  </si>
  <si>
    <t>月结180天</t>
  </si>
  <si>
    <t>a1429</t>
  </si>
  <si>
    <t>昆山永宏川精密机械有限公司</t>
  </si>
  <si>
    <t>2017年02月首次开票</t>
  </si>
  <si>
    <t>2017年03月首次开票</t>
  </si>
  <si>
    <t>a1432</t>
  </si>
  <si>
    <t>昆山健达威模塑有限公司</t>
  </si>
  <si>
    <t>a1433</t>
  </si>
  <si>
    <t>昆山亿傅丰精密模具有限公司</t>
  </si>
  <si>
    <t>a1434</t>
  </si>
  <si>
    <t>昆山润德昌精密模具有限公司</t>
  </si>
  <si>
    <t>a1435</t>
  </si>
  <si>
    <t>无锡凯文斯通精密机械有限公司</t>
  </si>
  <si>
    <t>a1437</t>
  </si>
  <si>
    <t>无锡新天弘金属制品有限公司</t>
  </si>
  <si>
    <t>2017年04月首次开票</t>
  </si>
  <si>
    <t>a1438</t>
  </si>
  <si>
    <t>四川英智翔机电有限公司</t>
  </si>
  <si>
    <t>a1439</t>
  </si>
  <si>
    <t>无锡展辉金属制品有限公司</t>
  </si>
  <si>
    <t>a1441</t>
  </si>
  <si>
    <t>常州市鑫愉宝传动部件有限公司</t>
  </si>
  <si>
    <t>a1442</t>
  </si>
  <si>
    <t>昆山泰高精密机械有限公司</t>
  </si>
  <si>
    <t>a1443</t>
  </si>
  <si>
    <t>常州市瑞川电子有限公司</t>
  </si>
  <si>
    <t>a1444</t>
  </si>
  <si>
    <t>常州勤创机械设备有限公司</t>
  </si>
  <si>
    <t>a1445</t>
  </si>
  <si>
    <t>无锡市法中金属制品有限公司</t>
  </si>
  <si>
    <t>a1446</t>
  </si>
  <si>
    <t>吴江市三鑫机械塑包厂</t>
  </si>
  <si>
    <t>a1447</t>
  </si>
  <si>
    <t>临安市涌鑫精密元件有限公司</t>
  </si>
  <si>
    <t>a1448</t>
  </si>
  <si>
    <t>苏州龙兴晟机电科技有限公司</t>
  </si>
  <si>
    <t>a1449</t>
  </si>
  <si>
    <t>无锡朗维科技有限公司</t>
  </si>
  <si>
    <t>a1450</t>
  </si>
  <si>
    <t>苏州市亚辉光学科技有限公司</t>
  </si>
  <si>
    <t>a1452</t>
  </si>
  <si>
    <t>昆山东星机电有限公司</t>
  </si>
  <si>
    <t>a1453</t>
  </si>
  <si>
    <t>苏州中晟精密制造有限公司</t>
  </si>
  <si>
    <t>a1455</t>
  </si>
  <si>
    <t>昆山市金锦来机械有限公司</t>
  </si>
  <si>
    <t>a1456</t>
  </si>
  <si>
    <t>昆山鸿基业精密模具有限公司</t>
  </si>
  <si>
    <t>a1457</t>
  </si>
  <si>
    <t>美而光交通运动器材（昆山）有限公司</t>
  </si>
  <si>
    <t>a1458</t>
  </si>
  <si>
    <t>杭州浩业实业有限公司</t>
  </si>
  <si>
    <t>a1459</t>
  </si>
  <si>
    <t>相城区北桥金发五金厂</t>
  </si>
  <si>
    <t>a1462</t>
  </si>
  <si>
    <t>无锡华励达工业制品有限公司</t>
  </si>
  <si>
    <t>a1463</t>
  </si>
  <si>
    <t>苏州科比特切削科技有限公司</t>
  </si>
  <si>
    <t>a1466</t>
  </si>
  <si>
    <t>苏州御泰鑫精密机电有限公司</t>
  </si>
  <si>
    <t>a1469</t>
  </si>
  <si>
    <t>苏州旭霸精密科技有限公司</t>
  </si>
  <si>
    <t>a1470</t>
  </si>
  <si>
    <t>湖北友宏电子科技有限公司</t>
  </si>
  <si>
    <t>月结150天</t>
  </si>
  <si>
    <t>a1471</t>
  </si>
  <si>
    <t>昆山沪胜环保材料有限公司</t>
  </si>
  <si>
    <t>a1473</t>
  </si>
  <si>
    <t>昆山鑫杰会数控科技有限公司</t>
  </si>
  <si>
    <t>a1474</t>
  </si>
  <si>
    <t>苏州腾龙电机科技有限公司</t>
  </si>
  <si>
    <t>a1475</t>
  </si>
  <si>
    <t>浙江易亲工业科技有限公司</t>
  </si>
  <si>
    <t>a1476</t>
  </si>
  <si>
    <t>昆山竺信机械制造有限公司</t>
  </si>
  <si>
    <t>a1477</t>
  </si>
  <si>
    <t>苏州吉新晟精密机械有限公司</t>
  </si>
  <si>
    <t>a1478</t>
  </si>
  <si>
    <t>吴中区甪直泰升模具厂</t>
  </si>
  <si>
    <t>a1479</t>
  </si>
  <si>
    <t>苏州市东钢精工科技有限公司</t>
  </si>
  <si>
    <t>a1481</t>
  </si>
  <si>
    <t>济南启明汽车配件有限公司</t>
  </si>
  <si>
    <t>a1482</t>
  </si>
  <si>
    <t>无锡联合信精密机械有限公司</t>
  </si>
  <si>
    <t>a1483</t>
  </si>
  <si>
    <t>常州卓展数控机械有限公司</t>
  </si>
  <si>
    <t>a1484</t>
  </si>
  <si>
    <t>无锡市龙腾钢结构有限公司</t>
  </si>
  <si>
    <t>a1485</t>
  </si>
  <si>
    <t>上海鑫益瑞杰有色合金有限公司</t>
  </si>
  <si>
    <t>a1486</t>
  </si>
  <si>
    <t>镇江市人杰医疗器械有限公司</t>
  </si>
  <si>
    <t>a1487</t>
  </si>
  <si>
    <t>无锡雅任商贸有限公司</t>
  </si>
  <si>
    <t>a1488</t>
  </si>
  <si>
    <t>苏州帝华精密五金有限公司</t>
  </si>
  <si>
    <t>a1489</t>
  </si>
  <si>
    <t>苏州季宜机电有限公司</t>
  </si>
  <si>
    <t>a1490</t>
  </si>
  <si>
    <t>昆山市嘉驭汽车饰件有限公司</t>
  </si>
  <si>
    <t>a1492</t>
  </si>
  <si>
    <t>昆山宏兴腾精密模具有限公司</t>
  </si>
  <si>
    <t>a1493</t>
  </si>
  <si>
    <t>无锡川励达精密机械有限公司</t>
  </si>
  <si>
    <t>a1494</t>
  </si>
  <si>
    <t>永嘉县三仕电子有限公司</t>
  </si>
  <si>
    <t>a1496</t>
  </si>
  <si>
    <t>苏州能恒精密机械有限公司</t>
  </si>
  <si>
    <t>a1497</t>
  </si>
  <si>
    <t>BRANCH IN BACNINH-88TRADING AND CONSTRUCTION SOLO MEMBER COMPANY LIMITED</t>
  </si>
  <si>
    <t>a1499</t>
  </si>
  <si>
    <t>无锡柯锐开汽车装备有限公司</t>
  </si>
  <si>
    <t>2017年05月首次开票</t>
  </si>
  <si>
    <t>a1500</t>
  </si>
  <si>
    <t>深圳市中金科五金制造有限公司</t>
  </si>
  <si>
    <t>a1501</t>
  </si>
  <si>
    <t>台州大昌汽车部件有限公司</t>
  </si>
  <si>
    <t>2017年06月首次开票</t>
  </si>
  <si>
    <t>a1503</t>
  </si>
  <si>
    <t>苏州荣申行贸易有限公司</t>
  </si>
  <si>
    <t>a1504</t>
  </si>
  <si>
    <t>昆山华圣达电子有限公司</t>
  </si>
  <si>
    <t>a1505</t>
  </si>
  <si>
    <t>昆山源尔捷精密机械有限公司</t>
  </si>
  <si>
    <t>a1506</t>
  </si>
  <si>
    <t>昆山加利富精密工业有限公司</t>
  </si>
  <si>
    <t>a1507</t>
  </si>
  <si>
    <t>苏州纬敏创自动化设备有限公司</t>
  </si>
  <si>
    <t>a1508</t>
  </si>
  <si>
    <t>苏州富强科技有限公司</t>
  </si>
  <si>
    <t>a1509</t>
  </si>
  <si>
    <t>江门市信贝利机械有限公司</t>
  </si>
  <si>
    <t>a1510</t>
  </si>
  <si>
    <t>苏州市吴中区木渎新华机械厂</t>
  </si>
  <si>
    <t>a1511</t>
  </si>
  <si>
    <t>宁波创来机械有限公司</t>
  </si>
  <si>
    <t>a1512</t>
  </si>
  <si>
    <t>昆山市英之杰机电有限公司</t>
  </si>
  <si>
    <t>a1514</t>
  </si>
  <si>
    <t>广东金佰格制冷设备有限公司昆山分公司</t>
  </si>
  <si>
    <t>a1515</t>
  </si>
  <si>
    <t>昆山钰镫精密五金有限公司</t>
  </si>
  <si>
    <t>a1516</t>
  </si>
  <si>
    <t>昆山睿涛机械设备有限公司</t>
  </si>
  <si>
    <t>a1517</t>
  </si>
  <si>
    <t>苏州仕普诺机械科技有限公司</t>
  </si>
  <si>
    <t>a1519</t>
  </si>
  <si>
    <t>昆山鲁克精密工具有限公司</t>
  </si>
  <si>
    <t>a1520</t>
  </si>
  <si>
    <t>扬州杰尔普光电科技有限公司</t>
  </si>
  <si>
    <t>a1521</t>
  </si>
  <si>
    <t>昆山纳速德机械有限公司</t>
  </si>
  <si>
    <t>a1522</t>
  </si>
  <si>
    <t>无锡市光明染整机械有限公司</t>
  </si>
  <si>
    <t>a1523</t>
  </si>
  <si>
    <t>瀚塇科技（苏州）有限公司</t>
  </si>
  <si>
    <t>a1524</t>
  </si>
  <si>
    <t>江苏金卡汽车部件有限公司</t>
  </si>
  <si>
    <t>a1526</t>
  </si>
  <si>
    <t>上海佳冷冷弯科技股份有限公司</t>
  </si>
  <si>
    <t>a1527</t>
  </si>
  <si>
    <t>昆山市张浦镇凯仕明精密五金制品厂</t>
  </si>
  <si>
    <t>a1528</t>
  </si>
  <si>
    <t>昆山康泰达电子科技有限公司</t>
  </si>
  <si>
    <t>a1529</t>
  </si>
  <si>
    <t>常州运豪模具有限公司</t>
  </si>
  <si>
    <t>a1530</t>
  </si>
  <si>
    <t>无锡泊飞特机械制造有限公司</t>
  </si>
  <si>
    <t>a1531</t>
  </si>
  <si>
    <t>苏州福尔鑫润滑科技有限公司</t>
  </si>
  <si>
    <t>a1532</t>
  </si>
  <si>
    <t>无锡新畅宸科技有限公司</t>
  </si>
  <si>
    <t>a1533</t>
  </si>
  <si>
    <t>昆山市峻业鸿五金机电有限公司</t>
  </si>
  <si>
    <t>月结30开</t>
  </si>
  <si>
    <t>a1535</t>
  </si>
  <si>
    <t>无锡睿思凯科技股份有限公司</t>
  </si>
  <si>
    <t>a1536</t>
  </si>
  <si>
    <t>昆山益嘉波金属制品有限公司</t>
  </si>
  <si>
    <t>a1537</t>
  </si>
  <si>
    <t>苏州信果精密机械有限公司</t>
  </si>
  <si>
    <t>a1538</t>
  </si>
  <si>
    <t>常州市杰洋精密机械有限公司</t>
  </si>
  <si>
    <t>a1541</t>
  </si>
  <si>
    <t>烟台嘉欧国际贸易有限公司</t>
  </si>
  <si>
    <t>a1542</t>
  </si>
  <si>
    <t>昆山钜亚汽车零部件技研有限公司</t>
  </si>
  <si>
    <t>a1543</t>
  </si>
  <si>
    <t>苏州聚久金精密机械有限公司</t>
  </si>
  <si>
    <t>a1544</t>
  </si>
  <si>
    <t>苏州炳荣精密五金制品有限公司</t>
  </si>
  <si>
    <t>a1545</t>
  </si>
  <si>
    <t>秦皇岛麦世格科技开发有限公司</t>
  </si>
  <si>
    <t>a1546</t>
  </si>
  <si>
    <t>常州市常阳电子有限公司</t>
  </si>
  <si>
    <t>a1548</t>
  </si>
  <si>
    <t>丹阳市裕桥精密元件有限公司</t>
  </si>
  <si>
    <t>a1549</t>
  </si>
  <si>
    <t>玉环县兴发有色金属管业有限公司</t>
  </si>
  <si>
    <t>a1550</t>
  </si>
  <si>
    <t>昆山鑫名硕自动化设备有限公司</t>
  </si>
  <si>
    <t>a1551</t>
  </si>
  <si>
    <t>湖北绿创电子有限公司</t>
  </si>
  <si>
    <t>a1552</t>
  </si>
  <si>
    <t>苏州凯伟德自动化设备有限公司</t>
  </si>
  <si>
    <t>a1553</t>
  </si>
  <si>
    <t>常熟市凯达铸造有限公司</t>
  </si>
  <si>
    <t>a1555</t>
  </si>
  <si>
    <t>江苏信远特钢有限公司</t>
  </si>
  <si>
    <t>a1556</t>
  </si>
  <si>
    <t>昆山鑫浩越五金科技有限公司</t>
  </si>
  <si>
    <t>a1557</t>
  </si>
  <si>
    <t>常州市武进恒发机械有限公司</t>
  </si>
  <si>
    <t>a1558</t>
  </si>
  <si>
    <t>苏州南洋基华智能科技有限公司</t>
  </si>
  <si>
    <t>a1559</t>
  </si>
  <si>
    <t>昆山群振精密机电设备有限公司</t>
  </si>
  <si>
    <t>a1560</t>
  </si>
  <si>
    <t>苏州市金悦自动化设备有限公司</t>
  </si>
  <si>
    <t>a1562</t>
  </si>
  <si>
    <t>昆山三一环保科技有限公司</t>
  </si>
  <si>
    <t>a1564</t>
  </si>
  <si>
    <t>昆山市鸿锦模具厂</t>
  </si>
  <si>
    <t>a1565</t>
  </si>
  <si>
    <t>丹阳市隆兴电子器材有限公司</t>
  </si>
  <si>
    <t>a1566</t>
  </si>
  <si>
    <t>上海集强金属工业有限公司</t>
  </si>
  <si>
    <t>a1567</t>
  </si>
  <si>
    <t>无锡市广博精工机械制造有限公司</t>
  </si>
  <si>
    <t>a1568</t>
  </si>
  <si>
    <t>无锡市西顺金属热处理厂</t>
  </si>
  <si>
    <t>a1569</t>
  </si>
  <si>
    <t>昆山市千灯镇格特金属制品厂</t>
  </si>
  <si>
    <t>a1570</t>
  </si>
  <si>
    <t>苏州伟斯顿精密五金有限公司</t>
  </si>
  <si>
    <t>a1571</t>
  </si>
  <si>
    <t>苏州君路通电子有限公司</t>
  </si>
  <si>
    <t>a1572</t>
  </si>
  <si>
    <t>苏州卡斯恩精密机械有限公司</t>
  </si>
  <si>
    <t>a1573</t>
  </si>
  <si>
    <t>昆山明果电子有限公司</t>
  </si>
  <si>
    <t>a1574</t>
  </si>
  <si>
    <t>昆山大唐金属工业有限公司</t>
  </si>
  <si>
    <t>a1576</t>
  </si>
  <si>
    <t>苏州英珞捷精密机械有限公司</t>
  </si>
  <si>
    <t>a1577</t>
  </si>
  <si>
    <t>昆山道嵩精密模具科技有限公司</t>
  </si>
  <si>
    <t>a1579</t>
  </si>
  <si>
    <t>昆山吉田机械工业有限公司</t>
  </si>
  <si>
    <t>a1580</t>
  </si>
  <si>
    <t>宁波市鄞州姜山仪鑫五金厂</t>
  </si>
  <si>
    <t>a1581</t>
  </si>
  <si>
    <t>苏州福尔威精密制造有限公司</t>
  </si>
  <si>
    <t>a1582</t>
  </si>
  <si>
    <t>杭州华和科技有限公司</t>
  </si>
  <si>
    <t>a1583</t>
  </si>
  <si>
    <t>维俏精密塑胶科技（昆山）有限公司</t>
  </si>
  <si>
    <t>a1584</t>
  </si>
  <si>
    <t>无锡聚进机电科技有限公司</t>
  </si>
  <si>
    <t>a1585</t>
  </si>
  <si>
    <t>苏州市智诚光学科技有限公司</t>
  </si>
  <si>
    <t>a1586</t>
  </si>
  <si>
    <t>无锡克瑞斯特科技有限公司</t>
  </si>
  <si>
    <t>a1587</t>
  </si>
  <si>
    <t>苏州思特友机电有限公司</t>
  </si>
  <si>
    <t>a1589</t>
  </si>
  <si>
    <t>昆山市荣鑫海机械有限公司</t>
  </si>
  <si>
    <t>a1591</t>
  </si>
  <si>
    <t>常州紫盈金属制品有限公司</t>
  </si>
  <si>
    <t>a1592</t>
  </si>
  <si>
    <t>昆山利榕鑫精密机械有限公司</t>
  </si>
  <si>
    <t>a1593</t>
  </si>
  <si>
    <t>苏州建云机械制造有限公司</t>
  </si>
  <si>
    <t>a1594</t>
  </si>
  <si>
    <t>苏州碧利医疗科技有限公司</t>
  </si>
  <si>
    <t>a1596</t>
  </si>
  <si>
    <t>永康市讯康不锈钢材料加工有限公司</t>
  </si>
  <si>
    <t>a1597</t>
  </si>
  <si>
    <t>昆山百可恒精密机械有限公司</t>
  </si>
  <si>
    <t>a1598</t>
  </si>
  <si>
    <t>大同市城区精恒制造有限责任公司</t>
  </si>
  <si>
    <t>a1600</t>
  </si>
  <si>
    <t>吴江广旭精密机械有限公司</t>
  </si>
  <si>
    <t>a1601</t>
  </si>
  <si>
    <t>苏州欣吉盛机械科技有限公司</t>
  </si>
  <si>
    <t>a1604</t>
  </si>
  <si>
    <t>无锡永照精密机械有限公司</t>
  </si>
  <si>
    <t>a1607</t>
  </si>
  <si>
    <t>苏州鑫羽华机械有限公司</t>
  </si>
  <si>
    <t>a1608</t>
  </si>
  <si>
    <t>昆山全力发机电设备有限公司</t>
  </si>
  <si>
    <t>a1609</t>
  </si>
  <si>
    <t>深圳市粤鹏金珠宝金行有限公司</t>
  </si>
  <si>
    <t>a1610</t>
  </si>
  <si>
    <t>苏州群峰精密五金有限公司</t>
  </si>
  <si>
    <t>a1611</t>
  </si>
  <si>
    <t>昆山市垲烨电子科技有限公司</t>
  </si>
  <si>
    <t>a1612</t>
  </si>
  <si>
    <t>昆山康义顺电子有限公司</t>
  </si>
  <si>
    <t>a1614</t>
  </si>
  <si>
    <t>昆山台利来五金制品有限公司</t>
  </si>
  <si>
    <t>a1615</t>
  </si>
  <si>
    <t>无锡市精瑞金属制品有限公司</t>
  </si>
  <si>
    <t>a1617</t>
  </si>
  <si>
    <t>无锡市东液机械制造有限公司</t>
  </si>
  <si>
    <t>a1618</t>
  </si>
  <si>
    <t>观致汽车有限公司</t>
  </si>
  <si>
    <t>a1619</t>
  </si>
  <si>
    <t>常州方诺精密机械有限公司</t>
  </si>
  <si>
    <t>a1620</t>
  </si>
  <si>
    <t>江苏新瑞重工科技有限公司</t>
  </si>
  <si>
    <t>a1624</t>
  </si>
  <si>
    <t>泰州市天盛不锈钢制品有限公司</t>
  </si>
  <si>
    <t>a1625</t>
  </si>
  <si>
    <t>常州创伟电机电器有限公司</t>
  </si>
  <si>
    <t>a1626</t>
  </si>
  <si>
    <t>苏州莱思格电子科技有限公司</t>
  </si>
  <si>
    <t>a1627</t>
  </si>
  <si>
    <t>烟台林瑞机械设备有限公司</t>
  </si>
  <si>
    <t>a1628</t>
  </si>
  <si>
    <t>东莞市富辰机械有限公司</t>
  </si>
  <si>
    <t>a1629</t>
  </si>
  <si>
    <t>昆山市巴城万精机械厂</t>
  </si>
  <si>
    <t>a1630</t>
  </si>
  <si>
    <t>吴中区胥口国成机械维修部</t>
  </si>
  <si>
    <t>a1631</t>
  </si>
  <si>
    <t>常州宏景翊电机制造有限公司</t>
  </si>
  <si>
    <t>a1632</t>
  </si>
  <si>
    <t>苏州泰伦特电子科技有限公司</t>
  </si>
  <si>
    <t>a1633</t>
  </si>
  <si>
    <t>深圳市嘉泰源金属科技有限公司</t>
  </si>
  <si>
    <t>a1634</t>
  </si>
  <si>
    <t>丹阳市开发区红鑫五金厂</t>
  </si>
  <si>
    <t>a1635</t>
  </si>
  <si>
    <t>常州康思登机械有限公司</t>
  </si>
  <si>
    <t>a1636</t>
  </si>
  <si>
    <t>镇江市裕盛隆精密电子有限公司</t>
  </si>
  <si>
    <t>a1637</t>
  </si>
  <si>
    <t>重庆鼎耀化工科技有限公司</t>
  </si>
  <si>
    <t>票到30天</t>
  </si>
  <si>
    <t>a1639</t>
  </si>
  <si>
    <t>四川鸿硼金属制品有限公司</t>
  </si>
  <si>
    <t>a1640</t>
  </si>
  <si>
    <t>无锡市华东气动元件厂</t>
  </si>
  <si>
    <t>a1641</t>
  </si>
  <si>
    <t>无锡贺锋正弘精工机械有限公司</t>
  </si>
  <si>
    <t xml:space="preserve">货到付款
</t>
  </si>
  <si>
    <t>a1642</t>
  </si>
  <si>
    <t>攀枝花市精业商贸有限公司</t>
  </si>
  <si>
    <t>a1643</t>
  </si>
  <si>
    <t>昆山青森洁美机械制造有限公司</t>
  </si>
  <si>
    <t>a1644</t>
  </si>
  <si>
    <t>苏州凯雷特精密机械有限公司</t>
  </si>
  <si>
    <t>a1645</t>
  </si>
  <si>
    <t>昆山市千灯镇天空精密模具厂</t>
  </si>
  <si>
    <t>a1646</t>
  </si>
  <si>
    <t>无锡塞姆高科金属陶瓷有限公司</t>
  </si>
  <si>
    <t>a1647</t>
  </si>
  <si>
    <t>苏州市吴中区甪直耀顺精密模具厂</t>
  </si>
  <si>
    <t>a1648</t>
  </si>
  <si>
    <t>烟台普华荣通用设备有限公司</t>
  </si>
  <si>
    <t>a1649</t>
  </si>
  <si>
    <t>昆山市鑫鼎盛电子科技有限公司</t>
  </si>
  <si>
    <t>a1651</t>
  </si>
  <si>
    <t>苏州市德格恩机电有限公司</t>
  </si>
  <si>
    <t>a1652</t>
  </si>
  <si>
    <t>昆山久泰金属制品厂</t>
  </si>
  <si>
    <t>a1653</t>
  </si>
  <si>
    <t>上海博秦精密机械厂</t>
  </si>
  <si>
    <t>a1654</t>
  </si>
  <si>
    <t>苏州市传福精密机械有限公司</t>
  </si>
  <si>
    <t>a1655</t>
  </si>
  <si>
    <t>烟台森荣国际贸易有限公司</t>
  </si>
  <si>
    <t>a1656</t>
  </si>
  <si>
    <t>双楠实业（上海）有限公司</t>
  </si>
  <si>
    <t>a1658</t>
  </si>
  <si>
    <t>无锡尚瑞泽磨具有限公司</t>
  </si>
  <si>
    <t>a1659</t>
  </si>
  <si>
    <t>苏州市汇佰机械科技有限公司</t>
  </si>
  <si>
    <t>a1660</t>
  </si>
  <si>
    <t>苏州鲁克斯五金材料有限公司</t>
  </si>
  <si>
    <t>a1662</t>
  </si>
  <si>
    <t>上海信震精密金属制品有限公司</t>
  </si>
  <si>
    <t>a1663</t>
  </si>
  <si>
    <t>太仓黎江不锈钢有限公司</t>
  </si>
  <si>
    <t>a1664</t>
  </si>
  <si>
    <t>昆山市张浦镇泰鑫顺源精密模具厂</t>
  </si>
  <si>
    <t>a1665</t>
  </si>
  <si>
    <t>昆山市张浦镇勤鑫城五金加工厂</t>
  </si>
  <si>
    <t>a1666</t>
  </si>
  <si>
    <t>昆山星硕来精密机械有限公司</t>
  </si>
  <si>
    <t>a1667</t>
  </si>
  <si>
    <t>昆山金元祥精密机械有限公司</t>
  </si>
  <si>
    <t>a1668</t>
  </si>
  <si>
    <t>无锡鑫太阳不锈钢有限公司</t>
  </si>
  <si>
    <t>a1669</t>
  </si>
  <si>
    <t>三一重工股份有限公司</t>
  </si>
  <si>
    <t>a1670</t>
  </si>
  <si>
    <t>无锡金玲集团精密机械有限公司</t>
  </si>
  <si>
    <t>a1671</t>
  </si>
  <si>
    <t>昆山市张浦镇群英包装厂</t>
  </si>
  <si>
    <t>a1672</t>
  </si>
  <si>
    <t>昆山三一动力有限公司</t>
  </si>
  <si>
    <t>a1673</t>
  </si>
  <si>
    <t>滨湖区明锦烨机械加工厂</t>
  </si>
  <si>
    <t>a1674</t>
  </si>
  <si>
    <t>无锡特莱斯精密机械制造有限公司</t>
  </si>
  <si>
    <t>a1675</t>
  </si>
  <si>
    <t>江西同力合金材料有限公司</t>
  </si>
  <si>
    <t>a1676</t>
  </si>
  <si>
    <t>张家港市金戈精密机械厂</t>
  </si>
  <si>
    <t>a1677</t>
  </si>
  <si>
    <t>常州方至精密机械制造有限公司</t>
  </si>
  <si>
    <t>代理商-公司客户</t>
  </si>
  <si>
    <t>a1679</t>
  </si>
  <si>
    <t>苏州凡普精密机械有限公司</t>
  </si>
  <si>
    <t>a1680</t>
  </si>
  <si>
    <t>苏州豪喆自动化科技有限公司</t>
  </si>
  <si>
    <t>a1682</t>
  </si>
  <si>
    <t>南通长海铝业有限公司</t>
  </si>
  <si>
    <t>a1683</t>
  </si>
  <si>
    <t>无锡恺熠机械科技有限公司</t>
  </si>
  <si>
    <t>a1684</t>
  </si>
  <si>
    <t>北京德力佳传动科技有限公司</t>
  </si>
  <si>
    <t>a1685</t>
  </si>
  <si>
    <t>昆山科瞬电磁技术有限公司</t>
  </si>
  <si>
    <t>a1686</t>
  </si>
  <si>
    <t>昆山麦普恩精密组件有限公司</t>
  </si>
  <si>
    <t>a1687</t>
  </si>
  <si>
    <t>海门市铭腾精密机械有限公司</t>
  </si>
  <si>
    <t>a1688</t>
  </si>
  <si>
    <t>牧野机床（中国）有限公司</t>
  </si>
  <si>
    <t>a1689</t>
  </si>
  <si>
    <t>昆山振坤宁电子有限公司</t>
  </si>
  <si>
    <t>a1690</t>
  </si>
  <si>
    <t>坤州精密五金（苏州）有限公司</t>
  </si>
  <si>
    <t>a1691</t>
  </si>
  <si>
    <t>昆山市巴城镇善本自动化机电设备厂</t>
  </si>
  <si>
    <t>a1692</t>
  </si>
  <si>
    <t>南通烨德精密机械有限公司</t>
  </si>
  <si>
    <t>a1693</t>
  </si>
  <si>
    <t>常州市黄晴电器配件厂</t>
  </si>
  <si>
    <t>a1694</t>
  </si>
  <si>
    <t>上海及人化工科技有限公司</t>
  </si>
  <si>
    <t>a1695</t>
  </si>
  <si>
    <t>昆山金威五金有限公司</t>
  </si>
  <si>
    <t>a1698</t>
  </si>
  <si>
    <t>昆山博天机械有限公司</t>
  </si>
  <si>
    <t>a1699</t>
  </si>
  <si>
    <t>苏州钡卡智能科技有限公司</t>
  </si>
  <si>
    <t>a1700</t>
  </si>
  <si>
    <t>江苏鑫玛斯机械科技有限公司</t>
  </si>
  <si>
    <t xml:space="preserve">大昶（重庆）电子科技有限公司
</t>
  </si>
  <si>
    <t>次月结90</t>
  </si>
  <si>
    <t>a1702</t>
  </si>
  <si>
    <t>常州市腾利汽车配件有限公司</t>
  </si>
  <si>
    <t>a1703</t>
  </si>
  <si>
    <t>黄石富鼎智能设备有限公司</t>
  </si>
  <si>
    <t>a1704</t>
  </si>
  <si>
    <t>无锡市威克斯机械制造有限公司</t>
  </si>
  <si>
    <t>a1707</t>
  </si>
  <si>
    <t>南通维进精密机械科技有限公司</t>
  </si>
  <si>
    <t>a1708</t>
  </si>
  <si>
    <t>劲希（上海）精密电子科技有限公司</t>
  </si>
  <si>
    <t>a1709</t>
  </si>
  <si>
    <t>捷普绿点精密电子（无锡）有限公司</t>
  </si>
  <si>
    <t>a1711</t>
  </si>
  <si>
    <t>中航国际金属科技（宁波）有限公司</t>
  </si>
  <si>
    <t xml:space="preserve">亚奇拉科技（宿迁）有限公司 </t>
  </si>
  <si>
    <t>a1714</t>
  </si>
  <si>
    <t>诸暨尚正机械有限公司</t>
  </si>
  <si>
    <t>a1715</t>
  </si>
  <si>
    <t>昆山博仕达电子科技有限公司</t>
  </si>
  <si>
    <t>a1716</t>
  </si>
  <si>
    <t>苏州钰锦特五金机电有限公司</t>
  </si>
  <si>
    <t>a1717</t>
  </si>
  <si>
    <t>昆山星硕翔精密机械有限公司</t>
  </si>
  <si>
    <t>a1718</t>
  </si>
  <si>
    <t>太仓市凯格汽车零部件有限公司</t>
  </si>
  <si>
    <t>a1719</t>
  </si>
  <si>
    <t>昆山五铢机械有限公司</t>
  </si>
  <si>
    <t>a1722</t>
  </si>
  <si>
    <t>浙江键财机械有限公司</t>
  </si>
  <si>
    <t>a1723</t>
  </si>
  <si>
    <t>无锡市宝蓝清洗剂制造有限公司</t>
  </si>
  <si>
    <t>a1724</t>
  </si>
  <si>
    <t>江阴市杰盛五金配件有限公司</t>
  </si>
  <si>
    <t>a1725</t>
  </si>
  <si>
    <t>常州德控精密机械有限公司</t>
  </si>
  <si>
    <t>a1729</t>
  </si>
  <si>
    <t>江苏应龙光学科技有限公司</t>
  </si>
  <si>
    <t>a1730</t>
  </si>
  <si>
    <t>南京拓取机械加工厂</t>
  </si>
  <si>
    <t>a1731</t>
  </si>
  <si>
    <t>深圳市众祥机械技术有限公司</t>
  </si>
  <si>
    <t>a1732</t>
  </si>
  <si>
    <t>昆山斯博奈机械科技有限公司</t>
  </si>
  <si>
    <t>a1733</t>
  </si>
  <si>
    <t>昆山新君同精密五金有限公司</t>
  </si>
  <si>
    <t>a1735</t>
  </si>
  <si>
    <t>广东遂联智能装备制造有限公司</t>
  </si>
  <si>
    <t>a1736</t>
  </si>
  <si>
    <t>昆山市千灯镇专泽精密五金厂</t>
  </si>
  <si>
    <t>a1737</t>
  </si>
  <si>
    <t>昆山迈邈精密机械有限公司</t>
  </si>
  <si>
    <t>a1740</t>
  </si>
  <si>
    <t>昆山华美欣精密机械科技有限公司</t>
  </si>
  <si>
    <t>a1741</t>
  </si>
  <si>
    <t>上海轩田工业设备有限公司</t>
  </si>
  <si>
    <t>a1743</t>
  </si>
  <si>
    <t>无锡欧力信机械科技有限公司</t>
  </si>
  <si>
    <t>a1744</t>
  </si>
  <si>
    <t>苏州市吴中区甪直天宇精密机械厂</t>
  </si>
  <si>
    <t>a1745</t>
  </si>
  <si>
    <t>深圳市鸿瑞发科技有限公司</t>
  </si>
  <si>
    <t>a1747</t>
  </si>
  <si>
    <t>苏州凯莱博电子科技有限公司</t>
  </si>
  <si>
    <t>a1748</t>
  </si>
  <si>
    <t>昆山新士坦电子科技有限公司</t>
  </si>
  <si>
    <t>a1750</t>
  </si>
  <si>
    <t>昆山骏翼嘉精密机械有限公司</t>
  </si>
  <si>
    <t>a1751</t>
  </si>
  <si>
    <t>昆山市周市镇浩琦机械厂</t>
  </si>
  <si>
    <t>a1753</t>
  </si>
  <si>
    <t>无锡中新绿能科技有限公司</t>
  </si>
  <si>
    <t>a1755</t>
  </si>
  <si>
    <t>昆山市周市镇福润精密模具厂</t>
  </si>
  <si>
    <t>a1756</t>
  </si>
  <si>
    <t>昆山雷诺威精密机械有限公司</t>
  </si>
  <si>
    <t>a1757</t>
  </si>
  <si>
    <t>上海科穴特种钢管有限公司</t>
  </si>
  <si>
    <t>a1758</t>
  </si>
  <si>
    <t>昆山市张浦镇大鼎模具厂</t>
  </si>
  <si>
    <t>a1759</t>
  </si>
  <si>
    <t>林州市东鑫汽车配件制造厂（普通合伙）</t>
  </si>
  <si>
    <t>a1760</t>
  </si>
  <si>
    <t>相城区黄桥东欣精密五金厂</t>
  </si>
  <si>
    <t>a1761</t>
  </si>
  <si>
    <t>昆山思佳达金属制品有限公司</t>
  </si>
  <si>
    <t>a1763</t>
  </si>
  <si>
    <t>无锡圣仕齐数控机电有限公司</t>
  </si>
  <si>
    <t>a1766</t>
  </si>
  <si>
    <t>苏州市吴中区木渎怡兴精密模具厂</t>
  </si>
  <si>
    <t>a1767</t>
  </si>
  <si>
    <t>秦皇岛市大开电子有限公司</t>
  </si>
  <si>
    <t>a1768</t>
  </si>
  <si>
    <t>无锡众烁精工科技有限公司</t>
  </si>
  <si>
    <t>a1769</t>
  </si>
  <si>
    <t>昆山恒泰旺金属科技有限公司</t>
  </si>
  <si>
    <t>a1771</t>
  </si>
  <si>
    <t>无锡市泰恩增压器有限公司</t>
  </si>
  <si>
    <t>a1773</t>
  </si>
  <si>
    <t>苏州锋北州铝材有限公司</t>
  </si>
  <si>
    <t>a1774</t>
  </si>
  <si>
    <t>台山市金桥铝型材厂有限公司</t>
  </si>
  <si>
    <t>票到60天</t>
  </si>
  <si>
    <t>a1775</t>
  </si>
  <si>
    <t>昆山市格绿菁贸易有限公司</t>
  </si>
  <si>
    <t>代理商-自主客户</t>
  </si>
  <si>
    <t>a1776</t>
  </si>
  <si>
    <t>苏州海立达模型科技有限公司</t>
  </si>
  <si>
    <t>a1778</t>
  </si>
  <si>
    <t>苏州市欣珺电器设备有限公司</t>
  </si>
  <si>
    <t>a1779</t>
  </si>
  <si>
    <t>日铠电脑配件有限公司</t>
  </si>
  <si>
    <t>公司-大客户</t>
  </si>
  <si>
    <t>a1780</t>
  </si>
  <si>
    <t>无锡市鑫立荣精密机械有限公司</t>
  </si>
  <si>
    <t>a1781</t>
  </si>
  <si>
    <t>昆山利禾时精密工业有限公司</t>
  </si>
  <si>
    <t>a1782</t>
  </si>
  <si>
    <t xml:space="preserve">常州爱克赛伦自动化设备有限公司
</t>
  </si>
  <si>
    <t>a1783</t>
  </si>
  <si>
    <t>昆山麦克诺机械有限公司</t>
  </si>
  <si>
    <t>a1784</t>
  </si>
  <si>
    <t>昆山艾美捷机械科技有限公司</t>
  </si>
  <si>
    <t>a1785</t>
  </si>
  <si>
    <t>昆山美安宝精密元件有限公司</t>
  </si>
  <si>
    <t>a1787</t>
  </si>
  <si>
    <t>江西明兆实业有限公司</t>
  </si>
  <si>
    <t>a1788</t>
  </si>
  <si>
    <t>无锡圣汉斯自动化工程有限公司</t>
  </si>
  <si>
    <t>a1791</t>
  </si>
  <si>
    <t>东台市长源森精密机械科技有限公司</t>
  </si>
  <si>
    <t>a1792</t>
  </si>
  <si>
    <t>东台市恒奥隆精密机械有限公司</t>
  </si>
  <si>
    <t>a1793</t>
  </si>
  <si>
    <t>苏州吴中区甪直格瑞特五金厂</t>
  </si>
  <si>
    <t>a1794</t>
  </si>
  <si>
    <t>镇江太迪电子有限公司</t>
  </si>
  <si>
    <t>a1795</t>
  </si>
  <si>
    <t>无锡格沃思精密科技有限公司</t>
  </si>
  <si>
    <t>a1796</t>
  </si>
  <si>
    <t>昆山藤乔电子有限公司</t>
  </si>
  <si>
    <t>a1797</t>
  </si>
  <si>
    <t>无锡克雷斯机械有限公司</t>
  </si>
  <si>
    <t>a1799</t>
  </si>
  <si>
    <t>诸暨盛捷机械有限公司</t>
  </si>
  <si>
    <t>a1801</t>
  </si>
  <si>
    <t>苏州钦达精密机械有限公司</t>
  </si>
  <si>
    <t>a1802</t>
  </si>
  <si>
    <t>苏州特嘉优机机械有限公司</t>
  </si>
  <si>
    <t>a1803</t>
  </si>
  <si>
    <t>丽水市英特轴承有限公司</t>
  </si>
  <si>
    <t>a1805</t>
  </si>
  <si>
    <t>江苏泰峰精密机械有限公司</t>
  </si>
  <si>
    <t>a1810</t>
  </si>
  <si>
    <t>昆山市千灯镇旭志飞精密模具厂</t>
  </si>
  <si>
    <t>a1811</t>
  </si>
  <si>
    <t>昆山恒万刻精密模具有限公司</t>
  </si>
  <si>
    <t>a1812</t>
  </si>
  <si>
    <t>苏州双弘升模具有限公司</t>
  </si>
  <si>
    <t>a1814</t>
  </si>
  <si>
    <t>昆山华恒金成精密机械有限公司</t>
  </si>
  <si>
    <t>a1815</t>
  </si>
  <si>
    <t>苏州鑫捷顺五金机电有限公司</t>
  </si>
  <si>
    <t>a1816</t>
  </si>
  <si>
    <t>通达五金（深圳）有限公司</t>
  </si>
  <si>
    <t>a1817</t>
  </si>
  <si>
    <t>苏州市千航精密制造有限公司</t>
  </si>
  <si>
    <t>a1818</t>
  </si>
  <si>
    <t>杭州致胜实业有限公司</t>
  </si>
  <si>
    <t>款到发货（先付50%货款）</t>
  </si>
  <si>
    <t>a1819</t>
  </si>
  <si>
    <t>杭州衡鼎科技有限公司</t>
  </si>
  <si>
    <t>a1820</t>
  </si>
  <si>
    <t>无锡丰利硕科技有限公司</t>
  </si>
  <si>
    <t>a1821</t>
  </si>
  <si>
    <t>苏州新嘉峻精密五金制造有限公司</t>
  </si>
  <si>
    <t>a1822</t>
  </si>
  <si>
    <t>江南大学</t>
  </si>
  <si>
    <t>a1823</t>
  </si>
  <si>
    <t>昆山法密尔精密机械有限公司</t>
  </si>
  <si>
    <t>a1824</t>
  </si>
  <si>
    <t>成都多沐汽车工程有限公司</t>
  </si>
  <si>
    <t>a1825</t>
  </si>
  <si>
    <t>无锡杰阳五金有限公司</t>
  </si>
  <si>
    <t>a1827</t>
  </si>
  <si>
    <t>苏州迈鑫精密模具有限公司</t>
  </si>
  <si>
    <t>a1828</t>
  </si>
  <si>
    <t>苏州三德模塑科技有限公司</t>
  </si>
  <si>
    <t>a1829</t>
  </si>
  <si>
    <t>昆山朗日机械有限公司</t>
  </si>
  <si>
    <t>a1831</t>
  </si>
  <si>
    <t>无锡好记金属制品有限公司</t>
  </si>
  <si>
    <t>a1832</t>
  </si>
  <si>
    <t>林州市全成机械铸造有限公司</t>
  </si>
  <si>
    <t>a1833</t>
  </si>
  <si>
    <t>山东尧程科技股份有限公司</t>
  </si>
  <si>
    <t>a1834</t>
  </si>
  <si>
    <t>无锡市钜程美钢科技有限公司</t>
  </si>
  <si>
    <t xml:space="preserve">货到付款
</t>
  </si>
  <si>
    <t>a1835</t>
  </si>
  <si>
    <t>昆山德纳尔精密模具有限公司</t>
  </si>
  <si>
    <t>a1836</t>
  </si>
  <si>
    <t>上海敦阳流体设备有限公司</t>
  </si>
  <si>
    <t>a1837</t>
  </si>
  <si>
    <t>苏州泰宏模具有限公司</t>
  </si>
  <si>
    <t>a1838</t>
  </si>
  <si>
    <t>昆山市千灯镇精颖五金厂</t>
  </si>
  <si>
    <t>a1841</t>
  </si>
  <si>
    <t>昆山钒跃精密机械有限公司</t>
  </si>
  <si>
    <t>a1842</t>
  </si>
  <si>
    <t>吴中区临湖琻煜精密机械厂</t>
  </si>
  <si>
    <t>a1843</t>
  </si>
  <si>
    <t>苏州德梵机械科技有限公司</t>
  </si>
  <si>
    <t>a1844</t>
  </si>
  <si>
    <t>上海专创轻合金有限公司</t>
  </si>
  <si>
    <t>a1845</t>
  </si>
  <si>
    <t>林州市捷润铝业有限公司</t>
  </si>
  <si>
    <t>a1846</t>
  </si>
  <si>
    <t>林州市金龙铸业有限公司</t>
  </si>
  <si>
    <t>a1847</t>
  </si>
  <si>
    <t>浙江鹿枫户外用品有限公司</t>
  </si>
  <si>
    <t>a1848</t>
  </si>
  <si>
    <t>无锡安升建筑机械有限公司</t>
  </si>
  <si>
    <t>a1850</t>
  </si>
  <si>
    <t>苏州市相城区元和宏达丝绸纺机厂</t>
  </si>
  <si>
    <t>a1851</t>
  </si>
  <si>
    <t>合肥维嘉精密科技有限公司</t>
  </si>
  <si>
    <t>a1852</t>
  </si>
  <si>
    <t>无锡博朗尔精密机械有限公司</t>
  </si>
  <si>
    <t>a1853</t>
  </si>
  <si>
    <t>苏州琨宇精密机械有限公司</t>
  </si>
  <si>
    <t>a1854</t>
  </si>
  <si>
    <t>杭州亿驰精密机械制造有限公司</t>
  </si>
  <si>
    <t>a1855</t>
  </si>
  <si>
    <t>安阳市栋正汽车零部件有限公司</t>
  </si>
  <si>
    <t>a1856</t>
  </si>
  <si>
    <t>苏州市和凯精密五金有限公司</t>
  </si>
  <si>
    <t>a1857</t>
  </si>
  <si>
    <t>无锡川马机械科技有限公司</t>
  </si>
  <si>
    <t>a1860</t>
  </si>
  <si>
    <t>张家港保税区通勤精密机械有限公司</t>
  </si>
  <si>
    <t>a1862</t>
  </si>
  <si>
    <t>绵阳市英耐克科技有限公司</t>
  </si>
  <si>
    <t>a1863</t>
  </si>
  <si>
    <t>常州冷氏精密机械有限公司</t>
  </si>
  <si>
    <t>a1864</t>
  </si>
  <si>
    <t>无锡市堰桥镇长安新鑫机械制造厂</t>
  </si>
  <si>
    <t>a1866</t>
  </si>
  <si>
    <t>珩星电子（连云港）股份有限公司</t>
  </si>
  <si>
    <t>a1867</t>
  </si>
  <si>
    <t>江苏福瑞斯精密机械科技有限公司</t>
  </si>
  <si>
    <t>a1868</t>
  </si>
  <si>
    <t>无锡威尔达自动化机械有限公司</t>
  </si>
  <si>
    <t>自主大客户</t>
  </si>
  <si>
    <t>a1870</t>
  </si>
  <si>
    <t>昆山普睿赛精密模具有限公司</t>
  </si>
  <si>
    <t>a1871</t>
  </si>
  <si>
    <t>上海祥楚精密机械有限公司</t>
  </si>
  <si>
    <t>a1873</t>
  </si>
  <si>
    <t>苏州硕丰精密机械有限公司</t>
  </si>
  <si>
    <t>a1875</t>
  </si>
  <si>
    <t>苏州益百安机械科技有限公司</t>
  </si>
  <si>
    <t>a1876</t>
  </si>
  <si>
    <t>昆山市周市满都拉图模具厂</t>
  </si>
  <si>
    <t>a1877</t>
  </si>
  <si>
    <t>徐州星迈睿智能科技有限公司</t>
  </si>
  <si>
    <t>a1880</t>
  </si>
  <si>
    <t>昆山启金浩金属制品有限公司</t>
  </si>
  <si>
    <t>a1881</t>
  </si>
  <si>
    <t>苏州捷润达机械科技有限公司</t>
  </si>
  <si>
    <t>a1882</t>
  </si>
  <si>
    <t>无锡鑫华石油化工有限公司</t>
  </si>
  <si>
    <t>a1883</t>
  </si>
  <si>
    <t>苏州市杰恩特自动化设备有限公司</t>
  </si>
  <si>
    <t>a1884</t>
  </si>
  <si>
    <t>苏州市恒慧源机械有限公司</t>
  </si>
  <si>
    <t>a1886</t>
  </si>
  <si>
    <t>可达科技（宿迁）有限公司</t>
  </si>
  <si>
    <t>a1887</t>
  </si>
  <si>
    <t>重庆市星级齿轮有限责任公司</t>
  </si>
  <si>
    <t>a1889</t>
  </si>
  <si>
    <t>西安诺博尔稀贵金属材料有限公司</t>
  </si>
  <si>
    <t>a1890</t>
  </si>
  <si>
    <t>苏州意远兴精密机械有限公司</t>
  </si>
  <si>
    <t>a1891</t>
  </si>
  <si>
    <t>苏州米克赫勒精密机械有限公司</t>
  </si>
  <si>
    <t>a1892</t>
  </si>
  <si>
    <t>精之专智能科技（昆山）有限公司</t>
  </si>
  <si>
    <t>a1893</t>
  </si>
  <si>
    <t>南通市正中钢管有限公司</t>
  </si>
  <si>
    <t>a1894</t>
  </si>
  <si>
    <t>芜湖皖拓机械科技有限公司</t>
  </si>
  <si>
    <t>a1895</t>
  </si>
  <si>
    <t>菏泽市牡丹区美微精密电子有限公司</t>
  </si>
  <si>
    <t>a1898</t>
  </si>
  <si>
    <t>温州国际经济技术合作有限公司</t>
  </si>
  <si>
    <t>a1899</t>
  </si>
  <si>
    <t>诸暨市翔佳机械有限公司</t>
  </si>
  <si>
    <t>a1901</t>
  </si>
  <si>
    <t>昆山志汉金属制品有限公司</t>
  </si>
  <si>
    <t>a1902</t>
  </si>
  <si>
    <t>江苏双业不锈钢管业有限公司</t>
  </si>
  <si>
    <t>a1903</t>
  </si>
  <si>
    <t>安徽合川精密金属科技有限公司</t>
  </si>
  <si>
    <t>a1904</t>
  </si>
  <si>
    <t>苏州优林隆精密机械有限公司</t>
  </si>
  <si>
    <t>a1905</t>
  </si>
  <si>
    <t>苏州熠耀精密机械有限公司</t>
  </si>
  <si>
    <t>a1906</t>
  </si>
  <si>
    <t>浙江航佳工贸有限公司</t>
  </si>
  <si>
    <t>田宝忠</t>
  </si>
  <si>
    <t>a1907</t>
  </si>
  <si>
    <t>拜尔精密科技（无锡）有限公司</t>
  </si>
  <si>
    <t>a1908</t>
  </si>
  <si>
    <t>无锡市国创精工机械有限公司</t>
  </si>
  <si>
    <t>a1909</t>
  </si>
  <si>
    <t>苏州鑫志联精密工业有限公司</t>
  </si>
  <si>
    <t>a1910</t>
  </si>
  <si>
    <t>芜湖中创安腾信息技术有限公司</t>
  </si>
  <si>
    <t>a1912</t>
  </si>
  <si>
    <t>昆山至壹精密机械有限公司</t>
  </si>
  <si>
    <t>a1913</t>
  </si>
  <si>
    <t>常州鑫和利精密机械有限公司</t>
  </si>
  <si>
    <t>a1914</t>
  </si>
  <si>
    <t>昆山丹特机械科技有限公司</t>
  </si>
  <si>
    <t>a1915</t>
  </si>
  <si>
    <t>苏州金巨源五金机电有限公司</t>
  </si>
  <si>
    <t>a1916</t>
  </si>
  <si>
    <t>苏州盛磊航自动化设备有限公司</t>
  </si>
  <si>
    <t>a1918</t>
  </si>
  <si>
    <t>雷果科技无锡有限公司</t>
  </si>
  <si>
    <t>a1919</t>
  </si>
  <si>
    <t>昶宝电子科技(重庆)有限公司</t>
  </si>
  <si>
    <t>a1921</t>
  </si>
  <si>
    <t>江天精密制造科技（苏州）有限公司</t>
  </si>
  <si>
    <t>a1922</t>
  </si>
  <si>
    <t>江苏匠准精密组件有限公司</t>
  </si>
  <si>
    <t>a1923</t>
  </si>
  <si>
    <t>无锡弇山钣金有限公司</t>
  </si>
  <si>
    <t>a1924</t>
  </si>
  <si>
    <t>合肥宝龙达精密科技有限公司</t>
  </si>
  <si>
    <t>a1926</t>
  </si>
  <si>
    <t>昆山鸿仕达精密机械有限公司</t>
  </si>
  <si>
    <t>a1927</t>
  </si>
  <si>
    <t>锡山区东亭奥驰模具加工厂</t>
  </si>
  <si>
    <t>a1928</t>
  </si>
  <si>
    <t>常州巨鼎金属制品有限公司</t>
  </si>
  <si>
    <t>a1929</t>
  </si>
  <si>
    <t>无锡科雷迪精密机械制造有限公司</t>
  </si>
  <si>
    <t>a1930</t>
  </si>
  <si>
    <t>上海鹰峰电子科技股份有限公司</t>
  </si>
  <si>
    <t>a1931</t>
  </si>
  <si>
    <t>苏州亚超精密电子有限公司</t>
  </si>
  <si>
    <t>a1932</t>
  </si>
  <si>
    <t>新干县久邦机电有限公司</t>
  </si>
  <si>
    <t>a1935</t>
  </si>
  <si>
    <t>苏州苏甪精密五金有限公司</t>
  </si>
  <si>
    <t>a1936</t>
  </si>
  <si>
    <t>苏州鼎宏创五金制造有限公司</t>
  </si>
  <si>
    <t>a1937</t>
  </si>
  <si>
    <t>嘉善日茸精密工业有限公司</t>
  </si>
  <si>
    <t>a1941</t>
  </si>
  <si>
    <t>无锡特舒科技有限公司</t>
  </si>
  <si>
    <t>a1942</t>
  </si>
  <si>
    <t>北京三一增速机设备有限责任公司</t>
  </si>
  <si>
    <t>a1943</t>
  </si>
  <si>
    <t>江苏思鹏通信设备有限公司</t>
  </si>
  <si>
    <t>a1944</t>
  </si>
  <si>
    <t>苏州泰润达发动机零部件有限公司</t>
  </si>
  <si>
    <t>a1945</t>
  </si>
  <si>
    <t>昆山博尔茂塑胶材料有限公司</t>
  </si>
  <si>
    <t>a1949</t>
  </si>
  <si>
    <t>无锡恩内特精密机械制造有限公司</t>
  </si>
  <si>
    <t>a1950</t>
  </si>
  <si>
    <t>无锡市康展科技有限公司</t>
  </si>
  <si>
    <t>a1953</t>
  </si>
  <si>
    <t>苏州金诚轴承有限公司</t>
  </si>
  <si>
    <t>a1954</t>
  </si>
  <si>
    <t>无锡市佳艺模具机械设备厂</t>
  </si>
  <si>
    <t>a1956</t>
  </si>
  <si>
    <t>苏州恒亨精密机械科技有限公司</t>
  </si>
  <si>
    <t>a1957</t>
  </si>
  <si>
    <t>昆山市千灯镇陶翔模具加工厂</t>
  </si>
  <si>
    <t>a1958</t>
  </si>
  <si>
    <t>锡山区锡北山岩机械加工厂</t>
  </si>
  <si>
    <t>a1961</t>
  </si>
  <si>
    <t>昆山科成宇五金制品有限公司</t>
  </si>
  <si>
    <t>a1962</t>
  </si>
  <si>
    <t>徐州肖恩派克液压传动有限公司</t>
  </si>
  <si>
    <t>a1963</t>
  </si>
  <si>
    <t>苏州建通光电端子有限公司</t>
  </si>
  <si>
    <t>a1964</t>
  </si>
  <si>
    <t>安徽辐劲威汽车科技有限公司</t>
  </si>
  <si>
    <t>a1965</t>
  </si>
  <si>
    <t>昆山帅泊机电有限公司</t>
  </si>
  <si>
    <t>a1966</t>
  </si>
  <si>
    <t>昆山市千灯镇凯盛昌精密模具厂</t>
  </si>
  <si>
    <t>a1967</t>
  </si>
  <si>
    <t>浙江嘉翔精密机械技术有限公司</t>
  </si>
  <si>
    <t>a1968</t>
  </si>
  <si>
    <t>丹阳市助友机械科技有限公司</t>
  </si>
  <si>
    <t>a1969</t>
  </si>
  <si>
    <t>帝宝交通器材（昆山）有限公司</t>
  </si>
  <si>
    <t>薛庆良</t>
  </si>
  <si>
    <t>a1970</t>
  </si>
  <si>
    <t>宁波中意液压马达有限公司</t>
  </si>
  <si>
    <t>a1971</t>
  </si>
  <si>
    <t>赣州市领旭电子有限公司</t>
  </si>
  <si>
    <t>a1972</t>
  </si>
  <si>
    <t>富曜半导体（昆山）有限公司</t>
  </si>
  <si>
    <t>a1973</t>
  </si>
  <si>
    <t>杭州汇鑫鸿精密机械有限公司</t>
  </si>
  <si>
    <t>a1974</t>
  </si>
  <si>
    <t>山西中航机械有限公司</t>
  </si>
  <si>
    <t>a1975</t>
  </si>
  <si>
    <t>无锡享德利精密机械有限公司</t>
  </si>
  <si>
    <t>a1976</t>
  </si>
  <si>
    <t>太仓群策精密机械有限公司</t>
  </si>
  <si>
    <t>a1977</t>
  </si>
  <si>
    <t>苏州瀚鹏金属材料有限公司</t>
  </si>
  <si>
    <t>a1978</t>
  </si>
  <si>
    <t>重庆市铜梁区元鹏汽车零部件有限公司</t>
  </si>
  <si>
    <t>a1979</t>
  </si>
  <si>
    <t>国宏工具系统（无锡）股份有限公司</t>
  </si>
  <si>
    <t>a1980</t>
  </si>
  <si>
    <t>a1981</t>
  </si>
  <si>
    <t>重庆立腾精密模具有限公司</t>
  </si>
  <si>
    <t>a1982</t>
  </si>
  <si>
    <t>苏州精雅精密机械有限公司</t>
  </si>
  <si>
    <t>a1983</t>
  </si>
  <si>
    <t>宁波金山行五金有限公司</t>
  </si>
  <si>
    <t>b001</t>
  </si>
  <si>
    <t>无锡私营门市部</t>
  </si>
  <si>
    <t>b002</t>
  </si>
  <si>
    <t>江阴王总</t>
  </si>
  <si>
    <t>b003</t>
  </si>
  <si>
    <t>常州福瑞德精密机械</t>
  </si>
  <si>
    <t>b005</t>
  </si>
  <si>
    <t>常州欧罗尔增压器有限公司</t>
  </si>
  <si>
    <t>b006</t>
  </si>
  <si>
    <t>姜堰市华源机械厂</t>
  </si>
  <si>
    <t>b007</t>
  </si>
  <si>
    <t>无锡兰顺模具有限公司</t>
  </si>
  <si>
    <t>b008</t>
  </si>
  <si>
    <t>昆山千灯唐新喜模具加工中心</t>
  </si>
  <si>
    <t>b010</t>
  </si>
  <si>
    <t>无锡浦新不锈钢有限公司</t>
  </si>
  <si>
    <t>b011</t>
  </si>
  <si>
    <t>无锡羊尖文化用品</t>
  </si>
  <si>
    <t>b013</t>
  </si>
  <si>
    <t>常州温总</t>
  </si>
  <si>
    <t>b014</t>
  </si>
  <si>
    <t>康迪斯特</t>
  </si>
  <si>
    <t>b016</t>
  </si>
  <si>
    <t>b018</t>
  </si>
  <si>
    <t>江阴顾山国庆五金</t>
  </si>
  <si>
    <t>b019</t>
  </si>
  <si>
    <t>高邮市秦如意</t>
  </si>
  <si>
    <t>b020</t>
  </si>
  <si>
    <t>无锡美孚机械有限公司</t>
  </si>
  <si>
    <t>b021</t>
  </si>
  <si>
    <t>丹阳嘉冉五金有限公司</t>
  </si>
  <si>
    <t>b022</t>
  </si>
  <si>
    <t>b025</t>
  </si>
  <si>
    <t>秦前进</t>
  </si>
  <si>
    <t>b026</t>
  </si>
  <si>
    <t>江苏三江工具有限公司</t>
  </si>
  <si>
    <t>b027</t>
  </si>
  <si>
    <t>无锡代总</t>
  </si>
  <si>
    <t>b028</t>
  </si>
  <si>
    <t>江阴恽静安</t>
  </si>
  <si>
    <t>b029</t>
  </si>
  <si>
    <t>无锡张小华</t>
  </si>
  <si>
    <t>王安惠</t>
  </si>
  <si>
    <t>b030</t>
  </si>
  <si>
    <t>赣州基拖车部件有限公司</t>
  </si>
  <si>
    <t>B033</t>
  </si>
  <si>
    <t>b034</t>
  </si>
  <si>
    <t>鸿荣耀CNC模具加工中心</t>
  </si>
  <si>
    <t>b035</t>
  </si>
  <si>
    <t>无锡张晓华</t>
  </si>
  <si>
    <t>b036</t>
  </si>
  <si>
    <t>昆山福春源模具</t>
  </si>
  <si>
    <t>b038</t>
  </si>
  <si>
    <t>无锡市拓博机械厂</t>
  </si>
  <si>
    <t>b041</t>
  </si>
  <si>
    <t>苏州曹总</t>
  </si>
  <si>
    <t>b042</t>
  </si>
  <si>
    <t>上海许斌</t>
  </si>
  <si>
    <t>b044</t>
  </si>
  <si>
    <t>科隆电热有限公司</t>
  </si>
  <si>
    <t>b048</t>
  </si>
  <si>
    <t>千灯科瑞模具加工厂</t>
  </si>
  <si>
    <t>b049</t>
  </si>
  <si>
    <t>堰桥陈宇东</t>
  </si>
  <si>
    <t>b051</t>
  </si>
  <si>
    <t>太仓速钛模具贸易商行</t>
  </si>
  <si>
    <t>b053</t>
  </si>
  <si>
    <t>兴化杭来根</t>
  </si>
  <si>
    <t>b054</t>
  </si>
  <si>
    <t>兴化智诚不锈钢制品厂</t>
  </si>
  <si>
    <t>b055</t>
  </si>
  <si>
    <t>兴化市林华合金钢制品厂</t>
  </si>
  <si>
    <t>b056</t>
  </si>
  <si>
    <t>江苏星光特钢科技有限公司</t>
  </si>
  <si>
    <t>b058</t>
  </si>
  <si>
    <t>昆山溶川机</t>
  </si>
  <si>
    <t>b060</t>
  </si>
  <si>
    <t>城北燕先生</t>
  </si>
  <si>
    <t>b062</t>
  </si>
  <si>
    <t>无锡蔡中根</t>
  </si>
  <si>
    <t>b065</t>
  </si>
  <si>
    <t>上海江沂机械设备有限公司</t>
  </si>
  <si>
    <t>b066</t>
  </si>
  <si>
    <t>武进刘盐军</t>
  </si>
  <si>
    <t>b068</t>
  </si>
  <si>
    <t>安吉为民钢筋拉丝厂</t>
  </si>
  <si>
    <t>b069</t>
  </si>
  <si>
    <t>昆山福龙机械</t>
  </si>
  <si>
    <t>b075</t>
  </si>
  <si>
    <t>宏特不锈钢制品厂</t>
  </si>
  <si>
    <t>b076</t>
  </si>
  <si>
    <t>洪泾</t>
  </si>
  <si>
    <t>b078</t>
  </si>
  <si>
    <t>无锡戴总</t>
  </si>
  <si>
    <t>b079</t>
  </si>
  <si>
    <t>吴江新申科技</t>
  </si>
  <si>
    <t>b080</t>
  </si>
  <si>
    <t>苏州捷太利</t>
  </si>
  <si>
    <t>b081</t>
  </si>
  <si>
    <t>洪悦汽车配件厂</t>
  </si>
  <si>
    <t>b082</t>
  </si>
  <si>
    <t>泰州市吉强不锈钢制品有限公司</t>
  </si>
  <si>
    <t>b083</t>
  </si>
  <si>
    <t>城北陈总1</t>
  </si>
  <si>
    <t>b084</t>
  </si>
  <si>
    <t>无锡东鹰机械</t>
  </si>
  <si>
    <t>b085</t>
  </si>
  <si>
    <t>晶乐高分子医疗器械</t>
  </si>
  <si>
    <t>b086</t>
  </si>
  <si>
    <t>无锡开瑞五金加工厂</t>
  </si>
  <si>
    <t>b087</t>
  </si>
  <si>
    <t>兴化陈四研磨</t>
  </si>
  <si>
    <t>b088</t>
  </si>
  <si>
    <t>兴化胥加根</t>
  </si>
  <si>
    <t>b089</t>
  </si>
  <si>
    <t>昆山腾翼机械加工厂</t>
  </si>
  <si>
    <t>b090</t>
  </si>
  <si>
    <t>能博机电有限公司</t>
  </si>
  <si>
    <t>b091</t>
  </si>
  <si>
    <t>裕嘉润特种油</t>
  </si>
  <si>
    <t>b092</t>
  </si>
  <si>
    <t>鑫源五金制品有限公司</t>
  </si>
  <si>
    <t>b093</t>
  </si>
  <si>
    <t>苏州沁丰盛机械科技有限公司</t>
  </si>
  <si>
    <t>昆山市德施普精密模具有限公司</t>
  </si>
  <si>
    <t>b095</t>
  </si>
  <si>
    <t>恒润汽车配件厂</t>
  </si>
  <si>
    <t>b096</t>
  </si>
  <si>
    <t>揭阳市德宝铭不锈钢有限公司</t>
  </si>
  <si>
    <t>b097</t>
  </si>
  <si>
    <t>广东李明(广东兴盈不锈钢)</t>
  </si>
  <si>
    <t>b098</t>
  </si>
  <si>
    <t>苏州华钰模具</t>
  </si>
  <si>
    <t>b099</t>
  </si>
  <si>
    <t>海门沈丰</t>
  </si>
  <si>
    <t>b100</t>
  </si>
  <si>
    <t>兴化夏所扣</t>
  </si>
  <si>
    <t>b101</t>
  </si>
  <si>
    <t>b102</t>
  </si>
  <si>
    <t>蓬朗胡先生</t>
  </si>
  <si>
    <t>b103</t>
  </si>
  <si>
    <t>无锡吴振华</t>
  </si>
  <si>
    <t>b104</t>
  </si>
  <si>
    <t>闵行耿先生</t>
  </si>
  <si>
    <t>b105</t>
  </si>
  <si>
    <t>宜兴彭总</t>
  </si>
  <si>
    <t>b106</t>
  </si>
  <si>
    <t>南通华嘉机械</t>
  </si>
  <si>
    <t>b107</t>
  </si>
  <si>
    <t>无锡竭力机械</t>
  </si>
  <si>
    <t>b108</t>
  </si>
  <si>
    <t>昆山吉士达木业有限公司</t>
  </si>
  <si>
    <t>b109</t>
  </si>
  <si>
    <t>蚌埠东伟机械厂</t>
  </si>
  <si>
    <t>b110</t>
  </si>
  <si>
    <t>张浦官新建</t>
  </si>
  <si>
    <t>b111</t>
  </si>
  <si>
    <t>梅村唐总</t>
  </si>
  <si>
    <t>b112</t>
  </si>
  <si>
    <t>昆山李宁</t>
  </si>
  <si>
    <t>b113</t>
  </si>
  <si>
    <t>城北张善棣</t>
  </si>
  <si>
    <t>b114</t>
  </si>
  <si>
    <t>城北徐总</t>
  </si>
  <si>
    <t>b116</t>
  </si>
  <si>
    <t>北京业德昌盛不锈钢有限公司</t>
  </si>
  <si>
    <t>b117</t>
  </si>
  <si>
    <t>吴江胡总</t>
  </si>
  <si>
    <t>b118</t>
  </si>
  <si>
    <t>b119</t>
  </si>
  <si>
    <t>花桥位静</t>
  </si>
  <si>
    <t>b120</t>
  </si>
  <si>
    <t>奥瑞诚精密模具</t>
  </si>
  <si>
    <t>b121</t>
  </si>
  <si>
    <t>尹丰路朱老板</t>
  </si>
  <si>
    <t>b122</t>
  </si>
  <si>
    <t>苏州甪直韩总</t>
  </si>
  <si>
    <t>b123</t>
  </si>
  <si>
    <t>镇江谏壁起重工具厂</t>
  </si>
  <si>
    <t>b124</t>
  </si>
  <si>
    <t>无锡君锐精密机械有限公司</t>
  </si>
  <si>
    <t>b125</t>
  </si>
  <si>
    <t>无锡江南中专</t>
  </si>
  <si>
    <t>b126</t>
  </si>
  <si>
    <t>常熟明胜</t>
  </si>
  <si>
    <t>b127</t>
  </si>
  <si>
    <t>嘉善鲍旭建</t>
  </si>
  <si>
    <t>b128</t>
  </si>
  <si>
    <t>曹总（无锡）</t>
  </si>
  <si>
    <t>b129</t>
  </si>
  <si>
    <t>b130</t>
  </si>
  <si>
    <t>常熟翼彬五金加工厂</t>
  </si>
  <si>
    <t>b131</t>
  </si>
  <si>
    <t>中村数控</t>
  </si>
  <si>
    <t>b132</t>
  </si>
  <si>
    <t>河南森源电气股份有限公司</t>
  </si>
  <si>
    <t>b133</t>
  </si>
  <si>
    <t>昆山王先生</t>
  </si>
  <si>
    <t>b134</t>
  </si>
  <si>
    <t>昆山刘聪</t>
  </si>
  <si>
    <t>b135</t>
  </si>
  <si>
    <t>山东东营正宇</t>
  </si>
  <si>
    <t>b136</t>
  </si>
  <si>
    <t>昆山辰运</t>
  </si>
  <si>
    <t>b137</t>
  </si>
  <si>
    <t>无锡友佳</t>
  </si>
  <si>
    <t>b138</t>
  </si>
  <si>
    <t>彭德五金</t>
  </si>
  <si>
    <t>未税现金</t>
  </si>
  <si>
    <t>b139</t>
  </si>
  <si>
    <t xml:space="preserve">江苏三立液压机械制造有限公司
</t>
  </si>
  <si>
    <t>b140</t>
  </si>
  <si>
    <t>文林明宇热处理厂</t>
  </si>
  <si>
    <t>b141</t>
  </si>
  <si>
    <t>无锡斯卡特机械有限公司</t>
  </si>
  <si>
    <t>b142</t>
  </si>
  <si>
    <t>昆山朱总</t>
  </si>
  <si>
    <t>2016年03月首次交易</t>
  </si>
  <si>
    <t>b143</t>
  </si>
  <si>
    <t>昆山鸿运昌</t>
  </si>
  <si>
    <t>b144</t>
  </si>
  <si>
    <t>江阴职业技术学院</t>
  </si>
  <si>
    <t>b145</t>
  </si>
  <si>
    <t>b146</t>
  </si>
  <si>
    <t>b147</t>
  </si>
  <si>
    <t>2016年04月首次交易</t>
  </si>
  <si>
    <t>b148</t>
  </si>
  <si>
    <t>无锡华翔金属制品有限公司</t>
  </si>
  <si>
    <t>b149</t>
  </si>
  <si>
    <t>石浦刘华</t>
  </si>
  <si>
    <t>b150</t>
  </si>
  <si>
    <t>昆山域阳精密机械</t>
  </si>
  <si>
    <t>b151</t>
  </si>
  <si>
    <t>b152</t>
  </si>
  <si>
    <t>永卖利精密机械有限公司</t>
  </si>
  <si>
    <t>b153</t>
  </si>
  <si>
    <t>陈先生</t>
  </si>
  <si>
    <t>b154</t>
  </si>
  <si>
    <t>b155</t>
  </si>
  <si>
    <t>千灯高先生</t>
  </si>
  <si>
    <t>b156</t>
  </si>
  <si>
    <t>吴江叶章清</t>
  </si>
  <si>
    <t>b157</t>
  </si>
  <si>
    <t>江苏常州武进春华自行车配件厂</t>
  </si>
  <si>
    <t>b158</t>
  </si>
  <si>
    <t>太仓市陆渡镇川英五金厂</t>
  </si>
  <si>
    <t>b159</t>
  </si>
  <si>
    <t>昆山优德精密工业有限公司</t>
  </si>
  <si>
    <t>b160</t>
  </si>
  <si>
    <t>羊尖蒋卫江</t>
  </si>
  <si>
    <t>b161</t>
  </si>
  <si>
    <t>常熟A先生</t>
  </si>
  <si>
    <t>b162</t>
  </si>
  <si>
    <t>无锡源开机械</t>
  </si>
  <si>
    <t>b163</t>
  </si>
  <si>
    <t>吴江远程五金</t>
  </si>
  <si>
    <t>b164</t>
  </si>
  <si>
    <t>吴中胡先生</t>
  </si>
  <si>
    <t>b165</t>
  </si>
  <si>
    <t>常州赢世自动化设备有限公司</t>
  </si>
  <si>
    <t>b166</t>
  </si>
  <si>
    <t>城北叶先生</t>
  </si>
  <si>
    <t>b167</t>
  </si>
  <si>
    <t>梅村华总</t>
  </si>
  <si>
    <t>b168</t>
  </si>
  <si>
    <t>立天科技</t>
  </si>
  <si>
    <t>b169</t>
  </si>
  <si>
    <t>南通徐辉</t>
  </si>
  <si>
    <t>b170</t>
  </si>
  <si>
    <t>无锡凯玛瑞机械有限公司</t>
  </si>
  <si>
    <t>b171</t>
  </si>
  <si>
    <t>山东张伟</t>
  </si>
  <si>
    <t>b172</t>
  </si>
  <si>
    <t>苏州安惠机械有限公司</t>
  </si>
  <si>
    <t>b173</t>
  </si>
  <si>
    <t>新都立天科技</t>
  </si>
  <si>
    <t>b175</t>
  </si>
  <si>
    <t>吴江程总</t>
  </si>
  <si>
    <t>b176</t>
  </si>
  <si>
    <t>未税货到付款</t>
  </si>
  <si>
    <t>b177</t>
  </si>
  <si>
    <t>泰州曹先生</t>
  </si>
  <si>
    <t>b178</t>
  </si>
  <si>
    <t>张浦陈总</t>
  </si>
  <si>
    <t>b179</t>
  </si>
  <si>
    <t>苏州千金五金有限公司</t>
  </si>
  <si>
    <t>b180</t>
  </si>
  <si>
    <t>无锡合瑞</t>
  </si>
  <si>
    <t>b181</t>
  </si>
  <si>
    <t>胡埭李存付</t>
  </si>
  <si>
    <t>b182</t>
  </si>
  <si>
    <t>成都远翔航空新材料有限公司</t>
  </si>
  <si>
    <t>b183</t>
  </si>
  <si>
    <t>泰州特固克</t>
  </si>
  <si>
    <t>b184</t>
  </si>
  <si>
    <t>千灯耿老板</t>
  </si>
  <si>
    <t>b185</t>
  </si>
  <si>
    <t>精昌模具</t>
  </si>
  <si>
    <t>b186</t>
  </si>
  <si>
    <t>浙江张利华</t>
  </si>
  <si>
    <t>b187</t>
  </si>
  <si>
    <t>成都航飞</t>
  </si>
  <si>
    <t>b188</t>
  </si>
  <si>
    <t>石浦杨老板</t>
  </si>
  <si>
    <t>b189</t>
  </si>
  <si>
    <t>常熟市齐新塑料模具有限公司</t>
  </si>
  <si>
    <t>b190</t>
  </si>
  <si>
    <t>苏州吴中区甪直格瑞特</t>
  </si>
  <si>
    <t>b191</t>
  </si>
  <si>
    <t>苏州三德斯精密机械</t>
  </si>
  <si>
    <t>b192</t>
  </si>
  <si>
    <t>无锡利淼</t>
  </si>
  <si>
    <t>b193</t>
  </si>
  <si>
    <t>淄博周村</t>
  </si>
  <si>
    <t>b194</t>
  </si>
  <si>
    <t>昆山顺达</t>
  </si>
  <si>
    <t>b195</t>
  </si>
  <si>
    <t>城北刘总</t>
  </si>
  <si>
    <t>b196</t>
  </si>
  <si>
    <t>东莞市宏兴达</t>
  </si>
  <si>
    <t>b197</t>
  </si>
  <si>
    <t>无锡博爱达机械</t>
  </si>
  <si>
    <t>b198</t>
  </si>
  <si>
    <t>犀浦郭先生</t>
  </si>
  <si>
    <t>b199</t>
  </si>
  <si>
    <t>昆山市张浦镇捷拓精密五金厂</t>
  </si>
  <si>
    <t>b200</t>
  </si>
  <si>
    <t>昆山制具</t>
  </si>
  <si>
    <t>b201</t>
  </si>
  <si>
    <t>苏州金环五金</t>
  </si>
  <si>
    <t>b202</t>
  </si>
  <si>
    <t>千灯罗先生</t>
  </si>
  <si>
    <t>b203</t>
  </si>
  <si>
    <t>上海和通不锈钢材料有限公司</t>
  </si>
  <si>
    <t>2017年1月首次交易</t>
  </si>
  <si>
    <t>b204</t>
  </si>
  <si>
    <t>成都犀浦察先生</t>
  </si>
  <si>
    <t>b205</t>
  </si>
  <si>
    <t>b206</t>
  </si>
  <si>
    <t>无锡刘锦美</t>
  </si>
  <si>
    <t>2017年2月首次交易</t>
  </si>
  <si>
    <t>b207</t>
  </si>
  <si>
    <t>镇江四方润滑油</t>
  </si>
  <si>
    <t>b208</t>
  </si>
  <si>
    <t>吴江德龙</t>
  </si>
  <si>
    <t>b209</t>
  </si>
  <si>
    <t>石浦罗总</t>
  </si>
  <si>
    <t>b210</t>
  </si>
  <si>
    <t>无锡王丽婷</t>
  </si>
  <si>
    <t>b211</t>
  </si>
  <si>
    <t>无锡李杰</t>
  </si>
  <si>
    <t>b212</t>
  </si>
  <si>
    <t>无锡马总</t>
  </si>
  <si>
    <t>b214</t>
  </si>
  <si>
    <t>昆山东永全</t>
  </si>
  <si>
    <t>b215</t>
  </si>
  <si>
    <t>无锡理伟恒科技</t>
  </si>
  <si>
    <t>b216</t>
  </si>
  <si>
    <t>无锡创力信</t>
  </si>
  <si>
    <t>2017年4月首次交易</t>
  </si>
  <si>
    <t>b217</t>
  </si>
  <si>
    <t>屯村蒋总</t>
  </si>
  <si>
    <t>b218</t>
  </si>
  <si>
    <t>千灯同丰</t>
  </si>
  <si>
    <t>b219</t>
  </si>
  <si>
    <t xml:space="preserve">石浦张老板 </t>
  </si>
  <si>
    <t>b220</t>
  </si>
  <si>
    <t>石浦罗伦熊</t>
  </si>
  <si>
    <t>b221</t>
  </si>
  <si>
    <t>千灯腾总</t>
  </si>
  <si>
    <t>b222</t>
  </si>
  <si>
    <t>无锡市正隆特气经贸有限公司</t>
  </si>
  <si>
    <t>2017年5月首次交易</t>
  </si>
  <si>
    <t>b223</t>
  </si>
  <si>
    <t>苏州胡老板</t>
  </si>
  <si>
    <t>b224</t>
  </si>
  <si>
    <t>昆山韩放</t>
  </si>
  <si>
    <t>b225</t>
  </si>
  <si>
    <t>宁海县深圳大昌塑料金属铸件厂</t>
  </si>
  <si>
    <t>b226</t>
  </si>
  <si>
    <t>苏州市国平精密机件有限公司</t>
  </si>
  <si>
    <t>b227</t>
  </si>
  <si>
    <t>无锡长安马总</t>
  </si>
  <si>
    <t>2017年6月首次交易</t>
  </si>
  <si>
    <t>b228</t>
  </si>
  <si>
    <t>昆山德新洋机械设备有限公司</t>
  </si>
  <si>
    <t>b229</t>
  </si>
  <si>
    <t>苏州郭总</t>
  </si>
  <si>
    <t>b230</t>
  </si>
  <si>
    <t>泰州曹正虎</t>
  </si>
  <si>
    <t>b231</t>
  </si>
  <si>
    <t>b232</t>
  </si>
  <si>
    <t>堰桥周拥军</t>
  </si>
  <si>
    <t>b233</t>
  </si>
  <si>
    <t>无锡时讯五金</t>
  </si>
  <si>
    <t>b234</t>
  </si>
  <si>
    <t xml:space="preserve">昆山市千灯镇天空精密模具厂 </t>
  </si>
  <si>
    <t>b236</t>
  </si>
  <si>
    <t>惠山山前洲万准机械配件加工厂</t>
  </si>
  <si>
    <t>b237</t>
  </si>
  <si>
    <t>吴江费经理</t>
  </si>
  <si>
    <t>2017年7月首次交易</t>
  </si>
  <si>
    <t>b238</t>
  </si>
  <si>
    <t>虹光伟业</t>
  </si>
  <si>
    <t>b239</t>
  </si>
  <si>
    <t>昆山叶总</t>
  </si>
  <si>
    <t>b240</t>
  </si>
  <si>
    <t>志明五金厂</t>
  </si>
  <si>
    <t>b241</t>
  </si>
  <si>
    <t>无锡凌源机械厂</t>
  </si>
  <si>
    <t>b242</t>
  </si>
  <si>
    <t>常州普陆托</t>
  </si>
  <si>
    <t>b243</t>
  </si>
  <si>
    <t>苏州计总</t>
  </si>
  <si>
    <t>b244</t>
  </si>
  <si>
    <t>b245</t>
  </si>
  <si>
    <t xml:space="preserve">无锡郁总 </t>
  </si>
  <si>
    <t>b246</t>
  </si>
  <si>
    <t>昆山勇闯精密机械有限公司</t>
  </si>
  <si>
    <t>b247</t>
  </si>
  <si>
    <t>无锡朱总</t>
  </si>
  <si>
    <t>b248</t>
  </si>
  <si>
    <t>昆山丰亨元工贸有限公司</t>
  </si>
  <si>
    <t>b249</t>
  </si>
  <si>
    <t>海门市天补真空泵厂</t>
  </si>
  <si>
    <t>b250</t>
  </si>
  <si>
    <t>上海杨记企业</t>
  </si>
  <si>
    <t>b251</t>
  </si>
  <si>
    <t>河南郭一波</t>
  </si>
  <si>
    <t>b252</t>
  </si>
  <si>
    <t>和能精密模具模具部</t>
  </si>
  <si>
    <t>b253</t>
  </si>
  <si>
    <t>昆山茂川</t>
  </si>
  <si>
    <t>无锡豫帅机械加工</t>
  </si>
  <si>
    <t>b255</t>
  </si>
  <si>
    <t>亨越达精密机械</t>
  </si>
  <si>
    <t>b256</t>
  </si>
  <si>
    <t>无锡市亿宏医疗器械有限公司</t>
  </si>
  <si>
    <t>b257</t>
  </si>
  <si>
    <t>福建青云不锈钢</t>
  </si>
  <si>
    <t>b258</t>
  </si>
  <si>
    <t>‭苏州斯曼迪热流道系统有限公司</t>
  </si>
  <si>
    <t>b259</t>
  </si>
  <si>
    <t>深圳市瑞峰五金制品有限公司</t>
  </si>
  <si>
    <t>b260</t>
  </si>
  <si>
    <t>无锡特博增压器</t>
  </si>
  <si>
    <t>b261</t>
  </si>
  <si>
    <t>常州秦毅</t>
  </si>
  <si>
    <t>b262</t>
  </si>
  <si>
    <t>惠州拓源劳保</t>
  </si>
  <si>
    <t>b263</t>
  </si>
  <si>
    <t>b264</t>
  </si>
  <si>
    <t>上饶市通用核心光电有限公司</t>
  </si>
  <si>
    <t>b265</t>
  </si>
  <si>
    <t>宁海铝管拉拨厂</t>
  </si>
  <si>
    <t>b266</t>
  </si>
  <si>
    <t>常州刘亮</t>
  </si>
  <si>
    <t>b268</t>
  </si>
  <si>
    <t>御林气配</t>
  </si>
  <si>
    <t>b269</t>
  </si>
  <si>
    <t>朝华模具</t>
  </si>
  <si>
    <t>b270</t>
  </si>
  <si>
    <t>昆山倩兰机械加工厂</t>
  </si>
  <si>
    <t>b271</t>
  </si>
  <si>
    <t>河南王金伟</t>
  </si>
  <si>
    <t>b272</t>
  </si>
  <si>
    <t>昆山华川龙五金制品厂</t>
  </si>
  <si>
    <t>林州市永丰汽车部件有限公司</t>
  </si>
  <si>
    <t>b274</t>
  </si>
  <si>
    <t>河南英华达化工产品有限公司</t>
  </si>
  <si>
    <t>苏州金利来塑胶</t>
  </si>
  <si>
    <t>林州市太山汽车部件厂</t>
  </si>
  <si>
    <t>编号</t>
  </si>
  <si>
    <t>型号</t>
  </si>
  <si>
    <t>包装</t>
  </si>
  <si>
    <t>经销价（元/桶）</t>
  </si>
  <si>
    <t>指导价（元/桶）</t>
  </si>
  <si>
    <r>
      <rPr>
        <b/>
        <sz val="10"/>
        <rFont val="宋体"/>
        <family val="3"/>
        <charset val="134"/>
      </rPr>
      <t>指导单价(未税)</t>
    </r>
    <r>
      <rPr>
        <b/>
        <sz val="10"/>
        <rFont val="宋体"/>
        <family val="3"/>
        <charset val="134"/>
      </rPr>
      <t xml:space="preserve">
</t>
    </r>
    <r>
      <rPr>
        <b/>
        <sz val="10"/>
        <rFont val="宋体"/>
        <family val="3"/>
        <charset val="134"/>
      </rPr>
      <t>元/KG</t>
    </r>
  </si>
  <si>
    <t>含税小桶指导单价</t>
  </si>
  <si>
    <t>含税经销小桶单价</t>
  </si>
  <si>
    <t>未税价大桶</t>
  </si>
  <si>
    <t>未税小桶单价</t>
  </si>
  <si>
    <t>半合成极压切削液</t>
  </si>
  <si>
    <t>CSB08</t>
  </si>
  <si>
    <t>LP-3030A1</t>
  </si>
  <si>
    <r>
      <rPr>
        <sz val="10"/>
        <rFont val="宋体"/>
        <family val="3"/>
        <charset val="134"/>
      </rPr>
      <t>LP-3030XS</t>
    </r>
    <r>
      <rPr>
        <sz val="10"/>
        <rFont val="宋体"/>
        <family val="3"/>
        <charset val="134"/>
      </rPr>
      <t xml:space="preserve"> </t>
    </r>
  </si>
  <si>
    <t>CSB11</t>
  </si>
  <si>
    <t>ZM-3040A</t>
  </si>
  <si>
    <t>不锈钢磨削液</t>
  </si>
  <si>
    <t>CSB13</t>
  </si>
  <si>
    <t>JH-101LMD</t>
  </si>
  <si>
    <t>LP-3030L</t>
  </si>
  <si>
    <t>CSB19</t>
  </si>
  <si>
    <t>JH-3010-A</t>
  </si>
  <si>
    <t>CSB20</t>
  </si>
  <si>
    <t>JH-3011</t>
  </si>
  <si>
    <t>CSB21</t>
  </si>
  <si>
    <t>AP-3041</t>
  </si>
  <si>
    <t>LP-3030DT</t>
  </si>
  <si>
    <t>CSB26</t>
  </si>
  <si>
    <t>LP-3030YP</t>
  </si>
  <si>
    <t>CSQ01</t>
  </si>
  <si>
    <t>钨钢研磨液</t>
  </si>
  <si>
    <t>HW-40D</t>
  </si>
  <si>
    <t>铝合金研磨液</t>
  </si>
  <si>
    <t>SH-880A</t>
  </si>
  <si>
    <t>CSQ06</t>
  </si>
  <si>
    <t>光整液</t>
  </si>
  <si>
    <t>LK-900B</t>
  </si>
  <si>
    <t>不锈钢研磨液</t>
  </si>
  <si>
    <t>CSQ08</t>
  </si>
  <si>
    <t>SH-801X</t>
  </si>
  <si>
    <t>SH-801HL</t>
  </si>
  <si>
    <t>SH-805C</t>
  </si>
  <si>
    <t>优质全合成切削液</t>
  </si>
  <si>
    <t>CSQ22</t>
  </si>
  <si>
    <t>玻璃专用磨削液</t>
  </si>
  <si>
    <t>SH-860M</t>
  </si>
  <si>
    <t>CSQ55</t>
  </si>
  <si>
    <t>SH-807AF</t>
  </si>
  <si>
    <t>a0777上海治通按2700元/桶15元/KG指导价</t>
  </si>
  <si>
    <r>
      <rPr>
        <sz val="12"/>
        <rFont val="宋体"/>
        <family val="3"/>
        <charset val="134"/>
      </rPr>
      <t>20180509更新前170KG经销价3900指导价4200，</t>
    </r>
    <r>
      <rPr>
        <sz val="12"/>
        <rFont val="宋体"/>
        <family val="3"/>
        <charset val="134"/>
      </rPr>
      <t xml:space="preserve">    </t>
    </r>
  </si>
  <si>
    <t>CSQ35</t>
  </si>
  <si>
    <t>JH-803A</t>
  </si>
  <si>
    <t>CSQ39</t>
  </si>
  <si>
    <t>全合成磨削液</t>
  </si>
  <si>
    <t>SH-801HL-B</t>
  </si>
  <si>
    <t>CSQ44</t>
  </si>
  <si>
    <t>SH-805D</t>
  </si>
  <si>
    <t>CSQ56</t>
  </si>
  <si>
    <t>磁力研磨液</t>
  </si>
  <si>
    <t>SH-870</t>
  </si>
  <si>
    <t>CSQ57</t>
  </si>
  <si>
    <t>JH-803BQ</t>
  </si>
  <si>
    <t>CSQ59</t>
  </si>
  <si>
    <t>SH-807Y</t>
  </si>
  <si>
    <r>
      <rPr>
        <sz val="10"/>
        <rFont val="宋体"/>
        <family val="3"/>
        <charset val="134"/>
      </rPr>
      <t>优质切削液</t>
    </r>
    <r>
      <rPr>
        <sz val="10"/>
        <rFont val="宋体"/>
        <family val="3"/>
        <charset val="134"/>
      </rPr>
      <t xml:space="preserve">    </t>
    </r>
  </si>
  <si>
    <t>CSR05</t>
  </si>
  <si>
    <t>优质切削液</t>
  </si>
  <si>
    <t>JH-101SL-KL</t>
  </si>
  <si>
    <r>
      <rPr>
        <sz val="12"/>
        <rFont val="宋体"/>
        <family val="3"/>
        <charset val="134"/>
      </rPr>
      <t>20180509更新前170KG经销价2900指导价3200，</t>
    </r>
    <r>
      <rPr>
        <sz val="12"/>
        <rFont val="宋体"/>
        <family val="3"/>
        <charset val="134"/>
      </rPr>
      <t xml:space="preserve">    </t>
    </r>
  </si>
  <si>
    <r>
      <rPr>
        <sz val="12"/>
        <rFont val="宋体"/>
        <family val="3"/>
        <charset val="134"/>
      </rPr>
      <t>20180509更新前170KG经销价2600指导价2900，</t>
    </r>
    <r>
      <rPr>
        <sz val="12"/>
        <rFont val="宋体"/>
        <family val="3"/>
        <charset val="134"/>
      </rPr>
      <t xml:space="preserve">    </t>
    </r>
  </si>
  <si>
    <t>CSR08</t>
  </si>
  <si>
    <t>防锈切削液</t>
  </si>
  <si>
    <t>JH-102</t>
  </si>
  <si>
    <t>CSR10</t>
  </si>
  <si>
    <t>JH-106</t>
  </si>
  <si>
    <t>CSR11</t>
  </si>
  <si>
    <t>高级微乳切削液</t>
  </si>
  <si>
    <t>JH-107</t>
  </si>
  <si>
    <t>CSR12</t>
  </si>
  <si>
    <t>铜专用切削液</t>
  </si>
  <si>
    <t>JH-109</t>
  </si>
  <si>
    <t>高性能切削液</t>
  </si>
  <si>
    <t>CSR15</t>
  </si>
  <si>
    <t>镁合金切削液</t>
  </si>
  <si>
    <t>JH-MG8F</t>
  </si>
  <si>
    <t>CSR03</t>
  </si>
  <si>
    <t>CSR16</t>
  </si>
  <si>
    <t>CSR21</t>
  </si>
  <si>
    <t>CSR31</t>
  </si>
  <si>
    <t>CSR23</t>
  </si>
  <si>
    <t>ZM-3080D</t>
  </si>
  <si>
    <r>
      <rPr>
        <sz val="12"/>
        <rFont val="宋体"/>
        <family val="3"/>
        <charset val="134"/>
      </rPr>
      <t>20180509更新前170KG经销价2700指导价3000，</t>
    </r>
    <r>
      <rPr>
        <sz val="12"/>
        <rFont val="宋体"/>
        <family val="3"/>
        <charset val="134"/>
      </rPr>
      <t xml:space="preserve">    </t>
    </r>
  </si>
  <si>
    <t>CSR25</t>
  </si>
  <si>
    <t>铜拉丝油</t>
  </si>
  <si>
    <t>L-T70</t>
  </si>
  <si>
    <t>L-T60</t>
  </si>
  <si>
    <t>CSR28</t>
  </si>
  <si>
    <t>L-T70A</t>
  </si>
  <si>
    <r>
      <rPr>
        <sz val="12"/>
        <rFont val="宋体"/>
        <family val="3"/>
        <charset val="134"/>
      </rPr>
      <t>20180509更新前180KG经销价3000指导价3300，</t>
    </r>
    <r>
      <rPr>
        <sz val="12"/>
        <rFont val="宋体"/>
        <family val="3"/>
        <charset val="134"/>
      </rPr>
      <t xml:space="preserve">    </t>
    </r>
  </si>
  <si>
    <t>CSR56</t>
  </si>
  <si>
    <t>JH-200LX</t>
  </si>
  <si>
    <t>ZM-3090A</t>
  </si>
  <si>
    <r>
      <rPr>
        <sz val="12"/>
        <rFont val="宋体"/>
        <family val="3"/>
        <charset val="134"/>
      </rPr>
      <t>20180509更新前170KG经销价2900指导价3300，</t>
    </r>
    <r>
      <rPr>
        <sz val="12"/>
        <rFont val="宋体"/>
        <family val="3"/>
        <charset val="134"/>
      </rPr>
      <t xml:space="preserve">    </t>
    </r>
  </si>
  <si>
    <t>CSR49</t>
  </si>
  <si>
    <t>钛合金切削液</t>
  </si>
  <si>
    <t>EF-208</t>
  </si>
  <si>
    <t>CYQ01</t>
  </si>
  <si>
    <t>锭子油</t>
  </si>
  <si>
    <t>CYQ03</t>
  </si>
  <si>
    <t>齿轮加工油</t>
  </si>
  <si>
    <t>CB-10M</t>
  </si>
  <si>
    <t>CYQ04</t>
  </si>
  <si>
    <t>CH-105FX</t>
  </si>
  <si>
    <t>CYQ06</t>
  </si>
  <si>
    <t>攻牙油</t>
  </si>
  <si>
    <t>CH-106</t>
  </si>
  <si>
    <t>CYQ08</t>
  </si>
  <si>
    <t>铜加工油</t>
  </si>
  <si>
    <t>铜加工油/锭子油</t>
  </si>
  <si>
    <t>CYQ15</t>
  </si>
  <si>
    <t>深孔钻专用油</t>
  </si>
  <si>
    <t>CX-30</t>
  </si>
  <si>
    <t>CYQ18</t>
  </si>
  <si>
    <t>DH-30D</t>
  </si>
  <si>
    <t>CYQ22</t>
  </si>
  <si>
    <t>钨钢研磨油</t>
  </si>
  <si>
    <t>HM-80</t>
  </si>
  <si>
    <t>CYQ23</t>
  </si>
  <si>
    <t>研磨油</t>
  </si>
  <si>
    <t>JH-5</t>
  </si>
  <si>
    <t>研磨矫正加工油</t>
  </si>
  <si>
    <t>CYQ26</t>
  </si>
  <si>
    <t>环保珩磨油</t>
  </si>
  <si>
    <t>OH-203</t>
  </si>
  <si>
    <t>CYQ27</t>
  </si>
  <si>
    <t>JH-2</t>
  </si>
  <si>
    <t>镁铝合金切削油</t>
  </si>
  <si>
    <t>CYQ30</t>
  </si>
  <si>
    <t>R-12</t>
  </si>
  <si>
    <t>CYQ31</t>
  </si>
  <si>
    <t>攻丝油</t>
  </si>
  <si>
    <t>SD-ZD15</t>
  </si>
  <si>
    <t>#########</t>
  </si>
  <si>
    <t>CYQ32</t>
  </si>
  <si>
    <t>THC-10</t>
  </si>
  <si>
    <t>CYQ34</t>
  </si>
  <si>
    <t>植物切削油</t>
  </si>
  <si>
    <t>CH-600</t>
  </si>
  <si>
    <t>CYQ35</t>
  </si>
  <si>
    <t>高光不锈钢切削油</t>
  </si>
  <si>
    <t>CH-188</t>
  </si>
  <si>
    <t>CYQ40</t>
  </si>
  <si>
    <t>CH-106B</t>
  </si>
  <si>
    <t>CYQ42</t>
  </si>
  <si>
    <t>雾化切削油</t>
  </si>
  <si>
    <t>CYQ46</t>
  </si>
  <si>
    <t>拉床专用油</t>
  </si>
  <si>
    <t>CH-660</t>
  </si>
  <si>
    <t>CYQ49</t>
  </si>
  <si>
    <t>不锈钢研磨油</t>
  </si>
  <si>
    <t>JH-18</t>
  </si>
  <si>
    <t>钛合金切削油</t>
  </si>
  <si>
    <t>CYQ51</t>
  </si>
  <si>
    <t>CH-188A</t>
  </si>
  <si>
    <t>CYQ52</t>
  </si>
  <si>
    <t>DH-50</t>
  </si>
  <si>
    <t>CYQ56</t>
  </si>
  <si>
    <t>THC-18A</t>
  </si>
  <si>
    <t>CYQ59</t>
  </si>
  <si>
    <t>精冲油</t>
  </si>
  <si>
    <t>530C-A</t>
  </si>
  <si>
    <t>CYQ63</t>
  </si>
  <si>
    <t>珩磨油</t>
  </si>
  <si>
    <t>HM-50N</t>
  </si>
  <si>
    <t>CYQ66</t>
  </si>
  <si>
    <t>磨削油</t>
  </si>
  <si>
    <t>TH-20</t>
  </si>
  <si>
    <t>CYQ69</t>
  </si>
  <si>
    <t>CH-108</t>
  </si>
  <si>
    <t>CYQ70</t>
  </si>
  <si>
    <t>DH-30T</t>
  </si>
  <si>
    <t>CYQ71</t>
  </si>
  <si>
    <t>硬车油</t>
  </si>
  <si>
    <t>DH-30Z</t>
  </si>
  <si>
    <t>CYQ72</t>
  </si>
  <si>
    <t>DH-15</t>
  </si>
  <si>
    <t>清洗剂</t>
  </si>
  <si>
    <t>固体粉末，出货算差价不加价35%</t>
  </si>
  <si>
    <t>CSX05</t>
  </si>
  <si>
    <t>脱脂剂</t>
  </si>
  <si>
    <t>AS-502</t>
  </si>
  <si>
    <t>CSX12</t>
  </si>
  <si>
    <t>AS-6000</t>
  </si>
  <si>
    <t>CSX15</t>
  </si>
  <si>
    <t>AS-8000</t>
  </si>
  <si>
    <t>小桶，出货算差价时不加价35%</t>
  </si>
  <si>
    <t>CSX18</t>
  </si>
  <si>
    <t>AS-9000DA</t>
  </si>
  <si>
    <t>CSX22</t>
  </si>
  <si>
    <t>除锈剂</t>
  </si>
  <si>
    <t>C-01X</t>
  </si>
  <si>
    <t>CSX23</t>
  </si>
  <si>
    <t>CSX03</t>
  </si>
  <si>
    <t>AS-310</t>
  </si>
  <si>
    <t>CSX06</t>
  </si>
  <si>
    <t>煤油</t>
  </si>
  <si>
    <t>去渍油</t>
  </si>
  <si>
    <t>KG</t>
  </si>
  <si>
    <t>CSX24</t>
  </si>
  <si>
    <t>溶剂油</t>
  </si>
  <si>
    <t>D30</t>
  </si>
  <si>
    <t>CSX28</t>
  </si>
  <si>
    <r>
      <rPr>
        <sz val="10"/>
        <rFont val="宋体"/>
        <family val="3"/>
        <charset val="134"/>
      </rPr>
      <t>AL-10</t>
    </r>
    <r>
      <rPr>
        <sz val="10"/>
        <rFont val="宋体"/>
        <family val="3"/>
        <charset val="134"/>
      </rPr>
      <t xml:space="preserve"> </t>
    </r>
  </si>
  <si>
    <t>CSX07</t>
  </si>
  <si>
    <t>PLUS</t>
  </si>
  <si>
    <t>A</t>
  </si>
  <si>
    <t>CSX08</t>
  </si>
  <si>
    <t>B</t>
  </si>
  <si>
    <t>CYF02</t>
  </si>
  <si>
    <t>水性防锈油</t>
  </si>
  <si>
    <t>XR-22</t>
  </si>
  <si>
    <t>CYF03</t>
  </si>
  <si>
    <t>XR-60</t>
  </si>
  <si>
    <t>矿物油型防锈油</t>
  </si>
  <si>
    <t>CYF07</t>
  </si>
  <si>
    <t>X-3660</t>
  </si>
  <si>
    <t>CYF09</t>
  </si>
  <si>
    <t>挥发型防锈油</t>
  </si>
  <si>
    <t>X-39</t>
  </si>
  <si>
    <t>CYF10</t>
  </si>
  <si>
    <t>挥发性防锈油</t>
  </si>
  <si>
    <t>X-3901</t>
  </si>
  <si>
    <t>CYF13</t>
  </si>
  <si>
    <t>薄层防锈油</t>
  </si>
  <si>
    <t>X-3902</t>
  </si>
  <si>
    <t>CYF14</t>
  </si>
  <si>
    <t>X-3930</t>
  </si>
  <si>
    <t>CYT83</t>
  </si>
  <si>
    <t>CYT81</t>
  </si>
  <si>
    <t>100#</t>
  </si>
  <si>
    <t>CYT13</t>
  </si>
  <si>
    <t>工业极压齿轮油</t>
  </si>
  <si>
    <t>CYT14</t>
  </si>
  <si>
    <t>150#</t>
  </si>
  <si>
    <t>CYT15</t>
  </si>
  <si>
    <t>220#</t>
  </si>
  <si>
    <t>CYT17</t>
  </si>
  <si>
    <t>320#</t>
  </si>
  <si>
    <t>CYT58</t>
  </si>
  <si>
    <t>曲轴专用油</t>
  </si>
  <si>
    <t>通用复合锂基脂</t>
  </si>
  <si>
    <t>CYT02</t>
  </si>
  <si>
    <t>锂基脂</t>
  </si>
  <si>
    <t>00#</t>
  </si>
  <si>
    <t>CYT20</t>
  </si>
  <si>
    <t>1#</t>
  </si>
  <si>
    <t>CYT03</t>
  </si>
  <si>
    <t>2#</t>
  </si>
  <si>
    <t>CYT40</t>
  </si>
  <si>
    <t>高温极压合成润滑脂</t>
  </si>
  <si>
    <t>F3</t>
  </si>
  <si>
    <t>CYT18</t>
  </si>
  <si>
    <t>高温油膏</t>
  </si>
  <si>
    <t>400度</t>
  </si>
  <si>
    <t>CYT63</t>
  </si>
  <si>
    <t>7#</t>
  </si>
  <si>
    <t>CYT84</t>
  </si>
  <si>
    <t>15#</t>
  </si>
  <si>
    <t>CYT16</t>
  </si>
  <si>
    <t>高温链条油 5320</t>
  </si>
  <si>
    <t>220#/250#</t>
  </si>
  <si>
    <t>模温机用导热油</t>
  </si>
  <si>
    <t>CYT61</t>
  </si>
  <si>
    <t>机械油</t>
  </si>
  <si>
    <t>20#</t>
  </si>
  <si>
    <t>CYT37</t>
  </si>
  <si>
    <t>CYT62</t>
  </si>
  <si>
    <t>CYT80</t>
  </si>
  <si>
    <t>白油</t>
  </si>
  <si>
    <t>CYT41</t>
  </si>
  <si>
    <t>线切割油</t>
  </si>
  <si>
    <t>JH-200</t>
  </si>
  <si>
    <t>CYT19</t>
  </si>
  <si>
    <r>
      <rPr>
        <sz val="10"/>
        <rFont val="宋体"/>
        <family val="3"/>
        <charset val="134"/>
      </rPr>
      <t>挥发性冲压油</t>
    </r>
    <r>
      <rPr>
        <sz val="10"/>
        <rFont val="宋体"/>
        <family val="3"/>
        <charset val="134"/>
      </rPr>
      <t xml:space="preserve"> </t>
    </r>
  </si>
  <si>
    <t>CYT21</t>
  </si>
  <si>
    <t>铝管拉伸油</t>
  </si>
  <si>
    <t>L-HT700</t>
  </si>
  <si>
    <t>CYT23</t>
  </si>
  <si>
    <t>引拔油</t>
  </si>
  <si>
    <t>D-380</t>
  </si>
  <si>
    <t>CYT24</t>
  </si>
  <si>
    <t>拉拔油</t>
  </si>
  <si>
    <t>EF-306</t>
  </si>
  <si>
    <t>CYT25</t>
  </si>
  <si>
    <t>EF-306C</t>
  </si>
  <si>
    <t>不锈钢拉伸油</t>
  </si>
  <si>
    <t>CYT34</t>
  </si>
  <si>
    <t>成型拉拔油</t>
  </si>
  <si>
    <t>EF-308</t>
  </si>
  <si>
    <t>CYT35</t>
  </si>
  <si>
    <t>EF-420P-30</t>
  </si>
  <si>
    <t>超精油</t>
  </si>
  <si>
    <t>CYT38</t>
  </si>
  <si>
    <t>EF-420P-47</t>
  </si>
  <si>
    <t>CYT43</t>
  </si>
  <si>
    <t>L-990</t>
  </si>
  <si>
    <t>CYT44</t>
  </si>
  <si>
    <t>模温机热煤油</t>
  </si>
  <si>
    <t>R320</t>
  </si>
  <si>
    <t>CYT47</t>
  </si>
  <si>
    <t>压延油</t>
  </si>
  <si>
    <t>YH-100</t>
  </si>
  <si>
    <t>CYT48</t>
  </si>
  <si>
    <t>冲压油</t>
  </si>
  <si>
    <t>301C</t>
  </si>
  <si>
    <t>CYT50</t>
  </si>
  <si>
    <t>高级成型加工油</t>
  </si>
  <si>
    <t>CYT51</t>
  </si>
  <si>
    <t>EF-306A</t>
  </si>
  <si>
    <t>CYT53</t>
  </si>
  <si>
    <t>挥发性冲压油</t>
  </si>
  <si>
    <t>CYT54</t>
  </si>
  <si>
    <t>L-990A</t>
  </si>
  <si>
    <t>CYT56</t>
  </si>
  <si>
    <t>EF-309A</t>
  </si>
  <si>
    <t>CYT64</t>
  </si>
  <si>
    <t>引拔加工油</t>
  </si>
  <si>
    <t>L-990N</t>
  </si>
  <si>
    <t>铝拉丝油</t>
  </si>
  <si>
    <t>L-80A</t>
  </si>
  <si>
    <t>CYZ02</t>
  </si>
  <si>
    <t>EF-108</t>
  </si>
  <si>
    <t>CYZ03</t>
  </si>
  <si>
    <t>轧制油</t>
  </si>
  <si>
    <t>EF-1080J</t>
  </si>
  <si>
    <t>CYZ04</t>
  </si>
  <si>
    <t>铜轧制油</t>
  </si>
  <si>
    <t>LC-SP80</t>
  </si>
  <si>
    <t>CYZ05</t>
  </si>
  <si>
    <t>EF-1080B</t>
  </si>
  <si>
    <t>EF-108C</t>
  </si>
  <si>
    <t>CYZ08</t>
  </si>
  <si>
    <t>EF-109A</t>
  </si>
  <si>
    <t>CYZ09</t>
  </si>
  <si>
    <t>EF-109</t>
  </si>
  <si>
    <t>CYZ10</t>
  </si>
  <si>
    <t>EF-109B</t>
  </si>
  <si>
    <t>CYZ12</t>
  </si>
  <si>
    <t>高速轧机专用冷轧油</t>
  </si>
  <si>
    <t>EF-1080JL</t>
  </si>
  <si>
    <t>CYZ17</t>
  </si>
  <si>
    <t>EF-109FB</t>
  </si>
  <si>
    <t>CYT66</t>
  </si>
  <si>
    <t>穿孔润滑剂</t>
  </si>
  <si>
    <t>KP-300</t>
  </si>
  <si>
    <t>内润滑剂</t>
  </si>
  <si>
    <t>EF-307A</t>
  </si>
  <si>
    <t>CYT72</t>
  </si>
  <si>
    <t>EF-307B</t>
  </si>
  <si>
    <t>CSR48</t>
  </si>
  <si>
    <t>铜板专用轧制液</t>
  </si>
  <si>
    <t>LC-SP60</t>
  </si>
  <si>
    <t>CYT26</t>
  </si>
  <si>
    <t>抗氧化剂</t>
  </si>
  <si>
    <t>CYP15</t>
  </si>
  <si>
    <t>杀菌剂</t>
  </si>
  <si>
    <t>CYP10</t>
  </si>
  <si>
    <t>消泡剂</t>
  </si>
  <si>
    <t>CYT82</t>
  </si>
  <si>
    <t>305-A</t>
  </si>
  <si>
    <t>CSQ50</t>
  </si>
  <si>
    <t>SH-807AF-K</t>
  </si>
  <si>
    <t>CYP33</t>
  </si>
  <si>
    <t>铝合金抗氧化剂</t>
  </si>
  <si>
    <t>SL</t>
  </si>
  <si>
    <t>CYP01</t>
  </si>
  <si>
    <t>添加剂</t>
  </si>
  <si>
    <t>52#</t>
  </si>
  <si>
    <t>CYQ67</t>
  </si>
  <si>
    <t>THC-18</t>
  </si>
  <si>
    <t>CSR50</t>
  </si>
  <si>
    <t>乳化型切削液</t>
  </si>
  <si>
    <t>JH-300KC</t>
  </si>
  <si>
    <t>20180509更新前1000KG经销价16600指导价19500，</t>
  </si>
  <si>
    <t>CYQ75</t>
  </si>
  <si>
    <t>THC-18C</t>
  </si>
  <si>
    <t>CPF05</t>
  </si>
  <si>
    <t>水溶性切削液</t>
  </si>
  <si>
    <t>CPAC-8800</t>
  </si>
  <si>
    <t>CSQ61</t>
  </si>
  <si>
    <t>SH-807T</t>
  </si>
  <si>
    <t>CSQ62</t>
  </si>
  <si>
    <t>SH-807KJ</t>
  </si>
  <si>
    <t>CYT88</t>
  </si>
  <si>
    <t>301E</t>
  </si>
  <si>
    <t>CYP52</t>
  </si>
  <si>
    <t>DP-38A</t>
  </si>
  <si>
    <t>JH-105j</t>
  </si>
  <si>
    <t>CYQ43</t>
  </si>
  <si>
    <t>CH-188B</t>
  </si>
  <si>
    <t>CYZ18</t>
  </si>
  <si>
    <t>轧制液</t>
  </si>
  <si>
    <t>S106</t>
  </si>
  <si>
    <t>CSQ29</t>
  </si>
  <si>
    <t>SH-880B</t>
  </si>
  <si>
    <t>CSQ63</t>
  </si>
  <si>
    <t>SH-807AFA1</t>
  </si>
  <si>
    <t>CYT89</t>
  </si>
  <si>
    <t>冲剪油</t>
  </si>
  <si>
    <t>不锈钢锻压油</t>
  </si>
  <si>
    <t>305-C</t>
  </si>
  <si>
    <t>CYT79</t>
  </si>
  <si>
    <t>锻压油</t>
  </si>
  <si>
    <t>301D-A</t>
  </si>
  <si>
    <t>5.12新增</t>
  </si>
  <si>
    <t>CYQ78</t>
  </si>
  <si>
    <t>CH-188KJ</t>
  </si>
  <si>
    <t>CSQ60</t>
  </si>
  <si>
    <t>SH-890F</t>
  </si>
  <si>
    <t>CSQ66</t>
  </si>
  <si>
    <t>SH-807FC</t>
  </si>
  <si>
    <t>CSQ67</t>
  </si>
  <si>
    <t>SH-801LD</t>
  </si>
  <si>
    <t>DH-30F</t>
  </si>
  <si>
    <t>CYQ79</t>
  </si>
  <si>
    <t>CC-20FB</t>
  </si>
  <si>
    <t>CYQ80</t>
  </si>
  <si>
    <t>钨钢切削油</t>
  </si>
  <si>
    <t>CH-208</t>
  </si>
  <si>
    <t>CYT90</t>
  </si>
  <si>
    <t>液压油</t>
  </si>
  <si>
    <t>CSQ71</t>
  </si>
  <si>
    <t>SH-807JY</t>
  </si>
  <si>
    <t>CSR66</t>
  </si>
  <si>
    <t>CSR67</t>
  </si>
  <si>
    <t>JH-MG8B</t>
  </si>
  <si>
    <t>CSQ64</t>
  </si>
  <si>
    <t>20180509更新前经销价1900指导价2300，</t>
  </si>
  <si>
    <t>CYZ19</t>
  </si>
  <si>
    <t>银合金轧制油</t>
  </si>
  <si>
    <t>S107</t>
  </si>
  <si>
    <t>CSX32吴江立隆停用</t>
  </si>
  <si>
    <t>AS-1370</t>
  </si>
  <si>
    <t>XHC-15</t>
  </si>
  <si>
    <t>CSR61</t>
  </si>
  <si>
    <t>JH-105A</t>
  </si>
  <si>
    <t>CSX32</t>
  </si>
  <si>
    <t>CSX33</t>
  </si>
  <si>
    <t>放电加工油</t>
  </si>
  <si>
    <t>CSR71</t>
  </si>
  <si>
    <t>乳化切削液</t>
  </si>
  <si>
    <t>JH-103</t>
  </si>
  <si>
    <t>JH-600LC</t>
  </si>
  <si>
    <t>CYQ85</t>
  </si>
  <si>
    <t>CH-209</t>
  </si>
  <si>
    <t>CSR72</t>
  </si>
  <si>
    <t>不锈钢切削液</t>
  </si>
  <si>
    <t>CF-106CF</t>
  </si>
  <si>
    <t>CSQ78</t>
  </si>
  <si>
    <t>SH-850TD-B</t>
  </si>
  <si>
    <t>CSQ75</t>
  </si>
  <si>
    <t>SH-860ZC</t>
  </si>
  <si>
    <t>CYT92</t>
  </si>
  <si>
    <t>305-E</t>
  </si>
  <si>
    <t>SH-850TD</t>
  </si>
  <si>
    <t>CYQ86</t>
  </si>
  <si>
    <t>铝合金切削油</t>
  </si>
  <si>
    <t>OH-303A</t>
  </si>
  <si>
    <t>CSQ80</t>
  </si>
  <si>
    <t>平整液</t>
  </si>
  <si>
    <t>LK-900</t>
  </si>
  <si>
    <t>CSB30</t>
  </si>
  <si>
    <t>LP-3530</t>
  </si>
  <si>
    <t>CSQ74</t>
  </si>
  <si>
    <t>SH-890A</t>
  </si>
  <si>
    <t>20180509更新前210KG经销价3000指导价3500，</t>
  </si>
  <si>
    <t>SH-860ZC-A</t>
  </si>
  <si>
    <t>CSQ79</t>
  </si>
  <si>
    <t>SH-807AF3</t>
  </si>
  <si>
    <t>DH-30E</t>
  </si>
  <si>
    <t>JH-100EPFZZ</t>
  </si>
  <si>
    <t>CSQ65</t>
  </si>
  <si>
    <t>SH-8370</t>
  </si>
  <si>
    <t>CSR76</t>
  </si>
  <si>
    <t>JH-200S</t>
  </si>
  <si>
    <t>CYQ88</t>
  </si>
  <si>
    <t>镁合金切削油</t>
  </si>
  <si>
    <t>CH-204C</t>
  </si>
  <si>
    <t>AS-1370-A</t>
  </si>
  <si>
    <t>JH-101SD</t>
  </si>
  <si>
    <t>CSR17</t>
  </si>
  <si>
    <t>JH-MG8</t>
  </si>
  <si>
    <t>CSR84</t>
  </si>
  <si>
    <t>JH-600LC-A</t>
  </si>
  <si>
    <t>JH-610T</t>
  </si>
  <si>
    <t>CYP57</t>
  </si>
  <si>
    <t>铜抗氧化剂</t>
  </si>
  <si>
    <t>CK-10</t>
  </si>
  <si>
    <t>CYP56</t>
  </si>
  <si>
    <t>T-32</t>
  </si>
  <si>
    <t>CYQ90</t>
  </si>
  <si>
    <t>THC-3</t>
  </si>
  <si>
    <t>20180509更新前170KG经销价2400指导价2700，</t>
  </si>
  <si>
    <t>CSQ85</t>
  </si>
  <si>
    <t>陶瓷切割液</t>
  </si>
  <si>
    <t>SH-826</t>
  </si>
  <si>
    <t>CSQ84</t>
  </si>
  <si>
    <t>SH-807A</t>
  </si>
  <si>
    <t>JH-803T</t>
  </si>
  <si>
    <t>铝材轧制油</t>
  </si>
  <si>
    <t>小桶，出货算差价时不加价35%,20180326更新前价格200KG经销价10元，指导价12元。</t>
  </si>
  <si>
    <t>CSR83</t>
  </si>
  <si>
    <t>JH-MG7</t>
  </si>
  <si>
    <t>CSQ90</t>
  </si>
  <si>
    <t>SH-X801</t>
  </si>
  <si>
    <t>CYT29</t>
  </si>
  <si>
    <t>EF-307EG</t>
  </si>
  <si>
    <t>CSQ91</t>
  </si>
  <si>
    <t>SH-808FK</t>
  </si>
  <si>
    <t>CSR68</t>
  </si>
  <si>
    <t>JH-100TW</t>
  </si>
  <si>
    <t>CSR64</t>
  </si>
  <si>
    <t>ZM-3080TW</t>
  </si>
  <si>
    <t>CSB27</t>
  </si>
  <si>
    <t>LP-3030TW</t>
  </si>
  <si>
    <r>
      <rPr>
        <sz val="10"/>
        <color rgb="FFFF0000"/>
        <rFont val="宋体"/>
        <family val="3"/>
        <charset val="134"/>
      </rPr>
      <t>C</t>
    </r>
    <r>
      <rPr>
        <sz val="10"/>
        <color rgb="FFFF0000"/>
        <rFont val="宋体"/>
        <family val="3"/>
        <charset val="134"/>
      </rPr>
      <t>SR74</t>
    </r>
  </si>
  <si>
    <r>
      <rPr>
        <sz val="10"/>
        <color rgb="FFFF0000"/>
        <rFont val="宋体"/>
        <family val="3"/>
        <charset val="134"/>
      </rPr>
      <t>J</t>
    </r>
    <r>
      <rPr>
        <sz val="10"/>
        <color rgb="FFFF0000"/>
        <rFont val="宋体"/>
        <family val="3"/>
        <charset val="134"/>
      </rPr>
      <t>H-700TW</t>
    </r>
  </si>
  <si>
    <t>CSR82</t>
  </si>
  <si>
    <t>JH-800TW</t>
  </si>
  <si>
    <t>CSQ82</t>
  </si>
  <si>
    <t>JH-803TW</t>
  </si>
  <si>
    <t>CPF06</t>
  </si>
  <si>
    <t>环烷酸锌Z</t>
  </si>
  <si>
    <t>CYP02</t>
  </si>
  <si>
    <t>CPF07</t>
  </si>
  <si>
    <r>
      <rPr>
        <sz val="12"/>
        <rFont val="宋体"/>
        <family val="3"/>
        <charset val="134"/>
      </rPr>
      <t xml:space="preserve">        </t>
    </r>
    <r>
      <rPr>
        <sz val="12"/>
        <rFont val="宋体"/>
        <family val="3"/>
        <charset val="134"/>
      </rPr>
      <t>-</t>
    </r>
    <r>
      <rPr>
        <sz val="12"/>
        <rFont val="宋体"/>
        <family val="3"/>
        <charset val="134"/>
      </rPr>
      <t xml:space="preserve">  </t>
    </r>
  </si>
  <si>
    <t>主管</t>
  </si>
  <si>
    <t>比例</t>
  </si>
  <si>
    <t>10.5、7.5元/桶、1%(杭州耕德201707开票业务员为刘建凯）</t>
  </si>
  <si>
    <t>10.5、7.5元/桶、1%(杭州耕德201708开票业务员为刘建凯）</t>
  </si>
  <si>
    <t>10.5、7.5元/桶、1%(杭州耕德201709开票业务员为刘建凯）</t>
  </si>
  <si>
    <t>10.5、7.5元/桶、1%(杭州耕德201710开票业务员为刘建凯）</t>
  </si>
  <si>
    <t>表单名称</t>
  </si>
  <si>
    <t>问题</t>
  </si>
  <si>
    <t>规则</t>
  </si>
  <si>
    <t>正常提成，“到款天数”列 大于180（不含180天）无提成无差价</t>
  </si>
  <si>
    <t>主管提成20%</t>
  </si>
  <si>
    <t>出货结束时间2017-12-31无售后提成，例如：业务员提成打印表190行</t>
  </si>
  <si>
    <t>数据源表</t>
  </si>
  <si>
    <t>增加“未税服务费”Z列，此行计算要求：正常计算提成及差价</t>
  </si>
  <si>
    <t>指价表</t>
  </si>
  <si>
    <t xml:space="preserve">增加 出货开始时间 M列、出货结束时间 N列 </t>
  </si>
  <si>
    <t>备注列 包含 “出货算差价不加价”计算差价直接 重量*我司单价=公司指导价合计</t>
  </si>
  <si>
    <t>E
(开票金额含税)</t>
  </si>
  <si>
    <r>
      <rPr>
        <b/>
        <sz val="10"/>
        <rFont val="宋体"/>
        <family val="3"/>
        <charset val="134"/>
      </rPr>
      <t>J
付款金额</t>
    </r>
    <r>
      <rPr>
        <b/>
        <sz val="10"/>
        <rFont val="宋体"/>
        <family val="3"/>
        <charset val="134"/>
      </rPr>
      <t>(</t>
    </r>
    <r>
      <rPr>
        <b/>
        <sz val="10"/>
        <rFont val="宋体"/>
        <family val="3"/>
        <charset val="134"/>
      </rPr>
      <t>含税）</t>
    </r>
  </si>
  <si>
    <r>
      <rPr>
        <b/>
        <sz val="8"/>
        <rFont val="宋体"/>
        <family val="3"/>
        <charset val="134"/>
      </rPr>
      <t>K
付款未税金额
1、K=J/（1+税率）
2、K=J</t>
    </r>
    <r>
      <rPr>
        <sz val="6"/>
        <rFont val="宋体"/>
        <family val="3"/>
        <charset val="134"/>
      </rPr>
      <t>（F列为未税）</t>
    </r>
  </si>
  <si>
    <t>M
未税服务费</t>
  </si>
  <si>
    <t>P
提成金额
P=(K-M)*O</t>
  </si>
  <si>
    <t>R
公司指导价合计
1、R=AC*Q
2、R=AC*Q+Y*30</t>
  </si>
  <si>
    <t>S 
实际差价
1、S=J/1.17-M-R
2、S=J-M-R（F列为未税）</t>
  </si>
  <si>
    <t>T
差价奖惩（+实际差价*20%；-实际差价*10%）</t>
  </si>
  <si>
    <t>U
业务费用
奖惩</t>
  </si>
  <si>
    <t>V
提成总金额V=P+T+U
（提成金额+差价奖惩+业务费用奖惩）</t>
  </si>
  <si>
    <t>W
本月未发提成总额40%
W=V*40%</t>
  </si>
  <si>
    <t>X
本月应发提成总额60%
X=V*60%</t>
  </si>
  <si>
    <t>Y
销售达成
率奖惩</t>
  </si>
  <si>
    <t>Z
呆账业务员承担20%（消呆账未税金额*20%）</t>
  </si>
  <si>
    <r>
      <rPr>
        <b/>
        <sz val="10"/>
        <rFont val="宋体"/>
        <family val="3"/>
        <charset val="134"/>
      </rPr>
      <t>AA
收款后</t>
    </r>
    <r>
      <rPr>
        <b/>
        <sz val="9"/>
        <rFont val="宋体"/>
        <family val="3"/>
        <charset val="134"/>
      </rPr>
      <t>补回以前月呆账业务员承担20%</t>
    </r>
  </si>
  <si>
    <t>AB
本月扣、发以前月份提成</t>
  </si>
  <si>
    <t>AC
本月实发提成总额60%
AC=X+Y-Z+AA+AB（小于0直接记入AD列)</t>
  </si>
  <si>
    <t>AD
截止本月累计未发提成
总额</t>
  </si>
  <si>
    <t>邮件3月12日发出，回复情况</t>
  </si>
  <si>
    <t>手机号</t>
  </si>
  <si>
    <t>邮件4月8日发出增加呆账扣款，回复情况</t>
  </si>
  <si>
    <t>3月15日回复OK</t>
  </si>
  <si>
    <t>15895572307</t>
  </si>
  <si>
    <t>3月16日回复OK</t>
  </si>
  <si>
    <r>
      <rPr>
        <sz val="8"/>
        <rFont val="宋体"/>
        <family val="3"/>
        <charset val="134"/>
      </rPr>
      <t>1</t>
    </r>
    <r>
      <rPr>
        <sz val="8"/>
        <rFont val="宋体"/>
        <family val="3"/>
        <charset val="134"/>
      </rPr>
      <t>8606295639</t>
    </r>
  </si>
  <si>
    <t>13914039312</t>
  </si>
  <si>
    <t>018509207313</t>
  </si>
  <si>
    <r>
      <rPr>
        <sz val="8"/>
        <rFont val="宋体"/>
        <family val="3"/>
        <charset val="134"/>
      </rPr>
      <t>1</t>
    </r>
    <r>
      <rPr>
        <sz val="8"/>
        <rFont val="宋体"/>
        <family val="3"/>
        <charset val="134"/>
      </rPr>
      <t>5050216902</t>
    </r>
  </si>
  <si>
    <t>4月8日回复OK</t>
  </si>
  <si>
    <t>15850326581</t>
  </si>
  <si>
    <t>18105506767</t>
  </si>
  <si>
    <t>013812299574</t>
  </si>
  <si>
    <t>018339901790</t>
  </si>
  <si>
    <t>013812082115</t>
  </si>
  <si>
    <t>3月17日回复OK</t>
  </si>
  <si>
    <t>15050211863</t>
  </si>
  <si>
    <t>15151606527</t>
  </si>
  <si>
    <t>15806266419</t>
  </si>
  <si>
    <t>18917045745</t>
  </si>
  <si>
    <t>刘胜伟</t>
  </si>
  <si>
    <t>合计</t>
  </si>
  <si>
    <t>注：周小帅 201803提成-23886.43+201804提成-12444.50+201805提成15395.99+201806提成13906.53=-7028.41 ，杨淑慧 提成金额和实际差价列包含201806调整以前月金额！</t>
  </si>
  <si>
    <t>明细表
合计</t>
  </si>
  <si>
    <t>差异</t>
  </si>
  <si>
    <r>
      <rPr>
        <sz val="10"/>
        <rFont val="宋体"/>
        <family val="3"/>
        <charset val="134"/>
      </rPr>
      <t>注：唐雪涛自</t>
    </r>
    <r>
      <rPr>
        <sz val="10"/>
        <rFont val="Times New Roman"/>
        <family val="1"/>
      </rPr>
      <t>20180101</t>
    </r>
    <r>
      <rPr>
        <sz val="10"/>
        <rFont val="宋体"/>
        <family val="3"/>
        <charset val="134"/>
      </rPr>
      <t>出货再收款后结算提成。</t>
    </r>
  </si>
  <si>
    <t>打印表</t>
  </si>
  <si>
    <t>田宝忠，20180630开始转业务，20180306内部联络单</t>
  </si>
  <si>
    <t>015962775905</t>
  </si>
  <si>
    <t>沈洁，20180501开始离职</t>
  </si>
  <si>
    <t>15962667823</t>
  </si>
  <si>
    <t>3月14日回复OK</t>
  </si>
  <si>
    <t>015225168730</t>
  </si>
  <si>
    <t>13962674891</t>
  </si>
  <si>
    <t>表单链接</t>
  </si>
  <si>
    <t>提成空白表单</t>
  </si>
  <si>
    <t>2016年 空白  道普业务提成明细.xlsx</t>
  </si>
  <si>
    <t>各业务员提成明细</t>
  </si>
  <si>
    <t>..\各业务员提成明细</t>
  </si>
  <si>
    <t>..\..\3客户类型</t>
  </si>
  <si>
    <t>2015价目表</t>
  </si>
  <si>
    <t>..\..\..\..\2015价目表（20150126最终）.xls</t>
  </si>
  <si>
    <t>201605价目表</t>
  </si>
  <si>
    <t>..\..\..\..\道普2016价目表.xls</t>
  </si>
  <si>
    <t>1、原每月收款总金额</t>
  </si>
  <si>
    <t>其中未做提成表：</t>
  </si>
  <si>
    <t>方祥东强</t>
  </si>
  <si>
    <t>F</t>
  </si>
  <si>
    <t>2、未做提成表小计</t>
  </si>
  <si>
    <t>3、应计提成表金额=1-2</t>
  </si>
  <si>
    <t>4、业务提成明细表小计</t>
  </si>
  <si>
    <t>试算平衡=3-4</t>
  </si>
  <si>
    <t>A
业务</t>
  </si>
  <si>
    <t>B
开票日期</t>
  </si>
  <si>
    <t>C
客户编号</t>
  </si>
  <si>
    <t>D
客户名称</t>
  </si>
  <si>
    <t>E
开票金额(含税)</t>
  </si>
  <si>
    <t>F
发票号码</t>
  </si>
  <si>
    <t>G
到期时间</t>
  </si>
  <si>
    <t>H
款期</t>
  </si>
  <si>
    <t>I
付款日
付款日跨两个月当月只算提成，差价第一次计算时已算</t>
  </si>
  <si>
    <t>J
付款金额（含税）</t>
  </si>
  <si>
    <r>
      <rPr>
        <b/>
        <sz val="8"/>
        <rFont val="宋体"/>
        <family val="3"/>
        <charset val="134"/>
      </rPr>
      <t>K
付款未税金额
1、K=J/(1+AJ)
2、K=J</t>
    </r>
    <r>
      <rPr>
        <sz val="6"/>
        <rFont val="宋体"/>
        <family val="3"/>
        <charset val="134"/>
      </rPr>
      <t>（F列为未税）</t>
    </r>
  </si>
  <si>
    <t>L
到款天数
L=I-B</t>
  </si>
  <si>
    <t>M  未税服务费
=财务提供含税服务费/1.17</t>
  </si>
  <si>
    <t xml:space="preserve">  N
客户类型</t>
  </si>
  <si>
    <t>O
提成比例</t>
  </si>
  <si>
    <t>P
提成金额
P=(K-M)*O
P=Y*O</t>
  </si>
  <si>
    <t>Q
我司单价
元/每公斤（17%未税）</t>
  </si>
  <si>
    <t>S 
实际差价
1、S=J/（1+AJ)-M-R
2、S=J-M-R（F列为未税）</t>
  </si>
  <si>
    <t>V
成品代码</t>
  </si>
  <si>
    <t>W
品名</t>
  </si>
  <si>
    <t>X
规格</t>
  </si>
  <si>
    <t>Y
数量</t>
  </si>
  <si>
    <t>Z
单位</t>
  </si>
  <si>
    <t>AA
单价</t>
  </si>
  <si>
    <t>AB
含税金额</t>
  </si>
  <si>
    <t>AC
重量</t>
  </si>
  <si>
    <t>AD
单桶公斤数量</t>
  </si>
  <si>
    <t>AE
1、按我司指导价/我司指导价*1.35
2、201605开始按我司指导价/10+30元/桶</t>
  </si>
  <si>
    <t>AF
单号</t>
  </si>
  <si>
    <t>AG
出货时间</t>
  </si>
  <si>
    <t>AH
出货地点</t>
  </si>
  <si>
    <t>AI
备注</t>
  </si>
  <si>
    <t>AJ
税率</t>
  </si>
  <si>
    <t>2018-2-11/2018-6-28</t>
  </si>
  <si>
    <t>2018-5-4/2018-6-6</t>
  </si>
  <si>
    <t>2018-5-21/2018-6-5</t>
  </si>
  <si>
    <t>2018-5-16/2018-6-25</t>
  </si>
  <si>
    <t>2018-6-25/2018-6-26</t>
  </si>
  <si>
    <t>02839187</t>
  </si>
  <si>
    <t>大客户0.5%，20170101后出货按0.7%结算，20170601后出货按0.6%及占比分配计算，20180101后出货按0.5%吴70%简30%分配</t>
  </si>
  <si>
    <t xml:space="preserve">     指导价</t>
  </si>
  <si>
    <t>XOUT17120452</t>
  </si>
  <si>
    <t>02839188</t>
  </si>
  <si>
    <t>XOUT17120453</t>
  </si>
  <si>
    <t>02839189</t>
  </si>
  <si>
    <t>XOUT17120472</t>
  </si>
  <si>
    <t>02839190</t>
  </si>
  <si>
    <t>28120698</t>
  </si>
  <si>
    <t>*石油制品*模温机导热油</t>
  </si>
  <si>
    <t>XOUT17120334</t>
  </si>
  <si>
    <t>XOUT17120507</t>
  </si>
  <si>
    <t>28120699</t>
  </si>
  <si>
    <t>XOUT17120525</t>
  </si>
  <si>
    <t>28120702</t>
  </si>
  <si>
    <t>02839182</t>
  </si>
  <si>
    <t>XOUT17120360</t>
  </si>
  <si>
    <t>XOUT17120454</t>
  </si>
  <si>
    <t>02839184</t>
  </si>
  <si>
    <t>XOUT17120416</t>
  </si>
  <si>
    <t>02839185</t>
  </si>
  <si>
    <t>28120704</t>
  </si>
  <si>
    <t>XOUT17120407</t>
  </si>
  <si>
    <t>15222576</t>
  </si>
  <si>
    <t>大客户，20170101后出货切削液按10.5元/桶，切削油7.5元/桶，其他料号按1%'(杭州耕德201707开票业务员为刘建凯）</t>
  </si>
  <si>
    <t>XOUT18030406</t>
  </si>
  <si>
    <t>纳诺-成都MAC1-熊杰</t>
  </si>
  <si>
    <t>15222583</t>
  </si>
  <si>
    <t>XOUT18040001</t>
  </si>
  <si>
    <t>2018-4-11/2018-6-15</t>
  </si>
  <si>
    <t>指导价</t>
  </si>
  <si>
    <t>2018-5-23/2018-6-29</t>
  </si>
  <si>
    <t>2018-1-16/2018-6-25</t>
  </si>
  <si>
    <t>2018-3-1/2018-6-8</t>
  </si>
  <si>
    <t>2018-4-20/2018-5-13/2018-6-25</t>
  </si>
  <si>
    <t>2018-2-12/2018-6-29</t>
  </si>
  <si>
    <t>2018-4-8/2018-6-14</t>
  </si>
  <si>
    <t>2018-5-12/2018-6-9</t>
  </si>
  <si>
    <t>15222574</t>
  </si>
  <si>
    <t>XOUT18030396</t>
  </si>
  <si>
    <t>纳诺-郑州加工区-唐雪涛</t>
  </si>
  <si>
    <t>15222577</t>
  </si>
  <si>
    <t>XOUT18030453</t>
  </si>
  <si>
    <t>15222581</t>
  </si>
  <si>
    <t>XOUT18040032</t>
  </si>
  <si>
    <t xml:space="preserve">20180509更新前180KG经销价3000指导价3300，    </t>
  </si>
  <si>
    <t>15222570</t>
  </si>
  <si>
    <t>纳诺-郑州裕展（港区）-唐雪涛</t>
  </si>
  <si>
    <t>15222579</t>
  </si>
  <si>
    <t>XOUT18030452</t>
  </si>
  <si>
    <t>15222580</t>
  </si>
  <si>
    <t>15222582</t>
  </si>
  <si>
    <t>XOUT18040031</t>
  </si>
  <si>
    <t>纳诺-龙华ILVG-宗露</t>
  </si>
  <si>
    <t>15222575</t>
  </si>
  <si>
    <t>XOUT18030405</t>
  </si>
  <si>
    <t>15222578</t>
  </si>
  <si>
    <t>XOUT18030450</t>
  </si>
  <si>
    <t>XOUT18030496</t>
  </si>
  <si>
    <t>15222584</t>
  </si>
  <si>
    <t>XOUT18040033</t>
  </si>
  <si>
    <t>*专项化学用品*DDG研磨液</t>
  </si>
  <si>
    <t>CF-WS-016</t>
  </si>
  <si>
    <t>XOUT18030470</t>
  </si>
  <si>
    <t>纳诺-漯河建泰-卢伟</t>
  </si>
  <si>
    <t>2018-4-28/2018-6-29</t>
  </si>
  <si>
    <t>2018-3-26/2018-6-15</t>
  </si>
  <si>
    <t>a0050吴</t>
  </si>
  <si>
    <t>a0051吴</t>
  </si>
  <si>
    <t>大客户1%，20180101前出货为徐俊，后为吴佳佳</t>
  </si>
  <si>
    <t>a0627吴</t>
  </si>
  <si>
    <t>a1306吴</t>
  </si>
  <si>
    <t>a1402吴</t>
  </si>
  <si>
    <t>2018-6-6/2018-6-11</t>
  </si>
  <si>
    <t>2018-3-8/2018-6-6</t>
  </si>
  <si>
    <t>2018-5-29/2018-6-25</t>
  </si>
  <si>
    <t>2018-5-25/2018-6-13</t>
  </si>
  <si>
    <t>2018-2-8/2018-6-30</t>
  </si>
  <si>
    <t>2018-3-3/2018-6-11</t>
  </si>
  <si>
    <t>2018-5-21/2018-6-27</t>
  </si>
  <si>
    <t>2018-3-24/2018-6-30</t>
  </si>
  <si>
    <t>2018-4-19/2018-6-2</t>
  </si>
  <si>
    <t>2018-5-9/2018-6-12</t>
  </si>
  <si>
    <t>2018-5-13/2018-6-13</t>
  </si>
  <si>
    <r>
      <rPr>
        <b/>
        <sz val="8"/>
        <rFont val="Times New Roman"/>
        <family val="1"/>
      </rPr>
      <t xml:space="preserve">E
</t>
    </r>
    <r>
      <rPr>
        <b/>
        <sz val="8"/>
        <rFont val="宋体"/>
        <family val="3"/>
        <charset val="134"/>
      </rPr>
      <t>开票金额</t>
    </r>
    <r>
      <rPr>
        <b/>
        <sz val="8"/>
        <rFont val="Times New Roman"/>
        <family val="1"/>
      </rPr>
      <t>(</t>
    </r>
    <r>
      <rPr>
        <b/>
        <sz val="8"/>
        <rFont val="宋体"/>
        <family val="3"/>
        <charset val="134"/>
      </rPr>
      <t>含税</t>
    </r>
    <r>
      <rPr>
        <b/>
        <sz val="8"/>
        <rFont val="Times New Roman"/>
        <family val="1"/>
      </rPr>
      <t>)</t>
    </r>
  </si>
  <si>
    <r>
      <rPr>
        <b/>
        <sz val="8"/>
        <rFont val="宋体"/>
        <family val="3"/>
        <charset val="134"/>
      </rPr>
      <t xml:space="preserve">I
付款日
</t>
    </r>
    <r>
      <rPr>
        <sz val="8"/>
        <rFont val="宋体"/>
        <family val="3"/>
        <charset val="134"/>
      </rPr>
      <t>跨两个月当月只算提成，差价第一次计算时已算</t>
    </r>
  </si>
  <si>
    <r>
      <rPr>
        <b/>
        <sz val="8"/>
        <rFont val="Times New Roman"/>
        <family val="1"/>
      </rPr>
      <t xml:space="preserve">J
</t>
    </r>
    <r>
      <rPr>
        <b/>
        <sz val="8"/>
        <rFont val="宋体"/>
        <family val="3"/>
        <charset val="134"/>
      </rPr>
      <t>付款金额（含税）</t>
    </r>
  </si>
  <si>
    <r>
      <rPr>
        <b/>
        <sz val="8"/>
        <rFont val="Times New Roman"/>
        <family val="1"/>
      </rPr>
      <t xml:space="preserve">K
</t>
    </r>
    <r>
      <rPr>
        <b/>
        <sz val="8"/>
        <rFont val="宋体"/>
        <family val="3"/>
        <charset val="134"/>
      </rPr>
      <t xml:space="preserve">付款未税金额
</t>
    </r>
    <r>
      <rPr>
        <b/>
        <sz val="8"/>
        <rFont val="Times New Roman"/>
        <family val="1"/>
      </rPr>
      <t>1</t>
    </r>
    <r>
      <rPr>
        <b/>
        <sz val="8"/>
        <rFont val="宋体"/>
        <family val="3"/>
        <charset val="134"/>
      </rPr>
      <t>、</t>
    </r>
    <r>
      <rPr>
        <b/>
        <sz val="8"/>
        <rFont val="Times New Roman"/>
        <family val="1"/>
      </rPr>
      <t>K=J/</t>
    </r>
    <r>
      <rPr>
        <b/>
        <sz val="8"/>
        <rFont val="宋体"/>
        <family val="3"/>
        <charset val="134"/>
      </rPr>
      <t>(1+AJ)</t>
    </r>
    <r>
      <rPr>
        <b/>
        <sz val="8"/>
        <rFont val="Times New Roman"/>
        <family val="1"/>
      </rPr>
      <t xml:space="preserve">
2</t>
    </r>
    <r>
      <rPr>
        <b/>
        <sz val="8"/>
        <rFont val="宋体"/>
        <family val="3"/>
        <charset val="134"/>
      </rPr>
      <t>、</t>
    </r>
    <r>
      <rPr>
        <b/>
        <sz val="8"/>
        <rFont val="Times New Roman"/>
        <family val="1"/>
      </rPr>
      <t>K=J</t>
    </r>
    <r>
      <rPr>
        <sz val="8"/>
        <rFont val="宋体"/>
        <family val="3"/>
        <charset val="134"/>
      </rPr>
      <t>（</t>
    </r>
    <r>
      <rPr>
        <sz val="8"/>
        <rFont val="Times New Roman"/>
        <family val="1"/>
      </rPr>
      <t>F</t>
    </r>
    <r>
      <rPr>
        <sz val="8"/>
        <rFont val="宋体"/>
        <family val="3"/>
        <charset val="134"/>
      </rPr>
      <t>列为未税）</t>
    </r>
  </si>
  <si>
    <r>
      <rPr>
        <b/>
        <sz val="8"/>
        <rFont val="Times New Roman"/>
        <family val="1"/>
      </rPr>
      <t xml:space="preserve">P
</t>
    </r>
    <r>
      <rPr>
        <b/>
        <sz val="8"/>
        <rFont val="宋体"/>
        <family val="3"/>
        <charset val="134"/>
      </rPr>
      <t xml:space="preserve">提成金额
</t>
    </r>
    <r>
      <rPr>
        <b/>
        <sz val="8"/>
        <rFont val="Times New Roman"/>
        <family val="1"/>
      </rPr>
      <t>P=(K-M)*O
P=Y*O</t>
    </r>
  </si>
  <si>
    <t>Q
我司单价
元/每公斤（未税）</t>
  </si>
  <si>
    <r>
      <rPr>
        <b/>
        <sz val="6"/>
        <rFont val="Times New Roman"/>
        <family val="1"/>
      </rPr>
      <t xml:space="preserve">R
</t>
    </r>
    <r>
      <rPr>
        <b/>
        <sz val="6"/>
        <rFont val="宋体"/>
        <family val="3"/>
        <charset val="134"/>
      </rPr>
      <t xml:space="preserve">公司指导价合计
</t>
    </r>
    <r>
      <rPr>
        <b/>
        <sz val="6"/>
        <rFont val="Times New Roman"/>
        <family val="1"/>
      </rPr>
      <t>R=AC*Q
R=AC*Q+Y*30</t>
    </r>
  </si>
  <si>
    <t>S 
实际差价
1、S=E/(1+AJ)-M-R
2、S=E-M-R（F列为未税）</t>
  </si>
  <si>
    <t>T
应收余额</t>
  </si>
  <si>
    <t>U
付款OK</t>
  </si>
  <si>
    <r>
      <rPr>
        <sz val="8"/>
        <rFont val="Times New Roman"/>
        <family val="1"/>
      </rPr>
      <t xml:space="preserve">Y
</t>
    </r>
    <r>
      <rPr>
        <sz val="8"/>
        <rFont val="宋体"/>
        <family val="3"/>
        <charset val="134"/>
      </rPr>
      <t>数量</t>
    </r>
  </si>
  <si>
    <t>AE
按我司指导价/我司指导价*1.35</t>
  </si>
  <si>
    <t>丁连军 汇总</t>
  </si>
  <si>
    <t>方祥 汇总</t>
  </si>
  <si>
    <t>陈芳强 汇总</t>
  </si>
  <si>
    <t>郭波 汇总</t>
  </si>
  <si>
    <t>韩风云 汇总</t>
  </si>
  <si>
    <t>何洋 汇总</t>
  </si>
  <si>
    <t>姜鹏 汇总</t>
  </si>
  <si>
    <t>李飞 汇总</t>
  </si>
  <si>
    <t>刘建凯 汇总</t>
  </si>
  <si>
    <t>刘宽 汇总</t>
  </si>
  <si>
    <t>卢莉 汇总</t>
  </si>
  <si>
    <t>卢伟 汇总</t>
  </si>
  <si>
    <t>唐雪涛 汇总</t>
  </si>
  <si>
    <t>王建平 汇总</t>
  </si>
  <si>
    <t>王立柱 汇总</t>
  </si>
  <si>
    <t>吴佳佳 汇总</t>
  </si>
  <si>
    <t>熊杰 汇总</t>
  </si>
  <si>
    <t>杨淑慧 汇总</t>
  </si>
  <si>
    <t>赵忠 汇总</t>
  </si>
  <si>
    <t>周小帅 汇总</t>
  </si>
  <si>
    <t>宗露 汇总</t>
  </si>
  <si>
    <t>总计</t>
  </si>
  <si>
    <t>售后</t>
  </si>
  <si>
    <r>
      <rPr>
        <b/>
        <sz val="8"/>
        <rFont val="宋体"/>
        <family val="3"/>
        <charset val="134"/>
      </rPr>
      <t>K
付款未税金额
1.K=J/(1+AJ)
2.K=J</t>
    </r>
    <r>
      <rPr>
        <sz val="6"/>
        <rFont val="宋体"/>
        <family val="3"/>
        <charset val="134"/>
      </rPr>
      <t>（F列为未税）</t>
    </r>
  </si>
  <si>
    <t>M  未税服务费
1、(财务提供含税服务费/1.17）
2、客户纳诺业务员刘建凯，按600元/桶计算</t>
  </si>
  <si>
    <t>R
公司指导价合计
R=AC*Q
R=AC*Q*1.35
201605出货R=AC*Q+Y*30</t>
  </si>
  <si>
    <t>S 
实际差价
1、S=E/1.17-M-R
2、S=E-M-R（F列为未税）
3、S=E-M-R（F列为未税201605后出货）</t>
  </si>
  <si>
    <t>XOUT18010033</t>
  </si>
  <si>
    <t>XOUT18010328</t>
  </si>
  <si>
    <t>XOUT18010032</t>
  </si>
  <si>
    <t>XOUT18010139</t>
  </si>
  <si>
    <t>02839191</t>
  </si>
  <si>
    <t>02839192</t>
  </si>
  <si>
    <t>XOUT18010329</t>
  </si>
  <si>
    <t>*石油制品*磨削油</t>
  </si>
  <si>
    <t>HW-40B</t>
  </si>
  <si>
    <t>XOUT18010050</t>
  </si>
  <si>
    <t>XOUT18010155</t>
  </si>
  <si>
    <t>28120700</t>
  </si>
  <si>
    <t>XOUT18010147</t>
  </si>
  <si>
    <t>28120701</t>
  </si>
  <si>
    <t>XOUT18010330</t>
  </si>
  <si>
    <t>02839183</t>
  </si>
  <si>
    <t>XOUT18010061</t>
  </si>
  <si>
    <t>02839186</t>
  </si>
  <si>
    <t>XOUT18010273</t>
  </si>
  <si>
    <t>28120703</t>
  </si>
  <si>
    <t>XOUT18010281</t>
  </si>
  <si>
    <t>28120705</t>
  </si>
  <si>
    <t>XOUT18010031</t>
  </si>
  <si>
    <t>奚雪峰 汇总</t>
  </si>
  <si>
    <t>15222485</t>
  </si>
  <si>
    <t>XOUT17110525</t>
  </si>
  <si>
    <t>15222486</t>
  </si>
  <si>
    <t>15222491</t>
  </si>
  <si>
    <t>XOUT17110404</t>
  </si>
  <si>
    <t>15222492</t>
  </si>
  <si>
    <t>15222586</t>
  </si>
  <si>
    <t>纳诺-观澜IPEG</t>
  </si>
  <si>
    <t>15222489</t>
  </si>
  <si>
    <t>XOUT17110253</t>
  </si>
  <si>
    <t>15222490</t>
  </si>
  <si>
    <t>戴梦菲 汇总</t>
  </si>
  <si>
    <t>XOUT18030449</t>
  </si>
  <si>
    <t>周文斌 汇总</t>
  </si>
  <si>
    <t>大客户2017年1月1日姜鹏0.5%</t>
  </si>
  <si>
    <t>02839291</t>
  </si>
  <si>
    <t>XOUT18010419</t>
  </si>
  <si>
    <t>XOUT18010503</t>
  </si>
  <si>
    <t>XOUT18010539</t>
  </si>
  <si>
    <t>02839292</t>
  </si>
  <si>
    <t>XOUT18020090</t>
  </si>
  <si>
    <t>XOUT18020095</t>
  </si>
  <si>
    <t>XOUT18020124</t>
  </si>
  <si>
    <t>02839293</t>
  </si>
  <si>
    <t>XOUT17120521</t>
  </si>
  <si>
    <t>02839294</t>
  </si>
  <si>
    <t>XOUT18010119</t>
  </si>
  <si>
    <t>XOUT18010293</t>
  </si>
  <si>
    <t>02839296</t>
  </si>
  <si>
    <t>XOUT17120464</t>
  </si>
  <si>
    <t>XOUT17120522</t>
  </si>
  <si>
    <t>XOUT18010215</t>
  </si>
  <si>
    <t>XOUT18010296</t>
  </si>
  <si>
    <t>02839297</t>
  </si>
  <si>
    <t>XOUT18010213</t>
  </si>
  <si>
    <t>02839298</t>
  </si>
  <si>
    <t>XOUT17120469</t>
  </si>
  <si>
    <t>XOUT18010487</t>
  </si>
  <si>
    <t>02839299</t>
  </si>
  <si>
    <t>XOUT18020026</t>
  </si>
  <si>
    <t>指导价+Y4*30</t>
  </si>
  <si>
    <t>曾建 汇总</t>
  </si>
  <si>
    <t>XOUT17110400</t>
  </si>
  <si>
    <t>15222487</t>
  </si>
  <si>
    <t>XOUT17120374</t>
  </si>
  <si>
    <t>15222488</t>
  </si>
  <si>
    <t>XOUT17120461</t>
  </si>
  <si>
    <t>15222493</t>
  </si>
  <si>
    <t>XOUT17120032</t>
  </si>
  <si>
    <t>XOUT17120224</t>
  </si>
  <si>
    <t>15222495</t>
  </si>
  <si>
    <t>15222572</t>
  </si>
  <si>
    <t>15222573</t>
  </si>
  <si>
    <t>大客户售后提成表</t>
  </si>
  <si>
    <t>B
当月销售回款额（未税）</t>
  </si>
  <si>
    <t>C
提成金额
C=B*0.7‰</t>
  </si>
  <si>
    <t>D
售后交际费
奖惩金额</t>
  </si>
  <si>
    <t>E=C+D
售后提成
发放金额</t>
  </si>
  <si>
    <t>详见注1</t>
  </si>
  <si>
    <t>1、小计</t>
  </si>
  <si>
    <t>注1：业务部大客户售后人员按当月销售回款额（未税）的0.7‰给予业务提成 。当月全额发放。</t>
  </si>
  <si>
    <t>大客户部售后提成表</t>
  </si>
  <si>
    <t>B
当月销售回款额对应出货桶数</t>
  </si>
  <si>
    <t>C
提成金额
C=B*1.5
201701从业务提成抽20%</t>
  </si>
  <si>
    <t>20170101后出货详见注3</t>
  </si>
  <si>
    <t>详见注2</t>
  </si>
  <si>
    <t>2、小计</t>
  </si>
  <si>
    <t>注2：以上人员依《2016年销售管理制度》，按1.5元/桶计算售后提成。当月全额发放。</t>
  </si>
  <si>
    <t>注3：以上人员依20170106内部联络单，售后提成从责任业务提成内抽取20%。当月全额发放。</t>
  </si>
  <si>
    <t>合计=1+2</t>
  </si>
  <si>
    <t>责任内容</t>
  </si>
  <si>
    <t>计算提成开始时间</t>
  </si>
  <si>
    <t>8月收款有/无提成</t>
  </si>
  <si>
    <t>2015年12月24日入职，
以2016年1月1日出货并收款核算售后提成</t>
  </si>
  <si>
    <t>深圳龙华</t>
  </si>
  <si>
    <t>017年1月1日以后出货并收款从责任业务提成抽取20%（20170106内部联络单）</t>
  </si>
  <si>
    <r>
      <rPr>
        <sz val="9"/>
        <rFont val="宋体"/>
        <family val="3"/>
        <charset val="134"/>
      </rPr>
      <t>依2016年2月1日以后出货并收款开始结算售后提成，</t>
    </r>
    <r>
      <rPr>
        <sz val="9"/>
        <color rgb="FFFF0000"/>
        <rFont val="宋体"/>
        <family val="3"/>
        <charset val="134"/>
      </rPr>
      <t>2017年1月1日以后出货并收款从责任业务提成抽取20%（20170106内部联络单）</t>
    </r>
  </si>
  <si>
    <t>深圳观澜</t>
  </si>
  <si>
    <t>以2017年8月1日以后出货并收款开始结算售后提成</t>
  </si>
  <si>
    <r>
      <rPr>
        <b/>
        <sz val="9"/>
        <color rgb="FFFF0000"/>
        <rFont val="宋体"/>
        <family val="3"/>
        <charset val="134"/>
      </rPr>
      <t>以2016年1月1日至2017年12月31日</t>
    </r>
    <r>
      <rPr>
        <sz val="9"/>
        <rFont val="宋体"/>
        <family val="3"/>
        <charset val="134"/>
      </rPr>
      <t>出货并收款开始结算售后提成</t>
    </r>
  </si>
  <si>
    <t>晋城</t>
  </si>
  <si>
    <r>
      <rPr>
        <b/>
        <sz val="12"/>
        <color rgb="FFFF0000"/>
        <rFont val="宋体"/>
        <family val="3"/>
        <charset val="134"/>
      </rPr>
      <t>以2016年1月1日至2017年12月31日</t>
    </r>
    <r>
      <rPr>
        <sz val="12"/>
        <rFont val="宋体"/>
        <family val="3"/>
        <charset val="134"/>
      </rPr>
      <t>出货并收款开始结算售后提成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</si>
</sst>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1" formatCode="_ * #,##0_ ;_ * \-#,##0_ ;_ * &quot;-&quot;_ ;_ @_ "/>
    <numFmt numFmtId="43" formatCode="_ * #,##0.00_ ;_ * \-#,##0.00_ ;_ * &quot;-&quot;??_ ;_ @_ "/>
    <numFmt numFmtId="176" formatCode="#,##0.0000_);[Red]\(#,##0.0000\)"/>
    <numFmt numFmtId="177" formatCode="#,##0.00_);[Red]\(#,##0.00\)"/>
    <numFmt numFmtId="178" formatCode="_ * #,##0.00_ ;_ * \-#,##0.00_ ;_ * &quot;-&quot;_ ;_ @_ "/>
    <numFmt numFmtId="179" formatCode="yyyy&quot;年&quot;m&quot;月&quot;d&quot;日&quot;;@"/>
    <numFmt numFmtId="180" formatCode="0_ "/>
    <numFmt numFmtId="181" formatCode="0000000"/>
    <numFmt numFmtId="182" formatCode="#,##0.00_ "/>
    <numFmt numFmtId="183" formatCode="_-* #,##0.00_-;\-* #,##0.00_-;_-* &quot;-&quot;??_-;_-@_-"/>
    <numFmt numFmtId="184" formatCode="#,##0.0_);[Red]\(#,##0.0\)"/>
    <numFmt numFmtId="185" formatCode="yyyy/m/d;@"/>
    <numFmt numFmtId="186" formatCode="0.00_);[Red]\(0.00\)"/>
    <numFmt numFmtId="187" formatCode="yy/m/d;@"/>
    <numFmt numFmtId="188" formatCode="0.00_ "/>
  </numFmts>
  <fonts count="52">
    <font>
      <sz val="12"/>
      <name val="宋体"/>
      <charset val="134"/>
    </font>
    <font>
      <sz val="8"/>
      <name val="宋体"/>
      <family val="3"/>
      <charset val="134"/>
    </font>
    <font>
      <b/>
      <sz val="8"/>
      <name val="宋体"/>
      <family val="3"/>
      <charset val="134"/>
    </font>
    <font>
      <sz val="12"/>
      <name val="宋体"/>
      <family val="3"/>
      <charset val="134"/>
      <scheme val="minor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name val="Times New Roman"/>
      <family val="1"/>
    </font>
    <font>
      <b/>
      <sz val="9"/>
      <name val="Times New Roman"/>
      <family val="1"/>
    </font>
    <font>
      <sz val="10.5"/>
      <name val="宋体"/>
      <family val="3"/>
      <charset val="134"/>
    </font>
    <font>
      <sz val="10.5"/>
      <name val="宋体"/>
      <family val="3"/>
      <charset val="134"/>
      <scheme val="minor"/>
    </font>
    <font>
      <sz val="10.5"/>
      <name val="Wingdings"/>
      <charset val="2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sz val="9"/>
      <color rgb="FFFF000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9"/>
      <name val="宋体"/>
      <family val="3"/>
      <charset val="134"/>
    </font>
    <font>
      <b/>
      <sz val="7"/>
      <name val="宋体"/>
      <family val="3"/>
      <charset val="134"/>
    </font>
    <font>
      <sz val="8"/>
      <name val="Times New Roman"/>
      <family val="1"/>
    </font>
    <font>
      <sz val="6"/>
      <name val="宋体"/>
      <family val="3"/>
      <charset val="134"/>
    </font>
    <font>
      <b/>
      <sz val="8"/>
      <name val="Times New Roman"/>
      <family val="1"/>
    </font>
    <font>
      <b/>
      <sz val="6"/>
      <name val="Times New Roman"/>
      <family val="1"/>
    </font>
    <font>
      <b/>
      <sz val="6"/>
      <name val="宋体"/>
      <family val="3"/>
      <charset val="134"/>
    </font>
    <font>
      <sz val="8"/>
      <color theme="4"/>
      <name val="宋体"/>
      <family val="3"/>
      <charset val="134"/>
    </font>
    <font>
      <b/>
      <sz val="8"/>
      <color theme="4"/>
      <name val="宋体"/>
      <family val="3"/>
      <charset val="134"/>
    </font>
    <font>
      <b/>
      <sz val="10"/>
      <color indexed="62"/>
      <name val="宋体"/>
      <family val="3"/>
      <charset val="134"/>
    </font>
    <font>
      <b/>
      <sz val="10"/>
      <color indexed="62"/>
      <name val="Times New Roman"/>
      <family val="1"/>
    </font>
    <font>
      <sz val="10"/>
      <name val="Times New Roman"/>
      <family val="1"/>
    </font>
    <font>
      <sz val="10"/>
      <color indexed="62"/>
      <name val="宋体"/>
      <family val="3"/>
      <charset val="134"/>
    </font>
    <font>
      <sz val="8"/>
      <color indexed="62"/>
      <name val="Times New Roman"/>
      <family val="1"/>
    </font>
    <font>
      <b/>
      <sz val="10"/>
      <color rgb="FFFF0000"/>
      <name val="宋体"/>
      <family val="3"/>
      <charset val="134"/>
    </font>
    <font>
      <u/>
      <sz val="13.8"/>
      <color theme="10"/>
      <name val="宋体"/>
      <family val="3"/>
      <charset val="134"/>
    </font>
    <font>
      <b/>
      <sz val="10"/>
      <color theme="3"/>
      <name val="宋体"/>
      <family val="3"/>
      <charset val="134"/>
    </font>
    <font>
      <sz val="8"/>
      <color indexed="10"/>
      <name val="宋体"/>
      <family val="3"/>
      <charset val="134"/>
    </font>
    <font>
      <b/>
      <sz val="11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8"/>
      <color indexed="8"/>
      <name val="宋体"/>
      <family val="3"/>
      <charset val="134"/>
    </font>
    <font>
      <sz val="8"/>
      <color indexed="8"/>
      <name val="宋体"/>
      <family val="3"/>
      <charset val="134"/>
    </font>
    <font>
      <sz val="11"/>
      <color rgb="FF000000"/>
      <name val="宋体"/>
      <family val="3"/>
      <charset val="134"/>
    </font>
    <font>
      <sz val="12"/>
      <name val="Times New Roman"/>
      <family val="1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0"/>
      <name val="MS Sans Serif"/>
      <family val="2"/>
    </font>
    <font>
      <sz val="12"/>
      <name val="新細明體"/>
      <charset val="134"/>
    </font>
    <font>
      <sz val="10"/>
      <color indexed="8"/>
      <name val="Arial"/>
      <family val="2"/>
    </font>
    <font>
      <sz val="12"/>
      <name val="宋体"/>
      <family val="3"/>
      <charset val="134"/>
    </font>
    <font>
      <sz val="12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3" tint="0.79982909634693444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8" tint="0.799829096346934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BEEF3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6DDE8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FFCCFF"/>
        <bgColor rgb="FF000000"/>
      </patternFill>
    </fill>
    <fill>
      <patternFill patternType="solid">
        <fgColor indexed="22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8">
    <xf numFmtId="0" fontId="0" fillId="0" borderId="0">
      <alignment vertical="center"/>
    </xf>
    <xf numFmtId="41" fontId="49" fillId="0" borderId="0" applyFont="0" applyFill="0" applyBorder="0" applyAlignment="0" applyProtection="0">
      <alignment vertical="center"/>
    </xf>
    <xf numFmtId="43" fontId="49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9" fontId="38" fillId="0" borderId="0" applyFont="0" applyFill="0" applyBorder="0" applyAlignment="0" applyProtection="0">
      <alignment vertical="center"/>
    </xf>
    <xf numFmtId="0" fontId="45" fillId="0" borderId="0"/>
    <xf numFmtId="0" fontId="43" fillId="0" borderId="0"/>
    <xf numFmtId="0" fontId="42" fillId="0" borderId="0"/>
    <xf numFmtId="0" fontId="42" fillId="0" borderId="0"/>
    <xf numFmtId="41" fontId="45" fillId="0" borderId="0" applyFont="0" applyFill="0" applyBorder="0" applyAlignment="0" applyProtection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7" fillId="4" borderId="0">
      <alignment horizontal="left" vertical="top"/>
    </xf>
    <xf numFmtId="0" fontId="49" fillId="0" borderId="0">
      <alignment vertical="center"/>
    </xf>
    <xf numFmtId="0" fontId="49" fillId="0" borderId="0">
      <alignment vertical="center"/>
    </xf>
    <xf numFmtId="0" fontId="42" fillId="0" borderId="0"/>
    <xf numFmtId="0" fontId="49" fillId="0" borderId="0">
      <alignment vertical="center"/>
    </xf>
    <xf numFmtId="0" fontId="44" fillId="0" borderId="0">
      <alignment vertical="center"/>
    </xf>
    <xf numFmtId="0" fontId="49" fillId="0" borderId="0"/>
    <xf numFmtId="0" fontId="38" fillId="0" borderId="0">
      <alignment vertical="center"/>
    </xf>
    <xf numFmtId="0" fontId="49" fillId="0" borderId="0">
      <alignment vertical="center"/>
    </xf>
    <xf numFmtId="0" fontId="12" fillId="0" borderId="0">
      <alignment vertical="center"/>
    </xf>
    <xf numFmtId="180" fontId="49" fillId="0" borderId="0" applyFont="0" applyFill="0" applyBorder="0" applyAlignment="0" applyProtection="0">
      <alignment vertical="center"/>
    </xf>
    <xf numFmtId="183" fontId="49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0" fontId="46" fillId="0" borderId="0">
      <alignment vertical="center"/>
    </xf>
  </cellStyleXfs>
  <cellXfs count="494">
    <xf numFmtId="0" fontId="0" fillId="0" borderId="0" xfId="0">
      <alignment vertical="center"/>
    </xf>
    <xf numFmtId="0" fontId="1" fillId="0" borderId="0" xfId="15" applyFont="1" applyAlignment="1">
      <alignment horizontal="center" vertical="center"/>
    </xf>
    <xf numFmtId="0" fontId="2" fillId="2" borderId="0" xfId="15" applyFont="1" applyFill="1" applyAlignment="1">
      <alignment horizontal="center" vertical="center"/>
    </xf>
    <xf numFmtId="0" fontId="0" fillId="0" borderId="0" xfId="0" applyAlignment="1"/>
    <xf numFmtId="0" fontId="3" fillId="0" borderId="0" xfId="0" applyFont="1" applyAlignment="1"/>
    <xf numFmtId="0" fontId="4" fillId="0" borderId="0" xfId="15" applyFont="1" applyAlignment="1">
      <alignment horizontal="center" vertical="center"/>
    </xf>
    <xf numFmtId="0" fontId="5" fillId="3" borderId="1" xfId="15" applyFont="1" applyFill="1" applyBorder="1" applyAlignment="1">
      <alignment horizontal="centerContinuous" vertical="center"/>
    </xf>
    <xf numFmtId="0" fontId="5" fillId="3" borderId="2" xfId="15" applyFont="1" applyFill="1" applyBorder="1" applyAlignment="1">
      <alignment horizontal="centerContinuous" vertical="center"/>
    </xf>
    <xf numFmtId="0" fontId="5" fillId="3" borderId="3" xfId="15" applyFont="1" applyFill="1" applyBorder="1" applyAlignment="1">
      <alignment horizontal="centerContinuous" vertical="center"/>
    </xf>
    <xf numFmtId="178" fontId="5" fillId="0" borderId="4" xfId="1" applyNumberFormat="1" applyFont="1" applyFill="1" applyBorder="1" applyAlignment="1">
      <alignment horizontal="center" vertical="center" wrapText="1"/>
    </xf>
    <xf numFmtId="178" fontId="5" fillId="4" borderId="5" xfId="1" applyNumberFormat="1" applyFont="1" applyFill="1" applyBorder="1" applyAlignment="1">
      <alignment horizontal="center" vertical="center" wrapText="1"/>
    </xf>
    <xf numFmtId="178" fontId="5" fillId="0" borderId="5" xfId="1" applyNumberFormat="1" applyFont="1" applyBorder="1" applyAlignment="1">
      <alignment horizontal="center" vertical="center" wrapText="1"/>
    </xf>
    <xf numFmtId="178" fontId="5" fillId="0" borderId="6" xfId="1" applyNumberFormat="1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178" fontId="6" fillId="0" borderId="5" xfId="1" applyNumberFormat="1" applyFont="1" applyBorder="1" applyAlignment="1">
      <alignment horizontal="center" vertical="center"/>
    </xf>
    <xf numFmtId="178" fontId="7" fillId="0" borderId="7" xfId="1" applyNumberFormat="1" applyFont="1" applyBorder="1" applyAlignment="1">
      <alignment horizontal="center" vertical="center"/>
    </xf>
    <xf numFmtId="178" fontId="8" fillId="0" borderId="7" xfId="1" applyNumberFormat="1" applyFont="1" applyBorder="1" applyAlignment="1">
      <alignment horizontal="center" vertical="center"/>
    </xf>
    <xf numFmtId="0" fontId="1" fillId="0" borderId="6" xfId="15" applyFont="1" applyBorder="1" applyAlignment="1">
      <alignment horizontal="center" vertical="center"/>
    </xf>
    <xf numFmtId="178" fontId="5" fillId="2" borderId="4" xfId="1" applyNumberFormat="1" applyFont="1" applyFill="1" applyBorder="1" applyAlignment="1">
      <alignment horizontal="center" vertical="center"/>
    </xf>
    <xf numFmtId="178" fontId="8" fillId="2" borderId="5" xfId="1" applyNumberFormat="1" applyFont="1" applyFill="1" applyBorder="1" applyAlignment="1">
      <alignment horizontal="center" vertical="center"/>
    </xf>
    <xf numFmtId="178" fontId="8" fillId="2" borderId="6" xfId="1" applyNumberFormat="1" applyFont="1" applyFill="1" applyBorder="1" applyAlignment="1">
      <alignment horizontal="center" vertical="center"/>
    </xf>
    <xf numFmtId="0" fontId="9" fillId="0" borderId="8" xfId="0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1" xfId="0" applyFont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178" fontId="5" fillId="0" borderId="4" xfId="1" applyNumberFormat="1" applyFont="1" applyBorder="1" applyAlignment="1">
      <alignment horizontal="center" vertical="center"/>
    </xf>
    <xf numFmtId="178" fontId="7" fillId="0" borderId="5" xfId="1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78" fontId="5" fillId="0" borderId="5" xfId="1" applyNumberFormat="1" applyFont="1" applyFill="1" applyBorder="1" applyAlignment="1">
      <alignment horizontal="center" vertical="center" wrapText="1"/>
    </xf>
    <xf numFmtId="0" fontId="4" fillId="0" borderId="5" xfId="15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5" fillId="0" borderId="5" xfId="11" applyFont="1" applyFill="1" applyBorder="1" applyAlignment="1">
      <alignment horizontal="center" vertical="center"/>
    </xf>
    <xf numFmtId="0" fontId="49" fillId="0" borderId="5" xfId="11" applyFill="1" applyBorder="1" applyAlignment="1">
      <alignment horizontal="center" vertical="center"/>
    </xf>
    <xf numFmtId="58" fontId="12" fillId="0" borderId="5" xfId="0" applyNumberFormat="1" applyFont="1" applyBorder="1" applyAlignment="1">
      <alignment vertical="center" wrapText="1"/>
    </xf>
    <xf numFmtId="0" fontId="13" fillId="0" borderId="5" xfId="0" applyFont="1" applyBorder="1" applyAlignment="1">
      <alignment horizontal="center"/>
    </xf>
    <xf numFmtId="0" fontId="5" fillId="0" borderId="5" xfId="15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/>
    </xf>
    <xf numFmtId="0" fontId="12" fillId="0" borderId="0" xfId="15" applyFont="1">
      <alignment vertical="center"/>
    </xf>
    <xf numFmtId="0" fontId="1" fillId="0" borderId="0" xfId="20" applyFont="1" applyAlignment="1">
      <alignment vertical="center"/>
    </xf>
    <xf numFmtId="0" fontId="1" fillId="0" borderId="0" xfId="20" applyFont="1" applyFill="1" applyAlignment="1">
      <alignment horizontal="left" vertical="center"/>
    </xf>
    <xf numFmtId="14" fontId="1" fillId="0" borderId="0" xfId="20" applyNumberFormat="1" applyFont="1" applyFill="1" applyAlignment="1">
      <alignment vertical="center"/>
    </xf>
    <xf numFmtId="0" fontId="1" fillId="0" borderId="0" xfId="20" applyFont="1" applyFill="1" applyAlignment="1">
      <alignment vertical="center"/>
    </xf>
    <xf numFmtId="177" fontId="1" fillId="0" borderId="0" xfId="1" applyNumberFormat="1" applyFont="1" applyAlignment="1">
      <alignment horizontal="right" vertical="center"/>
    </xf>
    <xf numFmtId="0" fontId="1" fillId="0" borderId="0" xfId="20" applyFont="1" applyAlignment="1">
      <alignment horizontal="center" vertical="center"/>
    </xf>
    <xf numFmtId="14" fontId="1" fillId="0" borderId="0" xfId="20" applyNumberFormat="1" applyFont="1" applyAlignment="1">
      <alignment horizontal="center" vertical="center"/>
    </xf>
    <xf numFmtId="178" fontId="1" fillId="0" borderId="0" xfId="1" applyNumberFormat="1" applyFont="1" applyAlignment="1">
      <alignment vertical="center"/>
    </xf>
    <xf numFmtId="0" fontId="1" fillId="4" borderId="0" xfId="20" applyFont="1" applyFill="1" applyAlignment="1">
      <alignment vertical="center"/>
    </xf>
    <xf numFmtId="178" fontId="1" fillId="0" borderId="0" xfId="1" applyNumberFormat="1" applyFont="1" applyAlignment="1">
      <alignment horizontal="center" vertical="center"/>
    </xf>
    <xf numFmtId="178" fontId="1" fillId="0" borderId="0" xfId="1" applyNumberFormat="1" applyFont="1" applyAlignment="1">
      <alignment horizontal="left" vertical="center"/>
    </xf>
    <xf numFmtId="0" fontId="1" fillId="0" borderId="0" xfId="20" applyFont="1" applyAlignment="1">
      <alignment horizontal="right" vertical="center"/>
    </xf>
    <xf numFmtId="0" fontId="1" fillId="0" borderId="0" xfId="20" applyFont="1" applyAlignment="1">
      <alignment horizontal="left" vertical="center"/>
    </xf>
    <xf numFmtId="178" fontId="1" fillId="0" borderId="0" xfId="1" applyNumberFormat="1" applyFont="1" applyAlignment="1">
      <alignment horizontal="right" vertical="center"/>
    </xf>
    <xf numFmtId="14" fontId="1" fillId="0" borderId="0" xfId="20" applyNumberFormat="1" applyFont="1" applyAlignment="1">
      <alignment vertical="center"/>
    </xf>
    <xf numFmtId="177" fontId="12" fillId="0" borderId="15" xfId="18" applyNumberFormat="1" applyFont="1" applyFill="1" applyBorder="1" applyAlignment="1">
      <alignment horizontal="center" vertical="center"/>
    </xf>
    <xf numFmtId="0" fontId="17" fillId="0" borderId="5" xfId="15" applyFont="1" applyFill="1" applyBorder="1" applyAlignment="1">
      <alignment horizontal="center" vertical="center"/>
    </xf>
    <xf numFmtId="14" fontId="17" fillId="0" borderId="16" xfId="15" applyNumberFormat="1" applyFont="1" applyFill="1" applyBorder="1" applyAlignment="1">
      <alignment horizontal="center" vertical="center"/>
    </xf>
    <xf numFmtId="0" fontId="17" fillId="0" borderId="5" xfId="15" applyFont="1" applyBorder="1" applyAlignment="1">
      <alignment horizontal="center" vertical="center"/>
    </xf>
    <xf numFmtId="177" fontId="17" fillId="0" borderId="5" xfId="25" applyNumberFormat="1" applyFont="1" applyBorder="1" applyAlignment="1">
      <alignment horizontal="right" vertical="center"/>
    </xf>
    <xf numFmtId="49" fontId="17" fillId="0" borderId="7" xfId="15" applyNumberFormat="1" applyFont="1" applyBorder="1" applyAlignment="1">
      <alignment horizontal="center" vertical="center"/>
    </xf>
    <xf numFmtId="0" fontId="1" fillId="0" borderId="5" xfId="20" applyFont="1" applyBorder="1" applyAlignment="1">
      <alignment horizontal="center" vertical="center"/>
    </xf>
    <xf numFmtId="0" fontId="2" fillId="0" borderId="16" xfId="20" applyFont="1" applyFill="1" applyBorder="1" applyAlignment="1">
      <alignment horizontal="center" vertical="center" wrapText="1"/>
    </xf>
    <xf numFmtId="14" fontId="2" fillId="0" borderId="5" xfId="20" applyNumberFormat="1" applyFont="1" applyFill="1" applyBorder="1" applyAlignment="1">
      <alignment horizontal="center" vertical="center" wrapText="1"/>
    </xf>
    <xf numFmtId="0" fontId="2" fillId="0" borderId="5" xfId="20" applyFont="1" applyFill="1" applyBorder="1" applyAlignment="1">
      <alignment horizontal="center" vertical="center" wrapText="1"/>
    </xf>
    <xf numFmtId="177" fontId="2" fillId="0" borderId="5" xfId="1" applyNumberFormat="1" applyFont="1" applyFill="1" applyBorder="1" applyAlignment="1">
      <alignment horizontal="center" vertical="center" wrapText="1"/>
    </xf>
    <xf numFmtId="49" fontId="2" fillId="0" borderId="5" xfId="20" applyNumberFormat="1" applyFont="1" applyFill="1" applyBorder="1" applyAlignment="1">
      <alignment horizontal="center" vertical="center" wrapText="1"/>
    </xf>
    <xf numFmtId="185" fontId="2" fillId="0" borderId="5" xfId="20" applyNumberFormat="1" applyFont="1" applyFill="1" applyBorder="1" applyAlignment="1">
      <alignment horizontal="center" vertical="center" wrapText="1"/>
    </xf>
    <xf numFmtId="0" fontId="1" fillId="0" borderId="5" xfId="20" applyFont="1" applyBorder="1" applyAlignment="1">
      <alignment vertical="center"/>
    </xf>
    <xf numFmtId="0" fontId="1" fillId="0" borderId="16" xfId="20" applyFont="1" applyFill="1" applyBorder="1" applyAlignment="1">
      <alignment horizontal="left" vertical="center"/>
    </xf>
    <xf numFmtId="14" fontId="1" fillId="0" borderId="5" xfId="20" applyNumberFormat="1" applyFont="1" applyFill="1" applyBorder="1" applyAlignment="1">
      <alignment horizontal="left" vertical="center"/>
    </xf>
    <xf numFmtId="0" fontId="1" fillId="0" borderId="5" xfId="20" applyFont="1" applyFill="1" applyBorder="1" applyAlignment="1">
      <alignment horizontal="left" vertical="center"/>
    </xf>
    <xf numFmtId="177" fontId="1" fillId="0" borderId="5" xfId="20" applyNumberFormat="1" applyFont="1" applyFill="1" applyBorder="1" applyAlignment="1">
      <alignment horizontal="right" vertical="center"/>
    </xf>
    <xf numFmtId="14" fontId="1" fillId="0" borderId="5" xfId="20" applyNumberFormat="1" applyFont="1" applyFill="1" applyBorder="1" applyAlignment="1">
      <alignment horizontal="center" vertical="center"/>
    </xf>
    <xf numFmtId="0" fontId="2" fillId="0" borderId="5" xfId="20" applyFont="1" applyBorder="1" applyAlignment="1">
      <alignment vertical="center"/>
    </xf>
    <xf numFmtId="185" fontId="17" fillId="0" borderId="5" xfId="15" applyNumberFormat="1" applyFont="1" applyBorder="1" applyAlignment="1">
      <alignment horizontal="center" vertical="center"/>
    </xf>
    <xf numFmtId="0" fontId="17" fillId="0" borderId="16" xfId="15" applyNumberFormat="1" applyFont="1" applyBorder="1" applyAlignment="1">
      <alignment horizontal="center" vertical="center"/>
    </xf>
    <xf numFmtId="14" fontId="17" fillId="0" borderId="5" xfId="15" applyNumberFormat="1" applyFont="1" applyBorder="1" applyAlignment="1">
      <alignment horizontal="center" vertical="center"/>
    </xf>
    <xf numFmtId="188" fontId="17" fillId="0" borderId="5" xfId="25" applyNumberFormat="1" applyFont="1" applyBorder="1" applyAlignment="1">
      <alignment horizontal="right" vertical="center"/>
    </xf>
    <xf numFmtId="183" fontId="17" fillId="6" borderId="7" xfId="25" applyFont="1" applyFill="1" applyBorder="1" applyAlignment="1">
      <alignment horizontal="center" vertical="center"/>
    </xf>
    <xf numFmtId="49" fontId="17" fillId="4" borderId="5" xfId="15" applyNumberFormat="1" applyFont="1" applyFill="1" applyBorder="1" applyAlignment="1">
      <alignment horizontal="center" vertical="center"/>
    </xf>
    <xf numFmtId="178" fontId="12" fillId="0" borderId="17" xfId="1" applyNumberFormat="1" applyFont="1" applyFill="1" applyBorder="1" applyAlignment="1">
      <alignment horizontal="left" vertical="center"/>
    </xf>
    <xf numFmtId="178" fontId="12" fillId="0" borderId="15" xfId="1" applyNumberFormat="1" applyFont="1" applyFill="1" applyBorder="1" applyAlignment="1">
      <alignment horizontal="center" vertical="center"/>
    </xf>
    <xf numFmtId="0" fontId="2" fillId="0" borderId="5" xfId="20" applyNumberFormat="1" applyFont="1" applyFill="1" applyBorder="1" applyAlignment="1">
      <alignment horizontal="center" vertical="center" wrapText="1"/>
    </xf>
    <xf numFmtId="178" fontId="2" fillId="0" borderId="5" xfId="1" applyNumberFormat="1" applyFont="1" applyFill="1" applyBorder="1" applyAlignment="1">
      <alignment horizontal="center" vertical="center" wrapText="1"/>
    </xf>
    <xf numFmtId="178" fontId="2" fillId="7" borderId="5" xfId="1" applyNumberFormat="1" applyFont="1" applyFill="1" applyBorder="1" applyAlignment="1">
      <alignment horizontal="center" vertical="center" wrapText="1"/>
    </xf>
    <xf numFmtId="188" fontId="2" fillId="0" borderId="5" xfId="2" applyNumberFormat="1" applyFont="1" applyFill="1" applyBorder="1" applyAlignment="1">
      <alignment horizontal="center" vertical="center" wrapText="1"/>
    </xf>
    <xf numFmtId="178" fontId="2" fillId="4" borderId="5" xfId="1" applyNumberFormat="1" applyFont="1" applyFill="1" applyBorder="1" applyAlignment="1">
      <alignment horizontal="center" vertical="center" wrapText="1"/>
    </xf>
    <xf numFmtId="178" fontId="2" fillId="8" borderId="5" xfId="1" applyNumberFormat="1" applyFont="1" applyFill="1" applyBorder="1" applyAlignment="1">
      <alignment horizontal="left" vertical="center" wrapText="1"/>
    </xf>
    <xf numFmtId="182" fontId="1" fillId="0" borderId="5" xfId="20" applyNumberFormat="1" applyFont="1" applyFill="1" applyBorder="1" applyAlignment="1">
      <alignment horizontal="right" vertical="center"/>
    </xf>
    <xf numFmtId="0" fontId="1" fillId="4" borderId="5" xfId="20" applyFont="1" applyFill="1" applyBorder="1" applyAlignment="1">
      <alignment horizontal="left" vertical="center"/>
    </xf>
    <xf numFmtId="178" fontId="1" fillId="0" borderId="5" xfId="1" applyNumberFormat="1" applyFont="1" applyFill="1" applyBorder="1" applyAlignment="1">
      <alignment horizontal="left" vertical="center"/>
    </xf>
    <xf numFmtId="0" fontId="12" fillId="0" borderId="15" xfId="18" applyNumberFormat="1" applyFont="1" applyFill="1" applyBorder="1" applyAlignment="1">
      <alignment horizontal="center" vertical="center"/>
    </xf>
    <xf numFmtId="177" fontId="12" fillId="0" borderId="15" xfId="18" applyNumberFormat="1" applyFont="1" applyFill="1" applyBorder="1" applyAlignment="1">
      <alignment horizontal="right" vertical="center"/>
    </xf>
    <xf numFmtId="0" fontId="12" fillId="0" borderId="0" xfId="20" applyFont="1" applyAlignment="1">
      <alignment vertical="center"/>
    </xf>
    <xf numFmtId="43" fontId="2" fillId="0" borderId="5" xfId="2" applyNumberFormat="1" applyFont="1" applyFill="1" applyBorder="1" applyAlignment="1">
      <alignment horizontal="center" vertical="center" wrapText="1"/>
    </xf>
    <xf numFmtId="178" fontId="18" fillId="9" borderId="5" xfId="1" applyNumberFormat="1" applyFont="1" applyFill="1" applyBorder="1" applyAlignment="1">
      <alignment horizontal="center" vertical="center" wrapText="1"/>
    </xf>
    <xf numFmtId="43" fontId="2" fillId="7" borderId="5" xfId="2" applyFont="1" applyFill="1" applyBorder="1" applyAlignment="1">
      <alignment horizontal="center" vertical="center" wrapText="1"/>
    </xf>
    <xf numFmtId="177" fontId="1" fillId="10" borderId="16" xfId="12" applyNumberFormat="1" applyFont="1" applyFill="1" applyBorder="1" applyAlignment="1">
      <alignment horizontal="center" vertical="center" wrapText="1"/>
    </xf>
    <xf numFmtId="0" fontId="1" fillId="10" borderId="5" xfId="12" applyFont="1" applyFill="1" applyBorder="1" applyAlignment="1">
      <alignment horizontal="center" vertical="center" wrapText="1"/>
    </xf>
    <xf numFmtId="0" fontId="1" fillId="10" borderId="5" xfId="12" applyNumberFormat="1" applyFont="1" applyFill="1" applyBorder="1" applyAlignment="1">
      <alignment horizontal="center" vertical="center" wrapText="1"/>
    </xf>
    <xf numFmtId="183" fontId="1" fillId="0" borderId="5" xfId="20" applyNumberFormat="1" applyFont="1" applyFill="1" applyBorder="1" applyAlignment="1">
      <alignment horizontal="left" vertical="center"/>
    </xf>
    <xf numFmtId="0" fontId="12" fillId="0" borderId="17" xfId="18" applyFont="1" applyFill="1" applyBorder="1" applyAlignment="1">
      <alignment horizontal="left" vertical="center"/>
    </xf>
    <xf numFmtId="0" fontId="12" fillId="0" borderId="15" xfId="18" applyFont="1" applyFill="1" applyBorder="1" applyAlignment="1">
      <alignment horizontal="center" vertical="center"/>
    </xf>
    <xf numFmtId="177" fontId="12" fillId="0" borderId="15" xfId="15" applyNumberFormat="1" applyFont="1" applyFill="1" applyBorder="1" applyAlignment="1">
      <alignment horizontal="center" vertical="center"/>
    </xf>
    <xf numFmtId="178" fontId="12" fillId="0" borderId="15" xfId="1" applyNumberFormat="1" applyFont="1" applyFill="1" applyBorder="1" applyAlignment="1">
      <alignment horizontal="right" vertical="center"/>
    </xf>
    <xf numFmtId="178" fontId="12" fillId="0" borderId="5" xfId="1" applyNumberFormat="1" applyFont="1" applyFill="1" applyBorder="1" applyAlignment="1">
      <alignment horizontal="right" vertical="center"/>
    </xf>
    <xf numFmtId="178" fontId="1" fillId="10" borderId="5" xfId="1" applyNumberFormat="1" applyFont="1" applyFill="1" applyBorder="1" applyAlignment="1">
      <alignment horizontal="center" vertical="center" wrapText="1"/>
    </xf>
    <xf numFmtId="177" fontId="1" fillId="10" borderId="5" xfId="12" applyNumberFormat="1" applyFont="1" applyFill="1" applyBorder="1" applyAlignment="1">
      <alignment horizontal="center" vertical="center" wrapText="1"/>
    </xf>
    <xf numFmtId="177" fontId="1" fillId="0" borderId="5" xfId="12" applyNumberFormat="1" applyFont="1" applyFill="1" applyBorder="1" applyAlignment="1">
      <alignment horizontal="center" vertical="center" wrapText="1"/>
    </xf>
    <xf numFmtId="177" fontId="1" fillId="9" borderId="5" xfId="12" applyNumberFormat="1" applyFont="1" applyFill="1" applyBorder="1" applyAlignment="1">
      <alignment horizontal="center" vertical="center" wrapText="1"/>
    </xf>
    <xf numFmtId="177" fontId="1" fillId="10" borderId="5" xfId="22" applyNumberFormat="1" applyFont="1" applyFill="1" applyBorder="1" applyAlignment="1">
      <alignment horizontal="center" vertical="center" wrapText="1"/>
    </xf>
    <xf numFmtId="14" fontId="1" fillId="10" borderId="5" xfId="12" applyNumberFormat="1" applyFont="1" applyFill="1" applyBorder="1" applyAlignment="1">
      <alignment horizontal="center" vertical="center" wrapText="1"/>
    </xf>
    <xf numFmtId="178" fontId="1" fillId="0" borderId="5" xfId="1" applyNumberFormat="1" applyFont="1" applyFill="1" applyBorder="1" applyAlignment="1">
      <alignment horizontal="right" vertical="center"/>
    </xf>
    <xf numFmtId="185" fontId="1" fillId="0" borderId="5" xfId="20" applyNumberFormat="1" applyFont="1" applyBorder="1" applyAlignment="1">
      <alignment horizontal="center" vertical="center"/>
    </xf>
    <xf numFmtId="14" fontId="12" fillId="0" borderId="15" xfId="18" applyNumberFormat="1" applyFont="1" applyFill="1" applyBorder="1" applyAlignment="1">
      <alignment horizontal="center" vertical="center"/>
    </xf>
    <xf numFmtId="0" fontId="12" fillId="0" borderId="0" xfId="15" applyFont="1" applyAlignment="1">
      <alignment horizontal="center" vertical="center"/>
    </xf>
    <xf numFmtId="14" fontId="1" fillId="0" borderId="5" xfId="20" applyNumberFormat="1" applyFont="1" applyBorder="1" applyAlignment="1">
      <alignment horizontal="center" vertical="center"/>
    </xf>
    <xf numFmtId="14" fontId="1" fillId="0" borderId="5" xfId="20" applyNumberFormat="1" applyFont="1" applyBorder="1" applyAlignment="1">
      <alignment vertical="center"/>
    </xf>
    <xf numFmtId="9" fontId="1" fillId="0" borderId="5" xfId="4" applyFont="1" applyFill="1" applyBorder="1" applyAlignment="1" applyProtection="1">
      <alignment horizontal="center" vertical="center"/>
    </xf>
    <xf numFmtId="0" fontId="1" fillId="0" borderId="5" xfId="20" applyFont="1" applyFill="1" applyBorder="1" applyAlignment="1">
      <alignment vertical="center"/>
    </xf>
    <xf numFmtId="0" fontId="1" fillId="0" borderId="5" xfId="20" applyFont="1" applyFill="1" applyBorder="1" applyAlignment="1">
      <alignment horizontal="center" vertical="center"/>
    </xf>
    <xf numFmtId="185" fontId="1" fillId="0" borderId="5" xfId="20" applyNumberFormat="1" applyFont="1" applyFill="1" applyBorder="1" applyAlignment="1">
      <alignment horizontal="center" vertical="center"/>
    </xf>
    <xf numFmtId="178" fontId="19" fillId="0" borderId="0" xfId="1" applyNumberFormat="1" applyFont="1" applyAlignment="1">
      <alignment vertical="center"/>
    </xf>
    <xf numFmtId="181" fontId="1" fillId="0" borderId="0" xfId="20" applyNumberFormat="1" applyFont="1" applyAlignment="1">
      <alignment vertical="center"/>
    </xf>
    <xf numFmtId="43" fontId="19" fillId="0" borderId="0" xfId="20" applyNumberFormat="1" applyFont="1" applyAlignment="1">
      <alignment vertical="center"/>
    </xf>
    <xf numFmtId="43" fontId="19" fillId="0" borderId="0" xfId="2" applyFont="1" applyAlignment="1">
      <alignment vertical="center"/>
    </xf>
    <xf numFmtId="0" fontId="1" fillId="4" borderId="0" xfId="20" applyFont="1" applyFill="1" applyAlignment="1">
      <alignment horizontal="right" vertical="center"/>
    </xf>
    <xf numFmtId="0" fontId="1" fillId="4" borderId="0" xfId="20" applyFont="1" applyFill="1" applyAlignment="1">
      <alignment horizontal="left" vertical="center"/>
    </xf>
    <xf numFmtId="180" fontId="19" fillId="4" borderId="0" xfId="20" applyNumberFormat="1" applyFont="1" applyFill="1" applyAlignment="1">
      <alignment vertical="center"/>
    </xf>
    <xf numFmtId="180" fontId="1" fillId="4" borderId="0" xfId="20" applyNumberFormat="1" applyFont="1" applyFill="1" applyAlignment="1">
      <alignment vertical="center"/>
    </xf>
    <xf numFmtId="0" fontId="1" fillId="4" borderId="0" xfId="20" applyFont="1" applyFill="1" applyAlignment="1">
      <alignment horizontal="center" vertical="center"/>
    </xf>
    <xf numFmtId="14" fontId="1" fillId="4" borderId="0" xfId="20" applyNumberFormat="1" applyFont="1" applyFill="1" applyAlignment="1">
      <alignment vertical="center"/>
    </xf>
    <xf numFmtId="14" fontId="20" fillId="11" borderId="0" xfId="20" applyNumberFormat="1" applyFont="1" applyFill="1" applyAlignment="1">
      <alignment vertical="center"/>
    </xf>
    <xf numFmtId="14" fontId="1" fillId="11" borderId="0" xfId="20" applyNumberFormat="1" applyFont="1" applyFill="1" applyAlignment="1">
      <alignment vertical="center"/>
    </xf>
    <xf numFmtId="178" fontId="21" fillId="0" borderId="5" xfId="1" applyNumberFormat="1" applyFont="1" applyFill="1" applyBorder="1" applyAlignment="1">
      <alignment horizontal="center" vertical="center" wrapText="1"/>
    </xf>
    <xf numFmtId="181" fontId="2" fillId="0" borderId="5" xfId="20" applyNumberFormat="1" applyFont="1" applyFill="1" applyBorder="1" applyAlignment="1">
      <alignment horizontal="center" vertical="center" wrapText="1"/>
    </xf>
    <xf numFmtId="0" fontId="1" fillId="0" borderId="5" xfId="22" applyFont="1" applyFill="1" applyBorder="1" applyAlignment="1">
      <alignment horizontal="left" vertical="center"/>
    </xf>
    <xf numFmtId="185" fontId="1" fillId="0" borderId="5" xfId="22" applyNumberFormat="1" applyFont="1" applyFill="1" applyBorder="1" applyAlignment="1">
      <alignment horizontal="center" vertical="center"/>
    </xf>
    <xf numFmtId="0" fontId="1" fillId="0" borderId="5" xfId="22" applyFont="1" applyFill="1" applyBorder="1" applyAlignment="1">
      <alignment horizontal="center" vertical="center"/>
    </xf>
    <xf numFmtId="178" fontId="19" fillId="0" borderId="5" xfId="1" applyNumberFormat="1" applyFont="1" applyFill="1" applyBorder="1" applyAlignment="1">
      <alignment vertical="center"/>
    </xf>
    <xf numFmtId="181" fontId="1" fillId="0" borderId="5" xfId="22" applyNumberFormat="1" applyFont="1" applyFill="1" applyBorder="1" applyAlignment="1">
      <alignment horizontal="center" vertical="center"/>
    </xf>
    <xf numFmtId="188" fontId="2" fillId="4" borderId="5" xfId="20" applyNumberFormat="1" applyFont="1" applyFill="1" applyBorder="1" applyAlignment="1">
      <alignment horizontal="center" vertical="center" wrapText="1"/>
    </xf>
    <xf numFmtId="180" fontId="2" fillId="0" borderId="5" xfId="20" applyNumberFormat="1" applyFont="1" applyFill="1" applyBorder="1" applyAlignment="1">
      <alignment horizontal="left" vertical="center" wrapText="1"/>
    </xf>
    <xf numFmtId="188" fontId="21" fillId="0" borderId="5" xfId="2" applyNumberFormat="1" applyFont="1" applyFill="1" applyBorder="1" applyAlignment="1">
      <alignment horizontal="center" vertical="center" wrapText="1"/>
    </xf>
    <xf numFmtId="14" fontId="1" fillId="0" borderId="5" xfId="22" applyNumberFormat="1" applyFont="1" applyFill="1" applyBorder="1" applyAlignment="1">
      <alignment horizontal="center" vertical="center"/>
    </xf>
    <xf numFmtId="178" fontId="19" fillId="0" borderId="5" xfId="1" applyNumberFormat="1" applyFont="1" applyFill="1" applyBorder="1" applyAlignment="1">
      <alignment horizontal="right" vertical="center"/>
    </xf>
    <xf numFmtId="180" fontId="1" fillId="0" borderId="5" xfId="2" applyNumberFormat="1" applyFont="1" applyFill="1" applyBorder="1" applyAlignment="1">
      <alignment horizontal="right" vertical="center"/>
    </xf>
    <xf numFmtId="178" fontId="1" fillId="0" borderId="5" xfId="1" applyNumberFormat="1" applyFont="1" applyFill="1" applyBorder="1" applyAlignment="1">
      <alignment horizontal="center" vertical="center"/>
    </xf>
    <xf numFmtId="43" fontId="19" fillId="0" borderId="5" xfId="20" applyNumberFormat="1" applyFont="1" applyFill="1" applyBorder="1" applyAlignment="1">
      <alignment vertical="center"/>
    </xf>
    <xf numFmtId="178" fontId="22" fillId="12" borderId="5" xfId="1" applyNumberFormat="1" applyFont="1" applyFill="1" applyBorder="1" applyAlignment="1">
      <alignment horizontal="center" vertical="center" wrapText="1"/>
    </xf>
    <xf numFmtId="43" fontId="23" fillId="7" borderId="5" xfId="2" applyFont="1" applyFill="1" applyBorder="1" applyAlignment="1">
      <alignment horizontal="center" vertical="center" wrapText="1"/>
    </xf>
    <xf numFmtId="183" fontId="2" fillId="6" borderId="5" xfId="2" applyNumberFormat="1" applyFont="1" applyFill="1" applyBorder="1" applyAlignment="1">
      <alignment horizontal="center" vertical="center" wrapText="1"/>
    </xf>
    <xf numFmtId="49" fontId="2" fillId="6" borderId="5" xfId="22" applyNumberFormat="1" applyFont="1" applyFill="1" applyBorder="1" applyAlignment="1">
      <alignment horizontal="center" vertical="center" wrapText="1"/>
    </xf>
    <xf numFmtId="177" fontId="1" fillId="4" borderId="16" xfId="12" applyNumberFormat="1" applyFont="1" applyFill="1" applyBorder="1" applyAlignment="1">
      <alignment horizontal="center" vertical="center" wrapText="1"/>
    </xf>
    <xf numFmtId="0" fontId="1" fillId="4" borderId="5" xfId="12" applyFont="1" applyFill="1" applyBorder="1" applyAlignment="1">
      <alignment horizontal="center" vertical="center" wrapText="1"/>
    </xf>
    <xf numFmtId="43" fontId="19" fillId="0" borderId="5" xfId="2" applyFont="1" applyFill="1" applyBorder="1" applyAlignment="1">
      <alignment vertical="center"/>
    </xf>
    <xf numFmtId="183" fontId="1" fillId="0" borderId="5" xfId="2" applyNumberFormat="1" applyFont="1" applyFill="1" applyBorder="1" applyAlignment="1">
      <alignment horizontal="center" vertical="center"/>
    </xf>
    <xf numFmtId="183" fontId="1" fillId="4" borderId="16" xfId="22" applyNumberFormat="1" applyFont="1" applyFill="1" applyBorder="1" applyAlignment="1">
      <alignment horizontal="center" vertical="center"/>
    </xf>
    <xf numFmtId="183" fontId="1" fillId="4" borderId="16" xfId="22" applyNumberFormat="1" applyFont="1" applyFill="1" applyBorder="1" applyAlignment="1">
      <alignment horizontal="right" vertical="center"/>
    </xf>
    <xf numFmtId="180" fontId="19" fillId="4" borderId="5" xfId="12" applyNumberFormat="1" applyFont="1" applyFill="1" applyBorder="1" applyAlignment="1">
      <alignment horizontal="center" vertical="center" wrapText="1"/>
    </xf>
    <xf numFmtId="177" fontId="1" fillId="4" borderId="5" xfId="12" applyNumberFormat="1" applyFont="1" applyFill="1" applyBorder="1" applyAlignment="1">
      <alignment horizontal="center" vertical="center" wrapText="1"/>
    </xf>
    <xf numFmtId="180" fontId="1" fillId="4" borderId="5" xfId="12" applyNumberFormat="1" applyFont="1" applyFill="1" applyBorder="1" applyAlignment="1">
      <alignment horizontal="center" vertical="center" wrapText="1"/>
    </xf>
    <xf numFmtId="177" fontId="1" fillId="4" borderId="5" xfId="22" applyNumberFormat="1" applyFont="1" applyFill="1" applyBorder="1" applyAlignment="1">
      <alignment horizontal="center" vertical="center" wrapText="1"/>
    </xf>
    <xf numFmtId="180" fontId="19" fillId="4" borderId="5" xfId="22" applyNumberFormat="1" applyFont="1" applyFill="1" applyBorder="1" applyAlignment="1">
      <alignment horizontal="center" vertical="center"/>
    </xf>
    <xf numFmtId="0" fontId="1" fillId="4" borderId="5" xfId="22" applyFont="1" applyFill="1" applyBorder="1" applyAlignment="1">
      <alignment horizontal="center" vertical="center"/>
    </xf>
    <xf numFmtId="180" fontId="1" fillId="4" borderId="5" xfId="22" applyNumberFormat="1" applyFont="1" applyFill="1" applyBorder="1" applyAlignment="1">
      <alignment horizontal="center" vertical="center"/>
    </xf>
    <xf numFmtId="14" fontId="1" fillId="4" borderId="5" xfId="12" applyNumberFormat="1" applyFont="1" applyFill="1" applyBorder="1" applyAlignment="1">
      <alignment horizontal="center" vertical="center" wrapText="1"/>
    </xf>
    <xf numFmtId="14" fontId="20" fillId="11" borderId="5" xfId="12" applyNumberFormat="1" applyFont="1" applyFill="1" applyBorder="1" applyAlignment="1">
      <alignment horizontal="center" vertical="center" wrapText="1"/>
    </xf>
    <xf numFmtId="0" fontId="1" fillId="0" borderId="0" xfId="20" applyFont="1" applyAlignment="1">
      <alignment horizontal="center" vertical="center" wrapText="1"/>
    </xf>
    <xf numFmtId="14" fontId="1" fillId="11" borderId="5" xfId="12" applyNumberFormat="1" applyFont="1" applyFill="1" applyBorder="1" applyAlignment="1">
      <alignment horizontal="center" vertical="center" wrapText="1"/>
    </xf>
    <xf numFmtId="14" fontId="1" fillId="4" borderId="5" xfId="22" applyNumberFormat="1" applyFont="1" applyFill="1" applyBorder="1" applyAlignment="1">
      <alignment horizontal="center" vertical="center"/>
    </xf>
    <xf numFmtId="14" fontId="20" fillId="11" borderId="5" xfId="22" applyNumberFormat="1" applyFont="1" applyFill="1" applyBorder="1" applyAlignment="1">
      <alignment horizontal="center" vertical="center"/>
    </xf>
    <xf numFmtId="9" fontId="1" fillId="11" borderId="5" xfId="4" applyFont="1" applyFill="1" applyBorder="1" applyAlignment="1" applyProtection="1">
      <alignment horizontal="center" vertical="center"/>
    </xf>
    <xf numFmtId="0" fontId="2" fillId="0" borderId="5" xfId="22" applyFont="1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1" fillId="0" borderId="0" xfId="0" applyFont="1">
      <alignment vertical="center"/>
    </xf>
    <xf numFmtId="0" fontId="12" fillId="0" borderId="0" xfId="0" applyFont="1">
      <alignment vertical="center"/>
    </xf>
    <xf numFmtId="0" fontId="24" fillId="4" borderId="0" xfId="20" applyFont="1" applyFill="1" applyAlignment="1">
      <alignment vertical="center"/>
    </xf>
    <xf numFmtId="0" fontId="25" fillId="0" borderId="0" xfId="20" applyFont="1" applyAlignment="1">
      <alignment vertical="center"/>
    </xf>
    <xf numFmtId="0" fontId="2" fillId="0" borderId="0" xfId="20" applyFont="1" applyAlignment="1">
      <alignment vertical="center"/>
    </xf>
    <xf numFmtId="43" fontId="1" fillId="0" borderId="0" xfId="20" applyNumberFormat="1" applyFont="1" applyAlignment="1">
      <alignment vertical="center"/>
    </xf>
    <xf numFmtId="185" fontId="1" fillId="0" borderId="0" xfId="20" applyNumberFormat="1" applyFont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14" fontId="17" fillId="0" borderId="16" xfId="0" applyNumberFormat="1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49" fontId="17" fillId="0" borderId="7" xfId="0" applyNumberFormat="1" applyFont="1" applyBorder="1" applyAlignment="1">
      <alignment horizontal="center" vertical="center"/>
    </xf>
    <xf numFmtId="185" fontId="17" fillId="0" borderId="5" xfId="0" applyNumberFormat="1" applyFont="1" applyBorder="1" applyAlignment="1">
      <alignment horizontal="center" vertical="center"/>
    </xf>
    <xf numFmtId="0" fontId="17" fillId="0" borderId="16" xfId="0" applyNumberFormat="1" applyFont="1" applyBorder="1" applyAlignment="1">
      <alignment horizontal="center" vertical="center"/>
    </xf>
    <xf numFmtId="14" fontId="1" fillId="0" borderId="0" xfId="20" applyNumberFormat="1" applyFont="1" applyFill="1" applyAlignment="1">
      <alignment horizontal="left" vertical="center"/>
    </xf>
    <xf numFmtId="177" fontId="1" fillId="0" borderId="0" xfId="20" applyNumberFormat="1" applyFont="1" applyFill="1" applyAlignment="1">
      <alignment horizontal="right" vertical="center"/>
    </xf>
    <xf numFmtId="177" fontId="2" fillId="0" borderId="5" xfId="1" applyNumberFormat="1" applyFont="1" applyFill="1" applyBorder="1" applyAlignment="1">
      <alignment horizontal="right" vertical="center" wrapText="1"/>
    </xf>
    <xf numFmtId="14" fontId="17" fillId="0" borderId="5" xfId="0" applyNumberFormat="1" applyFont="1" applyBorder="1" applyAlignment="1">
      <alignment horizontal="center" vertical="center"/>
    </xf>
    <xf numFmtId="49" fontId="17" fillId="4" borderId="5" xfId="0" applyNumberFormat="1" applyFont="1" applyFill="1" applyBorder="1" applyAlignment="1">
      <alignment horizontal="center" vertical="center"/>
    </xf>
    <xf numFmtId="178" fontId="1" fillId="0" borderId="0" xfId="1" applyNumberFormat="1" applyFont="1" applyFill="1" applyAlignment="1">
      <alignment horizontal="left" vertical="center"/>
    </xf>
    <xf numFmtId="0" fontId="1" fillId="13" borderId="5" xfId="20" applyFont="1" applyFill="1" applyBorder="1" applyAlignment="1">
      <alignment horizontal="left" vertical="center"/>
    </xf>
    <xf numFmtId="183" fontId="1" fillId="0" borderId="0" xfId="20" applyNumberFormat="1" applyFont="1" applyFill="1" applyAlignment="1">
      <alignment horizontal="left" vertical="center"/>
    </xf>
    <xf numFmtId="43" fontId="2" fillId="7" borderId="16" xfId="2" applyFont="1" applyFill="1" applyBorder="1" applyAlignment="1">
      <alignment horizontal="center" vertical="center" wrapText="1"/>
    </xf>
    <xf numFmtId="182" fontId="1" fillId="13" borderId="5" xfId="20" applyNumberFormat="1" applyFont="1" applyFill="1" applyBorder="1" applyAlignment="1">
      <alignment horizontal="right" vertical="center"/>
    </xf>
    <xf numFmtId="177" fontId="12" fillId="0" borderId="15" xfId="0" applyNumberFormat="1" applyFont="1" applyFill="1" applyBorder="1" applyAlignment="1">
      <alignment horizontal="center" vertical="center"/>
    </xf>
    <xf numFmtId="178" fontId="1" fillId="0" borderId="0" xfId="1" applyNumberFormat="1" applyFont="1" applyFill="1" applyAlignment="1">
      <alignment horizontal="right" vertical="center"/>
    </xf>
    <xf numFmtId="185" fontId="12" fillId="0" borderId="15" xfId="18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5" fontId="1" fillId="10" borderId="5" xfId="12" applyNumberFormat="1" applyFont="1" applyFill="1" applyBorder="1" applyAlignment="1">
      <alignment horizontal="center" vertical="center" wrapText="1"/>
    </xf>
    <xf numFmtId="0" fontId="24" fillId="0" borderId="5" xfId="20" applyFont="1" applyFill="1" applyBorder="1" applyAlignment="1">
      <alignment horizontal="left" vertical="center"/>
    </xf>
    <xf numFmtId="14" fontId="24" fillId="0" borderId="5" xfId="20" applyNumberFormat="1" applyFont="1" applyFill="1" applyBorder="1" applyAlignment="1">
      <alignment horizontal="left" vertical="center"/>
    </xf>
    <xf numFmtId="177" fontId="24" fillId="0" borderId="5" xfId="20" applyNumberFormat="1" applyFont="1" applyFill="1" applyBorder="1" applyAlignment="1">
      <alignment horizontal="right" vertical="center"/>
    </xf>
    <xf numFmtId="14" fontId="24" fillId="0" borderId="5" xfId="20" applyNumberFormat="1" applyFont="1" applyFill="1" applyBorder="1" applyAlignment="1">
      <alignment horizontal="center" vertical="center"/>
    </xf>
    <xf numFmtId="182" fontId="24" fillId="0" borderId="5" xfId="20" applyNumberFormat="1" applyFont="1" applyFill="1" applyBorder="1" applyAlignment="1">
      <alignment horizontal="right" vertical="center"/>
    </xf>
    <xf numFmtId="0" fontId="24" fillId="4" borderId="5" xfId="20" applyFont="1" applyFill="1" applyBorder="1" applyAlignment="1">
      <alignment horizontal="left" vertical="center"/>
    </xf>
    <xf numFmtId="178" fontId="24" fillId="0" borderId="5" xfId="1" applyNumberFormat="1" applyFont="1" applyFill="1" applyBorder="1" applyAlignment="1">
      <alignment horizontal="left" vertical="center"/>
    </xf>
    <xf numFmtId="183" fontId="24" fillId="0" borderId="5" xfId="20" applyNumberFormat="1" applyFont="1" applyFill="1" applyBorder="1" applyAlignment="1">
      <alignment horizontal="left" vertical="center"/>
    </xf>
    <xf numFmtId="178" fontId="24" fillId="0" borderId="5" xfId="1" applyNumberFormat="1" applyFont="1" applyFill="1" applyBorder="1" applyAlignment="1">
      <alignment horizontal="right" vertical="center"/>
    </xf>
    <xf numFmtId="0" fontId="24" fillId="0" borderId="5" xfId="20" applyFont="1" applyBorder="1" applyAlignment="1">
      <alignment horizontal="center" vertical="center"/>
    </xf>
    <xf numFmtId="0" fontId="24" fillId="0" borderId="5" xfId="20" applyFont="1" applyBorder="1" applyAlignment="1">
      <alignment vertical="center"/>
    </xf>
    <xf numFmtId="185" fontId="24" fillId="0" borderId="5" xfId="20" applyNumberFormat="1" applyFont="1" applyBorder="1" applyAlignment="1">
      <alignment horizontal="center" vertical="center"/>
    </xf>
    <xf numFmtId="14" fontId="24" fillId="0" borderId="5" xfId="20" applyNumberFormat="1" applyFont="1" applyBorder="1" applyAlignment="1">
      <alignment horizontal="center" vertical="center"/>
    </xf>
    <xf numFmtId="9" fontId="24" fillId="0" borderId="5" xfId="4" applyNumberFormat="1" applyFont="1" applyFill="1" applyBorder="1" applyAlignment="1" applyProtection="1">
      <alignment horizontal="center" vertical="center"/>
    </xf>
    <xf numFmtId="0" fontId="1" fillId="14" borderId="5" xfId="20" applyFont="1" applyFill="1" applyBorder="1" applyAlignment="1">
      <alignment horizontal="left" vertical="center"/>
    </xf>
    <xf numFmtId="0" fontId="1" fillId="15" borderId="5" xfId="20" applyFont="1" applyFill="1" applyBorder="1" applyAlignment="1">
      <alignment horizontal="left" vertical="center"/>
    </xf>
    <xf numFmtId="0" fontId="1" fillId="15" borderId="5" xfId="20" applyFont="1" applyFill="1" applyBorder="1" applyAlignment="1">
      <alignment horizontal="center" vertical="center"/>
    </xf>
    <xf numFmtId="9" fontId="24" fillId="0" borderId="5" xfId="4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3" fontId="4" fillId="0" borderId="0" xfId="2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178" fontId="5" fillId="0" borderId="18" xfId="1" applyNumberFormat="1" applyFont="1" applyFill="1" applyBorder="1" applyAlignment="1">
      <alignment horizontal="center" vertical="center" wrapText="1"/>
    </xf>
    <xf numFmtId="178" fontId="2" fillId="0" borderId="18" xfId="1" applyNumberFormat="1" applyFont="1" applyFill="1" applyBorder="1" applyAlignment="1">
      <alignment horizontal="center" vertical="center" wrapText="1"/>
    </xf>
    <xf numFmtId="178" fontId="5" fillId="4" borderId="18" xfId="1" applyNumberFormat="1" applyFont="1" applyFill="1" applyBorder="1" applyAlignment="1">
      <alignment horizontal="center" vertical="center" wrapText="1"/>
    </xf>
    <xf numFmtId="178" fontId="5" fillId="0" borderId="18" xfId="1" applyNumberFormat="1" applyFont="1" applyBorder="1" applyAlignment="1">
      <alignment horizontal="center" vertical="center" wrapText="1"/>
    </xf>
    <xf numFmtId="178" fontId="2" fillId="0" borderId="18" xfId="1" applyNumberFormat="1" applyFont="1" applyBorder="1" applyAlignment="1">
      <alignment horizontal="center" vertical="center" wrapText="1"/>
    </xf>
    <xf numFmtId="178" fontId="5" fillId="0" borderId="14" xfId="1" applyNumberFormat="1" applyFont="1" applyBorder="1" applyAlignment="1">
      <alignment horizontal="center" vertical="center"/>
    </xf>
    <xf numFmtId="178" fontId="7" fillId="0" borderId="14" xfId="1" applyNumberFormat="1" applyFont="1" applyBorder="1" applyAlignment="1">
      <alignment horizontal="center" vertical="center"/>
    </xf>
    <xf numFmtId="178" fontId="5" fillId="0" borderId="5" xfId="1" applyNumberFormat="1" applyFont="1" applyBorder="1" applyAlignment="1">
      <alignment horizontal="center" vertical="center"/>
    </xf>
    <xf numFmtId="178" fontId="7" fillId="14" borderId="5" xfId="1" applyNumberFormat="1" applyFont="1" applyFill="1" applyBorder="1" applyAlignment="1">
      <alignment horizontal="center" vertical="center"/>
    </xf>
    <xf numFmtId="178" fontId="5" fillId="5" borderId="5" xfId="1" applyNumberFormat="1" applyFont="1" applyFill="1" applyBorder="1" applyAlignment="1">
      <alignment horizontal="center" vertical="center"/>
    </xf>
    <xf numFmtId="178" fontId="5" fillId="0" borderId="18" xfId="1" applyNumberFormat="1" applyFont="1" applyBorder="1" applyAlignment="1">
      <alignment horizontal="center" vertical="center"/>
    </xf>
    <xf numFmtId="178" fontId="7" fillId="0" borderId="18" xfId="1" applyNumberFormat="1" applyFont="1" applyBorder="1" applyAlignment="1">
      <alignment horizontal="center" vertical="center"/>
    </xf>
    <xf numFmtId="178" fontId="5" fillId="16" borderId="14" xfId="1" applyNumberFormat="1" applyFont="1" applyFill="1" applyBorder="1" applyAlignment="1">
      <alignment horizontal="center" vertical="center"/>
    </xf>
    <xf numFmtId="178" fontId="8" fillId="16" borderId="14" xfId="1" applyNumberFormat="1" applyFont="1" applyFill="1" applyBorder="1" applyAlignment="1">
      <alignment horizontal="center" vertical="center"/>
    </xf>
    <xf numFmtId="178" fontId="5" fillId="16" borderId="0" xfId="1" applyNumberFormat="1" applyFont="1" applyFill="1" applyBorder="1" applyAlignment="1">
      <alignment horizontal="left" vertical="center"/>
    </xf>
    <xf numFmtId="178" fontId="8" fillId="16" borderId="0" xfId="1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 wrapText="1"/>
    </xf>
    <xf numFmtId="188" fontId="21" fillId="0" borderId="5" xfId="0" applyNumberFormat="1" applyFont="1" applyBorder="1" applyAlignment="1">
      <alignment horizontal="right" vertical="center"/>
    </xf>
    <xf numFmtId="0" fontId="26" fillId="0" borderId="5" xfId="0" applyFont="1" applyFill="1" applyBorder="1" applyAlignment="1">
      <alignment horizontal="center" vertical="center"/>
    </xf>
    <xf numFmtId="188" fontId="27" fillId="0" borderId="5" xfId="0" applyNumberFormat="1" applyFont="1" applyBorder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/>
    </xf>
    <xf numFmtId="183" fontId="1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183" fontId="30" fillId="0" borderId="0" xfId="0" applyNumberFormat="1" applyFont="1" applyAlignment="1">
      <alignment horizontal="center" vertical="center"/>
    </xf>
    <xf numFmtId="178" fontId="5" fillId="0" borderId="5" xfId="1" applyNumberFormat="1" applyFont="1" applyBorder="1" applyAlignment="1">
      <alignment horizontal="left" vertical="center"/>
    </xf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32" fillId="0" borderId="0" xfId="3" applyAlignment="1" applyProtection="1">
      <alignment horizontal="left" vertical="center"/>
    </xf>
    <xf numFmtId="0" fontId="33" fillId="0" borderId="0" xfId="0" applyFont="1" applyAlignment="1">
      <alignment horizontal="center" vertical="center"/>
    </xf>
    <xf numFmtId="0" fontId="0" fillId="4" borderId="0" xfId="0" applyFill="1">
      <alignment vertical="center"/>
    </xf>
    <xf numFmtId="0" fontId="4" fillId="4" borderId="5" xfId="0" applyFont="1" applyFill="1" applyBorder="1" applyAlignment="1">
      <alignment horizontal="right" vertical="center"/>
    </xf>
    <xf numFmtId="183" fontId="12" fillId="11" borderId="5" xfId="25" applyFont="1" applyFill="1" applyBorder="1">
      <alignment vertical="center"/>
    </xf>
    <xf numFmtId="0" fontId="12" fillId="0" borderId="5" xfId="0" applyFont="1" applyBorder="1">
      <alignment vertical="center"/>
    </xf>
    <xf numFmtId="183" fontId="12" fillId="3" borderId="5" xfId="25" applyFont="1" applyFill="1" applyBorder="1">
      <alignment vertical="center"/>
    </xf>
    <xf numFmtId="0" fontId="12" fillId="4" borderId="5" xfId="0" applyFont="1" applyFill="1" applyBorder="1">
      <alignment vertical="center"/>
    </xf>
    <xf numFmtId="0" fontId="5" fillId="0" borderId="18" xfId="10" applyFont="1" applyBorder="1" applyAlignment="1">
      <alignment horizontal="center" vertical="center" wrapText="1"/>
    </xf>
    <xf numFmtId="0" fontId="5" fillId="13" borderId="18" xfId="10" applyFont="1" applyFill="1" applyBorder="1" applyAlignment="1">
      <alignment horizontal="center" vertical="center" wrapText="1"/>
    </xf>
    <xf numFmtId="178" fontId="7" fillId="13" borderId="14" xfId="1" applyNumberFormat="1" applyFont="1" applyFill="1" applyBorder="1" applyAlignment="1">
      <alignment horizontal="center" vertical="center"/>
    </xf>
    <xf numFmtId="178" fontId="7" fillId="13" borderId="5" xfId="1" applyNumberFormat="1" applyFont="1" applyFill="1" applyBorder="1" applyAlignment="1">
      <alignment horizontal="center" vertical="center"/>
    </xf>
    <xf numFmtId="178" fontId="7" fillId="13" borderId="18" xfId="1" applyNumberFormat="1" applyFont="1" applyFill="1" applyBorder="1" applyAlignment="1">
      <alignment horizontal="center" vertical="center"/>
    </xf>
    <xf numFmtId="183" fontId="21" fillId="0" borderId="5" xfId="0" applyNumberFormat="1" applyFont="1" applyBorder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43" fontId="2" fillId="0" borderId="18" xfId="2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3" fontId="7" fillId="0" borderId="14" xfId="2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Continuous" vertical="center"/>
    </xf>
    <xf numFmtId="43" fontId="7" fillId="14" borderId="14" xfId="2" applyFont="1" applyFill="1" applyBorder="1" applyAlignment="1">
      <alignment horizontal="center" vertical="center"/>
    </xf>
    <xf numFmtId="49" fontId="34" fillId="17" borderId="0" xfId="0" applyNumberFormat="1" applyFont="1" applyFill="1" applyAlignment="1">
      <alignment horizontal="center" vertical="center"/>
    </xf>
    <xf numFmtId="43" fontId="7" fillId="14" borderId="14" xfId="2" applyFont="1" applyFill="1" applyBorder="1" applyAlignment="1">
      <alignment horizontal="center" vertical="center" wrapText="1"/>
    </xf>
    <xf numFmtId="43" fontId="7" fillId="14" borderId="19" xfId="2" applyFont="1" applyFill="1" applyBorder="1" applyAlignment="1">
      <alignment horizontal="center" vertical="center"/>
    </xf>
    <xf numFmtId="43" fontId="8" fillId="16" borderId="14" xfId="2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3" fontId="8" fillId="16" borderId="0" xfId="2" applyFont="1" applyFill="1" applyBorder="1" applyAlignment="1">
      <alignment horizontal="center" vertical="center"/>
    </xf>
    <xf numFmtId="43" fontId="19" fillId="0" borderId="0" xfId="2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3" fontId="30" fillId="0" borderId="0" xfId="2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43" fontId="7" fillId="0" borderId="5" xfId="2" applyFont="1" applyBorder="1" applyAlignment="1">
      <alignment horizontal="center" vertical="center"/>
    </xf>
    <xf numFmtId="0" fontId="15" fillId="11" borderId="5" xfId="0" applyFont="1" applyFill="1" applyBorder="1" applyAlignment="1">
      <alignment horizontal="right" vertical="center"/>
    </xf>
    <xf numFmtId="183" fontId="15" fillId="11" borderId="5" xfId="25" applyFont="1" applyFill="1" applyBorder="1">
      <alignment vertical="center"/>
    </xf>
    <xf numFmtId="0" fontId="12" fillId="4" borderId="5" xfId="0" applyFont="1" applyFill="1" applyBorder="1" applyAlignment="1">
      <alignment horizontal="right" vertical="center"/>
    </xf>
    <xf numFmtId="0" fontId="15" fillId="4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>
      <alignment vertical="center"/>
    </xf>
    <xf numFmtId="0" fontId="49" fillId="0" borderId="0" xfId="13">
      <alignment vertical="center"/>
    </xf>
    <xf numFmtId="14" fontId="49" fillId="0" borderId="0" xfId="13" applyNumberFormat="1">
      <alignment vertical="center"/>
    </xf>
    <xf numFmtId="0" fontId="0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0" xfId="13" applyFont="1" applyFill="1" applyAlignment="1">
      <alignment horizontal="left" vertical="center"/>
    </xf>
    <xf numFmtId="0" fontId="0" fillId="0" borderId="0" xfId="13" applyFont="1" applyFill="1" applyAlignment="1">
      <alignment vertical="center"/>
    </xf>
    <xf numFmtId="0" fontId="4" fillId="0" borderId="0" xfId="13" applyFont="1" applyFill="1" applyAlignment="1">
      <alignment vertical="center"/>
    </xf>
    <xf numFmtId="0" fontId="14" fillId="0" borderId="0" xfId="13" applyFont="1" applyFill="1" applyAlignment="1">
      <alignment vertical="center"/>
    </xf>
    <xf numFmtId="0" fontId="0" fillId="0" borderId="0" xfId="13" applyFont="1" applyFill="1" applyBorder="1" applyAlignment="1">
      <alignment horizontal="center" vertical="center"/>
    </xf>
    <xf numFmtId="0" fontId="0" fillId="0" borderId="0" xfId="13" applyFont="1" applyFill="1" applyBorder="1" applyAlignment="1">
      <alignment horizontal="left" vertical="center"/>
    </xf>
    <xf numFmtId="0" fontId="0" fillId="0" borderId="0" xfId="13" applyNumberFormat="1" applyFont="1" applyFill="1" applyBorder="1" applyAlignment="1">
      <alignment horizontal="left" vertical="center"/>
    </xf>
    <xf numFmtId="0" fontId="4" fillId="14" borderId="0" xfId="13" applyFont="1" applyFill="1" applyBorder="1" applyAlignment="1">
      <alignment horizontal="left" vertical="center"/>
    </xf>
    <xf numFmtId="0" fontId="0" fillId="18" borderId="0" xfId="13" applyFont="1" applyFill="1" applyBorder="1" applyAlignment="1">
      <alignment horizontal="left" vertical="center"/>
    </xf>
    <xf numFmtId="0" fontId="0" fillId="0" borderId="0" xfId="13" applyFont="1" applyFill="1">
      <alignment vertical="center"/>
    </xf>
    <xf numFmtId="0" fontId="5" fillId="19" borderId="20" xfId="13" applyFont="1" applyFill="1" applyBorder="1" applyAlignment="1">
      <alignment horizontal="center" vertical="center"/>
    </xf>
    <xf numFmtId="0" fontId="5" fillId="19" borderId="21" xfId="13" applyFont="1" applyFill="1" applyBorder="1" applyAlignment="1">
      <alignment horizontal="left" vertical="center"/>
    </xf>
    <xf numFmtId="0" fontId="5" fillId="19" borderId="21" xfId="13" applyFont="1" applyFill="1" applyBorder="1" applyAlignment="1">
      <alignment horizontal="center" vertical="center" wrapText="1"/>
    </xf>
    <xf numFmtId="0" fontId="5" fillId="19" borderId="22" xfId="13" applyFont="1" applyFill="1" applyBorder="1" applyAlignment="1">
      <alignment horizontal="center" vertical="center" wrapText="1"/>
    </xf>
    <xf numFmtId="0" fontId="5" fillId="19" borderId="23" xfId="13" applyFont="1" applyFill="1" applyBorder="1" applyAlignment="1">
      <alignment horizontal="center" vertical="center" wrapText="1"/>
    </xf>
    <xf numFmtId="0" fontId="35" fillId="20" borderId="0" xfId="13" applyFont="1" applyFill="1" applyAlignment="1">
      <alignment horizontal="left" vertical="center" wrapText="1"/>
    </xf>
    <xf numFmtId="0" fontId="4" fillId="0" borderId="20" xfId="13" applyFont="1" applyBorder="1" applyAlignment="1">
      <alignment horizontal="center" vertical="center"/>
    </xf>
    <xf numFmtId="0" fontId="4" fillId="0" borderId="21" xfId="13" applyFont="1" applyBorder="1" applyAlignment="1">
      <alignment horizontal="left" vertical="center"/>
    </xf>
    <xf numFmtId="178" fontId="4" fillId="0" borderId="21" xfId="13" applyNumberFormat="1" applyFont="1" applyBorder="1" applyAlignment="1">
      <alignment horizontal="right" vertical="center"/>
    </xf>
    <xf numFmtId="178" fontId="4" fillId="0" borderId="22" xfId="13" applyNumberFormat="1" applyFont="1" applyBorder="1" applyAlignment="1">
      <alignment horizontal="right" vertical="center"/>
    </xf>
    <xf numFmtId="176" fontId="4" fillId="0" borderId="24" xfId="13" applyNumberFormat="1" applyFont="1" applyBorder="1" applyAlignment="1">
      <alignment horizontal="right" vertical="center"/>
    </xf>
    <xf numFmtId="178" fontId="49" fillId="20" borderId="0" xfId="13" applyNumberFormat="1" applyFill="1" applyAlignment="1">
      <alignment horizontal="left" vertical="center"/>
    </xf>
    <xf numFmtId="0" fontId="4" fillId="0" borderId="25" xfId="13" applyFont="1" applyBorder="1" applyAlignment="1">
      <alignment horizontal="center" vertical="center"/>
    </xf>
    <xf numFmtId="0" fontId="4" fillId="0" borderId="26" xfId="13" applyFont="1" applyBorder="1" applyAlignment="1">
      <alignment horizontal="left" vertical="center"/>
    </xf>
    <xf numFmtId="0" fontId="4" fillId="0" borderId="11" xfId="13" applyFont="1" applyBorder="1" applyAlignment="1">
      <alignment horizontal="center" vertical="center"/>
    </xf>
    <xf numFmtId="0" fontId="4" fillId="0" borderId="16" xfId="13" applyFont="1" applyBorder="1" applyAlignment="1">
      <alignment horizontal="left" vertical="center"/>
    </xf>
    <xf numFmtId="0" fontId="4" fillId="0" borderId="4" xfId="13" applyFont="1" applyBorder="1" applyAlignment="1">
      <alignment horizontal="center" vertical="center"/>
    </xf>
    <xf numFmtId="0" fontId="4" fillId="0" borderId="21" xfId="13" applyFont="1" applyBorder="1">
      <alignment vertical="center"/>
    </xf>
    <xf numFmtId="0" fontId="4" fillId="0" borderId="27" xfId="13" applyFont="1" applyBorder="1" applyAlignment="1">
      <alignment horizontal="left" vertical="center"/>
    </xf>
    <xf numFmtId="0" fontId="36" fillId="0" borderId="20" xfId="13" applyFont="1" applyBorder="1" applyAlignment="1">
      <alignment horizontal="center" vertical="center"/>
    </xf>
    <xf numFmtId="0" fontId="36" fillId="0" borderId="21" xfId="13" applyFont="1" applyBorder="1" applyAlignment="1">
      <alignment horizontal="left" vertical="center"/>
    </xf>
    <xf numFmtId="178" fontId="36" fillId="0" borderId="21" xfId="13" applyNumberFormat="1" applyFont="1" applyBorder="1" applyAlignment="1">
      <alignment horizontal="right" vertical="center"/>
    </xf>
    <xf numFmtId="178" fontId="36" fillId="0" borderId="22" xfId="13" applyNumberFormat="1" applyFont="1" applyBorder="1" applyAlignment="1">
      <alignment horizontal="right" vertical="center"/>
    </xf>
    <xf numFmtId="0" fontId="36" fillId="0" borderId="25" xfId="13" applyFont="1" applyBorder="1" applyAlignment="1">
      <alignment horizontal="center" vertical="center"/>
    </xf>
    <xf numFmtId="0" fontId="36" fillId="0" borderId="11" xfId="13" applyFont="1" applyBorder="1" applyAlignment="1">
      <alignment horizontal="center" vertical="center"/>
    </xf>
    <xf numFmtId="0" fontId="4" fillId="0" borderId="28" xfId="13" applyFont="1" applyBorder="1" applyAlignment="1">
      <alignment horizontal="center" vertical="center"/>
    </xf>
    <xf numFmtId="0" fontId="4" fillId="0" borderId="29" xfId="13" applyFont="1" applyBorder="1" applyAlignment="1">
      <alignment horizontal="left" vertical="center"/>
    </xf>
    <xf numFmtId="178" fontId="4" fillId="0" borderId="29" xfId="13" applyNumberFormat="1" applyFont="1" applyBorder="1" applyAlignment="1">
      <alignment horizontal="right" vertical="center"/>
    </xf>
    <xf numFmtId="178" fontId="4" fillId="0" borderId="10" xfId="13" applyNumberFormat="1" applyFont="1" applyBorder="1" applyAlignment="1">
      <alignment horizontal="right" vertical="center"/>
    </xf>
    <xf numFmtId="0" fontId="35" fillId="21" borderId="0" xfId="13" applyFont="1" applyFill="1" applyAlignment="1">
      <alignment horizontal="left" vertical="center"/>
    </xf>
    <xf numFmtId="0" fontId="35" fillId="21" borderId="0" xfId="13" applyFont="1" applyFill="1" applyAlignment="1">
      <alignment horizontal="left" vertical="center" wrapText="1"/>
    </xf>
    <xf numFmtId="0" fontId="13" fillId="0" borderId="5" xfId="13" applyFont="1" applyBorder="1" applyAlignment="1">
      <alignment horizontal="center" vertical="center"/>
    </xf>
    <xf numFmtId="178" fontId="0" fillId="0" borderId="0" xfId="13" applyNumberFormat="1" applyFont="1">
      <alignment vertical="center"/>
    </xf>
    <xf numFmtId="0" fontId="49" fillId="0" borderId="0" xfId="13" applyAlignment="1">
      <alignment horizontal="left" vertical="center"/>
    </xf>
    <xf numFmtId="183" fontId="49" fillId="21" borderId="0" xfId="13" applyNumberFormat="1" applyFill="1" applyAlignment="1">
      <alignment horizontal="left" vertical="center"/>
    </xf>
    <xf numFmtId="0" fontId="49" fillId="0" borderId="14" xfId="13" applyBorder="1" applyAlignment="1">
      <alignment horizontal="left" vertical="center"/>
    </xf>
    <xf numFmtId="14" fontId="49" fillId="0" borderId="0" xfId="13" applyNumberFormat="1" applyAlignment="1">
      <alignment horizontal="left" vertical="center"/>
    </xf>
    <xf numFmtId="183" fontId="49" fillId="0" borderId="14" xfId="13" applyNumberFormat="1" applyBorder="1" applyAlignment="1">
      <alignment horizontal="left" vertical="center"/>
    </xf>
    <xf numFmtId="0" fontId="4" fillId="0" borderId="14" xfId="13" applyFont="1" applyBorder="1" applyAlignment="1">
      <alignment horizontal="left" vertical="center"/>
    </xf>
    <xf numFmtId="0" fontId="14" fillId="0" borderId="14" xfId="13" applyFont="1" applyBorder="1" applyAlignment="1">
      <alignment horizontal="left" vertical="center"/>
    </xf>
    <xf numFmtId="0" fontId="14" fillId="0" borderId="0" xfId="13" applyFont="1" applyAlignment="1">
      <alignment horizontal="left" vertical="center"/>
    </xf>
    <xf numFmtId="0" fontId="4" fillId="0" borderId="30" xfId="13" applyFont="1" applyBorder="1" applyAlignment="1">
      <alignment horizontal="center" vertical="center"/>
    </xf>
    <xf numFmtId="0" fontId="4" fillId="0" borderId="31" xfId="13" applyFont="1" applyBorder="1" applyAlignment="1">
      <alignment horizontal="left" vertical="center"/>
    </xf>
    <xf numFmtId="0" fontId="4" fillId="0" borderId="14" xfId="13" applyFont="1" applyBorder="1" applyAlignment="1">
      <alignment horizontal="center" vertical="center"/>
    </xf>
    <xf numFmtId="176" fontId="4" fillId="0" borderId="32" xfId="13" applyNumberFormat="1" applyFont="1" applyBorder="1" applyAlignment="1">
      <alignment horizontal="right" vertical="center"/>
    </xf>
    <xf numFmtId="0" fontId="4" fillId="0" borderId="5" xfId="13" applyFont="1" applyBorder="1" applyAlignment="1">
      <alignment horizontal="left" vertical="center"/>
    </xf>
    <xf numFmtId="0" fontId="4" fillId="0" borderId="0" xfId="13" applyFont="1" applyAlignment="1">
      <alignment horizontal="left" vertical="center"/>
    </xf>
    <xf numFmtId="0" fontId="4" fillId="0" borderId="26" xfId="13" applyFont="1" applyBorder="1">
      <alignment vertical="center"/>
    </xf>
    <xf numFmtId="178" fontId="4" fillId="0" borderId="33" xfId="13" applyNumberFormat="1" applyFont="1" applyBorder="1" applyAlignment="1">
      <alignment horizontal="right" vertical="center"/>
    </xf>
    <xf numFmtId="178" fontId="4" fillId="0" borderId="34" xfId="13" applyNumberFormat="1" applyFont="1" applyBorder="1" applyAlignment="1">
      <alignment horizontal="right" vertical="center"/>
    </xf>
    <xf numFmtId="178" fontId="4" fillId="0" borderId="0" xfId="13" applyNumberFormat="1" applyFont="1" applyAlignment="1">
      <alignment horizontal="right" vertical="center"/>
    </xf>
    <xf numFmtId="178" fontId="36" fillId="0" borderId="0" xfId="13" applyNumberFormat="1" applyFont="1" applyAlignment="1">
      <alignment horizontal="right" vertical="center"/>
    </xf>
    <xf numFmtId="178" fontId="14" fillId="20" borderId="0" xfId="13" applyNumberFormat="1" applyFont="1" applyFill="1" applyAlignment="1">
      <alignment horizontal="left" vertical="center"/>
    </xf>
    <xf numFmtId="176" fontId="4" fillId="0" borderId="0" xfId="13" applyNumberFormat="1" applyFont="1" applyAlignment="1">
      <alignment horizontal="right" vertical="center"/>
    </xf>
    <xf numFmtId="0" fontId="4" fillId="0" borderId="14" xfId="13" applyFont="1" applyBorder="1" applyAlignment="1">
      <alignment horizontal="center" vertical="center" wrapText="1"/>
    </xf>
    <xf numFmtId="0" fontId="4" fillId="0" borderId="21" xfId="13" applyFont="1" applyBorder="1" applyAlignment="1">
      <alignment horizontal="center" vertical="center" wrapText="1"/>
    </xf>
    <xf numFmtId="178" fontId="49" fillId="0" borderId="0" xfId="13" applyNumberFormat="1" applyAlignment="1">
      <alignment horizontal="left" vertical="center"/>
    </xf>
    <xf numFmtId="183" fontId="14" fillId="21" borderId="0" xfId="13" applyNumberFormat="1" applyFont="1" applyFill="1" applyAlignment="1">
      <alignment horizontal="left" vertical="center"/>
    </xf>
    <xf numFmtId="183" fontId="49" fillId="0" borderId="0" xfId="13" applyNumberFormat="1" applyAlignment="1">
      <alignment horizontal="left" vertical="center"/>
    </xf>
    <xf numFmtId="0" fontId="14" fillId="0" borderId="0" xfId="13" applyFont="1" applyAlignment="1">
      <alignment horizontal="center" vertical="center"/>
    </xf>
    <xf numFmtId="0" fontId="37" fillId="0" borderId="35" xfId="13" applyFont="1" applyBorder="1" applyAlignment="1">
      <alignment horizontal="left" vertical="center" wrapText="1"/>
    </xf>
    <xf numFmtId="0" fontId="36" fillId="22" borderId="21" xfId="13" applyFont="1" applyFill="1" applyBorder="1" applyAlignment="1">
      <alignment horizontal="center" vertical="center" wrapText="1"/>
    </xf>
    <xf numFmtId="0" fontId="36" fillId="22" borderId="21" xfId="13" applyFont="1" applyFill="1" applyBorder="1" applyAlignment="1">
      <alignment horizontal="left" vertical="center"/>
    </xf>
    <xf numFmtId="178" fontId="36" fillId="22" borderId="21" xfId="13" applyNumberFormat="1" applyFont="1" applyFill="1" applyBorder="1" applyAlignment="1">
      <alignment horizontal="right" vertical="center"/>
    </xf>
    <xf numFmtId="0" fontId="4" fillId="20" borderId="0" xfId="13" applyFont="1" applyFill="1" applyAlignment="1">
      <alignment horizontal="left" vertical="center"/>
    </xf>
    <xf numFmtId="0" fontId="49" fillId="0" borderId="5" xfId="13" applyBorder="1" applyAlignment="1">
      <alignment horizontal="left" vertical="center"/>
    </xf>
    <xf numFmtId="0" fontId="49" fillId="23" borderId="0" xfId="13" applyFill="1" applyAlignment="1">
      <alignment horizontal="left" vertical="center"/>
    </xf>
    <xf numFmtId="0" fontId="49" fillId="21" borderId="0" xfId="13" applyFill="1" applyAlignment="1">
      <alignment horizontal="left" vertical="center"/>
    </xf>
    <xf numFmtId="0" fontId="38" fillId="0" borderId="0" xfId="21">
      <alignment vertical="center"/>
    </xf>
    <xf numFmtId="9" fontId="38" fillId="0" borderId="0" xfId="4" applyAlignment="1">
      <alignment horizontal="center" vertical="center"/>
    </xf>
    <xf numFmtId="185" fontId="38" fillId="0" borderId="0" xfId="21" applyNumberFormat="1">
      <alignment vertical="center"/>
    </xf>
    <xf numFmtId="0" fontId="2" fillId="0" borderId="0" xfId="0" applyFont="1" applyAlignment="1">
      <alignment horizontal="left" vertical="center"/>
    </xf>
    <xf numFmtId="0" fontId="38" fillId="0" borderId="0" xfId="0" applyFont="1" applyFill="1" applyAlignment="1">
      <alignment vertical="center"/>
    </xf>
    <xf numFmtId="0" fontId="1" fillId="4" borderId="0" xfId="0" applyFont="1" applyFill="1">
      <alignment vertical="center"/>
    </xf>
    <xf numFmtId="0" fontId="1" fillId="24" borderId="0" xfId="0" applyFont="1" applyFill="1">
      <alignment vertical="center"/>
    </xf>
    <xf numFmtId="0" fontId="1" fillId="0" borderId="0" xfId="0" applyFont="1" applyFill="1">
      <alignment vertical="center"/>
    </xf>
    <xf numFmtId="0" fontId="34" fillId="24" borderId="0" xfId="0" applyFont="1" applyFill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181" fontId="0" fillId="0" borderId="0" xfId="0" applyNumberFormat="1">
      <alignment vertical="center"/>
    </xf>
    <xf numFmtId="178" fontId="4" fillId="0" borderId="0" xfId="1" applyNumberFormat="1" applyFont="1">
      <alignment vertical="center"/>
    </xf>
    <xf numFmtId="0" fontId="0" fillId="0" borderId="0" xfId="0" applyAlignment="1">
      <alignment horizontal="left" vertical="center"/>
    </xf>
    <xf numFmtId="185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4" applyFont="1">
      <alignment vertical="center"/>
    </xf>
    <xf numFmtId="0" fontId="2" fillId="4" borderId="5" xfId="0" applyFont="1" applyFill="1" applyBorder="1" applyAlignment="1">
      <alignment horizontal="left" vertical="center"/>
    </xf>
    <xf numFmtId="14" fontId="2" fillId="4" borderId="5" xfId="0" applyNumberFormat="1" applyFont="1" applyFill="1" applyBorder="1" applyAlignment="1">
      <alignment horizontal="left" vertical="center"/>
    </xf>
    <xf numFmtId="183" fontId="2" fillId="4" borderId="5" xfId="25" applyFont="1" applyFill="1" applyBorder="1" applyAlignment="1">
      <alignment horizontal="left" vertical="center"/>
    </xf>
    <xf numFmtId="181" fontId="2" fillId="4" borderId="5" xfId="0" applyNumberFormat="1" applyFont="1" applyFill="1" applyBorder="1" applyAlignment="1">
      <alignment horizontal="left" vertical="center"/>
    </xf>
    <xf numFmtId="0" fontId="2" fillId="4" borderId="5" xfId="0" applyNumberFormat="1" applyFont="1" applyFill="1" applyBorder="1" applyAlignment="1">
      <alignment horizontal="left" vertical="center"/>
    </xf>
    <xf numFmtId="0" fontId="1" fillId="4" borderId="5" xfId="0" applyFont="1" applyFill="1" applyBorder="1" applyAlignment="1">
      <alignment vertical="center"/>
    </xf>
    <xf numFmtId="185" fontId="1" fillId="4" borderId="5" xfId="0" applyNumberFormat="1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183" fontId="1" fillId="4" borderId="5" xfId="25" applyFont="1" applyFill="1" applyBorder="1" applyAlignment="1">
      <alignment horizontal="right" vertical="center"/>
    </xf>
    <xf numFmtId="181" fontId="1" fillId="4" borderId="5" xfId="0" applyNumberFormat="1" applyFont="1" applyFill="1" applyBorder="1" applyAlignment="1">
      <alignment horizontal="left" vertical="center"/>
    </xf>
    <xf numFmtId="188" fontId="39" fillId="4" borderId="5" xfId="25" applyNumberFormat="1" applyFont="1" applyFill="1" applyBorder="1" applyAlignment="1">
      <alignment horizontal="left" vertical="center"/>
    </xf>
    <xf numFmtId="49" fontId="2" fillId="11" borderId="5" xfId="0" applyNumberFormat="1" applyFont="1" applyFill="1" applyBorder="1" applyAlignment="1">
      <alignment horizontal="center" vertical="center" wrapText="1"/>
    </xf>
    <xf numFmtId="0" fontId="2" fillId="4" borderId="5" xfId="18" applyFont="1" applyFill="1" applyBorder="1" applyAlignment="1">
      <alignment horizontal="left" vertical="center"/>
    </xf>
    <xf numFmtId="188" fontId="2" fillId="4" borderId="5" xfId="18" applyNumberFormat="1" applyFont="1" applyFill="1" applyBorder="1" applyAlignment="1">
      <alignment horizontal="left" vertical="center"/>
    </xf>
    <xf numFmtId="188" fontId="40" fillId="4" borderId="5" xfId="25" applyNumberFormat="1" applyFont="1" applyFill="1" applyBorder="1" applyAlignment="1">
      <alignment horizontal="right" vertical="center"/>
    </xf>
    <xf numFmtId="188" fontId="1" fillId="4" borderId="5" xfId="0" applyNumberFormat="1" applyFont="1" applyFill="1" applyBorder="1" applyAlignment="1">
      <alignment horizontal="right" vertical="center"/>
    </xf>
    <xf numFmtId="0" fontId="1" fillId="4" borderId="5" xfId="0" applyFont="1" applyFill="1" applyBorder="1" applyAlignment="1">
      <alignment horizontal="right" vertical="center"/>
    </xf>
    <xf numFmtId="177" fontId="2" fillId="4" borderId="5" xfId="18" applyNumberFormat="1" applyFont="1" applyFill="1" applyBorder="1" applyAlignment="1">
      <alignment horizontal="left" vertical="center"/>
    </xf>
    <xf numFmtId="177" fontId="2" fillId="4" borderId="5" xfId="0" applyNumberFormat="1" applyFont="1" applyFill="1" applyBorder="1" applyAlignment="1">
      <alignment horizontal="left" vertical="center"/>
    </xf>
    <xf numFmtId="185" fontId="2" fillId="4" borderId="5" xfId="18" applyNumberFormat="1" applyFont="1" applyFill="1" applyBorder="1" applyAlignment="1">
      <alignment horizontal="left" vertical="center"/>
    </xf>
    <xf numFmtId="187" fontId="2" fillId="4" borderId="5" xfId="18" applyNumberFormat="1" applyFont="1" applyFill="1" applyBorder="1" applyAlignment="1">
      <alignment horizontal="left" vertical="center"/>
    </xf>
    <xf numFmtId="187" fontId="1" fillId="4" borderId="5" xfId="0" applyNumberFormat="1" applyFont="1" applyFill="1" applyBorder="1" applyAlignment="1">
      <alignment horizontal="left" vertical="center"/>
    </xf>
    <xf numFmtId="9" fontId="2" fillId="0" borderId="0" xfId="4" applyFont="1" applyAlignment="1">
      <alignment horizontal="left" vertical="center"/>
    </xf>
    <xf numFmtId="0" fontId="2" fillId="14" borderId="0" xfId="0" applyFont="1" applyFill="1" applyAlignment="1">
      <alignment horizontal="left" vertical="center"/>
    </xf>
    <xf numFmtId="9" fontId="1" fillId="4" borderId="5" xfId="4" applyFont="1" applyFill="1" applyBorder="1" applyAlignment="1">
      <alignment horizontal="right" vertical="center"/>
    </xf>
    <xf numFmtId="0" fontId="4" fillId="0" borderId="5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/>
    </xf>
    <xf numFmtId="177" fontId="4" fillId="0" borderId="5" xfId="0" applyNumberFormat="1" applyFont="1" applyFill="1" applyBorder="1" applyAlignment="1">
      <alignment horizontal="right"/>
    </xf>
    <xf numFmtId="49" fontId="4" fillId="0" borderId="5" xfId="0" applyNumberFormat="1" applyFont="1" applyFill="1" applyBorder="1" applyAlignment="1">
      <alignment horizontal="center" vertical="center"/>
    </xf>
    <xf numFmtId="14" fontId="4" fillId="0" borderId="5" xfId="0" applyNumberFormat="1" applyFont="1" applyFill="1" applyBorder="1" applyAlignment="1">
      <alignment horizontal="center" vertical="center"/>
    </xf>
    <xf numFmtId="177" fontId="1" fillId="4" borderId="5" xfId="0" applyNumberFormat="1" applyFont="1" applyFill="1" applyBorder="1" applyAlignment="1">
      <alignment horizontal="right" vertical="center"/>
    </xf>
    <xf numFmtId="0" fontId="1" fillId="4" borderId="5" xfId="0" applyFont="1" applyFill="1" applyBorder="1" applyAlignment="1">
      <alignment horizontal="left"/>
    </xf>
    <xf numFmtId="181" fontId="1" fillId="4" borderId="5" xfId="0" applyNumberFormat="1" applyFont="1" applyFill="1" applyBorder="1" applyAlignment="1">
      <alignment horizontal="left"/>
    </xf>
    <xf numFmtId="177" fontId="1" fillId="4" borderId="5" xfId="0" applyNumberFormat="1" applyFont="1" applyFill="1" applyBorder="1" applyAlignment="1">
      <alignment horizontal="right"/>
    </xf>
    <xf numFmtId="0" fontId="1" fillId="4" borderId="5" xfId="0" applyNumberFormat="1" applyFont="1" applyFill="1" applyBorder="1" applyAlignment="1">
      <alignment horizontal="left" vertical="center"/>
    </xf>
    <xf numFmtId="0" fontId="1" fillId="4" borderId="5" xfId="23" applyNumberFormat="1" applyFont="1" applyFill="1" applyBorder="1" applyAlignment="1" applyProtection="1">
      <alignment vertical="center" wrapText="1"/>
    </xf>
    <xf numFmtId="43" fontId="4" fillId="0" borderId="5" xfId="0" applyNumberFormat="1" applyFont="1" applyFill="1" applyBorder="1" applyAlignment="1">
      <alignment horizontal="left"/>
    </xf>
    <xf numFmtId="183" fontId="4" fillId="0" borderId="5" xfId="0" applyNumberFormat="1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188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186" fontId="4" fillId="0" borderId="0" xfId="0" applyNumberFormat="1" applyFont="1" applyFill="1" applyBorder="1" applyAlignment="1">
      <alignment horizontal="left" vertical="center"/>
    </xf>
    <xf numFmtId="184" fontId="1" fillId="4" borderId="5" xfId="0" applyNumberFormat="1" applyFont="1" applyFill="1" applyBorder="1" applyAlignment="1">
      <alignment horizontal="right" vertical="center"/>
    </xf>
    <xf numFmtId="0" fontId="1" fillId="4" borderId="5" xfId="0" applyFont="1" applyFill="1" applyBorder="1" applyAlignment="1">
      <alignment horizontal="right"/>
    </xf>
    <xf numFmtId="188" fontId="1" fillId="4" borderId="5" xfId="0" applyNumberFormat="1" applyFont="1" applyFill="1" applyBorder="1" applyAlignment="1">
      <alignment horizontal="right"/>
    </xf>
    <xf numFmtId="188" fontId="40" fillId="4" borderId="5" xfId="0" applyNumberFormat="1" applyFont="1" applyFill="1" applyBorder="1" applyAlignment="1">
      <alignment horizontal="right" vertical="center"/>
    </xf>
    <xf numFmtId="179" fontId="1" fillId="4" borderId="5" xfId="23" applyNumberFormat="1" applyFont="1" applyFill="1" applyBorder="1" applyAlignment="1" applyProtection="1">
      <alignment horizontal="left" vertical="center" wrapText="1"/>
    </xf>
    <xf numFmtId="0" fontId="1" fillId="4" borderId="5" xfId="23" applyNumberFormat="1" applyFont="1" applyFill="1" applyBorder="1" applyAlignment="1" applyProtection="1">
      <alignment horizontal="left" vertical="center" wrapText="1"/>
    </xf>
    <xf numFmtId="188" fontId="4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185" fontId="4" fillId="0" borderId="0" xfId="0" applyNumberFormat="1" applyFont="1" applyFill="1" applyBorder="1" applyAlignment="1">
      <alignment horizontal="right" vertical="center"/>
    </xf>
    <xf numFmtId="186" fontId="4" fillId="0" borderId="0" xfId="0" applyNumberFormat="1" applyFont="1" applyFill="1" applyBorder="1" applyAlignment="1">
      <alignment horizontal="center" vertical="center"/>
    </xf>
    <xf numFmtId="185" fontId="0" fillId="0" borderId="0" xfId="0" applyNumberFormat="1">
      <alignment vertical="center"/>
    </xf>
    <xf numFmtId="177" fontId="1" fillId="4" borderId="5" xfId="0" applyNumberFormat="1" applyFont="1" applyFill="1" applyBorder="1" applyAlignment="1">
      <alignment horizontal="left" vertical="center"/>
    </xf>
    <xf numFmtId="188" fontId="1" fillId="4" borderId="5" xfId="1" applyNumberFormat="1" applyFont="1" applyFill="1" applyBorder="1" applyAlignment="1">
      <alignment horizontal="right" vertical="center"/>
    </xf>
    <xf numFmtId="188" fontId="1" fillId="4" borderId="5" xfId="1" applyNumberFormat="1" applyFont="1" applyFill="1" applyBorder="1" applyAlignment="1">
      <alignment horizontal="right"/>
    </xf>
    <xf numFmtId="185" fontId="1" fillId="4" borderId="5" xfId="5" applyNumberFormat="1" applyFont="1" applyFill="1" applyBorder="1" applyAlignment="1">
      <alignment horizontal="left"/>
    </xf>
    <xf numFmtId="187" fontId="1" fillId="4" borderId="5" xfId="5" applyNumberFormat="1" applyFont="1" applyFill="1" applyBorder="1" applyAlignment="1">
      <alignment horizontal="left"/>
    </xf>
    <xf numFmtId="188" fontId="1" fillId="4" borderId="5" xfId="0" applyNumberFormat="1" applyFont="1" applyFill="1" applyBorder="1" applyAlignment="1">
      <alignment horizontal="left" vertical="center"/>
    </xf>
    <xf numFmtId="9" fontId="4" fillId="0" borderId="0" xfId="4" applyFont="1" applyFill="1" applyBorder="1" applyAlignment="1">
      <alignment horizontal="center" vertical="center"/>
    </xf>
    <xf numFmtId="0" fontId="49" fillId="0" borderId="0" xfId="13" applyBorder="1">
      <alignment vertical="center"/>
    </xf>
    <xf numFmtId="0" fontId="38" fillId="0" borderId="0" xfId="0" applyFont="1" applyFill="1" applyBorder="1" applyAlignment="1">
      <alignment vertical="center"/>
    </xf>
    <xf numFmtId="188" fontId="38" fillId="0" borderId="0" xfId="0" applyNumberFormat="1" applyFont="1" applyFill="1" applyBorder="1" applyAlignment="1">
      <alignment vertical="center"/>
    </xf>
    <xf numFmtId="9" fontId="4" fillId="0" borderId="0" xfId="4" applyNumberFormat="1" applyFont="1" applyFill="1" applyBorder="1" applyAlignment="1">
      <alignment horizontal="center" vertical="center"/>
    </xf>
    <xf numFmtId="9" fontId="1" fillId="4" borderId="5" xfId="4" applyFont="1" applyFill="1" applyBorder="1" applyAlignment="1">
      <alignment horizontal="right"/>
    </xf>
    <xf numFmtId="178" fontId="1" fillId="4" borderId="5" xfId="1" applyNumberFormat="1" applyFont="1" applyFill="1" applyBorder="1" applyAlignment="1">
      <alignment horizontal="right" vertical="center"/>
    </xf>
    <xf numFmtId="0" fontId="1" fillId="4" borderId="5" xfId="5" applyFont="1" applyFill="1" applyBorder="1" applyAlignment="1">
      <alignment horizontal="right"/>
    </xf>
    <xf numFmtId="49" fontId="1" fillId="4" borderId="5" xfId="0" applyNumberFormat="1" applyFont="1" applyFill="1" applyBorder="1" applyAlignment="1">
      <alignment horizontal="left" vertical="center"/>
    </xf>
    <xf numFmtId="0" fontId="40" fillId="4" borderId="5" xfId="0" applyFont="1" applyFill="1" applyBorder="1" applyAlignment="1">
      <alignment horizontal="right" vertical="center"/>
    </xf>
    <xf numFmtId="178" fontId="49" fillId="0" borderId="0" xfId="13" applyNumberFormat="1">
      <alignment vertical="center"/>
    </xf>
    <xf numFmtId="0" fontId="0" fillId="0" borderId="0" xfId="13" applyFont="1">
      <alignment vertical="center"/>
    </xf>
    <xf numFmtId="0" fontId="41" fillId="0" borderId="0" xfId="0" applyFont="1" applyFill="1" applyBorder="1" applyAlignment="1"/>
    <xf numFmtId="9" fontId="41" fillId="0" borderId="0" xfId="0" applyNumberFormat="1" applyFont="1" applyFill="1" applyBorder="1" applyAlignment="1"/>
    <xf numFmtId="14" fontId="41" fillId="0" borderId="0" xfId="0" applyNumberFormat="1" applyFont="1" applyFill="1" applyBorder="1" applyAlignment="1"/>
    <xf numFmtId="9" fontId="41" fillId="0" borderId="0" xfId="4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 vertical="center"/>
    </xf>
    <xf numFmtId="14" fontId="4" fillId="0" borderId="5" xfId="0" applyNumberFormat="1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/>
    </xf>
    <xf numFmtId="14" fontId="1" fillId="4" borderId="5" xfId="23" applyNumberFormat="1" applyFont="1" applyFill="1" applyBorder="1" applyAlignment="1" applyProtection="1">
      <alignment horizontal="left" vertical="center" wrapText="1"/>
    </xf>
    <xf numFmtId="178" fontId="5" fillId="0" borderId="5" xfId="1" applyNumberFormat="1" applyFont="1" applyBorder="1" applyAlignment="1">
      <alignment horizontal="left" vertical="center"/>
    </xf>
    <xf numFmtId="0" fontId="16" fillId="0" borderId="5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5" fillId="0" borderId="12" xfId="15" applyFont="1" applyBorder="1" applyAlignment="1">
      <alignment horizontal="center" vertical="center"/>
    </xf>
    <xf numFmtId="0" fontId="5" fillId="0" borderId="13" xfId="15" applyFont="1" applyBorder="1" applyAlignment="1">
      <alignment horizontal="center" vertical="center"/>
    </xf>
    <xf numFmtId="0" fontId="5" fillId="0" borderId="14" xfId="15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</cellXfs>
  <cellStyles count="28">
    <cellStyle name="_ET_STYLE_NoName_00_" xfId="6"/>
    <cellStyle name="S5" xfId="14"/>
    <cellStyle name="百分比" xfId="4" builtinId="5"/>
    <cellStyle name="常规" xfId="0" builtinId="0"/>
    <cellStyle name="常规 10" xfId="13"/>
    <cellStyle name="常规 106" xfId="15"/>
    <cellStyle name="常规 17" xfId="16"/>
    <cellStyle name="常规 2" xfId="17"/>
    <cellStyle name="常规 2 2" xfId="11"/>
    <cellStyle name="常规 2 2 2" xfId="8"/>
    <cellStyle name="常规 2 5" xfId="7"/>
    <cellStyle name="常规 3" xfId="18"/>
    <cellStyle name="常规 3_5月辅助资料" xfId="12"/>
    <cellStyle name="常规 4" xfId="19"/>
    <cellStyle name="常规 5" xfId="21"/>
    <cellStyle name="常规_2013润滑科技应收账款明细表" xfId="5"/>
    <cellStyle name="常规_2015年04道普业务提成明细" xfId="10"/>
    <cellStyle name="常规_2015年05道普业务提成明细" xfId="20"/>
    <cellStyle name="常规_5月辅助资料" xfId="22"/>
    <cellStyle name="常规_Sheet1_93" xfId="23"/>
    <cellStyle name="超链接" xfId="3" builtinId="8"/>
    <cellStyle name="千位分隔" xfId="2" builtinId="3"/>
    <cellStyle name="千位分隔 19" xfId="24"/>
    <cellStyle name="千位分隔 2" xfId="25"/>
    <cellStyle name="千位分隔 3" xfId="26"/>
    <cellStyle name="千位分隔[0]" xfId="1" builtinId="6"/>
    <cellStyle name="千位分隔[0] 2" xfId="9"/>
    <cellStyle name="一般_07工资明细表_2008年工資表世達德" xfId="27"/>
  </cellStyles>
  <dxfs count="6"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</dxfs>
  <tableStyles count="0" defaultTableStyle="TableStyleMedium9" defaultPivotStyle="PivotStyleLight16"/>
  <colors>
    <mruColors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..\..\3&#23458;&#25143;&#31867;&#22411;" TargetMode="External"/><Relationship Id="rId7" Type="http://schemas.openxmlformats.org/officeDocument/2006/relationships/vmlDrawing" Target="../drawings/vmlDrawing4.vml"/><Relationship Id="rId2" Type="http://schemas.openxmlformats.org/officeDocument/2006/relationships/hyperlink" Target="..\&#21508;&#19994;&#21153;&#21592;&#25552;&#25104;&#26126;&#32454;" TargetMode="External"/><Relationship Id="rId1" Type="http://schemas.openxmlformats.org/officeDocument/2006/relationships/hyperlink" Target="2016&#24180;%20&#31354;&#30333;%20%20&#36947;&#26222;&#19994;&#21153;&#25552;&#25104;&#26126;&#32454;.xls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..\..\..\..\&#36947;&#26222;2016&#20215;&#30446;&#34920;.xls" TargetMode="External"/><Relationship Id="rId4" Type="http://schemas.openxmlformats.org/officeDocument/2006/relationships/hyperlink" Target="..\..\..\..\2015&#20215;&#30446;&#34920;&#65288;20150126&#26368;&#32456;&#65289;.x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8"/>
  <sheetViews>
    <sheetView workbookViewId="0">
      <selection activeCell="C25" sqref="C25"/>
    </sheetView>
  </sheetViews>
  <sheetFormatPr defaultColWidth="9" defaultRowHeight="15.6"/>
  <cols>
    <col min="1" max="1" width="9.5" customWidth="1"/>
    <col min="3" max="3" width="91.59765625" customWidth="1"/>
  </cols>
  <sheetData>
    <row r="1" spans="1:14">
      <c r="A1" s="470" t="s">
        <v>0</v>
      </c>
      <c r="B1" s="470" t="s">
        <v>1</v>
      </c>
      <c r="C1" s="470" t="s">
        <v>2</v>
      </c>
      <c r="D1" s="470" t="s">
        <v>3</v>
      </c>
      <c r="E1" s="470" t="s">
        <v>4</v>
      </c>
      <c r="F1" s="470" t="s">
        <v>5</v>
      </c>
      <c r="G1" s="470" t="s">
        <v>6</v>
      </c>
      <c r="H1" s="470" t="s">
        <v>7</v>
      </c>
      <c r="I1" s="470" t="s">
        <v>8</v>
      </c>
      <c r="J1" s="470" t="s">
        <v>9</v>
      </c>
      <c r="K1" s="470" t="s">
        <v>10</v>
      </c>
      <c r="L1" s="470" t="s">
        <v>11</v>
      </c>
      <c r="M1" s="470" t="s">
        <v>12</v>
      </c>
      <c r="N1" s="470"/>
    </row>
    <row r="2" spans="1:14">
      <c r="A2" s="470"/>
      <c r="B2" s="470"/>
      <c r="C2" s="470" t="s">
        <v>13</v>
      </c>
      <c r="D2" s="470"/>
      <c r="E2" s="470"/>
      <c r="F2" s="470">
        <v>0.05</v>
      </c>
      <c r="G2" s="470">
        <v>0.04</v>
      </c>
      <c r="H2" s="470">
        <v>0.02</v>
      </c>
      <c r="I2" s="470">
        <v>0.01</v>
      </c>
      <c r="J2" s="470"/>
      <c r="K2" s="470"/>
      <c r="L2" s="470"/>
      <c r="M2" s="470"/>
    </row>
    <row r="3" spans="1:14">
      <c r="A3" s="470"/>
      <c r="B3" s="470"/>
      <c r="C3" s="471" t="s">
        <v>14</v>
      </c>
      <c r="D3" s="470"/>
      <c r="E3" s="470"/>
      <c r="F3" s="470">
        <v>0.05</v>
      </c>
      <c r="G3" s="470">
        <v>0.04</v>
      </c>
      <c r="H3" s="470">
        <v>0.02</v>
      </c>
      <c r="I3" s="470">
        <v>0.01</v>
      </c>
      <c r="J3" s="470"/>
      <c r="K3" s="470"/>
      <c r="L3" s="470"/>
      <c r="M3" s="470"/>
    </row>
    <row r="4" spans="1:14">
      <c r="A4" s="472"/>
      <c r="B4" s="470"/>
      <c r="C4" s="470" t="s">
        <v>15</v>
      </c>
      <c r="D4" s="470" t="s">
        <v>16</v>
      </c>
      <c r="E4" s="470"/>
      <c r="F4" s="470">
        <v>0.05</v>
      </c>
      <c r="G4" s="470">
        <v>0.04</v>
      </c>
      <c r="H4" s="470">
        <v>0.02</v>
      </c>
      <c r="I4" s="470">
        <v>0.01</v>
      </c>
      <c r="J4" s="470"/>
      <c r="K4" s="470"/>
      <c r="L4" s="470"/>
      <c r="M4" s="470"/>
    </row>
    <row r="5" spans="1:14">
      <c r="A5" s="472"/>
      <c r="B5" s="470"/>
      <c r="C5" s="470" t="s">
        <v>17</v>
      </c>
      <c r="D5" s="470"/>
      <c r="E5" s="470">
        <v>0.02</v>
      </c>
      <c r="F5" s="470"/>
      <c r="G5" s="470"/>
      <c r="H5" s="470"/>
      <c r="I5" s="470"/>
      <c r="J5" s="470"/>
      <c r="K5" s="470"/>
      <c r="L5" s="470"/>
      <c r="M5" s="470"/>
    </row>
    <row r="6" spans="1:14">
      <c r="A6" s="470"/>
      <c r="B6" s="470"/>
      <c r="C6" s="470" t="s">
        <v>18</v>
      </c>
      <c r="D6" s="470"/>
      <c r="E6" s="470">
        <v>7.0000000000000001E-3</v>
      </c>
      <c r="F6" s="470"/>
      <c r="G6" s="470"/>
      <c r="H6" s="470"/>
      <c r="I6" s="470"/>
      <c r="J6" s="470"/>
      <c r="K6" s="470"/>
      <c r="L6" s="470"/>
      <c r="M6" s="470"/>
    </row>
    <row r="7" spans="1:14">
      <c r="A7" s="470"/>
      <c r="B7" s="470"/>
      <c r="C7" s="473">
        <v>0.01</v>
      </c>
      <c r="D7" s="470"/>
      <c r="E7" s="470">
        <v>0.01</v>
      </c>
      <c r="F7" s="470"/>
      <c r="G7" s="470"/>
      <c r="H7" s="470"/>
      <c r="I7" s="470"/>
      <c r="J7" s="470"/>
      <c r="K7" s="470"/>
      <c r="L7" s="470"/>
      <c r="M7" s="470"/>
    </row>
    <row r="8" spans="1:14">
      <c r="A8" s="470"/>
      <c r="B8" s="470"/>
      <c r="C8" s="470" t="s">
        <v>19</v>
      </c>
      <c r="D8" s="470"/>
      <c r="E8" s="470">
        <v>0.01</v>
      </c>
      <c r="F8" s="470"/>
      <c r="G8" s="470"/>
      <c r="H8" s="470"/>
      <c r="I8" s="470"/>
      <c r="J8" s="470"/>
      <c r="K8" s="470"/>
      <c r="L8" s="470"/>
      <c r="M8" s="470"/>
    </row>
    <row r="9" spans="1:14">
      <c r="A9" s="470"/>
      <c r="B9" s="470"/>
      <c r="C9" s="470" t="s">
        <v>20</v>
      </c>
      <c r="D9" s="470"/>
      <c r="E9" s="470">
        <v>1E-3</v>
      </c>
      <c r="F9" s="470"/>
      <c r="G9" s="470"/>
      <c r="H9" s="470"/>
      <c r="I9" s="470"/>
      <c r="J9" s="470"/>
      <c r="K9" s="470"/>
      <c r="L9" s="470"/>
      <c r="M9" s="470"/>
    </row>
    <row r="10" spans="1:14">
      <c r="A10" s="470"/>
      <c r="B10" s="470"/>
      <c r="C10" s="470" t="s">
        <v>21</v>
      </c>
      <c r="D10" s="470"/>
      <c r="E10" s="470">
        <v>5.0000000000000001E-3</v>
      </c>
      <c r="F10" s="470"/>
      <c r="G10" s="470"/>
      <c r="H10" s="470"/>
      <c r="I10" s="470"/>
      <c r="J10" s="470"/>
      <c r="K10" s="470"/>
      <c r="L10" s="470"/>
      <c r="M10" s="470"/>
    </row>
    <row r="11" spans="1:14">
      <c r="A11" s="472">
        <v>43221</v>
      </c>
      <c r="B11" s="470"/>
      <c r="C11" s="470" t="s">
        <v>22</v>
      </c>
      <c r="D11" s="470"/>
      <c r="E11" s="470">
        <v>5.0000000000000001E-3</v>
      </c>
      <c r="F11" s="470"/>
      <c r="G11" s="470"/>
      <c r="H11" s="470"/>
      <c r="I11" s="470"/>
      <c r="J11" s="470"/>
      <c r="K11" s="470"/>
      <c r="L11" s="470"/>
      <c r="M11" s="470"/>
    </row>
    <row r="12" spans="1:14">
      <c r="A12" s="470"/>
      <c r="B12" s="470"/>
      <c r="C12" s="470" t="s">
        <v>23</v>
      </c>
      <c r="D12" s="470"/>
      <c r="E12" s="470">
        <v>0.01</v>
      </c>
      <c r="F12" s="470"/>
      <c r="G12" s="470"/>
      <c r="H12" s="470"/>
      <c r="I12" s="470"/>
      <c r="J12" s="470"/>
      <c r="K12" s="470"/>
      <c r="L12" s="470"/>
      <c r="M12" s="470"/>
    </row>
    <row r="13" spans="1:14">
      <c r="A13" s="470"/>
      <c r="B13" s="470"/>
      <c r="C13" s="470" t="s">
        <v>24</v>
      </c>
      <c r="D13" s="470"/>
      <c r="E13" s="470">
        <v>0.01</v>
      </c>
      <c r="F13" s="470"/>
      <c r="G13" s="470"/>
      <c r="H13" s="470"/>
      <c r="I13" s="470"/>
      <c r="J13" s="470"/>
      <c r="K13" s="470"/>
      <c r="L13" s="470"/>
      <c r="M13" s="470"/>
    </row>
    <row r="14" spans="1:14">
      <c r="A14" s="472"/>
      <c r="B14" s="470"/>
      <c r="C14" s="470" t="s">
        <v>25</v>
      </c>
      <c r="D14" s="470"/>
      <c r="E14" s="470"/>
      <c r="F14" s="470"/>
      <c r="G14" s="470"/>
      <c r="H14" s="470"/>
      <c r="I14" s="470"/>
      <c r="J14" s="470">
        <v>10.5</v>
      </c>
      <c r="K14" s="470">
        <v>7.5</v>
      </c>
      <c r="L14" s="470">
        <v>0.01</v>
      </c>
      <c r="M14" s="470">
        <v>0.2</v>
      </c>
    </row>
    <row r="15" spans="1:14">
      <c r="A15" s="472">
        <v>43070</v>
      </c>
      <c r="B15" s="470"/>
      <c r="C15" s="470" t="s">
        <v>26</v>
      </c>
      <c r="D15" s="470" t="s">
        <v>27</v>
      </c>
      <c r="E15" s="470"/>
      <c r="F15" s="470">
        <v>0.05</v>
      </c>
      <c r="G15" s="470">
        <v>0.04</v>
      </c>
      <c r="H15" s="470">
        <v>0.02</v>
      </c>
      <c r="I15" s="470">
        <v>0.01</v>
      </c>
      <c r="J15" s="470"/>
      <c r="K15" s="470"/>
      <c r="L15" s="470"/>
      <c r="M15" s="470"/>
    </row>
    <row r="16" spans="1:14">
      <c r="A16" s="472"/>
      <c r="B16" s="470"/>
      <c r="C16" s="470" t="s">
        <v>28</v>
      </c>
      <c r="D16" s="470"/>
      <c r="E16" s="470" t="s">
        <v>29</v>
      </c>
      <c r="F16" s="470"/>
      <c r="G16" s="470"/>
      <c r="H16" s="470"/>
      <c r="I16" s="470"/>
      <c r="J16" s="470"/>
      <c r="K16" s="470"/>
      <c r="L16" s="470"/>
      <c r="M16" s="470"/>
    </row>
    <row r="17" spans="1:13">
      <c r="A17" s="472">
        <v>43101</v>
      </c>
      <c r="B17" s="470"/>
      <c r="C17" s="470" t="s">
        <v>30</v>
      </c>
      <c r="D17" s="470" t="s">
        <v>31</v>
      </c>
      <c r="E17" s="470">
        <v>3.5000000000000001E-3</v>
      </c>
      <c r="F17" s="470"/>
      <c r="G17" s="470"/>
      <c r="H17" s="470"/>
      <c r="I17" s="470"/>
      <c r="J17" s="470"/>
      <c r="K17" s="470"/>
      <c r="L17" s="470"/>
      <c r="M17" s="470"/>
    </row>
    <row r="18" spans="1:13">
      <c r="A18" s="472"/>
      <c r="B18" s="470"/>
      <c r="C18" s="470" t="s">
        <v>30</v>
      </c>
      <c r="D18" s="470" t="s">
        <v>32</v>
      </c>
      <c r="E18" s="470">
        <v>1.5E-3</v>
      </c>
      <c r="F18" s="470"/>
      <c r="G18" s="470"/>
      <c r="H18" s="470"/>
      <c r="I18" s="470"/>
      <c r="J18" s="470"/>
      <c r="K18" s="470"/>
      <c r="L18" s="470"/>
      <c r="M18" s="470"/>
    </row>
  </sheetData>
  <phoneticPr fontId="12" type="noConversion"/>
  <pageMargins left="0.69930555555555596" right="0.69930555555555596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F29" sqref="F29"/>
    </sheetView>
  </sheetViews>
  <sheetFormatPr defaultColWidth="8.69921875" defaultRowHeight="15.6"/>
  <cols>
    <col min="1" max="1" width="8.69921875" style="300"/>
    <col min="2" max="2" width="11" style="300" customWidth="1"/>
    <col min="3" max="3" width="10.59765625" style="300" customWidth="1"/>
    <col min="4" max="4" width="35.5" style="300" customWidth="1"/>
    <col min="5" max="5" width="11" style="300" customWidth="1"/>
    <col min="6" max="6" width="18.5" style="300" customWidth="1"/>
    <col min="7" max="7" width="20.19921875" style="300" customWidth="1"/>
    <col min="8" max="8" width="13.5" style="300" customWidth="1"/>
    <col min="9" max="9" width="13.69921875" style="300" customWidth="1"/>
    <col min="10" max="16384" width="8.69921875" style="300"/>
  </cols>
  <sheetData>
    <row r="1" spans="1:9">
      <c r="A1" s="468" t="s">
        <v>33</v>
      </c>
      <c r="B1" s="300" t="s">
        <v>34</v>
      </c>
      <c r="C1" s="468" t="s">
        <v>35</v>
      </c>
      <c r="D1" s="468" t="s">
        <v>36</v>
      </c>
      <c r="E1" s="468" t="s">
        <v>37</v>
      </c>
      <c r="F1" s="346" t="s">
        <v>38</v>
      </c>
      <c r="G1" s="346" t="s">
        <v>39</v>
      </c>
      <c r="H1" s="300" t="s">
        <v>40</v>
      </c>
      <c r="I1" s="300" t="s">
        <v>41</v>
      </c>
    </row>
    <row r="2" spans="1:9">
      <c r="A2" s="300" t="s">
        <v>42</v>
      </c>
      <c r="B2" s="469" t="s">
        <v>43</v>
      </c>
      <c r="F2" s="301">
        <v>42736</v>
      </c>
      <c r="G2" s="301">
        <v>2958465</v>
      </c>
      <c r="H2" s="301">
        <v>42736</v>
      </c>
      <c r="I2" s="301">
        <v>2958465</v>
      </c>
    </row>
    <row r="3" spans="1:9">
      <c r="A3" s="300" t="s">
        <v>42</v>
      </c>
      <c r="B3" s="469" t="s">
        <v>44</v>
      </c>
      <c r="F3" s="301">
        <v>42736</v>
      </c>
      <c r="G3" s="301">
        <v>2958465</v>
      </c>
      <c r="H3" s="301">
        <v>42736</v>
      </c>
      <c r="I3" s="301">
        <v>2958465</v>
      </c>
    </row>
    <row r="4" spans="1:9">
      <c r="A4" s="300" t="s">
        <v>45</v>
      </c>
      <c r="B4" s="300" t="s">
        <v>46</v>
      </c>
      <c r="F4" s="301">
        <v>42736</v>
      </c>
      <c r="G4" s="301">
        <v>43100</v>
      </c>
      <c r="H4" s="301">
        <v>42736</v>
      </c>
      <c r="I4" s="301">
        <v>2958465</v>
      </c>
    </row>
    <row r="5" spans="1:9">
      <c r="A5" s="300" t="s">
        <v>47</v>
      </c>
      <c r="B5" s="469" t="s">
        <v>48</v>
      </c>
      <c r="F5" s="301">
        <v>42736</v>
      </c>
      <c r="G5" s="301">
        <v>43100</v>
      </c>
      <c r="H5" s="301">
        <v>42736</v>
      </c>
      <c r="I5" s="301">
        <v>2958465</v>
      </c>
    </row>
    <row r="6" spans="1:9">
      <c r="A6" s="300" t="s">
        <v>47</v>
      </c>
      <c r="B6" s="469" t="s">
        <v>49</v>
      </c>
      <c r="F6" s="301">
        <v>42736</v>
      </c>
      <c r="G6" s="301">
        <v>43100</v>
      </c>
      <c r="H6" s="301">
        <v>42736</v>
      </c>
      <c r="I6" s="301">
        <v>2958465</v>
      </c>
    </row>
    <row r="7" spans="1:9">
      <c r="A7" s="300" t="s">
        <v>47</v>
      </c>
      <c r="B7" s="300" t="s">
        <v>50</v>
      </c>
      <c r="F7" s="301">
        <v>42736</v>
      </c>
      <c r="G7" s="301">
        <v>43100</v>
      </c>
      <c r="H7" s="301">
        <v>42736</v>
      </c>
      <c r="I7" s="301">
        <v>2958465</v>
      </c>
    </row>
    <row r="8" spans="1:9">
      <c r="A8" s="300" t="s">
        <v>47</v>
      </c>
      <c r="B8" s="300" t="s">
        <v>51</v>
      </c>
      <c r="F8" s="301">
        <v>42736</v>
      </c>
      <c r="G8" s="301">
        <v>43100</v>
      </c>
      <c r="H8" s="301">
        <v>42736</v>
      </c>
      <c r="I8" s="301">
        <v>2958465</v>
      </c>
    </row>
    <row r="9" spans="1:9">
      <c r="A9" s="300" t="s">
        <v>47</v>
      </c>
      <c r="B9" s="300" t="s">
        <v>52</v>
      </c>
      <c r="F9" s="301">
        <v>42736</v>
      </c>
      <c r="G9" s="301">
        <v>43100</v>
      </c>
      <c r="H9" s="301">
        <v>42736</v>
      </c>
      <c r="I9" s="301">
        <v>2958465</v>
      </c>
    </row>
    <row r="10" spans="1:9">
      <c r="A10" s="300" t="s">
        <v>53</v>
      </c>
      <c r="B10" s="300" t="s">
        <v>54</v>
      </c>
      <c r="F10" s="301">
        <v>42856</v>
      </c>
      <c r="G10" s="301">
        <v>43251</v>
      </c>
      <c r="H10" s="301">
        <v>42856</v>
      </c>
      <c r="I10" s="301">
        <v>43281</v>
      </c>
    </row>
    <row r="11" spans="1:9">
      <c r="A11" s="300" t="s">
        <v>53</v>
      </c>
      <c r="B11" s="300" t="s">
        <v>55</v>
      </c>
      <c r="F11" s="301">
        <v>42856</v>
      </c>
      <c r="G11" s="301">
        <v>43251</v>
      </c>
      <c r="H11" s="301">
        <v>42856</v>
      </c>
      <c r="I11" s="301">
        <v>43281</v>
      </c>
    </row>
    <row r="12" spans="1:9">
      <c r="A12" s="300" t="s">
        <v>53</v>
      </c>
      <c r="B12" s="300" t="s">
        <v>56</v>
      </c>
      <c r="F12" s="301">
        <v>42856</v>
      </c>
      <c r="G12" s="301">
        <v>43251</v>
      </c>
      <c r="H12" s="301">
        <v>42856</v>
      </c>
      <c r="I12" s="301">
        <v>43281</v>
      </c>
    </row>
    <row r="13" spans="1:9">
      <c r="A13" s="300" t="s">
        <v>57</v>
      </c>
      <c r="C13" s="300" t="s">
        <v>58</v>
      </c>
      <c r="D13" s="300" t="s">
        <v>59</v>
      </c>
      <c r="E13" s="300">
        <v>6.9999999999999999E-4</v>
      </c>
      <c r="F13" s="301">
        <v>42370</v>
      </c>
      <c r="G13" s="301">
        <v>2958465</v>
      </c>
      <c r="H13" s="301">
        <v>42736</v>
      </c>
      <c r="I13" s="301">
        <v>2958465</v>
      </c>
    </row>
    <row r="14" spans="1:9">
      <c r="A14" s="300" t="s">
        <v>60</v>
      </c>
      <c r="C14" s="300" t="s">
        <v>61</v>
      </c>
      <c r="D14" s="300" t="s">
        <v>62</v>
      </c>
      <c r="E14" s="300">
        <v>6.9999999999999999E-4</v>
      </c>
      <c r="F14" s="301">
        <v>43101</v>
      </c>
      <c r="G14" s="301">
        <v>2958465</v>
      </c>
      <c r="H14" s="301">
        <v>42736</v>
      </c>
      <c r="I14" s="301">
        <v>2958465</v>
      </c>
    </row>
    <row r="15" spans="1:9">
      <c r="A15" s="300" t="s">
        <v>60</v>
      </c>
      <c r="C15" s="300" t="s">
        <v>63</v>
      </c>
      <c r="D15" s="300" t="s">
        <v>64</v>
      </c>
      <c r="E15" s="300">
        <v>6.9999999999999999E-4</v>
      </c>
      <c r="F15" s="301">
        <v>43101</v>
      </c>
      <c r="G15" s="301">
        <v>2958465</v>
      </c>
      <c r="H15" s="301">
        <v>42736</v>
      </c>
      <c r="I15" s="301">
        <v>2958465</v>
      </c>
    </row>
    <row r="16" spans="1:9">
      <c r="A16" s="300" t="s">
        <v>60</v>
      </c>
      <c r="C16" s="300" t="s">
        <v>65</v>
      </c>
      <c r="D16" s="300" t="s">
        <v>66</v>
      </c>
      <c r="E16" s="300">
        <v>6.9999999999999999E-4</v>
      </c>
      <c r="F16" s="301">
        <v>43101</v>
      </c>
      <c r="G16" s="301">
        <v>2958465</v>
      </c>
      <c r="H16" s="301">
        <v>42736</v>
      </c>
      <c r="I16" s="301">
        <v>2958465</v>
      </c>
    </row>
    <row r="17" spans="1:9">
      <c r="A17" s="300" t="s">
        <v>60</v>
      </c>
      <c r="C17" s="300" t="s">
        <v>67</v>
      </c>
      <c r="D17" s="300" t="s">
        <v>68</v>
      </c>
      <c r="E17" s="300">
        <v>6.9999999999999999E-4</v>
      </c>
      <c r="F17" s="301">
        <v>43101</v>
      </c>
      <c r="G17" s="301">
        <v>2958465</v>
      </c>
      <c r="H17" s="301">
        <v>42736</v>
      </c>
      <c r="I17" s="301">
        <v>2958465</v>
      </c>
    </row>
    <row r="18" spans="1:9">
      <c r="A18" s="300" t="s">
        <v>60</v>
      </c>
      <c r="C18" s="300" t="s">
        <v>69</v>
      </c>
      <c r="D18" s="300" t="s">
        <v>70</v>
      </c>
      <c r="E18" s="300">
        <v>6.9999999999999999E-4</v>
      </c>
      <c r="F18" s="301">
        <v>43101</v>
      </c>
      <c r="G18" s="301">
        <v>2958465</v>
      </c>
      <c r="H18" s="301">
        <v>42736</v>
      </c>
      <c r="I18" s="301">
        <v>2958465</v>
      </c>
    </row>
    <row r="19" spans="1:9">
      <c r="A19" s="300" t="s">
        <v>60</v>
      </c>
      <c r="C19" s="300" t="s">
        <v>71</v>
      </c>
      <c r="D19" s="300" t="s">
        <v>72</v>
      </c>
      <c r="E19" s="300">
        <v>6.9999999999999999E-4</v>
      </c>
      <c r="F19" s="301">
        <v>43101</v>
      </c>
      <c r="G19" s="301">
        <v>2958465</v>
      </c>
      <c r="H19" s="301">
        <v>42736</v>
      </c>
      <c r="I19" s="301">
        <v>2958465</v>
      </c>
    </row>
    <row r="20" spans="1:9">
      <c r="A20" s="300" t="s">
        <v>60</v>
      </c>
      <c r="C20" s="300" t="s">
        <v>73</v>
      </c>
      <c r="D20" s="300" t="s">
        <v>74</v>
      </c>
      <c r="E20" s="300">
        <v>6.9999999999999999E-4</v>
      </c>
      <c r="F20" s="301">
        <v>43101</v>
      </c>
      <c r="G20" s="301">
        <v>2958465</v>
      </c>
      <c r="H20" s="301">
        <v>42736</v>
      </c>
      <c r="I20" s="301">
        <v>2958465</v>
      </c>
    </row>
    <row r="21" spans="1:9">
      <c r="A21" s="300" t="s">
        <v>60</v>
      </c>
      <c r="C21" s="300" t="s">
        <v>75</v>
      </c>
      <c r="D21" s="300" t="s">
        <v>76</v>
      </c>
      <c r="E21" s="300">
        <v>6.9999999999999999E-4</v>
      </c>
      <c r="F21" s="301">
        <v>43101</v>
      </c>
      <c r="G21" s="301">
        <v>2958465</v>
      </c>
      <c r="H21" s="301">
        <v>42736</v>
      </c>
      <c r="I21" s="301">
        <v>2958465</v>
      </c>
    </row>
    <row r="22" spans="1:9">
      <c r="A22" s="300" t="s">
        <v>77</v>
      </c>
      <c r="C22" s="300" t="s">
        <v>61</v>
      </c>
      <c r="D22" s="300" t="s">
        <v>62</v>
      </c>
      <c r="E22" s="300">
        <v>6.9999999999999999E-4</v>
      </c>
      <c r="F22" s="301">
        <v>43102</v>
      </c>
      <c r="G22" s="301">
        <v>2958465</v>
      </c>
      <c r="H22" s="301">
        <v>42736</v>
      </c>
      <c r="I22" s="301">
        <v>2958465</v>
      </c>
    </row>
    <row r="23" spans="1:9">
      <c r="A23" s="300" t="s">
        <v>77</v>
      </c>
      <c r="C23" s="300" t="s">
        <v>63</v>
      </c>
      <c r="D23" s="300" t="s">
        <v>64</v>
      </c>
      <c r="E23" s="300">
        <v>6.9999999999999999E-4</v>
      </c>
      <c r="F23" s="301">
        <v>43102</v>
      </c>
      <c r="G23" s="301">
        <v>2958465</v>
      </c>
      <c r="H23" s="301">
        <v>42736</v>
      </c>
      <c r="I23" s="301">
        <v>2958465</v>
      </c>
    </row>
    <row r="24" spans="1:9">
      <c r="A24" s="300" t="s">
        <v>77</v>
      </c>
      <c r="C24" s="300" t="s">
        <v>65</v>
      </c>
      <c r="D24" s="300" t="s">
        <v>66</v>
      </c>
      <c r="E24" s="300">
        <v>6.9999999999999999E-4</v>
      </c>
      <c r="F24" s="301">
        <v>43102</v>
      </c>
      <c r="G24" s="301">
        <v>2958465</v>
      </c>
      <c r="H24" s="301">
        <v>42736</v>
      </c>
      <c r="I24" s="301">
        <v>2958465</v>
      </c>
    </row>
    <row r="25" spans="1:9">
      <c r="A25" s="300" t="s">
        <v>77</v>
      </c>
      <c r="C25" s="300" t="s">
        <v>67</v>
      </c>
      <c r="D25" s="300" t="s">
        <v>68</v>
      </c>
      <c r="E25" s="300">
        <v>6.9999999999999999E-4</v>
      </c>
      <c r="F25" s="301">
        <v>43102</v>
      </c>
      <c r="G25" s="301">
        <v>2958465</v>
      </c>
      <c r="H25" s="301">
        <v>42736</v>
      </c>
      <c r="I25" s="301">
        <v>2958465</v>
      </c>
    </row>
    <row r="26" spans="1:9">
      <c r="A26" s="300" t="s">
        <v>77</v>
      </c>
      <c r="C26" s="300" t="s">
        <v>69</v>
      </c>
      <c r="D26" s="300" t="s">
        <v>70</v>
      </c>
      <c r="E26" s="300">
        <v>6.9999999999999999E-4</v>
      </c>
      <c r="F26" s="301">
        <v>43102</v>
      </c>
      <c r="G26" s="301">
        <v>2958465</v>
      </c>
      <c r="H26" s="301">
        <v>42736</v>
      </c>
      <c r="I26" s="301">
        <v>2958465</v>
      </c>
    </row>
    <row r="27" spans="1:9">
      <c r="A27" s="300" t="s">
        <v>77</v>
      </c>
      <c r="C27" s="300" t="s">
        <v>71</v>
      </c>
      <c r="D27" s="300" t="s">
        <v>72</v>
      </c>
      <c r="E27" s="300">
        <v>6.9999999999999999E-4</v>
      </c>
      <c r="F27" s="301">
        <v>43102</v>
      </c>
      <c r="G27" s="301">
        <v>2958465</v>
      </c>
      <c r="H27" s="301">
        <v>42736</v>
      </c>
      <c r="I27" s="301">
        <v>2958465</v>
      </c>
    </row>
    <row r="28" spans="1:9">
      <c r="A28" s="300" t="s">
        <v>77</v>
      </c>
      <c r="C28" s="300" t="s">
        <v>73</v>
      </c>
      <c r="D28" s="300" t="s">
        <v>74</v>
      </c>
      <c r="E28" s="300">
        <v>6.9999999999999999E-4</v>
      </c>
      <c r="F28" s="301">
        <v>43102</v>
      </c>
      <c r="G28" s="301">
        <v>2958465</v>
      </c>
      <c r="H28" s="301">
        <v>42736</v>
      </c>
      <c r="I28" s="301">
        <v>2958465</v>
      </c>
    </row>
    <row r="29" spans="1:9">
      <c r="A29" s="300" t="s">
        <v>77</v>
      </c>
      <c r="C29" s="300" t="s">
        <v>75</v>
      </c>
      <c r="D29" s="300" t="s">
        <v>76</v>
      </c>
      <c r="E29" s="300">
        <v>6.9999999999999999E-4</v>
      </c>
      <c r="F29" s="301">
        <v>43102</v>
      </c>
      <c r="G29" s="301">
        <v>2958465</v>
      </c>
      <c r="H29" s="301">
        <v>42736</v>
      </c>
      <c r="I29" s="301">
        <v>2958465</v>
      </c>
    </row>
  </sheetData>
  <phoneticPr fontId="1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1"/>
  </sheetPr>
  <dimension ref="A3:XFD807"/>
  <sheetViews>
    <sheetView zoomScale="110" zoomScaleNormal="110" workbookViewId="0">
      <pane xSplit="5" ySplit="4" topLeftCell="F5" activePane="bottomRight" state="frozen"/>
      <selection pane="topRight"/>
      <selection pane="bottomLeft"/>
      <selection pane="bottomRight" activeCell="G2" sqref="G2:I26"/>
    </sheetView>
  </sheetViews>
  <sheetFormatPr defaultColWidth="9" defaultRowHeight="15.6"/>
  <cols>
    <col min="1" max="1" width="6.69921875" customWidth="1"/>
    <col min="2" max="2" width="11.8984375" style="303" customWidth="1"/>
    <col min="3" max="3" width="5" customWidth="1"/>
    <col min="4" max="4" width="14.3984375" customWidth="1"/>
    <col min="5" max="5" width="11.3984375" customWidth="1"/>
    <col min="6" max="6" width="13" style="392" customWidth="1"/>
    <col min="7" max="7" width="10.09765625" style="303" customWidth="1"/>
    <col min="8" max="8" width="5.5" customWidth="1"/>
    <col min="9" max="9" width="12.8984375" style="303" customWidth="1"/>
    <col min="10" max="10" width="9.59765625" customWidth="1"/>
    <col min="11" max="12" width="12.69921875" customWidth="1"/>
    <col min="14" max="14" width="14.5" customWidth="1"/>
    <col min="16" max="16" width="5" customWidth="1"/>
    <col min="17" max="17" width="8" customWidth="1"/>
    <col min="18" max="18" width="11.69921875" style="393" customWidth="1"/>
    <col min="19" max="19" width="11.19921875" style="393" customWidth="1"/>
    <col min="20" max="20" width="8" style="394" customWidth="1"/>
    <col min="21" max="21" width="9.59765625" customWidth="1"/>
    <col min="22" max="22" width="14.09765625" customWidth="1"/>
    <col min="23" max="23" width="14" style="395" customWidth="1"/>
    <col min="24" max="24" width="14" style="396" customWidth="1"/>
    <col min="25" max="25" width="9" style="397"/>
    <col min="26" max="26" width="9.3984375"/>
  </cols>
  <sheetData>
    <row r="3" spans="1:26" s="385" customFormat="1" ht="12.15" customHeight="1">
      <c r="A3" s="398" t="s">
        <v>78</v>
      </c>
      <c r="B3" s="399" t="s">
        <v>79</v>
      </c>
      <c r="C3" s="398" t="s">
        <v>35</v>
      </c>
      <c r="D3" s="398" t="s">
        <v>36</v>
      </c>
      <c r="E3" s="400" t="s">
        <v>80</v>
      </c>
      <c r="F3" s="401" t="s">
        <v>81</v>
      </c>
      <c r="G3" s="399" t="s">
        <v>82</v>
      </c>
      <c r="H3" s="402" t="s">
        <v>83</v>
      </c>
      <c r="I3" s="399" t="s">
        <v>84</v>
      </c>
      <c r="J3" s="408" t="s">
        <v>85</v>
      </c>
      <c r="K3" s="400" t="s">
        <v>86</v>
      </c>
      <c r="L3" s="409" t="s">
        <v>87</v>
      </c>
      <c r="M3" s="410" t="s">
        <v>88</v>
      </c>
      <c r="N3" s="410" t="s">
        <v>89</v>
      </c>
      <c r="O3" s="411" t="s">
        <v>90</v>
      </c>
      <c r="P3" s="410" t="s">
        <v>91</v>
      </c>
      <c r="Q3" s="415" t="s">
        <v>92</v>
      </c>
      <c r="R3" s="415" t="s">
        <v>93</v>
      </c>
      <c r="S3" s="415" t="s">
        <v>94</v>
      </c>
      <c r="T3" s="415" t="s">
        <v>95</v>
      </c>
      <c r="U3" s="411" t="s">
        <v>96</v>
      </c>
      <c r="V3" s="416" t="s">
        <v>97</v>
      </c>
      <c r="W3" s="417" t="s">
        <v>98</v>
      </c>
      <c r="X3" s="418" t="s">
        <v>34</v>
      </c>
      <c r="Y3" s="420" t="s">
        <v>99</v>
      </c>
      <c r="Z3" s="421" t="s">
        <v>100</v>
      </c>
    </row>
    <row r="4" spans="1:26" s="181" customFormat="1" ht="12.15" customHeight="1">
      <c r="A4" s="403" t="s">
        <v>101</v>
      </c>
      <c r="B4" s="474">
        <v>43180</v>
      </c>
      <c r="C4" s="405" t="s">
        <v>102</v>
      </c>
      <c r="D4" s="405" t="s">
        <v>103</v>
      </c>
      <c r="E4" s="406">
        <v>2450</v>
      </c>
      <c r="F4" s="407" t="s">
        <v>104</v>
      </c>
      <c r="G4" s="474">
        <v>43240</v>
      </c>
      <c r="H4" s="405">
        <v>60</v>
      </c>
      <c r="I4" s="474">
        <v>43308</v>
      </c>
      <c r="J4" s="412">
        <v>2450</v>
      </c>
      <c r="K4" s="406">
        <v>0</v>
      </c>
      <c r="L4" s="406">
        <v>500</v>
      </c>
      <c r="M4" s="405" t="s">
        <v>105</v>
      </c>
      <c r="N4" s="405" t="s">
        <v>106</v>
      </c>
      <c r="O4" s="413">
        <v>1</v>
      </c>
      <c r="P4" s="414" t="s">
        <v>107</v>
      </c>
      <c r="Q4" s="414">
        <v>2450</v>
      </c>
      <c r="R4" s="414">
        <v>2450</v>
      </c>
      <c r="S4" s="405" t="s">
        <v>108</v>
      </c>
      <c r="T4" s="414">
        <v>140</v>
      </c>
      <c r="U4" s="413">
        <v>140</v>
      </c>
      <c r="V4" s="405" t="s">
        <v>109</v>
      </c>
      <c r="W4" s="404">
        <v>43166</v>
      </c>
      <c r="X4" s="419"/>
      <c r="Y4" s="422">
        <v>0.17</v>
      </c>
      <c r="Z4" s="181">
        <v>940.17094017093996</v>
      </c>
    </row>
    <row r="5" spans="1:26" s="181" customFormat="1" ht="12.15" customHeight="1">
      <c r="A5" s="403" t="s">
        <v>101</v>
      </c>
      <c r="B5" s="474">
        <v>43130</v>
      </c>
      <c r="C5" s="405" t="s">
        <v>110</v>
      </c>
      <c r="D5" s="405" t="s">
        <v>111</v>
      </c>
      <c r="E5" s="406">
        <v>2300</v>
      </c>
      <c r="F5" s="407" t="s">
        <v>112</v>
      </c>
      <c r="G5" s="474">
        <v>43220</v>
      </c>
      <c r="H5" s="405">
        <v>90</v>
      </c>
      <c r="I5" s="474">
        <v>43290</v>
      </c>
      <c r="J5" s="412">
        <v>2300</v>
      </c>
      <c r="K5" s="406">
        <v>0</v>
      </c>
      <c r="L5" s="406">
        <v>734</v>
      </c>
      <c r="M5" s="405" t="s">
        <v>113</v>
      </c>
      <c r="N5" s="405" t="s">
        <v>114</v>
      </c>
      <c r="O5" s="413">
        <v>1</v>
      </c>
      <c r="P5" s="414" t="s">
        <v>107</v>
      </c>
      <c r="Q5" s="414">
        <v>2300</v>
      </c>
      <c r="R5" s="414">
        <v>2300</v>
      </c>
      <c r="S5" s="405" t="s">
        <v>115</v>
      </c>
      <c r="T5" s="414">
        <v>170</v>
      </c>
      <c r="U5" s="413">
        <v>170</v>
      </c>
      <c r="V5" s="405" t="s">
        <v>116</v>
      </c>
      <c r="W5" s="404">
        <v>43131</v>
      </c>
      <c r="X5" s="419"/>
      <c r="Y5" s="422">
        <v>0.17</v>
      </c>
    </row>
    <row r="6" spans="1:26" s="181" customFormat="1" ht="12.15" customHeight="1">
      <c r="A6" s="403" t="s">
        <v>101</v>
      </c>
      <c r="B6" s="474">
        <v>43137</v>
      </c>
      <c r="C6" s="405" t="s">
        <v>110</v>
      </c>
      <c r="D6" s="405" t="s">
        <v>111</v>
      </c>
      <c r="E6" s="406">
        <v>4600</v>
      </c>
      <c r="F6" s="407" t="s">
        <v>117</v>
      </c>
      <c r="G6" s="474">
        <v>43227</v>
      </c>
      <c r="H6" s="405">
        <v>90</v>
      </c>
      <c r="I6" s="474">
        <v>43290</v>
      </c>
      <c r="J6" s="412">
        <v>4600</v>
      </c>
      <c r="K6" s="406">
        <v>0</v>
      </c>
      <c r="L6" s="406">
        <v>132</v>
      </c>
      <c r="M6" s="405" t="s">
        <v>113</v>
      </c>
      <c r="N6" s="405" t="s">
        <v>114</v>
      </c>
      <c r="O6" s="413">
        <v>2</v>
      </c>
      <c r="P6" s="414" t="s">
        <v>107</v>
      </c>
      <c r="Q6" s="414">
        <v>2300</v>
      </c>
      <c r="R6" s="414">
        <v>4600</v>
      </c>
      <c r="S6" s="405" t="s">
        <v>115</v>
      </c>
      <c r="T6" s="414">
        <v>170</v>
      </c>
      <c r="U6" s="413">
        <v>340</v>
      </c>
      <c r="V6" s="405" t="s">
        <v>118</v>
      </c>
      <c r="W6" s="404">
        <v>43137</v>
      </c>
      <c r="X6" s="419"/>
      <c r="Y6" s="422">
        <v>0.17</v>
      </c>
    </row>
    <row r="7" spans="1:26" s="181" customFormat="1" ht="12.15" customHeight="1">
      <c r="A7" s="403" t="s">
        <v>101</v>
      </c>
      <c r="B7" s="474">
        <v>43176</v>
      </c>
      <c r="C7" s="405" t="s">
        <v>110</v>
      </c>
      <c r="D7" s="405" t="s">
        <v>111</v>
      </c>
      <c r="E7" s="406">
        <v>4600</v>
      </c>
      <c r="F7" s="407" t="s">
        <v>119</v>
      </c>
      <c r="G7" s="474">
        <v>43266</v>
      </c>
      <c r="H7" s="405">
        <v>90</v>
      </c>
      <c r="I7" s="474">
        <v>43290</v>
      </c>
      <c r="J7" s="412">
        <v>4600</v>
      </c>
      <c r="K7" s="406">
        <v>0</v>
      </c>
      <c r="L7" s="406">
        <v>468</v>
      </c>
      <c r="M7" s="405" t="s">
        <v>120</v>
      </c>
      <c r="N7" s="405" t="s">
        <v>114</v>
      </c>
      <c r="O7" s="413">
        <v>2</v>
      </c>
      <c r="P7" s="414" t="s">
        <v>107</v>
      </c>
      <c r="Q7" s="414">
        <v>2300</v>
      </c>
      <c r="R7" s="414">
        <v>4600</v>
      </c>
      <c r="S7" s="405" t="s">
        <v>115</v>
      </c>
      <c r="T7" s="414">
        <v>170</v>
      </c>
      <c r="U7" s="413">
        <v>340</v>
      </c>
      <c r="V7" s="405" t="s">
        <v>121</v>
      </c>
      <c r="W7" s="404">
        <v>43178</v>
      </c>
      <c r="X7" s="419"/>
      <c r="Y7" s="422">
        <v>0.17</v>
      </c>
    </row>
    <row r="8" spans="1:26" s="181" customFormat="1" ht="12.15" customHeight="1">
      <c r="A8" s="403" t="s">
        <v>101</v>
      </c>
      <c r="B8" s="474">
        <v>43176</v>
      </c>
      <c r="C8" s="405" t="s">
        <v>110</v>
      </c>
      <c r="D8" s="405" t="s">
        <v>111</v>
      </c>
      <c r="E8" s="406">
        <v>350</v>
      </c>
      <c r="F8" s="407" t="s">
        <v>119</v>
      </c>
      <c r="G8" s="474">
        <v>43266</v>
      </c>
      <c r="H8" s="405">
        <v>90</v>
      </c>
      <c r="I8" s="474">
        <v>43290</v>
      </c>
      <c r="J8" s="412">
        <v>350</v>
      </c>
      <c r="K8" s="406">
        <v>0</v>
      </c>
      <c r="L8" s="406">
        <v>468</v>
      </c>
      <c r="M8" s="405" t="s">
        <v>122</v>
      </c>
      <c r="N8" s="405" t="s">
        <v>123</v>
      </c>
      <c r="O8" s="413">
        <v>1</v>
      </c>
      <c r="P8" s="414" t="s">
        <v>107</v>
      </c>
      <c r="Q8" s="414">
        <v>350</v>
      </c>
      <c r="R8" s="414">
        <v>350</v>
      </c>
      <c r="S8" s="405" t="s">
        <v>124</v>
      </c>
      <c r="T8" s="414">
        <v>17</v>
      </c>
      <c r="U8" s="413">
        <v>17</v>
      </c>
      <c r="V8" s="405" t="s">
        <v>121</v>
      </c>
      <c r="W8" s="404">
        <v>43178</v>
      </c>
      <c r="X8" s="419"/>
      <c r="Y8" s="422">
        <v>0.17</v>
      </c>
    </row>
    <row r="9" spans="1:26" s="181" customFormat="1" ht="12.15" customHeight="1">
      <c r="A9" s="403" t="s">
        <v>101</v>
      </c>
      <c r="B9" s="474">
        <v>43123</v>
      </c>
      <c r="C9" s="405" t="s">
        <v>125</v>
      </c>
      <c r="D9" s="405" t="s">
        <v>126</v>
      </c>
      <c r="E9" s="406">
        <v>7200</v>
      </c>
      <c r="F9" s="407" t="s">
        <v>127</v>
      </c>
      <c r="G9" s="474">
        <v>43213</v>
      </c>
      <c r="H9" s="405">
        <v>90</v>
      </c>
      <c r="I9" s="474">
        <v>43282</v>
      </c>
      <c r="J9" s="412">
        <v>7200</v>
      </c>
      <c r="K9" s="406">
        <v>0</v>
      </c>
      <c r="L9" s="406">
        <v>493</v>
      </c>
      <c r="M9" s="405" t="s">
        <v>113</v>
      </c>
      <c r="N9" s="405" t="s">
        <v>114</v>
      </c>
      <c r="O9" s="413">
        <v>3</v>
      </c>
      <c r="P9" s="414" t="s">
        <v>107</v>
      </c>
      <c r="Q9" s="414">
        <v>2400</v>
      </c>
      <c r="R9" s="414">
        <v>7200</v>
      </c>
      <c r="S9" s="405" t="s">
        <v>115</v>
      </c>
      <c r="T9" s="414">
        <v>170</v>
      </c>
      <c r="U9" s="413">
        <v>510</v>
      </c>
      <c r="V9" s="405" t="s">
        <v>128</v>
      </c>
      <c r="W9" s="404">
        <v>43123</v>
      </c>
      <c r="X9" s="419"/>
      <c r="Y9" s="422">
        <v>0.17</v>
      </c>
    </row>
    <row r="10" spans="1:26" s="181" customFormat="1" ht="12.15" customHeight="1">
      <c r="A10" s="403" t="s">
        <v>101</v>
      </c>
      <c r="B10" s="474">
        <v>43235</v>
      </c>
      <c r="C10" s="405" t="s">
        <v>129</v>
      </c>
      <c r="D10" s="405" t="s">
        <v>130</v>
      </c>
      <c r="E10" s="406">
        <v>3371</v>
      </c>
      <c r="F10" s="407" t="s">
        <v>131</v>
      </c>
      <c r="G10" s="474">
        <v>43235</v>
      </c>
      <c r="H10" s="405" t="s">
        <v>132</v>
      </c>
      <c r="I10" s="474">
        <v>43294</v>
      </c>
      <c r="J10" s="412">
        <v>3371</v>
      </c>
      <c r="K10" s="406">
        <v>0</v>
      </c>
      <c r="L10" s="406">
        <v>288</v>
      </c>
      <c r="M10" s="405" t="s">
        <v>133</v>
      </c>
      <c r="N10" s="405" t="s">
        <v>134</v>
      </c>
      <c r="O10" s="413">
        <v>1</v>
      </c>
      <c r="P10" s="414" t="s">
        <v>107</v>
      </c>
      <c r="Q10" s="414">
        <v>3371</v>
      </c>
      <c r="R10" s="414">
        <v>3371</v>
      </c>
      <c r="S10" s="405" t="s">
        <v>135</v>
      </c>
      <c r="T10" s="414">
        <v>170</v>
      </c>
      <c r="U10" s="413">
        <v>170</v>
      </c>
      <c r="V10" s="405" t="s">
        <v>136</v>
      </c>
      <c r="W10" s="404">
        <v>43235</v>
      </c>
      <c r="X10" s="419"/>
      <c r="Y10" s="422">
        <v>0.16000178938276599</v>
      </c>
    </row>
    <row r="11" spans="1:26" s="181" customFormat="1" ht="12.15" customHeight="1">
      <c r="A11" s="403" t="s">
        <v>101</v>
      </c>
      <c r="B11" s="474">
        <v>43060</v>
      </c>
      <c r="C11" s="405" t="s">
        <v>137</v>
      </c>
      <c r="D11" s="405" t="s">
        <v>138</v>
      </c>
      <c r="E11" s="406">
        <v>28384</v>
      </c>
      <c r="F11" s="407" t="s">
        <v>139</v>
      </c>
      <c r="G11" s="474">
        <v>43150</v>
      </c>
      <c r="H11" s="405">
        <v>90</v>
      </c>
      <c r="I11" s="474">
        <v>43293</v>
      </c>
      <c r="J11" s="412">
        <v>28384</v>
      </c>
      <c r="K11" s="406">
        <v>0</v>
      </c>
      <c r="L11" s="406">
        <v>737</v>
      </c>
      <c r="M11" s="405" t="s">
        <v>140</v>
      </c>
      <c r="N11" s="405" t="s">
        <v>141</v>
      </c>
      <c r="O11" s="413">
        <v>8</v>
      </c>
      <c r="P11" s="414" t="s">
        <v>107</v>
      </c>
      <c r="Q11" s="414">
        <v>3548</v>
      </c>
      <c r="R11" s="414">
        <v>28384</v>
      </c>
      <c r="S11" s="405" t="s">
        <v>142</v>
      </c>
      <c r="T11" s="414">
        <v>170</v>
      </c>
      <c r="U11" s="413">
        <v>1360</v>
      </c>
      <c r="V11" s="405" t="s">
        <v>143</v>
      </c>
      <c r="W11" s="404">
        <v>43028</v>
      </c>
      <c r="X11" s="419"/>
      <c r="Y11" s="422">
        <v>0.17</v>
      </c>
    </row>
    <row r="12" spans="1:26" s="181" customFormat="1" ht="12.15" customHeight="1">
      <c r="A12" s="403" t="s">
        <v>101</v>
      </c>
      <c r="B12" s="474">
        <v>43060</v>
      </c>
      <c r="C12" s="405" t="s">
        <v>137</v>
      </c>
      <c r="D12" s="405" t="s">
        <v>138</v>
      </c>
      <c r="E12" s="406">
        <v>8400</v>
      </c>
      <c r="F12" s="407" t="s">
        <v>139</v>
      </c>
      <c r="G12" s="474">
        <v>43150</v>
      </c>
      <c r="H12" s="405">
        <v>90</v>
      </c>
      <c r="I12" s="474">
        <v>43293</v>
      </c>
      <c r="J12" s="412">
        <v>8400</v>
      </c>
      <c r="K12" s="406">
        <v>0</v>
      </c>
      <c r="L12" s="406">
        <v>737</v>
      </c>
      <c r="M12" s="405" t="s">
        <v>144</v>
      </c>
      <c r="N12" s="405" t="s">
        <v>145</v>
      </c>
      <c r="O12" s="413">
        <v>2</v>
      </c>
      <c r="P12" s="414" t="s">
        <v>107</v>
      </c>
      <c r="Q12" s="414">
        <v>4200</v>
      </c>
      <c r="R12" s="414">
        <v>8400</v>
      </c>
      <c r="S12" s="405" t="s">
        <v>146</v>
      </c>
      <c r="T12" s="414">
        <v>180</v>
      </c>
      <c r="U12" s="413">
        <v>360</v>
      </c>
      <c r="V12" s="405" t="s">
        <v>147</v>
      </c>
      <c r="W12" s="404">
        <v>43036</v>
      </c>
      <c r="X12" s="419"/>
      <c r="Y12" s="422">
        <v>0.17</v>
      </c>
    </row>
    <row r="13" spans="1:26" s="181" customFormat="1" ht="12.15" customHeight="1">
      <c r="A13" s="403" t="s">
        <v>101</v>
      </c>
      <c r="B13" s="474">
        <v>43060</v>
      </c>
      <c r="C13" s="405" t="s">
        <v>137</v>
      </c>
      <c r="D13" s="405" t="s">
        <v>138</v>
      </c>
      <c r="E13" s="406">
        <v>35480</v>
      </c>
      <c r="F13" s="407" t="s">
        <v>139</v>
      </c>
      <c r="G13" s="474">
        <v>43150</v>
      </c>
      <c r="H13" s="405">
        <v>90</v>
      </c>
      <c r="I13" s="474">
        <v>43293</v>
      </c>
      <c r="J13" s="412">
        <v>35480</v>
      </c>
      <c r="K13" s="406">
        <v>0</v>
      </c>
      <c r="L13" s="406">
        <v>737</v>
      </c>
      <c r="M13" s="405" t="s">
        <v>140</v>
      </c>
      <c r="N13" s="405" t="s">
        <v>141</v>
      </c>
      <c r="O13" s="413">
        <v>10</v>
      </c>
      <c r="P13" s="414" t="s">
        <v>107</v>
      </c>
      <c r="Q13" s="414">
        <v>3548</v>
      </c>
      <c r="R13" s="414">
        <v>35480</v>
      </c>
      <c r="S13" s="405" t="s">
        <v>142</v>
      </c>
      <c r="T13" s="414">
        <v>170</v>
      </c>
      <c r="U13" s="413">
        <v>1700</v>
      </c>
      <c r="V13" s="405" t="s">
        <v>148</v>
      </c>
      <c r="W13" s="404">
        <v>43054</v>
      </c>
      <c r="X13" s="419"/>
      <c r="Y13" s="422">
        <v>0.17</v>
      </c>
    </row>
    <row r="14" spans="1:26" s="181" customFormat="1" ht="12.15" customHeight="1">
      <c r="A14" s="403" t="s">
        <v>101</v>
      </c>
      <c r="B14" s="474">
        <v>43089</v>
      </c>
      <c r="C14" s="405" t="s">
        <v>137</v>
      </c>
      <c r="D14" s="405" t="s">
        <v>138</v>
      </c>
      <c r="E14" s="406">
        <v>35480</v>
      </c>
      <c r="F14" s="407" t="s">
        <v>149</v>
      </c>
      <c r="G14" s="474">
        <v>43179</v>
      </c>
      <c r="H14" s="405">
        <v>90</v>
      </c>
      <c r="I14" s="474">
        <v>43293</v>
      </c>
      <c r="J14" s="412">
        <v>35480</v>
      </c>
      <c r="K14" s="406">
        <v>0</v>
      </c>
      <c r="L14" s="406">
        <v>516</v>
      </c>
      <c r="M14" s="405" t="s">
        <v>140</v>
      </c>
      <c r="N14" s="405" t="s">
        <v>141</v>
      </c>
      <c r="O14" s="413">
        <v>10</v>
      </c>
      <c r="P14" s="414" t="s">
        <v>107</v>
      </c>
      <c r="Q14" s="414">
        <v>3548</v>
      </c>
      <c r="R14" s="414">
        <v>35480</v>
      </c>
      <c r="S14" s="405" t="s">
        <v>142</v>
      </c>
      <c r="T14" s="414">
        <v>170</v>
      </c>
      <c r="U14" s="413">
        <v>1700</v>
      </c>
      <c r="V14" s="405" t="s">
        <v>150</v>
      </c>
      <c r="W14" s="404">
        <v>43073</v>
      </c>
      <c r="X14" s="419"/>
      <c r="Y14" s="422">
        <v>0.17</v>
      </c>
    </row>
    <row r="15" spans="1:26" s="181" customFormat="1" ht="12.15" customHeight="1">
      <c r="A15" s="403" t="s">
        <v>101</v>
      </c>
      <c r="B15" s="474">
        <v>43089</v>
      </c>
      <c r="C15" s="405" t="s">
        <v>137</v>
      </c>
      <c r="D15" s="405" t="s">
        <v>138</v>
      </c>
      <c r="E15" s="406">
        <v>3000</v>
      </c>
      <c r="F15" s="407" t="s">
        <v>149</v>
      </c>
      <c r="G15" s="474">
        <v>43179</v>
      </c>
      <c r="H15" s="405">
        <v>90</v>
      </c>
      <c r="I15" s="474">
        <v>43293</v>
      </c>
      <c r="J15" s="412">
        <v>3000</v>
      </c>
      <c r="K15" s="406">
        <v>0</v>
      </c>
      <c r="L15" s="406">
        <v>516</v>
      </c>
      <c r="M15" s="405" t="s">
        <v>151</v>
      </c>
      <c r="N15" s="405" t="s">
        <v>152</v>
      </c>
      <c r="O15" s="413">
        <v>5</v>
      </c>
      <c r="P15" s="414" t="s">
        <v>107</v>
      </c>
      <c r="Q15" s="414">
        <v>600</v>
      </c>
      <c r="R15" s="414">
        <v>3000</v>
      </c>
      <c r="S15" s="405" t="s">
        <v>153</v>
      </c>
      <c r="T15" s="414">
        <v>20</v>
      </c>
      <c r="U15" s="413">
        <v>100</v>
      </c>
      <c r="V15" s="405" t="s">
        <v>154</v>
      </c>
      <c r="W15" s="404">
        <v>43082</v>
      </c>
      <c r="X15" s="419"/>
      <c r="Y15" s="422">
        <v>0.17</v>
      </c>
    </row>
    <row r="16" spans="1:26" s="181" customFormat="1" ht="12.15" customHeight="1">
      <c r="A16" s="403" t="s">
        <v>101</v>
      </c>
      <c r="B16" s="474">
        <v>43089</v>
      </c>
      <c r="C16" s="405" t="s">
        <v>137</v>
      </c>
      <c r="D16" s="405" t="s">
        <v>138</v>
      </c>
      <c r="E16" s="406">
        <v>2400</v>
      </c>
      <c r="F16" s="407" t="s">
        <v>149</v>
      </c>
      <c r="G16" s="474">
        <v>43179</v>
      </c>
      <c r="H16" s="405">
        <v>90</v>
      </c>
      <c r="I16" s="474">
        <v>43293</v>
      </c>
      <c r="J16" s="412">
        <v>2400</v>
      </c>
      <c r="K16" s="406">
        <v>0</v>
      </c>
      <c r="L16" s="406">
        <v>516</v>
      </c>
      <c r="M16" s="405" t="s">
        <v>151</v>
      </c>
      <c r="N16" s="405" t="s">
        <v>152</v>
      </c>
      <c r="O16" s="413">
        <v>4</v>
      </c>
      <c r="P16" s="414" t="s">
        <v>107</v>
      </c>
      <c r="Q16" s="414">
        <v>600</v>
      </c>
      <c r="R16" s="414">
        <v>2400</v>
      </c>
      <c r="S16" s="405" t="s">
        <v>153</v>
      </c>
      <c r="T16" s="414">
        <v>20</v>
      </c>
      <c r="U16" s="413">
        <v>80</v>
      </c>
      <c r="V16" s="405" t="s">
        <v>155</v>
      </c>
      <c r="W16" s="404">
        <v>43085</v>
      </c>
      <c r="X16" s="419"/>
      <c r="Y16" s="422">
        <v>0.17</v>
      </c>
    </row>
    <row r="17" spans="1:25" s="181" customFormat="1" ht="12.15" customHeight="1">
      <c r="A17" s="403" t="s">
        <v>101</v>
      </c>
      <c r="B17" s="474">
        <v>43089</v>
      </c>
      <c r="C17" s="405" t="s">
        <v>137</v>
      </c>
      <c r="D17" s="405" t="s">
        <v>138</v>
      </c>
      <c r="E17" s="406">
        <v>8400</v>
      </c>
      <c r="F17" s="407" t="s">
        <v>149</v>
      </c>
      <c r="G17" s="474">
        <v>43179</v>
      </c>
      <c r="H17" s="405">
        <v>90</v>
      </c>
      <c r="I17" s="474">
        <v>43293</v>
      </c>
      <c r="J17" s="412">
        <v>8400</v>
      </c>
      <c r="K17" s="406">
        <v>0</v>
      </c>
      <c r="L17" s="406">
        <v>516</v>
      </c>
      <c r="M17" s="405" t="s">
        <v>144</v>
      </c>
      <c r="N17" s="405" t="s">
        <v>145</v>
      </c>
      <c r="O17" s="413">
        <v>2</v>
      </c>
      <c r="P17" s="414" t="s">
        <v>107</v>
      </c>
      <c r="Q17" s="414">
        <v>4200</v>
      </c>
      <c r="R17" s="414">
        <v>8400</v>
      </c>
      <c r="S17" s="405" t="s">
        <v>146</v>
      </c>
      <c r="T17" s="414">
        <v>180</v>
      </c>
      <c r="U17" s="413">
        <v>360</v>
      </c>
      <c r="V17" s="405" t="s">
        <v>156</v>
      </c>
      <c r="W17" s="404">
        <v>43088</v>
      </c>
      <c r="X17" s="419"/>
      <c r="Y17" s="422">
        <v>0.17</v>
      </c>
    </row>
    <row r="18" spans="1:25" s="181" customFormat="1" ht="12.15" customHeight="1">
      <c r="A18" s="403" t="s">
        <v>101</v>
      </c>
      <c r="B18" s="474">
        <v>43123</v>
      </c>
      <c r="C18" s="405" t="s">
        <v>137</v>
      </c>
      <c r="D18" s="405" t="s">
        <v>138</v>
      </c>
      <c r="E18" s="406">
        <v>35480</v>
      </c>
      <c r="F18" s="407" t="s">
        <v>157</v>
      </c>
      <c r="G18" s="474">
        <v>43213</v>
      </c>
      <c r="H18" s="405">
        <v>90</v>
      </c>
      <c r="I18" s="474">
        <v>43308</v>
      </c>
      <c r="J18" s="412">
        <v>35480</v>
      </c>
      <c r="K18" s="406">
        <v>0</v>
      </c>
      <c r="L18" s="406">
        <v>498</v>
      </c>
      <c r="M18" s="405" t="s">
        <v>158</v>
      </c>
      <c r="N18" s="405" t="s">
        <v>141</v>
      </c>
      <c r="O18" s="413">
        <v>10</v>
      </c>
      <c r="P18" s="414" t="s">
        <v>107</v>
      </c>
      <c r="Q18" s="414">
        <v>3548</v>
      </c>
      <c r="R18" s="414">
        <v>35480</v>
      </c>
      <c r="S18" s="405" t="s">
        <v>142</v>
      </c>
      <c r="T18" s="414">
        <v>170</v>
      </c>
      <c r="U18" s="413">
        <v>1700</v>
      </c>
      <c r="V18" s="405" t="s">
        <v>159</v>
      </c>
      <c r="W18" s="404">
        <v>43091</v>
      </c>
      <c r="X18" s="419"/>
      <c r="Y18" s="422">
        <v>0.17</v>
      </c>
    </row>
    <row r="19" spans="1:25" s="181" customFormat="1" ht="12.15" customHeight="1">
      <c r="A19" s="403" t="s">
        <v>101</v>
      </c>
      <c r="B19" s="474">
        <v>43123</v>
      </c>
      <c r="C19" s="405" t="s">
        <v>137</v>
      </c>
      <c r="D19" s="405" t="s">
        <v>138</v>
      </c>
      <c r="E19" s="406">
        <v>35480</v>
      </c>
      <c r="F19" s="407" t="s">
        <v>157</v>
      </c>
      <c r="G19" s="474">
        <v>43213</v>
      </c>
      <c r="H19" s="405">
        <v>90</v>
      </c>
      <c r="I19" s="474">
        <v>43308</v>
      </c>
      <c r="J19" s="412">
        <v>35480</v>
      </c>
      <c r="K19" s="406">
        <v>0</v>
      </c>
      <c r="L19" s="406">
        <v>498</v>
      </c>
      <c r="M19" s="405" t="s">
        <v>158</v>
      </c>
      <c r="N19" s="405" t="s">
        <v>141</v>
      </c>
      <c r="O19" s="413">
        <v>10</v>
      </c>
      <c r="P19" s="414" t="s">
        <v>107</v>
      </c>
      <c r="Q19" s="414">
        <v>3548</v>
      </c>
      <c r="R19" s="414">
        <v>35480</v>
      </c>
      <c r="S19" s="405" t="s">
        <v>142</v>
      </c>
      <c r="T19" s="414">
        <v>170</v>
      </c>
      <c r="U19" s="413">
        <v>1700</v>
      </c>
      <c r="V19" s="405" t="s">
        <v>160</v>
      </c>
      <c r="W19" s="404">
        <v>43104</v>
      </c>
      <c r="X19" s="419"/>
      <c r="Y19" s="422">
        <v>0.17</v>
      </c>
    </row>
    <row r="20" spans="1:25" s="181" customFormat="1" ht="12.15" customHeight="1">
      <c r="A20" s="403" t="s">
        <v>101</v>
      </c>
      <c r="B20" s="474">
        <v>43123</v>
      </c>
      <c r="C20" s="405" t="s">
        <v>137</v>
      </c>
      <c r="D20" s="405" t="s">
        <v>138</v>
      </c>
      <c r="E20" s="406">
        <v>12600</v>
      </c>
      <c r="F20" s="407" t="s">
        <v>161</v>
      </c>
      <c r="G20" s="474">
        <v>43213</v>
      </c>
      <c r="H20" s="405">
        <v>90</v>
      </c>
      <c r="I20" s="474">
        <v>43308</v>
      </c>
      <c r="J20" s="412">
        <v>12600</v>
      </c>
      <c r="K20" s="406">
        <v>0</v>
      </c>
      <c r="L20" s="406">
        <v>490</v>
      </c>
      <c r="M20" s="405" t="s">
        <v>162</v>
      </c>
      <c r="N20" s="405" t="s">
        <v>145</v>
      </c>
      <c r="O20" s="413">
        <v>3</v>
      </c>
      <c r="P20" s="414" t="s">
        <v>107</v>
      </c>
      <c r="Q20" s="414">
        <v>4200</v>
      </c>
      <c r="R20" s="414">
        <v>12600</v>
      </c>
      <c r="S20" s="405" t="s">
        <v>146</v>
      </c>
      <c r="T20" s="414">
        <v>180</v>
      </c>
      <c r="U20" s="413">
        <v>540</v>
      </c>
      <c r="V20" s="405" t="s">
        <v>163</v>
      </c>
      <c r="W20" s="404">
        <v>43116</v>
      </c>
      <c r="X20" s="419"/>
      <c r="Y20" s="422">
        <v>0.17</v>
      </c>
    </row>
    <row r="21" spans="1:25" s="181" customFormat="1" ht="12.15" customHeight="1">
      <c r="A21" s="403" t="s">
        <v>101</v>
      </c>
      <c r="B21" s="474">
        <v>43123</v>
      </c>
      <c r="C21" s="405" t="s">
        <v>137</v>
      </c>
      <c r="D21" s="405" t="s">
        <v>138</v>
      </c>
      <c r="E21" s="406">
        <v>35480</v>
      </c>
      <c r="F21" s="407" t="s">
        <v>161</v>
      </c>
      <c r="G21" s="474">
        <v>43213</v>
      </c>
      <c r="H21" s="405">
        <v>90</v>
      </c>
      <c r="I21" s="474">
        <v>43308</v>
      </c>
      <c r="J21" s="412">
        <v>35480</v>
      </c>
      <c r="K21" s="406">
        <v>0</v>
      </c>
      <c r="L21" s="406">
        <v>490</v>
      </c>
      <c r="M21" s="405" t="s">
        <v>158</v>
      </c>
      <c r="N21" s="405" t="s">
        <v>141</v>
      </c>
      <c r="O21" s="413">
        <v>10</v>
      </c>
      <c r="P21" s="414" t="s">
        <v>107</v>
      </c>
      <c r="Q21" s="414">
        <v>3548</v>
      </c>
      <c r="R21" s="414">
        <v>35480</v>
      </c>
      <c r="S21" s="405" t="s">
        <v>142</v>
      </c>
      <c r="T21" s="414">
        <v>170</v>
      </c>
      <c r="U21" s="413">
        <v>1700</v>
      </c>
      <c r="V21" s="405" t="s">
        <v>164</v>
      </c>
      <c r="W21" s="404">
        <v>43117</v>
      </c>
      <c r="X21" s="419"/>
      <c r="Y21" s="422">
        <v>0.17</v>
      </c>
    </row>
    <row r="22" spans="1:25" s="181" customFormat="1" ht="12.15" customHeight="1">
      <c r="A22" s="403" t="s">
        <v>101</v>
      </c>
      <c r="B22" s="474">
        <v>43185</v>
      </c>
      <c r="C22" s="405" t="s">
        <v>165</v>
      </c>
      <c r="D22" s="405" t="s">
        <v>166</v>
      </c>
      <c r="E22" s="406">
        <v>8550</v>
      </c>
      <c r="F22" s="407" t="s">
        <v>167</v>
      </c>
      <c r="G22" s="474">
        <v>43215</v>
      </c>
      <c r="H22" s="405">
        <v>30</v>
      </c>
      <c r="I22" s="474">
        <v>43307</v>
      </c>
      <c r="J22" s="412">
        <v>8550</v>
      </c>
      <c r="K22" s="406">
        <v>0</v>
      </c>
      <c r="L22" s="406">
        <v>559</v>
      </c>
      <c r="M22" s="405" t="s">
        <v>120</v>
      </c>
      <c r="N22" s="405" t="s">
        <v>114</v>
      </c>
      <c r="O22" s="413">
        <v>3</v>
      </c>
      <c r="P22" s="414" t="s">
        <v>107</v>
      </c>
      <c r="Q22" s="414">
        <v>2850</v>
      </c>
      <c r="R22" s="414">
        <v>8550</v>
      </c>
      <c r="S22" s="405" t="s">
        <v>115</v>
      </c>
      <c r="T22" s="414">
        <v>170</v>
      </c>
      <c r="U22" s="413">
        <v>510</v>
      </c>
      <c r="V22" s="405" t="s">
        <v>168</v>
      </c>
      <c r="W22" s="404">
        <v>43185</v>
      </c>
      <c r="X22" s="419"/>
      <c r="Y22" s="422">
        <v>0.17</v>
      </c>
    </row>
    <row r="23" spans="1:25" s="181" customFormat="1" ht="12.15" customHeight="1">
      <c r="A23" s="403" t="s">
        <v>101</v>
      </c>
      <c r="B23" s="474">
        <v>43157</v>
      </c>
      <c r="C23" s="405" t="s">
        <v>169</v>
      </c>
      <c r="D23" s="405" t="s">
        <v>170</v>
      </c>
      <c r="E23" s="406">
        <v>12000</v>
      </c>
      <c r="F23" s="407" t="s">
        <v>171</v>
      </c>
      <c r="G23" s="474">
        <v>43247</v>
      </c>
      <c r="H23" s="405">
        <v>90</v>
      </c>
      <c r="I23" s="474">
        <v>43285</v>
      </c>
      <c r="J23" s="412">
        <v>12000</v>
      </c>
      <c r="K23" s="406">
        <v>0</v>
      </c>
      <c r="L23" s="406">
        <v>223</v>
      </c>
      <c r="M23" s="405" t="s">
        <v>172</v>
      </c>
      <c r="N23" s="405" t="s">
        <v>173</v>
      </c>
      <c r="O23" s="413">
        <v>6</v>
      </c>
      <c r="P23" s="414" t="s">
        <v>107</v>
      </c>
      <c r="Q23" s="414">
        <v>2000</v>
      </c>
      <c r="R23" s="414">
        <v>12000</v>
      </c>
      <c r="S23" s="405" t="s">
        <v>174</v>
      </c>
      <c r="T23" s="414">
        <v>170</v>
      </c>
      <c r="U23" s="413">
        <v>1020</v>
      </c>
      <c r="V23" s="405" t="s">
        <v>175</v>
      </c>
      <c r="W23" s="404">
        <v>43133</v>
      </c>
      <c r="X23" s="419"/>
      <c r="Y23" s="422">
        <v>0.17</v>
      </c>
    </row>
    <row r="24" spans="1:25" s="181" customFormat="1" ht="12.15" customHeight="1">
      <c r="A24" s="403" t="s">
        <v>101</v>
      </c>
      <c r="B24" s="474">
        <v>43157</v>
      </c>
      <c r="C24" s="405" t="s">
        <v>169</v>
      </c>
      <c r="D24" s="405" t="s">
        <v>170</v>
      </c>
      <c r="E24" s="406">
        <v>27000</v>
      </c>
      <c r="F24" s="407" t="s">
        <v>171</v>
      </c>
      <c r="G24" s="474">
        <v>43247</v>
      </c>
      <c r="H24" s="405">
        <v>90</v>
      </c>
      <c r="I24" s="474">
        <v>43285</v>
      </c>
      <c r="J24" s="412">
        <v>27000</v>
      </c>
      <c r="K24" s="406">
        <v>0</v>
      </c>
      <c r="L24" s="406">
        <v>223</v>
      </c>
      <c r="M24" s="405" t="s">
        <v>176</v>
      </c>
      <c r="N24" s="405" t="s">
        <v>177</v>
      </c>
      <c r="O24" s="413">
        <v>10</v>
      </c>
      <c r="P24" s="414" t="s">
        <v>107</v>
      </c>
      <c r="Q24" s="414">
        <v>2700</v>
      </c>
      <c r="R24" s="414">
        <v>27000</v>
      </c>
      <c r="S24" s="405" t="s">
        <v>178</v>
      </c>
      <c r="T24" s="414">
        <v>170</v>
      </c>
      <c r="U24" s="413">
        <v>1700</v>
      </c>
      <c r="V24" s="405" t="s">
        <v>175</v>
      </c>
      <c r="W24" s="404">
        <v>43133</v>
      </c>
      <c r="X24" s="419"/>
      <c r="Y24" s="422">
        <v>0.17</v>
      </c>
    </row>
    <row r="25" spans="1:25" s="181" customFormat="1" ht="12.15" customHeight="1">
      <c r="A25" s="403" t="s">
        <v>101</v>
      </c>
      <c r="B25" s="474">
        <v>43294</v>
      </c>
      <c r="C25" s="405" t="s">
        <v>179</v>
      </c>
      <c r="D25" s="405" t="s">
        <v>180</v>
      </c>
      <c r="E25" s="406">
        <v>4800</v>
      </c>
      <c r="F25" s="407" t="s">
        <v>181</v>
      </c>
      <c r="G25" s="474">
        <v>43324</v>
      </c>
      <c r="H25" s="405">
        <v>30</v>
      </c>
      <c r="I25" s="474">
        <v>43297</v>
      </c>
      <c r="J25" s="412">
        <v>4800</v>
      </c>
      <c r="K25" s="406">
        <v>0</v>
      </c>
      <c r="L25" s="406">
        <v>333</v>
      </c>
      <c r="M25" s="405" t="s">
        <v>182</v>
      </c>
      <c r="N25" s="405" t="s">
        <v>183</v>
      </c>
      <c r="O25" s="413">
        <v>2</v>
      </c>
      <c r="P25" s="414" t="s">
        <v>107</v>
      </c>
      <c r="Q25" s="414">
        <v>2400</v>
      </c>
      <c r="R25" s="414">
        <v>4800</v>
      </c>
      <c r="S25" s="405" t="s">
        <v>184</v>
      </c>
      <c r="T25" s="414">
        <v>170</v>
      </c>
      <c r="U25" s="413">
        <v>340</v>
      </c>
      <c r="V25" s="405" t="s">
        <v>185</v>
      </c>
      <c r="W25" s="404">
        <v>43295</v>
      </c>
      <c r="X25" s="419"/>
      <c r="Y25" s="422">
        <v>0.16000029000007199</v>
      </c>
    </row>
    <row r="26" spans="1:25" s="181" customFormat="1" ht="12.15" customHeight="1">
      <c r="A26" s="403" t="s">
        <v>101</v>
      </c>
      <c r="B26" s="474">
        <v>43294</v>
      </c>
      <c r="C26" s="405" t="s">
        <v>179</v>
      </c>
      <c r="D26" s="405" t="s">
        <v>180</v>
      </c>
      <c r="E26" s="406">
        <v>2400</v>
      </c>
      <c r="F26" s="407" t="s">
        <v>186</v>
      </c>
      <c r="G26" s="474">
        <v>43324</v>
      </c>
      <c r="H26" s="405">
        <v>30</v>
      </c>
      <c r="I26" s="474">
        <v>43297</v>
      </c>
      <c r="J26" s="412">
        <v>2400</v>
      </c>
      <c r="K26" s="406">
        <v>0</v>
      </c>
      <c r="L26" s="406">
        <v>333</v>
      </c>
      <c r="M26" s="405" t="s">
        <v>187</v>
      </c>
      <c r="N26" s="405" t="s">
        <v>188</v>
      </c>
      <c r="O26" s="413">
        <v>0.17</v>
      </c>
      <c r="P26" s="414" t="s">
        <v>189</v>
      </c>
      <c r="Q26" s="414">
        <v>14117.647058823501</v>
      </c>
      <c r="R26" s="414">
        <v>2400</v>
      </c>
      <c r="S26" s="405" t="s">
        <v>190</v>
      </c>
      <c r="T26" s="414">
        <v>170</v>
      </c>
      <c r="U26" s="413">
        <v>170</v>
      </c>
      <c r="V26" s="405" t="s">
        <v>185</v>
      </c>
      <c r="W26" s="404">
        <v>43295</v>
      </c>
      <c r="X26" s="419"/>
      <c r="Y26" s="422">
        <v>0.159997486672112</v>
      </c>
    </row>
    <row r="27" spans="1:25" s="181" customFormat="1" ht="12.15" customHeight="1">
      <c r="A27" s="403" t="s">
        <v>101</v>
      </c>
      <c r="B27" s="474">
        <v>43203</v>
      </c>
      <c r="C27" s="405" t="s">
        <v>179</v>
      </c>
      <c r="D27" s="405" t="s">
        <v>180</v>
      </c>
      <c r="E27" s="406">
        <v>300</v>
      </c>
      <c r="F27" s="407" t="s">
        <v>191</v>
      </c>
      <c r="G27" s="474">
        <v>43233</v>
      </c>
      <c r="H27" s="405">
        <v>30</v>
      </c>
      <c r="I27" s="474">
        <v>43297</v>
      </c>
      <c r="J27" s="412">
        <v>300</v>
      </c>
      <c r="K27" s="406">
        <v>0</v>
      </c>
      <c r="L27" s="406">
        <v>343</v>
      </c>
      <c r="M27" s="405" t="s">
        <v>187</v>
      </c>
      <c r="N27" s="405" t="s">
        <v>188</v>
      </c>
      <c r="O27" s="413">
        <v>1.7000000000000001E-2</v>
      </c>
      <c r="P27" s="414" t="s">
        <v>189</v>
      </c>
      <c r="Q27" s="414">
        <v>17647.058823529402</v>
      </c>
      <c r="R27" s="414">
        <v>300</v>
      </c>
      <c r="S27" s="405" t="s">
        <v>190</v>
      </c>
      <c r="T27" s="414">
        <v>170</v>
      </c>
      <c r="U27" s="413">
        <v>17</v>
      </c>
      <c r="V27" s="405" t="s">
        <v>192</v>
      </c>
      <c r="W27" s="404">
        <v>43204</v>
      </c>
      <c r="X27" s="419"/>
      <c r="Y27" s="422">
        <v>0.17</v>
      </c>
    </row>
    <row r="28" spans="1:25" s="181" customFormat="1" ht="12.15" customHeight="1">
      <c r="A28" s="403" t="s">
        <v>101</v>
      </c>
      <c r="B28" s="474">
        <v>43203</v>
      </c>
      <c r="C28" s="405" t="s">
        <v>179</v>
      </c>
      <c r="D28" s="405" t="s">
        <v>180</v>
      </c>
      <c r="E28" s="406">
        <v>4800</v>
      </c>
      <c r="F28" s="407" t="s">
        <v>193</v>
      </c>
      <c r="G28" s="474">
        <v>43233</v>
      </c>
      <c r="H28" s="405">
        <v>30</v>
      </c>
      <c r="I28" s="474">
        <v>43297</v>
      </c>
      <c r="J28" s="412">
        <v>4800</v>
      </c>
      <c r="K28" s="406">
        <v>0</v>
      </c>
      <c r="L28" s="406">
        <v>343</v>
      </c>
      <c r="M28" s="405" t="s">
        <v>194</v>
      </c>
      <c r="N28" s="405" t="s">
        <v>183</v>
      </c>
      <c r="O28" s="413">
        <v>2</v>
      </c>
      <c r="P28" s="414" t="s">
        <v>107</v>
      </c>
      <c r="Q28" s="414">
        <v>2400</v>
      </c>
      <c r="R28" s="414">
        <v>4800</v>
      </c>
      <c r="S28" s="405" t="s">
        <v>184</v>
      </c>
      <c r="T28" s="414">
        <v>170</v>
      </c>
      <c r="U28" s="413">
        <v>340</v>
      </c>
      <c r="V28" s="405" t="s">
        <v>192</v>
      </c>
      <c r="W28" s="404">
        <v>43204</v>
      </c>
      <c r="X28" s="419"/>
      <c r="Y28" s="422">
        <v>0.17</v>
      </c>
    </row>
    <row r="29" spans="1:25" s="181" customFormat="1" ht="12.15" customHeight="1">
      <c r="A29" s="403" t="s">
        <v>101</v>
      </c>
      <c r="B29" s="474">
        <v>43132</v>
      </c>
      <c r="C29" s="405" t="s">
        <v>195</v>
      </c>
      <c r="D29" s="405" t="s">
        <v>196</v>
      </c>
      <c r="E29" s="406">
        <v>1260</v>
      </c>
      <c r="F29" s="407" t="s">
        <v>197</v>
      </c>
      <c r="G29" s="474">
        <v>43252</v>
      </c>
      <c r="H29" s="405">
        <v>120</v>
      </c>
      <c r="I29" s="474">
        <v>43291</v>
      </c>
      <c r="J29" s="412">
        <v>1260</v>
      </c>
      <c r="K29" s="406">
        <v>0</v>
      </c>
      <c r="L29" s="406">
        <v>8</v>
      </c>
      <c r="M29" s="405" t="s">
        <v>198</v>
      </c>
      <c r="N29" s="405" t="s">
        <v>199</v>
      </c>
      <c r="O29" s="413">
        <v>4</v>
      </c>
      <c r="P29" s="414" t="s">
        <v>107</v>
      </c>
      <c r="Q29" s="414">
        <v>315</v>
      </c>
      <c r="R29" s="414">
        <v>1260</v>
      </c>
      <c r="S29" s="405" t="s">
        <v>200</v>
      </c>
      <c r="T29" s="414">
        <v>15</v>
      </c>
      <c r="U29" s="413">
        <v>60</v>
      </c>
      <c r="V29" s="405" t="s">
        <v>201</v>
      </c>
      <c r="W29" s="404">
        <v>43106</v>
      </c>
      <c r="X29" s="419" t="s">
        <v>202</v>
      </c>
      <c r="Y29" s="422">
        <v>0.17</v>
      </c>
    </row>
    <row r="30" spans="1:25" s="181" customFormat="1" ht="12.15" customHeight="1">
      <c r="A30" s="403" t="s">
        <v>101</v>
      </c>
      <c r="B30" s="474">
        <v>43132</v>
      </c>
      <c r="C30" s="405" t="s">
        <v>195</v>
      </c>
      <c r="D30" s="405" t="s">
        <v>196</v>
      </c>
      <c r="E30" s="406">
        <v>1260</v>
      </c>
      <c r="F30" s="407" t="s">
        <v>197</v>
      </c>
      <c r="G30" s="474">
        <v>43252</v>
      </c>
      <c r="H30" s="405">
        <v>120</v>
      </c>
      <c r="I30" s="474">
        <v>43291</v>
      </c>
      <c r="J30" s="412">
        <v>1260</v>
      </c>
      <c r="K30" s="406">
        <v>0</v>
      </c>
      <c r="L30" s="406">
        <v>8</v>
      </c>
      <c r="M30" s="405" t="s">
        <v>198</v>
      </c>
      <c r="N30" s="405" t="s">
        <v>199</v>
      </c>
      <c r="O30" s="413">
        <v>4</v>
      </c>
      <c r="P30" s="414" t="s">
        <v>107</v>
      </c>
      <c r="Q30" s="414">
        <v>315</v>
      </c>
      <c r="R30" s="414">
        <v>1260</v>
      </c>
      <c r="S30" s="405" t="s">
        <v>200</v>
      </c>
      <c r="T30" s="414">
        <v>15</v>
      </c>
      <c r="U30" s="413">
        <v>60</v>
      </c>
      <c r="V30" s="405" t="s">
        <v>203</v>
      </c>
      <c r="W30" s="404">
        <v>43117</v>
      </c>
      <c r="X30" s="419" t="s">
        <v>202</v>
      </c>
      <c r="Y30" s="422">
        <v>0.17</v>
      </c>
    </row>
    <row r="31" spans="1:25" s="181" customFormat="1" ht="12.15" customHeight="1">
      <c r="A31" s="403" t="s">
        <v>101</v>
      </c>
      <c r="B31" s="474">
        <v>43132</v>
      </c>
      <c r="C31" s="405" t="s">
        <v>195</v>
      </c>
      <c r="D31" s="405" t="s">
        <v>196</v>
      </c>
      <c r="E31" s="406">
        <v>3150</v>
      </c>
      <c r="F31" s="407" t="s">
        <v>197</v>
      </c>
      <c r="G31" s="474">
        <v>43252</v>
      </c>
      <c r="H31" s="405">
        <v>120</v>
      </c>
      <c r="I31" s="474">
        <v>43291</v>
      </c>
      <c r="J31" s="412">
        <v>3150</v>
      </c>
      <c r="K31" s="406">
        <v>0</v>
      </c>
      <c r="L31" s="406">
        <v>8</v>
      </c>
      <c r="M31" s="405" t="s">
        <v>198</v>
      </c>
      <c r="N31" s="405" t="s">
        <v>199</v>
      </c>
      <c r="O31" s="413">
        <v>10</v>
      </c>
      <c r="P31" s="414" t="s">
        <v>107</v>
      </c>
      <c r="Q31" s="414">
        <v>315</v>
      </c>
      <c r="R31" s="414">
        <v>3150</v>
      </c>
      <c r="S31" s="405" t="s">
        <v>200</v>
      </c>
      <c r="T31" s="414">
        <v>15</v>
      </c>
      <c r="U31" s="413">
        <v>150</v>
      </c>
      <c r="V31" s="405" t="s">
        <v>204</v>
      </c>
      <c r="W31" s="404">
        <v>43125</v>
      </c>
      <c r="X31" s="419" t="s">
        <v>202</v>
      </c>
      <c r="Y31" s="422">
        <v>0.17</v>
      </c>
    </row>
    <row r="32" spans="1:25" s="181" customFormat="1" ht="12.15" customHeight="1">
      <c r="A32" s="403" t="s">
        <v>101</v>
      </c>
      <c r="B32" s="474">
        <v>43132</v>
      </c>
      <c r="C32" s="405" t="s">
        <v>195</v>
      </c>
      <c r="D32" s="405" t="s">
        <v>196</v>
      </c>
      <c r="E32" s="406">
        <v>30300</v>
      </c>
      <c r="F32" s="407" t="s">
        <v>205</v>
      </c>
      <c r="G32" s="474">
        <v>43252</v>
      </c>
      <c r="H32" s="405">
        <v>120</v>
      </c>
      <c r="I32" s="474">
        <v>43291</v>
      </c>
      <c r="J32" s="412">
        <v>30300</v>
      </c>
      <c r="K32" s="406">
        <v>0</v>
      </c>
      <c r="L32" s="406">
        <v>8</v>
      </c>
      <c r="M32" s="405" t="s">
        <v>206</v>
      </c>
      <c r="N32" s="405" t="s">
        <v>207</v>
      </c>
      <c r="O32" s="413">
        <v>10</v>
      </c>
      <c r="P32" s="414" t="s">
        <v>107</v>
      </c>
      <c r="Q32" s="414">
        <v>3030</v>
      </c>
      <c r="R32" s="414">
        <v>30300</v>
      </c>
      <c r="S32" s="405" t="s">
        <v>208</v>
      </c>
      <c r="T32" s="414">
        <v>170</v>
      </c>
      <c r="U32" s="413">
        <v>1700</v>
      </c>
      <c r="V32" s="405" t="s">
        <v>209</v>
      </c>
      <c r="W32" s="404">
        <v>43096</v>
      </c>
      <c r="X32" s="419" t="s">
        <v>210</v>
      </c>
      <c r="Y32" s="422">
        <v>0.17</v>
      </c>
    </row>
    <row r="33" spans="1:25" s="181" customFormat="1" ht="12.15" customHeight="1">
      <c r="A33" s="403" t="s">
        <v>101</v>
      </c>
      <c r="B33" s="474">
        <v>43132</v>
      </c>
      <c r="C33" s="405" t="s">
        <v>195</v>
      </c>
      <c r="D33" s="405" t="s">
        <v>196</v>
      </c>
      <c r="E33" s="406">
        <v>6060</v>
      </c>
      <c r="F33" s="407" t="s">
        <v>205</v>
      </c>
      <c r="G33" s="474">
        <v>43252</v>
      </c>
      <c r="H33" s="405">
        <v>120</v>
      </c>
      <c r="I33" s="474">
        <v>43291</v>
      </c>
      <c r="J33" s="412">
        <v>6060</v>
      </c>
      <c r="K33" s="406">
        <v>0</v>
      </c>
      <c r="L33" s="406">
        <v>8</v>
      </c>
      <c r="M33" s="405" t="s">
        <v>206</v>
      </c>
      <c r="N33" s="405" t="s">
        <v>207</v>
      </c>
      <c r="O33" s="413">
        <v>2</v>
      </c>
      <c r="P33" s="414" t="s">
        <v>107</v>
      </c>
      <c r="Q33" s="414">
        <v>3030</v>
      </c>
      <c r="R33" s="414">
        <v>6060</v>
      </c>
      <c r="S33" s="405" t="s">
        <v>208</v>
      </c>
      <c r="T33" s="414">
        <v>170</v>
      </c>
      <c r="U33" s="413">
        <v>340</v>
      </c>
      <c r="V33" s="405" t="s">
        <v>211</v>
      </c>
      <c r="W33" s="404">
        <v>43102</v>
      </c>
      <c r="X33" s="419" t="s">
        <v>210</v>
      </c>
      <c r="Y33" s="422">
        <v>0.17</v>
      </c>
    </row>
    <row r="34" spans="1:25" s="181" customFormat="1" ht="12.15" customHeight="1">
      <c r="A34" s="403" t="s">
        <v>101</v>
      </c>
      <c r="B34" s="474">
        <v>43132</v>
      </c>
      <c r="C34" s="405" t="s">
        <v>195</v>
      </c>
      <c r="D34" s="405" t="s">
        <v>196</v>
      </c>
      <c r="E34" s="406">
        <v>23700</v>
      </c>
      <c r="F34" s="407" t="s">
        <v>197</v>
      </c>
      <c r="G34" s="474">
        <v>43252</v>
      </c>
      <c r="H34" s="405">
        <v>120</v>
      </c>
      <c r="I34" s="474">
        <v>43291</v>
      </c>
      <c r="J34" s="412">
        <v>23700</v>
      </c>
      <c r="K34" s="406">
        <v>0</v>
      </c>
      <c r="L34" s="406">
        <v>8</v>
      </c>
      <c r="M34" s="405" t="s">
        <v>212</v>
      </c>
      <c r="N34" s="405" t="s">
        <v>188</v>
      </c>
      <c r="O34" s="413">
        <v>10</v>
      </c>
      <c r="P34" s="414" t="s">
        <v>107</v>
      </c>
      <c r="Q34" s="414">
        <v>2370</v>
      </c>
      <c r="R34" s="414">
        <v>23700</v>
      </c>
      <c r="S34" s="405" t="s">
        <v>190</v>
      </c>
      <c r="T34" s="414">
        <v>170</v>
      </c>
      <c r="U34" s="413">
        <v>1700</v>
      </c>
      <c r="V34" s="405" t="s">
        <v>213</v>
      </c>
      <c r="W34" s="404">
        <v>43112</v>
      </c>
      <c r="X34" s="419" t="s">
        <v>210</v>
      </c>
      <c r="Y34" s="422">
        <v>0.17</v>
      </c>
    </row>
    <row r="35" spans="1:25" s="181" customFormat="1" ht="12.15" customHeight="1">
      <c r="A35" s="403" t="s">
        <v>101</v>
      </c>
      <c r="B35" s="474">
        <v>43132</v>
      </c>
      <c r="C35" s="405" t="s">
        <v>195</v>
      </c>
      <c r="D35" s="405" t="s">
        <v>196</v>
      </c>
      <c r="E35" s="406">
        <v>4740</v>
      </c>
      <c r="F35" s="407" t="s">
        <v>205</v>
      </c>
      <c r="G35" s="474">
        <v>43252</v>
      </c>
      <c r="H35" s="405">
        <v>120</v>
      </c>
      <c r="I35" s="474">
        <v>43291</v>
      </c>
      <c r="J35" s="412">
        <v>4740</v>
      </c>
      <c r="K35" s="406">
        <v>0</v>
      </c>
      <c r="L35" s="406">
        <v>8</v>
      </c>
      <c r="M35" s="405" t="s">
        <v>212</v>
      </c>
      <c r="N35" s="405" t="s">
        <v>188</v>
      </c>
      <c r="O35" s="413">
        <v>2</v>
      </c>
      <c r="P35" s="414" t="s">
        <v>107</v>
      </c>
      <c r="Q35" s="414">
        <v>2370</v>
      </c>
      <c r="R35" s="414">
        <v>4740</v>
      </c>
      <c r="S35" s="405" t="s">
        <v>190</v>
      </c>
      <c r="T35" s="414">
        <v>170</v>
      </c>
      <c r="U35" s="413">
        <v>340</v>
      </c>
      <c r="V35" s="405" t="s">
        <v>214</v>
      </c>
      <c r="W35" s="404">
        <v>43112</v>
      </c>
      <c r="X35" s="419" t="s">
        <v>210</v>
      </c>
      <c r="Y35" s="422">
        <v>0.17</v>
      </c>
    </row>
    <row r="36" spans="1:25" s="181" customFormat="1" ht="12.15" customHeight="1">
      <c r="A36" s="403" t="s">
        <v>101</v>
      </c>
      <c r="B36" s="474">
        <v>43132</v>
      </c>
      <c r="C36" s="405" t="s">
        <v>195</v>
      </c>
      <c r="D36" s="405" t="s">
        <v>196</v>
      </c>
      <c r="E36" s="406">
        <v>30300</v>
      </c>
      <c r="F36" s="407" t="s">
        <v>205</v>
      </c>
      <c r="G36" s="474">
        <v>43252</v>
      </c>
      <c r="H36" s="405">
        <v>120</v>
      </c>
      <c r="I36" s="474">
        <v>43291</v>
      </c>
      <c r="J36" s="412">
        <v>30300</v>
      </c>
      <c r="K36" s="406">
        <v>0</v>
      </c>
      <c r="L36" s="406">
        <v>8</v>
      </c>
      <c r="M36" s="405" t="s">
        <v>206</v>
      </c>
      <c r="N36" s="405" t="s">
        <v>207</v>
      </c>
      <c r="O36" s="413">
        <v>10</v>
      </c>
      <c r="P36" s="414" t="s">
        <v>107</v>
      </c>
      <c r="Q36" s="414">
        <v>3030</v>
      </c>
      <c r="R36" s="414">
        <v>30300</v>
      </c>
      <c r="S36" s="405" t="s">
        <v>208</v>
      </c>
      <c r="T36" s="414">
        <v>170</v>
      </c>
      <c r="U36" s="413">
        <v>1700</v>
      </c>
      <c r="V36" s="405" t="s">
        <v>215</v>
      </c>
      <c r="W36" s="404">
        <v>43123</v>
      </c>
      <c r="X36" s="419" t="s">
        <v>210</v>
      </c>
      <c r="Y36" s="422">
        <v>0.17</v>
      </c>
    </row>
    <row r="37" spans="1:25" s="181" customFormat="1" ht="12.15" customHeight="1">
      <c r="A37" s="403" t="s">
        <v>101</v>
      </c>
      <c r="B37" s="474">
        <v>43132</v>
      </c>
      <c r="C37" s="405" t="s">
        <v>195</v>
      </c>
      <c r="D37" s="405" t="s">
        <v>196</v>
      </c>
      <c r="E37" s="406">
        <v>7110</v>
      </c>
      <c r="F37" s="407" t="s">
        <v>205</v>
      </c>
      <c r="G37" s="474">
        <v>43252</v>
      </c>
      <c r="H37" s="405">
        <v>120</v>
      </c>
      <c r="I37" s="474">
        <v>43291</v>
      </c>
      <c r="J37" s="412">
        <v>7110</v>
      </c>
      <c r="K37" s="406">
        <v>0</v>
      </c>
      <c r="L37" s="406">
        <v>8</v>
      </c>
      <c r="M37" s="405" t="s">
        <v>212</v>
      </c>
      <c r="N37" s="405" t="s">
        <v>188</v>
      </c>
      <c r="O37" s="413">
        <v>3</v>
      </c>
      <c r="P37" s="414" t="s">
        <v>107</v>
      </c>
      <c r="Q37" s="414">
        <v>2370</v>
      </c>
      <c r="R37" s="414">
        <v>7110</v>
      </c>
      <c r="S37" s="405" t="s">
        <v>190</v>
      </c>
      <c r="T37" s="414">
        <v>170</v>
      </c>
      <c r="U37" s="413">
        <v>510</v>
      </c>
      <c r="V37" s="405" t="s">
        <v>216</v>
      </c>
      <c r="W37" s="404">
        <v>43123</v>
      </c>
      <c r="X37" s="419" t="s">
        <v>210</v>
      </c>
      <c r="Y37" s="422">
        <v>0.17</v>
      </c>
    </row>
    <row r="38" spans="1:25" s="181" customFormat="1" ht="12.15" customHeight="1">
      <c r="A38" s="403" t="s">
        <v>101</v>
      </c>
      <c r="B38" s="474">
        <v>43104</v>
      </c>
      <c r="C38" s="405" t="s">
        <v>217</v>
      </c>
      <c r="D38" s="405" t="s">
        <v>218</v>
      </c>
      <c r="E38" s="406">
        <v>5000</v>
      </c>
      <c r="F38" s="407" t="s">
        <v>219</v>
      </c>
      <c r="G38" s="474">
        <v>43104</v>
      </c>
      <c r="H38" s="405" t="s">
        <v>220</v>
      </c>
      <c r="I38" s="474">
        <v>43284</v>
      </c>
      <c r="J38" s="412">
        <v>5000</v>
      </c>
      <c r="K38" s="406">
        <v>0</v>
      </c>
      <c r="L38" s="406">
        <v>104</v>
      </c>
      <c r="M38" s="405" t="s">
        <v>113</v>
      </c>
      <c r="N38" s="405" t="s">
        <v>114</v>
      </c>
      <c r="O38" s="413">
        <v>2</v>
      </c>
      <c r="P38" s="414" t="s">
        <v>107</v>
      </c>
      <c r="Q38" s="414">
        <v>2500</v>
      </c>
      <c r="R38" s="414">
        <v>5000</v>
      </c>
      <c r="S38" s="405" t="s">
        <v>115</v>
      </c>
      <c r="T38" s="414">
        <v>170</v>
      </c>
      <c r="U38" s="413">
        <v>340</v>
      </c>
      <c r="V38" s="405" t="s">
        <v>221</v>
      </c>
      <c r="W38" s="404">
        <v>43105</v>
      </c>
      <c r="X38" s="419"/>
      <c r="Y38" s="422">
        <v>0.17</v>
      </c>
    </row>
    <row r="39" spans="1:25" s="181" customFormat="1" ht="12.15" customHeight="1">
      <c r="A39" s="403" t="s">
        <v>101</v>
      </c>
      <c r="B39" s="474">
        <v>43122</v>
      </c>
      <c r="C39" s="405" t="s">
        <v>217</v>
      </c>
      <c r="D39" s="405" t="s">
        <v>218</v>
      </c>
      <c r="E39" s="406">
        <v>5000</v>
      </c>
      <c r="F39" s="407" t="s">
        <v>222</v>
      </c>
      <c r="G39" s="474">
        <v>43122</v>
      </c>
      <c r="H39" s="405" t="s">
        <v>220</v>
      </c>
      <c r="I39" s="474">
        <v>43284</v>
      </c>
      <c r="J39" s="412">
        <v>5000</v>
      </c>
      <c r="K39" s="406">
        <v>0</v>
      </c>
      <c r="L39" s="406">
        <v>483</v>
      </c>
      <c r="M39" s="405" t="s">
        <v>113</v>
      </c>
      <c r="N39" s="405" t="s">
        <v>114</v>
      </c>
      <c r="O39" s="413">
        <v>2</v>
      </c>
      <c r="P39" s="414" t="s">
        <v>107</v>
      </c>
      <c r="Q39" s="414">
        <v>2500</v>
      </c>
      <c r="R39" s="414">
        <v>5000</v>
      </c>
      <c r="S39" s="405" t="s">
        <v>115</v>
      </c>
      <c r="T39" s="414">
        <v>170</v>
      </c>
      <c r="U39" s="413">
        <v>340</v>
      </c>
      <c r="V39" s="405" t="s">
        <v>223</v>
      </c>
      <c r="W39" s="404">
        <v>43122</v>
      </c>
      <c r="X39" s="419"/>
      <c r="Y39" s="422">
        <v>0.17</v>
      </c>
    </row>
    <row r="40" spans="1:25" s="181" customFormat="1" ht="12.15" customHeight="1">
      <c r="A40" s="403" t="s">
        <v>101</v>
      </c>
      <c r="B40" s="474">
        <v>43273</v>
      </c>
      <c r="C40" s="405" t="s">
        <v>224</v>
      </c>
      <c r="D40" s="405" t="s">
        <v>225</v>
      </c>
      <c r="E40" s="406">
        <v>2900</v>
      </c>
      <c r="F40" s="407" t="s">
        <v>226</v>
      </c>
      <c r="G40" s="474">
        <v>43333</v>
      </c>
      <c r="H40" s="405">
        <v>60</v>
      </c>
      <c r="I40" s="474">
        <v>43297</v>
      </c>
      <c r="J40" s="412">
        <v>2900</v>
      </c>
      <c r="K40" s="406">
        <v>0</v>
      </c>
      <c r="L40" s="406">
        <v>505</v>
      </c>
      <c r="M40" s="405" t="s">
        <v>120</v>
      </c>
      <c r="N40" s="405" t="s">
        <v>227</v>
      </c>
      <c r="O40" s="413">
        <v>1</v>
      </c>
      <c r="P40" s="414" t="s">
        <v>107</v>
      </c>
      <c r="Q40" s="414">
        <v>2900</v>
      </c>
      <c r="R40" s="414">
        <v>2900</v>
      </c>
      <c r="S40" s="405" t="s">
        <v>184</v>
      </c>
      <c r="T40" s="414">
        <v>170</v>
      </c>
      <c r="U40" s="413">
        <v>170</v>
      </c>
      <c r="V40" s="405" t="s">
        <v>228</v>
      </c>
      <c r="W40" s="404">
        <v>43274</v>
      </c>
      <c r="X40" s="419"/>
      <c r="Y40" s="422">
        <v>0.16</v>
      </c>
    </row>
    <row r="41" spans="1:25" s="181" customFormat="1" ht="12.15" customHeight="1">
      <c r="A41" s="403" t="s">
        <v>101</v>
      </c>
      <c r="B41" s="474">
        <v>43255</v>
      </c>
      <c r="C41" s="405" t="s">
        <v>229</v>
      </c>
      <c r="D41" s="405" t="s">
        <v>230</v>
      </c>
      <c r="E41" s="406">
        <v>5948</v>
      </c>
      <c r="F41" s="407" t="s">
        <v>231</v>
      </c>
      <c r="G41" s="474">
        <v>43255</v>
      </c>
      <c r="H41" s="405" t="s">
        <v>220</v>
      </c>
      <c r="I41" s="474">
        <v>43283</v>
      </c>
      <c r="J41" s="412">
        <v>5948</v>
      </c>
      <c r="K41" s="406">
        <v>0</v>
      </c>
      <c r="L41" s="406">
        <v>1</v>
      </c>
      <c r="M41" s="405" t="s">
        <v>232</v>
      </c>
      <c r="N41" s="405" t="s">
        <v>123</v>
      </c>
      <c r="O41" s="413">
        <v>2</v>
      </c>
      <c r="P41" s="414" t="s">
        <v>107</v>
      </c>
      <c r="Q41" s="414">
        <v>2974</v>
      </c>
      <c r="R41" s="414">
        <v>5948</v>
      </c>
      <c r="S41" s="405" t="s">
        <v>124</v>
      </c>
      <c r="T41" s="414">
        <v>170</v>
      </c>
      <c r="U41" s="413">
        <v>340</v>
      </c>
      <c r="V41" s="405" t="s">
        <v>233</v>
      </c>
      <c r="W41" s="404">
        <v>43236</v>
      </c>
      <c r="X41" s="419"/>
      <c r="Y41" s="422">
        <v>0.15999914189707101</v>
      </c>
    </row>
    <row r="42" spans="1:25" s="181" customFormat="1" ht="12.15" customHeight="1">
      <c r="A42" s="403" t="s">
        <v>101</v>
      </c>
      <c r="B42" s="474">
        <v>43173</v>
      </c>
      <c r="C42" s="405" t="s">
        <v>234</v>
      </c>
      <c r="D42" s="405" t="s">
        <v>235</v>
      </c>
      <c r="E42" s="406">
        <v>15300</v>
      </c>
      <c r="F42" s="407" t="s">
        <v>236</v>
      </c>
      <c r="G42" s="474">
        <v>43293</v>
      </c>
      <c r="H42" s="405">
        <v>120</v>
      </c>
      <c r="I42" s="474">
        <v>43306</v>
      </c>
      <c r="J42" s="412">
        <v>15300</v>
      </c>
      <c r="K42" s="406">
        <v>0</v>
      </c>
      <c r="L42" s="406">
        <v>373</v>
      </c>
      <c r="M42" s="405" t="s">
        <v>237</v>
      </c>
      <c r="N42" s="405" t="s">
        <v>238</v>
      </c>
      <c r="O42" s="413">
        <v>900</v>
      </c>
      <c r="P42" s="414" t="s">
        <v>239</v>
      </c>
      <c r="Q42" s="414">
        <v>17</v>
      </c>
      <c r="R42" s="414">
        <v>15300</v>
      </c>
      <c r="S42" s="405" t="s">
        <v>240</v>
      </c>
      <c r="T42" s="414">
        <v>180</v>
      </c>
      <c r="U42" s="413">
        <v>900</v>
      </c>
      <c r="V42" s="405" t="s">
        <v>241</v>
      </c>
      <c r="W42" s="404">
        <v>43120</v>
      </c>
      <c r="X42" s="419"/>
      <c r="Y42" s="422">
        <v>0.17</v>
      </c>
    </row>
    <row r="43" spans="1:25" s="181" customFormat="1" ht="12.15" customHeight="1">
      <c r="A43" s="403" t="s">
        <v>101</v>
      </c>
      <c r="B43" s="474">
        <v>43172</v>
      </c>
      <c r="C43" s="405" t="s">
        <v>234</v>
      </c>
      <c r="D43" s="405" t="s">
        <v>235</v>
      </c>
      <c r="E43" s="406">
        <v>21888</v>
      </c>
      <c r="F43" s="407" t="s">
        <v>242</v>
      </c>
      <c r="G43" s="474">
        <v>43292</v>
      </c>
      <c r="H43" s="405">
        <v>120</v>
      </c>
      <c r="I43" s="474">
        <v>43306</v>
      </c>
      <c r="J43" s="412">
        <v>21888</v>
      </c>
      <c r="K43" s="406">
        <v>0</v>
      </c>
      <c r="L43" s="406">
        <v>373</v>
      </c>
      <c r="M43" s="405" t="s">
        <v>243</v>
      </c>
      <c r="N43" s="405">
        <v>0</v>
      </c>
      <c r="O43" s="413">
        <v>1440</v>
      </c>
      <c r="P43" s="414" t="s">
        <v>239</v>
      </c>
      <c r="Q43" s="414">
        <v>15.2</v>
      </c>
      <c r="R43" s="414">
        <v>21888</v>
      </c>
      <c r="S43" s="405" t="s">
        <v>240</v>
      </c>
      <c r="T43" s="414">
        <v>180</v>
      </c>
      <c r="U43" s="413">
        <v>1440</v>
      </c>
      <c r="V43" s="405" t="s">
        <v>244</v>
      </c>
      <c r="W43" s="404">
        <v>43129</v>
      </c>
      <c r="X43" s="419"/>
      <c r="Y43" s="422">
        <v>0.17</v>
      </c>
    </row>
    <row r="44" spans="1:25" s="181" customFormat="1" ht="12.15" customHeight="1">
      <c r="A44" s="403" t="s">
        <v>101</v>
      </c>
      <c r="B44" s="474">
        <v>43172</v>
      </c>
      <c r="C44" s="405" t="s">
        <v>234</v>
      </c>
      <c r="D44" s="405" t="s">
        <v>235</v>
      </c>
      <c r="E44" s="406">
        <v>8100</v>
      </c>
      <c r="F44" s="407" t="s">
        <v>242</v>
      </c>
      <c r="G44" s="474">
        <v>43292</v>
      </c>
      <c r="H44" s="405">
        <v>120</v>
      </c>
      <c r="I44" s="474">
        <v>43306</v>
      </c>
      <c r="J44" s="412">
        <v>8100</v>
      </c>
      <c r="K44" s="406">
        <v>0</v>
      </c>
      <c r="L44" s="406">
        <v>373</v>
      </c>
      <c r="M44" s="405" t="s">
        <v>243</v>
      </c>
      <c r="N44" s="405">
        <v>0</v>
      </c>
      <c r="O44" s="413">
        <v>540</v>
      </c>
      <c r="P44" s="414" t="s">
        <v>239</v>
      </c>
      <c r="Q44" s="414">
        <v>15</v>
      </c>
      <c r="R44" s="414">
        <v>8100</v>
      </c>
      <c r="S44" s="405" t="s">
        <v>240</v>
      </c>
      <c r="T44" s="414">
        <v>180</v>
      </c>
      <c r="U44" s="413">
        <v>540</v>
      </c>
      <c r="V44" s="405" t="s">
        <v>244</v>
      </c>
      <c r="W44" s="404">
        <v>43129</v>
      </c>
      <c r="X44" s="419"/>
      <c r="Y44" s="422">
        <v>0.17</v>
      </c>
    </row>
    <row r="45" spans="1:25" s="181" customFormat="1" ht="12.15" customHeight="1">
      <c r="A45" s="403" t="s">
        <v>101</v>
      </c>
      <c r="B45" s="474">
        <v>43172</v>
      </c>
      <c r="C45" s="405" t="s">
        <v>234</v>
      </c>
      <c r="D45" s="405" t="s">
        <v>235</v>
      </c>
      <c r="E45" s="406">
        <v>5400</v>
      </c>
      <c r="F45" s="407" t="s">
        <v>242</v>
      </c>
      <c r="G45" s="474">
        <v>43292</v>
      </c>
      <c r="H45" s="405">
        <v>120</v>
      </c>
      <c r="I45" s="474">
        <v>43306</v>
      </c>
      <c r="J45" s="412">
        <v>5400</v>
      </c>
      <c r="K45" s="406">
        <v>0</v>
      </c>
      <c r="L45" s="406">
        <v>373</v>
      </c>
      <c r="M45" s="405" t="s">
        <v>237</v>
      </c>
      <c r="N45" s="405">
        <v>0</v>
      </c>
      <c r="O45" s="413">
        <v>360</v>
      </c>
      <c r="P45" s="414" t="s">
        <v>239</v>
      </c>
      <c r="Q45" s="414">
        <v>15</v>
      </c>
      <c r="R45" s="414">
        <v>5400</v>
      </c>
      <c r="S45" s="405" t="s">
        <v>240</v>
      </c>
      <c r="T45" s="414">
        <v>180</v>
      </c>
      <c r="U45" s="413">
        <v>360</v>
      </c>
      <c r="V45" s="405" t="s">
        <v>244</v>
      </c>
      <c r="W45" s="404">
        <v>43129</v>
      </c>
      <c r="X45" s="419"/>
      <c r="Y45" s="422">
        <v>0.17</v>
      </c>
    </row>
    <row r="46" spans="1:25" s="181" customFormat="1" ht="12.15" customHeight="1">
      <c r="A46" s="403" t="s">
        <v>101</v>
      </c>
      <c r="B46" s="474">
        <v>43173</v>
      </c>
      <c r="C46" s="405" t="s">
        <v>234</v>
      </c>
      <c r="D46" s="405" t="s">
        <v>235</v>
      </c>
      <c r="E46" s="406">
        <v>61200</v>
      </c>
      <c r="F46" s="407" t="s">
        <v>236</v>
      </c>
      <c r="G46" s="474">
        <v>43293</v>
      </c>
      <c r="H46" s="405">
        <v>120</v>
      </c>
      <c r="I46" s="474">
        <v>43306</v>
      </c>
      <c r="J46" s="412">
        <v>61200</v>
      </c>
      <c r="K46" s="406">
        <v>0</v>
      </c>
      <c r="L46" s="406">
        <v>373</v>
      </c>
      <c r="M46" s="405" t="s">
        <v>237</v>
      </c>
      <c r="N46" s="405" t="s">
        <v>238</v>
      </c>
      <c r="O46" s="413">
        <v>3600</v>
      </c>
      <c r="P46" s="414" t="s">
        <v>239</v>
      </c>
      <c r="Q46" s="414">
        <v>17</v>
      </c>
      <c r="R46" s="414">
        <v>61200</v>
      </c>
      <c r="S46" s="405" t="s">
        <v>240</v>
      </c>
      <c r="T46" s="414">
        <v>180</v>
      </c>
      <c r="U46" s="413">
        <v>3600</v>
      </c>
      <c r="V46" s="405" t="s">
        <v>245</v>
      </c>
      <c r="W46" s="404">
        <v>43134</v>
      </c>
      <c r="X46" s="419"/>
      <c r="Y46" s="422">
        <v>0.17</v>
      </c>
    </row>
    <row r="47" spans="1:25" s="181" customFormat="1" ht="12.15" customHeight="1">
      <c r="A47" s="403" t="s">
        <v>101</v>
      </c>
      <c r="B47" s="474">
        <v>43172</v>
      </c>
      <c r="C47" s="405" t="s">
        <v>234</v>
      </c>
      <c r="D47" s="405" t="s">
        <v>235</v>
      </c>
      <c r="E47" s="406">
        <v>2610</v>
      </c>
      <c r="F47" s="407" t="s">
        <v>242</v>
      </c>
      <c r="G47" s="474">
        <v>43292</v>
      </c>
      <c r="H47" s="405">
        <v>120</v>
      </c>
      <c r="I47" s="474">
        <v>43306</v>
      </c>
      <c r="J47" s="412">
        <v>2610</v>
      </c>
      <c r="K47" s="406">
        <v>0</v>
      </c>
      <c r="L47" s="406">
        <v>373</v>
      </c>
      <c r="M47" s="405" t="s">
        <v>246</v>
      </c>
      <c r="N47" s="405">
        <v>0</v>
      </c>
      <c r="O47" s="413">
        <v>180</v>
      </c>
      <c r="P47" s="414" t="s">
        <v>239</v>
      </c>
      <c r="Q47" s="414">
        <v>14.5</v>
      </c>
      <c r="R47" s="414">
        <v>2610</v>
      </c>
      <c r="S47" s="405" t="s">
        <v>247</v>
      </c>
      <c r="T47" s="414">
        <v>180</v>
      </c>
      <c r="U47" s="413">
        <v>180</v>
      </c>
      <c r="V47" s="405" t="s">
        <v>248</v>
      </c>
      <c r="W47" s="404">
        <v>43139</v>
      </c>
      <c r="X47" s="419"/>
      <c r="Y47" s="422">
        <v>0.17</v>
      </c>
    </row>
    <row r="48" spans="1:25" s="181" customFormat="1" ht="12.15" customHeight="1">
      <c r="A48" s="403" t="s">
        <v>101</v>
      </c>
      <c r="B48" s="474">
        <v>43186</v>
      </c>
      <c r="C48" s="405" t="s">
        <v>234</v>
      </c>
      <c r="D48" s="405" t="s">
        <v>235</v>
      </c>
      <c r="E48" s="406">
        <v>73440</v>
      </c>
      <c r="F48" s="407" t="s">
        <v>249</v>
      </c>
      <c r="G48" s="474">
        <v>43306</v>
      </c>
      <c r="H48" s="405">
        <v>120</v>
      </c>
      <c r="I48" s="474">
        <v>43306</v>
      </c>
      <c r="J48" s="412">
        <v>73440</v>
      </c>
      <c r="K48" s="406">
        <v>0</v>
      </c>
      <c r="L48" s="406">
        <v>581</v>
      </c>
      <c r="M48" s="405" t="s">
        <v>250</v>
      </c>
      <c r="N48" s="405" t="s">
        <v>238</v>
      </c>
      <c r="O48" s="413">
        <v>4320</v>
      </c>
      <c r="P48" s="414" t="s">
        <v>239</v>
      </c>
      <c r="Q48" s="414">
        <v>17</v>
      </c>
      <c r="R48" s="414">
        <v>73440</v>
      </c>
      <c r="S48" s="405" t="s">
        <v>240</v>
      </c>
      <c r="T48" s="414">
        <v>180</v>
      </c>
      <c r="U48" s="413">
        <v>4320</v>
      </c>
      <c r="V48" s="405" t="s">
        <v>251</v>
      </c>
      <c r="W48" s="404">
        <v>43139</v>
      </c>
      <c r="X48" s="419"/>
      <c r="Y48" s="422">
        <v>0.17</v>
      </c>
    </row>
    <row r="49" spans="1:29" s="181" customFormat="1" ht="12.15" customHeight="1">
      <c r="A49" s="403" t="s">
        <v>101</v>
      </c>
      <c r="B49" s="474">
        <v>43173</v>
      </c>
      <c r="C49" s="405" t="s">
        <v>234</v>
      </c>
      <c r="D49" s="405" t="s">
        <v>235</v>
      </c>
      <c r="E49" s="406">
        <v>15300</v>
      </c>
      <c r="F49" s="407" t="s">
        <v>236</v>
      </c>
      <c r="G49" s="474">
        <v>43293</v>
      </c>
      <c r="H49" s="405">
        <v>120</v>
      </c>
      <c r="I49" s="474">
        <v>43306</v>
      </c>
      <c r="J49" s="412">
        <v>15300</v>
      </c>
      <c r="K49" s="406">
        <v>0</v>
      </c>
      <c r="L49" s="406">
        <v>373</v>
      </c>
      <c r="M49" s="405" t="s">
        <v>237</v>
      </c>
      <c r="N49" s="405" t="s">
        <v>238</v>
      </c>
      <c r="O49" s="413">
        <v>900</v>
      </c>
      <c r="P49" s="414" t="s">
        <v>239</v>
      </c>
      <c r="Q49" s="414">
        <v>17</v>
      </c>
      <c r="R49" s="414">
        <v>15300</v>
      </c>
      <c r="S49" s="405" t="s">
        <v>240</v>
      </c>
      <c r="T49" s="414">
        <v>180</v>
      </c>
      <c r="U49" s="413">
        <v>900</v>
      </c>
      <c r="V49" s="405" t="s">
        <v>252</v>
      </c>
      <c r="W49" s="404">
        <v>43140</v>
      </c>
      <c r="X49" s="419"/>
      <c r="Y49" s="422">
        <v>0.17</v>
      </c>
    </row>
    <row r="50" spans="1:29" s="181" customFormat="1" ht="12.15" customHeight="1">
      <c r="A50" s="403" t="s">
        <v>101</v>
      </c>
      <c r="B50" s="474">
        <v>43186</v>
      </c>
      <c r="C50" s="405" t="s">
        <v>234</v>
      </c>
      <c r="D50" s="405" t="s">
        <v>235</v>
      </c>
      <c r="E50" s="406">
        <v>27000</v>
      </c>
      <c r="F50" s="407" t="s">
        <v>249</v>
      </c>
      <c r="G50" s="474">
        <v>43306</v>
      </c>
      <c r="H50" s="405">
        <v>120</v>
      </c>
      <c r="I50" s="474">
        <v>43306</v>
      </c>
      <c r="J50" s="412">
        <v>27000</v>
      </c>
      <c r="K50" s="406">
        <v>0</v>
      </c>
      <c r="L50" s="406">
        <v>581</v>
      </c>
      <c r="M50" s="405" t="s">
        <v>243</v>
      </c>
      <c r="N50" s="405">
        <v>0</v>
      </c>
      <c r="O50" s="413">
        <v>1800</v>
      </c>
      <c r="P50" s="414" t="s">
        <v>239</v>
      </c>
      <c r="Q50" s="414">
        <v>15</v>
      </c>
      <c r="R50" s="414">
        <v>27000</v>
      </c>
      <c r="S50" s="405" t="s">
        <v>240</v>
      </c>
      <c r="T50" s="414">
        <v>180</v>
      </c>
      <c r="U50" s="413">
        <v>1800</v>
      </c>
      <c r="V50" s="405" t="s">
        <v>253</v>
      </c>
      <c r="W50" s="404">
        <v>43140</v>
      </c>
      <c r="X50" s="419"/>
      <c r="Y50" s="422">
        <v>0.17</v>
      </c>
    </row>
    <row r="51" spans="1:29" s="181" customFormat="1" ht="12.15" customHeight="1">
      <c r="A51" s="403" t="s">
        <v>101</v>
      </c>
      <c r="B51" s="474">
        <v>43186</v>
      </c>
      <c r="C51" s="405" t="s">
        <v>234</v>
      </c>
      <c r="D51" s="405" t="s">
        <v>235</v>
      </c>
      <c r="E51" s="406">
        <v>67320</v>
      </c>
      <c r="F51" s="407" t="s">
        <v>254</v>
      </c>
      <c r="G51" s="474">
        <v>43306</v>
      </c>
      <c r="H51" s="405">
        <v>120</v>
      </c>
      <c r="I51" s="474">
        <v>43306</v>
      </c>
      <c r="J51" s="412">
        <v>67320</v>
      </c>
      <c r="K51" s="406">
        <v>0</v>
      </c>
      <c r="L51" s="406">
        <v>581</v>
      </c>
      <c r="M51" s="405" t="s">
        <v>250</v>
      </c>
      <c r="N51" s="405" t="s">
        <v>238</v>
      </c>
      <c r="O51" s="413">
        <v>3960</v>
      </c>
      <c r="P51" s="414" t="s">
        <v>239</v>
      </c>
      <c r="Q51" s="414">
        <v>17</v>
      </c>
      <c r="R51" s="414">
        <v>67320</v>
      </c>
      <c r="S51" s="405" t="s">
        <v>240</v>
      </c>
      <c r="T51" s="414">
        <v>180</v>
      </c>
      <c r="U51" s="413">
        <v>3960</v>
      </c>
      <c r="V51" s="405" t="s">
        <v>255</v>
      </c>
      <c r="W51" s="404">
        <v>43157</v>
      </c>
      <c r="X51" s="419"/>
      <c r="Y51" s="422">
        <v>0.17</v>
      </c>
    </row>
    <row r="52" spans="1:29" s="181" customFormat="1" ht="12.15" customHeight="1">
      <c r="A52" s="403" t="s">
        <v>101</v>
      </c>
      <c r="B52" s="474">
        <v>43186</v>
      </c>
      <c r="C52" s="405" t="s">
        <v>234</v>
      </c>
      <c r="D52" s="405" t="s">
        <v>235</v>
      </c>
      <c r="E52" s="406">
        <v>2700</v>
      </c>
      <c r="F52" s="407" t="s">
        <v>256</v>
      </c>
      <c r="G52" s="474">
        <v>43306</v>
      </c>
      <c r="H52" s="405">
        <v>120</v>
      </c>
      <c r="I52" s="474">
        <v>43306</v>
      </c>
      <c r="J52" s="412">
        <v>2700</v>
      </c>
      <c r="K52" s="406">
        <v>0</v>
      </c>
      <c r="L52" s="406">
        <v>581</v>
      </c>
      <c r="M52" s="405" t="s">
        <v>243</v>
      </c>
      <c r="N52" s="405">
        <v>0</v>
      </c>
      <c r="O52" s="413">
        <v>180</v>
      </c>
      <c r="P52" s="414" t="s">
        <v>239</v>
      </c>
      <c r="Q52" s="414">
        <v>15</v>
      </c>
      <c r="R52" s="414">
        <v>2700</v>
      </c>
      <c r="S52" s="405" t="s">
        <v>240</v>
      </c>
      <c r="T52" s="414">
        <v>180</v>
      </c>
      <c r="U52" s="413">
        <v>180</v>
      </c>
      <c r="V52" s="405" t="s">
        <v>257</v>
      </c>
      <c r="W52" s="404">
        <v>43168</v>
      </c>
      <c r="X52" s="419"/>
      <c r="Y52" s="422">
        <v>0.17</v>
      </c>
    </row>
    <row r="53" spans="1:29" s="181" customFormat="1" ht="12.15" customHeight="1">
      <c r="A53" s="403" t="s">
        <v>101</v>
      </c>
      <c r="B53" s="474">
        <v>43186</v>
      </c>
      <c r="C53" s="405" t="s">
        <v>234</v>
      </c>
      <c r="D53" s="405" t="s">
        <v>235</v>
      </c>
      <c r="E53" s="406">
        <v>73440</v>
      </c>
      <c r="F53" s="407" t="s">
        <v>256</v>
      </c>
      <c r="G53" s="474">
        <v>43306</v>
      </c>
      <c r="H53" s="405">
        <v>120</v>
      </c>
      <c r="I53" s="474">
        <v>43306</v>
      </c>
      <c r="J53" s="412">
        <v>73440</v>
      </c>
      <c r="K53" s="406">
        <v>0</v>
      </c>
      <c r="L53" s="406">
        <v>581</v>
      </c>
      <c r="M53" s="405" t="s">
        <v>250</v>
      </c>
      <c r="N53" s="405" t="s">
        <v>238</v>
      </c>
      <c r="O53" s="413">
        <v>4320</v>
      </c>
      <c r="P53" s="414" t="s">
        <v>239</v>
      </c>
      <c r="Q53" s="414">
        <v>17</v>
      </c>
      <c r="R53" s="414">
        <v>73440</v>
      </c>
      <c r="S53" s="405" t="s">
        <v>240</v>
      </c>
      <c r="T53" s="414">
        <v>180</v>
      </c>
      <c r="U53" s="413">
        <v>4320</v>
      </c>
      <c r="V53" s="405" t="s">
        <v>257</v>
      </c>
      <c r="W53" s="404">
        <v>43168</v>
      </c>
      <c r="X53" s="419"/>
      <c r="Y53" s="422">
        <v>0.17</v>
      </c>
    </row>
    <row r="54" spans="1:29" s="181" customFormat="1" ht="12.15" customHeight="1">
      <c r="A54" s="403" t="s">
        <v>101</v>
      </c>
      <c r="B54" s="474">
        <v>43180</v>
      </c>
      <c r="C54" s="405" t="s">
        <v>258</v>
      </c>
      <c r="D54" s="405" t="s">
        <v>259</v>
      </c>
      <c r="E54" s="406">
        <v>10800</v>
      </c>
      <c r="F54" s="407" t="s">
        <v>260</v>
      </c>
      <c r="G54" s="474">
        <v>43240</v>
      </c>
      <c r="H54" s="405">
        <v>60</v>
      </c>
      <c r="I54" s="474">
        <v>43291</v>
      </c>
      <c r="J54" s="412">
        <v>10800</v>
      </c>
      <c r="K54" s="406">
        <v>0</v>
      </c>
      <c r="L54" s="406">
        <v>507</v>
      </c>
      <c r="M54" s="405" t="s">
        <v>122</v>
      </c>
      <c r="N54" s="405" t="s">
        <v>261</v>
      </c>
      <c r="O54" s="413">
        <v>4</v>
      </c>
      <c r="P54" s="414" t="s">
        <v>107</v>
      </c>
      <c r="Q54" s="414">
        <v>2700</v>
      </c>
      <c r="R54" s="414">
        <v>10800</v>
      </c>
      <c r="S54" s="405" t="s">
        <v>262</v>
      </c>
      <c r="T54" s="414">
        <v>170</v>
      </c>
      <c r="U54" s="413">
        <v>680</v>
      </c>
      <c r="V54" s="405" t="s">
        <v>263</v>
      </c>
      <c r="W54" s="404">
        <v>43124</v>
      </c>
      <c r="X54" s="419"/>
      <c r="Y54" s="422">
        <v>0.17</v>
      </c>
    </row>
    <row r="55" spans="1:29" s="181" customFormat="1" ht="12.15" customHeight="1">
      <c r="A55" s="403" t="s">
        <v>101</v>
      </c>
      <c r="B55" s="474">
        <v>43180</v>
      </c>
      <c r="C55" s="405" t="s">
        <v>258</v>
      </c>
      <c r="D55" s="405" t="s">
        <v>259</v>
      </c>
      <c r="E55" s="406">
        <v>8100</v>
      </c>
      <c r="F55" s="407" t="s">
        <v>260</v>
      </c>
      <c r="G55" s="474">
        <v>43240</v>
      </c>
      <c r="H55" s="405">
        <v>60</v>
      </c>
      <c r="I55" s="474">
        <v>43291</v>
      </c>
      <c r="J55" s="412">
        <v>8100</v>
      </c>
      <c r="K55" s="406">
        <v>0</v>
      </c>
      <c r="L55" s="406">
        <v>507</v>
      </c>
      <c r="M55" s="405" t="s">
        <v>122</v>
      </c>
      <c r="N55" s="405" t="s">
        <v>261</v>
      </c>
      <c r="O55" s="413">
        <v>3</v>
      </c>
      <c r="P55" s="414" t="s">
        <v>107</v>
      </c>
      <c r="Q55" s="414">
        <v>2700</v>
      </c>
      <c r="R55" s="414">
        <v>8100</v>
      </c>
      <c r="S55" s="405" t="s">
        <v>262</v>
      </c>
      <c r="T55" s="414">
        <v>170</v>
      </c>
      <c r="U55" s="413">
        <v>510</v>
      </c>
      <c r="V55" s="405" t="s">
        <v>264</v>
      </c>
      <c r="W55" s="404">
        <v>43167</v>
      </c>
      <c r="X55" s="419"/>
      <c r="Y55" s="422">
        <v>0.17</v>
      </c>
    </row>
    <row r="56" spans="1:29" s="181" customFormat="1" ht="12.15" customHeight="1">
      <c r="A56" s="403" t="s">
        <v>101</v>
      </c>
      <c r="B56" s="474">
        <v>43048</v>
      </c>
      <c r="C56" s="405" t="s">
        <v>265</v>
      </c>
      <c r="D56" s="405" t="s">
        <v>266</v>
      </c>
      <c r="E56" s="406">
        <v>6900</v>
      </c>
      <c r="F56" s="407" t="s">
        <v>267</v>
      </c>
      <c r="G56" s="474">
        <v>43138</v>
      </c>
      <c r="H56" s="405">
        <v>90</v>
      </c>
      <c r="I56" s="474" t="s">
        <v>268</v>
      </c>
      <c r="J56" s="412">
        <v>100</v>
      </c>
      <c r="K56" s="406">
        <v>0</v>
      </c>
      <c r="L56" s="406">
        <v>305</v>
      </c>
      <c r="M56" s="405" t="s">
        <v>269</v>
      </c>
      <c r="N56" s="405" t="s">
        <v>270</v>
      </c>
      <c r="O56" s="413">
        <v>4.3478260869565202E-2</v>
      </c>
      <c r="P56" s="414" t="s">
        <v>107</v>
      </c>
      <c r="Q56" s="414">
        <v>2300</v>
      </c>
      <c r="R56" s="414">
        <v>6900</v>
      </c>
      <c r="S56" s="405" t="s">
        <v>271</v>
      </c>
      <c r="T56" s="414">
        <v>170</v>
      </c>
      <c r="U56" s="413">
        <v>7.3913043478260896</v>
      </c>
      <c r="V56" s="405" t="s">
        <v>272</v>
      </c>
      <c r="W56" s="404">
        <v>43049</v>
      </c>
      <c r="X56" s="419" t="s">
        <v>273</v>
      </c>
      <c r="Y56" s="422">
        <v>0.17</v>
      </c>
      <c r="AB56" s="181">
        <v>4.3478260869565202E-2</v>
      </c>
      <c r="AC56" s="181">
        <v>7.3913043478260896</v>
      </c>
    </row>
    <row r="57" spans="1:29" s="181" customFormat="1" ht="12.15" customHeight="1">
      <c r="A57" s="403" t="s">
        <v>101</v>
      </c>
      <c r="B57" s="474">
        <v>43112</v>
      </c>
      <c r="C57" s="405" t="s">
        <v>265</v>
      </c>
      <c r="D57" s="405" t="s">
        <v>266</v>
      </c>
      <c r="E57" s="406">
        <v>12500</v>
      </c>
      <c r="F57" s="407" t="s">
        <v>274</v>
      </c>
      <c r="G57" s="474">
        <v>43202</v>
      </c>
      <c r="H57" s="405">
        <v>90</v>
      </c>
      <c r="I57" s="474">
        <v>43301</v>
      </c>
      <c r="J57" s="412">
        <v>5800</v>
      </c>
      <c r="K57" s="406">
        <v>6700</v>
      </c>
      <c r="L57" s="406">
        <v>287</v>
      </c>
      <c r="M57" s="405" t="s">
        <v>246</v>
      </c>
      <c r="N57" s="405" t="s">
        <v>275</v>
      </c>
      <c r="O57" s="413">
        <v>2.3199999999999998</v>
      </c>
      <c r="P57" s="414" t="s">
        <v>107</v>
      </c>
      <c r="Q57" s="414">
        <v>2500</v>
      </c>
      <c r="R57" s="414">
        <v>12500</v>
      </c>
      <c r="S57" s="405" t="s">
        <v>276</v>
      </c>
      <c r="T57" s="414">
        <v>180</v>
      </c>
      <c r="U57" s="413">
        <v>417.6</v>
      </c>
      <c r="V57" s="405" t="s">
        <v>277</v>
      </c>
      <c r="W57" s="404">
        <v>43113</v>
      </c>
      <c r="X57" s="419" t="s">
        <v>273</v>
      </c>
      <c r="Y57" s="422">
        <v>0.17</v>
      </c>
      <c r="AB57" s="181">
        <v>2.3199999999999998</v>
      </c>
      <c r="AC57" s="181">
        <v>417.6</v>
      </c>
    </row>
    <row r="58" spans="1:29" s="181" customFormat="1" ht="12.15" customHeight="1">
      <c r="A58" s="403" t="s">
        <v>101</v>
      </c>
      <c r="B58" s="474">
        <v>43076</v>
      </c>
      <c r="C58" s="405" t="s">
        <v>265</v>
      </c>
      <c r="D58" s="405" t="s">
        <v>266</v>
      </c>
      <c r="E58" s="406">
        <v>17500</v>
      </c>
      <c r="F58" s="407" t="s">
        <v>278</v>
      </c>
      <c r="G58" s="474">
        <v>43166</v>
      </c>
      <c r="H58" s="405">
        <v>90</v>
      </c>
      <c r="I58" s="474">
        <v>43301</v>
      </c>
      <c r="J58" s="412">
        <v>17500</v>
      </c>
      <c r="K58" s="406">
        <v>0</v>
      </c>
      <c r="L58" s="406">
        <v>275</v>
      </c>
      <c r="M58" s="405" t="s">
        <v>279</v>
      </c>
      <c r="N58" s="405" t="s">
        <v>275</v>
      </c>
      <c r="O58" s="413">
        <v>7</v>
      </c>
      <c r="P58" s="414" t="s">
        <v>107</v>
      </c>
      <c r="Q58" s="414">
        <v>2500</v>
      </c>
      <c r="R58" s="414">
        <v>17500</v>
      </c>
      <c r="S58" s="405" t="s">
        <v>276</v>
      </c>
      <c r="T58" s="414">
        <v>180</v>
      </c>
      <c r="U58" s="413">
        <v>1260</v>
      </c>
      <c r="V58" s="405" t="s">
        <v>280</v>
      </c>
      <c r="W58" s="404">
        <v>43077</v>
      </c>
      <c r="X58" s="419"/>
      <c r="Y58" s="422">
        <v>0.17</v>
      </c>
    </row>
    <row r="59" spans="1:29" s="181" customFormat="1" ht="12.15" customHeight="1">
      <c r="A59" s="403" t="s">
        <v>101</v>
      </c>
      <c r="B59" s="474">
        <v>43076</v>
      </c>
      <c r="C59" s="405" t="s">
        <v>265</v>
      </c>
      <c r="D59" s="405" t="s">
        <v>266</v>
      </c>
      <c r="E59" s="406">
        <v>5600</v>
      </c>
      <c r="F59" s="407" t="s">
        <v>278</v>
      </c>
      <c r="G59" s="474">
        <v>43166</v>
      </c>
      <c r="H59" s="405">
        <v>90</v>
      </c>
      <c r="I59" s="474">
        <v>43301</v>
      </c>
      <c r="J59" s="412">
        <v>5600</v>
      </c>
      <c r="K59" s="406">
        <v>0</v>
      </c>
      <c r="L59" s="406">
        <v>275</v>
      </c>
      <c r="M59" s="405" t="s">
        <v>281</v>
      </c>
      <c r="N59" s="405" t="s">
        <v>134</v>
      </c>
      <c r="O59" s="413">
        <v>2</v>
      </c>
      <c r="P59" s="414" t="s">
        <v>107</v>
      </c>
      <c r="Q59" s="414">
        <v>2800</v>
      </c>
      <c r="R59" s="414">
        <v>5600</v>
      </c>
      <c r="S59" s="405" t="s">
        <v>135</v>
      </c>
      <c r="T59" s="414">
        <v>170</v>
      </c>
      <c r="U59" s="413">
        <v>340</v>
      </c>
      <c r="V59" s="405" t="s">
        <v>280</v>
      </c>
      <c r="W59" s="404">
        <v>43077</v>
      </c>
      <c r="X59" s="419"/>
      <c r="Y59" s="422">
        <v>0.17</v>
      </c>
    </row>
    <row r="60" spans="1:29" s="181" customFormat="1" ht="12.15" customHeight="1">
      <c r="A60" s="403" t="s">
        <v>101</v>
      </c>
      <c r="B60" s="474">
        <v>43076</v>
      </c>
      <c r="C60" s="405" t="s">
        <v>265</v>
      </c>
      <c r="D60" s="405" t="s">
        <v>266</v>
      </c>
      <c r="E60" s="406">
        <v>7200</v>
      </c>
      <c r="F60" s="407" t="s">
        <v>278</v>
      </c>
      <c r="G60" s="474">
        <v>43166</v>
      </c>
      <c r="H60" s="405">
        <v>90</v>
      </c>
      <c r="I60" s="474">
        <v>43301</v>
      </c>
      <c r="J60" s="412">
        <v>7200</v>
      </c>
      <c r="K60" s="406">
        <v>0</v>
      </c>
      <c r="L60" s="406">
        <v>275</v>
      </c>
      <c r="M60" s="405" t="s">
        <v>282</v>
      </c>
      <c r="N60" s="405" t="s">
        <v>188</v>
      </c>
      <c r="O60" s="413">
        <v>3</v>
      </c>
      <c r="P60" s="414" t="s">
        <v>107</v>
      </c>
      <c r="Q60" s="414">
        <v>2400</v>
      </c>
      <c r="R60" s="414">
        <v>7200</v>
      </c>
      <c r="S60" s="405" t="s">
        <v>190</v>
      </c>
      <c r="T60" s="414">
        <v>170</v>
      </c>
      <c r="U60" s="413">
        <v>510</v>
      </c>
      <c r="V60" s="405" t="s">
        <v>280</v>
      </c>
      <c r="W60" s="404">
        <v>43077</v>
      </c>
      <c r="X60" s="419"/>
      <c r="Y60" s="422">
        <v>0.17</v>
      </c>
    </row>
    <row r="61" spans="1:29" s="181" customFormat="1" ht="12.15" customHeight="1">
      <c r="A61" s="403" t="s">
        <v>101</v>
      </c>
      <c r="B61" s="474">
        <v>43112</v>
      </c>
      <c r="C61" s="405" t="s">
        <v>265</v>
      </c>
      <c r="D61" s="405" t="s">
        <v>266</v>
      </c>
      <c r="E61" s="406">
        <v>2300</v>
      </c>
      <c r="F61" s="407" t="s">
        <v>274</v>
      </c>
      <c r="G61" s="474">
        <v>43202</v>
      </c>
      <c r="H61" s="405">
        <v>90</v>
      </c>
      <c r="I61" s="474">
        <v>43301</v>
      </c>
      <c r="J61" s="412">
        <v>2300</v>
      </c>
      <c r="K61" s="406">
        <v>0</v>
      </c>
      <c r="L61" s="406">
        <v>287</v>
      </c>
      <c r="M61" s="405" t="s">
        <v>283</v>
      </c>
      <c r="N61" s="405" t="s">
        <v>284</v>
      </c>
      <c r="O61" s="413">
        <v>1</v>
      </c>
      <c r="P61" s="414" t="s">
        <v>107</v>
      </c>
      <c r="Q61" s="414">
        <v>2300</v>
      </c>
      <c r="R61" s="414">
        <v>2300</v>
      </c>
      <c r="S61" s="405" t="s">
        <v>285</v>
      </c>
      <c r="T61" s="414">
        <v>170</v>
      </c>
      <c r="U61" s="413">
        <v>170</v>
      </c>
      <c r="V61" s="405" t="s">
        <v>286</v>
      </c>
      <c r="W61" s="404">
        <v>43113</v>
      </c>
      <c r="X61" s="419"/>
      <c r="Y61" s="422">
        <v>0.17</v>
      </c>
    </row>
    <row r="62" spans="1:29" s="181" customFormat="1" ht="12.15" customHeight="1">
      <c r="A62" s="403" t="s">
        <v>101</v>
      </c>
      <c r="B62" s="474">
        <v>43112</v>
      </c>
      <c r="C62" s="405" t="s">
        <v>265</v>
      </c>
      <c r="D62" s="405" t="s">
        <v>266</v>
      </c>
      <c r="E62" s="406">
        <v>2300</v>
      </c>
      <c r="F62" s="407" t="s">
        <v>274</v>
      </c>
      <c r="G62" s="474">
        <v>43202</v>
      </c>
      <c r="H62" s="405">
        <v>90</v>
      </c>
      <c r="I62" s="474">
        <v>43301</v>
      </c>
      <c r="J62" s="412">
        <v>2300</v>
      </c>
      <c r="K62" s="406">
        <v>0</v>
      </c>
      <c r="L62" s="406">
        <v>287</v>
      </c>
      <c r="M62" s="405" t="s">
        <v>283</v>
      </c>
      <c r="N62" s="405" t="s">
        <v>284</v>
      </c>
      <c r="O62" s="413">
        <v>1</v>
      </c>
      <c r="P62" s="414" t="s">
        <v>107</v>
      </c>
      <c r="Q62" s="414">
        <v>2300</v>
      </c>
      <c r="R62" s="414">
        <v>2300</v>
      </c>
      <c r="S62" s="405" t="s">
        <v>285</v>
      </c>
      <c r="T62" s="414">
        <v>170</v>
      </c>
      <c r="U62" s="413">
        <v>170</v>
      </c>
      <c r="V62" s="405" t="s">
        <v>286</v>
      </c>
      <c r="W62" s="404">
        <v>43113</v>
      </c>
      <c r="X62" s="419"/>
      <c r="Y62" s="422">
        <v>0.17</v>
      </c>
    </row>
    <row r="63" spans="1:29" s="181" customFormat="1" ht="12.15" customHeight="1">
      <c r="A63" s="403" t="s">
        <v>101</v>
      </c>
      <c r="B63" s="474">
        <v>43112</v>
      </c>
      <c r="C63" s="405" t="s">
        <v>265</v>
      </c>
      <c r="D63" s="405" t="s">
        <v>266</v>
      </c>
      <c r="E63" s="406">
        <v>9200</v>
      </c>
      <c r="F63" s="407" t="s">
        <v>274</v>
      </c>
      <c r="G63" s="474">
        <v>43202</v>
      </c>
      <c r="H63" s="405">
        <v>90</v>
      </c>
      <c r="I63" s="474">
        <v>43301</v>
      </c>
      <c r="J63" s="412">
        <v>9200</v>
      </c>
      <c r="K63" s="406">
        <v>0</v>
      </c>
      <c r="L63" s="406">
        <v>287</v>
      </c>
      <c r="M63" s="405" t="s">
        <v>283</v>
      </c>
      <c r="N63" s="405" t="s">
        <v>284</v>
      </c>
      <c r="O63" s="413">
        <v>4</v>
      </c>
      <c r="P63" s="414" t="s">
        <v>107</v>
      </c>
      <c r="Q63" s="414">
        <v>2300</v>
      </c>
      <c r="R63" s="414">
        <v>9200</v>
      </c>
      <c r="S63" s="405" t="s">
        <v>285</v>
      </c>
      <c r="T63" s="414">
        <v>170</v>
      </c>
      <c r="U63" s="413">
        <v>680</v>
      </c>
      <c r="V63" s="405" t="s">
        <v>286</v>
      </c>
      <c r="W63" s="404">
        <v>43113</v>
      </c>
      <c r="X63" s="419"/>
      <c r="Y63" s="422">
        <v>0.17</v>
      </c>
    </row>
    <row r="64" spans="1:29" s="181" customFormat="1" ht="12.15" customHeight="1">
      <c r="A64" s="403" t="s">
        <v>101</v>
      </c>
      <c r="B64" s="474">
        <v>43067</v>
      </c>
      <c r="C64" s="405" t="s">
        <v>287</v>
      </c>
      <c r="D64" s="405" t="s">
        <v>288</v>
      </c>
      <c r="E64" s="406">
        <v>7500</v>
      </c>
      <c r="F64" s="407" t="s">
        <v>289</v>
      </c>
      <c r="G64" s="474">
        <v>43157</v>
      </c>
      <c r="H64" s="405">
        <v>90</v>
      </c>
      <c r="I64" s="474">
        <v>43283</v>
      </c>
      <c r="J64" s="412">
        <v>7500</v>
      </c>
      <c r="K64" s="406">
        <v>0</v>
      </c>
      <c r="L64" s="406">
        <v>905</v>
      </c>
      <c r="M64" s="405" t="s">
        <v>290</v>
      </c>
      <c r="N64" s="405" t="s">
        <v>183</v>
      </c>
      <c r="O64" s="413">
        <v>3</v>
      </c>
      <c r="P64" s="414" t="s">
        <v>107</v>
      </c>
      <c r="Q64" s="414">
        <v>2500</v>
      </c>
      <c r="R64" s="414">
        <v>7500</v>
      </c>
      <c r="S64" s="405" t="s">
        <v>184</v>
      </c>
      <c r="T64" s="414">
        <v>170</v>
      </c>
      <c r="U64" s="413">
        <v>510</v>
      </c>
      <c r="V64" s="405" t="s">
        <v>291</v>
      </c>
      <c r="W64" s="404">
        <v>43067</v>
      </c>
      <c r="X64" s="419"/>
      <c r="Y64" s="422">
        <v>0.17</v>
      </c>
    </row>
    <row r="65" spans="1:16384" s="181" customFormat="1">
      <c r="A65" s="423" t="s">
        <v>101</v>
      </c>
      <c r="B65" s="475">
        <v>43067</v>
      </c>
      <c r="C65" s="423" t="s">
        <v>287</v>
      </c>
      <c r="D65" s="424" t="s">
        <v>288</v>
      </c>
      <c r="E65" s="425">
        <v>300</v>
      </c>
      <c r="F65" s="426" t="s">
        <v>289</v>
      </c>
      <c r="G65" s="427">
        <v>43157</v>
      </c>
      <c r="H65" s="424">
        <v>90</v>
      </c>
      <c r="I65" s="474">
        <v>43283</v>
      </c>
      <c r="J65" s="434">
        <v>300</v>
      </c>
      <c r="K65" s="435">
        <v>0</v>
      </c>
      <c r="L65" s="436">
        <v>905</v>
      </c>
      <c r="M65" s="437" t="s">
        <v>292</v>
      </c>
      <c r="N65" s="437" t="s">
        <v>173</v>
      </c>
      <c r="O65" s="438">
        <v>1</v>
      </c>
      <c r="P65" s="439" t="s">
        <v>107</v>
      </c>
      <c r="Q65" s="437">
        <v>300</v>
      </c>
      <c r="R65" s="437">
        <v>300</v>
      </c>
      <c r="S65" s="437" t="s">
        <v>293</v>
      </c>
      <c r="T65" s="439">
        <v>17</v>
      </c>
      <c r="U65" s="447">
        <v>17</v>
      </c>
      <c r="V65" s="448" t="s">
        <v>291</v>
      </c>
      <c r="W65" s="449">
        <v>43067</v>
      </c>
      <c r="X65" s="439"/>
      <c r="Y65" s="458">
        <v>0.17</v>
      </c>
      <c r="Z65" s="459"/>
      <c r="AA65" s="460"/>
      <c r="AB65" s="461"/>
      <c r="AC65" s="461"/>
      <c r="AD65" s="386"/>
      <c r="AE65" s="386"/>
      <c r="AF65" s="386"/>
      <c r="AG65" s="386"/>
      <c r="AH65" s="386"/>
      <c r="AI65" s="386"/>
      <c r="AJ65" s="386"/>
      <c r="AK65" s="386"/>
      <c r="AL65" s="386"/>
      <c r="AM65" s="386"/>
      <c r="AN65" s="386"/>
      <c r="AO65" s="386"/>
      <c r="AP65" s="386"/>
      <c r="AQ65" s="386"/>
      <c r="AR65" s="386"/>
      <c r="AS65" s="386"/>
      <c r="AT65" s="386"/>
      <c r="AU65" s="386"/>
      <c r="AV65" s="386"/>
      <c r="AW65" s="386"/>
      <c r="AX65" s="386"/>
      <c r="AY65" s="386"/>
      <c r="AZ65" s="386"/>
      <c r="BA65" s="386"/>
      <c r="BB65" s="386"/>
      <c r="BC65" s="386"/>
      <c r="BD65" s="386"/>
      <c r="BE65" s="386"/>
      <c r="BF65" s="386"/>
      <c r="BG65" s="386"/>
      <c r="BH65" s="386"/>
      <c r="BI65" s="386"/>
      <c r="BJ65" s="386"/>
      <c r="BK65" s="386"/>
      <c r="BL65" s="386"/>
      <c r="BM65" s="386"/>
      <c r="BN65" s="386"/>
      <c r="BO65" s="386"/>
      <c r="BP65" s="386"/>
      <c r="BQ65" s="386"/>
      <c r="BR65" s="386"/>
      <c r="BS65" s="386"/>
      <c r="BT65" s="386"/>
      <c r="BU65" s="386"/>
      <c r="BV65" s="386"/>
      <c r="BW65" s="386"/>
      <c r="BX65" s="386"/>
      <c r="BY65" s="386"/>
      <c r="BZ65" s="386"/>
      <c r="CA65" s="386"/>
      <c r="CB65" s="386"/>
      <c r="CC65" s="386"/>
      <c r="CD65" s="386"/>
      <c r="CE65" s="386"/>
      <c r="CF65" s="386"/>
      <c r="CG65" s="386"/>
      <c r="CH65" s="386"/>
      <c r="CI65" s="386"/>
      <c r="CJ65" s="386"/>
      <c r="CK65" s="386"/>
      <c r="CL65" s="386"/>
      <c r="CM65" s="386"/>
      <c r="CN65" s="386"/>
      <c r="CO65" s="386"/>
      <c r="CP65" s="386"/>
      <c r="CQ65" s="386"/>
      <c r="CR65" s="386"/>
      <c r="CS65" s="386"/>
      <c r="CT65" s="386"/>
      <c r="CU65" s="386"/>
      <c r="CV65" s="386"/>
      <c r="CW65" s="386"/>
      <c r="CX65" s="386"/>
      <c r="CY65" s="386"/>
      <c r="CZ65" s="386"/>
      <c r="DA65" s="386"/>
      <c r="DB65" s="386"/>
      <c r="DC65" s="386"/>
      <c r="DD65" s="386"/>
      <c r="DE65" s="386"/>
      <c r="DF65" s="386"/>
      <c r="DG65" s="386"/>
      <c r="DH65" s="386"/>
      <c r="DI65" s="386"/>
      <c r="DJ65" s="386"/>
      <c r="DK65" s="386"/>
      <c r="DL65" s="386"/>
      <c r="DM65" s="386"/>
      <c r="DN65" s="386"/>
      <c r="DO65" s="386"/>
      <c r="DP65" s="386"/>
      <c r="DQ65" s="386"/>
      <c r="DR65" s="386"/>
      <c r="DS65" s="386"/>
      <c r="DT65" s="386"/>
      <c r="DU65" s="386"/>
      <c r="DV65" s="386"/>
      <c r="DW65" s="386"/>
      <c r="DX65" s="386"/>
      <c r="DY65" s="386"/>
      <c r="DZ65" s="386"/>
      <c r="EA65" s="386"/>
      <c r="EB65" s="386"/>
      <c r="EC65" s="386"/>
      <c r="ED65" s="386"/>
      <c r="EE65" s="386"/>
      <c r="EF65" s="386"/>
      <c r="EG65" s="386"/>
      <c r="EH65" s="386"/>
      <c r="EI65" s="386"/>
      <c r="EJ65" s="386"/>
      <c r="EK65" s="386"/>
      <c r="EL65" s="386"/>
      <c r="EM65" s="386"/>
      <c r="EN65" s="386"/>
      <c r="EO65" s="386"/>
      <c r="EP65" s="386"/>
      <c r="EQ65" s="386"/>
      <c r="ER65" s="386"/>
      <c r="ES65" s="386"/>
      <c r="ET65" s="386"/>
      <c r="EU65" s="386"/>
      <c r="EV65" s="386"/>
      <c r="EW65" s="386"/>
      <c r="EX65" s="386"/>
      <c r="EY65" s="386"/>
      <c r="EZ65" s="386"/>
      <c r="FA65" s="386"/>
      <c r="FB65" s="386"/>
      <c r="FC65" s="386"/>
      <c r="FD65" s="386"/>
      <c r="FE65" s="386"/>
      <c r="FF65" s="386"/>
      <c r="FG65" s="386"/>
      <c r="FH65" s="386"/>
      <c r="FI65" s="386"/>
      <c r="FJ65" s="386"/>
      <c r="FK65" s="386"/>
      <c r="FL65" s="386"/>
      <c r="FM65" s="386"/>
      <c r="FN65" s="386"/>
      <c r="FO65" s="386"/>
      <c r="FP65" s="386"/>
      <c r="FQ65" s="386"/>
      <c r="FR65" s="386"/>
      <c r="FS65" s="386"/>
      <c r="FT65" s="386"/>
      <c r="FU65" s="386"/>
      <c r="FV65" s="386"/>
      <c r="FW65" s="386"/>
      <c r="FX65" s="386"/>
      <c r="FY65" s="386"/>
      <c r="FZ65" s="386"/>
      <c r="GA65" s="386"/>
      <c r="GB65" s="386"/>
      <c r="GC65" s="386"/>
      <c r="GD65" s="386"/>
      <c r="GE65" s="386"/>
      <c r="GF65" s="386"/>
      <c r="GG65" s="386"/>
      <c r="GH65" s="386"/>
      <c r="GI65" s="386"/>
      <c r="GJ65" s="386"/>
      <c r="GK65" s="386"/>
      <c r="GL65" s="386"/>
      <c r="GM65" s="386"/>
      <c r="GN65" s="386"/>
      <c r="GO65" s="386"/>
      <c r="GP65" s="386"/>
      <c r="GQ65" s="386"/>
      <c r="GR65" s="386"/>
      <c r="GS65" s="386"/>
      <c r="GT65" s="386"/>
      <c r="GU65" s="386"/>
      <c r="GV65" s="386"/>
      <c r="GW65" s="386"/>
      <c r="GX65" s="386"/>
      <c r="GY65" s="386"/>
      <c r="GZ65" s="386"/>
      <c r="HA65" s="386"/>
      <c r="HB65" s="386"/>
      <c r="HC65" s="386"/>
      <c r="HD65" s="386"/>
      <c r="HE65" s="386"/>
      <c r="HF65" s="386"/>
      <c r="HG65" s="386"/>
      <c r="HH65" s="386"/>
      <c r="HI65" s="386"/>
      <c r="HJ65" s="386"/>
      <c r="HK65" s="386"/>
      <c r="HL65" s="386"/>
      <c r="HM65" s="386"/>
      <c r="HN65" s="386"/>
      <c r="HO65" s="386"/>
      <c r="HP65" s="386"/>
      <c r="HQ65" s="386"/>
      <c r="HR65" s="386"/>
      <c r="HS65" s="386"/>
      <c r="HT65" s="386"/>
      <c r="HU65" s="386"/>
      <c r="HV65" s="386"/>
      <c r="HW65" s="386"/>
      <c r="HX65" s="386"/>
      <c r="HY65" s="386"/>
      <c r="HZ65" s="386"/>
      <c r="IA65" s="386"/>
      <c r="IB65" s="386"/>
      <c r="IC65" s="386"/>
      <c r="ID65" s="386"/>
      <c r="IE65" s="386"/>
      <c r="IF65" s="386"/>
      <c r="IG65" s="386"/>
      <c r="IH65" s="386"/>
      <c r="II65" s="386"/>
      <c r="IJ65" s="386"/>
      <c r="IK65" s="386"/>
      <c r="IL65" s="386"/>
      <c r="IM65" s="386"/>
      <c r="IN65" s="386"/>
      <c r="IO65" s="386"/>
      <c r="IP65" s="386"/>
      <c r="IQ65" s="386"/>
      <c r="IR65" s="386"/>
      <c r="IS65" s="386"/>
      <c r="IT65" s="386"/>
      <c r="IU65" s="386"/>
      <c r="IV65" s="386"/>
      <c r="IW65" s="386"/>
      <c r="IX65" s="386"/>
      <c r="IY65" s="386"/>
      <c r="IZ65" s="386"/>
      <c r="JA65" s="386"/>
      <c r="JB65" s="386"/>
      <c r="JC65" s="386"/>
      <c r="JD65" s="386"/>
      <c r="JE65" s="386"/>
      <c r="JF65" s="386"/>
      <c r="JG65" s="386"/>
      <c r="JH65" s="386"/>
      <c r="JI65" s="386"/>
      <c r="JJ65" s="386"/>
      <c r="JK65" s="386"/>
      <c r="JL65" s="386"/>
      <c r="JM65" s="386"/>
      <c r="JN65" s="386"/>
      <c r="JO65" s="386"/>
      <c r="JP65" s="386"/>
      <c r="JQ65" s="386"/>
      <c r="JR65" s="386"/>
      <c r="JS65" s="386"/>
      <c r="JT65" s="386"/>
      <c r="JU65" s="386"/>
      <c r="JV65" s="386"/>
      <c r="JW65" s="386"/>
      <c r="JX65" s="386"/>
      <c r="JY65" s="386"/>
      <c r="JZ65" s="386"/>
      <c r="KA65" s="386"/>
      <c r="KB65" s="386"/>
      <c r="KC65" s="386"/>
      <c r="KD65" s="386"/>
      <c r="KE65" s="386"/>
      <c r="KF65" s="386"/>
      <c r="KG65" s="386"/>
      <c r="KH65" s="386"/>
      <c r="KI65" s="386"/>
      <c r="KJ65" s="386"/>
      <c r="KK65" s="386"/>
      <c r="KL65" s="386"/>
      <c r="KM65" s="386"/>
      <c r="KN65" s="386"/>
      <c r="KO65" s="386"/>
      <c r="KP65" s="386"/>
      <c r="KQ65" s="386"/>
      <c r="KR65" s="386"/>
      <c r="KS65" s="386"/>
      <c r="KT65" s="386"/>
      <c r="KU65" s="386"/>
      <c r="KV65" s="386"/>
      <c r="KW65" s="386"/>
      <c r="KX65" s="386"/>
      <c r="KY65" s="386"/>
      <c r="KZ65" s="386"/>
      <c r="LA65" s="386"/>
      <c r="LB65" s="386"/>
      <c r="LC65" s="386"/>
      <c r="LD65" s="386"/>
      <c r="LE65" s="386"/>
      <c r="LF65" s="386"/>
      <c r="LG65" s="386"/>
      <c r="LH65" s="386"/>
      <c r="LI65" s="386"/>
      <c r="LJ65" s="386"/>
      <c r="LK65" s="386"/>
      <c r="LL65" s="386"/>
      <c r="LM65" s="386"/>
      <c r="LN65" s="386"/>
      <c r="LO65" s="386"/>
      <c r="LP65" s="386"/>
      <c r="LQ65" s="386"/>
      <c r="LR65" s="386"/>
      <c r="LS65" s="386"/>
      <c r="LT65" s="386"/>
      <c r="LU65" s="386"/>
      <c r="LV65" s="386"/>
      <c r="LW65" s="386"/>
      <c r="LX65" s="386"/>
      <c r="LY65" s="386"/>
      <c r="LZ65" s="386"/>
      <c r="MA65" s="386"/>
      <c r="MB65" s="386"/>
      <c r="MC65" s="386"/>
      <c r="MD65" s="386"/>
      <c r="ME65" s="386"/>
      <c r="MF65" s="386"/>
      <c r="MG65" s="386"/>
      <c r="MH65" s="386"/>
      <c r="MI65" s="386"/>
      <c r="MJ65" s="386"/>
      <c r="MK65" s="386"/>
      <c r="ML65" s="386"/>
      <c r="MM65" s="386"/>
      <c r="MN65" s="386"/>
      <c r="MO65" s="386"/>
      <c r="MP65" s="386"/>
      <c r="MQ65" s="386"/>
      <c r="MR65" s="386"/>
      <c r="MS65" s="386"/>
      <c r="MT65" s="386"/>
      <c r="MU65" s="386"/>
      <c r="MV65" s="386"/>
      <c r="MW65" s="386"/>
      <c r="MX65" s="386"/>
      <c r="MY65" s="386"/>
      <c r="MZ65" s="386"/>
      <c r="NA65" s="386"/>
      <c r="NB65" s="386"/>
      <c r="NC65" s="386"/>
      <c r="ND65" s="386"/>
      <c r="NE65" s="386"/>
      <c r="NF65" s="386"/>
      <c r="NG65" s="386"/>
      <c r="NH65" s="386"/>
      <c r="NI65" s="386"/>
      <c r="NJ65" s="386"/>
      <c r="NK65" s="386"/>
      <c r="NL65" s="386"/>
      <c r="NM65" s="386"/>
      <c r="NN65" s="386"/>
      <c r="NO65" s="386"/>
      <c r="NP65" s="386"/>
      <c r="NQ65" s="386"/>
      <c r="NR65" s="386"/>
      <c r="NS65" s="386"/>
      <c r="NT65" s="386"/>
      <c r="NU65" s="386"/>
      <c r="NV65" s="386"/>
      <c r="NW65" s="386"/>
      <c r="NX65" s="386"/>
      <c r="NY65" s="386"/>
      <c r="NZ65" s="386"/>
      <c r="OA65" s="386"/>
      <c r="OB65" s="386"/>
      <c r="OC65" s="386"/>
      <c r="OD65" s="386"/>
      <c r="OE65" s="386"/>
      <c r="OF65" s="386"/>
      <c r="OG65" s="386"/>
      <c r="OH65" s="386"/>
      <c r="OI65" s="386"/>
      <c r="OJ65" s="386"/>
      <c r="OK65" s="386"/>
      <c r="OL65" s="386"/>
      <c r="OM65" s="386"/>
      <c r="ON65" s="386"/>
      <c r="OO65" s="386"/>
      <c r="OP65" s="386"/>
      <c r="OQ65" s="386"/>
      <c r="OR65" s="386"/>
      <c r="OS65" s="386"/>
      <c r="OT65" s="386"/>
      <c r="OU65" s="386"/>
      <c r="OV65" s="386"/>
      <c r="OW65" s="386"/>
      <c r="OX65" s="386"/>
      <c r="OY65" s="386"/>
      <c r="OZ65" s="386"/>
      <c r="PA65" s="386"/>
      <c r="PB65" s="386"/>
      <c r="PC65" s="386"/>
      <c r="PD65" s="386"/>
      <c r="PE65" s="386"/>
      <c r="PF65" s="386"/>
      <c r="PG65" s="386"/>
      <c r="PH65" s="386"/>
      <c r="PI65" s="386"/>
      <c r="PJ65" s="386"/>
      <c r="PK65" s="386"/>
      <c r="PL65" s="386"/>
      <c r="PM65" s="386"/>
      <c r="PN65" s="386"/>
      <c r="PO65" s="386"/>
      <c r="PP65" s="386"/>
      <c r="PQ65" s="386"/>
      <c r="PR65" s="386"/>
      <c r="PS65" s="386"/>
      <c r="PT65" s="386"/>
      <c r="PU65" s="386"/>
      <c r="PV65" s="386"/>
      <c r="PW65" s="386"/>
      <c r="PX65" s="386"/>
      <c r="PY65" s="386"/>
      <c r="PZ65" s="386"/>
      <c r="QA65" s="386"/>
      <c r="QB65" s="386"/>
      <c r="QC65" s="386"/>
      <c r="QD65" s="386"/>
      <c r="QE65" s="386"/>
      <c r="QF65" s="386"/>
      <c r="QG65" s="386"/>
      <c r="QH65" s="386"/>
      <c r="QI65" s="386"/>
      <c r="QJ65" s="386"/>
      <c r="QK65" s="386"/>
      <c r="QL65" s="386"/>
      <c r="QM65" s="386"/>
      <c r="QN65" s="386"/>
      <c r="QO65" s="386"/>
      <c r="QP65" s="386"/>
      <c r="QQ65" s="386"/>
      <c r="QR65" s="386"/>
      <c r="QS65" s="386"/>
      <c r="QT65" s="386"/>
      <c r="QU65" s="386"/>
      <c r="QV65" s="386"/>
      <c r="QW65" s="386"/>
      <c r="QX65" s="386"/>
      <c r="QY65" s="386"/>
      <c r="QZ65" s="386"/>
      <c r="RA65" s="386"/>
      <c r="RB65" s="386"/>
      <c r="RC65" s="386"/>
      <c r="RD65" s="386"/>
      <c r="RE65" s="386"/>
      <c r="RF65" s="386"/>
      <c r="RG65" s="386"/>
      <c r="RH65" s="386"/>
      <c r="RI65" s="386"/>
      <c r="RJ65" s="386"/>
      <c r="RK65" s="386"/>
      <c r="RL65" s="386"/>
      <c r="RM65" s="386"/>
      <c r="RN65" s="386"/>
      <c r="RO65" s="386"/>
      <c r="RP65" s="386"/>
      <c r="RQ65" s="386"/>
      <c r="RR65" s="386"/>
      <c r="RS65" s="386"/>
      <c r="RT65" s="386"/>
      <c r="RU65" s="386"/>
      <c r="RV65" s="386"/>
      <c r="RW65" s="386"/>
      <c r="RX65" s="386"/>
      <c r="RY65" s="386"/>
      <c r="RZ65" s="386"/>
      <c r="SA65" s="386"/>
      <c r="SB65" s="386"/>
      <c r="SC65" s="386"/>
      <c r="SD65" s="386"/>
      <c r="SE65" s="386"/>
      <c r="SF65" s="386"/>
      <c r="SG65" s="386"/>
      <c r="SH65" s="386"/>
      <c r="SI65" s="386"/>
      <c r="SJ65" s="386"/>
      <c r="SK65" s="386"/>
      <c r="SL65" s="386"/>
      <c r="SM65" s="386"/>
      <c r="SN65" s="386"/>
      <c r="SO65" s="386"/>
      <c r="SP65" s="386"/>
      <c r="SQ65" s="386"/>
      <c r="SR65" s="386"/>
      <c r="SS65" s="386"/>
      <c r="ST65" s="386"/>
      <c r="SU65" s="386"/>
      <c r="SV65" s="386"/>
      <c r="SW65" s="386"/>
      <c r="SX65" s="386"/>
      <c r="SY65" s="386"/>
      <c r="SZ65" s="386"/>
      <c r="TA65" s="386"/>
      <c r="TB65" s="386"/>
      <c r="TC65" s="386"/>
      <c r="TD65" s="386"/>
      <c r="TE65" s="386"/>
      <c r="TF65" s="386"/>
      <c r="TG65" s="386"/>
      <c r="TH65" s="386"/>
      <c r="TI65" s="386"/>
      <c r="TJ65" s="386"/>
      <c r="TK65" s="386"/>
      <c r="TL65" s="386"/>
      <c r="TM65" s="386"/>
      <c r="TN65" s="386"/>
      <c r="TO65" s="386"/>
      <c r="TP65" s="386"/>
      <c r="TQ65" s="386"/>
      <c r="TR65" s="386"/>
      <c r="TS65" s="386"/>
      <c r="TT65" s="386"/>
      <c r="TU65" s="386"/>
      <c r="TV65" s="386"/>
      <c r="TW65" s="386"/>
      <c r="TX65" s="386"/>
      <c r="TY65" s="386"/>
      <c r="TZ65" s="386"/>
      <c r="UA65" s="386"/>
      <c r="UB65" s="386"/>
      <c r="UC65" s="386"/>
      <c r="UD65" s="386"/>
      <c r="UE65" s="386"/>
      <c r="UF65" s="386"/>
      <c r="UG65" s="386"/>
      <c r="UH65" s="386"/>
      <c r="UI65" s="386"/>
      <c r="UJ65" s="386"/>
      <c r="UK65" s="386"/>
      <c r="UL65" s="386"/>
      <c r="UM65" s="386"/>
      <c r="UN65" s="386"/>
      <c r="UO65" s="386"/>
      <c r="UP65" s="386"/>
      <c r="UQ65" s="386"/>
      <c r="UR65" s="386"/>
      <c r="US65" s="386"/>
      <c r="UT65" s="386"/>
      <c r="UU65" s="386"/>
      <c r="UV65" s="386"/>
      <c r="UW65" s="386"/>
      <c r="UX65" s="386"/>
      <c r="UY65" s="386"/>
      <c r="UZ65" s="386"/>
      <c r="VA65" s="386"/>
      <c r="VB65" s="386"/>
      <c r="VC65" s="386"/>
      <c r="VD65" s="386"/>
      <c r="VE65" s="386"/>
      <c r="VF65" s="386"/>
      <c r="VG65" s="386"/>
      <c r="VH65" s="386"/>
      <c r="VI65" s="386"/>
      <c r="VJ65" s="386"/>
      <c r="VK65" s="386"/>
      <c r="VL65" s="386"/>
      <c r="VM65" s="386"/>
      <c r="VN65" s="386"/>
      <c r="VO65" s="386"/>
      <c r="VP65" s="386"/>
      <c r="VQ65" s="386"/>
      <c r="VR65" s="386"/>
      <c r="VS65" s="386"/>
      <c r="VT65" s="386"/>
      <c r="VU65" s="386"/>
      <c r="VV65" s="386"/>
      <c r="VW65" s="386"/>
      <c r="VX65" s="386"/>
      <c r="VY65" s="386"/>
      <c r="VZ65" s="386"/>
      <c r="WA65" s="386"/>
      <c r="WB65" s="386"/>
      <c r="WC65" s="386"/>
      <c r="WD65" s="386"/>
      <c r="WE65" s="386"/>
      <c r="WF65" s="386"/>
      <c r="WG65" s="386"/>
      <c r="WH65" s="386"/>
      <c r="WI65" s="386"/>
      <c r="WJ65" s="386"/>
      <c r="WK65" s="386"/>
      <c r="WL65" s="386"/>
      <c r="WM65" s="386"/>
      <c r="WN65" s="386"/>
      <c r="WO65" s="386"/>
      <c r="WP65" s="386"/>
      <c r="WQ65" s="386"/>
      <c r="WR65" s="386"/>
      <c r="WS65" s="386"/>
      <c r="WT65" s="386"/>
      <c r="WU65" s="386"/>
      <c r="WV65" s="386"/>
      <c r="WW65" s="386"/>
      <c r="WX65" s="386"/>
      <c r="WY65" s="386"/>
      <c r="WZ65" s="386"/>
      <c r="XA65" s="386"/>
      <c r="XB65" s="386"/>
      <c r="XC65" s="386"/>
      <c r="XD65" s="386"/>
      <c r="XE65" s="386"/>
      <c r="XF65" s="386"/>
      <c r="XG65" s="386"/>
      <c r="XH65" s="386"/>
      <c r="XI65" s="386"/>
      <c r="XJ65" s="386"/>
      <c r="XK65" s="386"/>
      <c r="XL65" s="386"/>
      <c r="XM65" s="386"/>
      <c r="XN65" s="386"/>
      <c r="XO65" s="386"/>
      <c r="XP65" s="386"/>
      <c r="XQ65" s="386"/>
      <c r="XR65" s="386"/>
      <c r="XS65" s="386"/>
      <c r="XT65" s="386"/>
      <c r="XU65" s="386"/>
      <c r="XV65" s="386"/>
      <c r="XW65" s="386"/>
      <c r="XX65" s="386"/>
      <c r="XY65" s="386"/>
      <c r="XZ65" s="386"/>
      <c r="YA65" s="386"/>
      <c r="YB65" s="386"/>
      <c r="YC65" s="386"/>
      <c r="YD65" s="386"/>
      <c r="YE65" s="386"/>
      <c r="YF65" s="386"/>
      <c r="YG65" s="386"/>
      <c r="YH65" s="386"/>
      <c r="YI65" s="386"/>
      <c r="YJ65" s="386"/>
      <c r="YK65" s="386"/>
      <c r="YL65" s="386"/>
      <c r="YM65" s="386"/>
      <c r="YN65" s="386"/>
      <c r="YO65" s="386"/>
      <c r="YP65" s="386"/>
      <c r="YQ65" s="386"/>
      <c r="YR65" s="386"/>
      <c r="YS65" s="386"/>
      <c r="YT65" s="386"/>
      <c r="YU65" s="386"/>
      <c r="YV65" s="386"/>
      <c r="YW65" s="386"/>
      <c r="YX65" s="386"/>
      <c r="YY65" s="386"/>
      <c r="YZ65" s="386"/>
      <c r="ZA65" s="386"/>
      <c r="ZB65" s="386"/>
      <c r="ZC65" s="386"/>
      <c r="ZD65" s="386"/>
      <c r="ZE65" s="386"/>
      <c r="ZF65" s="386"/>
      <c r="ZG65" s="386"/>
      <c r="ZH65" s="386"/>
      <c r="ZI65" s="386"/>
      <c r="ZJ65" s="386"/>
      <c r="ZK65" s="386"/>
      <c r="ZL65" s="386"/>
      <c r="ZM65" s="386"/>
      <c r="ZN65" s="386"/>
      <c r="ZO65" s="386"/>
      <c r="ZP65" s="386"/>
      <c r="ZQ65" s="386"/>
      <c r="ZR65" s="386"/>
      <c r="ZS65" s="386"/>
      <c r="ZT65" s="386"/>
      <c r="ZU65" s="386"/>
      <c r="ZV65" s="386"/>
      <c r="ZW65" s="386"/>
      <c r="ZX65" s="386"/>
      <c r="ZY65" s="386"/>
      <c r="ZZ65" s="386"/>
      <c r="AAA65" s="386"/>
      <c r="AAB65" s="386"/>
      <c r="AAC65" s="386"/>
      <c r="AAD65" s="386"/>
      <c r="AAE65" s="386"/>
      <c r="AAF65" s="386"/>
      <c r="AAG65" s="386"/>
      <c r="AAH65" s="386"/>
      <c r="AAI65" s="386"/>
      <c r="AAJ65" s="386"/>
      <c r="AAK65" s="386"/>
      <c r="AAL65" s="386"/>
      <c r="AAM65" s="386"/>
      <c r="AAN65" s="386"/>
      <c r="AAO65" s="386"/>
      <c r="AAP65" s="386"/>
      <c r="AAQ65" s="386"/>
      <c r="AAR65" s="386"/>
      <c r="AAS65" s="386"/>
      <c r="AAT65" s="386"/>
      <c r="AAU65" s="386"/>
      <c r="AAV65" s="386"/>
      <c r="AAW65" s="386"/>
      <c r="AAX65" s="386"/>
      <c r="AAY65" s="386"/>
      <c r="AAZ65" s="386"/>
      <c r="ABA65" s="386"/>
      <c r="ABB65" s="386"/>
      <c r="ABC65" s="386"/>
      <c r="ABD65" s="386"/>
      <c r="ABE65" s="386"/>
      <c r="ABF65" s="386"/>
      <c r="ABG65" s="386"/>
      <c r="ABH65" s="386"/>
      <c r="ABI65" s="386"/>
      <c r="ABJ65" s="386"/>
      <c r="ABK65" s="386"/>
      <c r="ABL65" s="386"/>
      <c r="ABM65" s="386"/>
      <c r="ABN65" s="386"/>
      <c r="ABO65" s="386"/>
      <c r="ABP65" s="386"/>
      <c r="ABQ65" s="386"/>
      <c r="ABR65" s="386"/>
      <c r="ABS65" s="386"/>
      <c r="ABT65" s="386"/>
      <c r="ABU65" s="386"/>
      <c r="ABV65" s="386"/>
      <c r="ABW65" s="386"/>
      <c r="ABX65" s="386"/>
      <c r="ABY65" s="386"/>
      <c r="ABZ65" s="386"/>
      <c r="ACA65" s="386"/>
      <c r="ACB65" s="386"/>
      <c r="ACC65" s="386"/>
      <c r="ACD65" s="386"/>
      <c r="ACE65" s="386"/>
      <c r="ACF65" s="386"/>
      <c r="ACG65" s="386"/>
      <c r="ACH65" s="386"/>
      <c r="ACI65" s="386"/>
      <c r="ACJ65" s="386"/>
      <c r="ACK65" s="386"/>
      <c r="ACL65" s="386"/>
      <c r="ACM65" s="386"/>
      <c r="ACN65" s="386"/>
      <c r="ACO65" s="386"/>
      <c r="ACP65" s="386"/>
      <c r="ACQ65" s="386"/>
      <c r="ACR65" s="386"/>
      <c r="ACS65" s="386"/>
      <c r="ACT65" s="386"/>
      <c r="ACU65" s="386"/>
      <c r="ACV65" s="386"/>
      <c r="ACW65" s="386"/>
      <c r="ACX65" s="386"/>
      <c r="ACY65" s="386"/>
      <c r="ACZ65" s="386"/>
      <c r="ADA65" s="386"/>
      <c r="ADB65" s="386"/>
      <c r="ADC65" s="386"/>
      <c r="ADD65" s="386"/>
      <c r="ADE65" s="386"/>
      <c r="ADF65" s="386"/>
      <c r="ADG65" s="386"/>
      <c r="ADH65" s="386"/>
      <c r="ADI65" s="386"/>
      <c r="ADJ65" s="386"/>
      <c r="ADK65" s="386"/>
      <c r="ADL65" s="386"/>
      <c r="ADM65" s="386"/>
      <c r="ADN65" s="386"/>
      <c r="ADO65" s="386"/>
      <c r="ADP65" s="386"/>
      <c r="ADQ65" s="386"/>
      <c r="ADR65" s="386"/>
      <c r="ADS65" s="386"/>
      <c r="ADT65" s="386"/>
      <c r="ADU65" s="386"/>
      <c r="ADV65" s="386"/>
      <c r="ADW65" s="386"/>
      <c r="ADX65" s="386"/>
      <c r="ADY65" s="386"/>
      <c r="ADZ65" s="386"/>
      <c r="AEA65" s="386"/>
      <c r="AEB65" s="386"/>
      <c r="AEC65" s="386"/>
      <c r="AED65" s="386"/>
      <c r="AEE65" s="386"/>
      <c r="AEF65" s="386"/>
      <c r="AEG65" s="386"/>
      <c r="AEH65" s="386"/>
      <c r="AEI65" s="386"/>
      <c r="AEJ65" s="386"/>
      <c r="AEK65" s="386"/>
      <c r="AEL65" s="386"/>
      <c r="AEM65" s="386"/>
      <c r="AEN65" s="386"/>
      <c r="AEO65" s="386"/>
      <c r="AEP65" s="386"/>
      <c r="AEQ65" s="386"/>
      <c r="AER65" s="386"/>
      <c r="AES65" s="386"/>
      <c r="AET65" s="386"/>
      <c r="AEU65" s="386"/>
      <c r="AEV65" s="386"/>
      <c r="AEW65" s="386"/>
      <c r="AEX65" s="386"/>
      <c r="AEY65" s="386"/>
      <c r="AEZ65" s="386"/>
      <c r="AFA65" s="386"/>
      <c r="AFB65" s="386"/>
      <c r="AFC65" s="386"/>
      <c r="AFD65" s="386"/>
      <c r="AFE65" s="386"/>
      <c r="AFF65" s="386"/>
      <c r="AFG65" s="386"/>
      <c r="AFH65" s="386"/>
      <c r="AFI65" s="386"/>
      <c r="AFJ65" s="386"/>
      <c r="AFK65" s="386"/>
      <c r="AFL65" s="386"/>
      <c r="AFM65" s="386"/>
      <c r="AFN65" s="386"/>
      <c r="AFO65" s="386"/>
      <c r="AFP65" s="386"/>
      <c r="AFQ65" s="386"/>
      <c r="AFR65" s="386"/>
      <c r="AFS65" s="386"/>
      <c r="AFT65" s="386"/>
      <c r="AFU65" s="386"/>
      <c r="AFV65" s="386"/>
      <c r="AFW65" s="386"/>
      <c r="AFX65" s="386"/>
      <c r="AFY65" s="386"/>
      <c r="AFZ65" s="386"/>
      <c r="AGA65" s="386"/>
      <c r="AGB65" s="386"/>
      <c r="AGC65" s="386"/>
      <c r="AGD65" s="386"/>
      <c r="AGE65" s="386"/>
      <c r="AGF65" s="386"/>
      <c r="AGG65" s="386"/>
      <c r="AGH65" s="386"/>
      <c r="AGI65" s="386"/>
      <c r="AGJ65" s="386"/>
      <c r="AGK65" s="386"/>
      <c r="AGL65" s="386"/>
      <c r="AGM65" s="386"/>
      <c r="AGN65" s="386"/>
      <c r="AGO65" s="386"/>
      <c r="AGP65" s="386"/>
      <c r="AGQ65" s="386"/>
      <c r="AGR65" s="386"/>
      <c r="AGS65" s="386"/>
      <c r="AGT65" s="386"/>
      <c r="AGU65" s="386"/>
      <c r="AGV65" s="386"/>
      <c r="AGW65" s="386"/>
      <c r="AGX65" s="386"/>
      <c r="AGY65" s="386"/>
      <c r="AGZ65" s="386"/>
      <c r="AHA65" s="386"/>
      <c r="AHB65" s="386"/>
      <c r="AHC65" s="386"/>
      <c r="AHD65" s="386"/>
      <c r="AHE65" s="386"/>
      <c r="AHF65" s="386"/>
      <c r="AHG65" s="386"/>
      <c r="AHH65" s="386"/>
      <c r="AHI65" s="386"/>
      <c r="AHJ65" s="386"/>
      <c r="AHK65" s="386"/>
      <c r="AHL65" s="386"/>
      <c r="AHM65" s="386"/>
      <c r="AHN65" s="386"/>
      <c r="AHO65" s="386"/>
      <c r="AHP65" s="386"/>
      <c r="AHQ65" s="386"/>
      <c r="AHR65" s="386"/>
      <c r="AHS65" s="386"/>
      <c r="AHT65" s="386"/>
      <c r="AHU65" s="386"/>
      <c r="AHV65" s="386"/>
      <c r="AHW65" s="386"/>
      <c r="AHX65" s="386"/>
      <c r="AHY65" s="386"/>
      <c r="AHZ65" s="386"/>
      <c r="AIA65" s="386"/>
      <c r="AIB65" s="386"/>
      <c r="AIC65" s="386"/>
      <c r="AID65" s="386"/>
      <c r="AIE65" s="386"/>
      <c r="AIF65" s="386"/>
      <c r="AIG65" s="386"/>
      <c r="AIH65" s="386"/>
      <c r="AII65" s="386"/>
      <c r="AIJ65" s="386"/>
      <c r="AIK65" s="386"/>
      <c r="AIL65" s="386"/>
      <c r="AIM65" s="386"/>
      <c r="AIN65" s="386"/>
      <c r="AIO65" s="386"/>
      <c r="AIP65" s="386"/>
      <c r="AIQ65" s="386"/>
      <c r="AIR65" s="386"/>
      <c r="AIS65" s="386"/>
      <c r="AIT65" s="386"/>
      <c r="AIU65" s="386"/>
      <c r="AIV65" s="386"/>
      <c r="AIW65" s="386"/>
      <c r="AIX65" s="386"/>
      <c r="AIY65" s="386"/>
      <c r="AIZ65" s="386"/>
      <c r="AJA65" s="386"/>
      <c r="AJB65" s="386"/>
      <c r="AJC65" s="386"/>
      <c r="AJD65" s="386"/>
      <c r="AJE65" s="386"/>
      <c r="AJF65" s="386"/>
      <c r="AJG65" s="386"/>
      <c r="AJH65" s="386"/>
      <c r="AJI65" s="386"/>
      <c r="AJJ65" s="386"/>
      <c r="AJK65" s="386"/>
      <c r="AJL65" s="386"/>
      <c r="AJM65" s="386"/>
      <c r="AJN65" s="386"/>
      <c r="AJO65" s="386"/>
      <c r="AJP65" s="386"/>
      <c r="AJQ65" s="386"/>
      <c r="AJR65" s="386"/>
      <c r="AJS65" s="386"/>
      <c r="AJT65" s="386"/>
      <c r="AJU65" s="386"/>
      <c r="AJV65" s="386"/>
      <c r="AJW65" s="386"/>
      <c r="AJX65" s="386"/>
      <c r="AJY65" s="386"/>
      <c r="AJZ65" s="386"/>
      <c r="AKA65" s="386"/>
      <c r="AKB65" s="386"/>
      <c r="AKC65" s="386"/>
      <c r="AKD65" s="386"/>
      <c r="AKE65" s="386"/>
      <c r="AKF65" s="386"/>
      <c r="AKG65" s="386"/>
      <c r="AKH65" s="386"/>
      <c r="AKI65" s="386"/>
      <c r="AKJ65" s="386"/>
      <c r="AKK65" s="386"/>
      <c r="AKL65" s="386"/>
      <c r="AKM65" s="386"/>
      <c r="AKN65" s="386"/>
      <c r="AKO65" s="386"/>
      <c r="AKP65" s="386"/>
      <c r="AKQ65" s="386"/>
      <c r="AKR65" s="386"/>
      <c r="AKS65" s="386"/>
      <c r="AKT65" s="386"/>
      <c r="AKU65" s="386"/>
      <c r="AKV65" s="386"/>
      <c r="AKW65" s="386"/>
      <c r="AKX65" s="386"/>
      <c r="AKY65" s="386"/>
      <c r="AKZ65" s="386"/>
      <c r="ALA65" s="386"/>
      <c r="ALB65" s="386"/>
      <c r="ALC65" s="386"/>
      <c r="ALD65" s="386"/>
      <c r="ALE65" s="386"/>
      <c r="ALF65" s="386"/>
      <c r="ALG65" s="386"/>
      <c r="ALH65" s="386"/>
      <c r="ALI65" s="386"/>
      <c r="ALJ65" s="386"/>
      <c r="ALK65" s="386"/>
      <c r="ALL65" s="386"/>
      <c r="ALM65" s="386"/>
      <c r="ALN65" s="386"/>
      <c r="ALO65" s="386"/>
      <c r="ALP65" s="386"/>
      <c r="ALQ65" s="386"/>
      <c r="ALR65" s="386"/>
      <c r="ALS65" s="386"/>
      <c r="ALT65" s="386"/>
      <c r="ALU65" s="386"/>
      <c r="ALV65" s="386"/>
      <c r="ALW65" s="386"/>
      <c r="ALX65" s="386"/>
      <c r="ALY65" s="386"/>
      <c r="ALZ65" s="386"/>
      <c r="AMA65" s="386"/>
      <c r="AMB65" s="386"/>
      <c r="AMC65" s="386"/>
      <c r="AMD65" s="386"/>
      <c r="AME65" s="386"/>
      <c r="AMF65" s="386"/>
      <c r="AMG65" s="386"/>
      <c r="AMH65" s="386"/>
      <c r="AMI65" s="386"/>
      <c r="AMJ65" s="386"/>
      <c r="AMK65" s="386"/>
      <c r="AML65" s="386"/>
      <c r="AMM65" s="386"/>
      <c r="AMN65" s="386"/>
      <c r="AMO65" s="386"/>
      <c r="AMP65" s="386"/>
      <c r="AMQ65" s="386"/>
      <c r="AMR65" s="386"/>
      <c r="AMS65" s="386"/>
      <c r="AMT65" s="386"/>
      <c r="AMU65" s="386"/>
      <c r="AMV65" s="386"/>
      <c r="AMW65" s="386"/>
      <c r="AMX65" s="386"/>
      <c r="AMY65" s="386"/>
      <c r="AMZ65" s="386"/>
      <c r="ANA65" s="386"/>
      <c r="ANB65" s="386"/>
      <c r="ANC65" s="386"/>
      <c r="AND65" s="386"/>
      <c r="ANE65" s="386"/>
      <c r="ANF65" s="386"/>
      <c r="ANG65" s="386"/>
      <c r="ANH65" s="386"/>
      <c r="ANI65" s="386"/>
      <c r="ANJ65" s="386"/>
      <c r="ANK65" s="386"/>
      <c r="ANL65" s="386"/>
      <c r="ANM65" s="386"/>
      <c r="ANN65" s="386"/>
      <c r="ANO65" s="386"/>
      <c r="ANP65" s="386"/>
      <c r="ANQ65" s="386"/>
      <c r="ANR65" s="386"/>
      <c r="ANS65" s="386"/>
      <c r="ANT65" s="386"/>
      <c r="ANU65" s="386"/>
      <c r="ANV65" s="386"/>
      <c r="ANW65" s="386"/>
      <c r="ANX65" s="386"/>
      <c r="ANY65" s="386"/>
      <c r="ANZ65" s="386"/>
      <c r="AOA65" s="386"/>
      <c r="AOB65" s="386"/>
      <c r="AOC65" s="386"/>
      <c r="AOD65" s="386"/>
      <c r="AOE65" s="386"/>
      <c r="AOF65" s="386"/>
      <c r="AOG65" s="386"/>
      <c r="AOH65" s="386"/>
      <c r="AOI65" s="386"/>
      <c r="AOJ65" s="386"/>
      <c r="AOK65" s="386"/>
      <c r="AOL65" s="386"/>
      <c r="AOM65" s="386"/>
      <c r="AON65" s="386"/>
      <c r="AOO65" s="386"/>
      <c r="AOP65" s="386"/>
      <c r="AOQ65" s="386"/>
      <c r="AOR65" s="386"/>
      <c r="AOS65" s="386"/>
      <c r="AOT65" s="386"/>
      <c r="AOU65" s="386"/>
      <c r="AOV65" s="386"/>
      <c r="AOW65" s="386"/>
      <c r="AOX65" s="386"/>
      <c r="AOY65" s="386"/>
      <c r="AOZ65" s="386"/>
      <c r="APA65" s="386"/>
      <c r="APB65" s="386"/>
      <c r="APC65" s="386"/>
      <c r="APD65" s="386"/>
      <c r="APE65" s="386"/>
      <c r="APF65" s="386"/>
      <c r="APG65" s="386"/>
      <c r="APH65" s="386"/>
      <c r="API65" s="386"/>
      <c r="APJ65" s="386"/>
      <c r="APK65" s="386"/>
      <c r="APL65" s="386"/>
      <c r="APM65" s="386"/>
      <c r="APN65" s="386"/>
      <c r="APO65" s="386"/>
      <c r="APP65" s="386"/>
      <c r="APQ65" s="386"/>
      <c r="APR65" s="386"/>
      <c r="APS65" s="386"/>
      <c r="APT65" s="386"/>
      <c r="APU65" s="386"/>
      <c r="APV65" s="386"/>
      <c r="APW65" s="386"/>
      <c r="APX65" s="386"/>
      <c r="APY65" s="386"/>
      <c r="APZ65" s="386"/>
      <c r="AQA65" s="386"/>
      <c r="AQB65" s="386"/>
      <c r="AQC65" s="386"/>
      <c r="AQD65" s="386"/>
      <c r="AQE65" s="386"/>
      <c r="AQF65" s="386"/>
      <c r="AQG65" s="386"/>
      <c r="AQH65" s="386"/>
      <c r="AQI65" s="386"/>
      <c r="AQJ65" s="386"/>
      <c r="AQK65" s="386"/>
      <c r="AQL65" s="386"/>
      <c r="AQM65" s="386"/>
      <c r="AQN65" s="386"/>
      <c r="AQO65" s="386"/>
      <c r="AQP65" s="386"/>
      <c r="AQQ65" s="386"/>
      <c r="AQR65" s="386"/>
      <c r="AQS65" s="386"/>
      <c r="AQT65" s="386"/>
      <c r="AQU65" s="386"/>
      <c r="AQV65" s="386"/>
      <c r="AQW65" s="386"/>
      <c r="AQX65" s="386"/>
      <c r="AQY65" s="386"/>
      <c r="AQZ65" s="386"/>
      <c r="ARA65" s="386"/>
      <c r="ARB65" s="386"/>
      <c r="ARC65" s="386"/>
      <c r="ARD65" s="386"/>
      <c r="ARE65" s="386"/>
      <c r="ARF65" s="386"/>
      <c r="ARG65" s="386"/>
      <c r="ARH65" s="386"/>
      <c r="ARI65" s="386"/>
      <c r="ARJ65" s="386"/>
      <c r="ARK65" s="386"/>
      <c r="ARL65" s="386"/>
      <c r="ARM65" s="386"/>
      <c r="ARN65" s="386"/>
      <c r="ARO65" s="386"/>
      <c r="ARP65" s="386"/>
      <c r="ARQ65" s="386"/>
      <c r="ARR65" s="386"/>
      <c r="ARS65" s="386"/>
      <c r="ART65" s="386"/>
      <c r="ARU65" s="386"/>
      <c r="ARV65" s="386"/>
      <c r="ARW65" s="386"/>
      <c r="ARX65" s="386"/>
      <c r="ARY65" s="386"/>
      <c r="ARZ65" s="386"/>
      <c r="ASA65" s="386"/>
      <c r="ASB65" s="386"/>
      <c r="ASC65" s="386"/>
      <c r="ASD65" s="386"/>
      <c r="ASE65" s="386"/>
      <c r="ASF65" s="386"/>
      <c r="ASG65" s="386"/>
      <c r="ASH65" s="386"/>
      <c r="ASI65" s="386"/>
      <c r="ASJ65" s="386"/>
      <c r="ASK65" s="386"/>
      <c r="ASL65" s="386"/>
      <c r="ASM65" s="386"/>
      <c r="ASN65" s="386"/>
      <c r="ASO65" s="386"/>
      <c r="ASP65" s="386"/>
      <c r="ASQ65" s="386"/>
      <c r="ASR65" s="386"/>
      <c r="ASS65" s="386"/>
      <c r="AST65" s="386"/>
      <c r="ASU65" s="386"/>
      <c r="ASV65" s="386"/>
      <c r="ASW65" s="386"/>
      <c r="ASX65" s="386"/>
      <c r="ASY65" s="386"/>
      <c r="ASZ65" s="386"/>
      <c r="ATA65" s="386"/>
      <c r="ATB65" s="386"/>
      <c r="ATC65" s="386"/>
      <c r="ATD65" s="386"/>
      <c r="ATE65" s="386"/>
      <c r="ATF65" s="386"/>
      <c r="ATG65" s="386"/>
      <c r="ATH65" s="386"/>
      <c r="ATI65" s="386"/>
      <c r="ATJ65" s="386"/>
      <c r="ATK65" s="386"/>
      <c r="ATL65" s="386"/>
      <c r="ATM65" s="386"/>
      <c r="ATN65" s="386"/>
      <c r="ATO65" s="386"/>
      <c r="ATP65" s="386"/>
      <c r="ATQ65" s="386"/>
      <c r="ATR65" s="386"/>
      <c r="ATS65" s="386"/>
      <c r="ATT65" s="386"/>
      <c r="ATU65" s="386"/>
      <c r="ATV65" s="386"/>
      <c r="ATW65" s="386"/>
      <c r="ATX65" s="386"/>
      <c r="ATY65" s="386"/>
      <c r="ATZ65" s="386"/>
      <c r="AUA65" s="386"/>
      <c r="AUB65" s="386"/>
      <c r="AUC65" s="386"/>
      <c r="AUD65" s="386"/>
      <c r="AUE65" s="386"/>
      <c r="AUF65" s="386"/>
      <c r="AUG65" s="386"/>
      <c r="AUH65" s="386"/>
      <c r="AUI65" s="386"/>
      <c r="AUJ65" s="386"/>
      <c r="AUK65" s="386"/>
      <c r="AUL65" s="386"/>
      <c r="AUM65" s="386"/>
      <c r="AUN65" s="386"/>
      <c r="AUO65" s="386"/>
      <c r="AUP65" s="386"/>
      <c r="AUQ65" s="386"/>
      <c r="AUR65" s="386"/>
      <c r="AUS65" s="386"/>
      <c r="AUT65" s="386"/>
      <c r="AUU65" s="386"/>
      <c r="AUV65" s="386"/>
      <c r="AUW65" s="386"/>
      <c r="AUX65" s="386"/>
      <c r="AUY65" s="386"/>
      <c r="AUZ65" s="386"/>
      <c r="AVA65" s="386"/>
      <c r="AVB65" s="386"/>
      <c r="AVC65" s="386"/>
      <c r="AVD65" s="386"/>
      <c r="AVE65" s="386"/>
      <c r="AVF65" s="386"/>
      <c r="AVG65" s="386"/>
      <c r="AVH65" s="386"/>
      <c r="AVI65" s="386"/>
      <c r="AVJ65" s="386"/>
      <c r="AVK65" s="386"/>
      <c r="AVL65" s="386"/>
      <c r="AVM65" s="386"/>
      <c r="AVN65" s="386"/>
      <c r="AVO65" s="386"/>
      <c r="AVP65" s="386"/>
      <c r="AVQ65" s="386"/>
      <c r="AVR65" s="386"/>
      <c r="AVS65" s="386"/>
      <c r="AVT65" s="386"/>
      <c r="AVU65" s="386"/>
      <c r="AVV65" s="386"/>
      <c r="AVW65" s="386"/>
      <c r="AVX65" s="386"/>
      <c r="AVY65" s="386"/>
      <c r="AVZ65" s="386"/>
      <c r="AWA65" s="386"/>
      <c r="AWB65" s="386"/>
      <c r="AWC65" s="386"/>
      <c r="AWD65" s="386"/>
      <c r="AWE65" s="386"/>
      <c r="AWF65" s="386"/>
      <c r="AWG65" s="386"/>
      <c r="AWH65" s="386"/>
      <c r="AWI65" s="386"/>
      <c r="AWJ65" s="386"/>
      <c r="AWK65" s="386"/>
      <c r="AWL65" s="386"/>
      <c r="AWM65" s="386"/>
      <c r="AWN65" s="386"/>
      <c r="AWO65" s="386"/>
      <c r="AWP65" s="386"/>
      <c r="AWQ65" s="386"/>
      <c r="AWR65" s="386"/>
      <c r="AWS65" s="386"/>
      <c r="AWT65" s="386"/>
      <c r="AWU65" s="386"/>
      <c r="AWV65" s="386"/>
      <c r="AWW65" s="386"/>
      <c r="AWX65" s="386"/>
      <c r="AWY65" s="386"/>
      <c r="AWZ65" s="386"/>
      <c r="AXA65" s="386"/>
      <c r="AXB65" s="386"/>
      <c r="AXC65" s="386"/>
      <c r="AXD65" s="386"/>
      <c r="AXE65" s="386"/>
      <c r="AXF65" s="386"/>
      <c r="AXG65" s="386"/>
      <c r="AXH65" s="386"/>
      <c r="AXI65" s="386"/>
      <c r="AXJ65" s="386"/>
      <c r="AXK65" s="386"/>
      <c r="AXL65" s="386"/>
      <c r="AXM65" s="386"/>
      <c r="AXN65" s="386"/>
      <c r="AXO65" s="386"/>
      <c r="AXP65" s="386"/>
      <c r="AXQ65" s="386"/>
      <c r="AXR65" s="386"/>
      <c r="AXS65" s="386"/>
      <c r="AXT65" s="386"/>
      <c r="AXU65" s="386"/>
      <c r="AXV65" s="386"/>
      <c r="AXW65" s="386"/>
      <c r="AXX65" s="386"/>
      <c r="AXY65" s="386"/>
      <c r="AXZ65" s="386"/>
      <c r="AYA65" s="386"/>
      <c r="AYB65" s="386"/>
      <c r="AYC65" s="386"/>
      <c r="AYD65" s="386"/>
      <c r="AYE65" s="386"/>
      <c r="AYF65" s="386"/>
      <c r="AYG65" s="386"/>
      <c r="AYH65" s="386"/>
      <c r="AYI65" s="386"/>
      <c r="AYJ65" s="386"/>
      <c r="AYK65" s="386"/>
      <c r="AYL65" s="386"/>
      <c r="AYM65" s="386"/>
      <c r="AYN65" s="386"/>
      <c r="AYO65" s="386"/>
      <c r="AYP65" s="386"/>
      <c r="AYQ65" s="386"/>
      <c r="AYR65" s="386"/>
      <c r="AYS65" s="386"/>
      <c r="AYT65" s="386"/>
      <c r="AYU65" s="386"/>
      <c r="AYV65" s="386"/>
      <c r="AYW65" s="386"/>
      <c r="AYX65" s="386"/>
      <c r="AYY65" s="386"/>
      <c r="AYZ65" s="386"/>
      <c r="AZA65" s="386"/>
      <c r="AZB65" s="386"/>
      <c r="AZC65" s="386"/>
      <c r="AZD65" s="386"/>
      <c r="AZE65" s="386"/>
      <c r="AZF65" s="386"/>
      <c r="AZG65" s="386"/>
      <c r="AZH65" s="386"/>
      <c r="AZI65" s="386"/>
      <c r="AZJ65" s="386"/>
      <c r="AZK65" s="386"/>
      <c r="AZL65" s="386"/>
      <c r="AZM65" s="386"/>
      <c r="AZN65" s="386"/>
      <c r="AZO65" s="386"/>
      <c r="AZP65" s="386"/>
      <c r="AZQ65" s="386"/>
      <c r="AZR65" s="386"/>
      <c r="AZS65" s="386"/>
      <c r="AZT65" s="386"/>
      <c r="AZU65" s="386"/>
      <c r="AZV65" s="386"/>
      <c r="AZW65" s="386"/>
      <c r="AZX65" s="386"/>
      <c r="AZY65" s="386"/>
      <c r="AZZ65" s="386"/>
      <c r="BAA65" s="386"/>
      <c r="BAB65" s="386"/>
      <c r="BAC65" s="386"/>
      <c r="BAD65" s="386"/>
      <c r="BAE65" s="386"/>
      <c r="BAF65" s="386"/>
      <c r="BAG65" s="386"/>
      <c r="BAH65" s="386"/>
      <c r="BAI65" s="386"/>
      <c r="BAJ65" s="386"/>
      <c r="BAK65" s="386"/>
      <c r="BAL65" s="386"/>
      <c r="BAM65" s="386"/>
      <c r="BAN65" s="386"/>
      <c r="BAO65" s="386"/>
      <c r="BAP65" s="386"/>
      <c r="BAQ65" s="386"/>
      <c r="BAR65" s="386"/>
      <c r="BAS65" s="386"/>
      <c r="BAT65" s="386"/>
      <c r="BAU65" s="386"/>
      <c r="BAV65" s="386"/>
      <c r="BAW65" s="386"/>
      <c r="BAX65" s="386"/>
      <c r="BAY65" s="386"/>
      <c r="BAZ65" s="386"/>
      <c r="BBA65" s="386"/>
      <c r="BBB65" s="386"/>
      <c r="BBC65" s="386"/>
      <c r="BBD65" s="386"/>
      <c r="BBE65" s="386"/>
      <c r="BBF65" s="386"/>
      <c r="BBG65" s="386"/>
      <c r="BBH65" s="386"/>
      <c r="BBI65" s="386"/>
      <c r="BBJ65" s="386"/>
      <c r="BBK65" s="386"/>
      <c r="BBL65" s="386"/>
      <c r="BBM65" s="386"/>
      <c r="BBN65" s="386"/>
      <c r="BBO65" s="386"/>
      <c r="BBP65" s="386"/>
      <c r="BBQ65" s="386"/>
      <c r="BBR65" s="386"/>
      <c r="BBS65" s="386"/>
      <c r="BBT65" s="386"/>
      <c r="BBU65" s="386"/>
      <c r="BBV65" s="386"/>
      <c r="BBW65" s="386"/>
      <c r="BBX65" s="386"/>
      <c r="BBY65" s="386"/>
      <c r="BBZ65" s="386"/>
      <c r="BCA65" s="386"/>
      <c r="BCB65" s="386"/>
      <c r="BCC65" s="386"/>
      <c r="BCD65" s="386"/>
      <c r="BCE65" s="386"/>
      <c r="BCF65" s="386"/>
      <c r="BCG65" s="386"/>
      <c r="BCH65" s="386"/>
      <c r="BCI65" s="386"/>
      <c r="BCJ65" s="386"/>
      <c r="BCK65" s="386"/>
      <c r="BCL65" s="386"/>
      <c r="BCM65" s="386"/>
      <c r="BCN65" s="386"/>
      <c r="BCO65" s="386"/>
      <c r="BCP65" s="386"/>
      <c r="BCQ65" s="386"/>
      <c r="BCR65" s="386"/>
      <c r="BCS65" s="386"/>
      <c r="BCT65" s="386"/>
      <c r="BCU65" s="386"/>
      <c r="BCV65" s="386"/>
      <c r="BCW65" s="386"/>
      <c r="BCX65" s="386"/>
      <c r="BCY65" s="386"/>
      <c r="BCZ65" s="386"/>
      <c r="BDA65" s="386"/>
      <c r="BDB65" s="386"/>
      <c r="BDC65" s="386"/>
      <c r="BDD65" s="386"/>
      <c r="BDE65" s="386"/>
      <c r="BDF65" s="386"/>
      <c r="BDG65" s="386"/>
      <c r="BDH65" s="386"/>
      <c r="BDI65" s="386"/>
      <c r="BDJ65" s="386"/>
      <c r="BDK65" s="386"/>
      <c r="BDL65" s="386"/>
      <c r="BDM65" s="386"/>
      <c r="BDN65" s="386"/>
      <c r="BDO65" s="386"/>
      <c r="BDP65" s="386"/>
      <c r="BDQ65" s="386"/>
      <c r="BDR65" s="386"/>
      <c r="BDS65" s="386"/>
      <c r="BDT65" s="386"/>
      <c r="BDU65" s="386"/>
      <c r="BDV65" s="386"/>
      <c r="BDW65" s="386"/>
      <c r="BDX65" s="386"/>
      <c r="BDY65" s="386"/>
      <c r="BDZ65" s="386"/>
      <c r="BEA65" s="386"/>
      <c r="BEB65" s="386"/>
      <c r="BEC65" s="386"/>
      <c r="BED65" s="386"/>
      <c r="BEE65" s="386"/>
      <c r="BEF65" s="386"/>
      <c r="BEG65" s="386"/>
      <c r="BEH65" s="386"/>
      <c r="BEI65" s="386"/>
      <c r="BEJ65" s="386"/>
      <c r="BEK65" s="386"/>
      <c r="BEL65" s="386"/>
      <c r="BEM65" s="386"/>
      <c r="BEN65" s="386"/>
      <c r="BEO65" s="386"/>
      <c r="BEP65" s="386"/>
      <c r="BEQ65" s="386"/>
      <c r="BER65" s="386"/>
      <c r="BES65" s="386"/>
      <c r="BET65" s="386"/>
      <c r="BEU65" s="386"/>
      <c r="BEV65" s="386"/>
      <c r="BEW65" s="386"/>
      <c r="BEX65" s="386"/>
      <c r="BEY65" s="386"/>
      <c r="BEZ65" s="386"/>
      <c r="BFA65" s="386"/>
      <c r="BFB65" s="386"/>
      <c r="BFC65" s="386"/>
      <c r="BFD65" s="386"/>
      <c r="BFE65" s="386"/>
      <c r="BFF65" s="386"/>
      <c r="BFG65" s="386"/>
      <c r="BFH65" s="386"/>
      <c r="BFI65" s="386"/>
      <c r="BFJ65" s="386"/>
      <c r="BFK65" s="386"/>
      <c r="BFL65" s="386"/>
      <c r="BFM65" s="386"/>
      <c r="BFN65" s="386"/>
      <c r="BFO65" s="386"/>
      <c r="BFP65" s="386"/>
      <c r="BFQ65" s="386"/>
      <c r="BFR65" s="386"/>
      <c r="BFS65" s="386"/>
      <c r="BFT65" s="386"/>
      <c r="BFU65" s="386"/>
      <c r="BFV65" s="386"/>
      <c r="BFW65" s="386"/>
      <c r="BFX65" s="386"/>
      <c r="BFY65" s="386"/>
      <c r="BFZ65" s="386"/>
      <c r="BGA65" s="386"/>
      <c r="BGB65" s="386"/>
      <c r="BGC65" s="386"/>
      <c r="BGD65" s="386"/>
      <c r="BGE65" s="386"/>
      <c r="BGF65" s="386"/>
      <c r="BGG65" s="386"/>
      <c r="BGH65" s="386"/>
      <c r="BGI65" s="386"/>
      <c r="BGJ65" s="386"/>
      <c r="BGK65" s="386"/>
      <c r="BGL65" s="386"/>
      <c r="BGM65" s="386"/>
      <c r="BGN65" s="386"/>
      <c r="BGO65" s="386"/>
      <c r="BGP65" s="386"/>
      <c r="BGQ65" s="386"/>
      <c r="BGR65" s="386"/>
      <c r="BGS65" s="386"/>
      <c r="BGT65" s="386"/>
      <c r="BGU65" s="386"/>
      <c r="BGV65" s="386"/>
      <c r="BGW65" s="386"/>
      <c r="BGX65" s="386"/>
      <c r="BGY65" s="386"/>
      <c r="BGZ65" s="386"/>
      <c r="BHA65" s="386"/>
      <c r="BHB65" s="386"/>
      <c r="BHC65" s="386"/>
      <c r="BHD65" s="386"/>
      <c r="BHE65" s="386"/>
      <c r="BHF65" s="386"/>
      <c r="BHG65" s="386"/>
      <c r="BHH65" s="386"/>
      <c r="BHI65" s="386"/>
      <c r="BHJ65" s="386"/>
      <c r="BHK65" s="386"/>
      <c r="BHL65" s="386"/>
      <c r="BHM65" s="386"/>
      <c r="BHN65" s="386"/>
      <c r="BHO65" s="386"/>
      <c r="BHP65" s="386"/>
      <c r="BHQ65" s="386"/>
      <c r="BHR65" s="386"/>
      <c r="BHS65" s="386"/>
      <c r="BHT65" s="386"/>
      <c r="BHU65" s="386"/>
      <c r="BHV65" s="386"/>
      <c r="BHW65" s="386"/>
      <c r="BHX65" s="386"/>
      <c r="BHY65" s="386"/>
      <c r="BHZ65" s="386"/>
      <c r="BIA65" s="386"/>
      <c r="BIB65" s="386"/>
      <c r="BIC65" s="386"/>
      <c r="BID65" s="386"/>
      <c r="BIE65" s="386"/>
      <c r="BIF65" s="386"/>
      <c r="BIG65" s="386"/>
      <c r="BIH65" s="386"/>
      <c r="BII65" s="386"/>
      <c r="BIJ65" s="386"/>
      <c r="BIK65" s="386"/>
      <c r="BIL65" s="386"/>
      <c r="BIM65" s="386"/>
      <c r="BIN65" s="386"/>
      <c r="BIO65" s="386"/>
      <c r="BIP65" s="386"/>
      <c r="BIQ65" s="386"/>
      <c r="BIR65" s="386"/>
      <c r="BIS65" s="386"/>
      <c r="BIT65" s="386"/>
      <c r="BIU65" s="386"/>
      <c r="BIV65" s="386"/>
      <c r="BIW65" s="386"/>
      <c r="BIX65" s="386"/>
      <c r="BIY65" s="386"/>
      <c r="BIZ65" s="386"/>
      <c r="BJA65" s="386"/>
      <c r="BJB65" s="386"/>
      <c r="BJC65" s="386"/>
      <c r="BJD65" s="386"/>
      <c r="BJE65" s="386"/>
      <c r="BJF65" s="386"/>
      <c r="BJG65" s="386"/>
      <c r="BJH65" s="386"/>
      <c r="BJI65" s="386"/>
      <c r="BJJ65" s="386"/>
      <c r="BJK65" s="386"/>
      <c r="BJL65" s="386"/>
      <c r="BJM65" s="386"/>
      <c r="BJN65" s="386"/>
      <c r="BJO65" s="386"/>
      <c r="BJP65" s="386"/>
      <c r="BJQ65" s="386"/>
      <c r="BJR65" s="386"/>
      <c r="BJS65" s="386"/>
      <c r="BJT65" s="386"/>
      <c r="BJU65" s="386"/>
      <c r="BJV65" s="386"/>
      <c r="BJW65" s="386"/>
      <c r="BJX65" s="386"/>
      <c r="BJY65" s="386"/>
      <c r="BJZ65" s="386"/>
      <c r="BKA65" s="386"/>
      <c r="BKB65" s="386"/>
      <c r="BKC65" s="386"/>
      <c r="BKD65" s="386"/>
      <c r="BKE65" s="386"/>
      <c r="BKF65" s="386"/>
      <c r="BKG65" s="386"/>
      <c r="BKH65" s="386"/>
      <c r="BKI65" s="386"/>
      <c r="BKJ65" s="386"/>
      <c r="BKK65" s="386"/>
      <c r="BKL65" s="386"/>
      <c r="BKM65" s="386"/>
      <c r="BKN65" s="386"/>
      <c r="BKO65" s="386"/>
      <c r="BKP65" s="386"/>
      <c r="BKQ65" s="386"/>
      <c r="BKR65" s="386"/>
      <c r="BKS65" s="386"/>
      <c r="BKT65" s="386"/>
      <c r="BKU65" s="386"/>
      <c r="BKV65" s="386"/>
      <c r="BKW65" s="386"/>
      <c r="BKX65" s="386"/>
      <c r="BKY65" s="386"/>
      <c r="BKZ65" s="386"/>
      <c r="BLA65" s="386"/>
      <c r="BLB65" s="386"/>
      <c r="BLC65" s="386"/>
      <c r="BLD65" s="386"/>
      <c r="BLE65" s="386"/>
      <c r="BLF65" s="386"/>
      <c r="BLG65" s="386"/>
      <c r="BLH65" s="386"/>
      <c r="BLI65" s="386"/>
      <c r="BLJ65" s="386"/>
      <c r="BLK65" s="386"/>
      <c r="BLL65" s="386"/>
      <c r="BLM65" s="386"/>
      <c r="BLN65" s="386"/>
      <c r="BLO65" s="386"/>
      <c r="BLP65" s="386"/>
      <c r="BLQ65" s="386"/>
      <c r="BLR65" s="386"/>
      <c r="BLS65" s="386"/>
      <c r="BLT65" s="386"/>
      <c r="BLU65" s="386"/>
      <c r="BLV65" s="386"/>
      <c r="BLW65" s="386"/>
      <c r="BLX65" s="386"/>
      <c r="BLY65" s="386"/>
      <c r="BLZ65" s="386"/>
      <c r="BMA65" s="386"/>
      <c r="BMB65" s="386"/>
      <c r="BMC65" s="386"/>
      <c r="BMD65" s="386"/>
      <c r="BME65" s="386"/>
      <c r="BMF65" s="386"/>
      <c r="BMG65" s="386"/>
      <c r="BMH65" s="386"/>
      <c r="BMI65" s="386"/>
      <c r="BMJ65" s="386"/>
      <c r="BMK65" s="386"/>
      <c r="BML65" s="386"/>
      <c r="BMM65" s="386"/>
      <c r="BMN65" s="386"/>
      <c r="BMO65" s="386"/>
      <c r="BMP65" s="386"/>
      <c r="BMQ65" s="386"/>
      <c r="BMR65" s="386"/>
      <c r="BMS65" s="386"/>
      <c r="BMT65" s="386"/>
      <c r="BMU65" s="386"/>
      <c r="BMV65" s="386"/>
      <c r="BMW65" s="386"/>
      <c r="BMX65" s="386"/>
      <c r="BMY65" s="386"/>
      <c r="BMZ65" s="386"/>
      <c r="BNA65" s="386"/>
      <c r="BNB65" s="386"/>
      <c r="BNC65" s="386"/>
      <c r="BND65" s="386"/>
      <c r="BNE65" s="386"/>
      <c r="BNF65" s="386"/>
      <c r="BNG65" s="386"/>
      <c r="BNH65" s="386"/>
      <c r="BNI65" s="386"/>
      <c r="BNJ65" s="386"/>
      <c r="BNK65" s="386"/>
      <c r="BNL65" s="386"/>
      <c r="BNM65" s="386"/>
      <c r="BNN65" s="386"/>
      <c r="BNO65" s="386"/>
      <c r="BNP65" s="386"/>
      <c r="BNQ65" s="386"/>
      <c r="BNR65" s="386"/>
      <c r="BNS65" s="386"/>
      <c r="BNT65" s="386"/>
      <c r="BNU65" s="386"/>
      <c r="BNV65" s="386"/>
      <c r="BNW65" s="386"/>
      <c r="BNX65" s="386"/>
      <c r="BNY65" s="386"/>
      <c r="BNZ65" s="386"/>
      <c r="BOA65" s="386"/>
      <c r="BOB65" s="386"/>
      <c r="BOC65" s="386"/>
      <c r="BOD65" s="386"/>
      <c r="BOE65" s="386"/>
      <c r="BOF65" s="386"/>
      <c r="BOG65" s="386"/>
      <c r="BOH65" s="386"/>
      <c r="BOI65" s="386"/>
      <c r="BOJ65" s="386"/>
      <c r="BOK65" s="386"/>
      <c r="BOL65" s="386"/>
      <c r="BOM65" s="386"/>
      <c r="BON65" s="386"/>
      <c r="BOO65" s="386"/>
      <c r="BOP65" s="386"/>
      <c r="BOQ65" s="386"/>
      <c r="BOR65" s="386"/>
      <c r="BOS65" s="386"/>
      <c r="BOT65" s="386"/>
      <c r="BOU65" s="386"/>
      <c r="BOV65" s="386"/>
      <c r="BOW65" s="386"/>
      <c r="BOX65" s="386"/>
      <c r="BOY65" s="386"/>
      <c r="BOZ65" s="386"/>
      <c r="BPA65" s="386"/>
      <c r="BPB65" s="386"/>
      <c r="BPC65" s="386"/>
      <c r="BPD65" s="386"/>
      <c r="BPE65" s="386"/>
      <c r="BPF65" s="386"/>
      <c r="BPG65" s="386"/>
      <c r="BPH65" s="386"/>
      <c r="BPI65" s="386"/>
      <c r="BPJ65" s="386"/>
      <c r="BPK65" s="386"/>
      <c r="BPL65" s="386"/>
      <c r="BPM65" s="386"/>
      <c r="BPN65" s="386"/>
      <c r="BPO65" s="386"/>
      <c r="BPP65" s="386"/>
      <c r="BPQ65" s="386"/>
      <c r="BPR65" s="386"/>
      <c r="BPS65" s="386"/>
      <c r="BPT65" s="386"/>
      <c r="BPU65" s="386"/>
      <c r="BPV65" s="386"/>
      <c r="BPW65" s="386"/>
      <c r="BPX65" s="386"/>
      <c r="BPY65" s="386"/>
      <c r="BPZ65" s="386"/>
      <c r="BQA65" s="386"/>
      <c r="BQB65" s="386"/>
      <c r="BQC65" s="386"/>
      <c r="BQD65" s="386"/>
      <c r="BQE65" s="386"/>
      <c r="BQF65" s="386"/>
      <c r="BQG65" s="386"/>
      <c r="BQH65" s="386"/>
      <c r="BQI65" s="386"/>
      <c r="BQJ65" s="386"/>
      <c r="BQK65" s="386"/>
      <c r="BQL65" s="386"/>
      <c r="BQM65" s="386"/>
      <c r="BQN65" s="386"/>
      <c r="BQO65" s="386"/>
      <c r="BQP65" s="386"/>
      <c r="BQQ65" s="386"/>
      <c r="BQR65" s="386"/>
      <c r="BQS65" s="386"/>
      <c r="BQT65" s="386"/>
      <c r="BQU65" s="386"/>
      <c r="BQV65" s="386"/>
      <c r="BQW65" s="386"/>
      <c r="BQX65" s="386"/>
      <c r="BQY65" s="386"/>
      <c r="BQZ65" s="386"/>
      <c r="BRA65" s="386"/>
      <c r="BRB65" s="386"/>
      <c r="BRC65" s="386"/>
      <c r="BRD65" s="386"/>
      <c r="BRE65" s="386"/>
      <c r="BRF65" s="386"/>
      <c r="BRG65" s="386"/>
      <c r="BRH65" s="386"/>
      <c r="BRI65" s="386"/>
      <c r="BRJ65" s="386"/>
      <c r="BRK65" s="386"/>
      <c r="BRL65" s="386"/>
      <c r="BRM65" s="386"/>
      <c r="BRN65" s="386"/>
      <c r="BRO65" s="386"/>
      <c r="BRP65" s="386"/>
      <c r="BRQ65" s="386"/>
      <c r="BRR65" s="386"/>
      <c r="BRS65" s="386"/>
      <c r="BRT65" s="386"/>
      <c r="BRU65" s="386"/>
      <c r="BRV65" s="386"/>
      <c r="BRW65" s="386"/>
      <c r="BRX65" s="386"/>
      <c r="BRY65" s="386"/>
      <c r="BRZ65" s="386"/>
      <c r="BSA65" s="386"/>
      <c r="BSB65" s="386"/>
      <c r="BSC65" s="386"/>
      <c r="BSD65" s="386"/>
      <c r="BSE65" s="386"/>
      <c r="BSF65" s="386"/>
      <c r="BSG65" s="386"/>
      <c r="BSH65" s="386"/>
      <c r="BSI65" s="386"/>
      <c r="BSJ65" s="386"/>
      <c r="BSK65" s="386"/>
      <c r="BSL65" s="386"/>
      <c r="BSM65" s="386"/>
      <c r="BSN65" s="386"/>
      <c r="BSO65" s="386"/>
      <c r="BSP65" s="386"/>
      <c r="BSQ65" s="386"/>
      <c r="BSR65" s="386"/>
      <c r="BSS65" s="386"/>
      <c r="BST65" s="386"/>
      <c r="BSU65" s="386"/>
      <c r="BSV65" s="386"/>
      <c r="BSW65" s="386"/>
      <c r="BSX65" s="386"/>
      <c r="BSY65" s="386"/>
      <c r="BSZ65" s="386"/>
      <c r="BTA65" s="386"/>
      <c r="BTB65" s="386"/>
      <c r="BTC65" s="386"/>
      <c r="BTD65" s="386"/>
      <c r="BTE65" s="386"/>
      <c r="BTF65" s="386"/>
      <c r="BTG65" s="386"/>
      <c r="BTH65" s="386"/>
      <c r="BTI65" s="386"/>
      <c r="BTJ65" s="386"/>
      <c r="BTK65" s="386"/>
      <c r="BTL65" s="386"/>
      <c r="BTM65" s="386"/>
      <c r="BTN65" s="386"/>
      <c r="BTO65" s="386"/>
      <c r="BTP65" s="386"/>
      <c r="BTQ65" s="386"/>
      <c r="BTR65" s="386"/>
      <c r="BTS65" s="386"/>
      <c r="BTT65" s="386"/>
      <c r="BTU65" s="386"/>
      <c r="BTV65" s="386"/>
      <c r="BTW65" s="386"/>
      <c r="BTX65" s="386"/>
      <c r="BTY65" s="386"/>
      <c r="BTZ65" s="386"/>
      <c r="BUA65" s="386"/>
      <c r="BUB65" s="386"/>
      <c r="BUC65" s="386"/>
      <c r="BUD65" s="386"/>
      <c r="BUE65" s="386"/>
      <c r="BUF65" s="386"/>
      <c r="BUG65" s="386"/>
      <c r="BUH65" s="386"/>
      <c r="BUI65" s="386"/>
      <c r="BUJ65" s="386"/>
      <c r="BUK65" s="386"/>
      <c r="BUL65" s="386"/>
      <c r="BUM65" s="386"/>
      <c r="BUN65" s="386"/>
      <c r="BUO65" s="386"/>
      <c r="BUP65" s="386"/>
      <c r="BUQ65" s="386"/>
      <c r="BUR65" s="386"/>
      <c r="BUS65" s="386"/>
      <c r="BUT65" s="386"/>
      <c r="BUU65" s="386"/>
      <c r="BUV65" s="386"/>
      <c r="BUW65" s="386"/>
      <c r="BUX65" s="386"/>
      <c r="BUY65" s="386"/>
      <c r="BUZ65" s="386"/>
      <c r="BVA65" s="386"/>
      <c r="BVB65" s="386"/>
      <c r="BVC65" s="386"/>
      <c r="BVD65" s="386"/>
      <c r="BVE65" s="386"/>
      <c r="BVF65" s="386"/>
      <c r="BVG65" s="386"/>
      <c r="BVH65" s="386"/>
      <c r="BVI65" s="386"/>
      <c r="BVJ65" s="386"/>
      <c r="BVK65" s="386"/>
      <c r="BVL65" s="386"/>
      <c r="BVM65" s="386"/>
      <c r="BVN65" s="386"/>
      <c r="BVO65" s="386"/>
      <c r="BVP65" s="386"/>
      <c r="BVQ65" s="386"/>
      <c r="BVR65" s="386"/>
      <c r="BVS65" s="386"/>
      <c r="BVT65" s="386"/>
      <c r="BVU65" s="386"/>
      <c r="BVV65" s="386"/>
      <c r="BVW65" s="386"/>
      <c r="BVX65" s="386"/>
      <c r="BVY65" s="386"/>
      <c r="BVZ65" s="386"/>
      <c r="BWA65" s="386"/>
      <c r="BWB65" s="386"/>
      <c r="BWC65" s="386"/>
      <c r="BWD65" s="386"/>
      <c r="BWE65" s="386"/>
      <c r="BWF65" s="386"/>
      <c r="BWG65" s="386"/>
      <c r="BWH65" s="386"/>
      <c r="BWI65" s="386"/>
      <c r="BWJ65" s="386"/>
      <c r="BWK65" s="386"/>
      <c r="BWL65" s="386"/>
      <c r="BWM65" s="386"/>
      <c r="BWN65" s="386"/>
      <c r="BWO65" s="386"/>
      <c r="BWP65" s="386"/>
      <c r="BWQ65" s="386"/>
      <c r="BWR65" s="386"/>
      <c r="BWS65" s="386"/>
      <c r="BWT65" s="386"/>
      <c r="BWU65" s="386"/>
      <c r="BWV65" s="386"/>
      <c r="BWW65" s="386"/>
      <c r="BWX65" s="386"/>
      <c r="BWY65" s="386"/>
      <c r="BWZ65" s="386"/>
      <c r="BXA65" s="386"/>
      <c r="BXB65" s="386"/>
      <c r="BXC65" s="386"/>
      <c r="BXD65" s="386"/>
      <c r="BXE65" s="386"/>
      <c r="BXF65" s="386"/>
      <c r="BXG65" s="386"/>
      <c r="BXH65" s="386"/>
      <c r="BXI65" s="386"/>
      <c r="BXJ65" s="386"/>
      <c r="BXK65" s="386"/>
      <c r="BXL65" s="386"/>
      <c r="BXM65" s="386"/>
      <c r="BXN65" s="386"/>
      <c r="BXO65" s="386"/>
      <c r="BXP65" s="386"/>
      <c r="BXQ65" s="386"/>
      <c r="BXR65" s="386"/>
      <c r="BXS65" s="386"/>
      <c r="BXT65" s="386"/>
      <c r="BXU65" s="386"/>
      <c r="BXV65" s="386"/>
      <c r="BXW65" s="386"/>
      <c r="BXX65" s="386"/>
      <c r="BXY65" s="386"/>
      <c r="BXZ65" s="386"/>
      <c r="BYA65" s="386"/>
      <c r="BYB65" s="386"/>
      <c r="BYC65" s="386"/>
      <c r="BYD65" s="386"/>
      <c r="BYE65" s="386"/>
      <c r="BYF65" s="386"/>
      <c r="BYG65" s="386"/>
      <c r="BYH65" s="386"/>
      <c r="BYI65" s="386"/>
      <c r="BYJ65" s="386"/>
      <c r="BYK65" s="386"/>
      <c r="BYL65" s="386"/>
      <c r="BYM65" s="386"/>
      <c r="BYN65" s="386"/>
      <c r="BYO65" s="386"/>
      <c r="BYP65" s="386"/>
      <c r="BYQ65" s="386"/>
      <c r="BYR65" s="386"/>
      <c r="BYS65" s="386"/>
      <c r="BYT65" s="386"/>
      <c r="BYU65" s="386"/>
      <c r="BYV65" s="386"/>
      <c r="BYW65" s="386"/>
      <c r="BYX65" s="386"/>
      <c r="BYY65" s="386"/>
      <c r="BYZ65" s="386"/>
      <c r="BZA65" s="386"/>
      <c r="BZB65" s="386"/>
      <c r="BZC65" s="386"/>
      <c r="BZD65" s="386"/>
      <c r="BZE65" s="386"/>
      <c r="BZF65" s="386"/>
      <c r="BZG65" s="386"/>
      <c r="BZH65" s="386"/>
      <c r="BZI65" s="386"/>
      <c r="BZJ65" s="386"/>
      <c r="BZK65" s="386"/>
      <c r="BZL65" s="386"/>
      <c r="BZM65" s="386"/>
      <c r="BZN65" s="386"/>
      <c r="BZO65" s="386"/>
      <c r="BZP65" s="386"/>
      <c r="BZQ65" s="386"/>
      <c r="BZR65" s="386"/>
      <c r="BZS65" s="386"/>
      <c r="BZT65" s="386"/>
      <c r="BZU65" s="386"/>
      <c r="BZV65" s="386"/>
      <c r="BZW65" s="386"/>
      <c r="BZX65" s="386"/>
      <c r="BZY65" s="386"/>
      <c r="BZZ65" s="386"/>
      <c r="CAA65" s="386"/>
      <c r="CAB65" s="386"/>
      <c r="CAC65" s="386"/>
      <c r="CAD65" s="386"/>
      <c r="CAE65" s="386"/>
      <c r="CAF65" s="386"/>
      <c r="CAG65" s="386"/>
      <c r="CAH65" s="386"/>
      <c r="CAI65" s="386"/>
      <c r="CAJ65" s="386"/>
      <c r="CAK65" s="386"/>
      <c r="CAL65" s="386"/>
      <c r="CAM65" s="386"/>
      <c r="CAN65" s="386"/>
      <c r="CAO65" s="386"/>
      <c r="CAP65" s="386"/>
      <c r="CAQ65" s="386"/>
      <c r="CAR65" s="386"/>
      <c r="CAS65" s="386"/>
      <c r="CAT65" s="386"/>
      <c r="CAU65" s="386"/>
      <c r="CAV65" s="386"/>
      <c r="CAW65" s="386"/>
      <c r="CAX65" s="386"/>
      <c r="CAY65" s="386"/>
      <c r="CAZ65" s="386"/>
      <c r="CBA65" s="386"/>
      <c r="CBB65" s="386"/>
      <c r="CBC65" s="386"/>
      <c r="CBD65" s="386"/>
      <c r="CBE65" s="386"/>
      <c r="CBF65" s="386"/>
      <c r="CBG65" s="386"/>
      <c r="CBH65" s="386"/>
      <c r="CBI65" s="386"/>
      <c r="CBJ65" s="386"/>
      <c r="CBK65" s="386"/>
      <c r="CBL65" s="386"/>
      <c r="CBM65" s="386"/>
      <c r="CBN65" s="386"/>
      <c r="CBO65" s="386"/>
      <c r="CBP65" s="386"/>
      <c r="CBQ65" s="386"/>
      <c r="CBR65" s="386"/>
      <c r="CBS65" s="386"/>
      <c r="CBT65" s="386"/>
      <c r="CBU65" s="386"/>
      <c r="CBV65" s="386"/>
      <c r="CBW65" s="386"/>
      <c r="CBX65" s="386"/>
      <c r="CBY65" s="386"/>
      <c r="CBZ65" s="386"/>
      <c r="CCA65" s="386"/>
      <c r="CCB65" s="386"/>
      <c r="CCC65" s="386"/>
      <c r="CCD65" s="386"/>
      <c r="CCE65" s="386"/>
      <c r="CCF65" s="386"/>
      <c r="CCG65" s="386"/>
      <c r="CCH65" s="386"/>
      <c r="CCI65" s="386"/>
      <c r="CCJ65" s="386"/>
      <c r="CCK65" s="386"/>
      <c r="CCL65" s="386"/>
      <c r="CCM65" s="386"/>
      <c r="CCN65" s="386"/>
      <c r="CCO65" s="386"/>
      <c r="CCP65" s="386"/>
      <c r="CCQ65" s="386"/>
      <c r="CCR65" s="386"/>
      <c r="CCS65" s="386"/>
      <c r="CCT65" s="386"/>
      <c r="CCU65" s="386"/>
      <c r="CCV65" s="386"/>
      <c r="CCW65" s="386"/>
      <c r="CCX65" s="386"/>
      <c r="CCY65" s="386"/>
      <c r="CCZ65" s="386"/>
      <c r="CDA65" s="386"/>
      <c r="CDB65" s="386"/>
      <c r="CDC65" s="386"/>
      <c r="CDD65" s="386"/>
      <c r="CDE65" s="386"/>
      <c r="CDF65" s="386"/>
      <c r="CDG65" s="386"/>
      <c r="CDH65" s="386"/>
      <c r="CDI65" s="386"/>
      <c r="CDJ65" s="386"/>
      <c r="CDK65" s="386"/>
      <c r="CDL65" s="386"/>
      <c r="CDM65" s="386"/>
      <c r="CDN65" s="386"/>
      <c r="CDO65" s="386"/>
      <c r="CDP65" s="386"/>
      <c r="CDQ65" s="386"/>
      <c r="CDR65" s="386"/>
      <c r="CDS65" s="386"/>
      <c r="CDT65" s="386"/>
      <c r="CDU65" s="386"/>
      <c r="CDV65" s="386"/>
      <c r="CDW65" s="386"/>
      <c r="CDX65" s="386"/>
      <c r="CDY65" s="386"/>
      <c r="CDZ65" s="386"/>
      <c r="CEA65" s="386"/>
      <c r="CEB65" s="386"/>
      <c r="CEC65" s="386"/>
      <c r="CED65" s="386"/>
      <c r="CEE65" s="386"/>
      <c r="CEF65" s="386"/>
      <c r="CEG65" s="386"/>
      <c r="CEH65" s="386"/>
      <c r="CEI65" s="386"/>
      <c r="CEJ65" s="386"/>
      <c r="CEK65" s="386"/>
      <c r="CEL65" s="386"/>
      <c r="CEM65" s="386"/>
      <c r="CEN65" s="386"/>
      <c r="CEO65" s="386"/>
      <c r="CEP65" s="386"/>
      <c r="CEQ65" s="386"/>
      <c r="CER65" s="386"/>
      <c r="CES65" s="386"/>
      <c r="CET65" s="386"/>
      <c r="CEU65" s="386"/>
      <c r="CEV65" s="386"/>
      <c r="CEW65" s="386"/>
      <c r="CEX65" s="386"/>
      <c r="CEY65" s="386"/>
      <c r="CEZ65" s="386"/>
      <c r="CFA65" s="386"/>
      <c r="CFB65" s="386"/>
      <c r="CFC65" s="386"/>
      <c r="CFD65" s="386"/>
      <c r="CFE65" s="386"/>
      <c r="CFF65" s="386"/>
      <c r="CFG65" s="386"/>
      <c r="CFH65" s="386"/>
      <c r="CFI65" s="386"/>
      <c r="CFJ65" s="386"/>
      <c r="CFK65" s="386"/>
      <c r="CFL65" s="386"/>
      <c r="CFM65" s="386"/>
      <c r="CFN65" s="386"/>
      <c r="CFO65" s="386"/>
      <c r="CFP65" s="386"/>
      <c r="CFQ65" s="386"/>
      <c r="CFR65" s="386"/>
      <c r="CFS65" s="386"/>
      <c r="CFT65" s="386"/>
      <c r="CFU65" s="386"/>
      <c r="CFV65" s="386"/>
      <c r="CFW65" s="386"/>
      <c r="CFX65" s="386"/>
      <c r="CFY65" s="386"/>
      <c r="CFZ65" s="386"/>
      <c r="CGA65" s="386"/>
      <c r="CGB65" s="386"/>
      <c r="CGC65" s="386"/>
      <c r="CGD65" s="386"/>
      <c r="CGE65" s="386"/>
      <c r="CGF65" s="386"/>
      <c r="CGG65" s="386"/>
      <c r="CGH65" s="386"/>
      <c r="CGI65" s="386"/>
      <c r="CGJ65" s="386"/>
      <c r="CGK65" s="386"/>
      <c r="CGL65" s="386"/>
      <c r="CGM65" s="386"/>
      <c r="CGN65" s="386"/>
      <c r="CGO65" s="386"/>
      <c r="CGP65" s="386"/>
      <c r="CGQ65" s="386"/>
      <c r="CGR65" s="386"/>
      <c r="CGS65" s="386"/>
      <c r="CGT65" s="386"/>
      <c r="CGU65" s="386"/>
      <c r="CGV65" s="386"/>
      <c r="CGW65" s="386"/>
      <c r="CGX65" s="386"/>
      <c r="CGY65" s="386"/>
      <c r="CGZ65" s="386"/>
      <c r="CHA65" s="386"/>
      <c r="CHB65" s="386"/>
      <c r="CHC65" s="386"/>
      <c r="CHD65" s="386"/>
      <c r="CHE65" s="386"/>
      <c r="CHF65" s="386"/>
      <c r="CHG65" s="386"/>
      <c r="CHH65" s="386"/>
      <c r="CHI65" s="386"/>
      <c r="CHJ65" s="386"/>
      <c r="CHK65" s="386"/>
      <c r="CHL65" s="386"/>
      <c r="CHM65" s="386"/>
      <c r="CHN65" s="386"/>
      <c r="CHO65" s="386"/>
      <c r="CHP65" s="386"/>
      <c r="CHQ65" s="386"/>
      <c r="CHR65" s="386"/>
      <c r="CHS65" s="386"/>
      <c r="CHT65" s="386"/>
      <c r="CHU65" s="386"/>
      <c r="CHV65" s="386"/>
      <c r="CHW65" s="386"/>
      <c r="CHX65" s="386"/>
      <c r="CHY65" s="386"/>
      <c r="CHZ65" s="386"/>
      <c r="CIA65" s="386"/>
      <c r="CIB65" s="386"/>
      <c r="CIC65" s="386"/>
      <c r="CID65" s="386"/>
      <c r="CIE65" s="386"/>
      <c r="CIF65" s="386"/>
      <c r="CIG65" s="386"/>
      <c r="CIH65" s="386"/>
      <c r="CII65" s="386"/>
      <c r="CIJ65" s="386"/>
      <c r="CIK65" s="386"/>
      <c r="CIL65" s="386"/>
      <c r="CIM65" s="386"/>
      <c r="CIN65" s="386"/>
      <c r="CIO65" s="386"/>
      <c r="CIP65" s="386"/>
      <c r="CIQ65" s="386"/>
      <c r="CIR65" s="386"/>
      <c r="CIS65" s="386"/>
      <c r="CIT65" s="386"/>
      <c r="CIU65" s="386"/>
      <c r="CIV65" s="386"/>
      <c r="CIW65" s="386"/>
      <c r="CIX65" s="386"/>
      <c r="CIY65" s="386"/>
      <c r="CIZ65" s="386"/>
      <c r="CJA65" s="386"/>
      <c r="CJB65" s="386"/>
      <c r="CJC65" s="386"/>
      <c r="CJD65" s="386"/>
      <c r="CJE65" s="386"/>
      <c r="CJF65" s="386"/>
      <c r="CJG65" s="386"/>
      <c r="CJH65" s="386"/>
      <c r="CJI65" s="386"/>
      <c r="CJJ65" s="386"/>
      <c r="CJK65" s="386"/>
      <c r="CJL65" s="386"/>
      <c r="CJM65" s="386"/>
      <c r="CJN65" s="386"/>
      <c r="CJO65" s="386"/>
      <c r="CJP65" s="386"/>
      <c r="CJQ65" s="386"/>
      <c r="CJR65" s="386"/>
      <c r="CJS65" s="386"/>
      <c r="CJT65" s="386"/>
      <c r="CJU65" s="386"/>
      <c r="CJV65" s="386"/>
      <c r="CJW65" s="386"/>
      <c r="CJX65" s="386"/>
      <c r="CJY65" s="386"/>
      <c r="CJZ65" s="386"/>
      <c r="CKA65" s="386"/>
      <c r="CKB65" s="386"/>
      <c r="CKC65" s="386"/>
      <c r="CKD65" s="386"/>
      <c r="CKE65" s="386"/>
      <c r="CKF65" s="386"/>
      <c r="CKG65" s="386"/>
      <c r="CKH65" s="386"/>
      <c r="CKI65" s="386"/>
      <c r="CKJ65" s="386"/>
      <c r="CKK65" s="386"/>
      <c r="CKL65" s="386"/>
      <c r="CKM65" s="386"/>
      <c r="CKN65" s="386"/>
      <c r="CKO65" s="386"/>
      <c r="CKP65" s="386"/>
      <c r="CKQ65" s="386"/>
      <c r="CKR65" s="386"/>
      <c r="CKS65" s="386"/>
      <c r="CKT65" s="386"/>
      <c r="CKU65" s="386"/>
      <c r="CKV65" s="386"/>
      <c r="CKW65" s="386"/>
      <c r="CKX65" s="386"/>
      <c r="CKY65" s="386"/>
      <c r="CKZ65" s="386"/>
      <c r="CLA65" s="386"/>
      <c r="CLB65" s="386"/>
      <c r="CLC65" s="386"/>
      <c r="CLD65" s="386"/>
      <c r="CLE65" s="386"/>
      <c r="CLF65" s="386"/>
      <c r="CLG65" s="386"/>
      <c r="CLH65" s="386"/>
      <c r="CLI65" s="386"/>
      <c r="CLJ65" s="386"/>
      <c r="CLK65" s="386"/>
      <c r="CLL65" s="386"/>
      <c r="CLM65" s="386"/>
      <c r="CLN65" s="386"/>
      <c r="CLO65" s="386"/>
      <c r="CLP65" s="386"/>
      <c r="CLQ65" s="386"/>
      <c r="CLR65" s="386"/>
      <c r="CLS65" s="386"/>
      <c r="CLT65" s="386"/>
      <c r="CLU65" s="386"/>
      <c r="CLV65" s="386"/>
      <c r="CLW65" s="386"/>
      <c r="CLX65" s="386"/>
      <c r="CLY65" s="386"/>
      <c r="CLZ65" s="386"/>
      <c r="CMA65" s="386"/>
      <c r="CMB65" s="386"/>
      <c r="CMC65" s="386"/>
      <c r="CMD65" s="386"/>
      <c r="CME65" s="386"/>
      <c r="CMF65" s="386"/>
      <c r="CMG65" s="386"/>
      <c r="CMH65" s="386"/>
      <c r="CMI65" s="386"/>
      <c r="CMJ65" s="386"/>
      <c r="CMK65" s="386"/>
      <c r="CML65" s="386"/>
      <c r="CMM65" s="386"/>
      <c r="CMN65" s="386"/>
      <c r="CMO65" s="386"/>
      <c r="CMP65" s="386"/>
      <c r="CMQ65" s="386"/>
      <c r="CMR65" s="386"/>
      <c r="CMS65" s="386"/>
      <c r="CMT65" s="386"/>
      <c r="CMU65" s="386"/>
      <c r="CMV65" s="386"/>
      <c r="CMW65" s="386"/>
      <c r="CMX65" s="386"/>
      <c r="CMY65" s="386"/>
      <c r="CMZ65" s="386"/>
      <c r="CNA65" s="386"/>
      <c r="CNB65" s="386"/>
      <c r="CNC65" s="386"/>
      <c r="CND65" s="386"/>
      <c r="CNE65" s="386"/>
      <c r="CNF65" s="386"/>
      <c r="CNG65" s="386"/>
      <c r="CNH65" s="386"/>
      <c r="CNI65" s="386"/>
      <c r="CNJ65" s="386"/>
      <c r="CNK65" s="386"/>
      <c r="CNL65" s="386"/>
      <c r="CNM65" s="386"/>
      <c r="CNN65" s="386"/>
      <c r="CNO65" s="386"/>
      <c r="CNP65" s="386"/>
      <c r="CNQ65" s="386"/>
      <c r="CNR65" s="386"/>
      <c r="CNS65" s="386"/>
      <c r="CNT65" s="386"/>
      <c r="CNU65" s="386"/>
      <c r="CNV65" s="386"/>
      <c r="CNW65" s="386"/>
      <c r="CNX65" s="386"/>
      <c r="CNY65" s="386"/>
      <c r="CNZ65" s="386"/>
      <c r="COA65" s="386"/>
      <c r="COB65" s="386"/>
      <c r="COC65" s="386"/>
      <c r="COD65" s="386"/>
      <c r="COE65" s="386"/>
      <c r="COF65" s="386"/>
      <c r="COG65" s="386"/>
      <c r="COH65" s="386"/>
      <c r="COI65" s="386"/>
      <c r="COJ65" s="386"/>
      <c r="COK65" s="386"/>
      <c r="COL65" s="386"/>
      <c r="COM65" s="386"/>
      <c r="CON65" s="386"/>
      <c r="COO65" s="386"/>
      <c r="COP65" s="386"/>
      <c r="COQ65" s="386"/>
      <c r="COR65" s="386"/>
      <c r="COS65" s="386"/>
      <c r="COT65" s="386"/>
      <c r="COU65" s="386"/>
      <c r="COV65" s="386"/>
      <c r="COW65" s="386"/>
      <c r="COX65" s="386"/>
      <c r="COY65" s="386"/>
      <c r="COZ65" s="386"/>
      <c r="CPA65" s="386"/>
      <c r="CPB65" s="386"/>
      <c r="CPC65" s="386"/>
      <c r="CPD65" s="386"/>
      <c r="CPE65" s="386"/>
      <c r="CPF65" s="386"/>
      <c r="CPG65" s="386"/>
      <c r="CPH65" s="386"/>
      <c r="CPI65" s="386"/>
      <c r="CPJ65" s="386"/>
      <c r="CPK65" s="386"/>
      <c r="CPL65" s="386"/>
      <c r="CPM65" s="386"/>
      <c r="CPN65" s="386"/>
      <c r="CPO65" s="386"/>
      <c r="CPP65" s="386"/>
      <c r="CPQ65" s="386"/>
      <c r="CPR65" s="386"/>
      <c r="CPS65" s="386"/>
      <c r="CPT65" s="386"/>
      <c r="CPU65" s="386"/>
      <c r="CPV65" s="386"/>
      <c r="CPW65" s="386"/>
      <c r="CPX65" s="386"/>
      <c r="CPY65" s="386"/>
      <c r="CPZ65" s="386"/>
      <c r="CQA65" s="386"/>
      <c r="CQB65" s="386"/>
      <c r="CQC65" s="386"/>
      <c r="CQD65" s="386"/>
      <c r="CQE65" s="386"/>
      <c r="CQF65" s="386"/>
      <c r="CQG65" s="386"/>
      <c r="CQH65" s="386"/>
      <c r="CQI65" s="386"/>
      <c r="CQJ65" s="386"/>
      <c r="CQK65" s="386"/>
      <c r="CQL65" s="386"/>
      <c r="CQM65" s="386"/>
      <c r="CQN65" s="386"/>
      <c r="CQO65" s="386"/>
      <c r="CQP65" s="386"/>
      <c r="CQQ65" s="386"/>
      <c r="CQR65" s="386"/>
      <c r="CQS65" s="386"/>
      <c r="CQT65" s="386"/>
      <c r="CQU65" s="386"/>
      <c r="CQV65" s="386"/>
      <c r="CQW65" s="386"/>
      <c r="CQX65" s="386"/>
      <c r="CQY65" s="386"/>
      <c r="CQZ65" s="386"/>
      <c r="CRA65" s="386"/>
      <c r="CRB65" s="386"/>
      <c r="CRC65" s="386"/>
      <c r="CRD65" s="386"/>
      <c r="CRE65" s="386"/>
      <c r="CRF65" s="386"/>
      <c r="CRG65" s="386"/>
      <c r="CRH65" s="386"/>
      <c r="CRI65" s="386"/>
      <c r="CRJ65" s="386"/>
      <c r="CRK65" s="386"/>
      <c r="CRL65" s="386"/>
      <c r="CRM65" s="386"/>
      <c r="CRN65" s="386"/>
      <c r="CRO65" s="386"/>
      <c r="CRP65" s="386"/>
      <c r="CRQ65" s="386"/>
      <c r="CRR65" s="386"/>
      <c r="CRS65" s="386"/>
      <c r="CRT65" s="386"/>
      <c r="CRU65" s="386"/>
      <c r="CRV65" s="386"/>
      <c r="CRW65" s="386"/>
      <c r="CRX65" s="386"/>
      <c r="CRY65" s="386"/>
      <c r="CRZ65" s="386"/>
      <c r="CSA65" s="386"/>
      <c r="CSB65" s="386"/>
      <c r="CSC65" s="386"/>
      <c r="CSD65" s="386"/>
      <c r="CSE65" s="386"/>
      <c r="CSF65" s="386"/>
      <c r="CSG65" s="386"/>
      <c r="CSH65" s="386"/>
      <c r="CSI65" s="386"/>
      <c r="CSJ65" s="386"/>
      <c r="CSK65" s="386"/>
      <c r="CSL65" s="386"/>
      <c r="CSM65" s="386"/>
      <c r="CSN65" s="386"/>
      <c r="CSO65" s="386"/>
      <c r="CSP65" s="386"/>
      <c r="CSQ65" s="386"/>
      <c r="CSR65" s="386"/>
      <c r="CSS65" s="386"/>
      <c r="CST65" s="386"/>
      <c r="CSU65" s="386"/>
      <c r="CSV65" s="386"/>
      <c r="CSW65" s="386"/>
      <c r="CSX65" s="386"/>
      <c r="CSY65" s="386"/>
      <c r="CSZ65" s="386"/>
      <c r="CTA65" s="386"/>
      <c r="CTB65" s="386"/>
      <c r="CTC65" s="386"/>
      <c r="CTD65" s="386"/>
      <c r="CTE65" s="386"/>
      <c r="CTF65" s="386"/>
      <c r="CTG65" s="386"/>
      <c r="CTH65" s="386"/>
      <c r="CTI65" s="386"/>
      <c r="CTJ65" s="386"/>
      <c r="CTK65" s="386"/>
      <c r="CTL65" s="386"/>
      <c r="CTM65" s="386"/>
      <c r="CTN65" s="386"/>
      <c r="CTO65" s="386"/>
      <c r="CTP65" s="386"/>
      <c r="CTQ65" s="386"/>
      <c r="CTR65" s="386"/>
      <c r="CTS65" s="386"/>
      <c r="CTT65" s="386"/>
      <c r="CTU65" s="386"/>
      <c r="CTV65" s="386"/>
      <c r="CTW65" s="386"/>
      <c r="CTX65" s="386"/>
      <c r="CTY65" s="386"/>
      <c r="CTZ65" s="386"/>
      <c r="CUA65" s="386"/>
      <c r="CUB65" s="386"/>
      <c r="CUC65" s="386"/>
      <c r="CUD65" s="386"/>
      <c r="CUE65" s="386"/>
      <c r="CUF65" s="386"/>
      <c r="CUG65" s="386"/>
      <c r="CUH65" s="386"/>
      <c r="CUI65" s="386"/>
      <c r="CUJ65" s="386"/>
      <c r="CUK65" s="386"/>
      <c r="CUL65" s="386"/>
      <c r="CUM65" s="386"/>
      <c r="CUN65" s="386"/>
      <c r="CUO65" s="386"/>
      <c r="CUP65" s="386"/>
      <c r="CUQ65" s="386"/>
      <c r="CUR65" s="386"/>
      <c r="CUS65" s="386"/>
      <c r="CUT65" s="386"/>
      <c r="CUU65" s="386"/>
      <c r="CUV65" s="386"/>
      <c r="CUW65" s="386"/>
      <c r="CUX65" s="386"/>
      <c r="CUY65" s="386"/>
      <c r="CUZ65" s="386"/>
      <c r="CVA65" s="386"/>
      <c r="CVB65" s="386"/>
      <c r="CVC65" s="386"/>
      <c r="CVD65" s="386"/>
      <c r="CVE65" s="386"/>
      <c r="CVF65" s="386"/>
      <c r="CVG65" s="386"/>
      <c r="CVH65" s="386"/>
      <c r="CVI65" s="386"/>
      <c r="CVJ65" s="386"/>
      <c r="CVK65" s="386"/>
      <c r="CVL65" s="386"/>
      <c r="CVM65" s="386"/>
      <c r="CVN65" s="386"/>
      <c r="CVO65" s="386"/>
      <c r="CVP65" s="386"/>
      <c r="CVQ65" s="386"/>
      <c r="CVR65" s="386"/>
      <c r="CVS65" s="386"/>
      <c r="CVT65" s="386"/>
      <c r="CVU65" s="386"/>
      <c r="CVV65" s="386"/>
      <c r="CVW65" s="386"/>
      <c r="CVX65" s="386"/>
      <c r="CVY65" s="386"/>
      <c r="CVZ65" s="386"/>
      <c r="CWA65" s="386"/>
      <c r="CWB65" s="386"/>
      <c r="CWC65" s="386"/>
      <c r="CWD65" s="386"/>
      <c r="CWE65" s="386"/>
      <c r="CWF65" s="386"/>
      <c r="CWG65" s="386"/>
      <c r="CWH65" s="386"/>
      <c r="CWI65" s="386"/>
      <c r="CWJ65" s="386"/>
      <c r="CWK65" s="386"/>
      <c r="CWL65" s="386"/>
      <c r="CWM65" s="386"/>
      <c r="CWN65" s="386"/>
      <c r="CWO65" s="386"/>
      <c r="CWP65" s="386"/>
      <c r="CWQ65" s="386"/>
      <c r="CWR65" s="386"/>
      <c r="CWS65" s="386"/>
      <c r="CWT65" s="386"/>
      <c r="CWU65" s="386"/>
      <c r="CWV65" s="386"/>
      <c r="CWW65" s="386"/>
      <c r="CWX65" s="386"/>
      <c r="CWY65" s="386"/>
      <c r="CWZ65" s="386"/>
      <c r="CXA65" s="386"/>
      <c r="CXB65" s="386"/>
      <c r="CXC65" s="386"/>
      <c r="CXD65" s="386"/>
      <c r="CXE65" s="386"/>
      <c r="CXF65" s="386"/>
      <c r="CXG65" s="386"/>
      <c r="CXH65" s="386"/>
      <c r="CXI65" s="386"/>
      <c r="CXJ65" s="386"/>
      <c r="CXK65" s="386"/>
      <c r="CXL65" s="386"/>
      <c r="CXM65" s="386"/>
      <c r="CXN65" s="386"/>
      <c r="CXO65" s="386"/>
      <c r="CXP65" s="386"/>
      <c r="CXQ65" s="386"/>
      <c r="CXR65" s="386"/>
      <c r="CXS65" s="386"/>
      <c r="CXT65" s="386"/>
      <c r="CXU65" s="386"/>
      <c r="CXV65" s="386"/>
      <c r="CXW65" s="386"/>
      <c r="CXX65" s="386"/>
      <c r="CXY65" s="386"/>
      <c r="CXZ65" s="386"/>
      <c r="CYA65" s="386"/>
      <c r="CYB65" s="386"/>
      <c r="CYC65" s="386"/>
      <c r="CYD65" s="386"/>
      <c r="CYE65" s="386"/>
      <c r="CYF65" s="386"/>
      <c r="CYG65" s="386"/>
      <c r="CYH65" s="386"/>
      <c r="CYI65" s="386"/>
      <c r="CYJ65" s="386"/>
      <c r="CYK65" s="386"/>
      <c r="CYL65" s="386"/>
      <c r="CYM65" s="386"/>
      <c r="CYN65" s="386"/>
      <c r="CYO65" s="386"/>
      <c r="CYP65" s="386"/>
      <c r="CYQ65" s="386"/>
      <c r="CYR65" s="386"/>
      <c r="CYS65" s="386"/>
      <c r="CYT65" s="386"/>
      <c r="CYU65" s="386"/>
      <c r="CYV65" s="386"/>
      <c r="CYW65" s="386"/>
      <c r="CYX65" s="386"/>
      <c r="CYY65" s="386"/>
      <c r="CYZ65" s="386"/>
      <c r="CZA65" s="386"/>
      <c r="CZB65" s="386"/>
      <c r="CZC65" s="386"/>
      <c r="CZD65" s="386"/>
      <c r="CZE65" s="386"/>
      <c r="CZF65" s="386"/>
      <c r="CZG65" s="386"/>
      <c r="CZH65" s="386"/>
      <c r="CZI65" s="386"/>
      <c r="CZJ65" s="386"/>
      <c r="CZK65" s="386"/>
      <c r="CZL65" s="386"/>
      <c r="CZM65" s="386"/>
      <c r="CZN65" s="386"/>
      <c r="CZO65" s="386"/>
      <c r="CZP65" s="386"/>
      <c r="CZQ65" s="386"/>
      <c r="CZR65" s="386"/>
      <c r="CZS65" s="386"/>
      <c r="CZT65" s="386"/>
      <c r="CZU65" s="386"/>
      <c r="CZV65" s="386"/>
      <c r="CZW65" s="386"/>
      <c r="CZX65" s="386"/>
      <c r="CZY65" s="386"/>
      <c r="CZZ65" s="386"/>
      <c r="DAA65" s="386"/>
      <c r="DAB65" s="386"/>
      <c r="DAC65" s="386"/>
      <c r="DAD65" s="386"/>
      <c r="DAE65" s="386"/>
      <c r="DAF65" s="386"/>
      <c r="DAG65" s="386"/>
      <c r="DAH65" s="386"/>
      <c r="DAI65" s="386"/>
      <c r="DAJ65" s="386"/>
      <c r="DAK65" s="386"/>
      <c r="DAL65" s="386"/>
      <c r="DAM65" s="386"/>
      <c r="DAN65" s="386"/>
      <c r="DAO65" s="386"/>
      <c r="DAP65" s="386"/>
      <c r="DAQ65" s="386"/>
      <c r="DAR65" s="386"/>
      <c r="DAS65" s="386"/>
      <c r="DAT65" s="386"/>
      <c r="DAU65" s="386"/>
      <c r="DAV65" s="386"/>
      <c r="DAW65" s="386"/>
      <c r="DAX65" s="386"/>
      <c r="DAY65" s="386"/>
      <c r="DAZ65" s="386"/>
      <c r="DBA65" s="386"/>
      <c r="DBB65" s="386"/>
      <c r="DBC65" s="386"/>
      <c r="DBD65" s="386"/>
      <c r="DBE65" s="386"/>
      <c r="DBF65" s="386"/>
      <c r="DBG65" s="386"/>
      <c r="DBH65" s="386"/>
      <c r="DBI65" s="386"/>
      <c r="DBJ65" s="386"/>
      <c r="DBK65" s="386"/>
      <c r="DBL65" s="386"/>
      <c r="DBM65" s="386"/>
      <c r="DBN65" s="386"/>
      <c r="DBO65" s="386"/>
      <c r="DBP65" s="386"/>
      <c r="DBQ65" s="386"/>
      <c r="DBR65" s="386"/>
      <c r="DBS65" s="386"/>
      <c r="DBT65" s="386"/>
      <c r="DBU65" s="386"/>
      <c r="DBV65" s="386"/>
      <c r="DBW65" s="386"/>
      <c r="DBX65" s="386"/>
      <c r="DBY65" s="386"/>
      <c r="DBZ65" s="386"/>
      <c r="DCA65" s="386"/>
      <c r="DCB65" s="386"/>
      <c r="DCC65" s="386"/>
      <c r="DCD65" s="386"/>
      <c r="DCE65" s="386"/>
      <c r="DCF65" s="386"/>
      <c r="DCG65" s="386"/>
      <c r="DCH65" s="386"/>
      <c r="DCI65" s="386"/>
      <c r="DCJ65" s="386"/>
      <c r="DCK65" s="386"/>
      <c r="DCL65" s="386"/>
      <c r="DCM65" s="386"/>
      <c r="DCN65" s="386"/>
      <c r="DCO65" s="386"/>
      <c r="DCP65" s="386"/>
      <c r="DCQ65" s="386"/>
      <c r="DCR65" s="386"/>
      <c r="DCS65" s="386"/>
      <c r="DCT65" s="386"/>
      <c r="DCU65" s="386"/>
      <c r="DCV65" s="386"/>
      <c r="DCW65" s="386"/>
      <c r="DCX65" s="386"/>
      <c r="DCY65" s="386"/>
      <c r="DCZ65" s="386"/>
      <c r="DDA65" s="386"/>
      <c r="DDB65" s="386"/>
      <c r="DDC65" s="386"/>
      <c r="DDD65" s="386"/>
      <c r="DDE65" s="386"/>
      <c r="DDF65" s="386"/>
      <c r="DDG65" s="386"/>
      <c r="DDH65" s="386"/>
      <c r="DDI65" s="386"/>
      <c r="DDJ65" s="386"/>
      <c r="DDK65" s="386"/>
      <c r="DDL65" s="386"/>
      <c r="DDM65" s="386"/>
      <c r="DDN65" s="386"/>
      <c r="DDO65" s="386"/>
      <c r="DDP65" s="386"/>
      <c r="DDQ65" s="386"/>
      <c r="DDR65" s="386"/>
      <c r="DDS65" s="386"/>
      <c r="DDT65" s="386"/>
      <c r="DDU65" s="386"/>
      <c r="DDV65" s="386"/>
      <c r="DDW65" s="386"/>
      <c r="DDX65" s="386"/>
      <c r="DDY65" s="386"/>
      <c r="DDZ65" s="386"/>
      <c r="DEA65" s="386"/>
      <c r="DEB65" s="386"/>
      <c r="DEC65" s="386"/>
      <c r="DED65" s="386"/>
      <c r="DEE65" s="386"/>
      <c r="DEF65" s="386"/>
      <c r="DEG65" s="386"/>
      <c r="DEH65" s="386"/>
      <c r="DEI65" s="386"/>
      <c r="DEJ65" s="386"/>
      <c r="DEK65" s="386"/>
      <c r="DEL65" s="386"/>
      <c r="DEM65" s="386"/>
      <c r="DEN65" s="386"/>
      <c r="DEO65" s="386"/>
      <c r="DEP65" s="386"/>
      <c r="DEQ65" s="386"/>
      <c r="DER65" s="386"/>
      <c r="DES65" s="386"/>
      <c r="DET65" s="386"/>
      <c r="DEU65" s="386"/>
      <c r="DEV65" s="386"/>
      <c r="DEW65" s="386"/>
      <c r="DEX65" s="386"/>
      <c r="DEY65" s="386"/>
      <c r="DEZ65" s="386"/>
      <c r="DFA65" s="386"/>
      <c r="DFB65" s="386"/>
      <c r="DFC65" s="386"/>
      <c r="DFD65" s="386"/>
      <c r="DFE65" s="386"/>
      <c r="DFF65" s="386"/>
      <c r="DFG65" s="386"/>
      <c r="DFH65" s="386"/>
      <c r="DFI65" s="386"/>
      <c r="DFJ65" s="386"/>
      <c r="DFK65" s="386"/>
      <c r="DFL65" s="386"/>
      <c r="DFM65" s="386"/>
      <c r="DFN65" s="386"/>
      <c r="DFO65" s="386"/>
      <c r="DFP65" s="386"/>
      <c r="DFQ65" s="386"/>
      <c r="DFR65" s="386"/>
      <c r="DFS65" s="386"/>
      <c r="DFT65" s="386"/>
      <c r="DFU65" s="386"/>
      <c r="DFV65" s="386"/>
      <c r="DFW65" s="386"/>
      <c r="DFX65" s="386"/>
      <c r="DFY65" s="386"/>
      <c r="DFZ65" s="386"/>
      <c r="DGA65" s="386"/>
      <c r="DGB65" s="386"/>
      <c r="DGC65" s="386"/>
      <c r="DGD65" s="386"/>
      <c r="DGE65" s="386"/>
      <c r="DGF65" s="386"/>
      <c r="DGG65" s="386"/>
      <c r="DGH65" s="386"/>
      <c r="DGI65" s="386"/>
      <c r="DGJ65" s="386"/>
      <c r="DGK65" s="386"/>
      <c r="DGL65" s="386"/>
      <c r="DGM65" s="386"/>
      <c r="DGN65" s="386"/>
      <c r="DGO65" s="386"/>
      <c r="DGP65" s="386"/>
      <c r="DGQ65" s="386"/>
      <c r="DGR65" s="386"/>
      <c r="DGS65" s="386"/>
      <c r="DGT65" s="386"/>
      <c r="DGU65" s="386"/>
      <c r="DGV65" s="386"/>
      <c r="DGW65" s="386"/>
      <c r="DGX65" s="386"/>
      <c r="DGY65" s="386"/>
      <c r="DGZ65" s="386"/>
      <c r="DHA65" s="386"/>
      <c r="DHB65" s="386"/>
      <c r="DHC65" s="386"/>
      <c r="DHD65" s="386"/>
      <c r="DHE65" s="386"/>
      <c r="DHF65" s="386"/>
      <c r="DHG65" s="386"/>
      <c r="DHH65" s="386"/>
      <c r="DHI65" s="386"/>
      <c r="DHJ65" s="386"/>
      <c r="DHK65" s="386"/>
      <c r="DHL65" s="386"/>
      <c r="DHM65" s="386"/>
      <c r="DHN65" s="386"/>
      <c r="DHO65" s="386"/>
      <c r="DHP65" s="386"/>
      <c r="DHQ65" s="386"/>
      <c r="DHR65" s="386"/>
      <c r="DHS65" s="386"/>
      <c r="DHT65" s="386"/>
      <c r="DHU65" s="386"/>
      <c r="DHV65" s="386"/>
      <c r="DHW65" s="386"/>
      <c r="DHX65" s="386"/>
      <c r="DHY65" s="386"/>
      <c r="DHZ65" s="386"/>
      <c r="DIA65" s="386"/>
      <c r="DIB65" s="386"/>
      <c r="DIC65" s="386"/>
      <c r="DID65" s="386"/>
      <c r="DIE65" s="386"/>
      <c r="DIF65" s="386"/>
      <c r="DIG65" s="386"/>
      <c r="DIH65" s="386"/>
      <c r="DII65" s="386"/>
      <c r="DIJ65" s="386"/>
      <c r="DIK65" s="386"/>
      <c r="DIL65" s="386"/>
      <c r="DIM65" s="386"/>
      <c r="DIN65" s="386"/>
      <c r="DIO65" s="386"/>
      <c r="DIP65" s="386"/>
      <c r="DIQ65" s="386"/>
      <c r="DIR65" s="386"/>
      <c r="DIS65" s="386"/>
      <c r="DIT65" s="386"/>
      <c r="DIU65" s="386"/>
      <c r="DIV65" s="386"/>
      <c r="DIW65" s="386"/>
      <c r="DIX65" s="386"/>
      <c r="DIY65" s="386"/>
      <c r="DIZ65" s="386"/>
      <c r="DJA65" s="386"/>
      <c r="DJB65" s="386"/>
      <c r="DJC65" s="386"/>
      <c r="DJD65" s="386"/>
      <c r="DJE65" s="386"/>
      <c r="DJF65" s="386"/>
      <c r="DJG65" s="386"/>
      <c r="DJH65" s="386"/>
      <c r="DJI65" s="386"/>
      <c r="DJJ65" s="386"/>
      <c r="DJK65" s="386"/>
      <c r="DJL65" s="386"/>
      <c r="DJM65" s="386"/>
      <c r="DJN65" s="386"/>
      <c r="DJO65" s="386"/>
      <c r="DJP65" s="386"/>
      <c r="DJQ65" s="386"/>
      <c r="DJR65" s="386"/>
      <c r="DJS65" s="386"/>
      <c r="DJT65" s="386"/>
      <c r="DJU65" s="386"/>
      <c r="DJV65" s="386"/>
      <c r="DJW65" s="386"/>
      <c r="DJX65" s="386"/>
      <c r="DJY65" s="386"/>
      <c r="DJZ65" s="386"/>
      <c r="DKA65" s="386"/>
      <c r="DKB65" s="386"/>
      <c r="DKC65" s="386"/>
      <c r="DKD65" s="386"/>
      <c r="DKE65" s="386"/>
      <c r="DKF65" s="386"/>
      <c r="DKG65" s="386"/>
      <c r="DKH65" s="386"/>
      <c r="DKI65" s="386"/>
      <c r="DKJ65" s="386"/>
      <c r="DKK65" s="386"/>
      <c r="DKL65" s="386"/>
      <c r="DKM65" s="386"/>
      <c r="DKN65" s="386"/>
      <c r="DKO65" s="386"/>
      <c r="DKP65" s="386"/>
      <c r="DKQ65" s="386"/>
      <c r="DKR65" s="386"/>
      <c r="DKS65" s="386"/>
      <c r="DKT65" s="386"/>
      <c r="DKU65" s="386"/>
      <c r="DKV65" s="386"/>
      <c r="DKW65" s="386"/>
      <c r="DKX65" s="386"/>
      <c r="DKY65" s="386"/>
      <c r="DKZ65" s="386"/>
      <c r="DLA65" s="386"/>
      <c r="DLB65" s="386"/>
      <c r="DLC65" s="386"/>
      <c r="DLD65" s="386"/>
      <c r="DLE65" s="386"/>
      <c r="DLF65" s="386"/>
      <c r="DLG65" s="386"/>
      <c r="DLH65" s="386"/>
      <c r="DLI65" s="386"/>
      <c r="DLJ65" s="386"/>
      <c r="DLK65" s="386"/>
      <c r="DLL65" s="386"/>
      <c r="DLM65" s="386"/>
      <c r="DLN65" s="386"/>
      <c r="DLO65" s="386"/>
      <c r="DLP65" s="386"/>
      <c r="DLQ65" s="386"/>
      <c r="DLR65" s="386"/>
      <c r="DLS65" s="386"/>
      <c r="DLT65" s="386"/>
      <c r="DLU65" s="386"/>
      <c r="DLV65" s="386"/>
      <c r="DLW65" s="386"/>
      <c r="DLX65" s="386"/>
      <c r="DLY65" s="386"/>
      <c r="DLZ65" s="386"/>
      <c r="DMA65" s="386"/>
      <c r="DMB65" s="386"/>
      <c r="DMC65" s="386"/>
      <c r="DMD65" s="386"/>
      <c r="DME65" s="386"/>
      <c r="DMF65" s="386"/>
      <c r="DMG65" s="386"/>
      <c r="DMH65" s="386"/>
      <c r="DMI65" s="386"/>
      <c r="DMJ65" s="386"/>
      <c r="DMK65" s="386"/>
      <c r="DML65" s="386"/>
      <c r="DMM65" s="386"/>
      <c r="DMN65" s="386"/>
      <c r="DMO65" s="386"/>
      <c r="DMP65" s="386"/>
      <c r="DMQ65" s="386"/>
      <c r="DMR65" s="386"/>
      <c r="DMS65" s="386"/>
      <c r="DMT65" s="386"/>
      <c r="DMU65" s="386"/>
      <c r="DMV65" s="386"/>
      <c r="DMW65" s="386"/>
      <c r="DMX65" s="386"/>
      <c r="DMY65" s="386"/>
      <c r="DMZ65" s="386"/>
      <c r="DNA65" s="386"/>
      <c r="DNB65" s="386"/>
      <c r="DNC65" s="386"/>
      <c r="DND65" s="386"/>
      <c r="DNE65" s="386"/>
      <c r="DNF65" s="386"/>
      <c r="DNG65" s="386"/>
      <c r="DNH65" s="386"/>
      <c r="DNI65" s="386"/>
      <c r="DNJ65" s="386"/>
      <c r="DNK65" s="386"/>
      <c r="DNL65" s="386"/>
      <c r="DNM65" s="386"/>
      <c r="DNN65" s="386"/>
      <c r="DNO65" s="386"/>
      <c r="DNP65" s="386"/>
      <c r="DNQ65" s="386"/>
      <c r="DNR65" s="386"/>
      <c r="DNS65" s="386"/>
      <c r="DNT65" s="386"/>
      <c r="DNU65" s="386"/>
      <c r="DNV65" s="386"/>
      <c r="DNW65" s="386"/>
      <c r="DNX65" s="386"/>
      <c r="DNY65" s="386"/>
      <c r="DNZ65" s="386"/>
      <c r="DOA65" s="386"/>
      <c r="DOB65" s="386"/>
      <c r="DOC65" s="386"/>
      <c r="DOD65" s="386"/>
      <c r="DOE65" s="386"/>
      <c r="DOF65" s="386"/>
      <c r="DOG65" s="386"/>
      <c r="DOH65" s="386"/>
      <c r="DOI65" s="386"/>
      <c r="DOJ65" s="386"/>
      <c r="DOK65" s="386"/>
      <c r="DOL65" s="386"/>
      <c r="DOM65" s="386"/>
      <c r="DON65" s="386"/>
      <c r="DOO65" s="386"/>
      <c r="DOP65" s="386"/>
      <c r="DOQ65" s="386"/>
      <c r="DOR65" s="386"/>
      <c r="DOS65" s="386"/>
      <c r="DOT65" s="386"/>
      <c r="DOU65" s="386"/>
      <c r="DOV65" s="386"/>
      <c r="DOW65" s="386"/>
      <c r="DOX65" s="386"/>
      <c r="DOY65" s="386"/>
      <c r="DOZ65" s="386"/>
      <c r="DPA65" s="386"/>
      <c r="DPB65" s="386"/>
      <c r="DPC65" s="386"/>
      <c r="DPD65" s="386"/>
      <c r="DPE65" s="386"/>
      <c r="DPF65" s="386"/>
      <c r="DPG65" s="386"/>
      <c r="DPH65" s="386"/>
      <c r="DPI65" s="386"/>
      <c r="DPJ65" s="386"/>
      <c r="DPK65" s="386"/>
      <c r="DPL65" s="386"/>
      <c r="DPM65" s="386"/>
      <c r="DPN65" s="386"/>
      <c r="DPO65" s="386"/>
      <c r="DPP65" s="386"/>
      <c r="DPQ65" s="386"/>
      <c r="DPR65" s="386"/>
      <c r="DPS65" s="386"/>
      <c r="DPT65" s="386"/>
      <c r="DPU65" s="386"/>
      <c r="DPV65" s="386"/>
      <c r="DPW65" s="386"/>
      <c r="DPX65" s="386"/>
      <c r="DPY65" s="386"/>
      <c r="DPZ65" s="386"/>
      <c r="DQA65" s="386"/>
      <c r="DQB65" s="386"/>
      <c r="DQC65" s="386"/>
      <c r="DQD65" s="386"/>
      <c r="DQE65" s="386"/>
      <c r="DQF65" s="386"/>
      <c r="DQG65" s="386"/>
      <c r="DQH65" s="386"/>
      <c r="DQI65" s="386"/>
      <c r="DQJ65" s="386"/>
      <c r="DQK65" s="386"/>
      <c r="DQL65" s="386"/>
      <c r="DQM65" s="386"/>
      <c r="DQN65" s="386"/>
      <c r="DQO65" s="386"/>
      <c r="DQP65" s="386"/>
      <c r="DQQ65" s="386"/>
      <c r="DQR65" s="386"/>
      <c r="DQS65" s="386"/>
      <c r="DQT65" s="386"/>
      <c r="DQU65" s="386"/>
      <c r="DQV65" s="386"/>
      <c r="DQW65" s="386"/>
      <c r="DQX65" s="386"/>
      <c r="DQY65" s="386"/>
      <c r="DQZ65" s="386"/>
      <c r="DRA65" s="386"/>
      <c r="DRB65" s="386"/>
      <c r="DRC65" s="386"/>
      <c r="DRD65" s="386"/>
      <c r="DRE65" s="386"/>
      <c r="DRF65" s="386"/>
      <c r="DRG65" s="386"/>
      <c r="DRH65" s="386"/>
      <c r="DRI65" s="386"/>
      <c r="DRJ65" s="386"/>
      <c r="DRK65" s="386"/>
      <c r="DRL65" s="386"/>
      <c r="DRM65" s="386"/>
      <c r="DRN65" s="386"/>
      <c r="DRO65" s="386"/>
      <c r="DRP65" s="386"/>
      <c r="DRQ65" s="386"/>
      <c r="DRR65" s="386"/>
      <c r="DRS65" s="386"/>
      <c r="DRT65" s="386"/>
      <c r="DRU65" s="386"/>
      <c r="DRV65" s="386"/>
      <c r="DRW65" s="386"/>
      <c r="DRX65" s="386"/>
      <c r="DRY65" s="386"/>
      <c r="DRZ65" s="386"/>
      <c r="DSA65" s="386"/>
      <c r="DSB65" s="386"/>
      <c r="DSC65" s="386"/>
      <c r="DSD65" s="386"/>
      <c r="DSE65" s="386"/>
      <c r="DSF65" s="386"/>
      <c r="DSG65" s="386"/>
      <c r="DSH65" s="386"/>
      <c r="DSI65" s="386"/>
      <c r="DSJ65" s="386"/>
      <c r="DSK65" s="386"/>
      <c r="DSL65" s="386"/>
      <c r="DSM65" s="386"/>
      <c r="DSN65" s="386"/>
      <c r="DSO65" s="386"/>
      <c r="DSP65" s="386"/>
      <c r="DSQ65" s="386"/>
      <c r="DSR65" s="386"/>
      <c r="DSS65" s="386"/>
      <c r="DST65" s="386"/>
      <c r="DSU65" s="386"/>
      <c r="DSV65" s="386"/>
      <c r="DSW65" s="386"/>
      <c r="DSX65" s="386"/>
      <c r="DSY65" s="386"/>
      <c r="DSZ65" s="386"/>
      <c r="DTA65" s="386"/>
      <c r="DTB65" s="386"/>
      <c r="DTC65" s="386"/>
      <c r="DTD65" s="386"/>
      <c r="DTE65" s="386"/>
      <c r="DTF65" s="386"/>
      <c r="DTG65" s="386"/>
      <c r="DTH65" s="386"/>
      <c r="DTI65" s="386"/>
      <c r="DTJ65" s="386"/>
      <c r="DTK65" s="386"/>
      <c r="DTL65" s="386"/>
      <c r="DTM65" s="386"/>
      <c r="DTN65" s="386"/>
      <c r="DTO65" s="386"/>
      <c r="DTP65" s="386"/>
      <c r="DTQ65" s="386"/>
      <c r="DTR65" s="386"/>
      <c r="DTS65" s="386"/>
      <c r="DTT65" s="386"/>
      <c r="DTU65" s="386"/>
      <c r="DTV65" s="386"/>
      <c r="DTW65" s="386"/>
      <c r="DTX65" s="386"/>
      <c r="DTY65" s="386"/>
      <c r="DTZ65" s="386"/>
      <c r="DUA65" s="386"/>
      <c r="DUB65" s="386"/>
      <c r="DUC65" s="386"/>
      <c r="DUD65" s="386"/>
      <c r="DUE65" s="386"/>
      <c r="DUF65" s="386"/>
      <c r="DUG65" s="386"/>
      <c r="DUH65" s="386"/>
      <c r="DUI65" s="386"/>
      <c r="DUJ65" s="386"/>
      <c r="DUK65" s="386"/>
      <c r="DUL65" s="386"/>
      <c r="DUM65" s="386"/>
      <c r="DUN65" s="386"/>
      <c r="DUO65" s="386"/>
      <c r="DUP65" s="386"/>
      <c r="DUQ65" s="386"/>
      <c r="DUR65" s="386"/>
      <c r="DUS65" s="386"/>
      <c r="DUT65" s="386"/>
      <c r="DUU65" s="386"/>
      <c r="DUV65" s="386"/>
      <c r="DUW65" s="386"/>
      <c r="DUX65" s="386"/>
      <c r="DUY65" s="386"/>
      <c r="DUZ65" s="386"/>
      <c r="DVA65" s="386"/>
      <c r="DVB65" s="386"/>
      <c r="DVC65" s="386"/>
      <c r="DVD65" s="386"/>
      <c r="DVE65" s="386"/>
      <c r="DVF65" s="386"/>
      <c r="DVG65" s="386"/>
      <c r="DVH65" s="386"/>
      <c r="DVI65" s="386"/>
      <c r="DVJ65" s="386"/>
      <c r="DVK65" s="386"/>
      <c r="DVL65" s="386"/>
      <c r="DVM65" s="386"/>
      <c r="DVN65" s="386"/>
      <c r="DVO65" s="386"/>
      <c r="DVP65" s="386"/>
      <c r="DVQ65" s="386"/>
      <c r="DVR65" s="386"/>
      <c r="DVS65" s="386"/>
      <c r="DVT65" s="386"/>
      <c r="DVU65" s="386"/>
      <c r="DVV65" s="386"/>
      <c r="DVW65" s="386"/>
      <c r="DVX65" s="386"/>
      <c r="DVY65" s="386"/>
      <c r="DVZ65" s="386"/>
      <c r="DWA65" s="386"/>
      <c r="DWB65" s="386"/>
      <c r="DWC65" s="386"/>
      <c r="DWD65" s="386"/>
      <c r="DWE65" s="386"/>
      <c r="DWF65" s="386"/>
      <c r="DWG65" s="386"/>
      <c r="DWH65" s="386"/>
      <c r="DWI65" s="386"/>
      <c r="DWJ65" s="386"/>
      <c r="DWK65" s="386"/>
      <c r="DWL65" s="386"/>
      <c r="DWM65" s="386"/>
      <c r="DWN65" s="386"/>
      <c r="DWO65" s="386"/>
      <c r="DWP65" s="386"/>
      <c r="DWQ65" s="386"/>
      <c r="DWR65" s="386"/>
      <c r="DWS65" s="386"/>
      <c r="DWT65" s="386"/>
      <c r="DWU65" s="386"/>
      <c r="DWV65" s="386"/>
      <c r="DWW65" s="386"/>
      <c r="DWX65" s="386"/>
      <c r="DWY65" s="386"/>
      <c r="DWZ65" s="386"/>
      <c r="DXA65" s="386"/>
      <c r="DXB65" s="386"/>
      <c r="DXC65" s="386"/>
      <c r="DXD65" s="386"/>
      <c r="DXE65" s="386"/>
      <c r="DXF65" s="386"/>
      <c r="DXG65" s="386"/>
      <c r="DXH65" s="386"/>
      <c r="DXI65" s="386"/>
      <c r="DXJ65" s="386"/>
      <c r="DXK65" s="386"/>
      <c r="DXL65" s="386"/>
      <c r="DXM65" s="386"/>
      <c r="DXN65" s="386"/>
      <c r="DXO65" s="386"/>
      <c r="DXP65" s="386"/>
      <c r="DXQ65" s="386"/>
      <c r="DXR65" s="386"/>
      <c r="DXS65" s="386"/>
      <c r="DXT65" s="386"/>
      <c r="DXU65" s="386"/>
      <c r="DXV65" s="386"/>
      <c r="DXW65" s="386"/>
      <c r="DXX65" s="386"/>
      <c r="DXY65" s="386"/>
      <c r="DXZ65" s="386"/>
      <c r="DYA65" s="386"/>
      <c r="DYB65" s="386"/>
      <c r="DYC65" s="386"/>
      <c r="DYD65" s="386"/>
      <c r="DYE65" s="386"/>
      <c r="DYF65" s="386"/>
      <c r="DYG65" s="386"/>
      <c r="DYH65" s="386"/>
      <c r="DYI65" s="386"/>
      <c r="DYJ65" s="386"/>
      <c r="DYK65" s="386"/>
      <c r="DYL65" s="386"/>
      <c r="DYM65" s="386"/>
      <c r="DYN65" s="386"/>
      <c r="DYO65" s="386"/>
      <c r="DYP65" s="386"/>
      <c r="DYQ65" s="386"/>
      <c r="DYR65" s="386"/>
      <c r="DYS65" s="386"/>
      <c r="DYT65" s="386"/>
      <c r="DYU65" s="386"/>
      <c r="DYV65" s="386"/>
      <c r="DYW65" s="386"/>
      <c r="DYX65" s="386"/>
      <c r="DYY65" s="386"/>
      <c r="DYZ65" s="386"/>
      <c r="DZA65" s="386"/>
      <c r="DZB65" s="386"/>
      <c r="DZC65" s="386"/>
      <c r="DZD65" s="386"/>
      <c r="DZE65" s="386"/>
      <c r="DZF65" s="386"/>
      <c r="DZG65" s="386"/>
      <c r="DZH65" s="386"/>
      <c r="DZI65" s="386"/>
      <c r="DZJ65" s="386"/>
      <c r="DZK65" s="386"/>
      <c r="DZL65" s="386"/>
      <c r="DZM65" s="386"/>
      <c r="DZN65" s="386"/>
      <c r="DZO65" s="386"/>
      <c r="DZP65" s="386"/>
      <c r="DZQ65" s="386"/>
      <c r="DZR65" s="386"/>
      <c r="DZS65" s="386"/>
      <c r="DZT65" s="386"/>
      <c r="DZU65" s="386"/>
      <c r="DZV65" s="386"/>
      <c r="DZW65" s="386"/>
      <c r="DZX65" s="386"/>
      <c r="DZY65" s="386"/>
      <c r="DZZ65" s="386"/>
      <c r="EAA65" s="386"/>
      <c r="EAB65" s="386"/>
      <c r="EAC65" s="386"/>
      <c r="EAD65" s="386"/>
      <c r="EAE65" s="386"/>
      <c r="EAF65" s="386"/>
      <c r="EAG65" s="386"/>
      <c r="EAH65" s="386"/>
      <c r="EAI65" s="386"/>
      <c r="EAJ65" s="386"/>
      <c r="EAK65" s="386"/>
      <c r="EAL65" s="386"/>
      <c r="EAM65" s="386"/>
      <c r="EAN65" s="386"/>
      <c r="EAO65" s="386"/>
      <c r="EAP65" s="386"/>
      <c r="EAQ65" s="386"/>
      <c r="EAR65" s="386"/>
      <c r="EAS65" s="386"/>
      <c r="EAT65" s="386"/>
      <c r="EAU65" s="386"/>
      <c r="EAV65" s="386"/>
      <c r="EAW65" s="386"/>
      <c r="EAX65" s="386"/>
      <c r="EAY65" s="386"/>
      <c r="EAZ65" s="386"/>
      <c r="EBA65" s="386"/>
      <c r="EBB65" s="386"/>
      <c r="EBC65" s="386"/>
      <c r="EBD65" s="386"/>
      <c r="EBE65" s="386"/>
      <c r="EBF65" s="386"/>
      <c r="EBG65" s="386"/>
      <c r="EBH65" s="386"/>
      <c r="EBI65" s="386"/>
      <c r="EBJ65" s="386"/>
      <c r="EBK65" s="386"/>
      <c r="EBL65" s="386"/>
      <c r="EBM65" s="386"/>
      <c r="EBN65" s="386"/>
      <c r="EBO65" s="386"/>
      <c r="EBP65" s="386"/>
      <c r="EBQ65" s="386"/>
      <c r="EBR65" s="386"/>
      <c r="EBS65" s="386"/>
      <c r="EBT65" s="386"/>
      <c r="EBU65" s="386"/>
      <c r="EBV65" s="386"/>
      <c r="EBW65" s="386"/>
      <c r="EBX65" s="386"/>
      <c r="EBY65" s="386"/>
      <c r="EBZ65" s="386"/>
      <c r="ECA65" s="386"/>
      <c r="ECB65" s="386"/>
      <c r="ECC65" s="386"/>
      <c r="ECD65" s="386"/>
      <c r="ECE65" s="386"/>
      <c r="ECF65" s="386"/>
      <c r="ECG65" s="386"/>
      <c r="ECH65" s="386"/>
      <c r="ECI65" s="386"/>
      <c r="ECJ65" s="386"/>
      <c r="ECK65" s="386"/>
      <c r="ECL65" s="386"/>
      <c r="ECM65" s="386"/>
      <c r="ECN65" s="386"/>
      <c r="ECO65" s="386"/>
      <c r="ECP65" s="386"/>
      <c r="ECQ65" s="386"/>
      <c r="ECR65" s="386"/>
      <c r="ECS65" s="386"/>
      <c r="ECT65" s="386"/>
      <c r="ECU65" s="386"/>
      <c r="ECV65" s="386"/>
      <c r="ECW65" s="386"/>
      <c r="ECX65" s="386"/>
      <c r="ECY65" s="386"/>
      <c r="ECZ65" s="386"/>
      <c r="EDA65" s="386"/>
      <c r="EDB65" s="386"/>
      <c r="EDC65" s="386"/>
      <c r="EDD65" s="386"/>
      <c r="EDE65" s="386"/>
      <c r="EDF65" s="386"/>
      <c r="EDG65" s="386"/>
      <c r="EDH65" s="386"/>
      <c r="EDI65" s="386"/>
      <c r="EDJ65" s="386"/>
      <c r="EDK65" s="386"/>
      <c r="EDL65" s="386"/>
      <c r="EDM65" s="386"/>
      <c r="EDN65" s="386"/>
      <c r="EDO65" s="386"/>
      <c r="EDP65" s="386"/>
      <c r="EDQ65" s="386"/>
      <c r="EDR65" s="386"/>
      <c r="EDS65" s="386"/>
      <c r="EDT65" s="386"/>
      <c r="EDU65" s="386"/>
      <c r="EDV65" s="386"/>
      <c r="EDW65" s="386"/>
      <c r="EDX65" s="386"/>
      <c r="EDY65" s="386"/>
      <c r="EDZ65" s="386"/>
      <c r="EEA65" s="386"/>
      <c r="EEB65" s="386"/>
      <c r="EEC65" s="386"/>
      <c r="EED65" s="386"/>
      <c r="EEE65" s="386"/>
      <c r="EEF65" s="386"/>
      <c r="EEG65" s="386"/>
      <c r="EEH65" s="386"/>
      <c r="EEI65" s="386"/>
      <c r="EEJ65" s="386"/>
      <c r="EEK65" s="386"/>
      <c r="EEL65" s="386"/>
      <c r="EEM65" s="386"/>
      <c r="EEN65" s="386"/>
      <c r="EEO65" s="386"/>
      <c r="EEP65" s="386"/>
      <c r="EEQ65" s="386"/>
      <c r="EER65" s="386"/>
      <c r="EES65" s="386"/>
      <c r="EET65" s="386"/>
      <c r="EEU65" s="386"/>
      <c r="EEV65" s="386"/>
      <c r="EEW65" s="386"/>
      <c r="EEX65" s="386"/>
      <c r="EEY65" s="386"/>
      <c r="EEZ65" s="386"/>
      <c r="EFA65" s="386"/>
      <c r="EFB65" s="386"/>
      <c r="EFC65" s="386"/>
      <c r="EFD65" s="386"/>
      <c r="EFE65" s="386"/>
      <c r="EFF65" s="386"/>
      <c r="EFG65" s="386"/>
      <c r="EFH65" s="386"/>
      <c r="EFI65" s="386"/>
      <c r="EFJ65" s="386"/>
      <c r="EFK65" s="386"/>
      <c r="EFL65" s="386"/>
      <c r="EFM65" s="386"/>
      <c r="EFN65" s="386"/>
      <c r="EFO65" s="386"/>
      <c r="EFP65" s="386"/>
      <c r="EFQ65" s="386"/>
      <c r="EFR65" s="386"/>
      <c r="EFS65" s="386"/>
      <c r="EFT65" s="386"/>
      <c r="EFU65" s="386"/>
      <c r="EFV65" s="386"/>
      <c r="EFW65" s="386"/>
      <c r="EFX65" s="386"/>
      <c r="EFY65" s="386"/>
      <c r="EFZ65" s="386"/>
      <c r="EGA65" s="386"/>
      <c r="EGB65" s="386"/>
      <c r="EGC65" s="386"/>
      <c r="EGD65" s="386"/>
      <c r="EGE65" s="386"/>
      <c r="EGF65" s="386"/>
      <c r="EGG65" s="386"/>
      <c r="EGH65" s="386"/>
      <c r="EGI65" s="386"/>
      <c r="EGJ65" s="386"/>
      <c r="EGK65" s="386"/>
      <c r="EGL65" s="386"/>
      <c r="EGM65" s="386"/>
      <c r="EGN65" s="386"/>
      <c r="EGO65" s="386"/>
      <c r="EGP65" s="386"/>
      <c r="EGQ65" s="386"/>
      <c r="EGR65" s="386"/>
      <c r="EGS65" s="386"/>
      <c r="EGT65" s="386"/>
      <c r="EGU65" s="386"/>
      <c r="EGV65" s="386"/>
      <c r="EGW65" s="386"/>
      <c r="EGX65" s="386"/>
      <c r="EGY65" s="386"/>
      <c r="EGZ65" s="386"/>
      <c r="EHA65" s="386"/>
      <c r="EHB65" s="386"/>
      <c r="EHC65" s="386"/>
      <c r="EHD65" s="386"/>
      <c r="EHE65" s="386"/>
      <c r="EHF65" s="386"/>
      <c r="EHG65" s="386"/>
      <c r="EHH65" s="386"/>
      <c r="EHI65" s="386"/>
      <c r="EHJ65" s="386"/>
      <c r="EHK65" s="386"/>
      <c r="EHL65" s="386"/>
      <c r="EHM65" s="386"/>
      <c r="EHN65" s="386"/>
      <c r="EHO65" s="386"/>
      <c r="EHP65" s="386"/>
      <c r="EHQ65" s="386"/>
      <c r="EHR65" s="386"/>
      <c r="EHS65" s="386"/>
      <c r="EHT65" s="386"/>
      <c r="EHU65" s="386"/>
      <c r="EHV65" s="386"/>
      <c r="EHW65" s="386"/>
      <c r="EHX65" s="386"/>
      <c r="EHY65" s="386"/>
      <c r="EHZ65" s="386"/>
      <c r="EIA65" s="386"/>
      <c r="EIB65" s="386"/>
      <c r="EIC65" s="386"/>
      <c r="EID65" s="386"/>
      <c r="EIE65" s="386"/>
      <c r="EIF65" s="386"/>
      <c r="EIG65" s="386"/>
      <c r="EIH65" s="386"/>
      <c r="EII65" s="386"/>
      <c r="EIJ65" s="386"/>
      <c r="EIK65" s="386"/>
      <c r="EIL65" s="386"/>
      <c r="EIM65" s="386"/>
      <c r="EIN65" s="386"/>
      <c r="EIO65" s="386"/>
      <c r="EIP65" s="386"/>
      <c r="EIQ65" s="386"/>
      <c r="EIR65" s="386"/>
      <c r="EIS65" s="386"/>
      <c r="EIT65" s="386"/>
      <c r="EIU65" s="386"/>
      <c r="EIV65" s="386"/>
      <c r="EIW65" s="386"/>
      <c r="EIX65" s="386"/>
      <c r="EIY65" s="386"/>
      <c r="EIZ65" s="386"/>
      <c r="EJA65" s="386"/>
      <c r="EJB65" s="386"/>
      <c r="EJC65" s="386"/>
      <c r="EJD65" s="386"/>
      <c r="EJE65" s="386"/>
      <c r="EJF65" s="386"/>
      <c r="EJG65" s="386"/>
      <c r="EJH65" s="386"/>
      <c r="EJI65" s="386"/>
      <c r="EJJ65" s="386"/>
      <c r="EJK65" s="386"/>
      <c r="EJL65" s="386"/>
      <c r="EJM65" s="386"/>
      <c r="EJN65" s="386"/>
      <c r="EJO65" s="386"/>
      <c r="EJP65" s="386"/>
      <c r="EJQ65" s="386"/>
      <c r="EJR65" s="386"/>
      <c r="EJS65" s="386"/>
      <c r="EJT65" s="386"/>
      <c r="EJU65" s="386"/>
      <c r="EJV65" s="386"/>
      <c r="EJW65" s="386"/>
      <c r="EJX65" s="386"/>
      <c r="EJY65" s="386"/>
      <c r="EJZ65" s="386"/>
      <c r="EKA65" s="386"/>
      <c r="EKB65" s="386"/>
      <c r="EKC65" s="386"/>
      <c r="EKD65" s="386"/>
      <c r="EKE65" s="386"/>
      <c r="EKF65" s="386"/>
      <c r="EKG65" s="386"/>
      <c r="EKH65" s="386"/>
      <c r="EKI65" s="386"/>
      <c r="EKJ65" s="386"/>
      <c r="EKK65" s="386"/>
      <c r="EKL65" s="386"/>
      <c r="EKM65" s="386"/>
      <c r="EKN65" s="386"/>
      <c r="EKO65" s="386"/>
      <c r="EKP65" s="386"/>
      <c r="EKQ65" s="386"/>
      <c r="EKR65" s="386"/>
      <c r="EKS65" s="386"/>
      <c r="EKT65" s="386"/>
      <c r="EKU65" s="386"/>
      <c r="EKV65" s="386"/>
      <c r="EKW65" s="386"/>
      <c r="EKX65" s="386"/>
      <c r="EKY65" s="386"/>
      <c r="EKZ65" s="386"/>
      <c r="ELA65" s="386"/>
      <c r="ELB65" s="386"/>
      <c r="ELC65" s="386"/>
      <c r="ELD65" s="386"/>
      <c r="ELE65" s="386"/>
      <c r="ELF65" s="386"/>
      <c r="ELG65" s="386"/>
      <c r="ELH65" s="386"/>
      <c r="ELI65" s="386"/>
      <c r="ELJ65" s="386"/>
      <c r="ELK65" s="386"/>
      <c r="ELL65" s="386"/>
      <c r="ELM65" s="386"/>
      <c r="ELN65" s="386"/>
      <c r="ELO65" s="386"/>
      <c r="ELP65" s="386"/>
      <c r="ELQ65" s="386"/>
      <c r="ELR65" s="386"/>
      <c r="ELS65" s="386"/>
      <c r="ELT65" s="386"/>
      <c r="ELU65" s="386"/>
      <c r="ELV65" s="386"/>
      <c r="ELW65" s="386"/>
      <c r="ELX65" s="386"/>
      <c r="ELY65" s="386"/>
      <c r="ELZ65" s="386"/>
      <c r="EMA65" s="386"/>
      <c r="EMB65" s="386"/>
      <c r="EMC65" s="386"/>
      <c r="EMD65" s="386"/>
      <c r="EME65" s="386"/>
      <c r="EMF65" s="386"/>
      <c r="EMG65" s="386"/>
      <c r="EMH65" s="386"/>
      <c r="EMI65" s="386"/>
      <c r="EMJ65" s="386"/>
      <c r="EMK65" s="386"/>
      <c r="EML65" s="386"/>
      <c r="EMM65" s="386"/>
      <c r="EMN65" s="386"/>
      <c r="EMO65" s="386"/>
      <c r="EMP65" s="386"/>
      <c r="EMQ65" s="386"/>
      <c r="EMR65" s="386"/>
      <c r="EMS65" s="386"/>
      <c r="EMT65" s="386"/>
      <c r="EMU65" s="386"/>
      <c r="EMV65" s="386"/>
      <c r="EMW65" s="386"/>
      <c r="EMX65" s="386"/>
      <c r="EMY65" s="386"/>
      <c r="EMZ65" s="386"/>
      <c r="ENA65" s="386"/>
      <c r="ENB65" s="386"/>
      <c r="ENC65" s="386"/>
      <c r="END65" s="386"/>
      <c r="ENE65" s="386"/>
      <c r="ENF65" s="386"/>
      <c r="ENG65" s="386"/>
      <c r="ENH65" s="386"/>
      <c r="ENI65" s="386"/>
      <c r="ENJ65" s="386"/>
      <c r="ENK65" s="386"/>
      <c r="ENL65" s="386"/>
      <c r="ENM65" s="386"/>
      <c r="ENN65" s="386"/>
      <c r="ENO65" s="386"/>
      <c r="ENP65" s="386"/>
      <c r="ENQ65" s="386"/>
      <c r="ENR65" s="386"/>
      <c r="ENS65" s="386"/>
      <c r="ENT65" s="386"/>
      <c r="ENU65" s="386"/>
      <c r="ENV65" s="386"/>
      <c r="ENW65" s="386"/>
      <c r="ENX65" s="386"/>
      <c r="ENY65" s="386"/>
      <c r="ENZ65" s="386"/>
      <c r="EOA65" s="386"/>
      <c r="EOB65" s="386"/>
      <c r="EOC65" s="386"/>
      <c r="EOD65" s="386"/>
      <c r="EOE65" s="386"/>
      <c r="EOF65" s="386"/>
      <c r="EOG65" s="386"/>
      <c r="EOH65" s="386"/>
      <c r="EOI65" s="386"/>
      <c r="EOJ65" s="386"/>
      <c r="EOK65" s="386"/>
      <c r="EOL65" s="386"/>
      <c r="EOM65" s="386"/>
      <c r="EON65" s="386"/>
      <c r="EOO65" s="386"/>
      <c r="EOP65" s="386"/>
      <c r="EOQ65" s="386"/>
      <c r="EOR65" s="386"/>
      <c r="EOS65" s="386"/>
      <c r="EOT65" s="386"/>
      <c r="EOU65" s="386"/>
      <c r="EOV65" s="386"/>
      <c r="EOW65" s="386"/>
      <c r="EOX65" s="386"/>
      <c r="EOY65" s="386"/>
      <c r="EOZ65" s="386"/>
      <c r="EPA65" s="386"/>
      <c r="EPB65" s="386"/>
      <c r="EPC65" s="386"/>
      <c r="EPD65" s="386"/>
      <c r="EPE65" s="386"/>
      <c r="EPF65" s="386"/>
      <c r="EPG65" s="386"/>
      <c r="EPH65" s="386"/>
      <c r="EPI65" s="386"/>
      <c r="EPJ65" s="386"/>
      <c r="EPK65" s="386"/>
      <c r="EPL65" s="386"/>
      <c r="EPM65" s="386"/>
      <c r="EPN65" s="386"/>
      <c r="EPO65" s="386"/>
      <c r="EPP65" s="386"/>
      <c r="EPQ65" s="386"/>
      <c r="EPR65" s="386"/>
      <c r="EPS65" s="386"/>
      <c r="EPT65" s="386"/>
      <c r="EPU65" s="386"/>
      <c r="EPV65" s="386"/>
      <c r="EPW65" s="386"/>
      <c r="EPX65" s="386"/>
      <c r="EPY65" s="386"/>
      <c r="EPZ65" s="386"/>
      <c r="EQA65" s="386"/>
      <c r="EQB65" s="386"/>
      <c r="EQC65" s="386"/>
      <c r="EQD65" s="386"/>
      <c r="EQE65" s="386"/>
      <c r="EQF65" s="386"/>
      <c r="EQG65" s="386"/>
      <c r="EQH65" s="386"/>
      <c r="EQI65" s="386"/>
      <c r="EQJ65" s="386"/>
      <c r="EQK65" s="386"/>
      <c r="EQL65" s="386"/>
      <c r="EQM65" s="386"/>
      <c r="EQN65" s="386"/>
      <c r="EQO65" s="386"/>
      <c r="EQP65" s="386"/>
      <c r="EQQ65" s="386"/>
      <c r="EQR65" s="386"/>
      <c r="EQS65" s="386"/>
      <c r="EQT65" s="386"/>
      <c r="EQU65" s="386"/>
      <c r="EQV65" s="386"/>
      <c r="EQW65" s="386"/>
      <c r="EQX65" s="386"/>
      <c r="EQY65" s="386"/>
      <c r="EQZ65" s="386"/>
      <c r="ERA65" s="386"/>
      <c r="ERB65" s="386"/>
      <c r="ERC65" s="386"/>
      <c r="ERD65" s="386"/>
      <c r="ERE65" s="386"/>
      <c r="ERF65" s="386"/>
      <c r="ERG65" s="386"/>
      <c r="ERH65" s="386"/>
      <c r="ERI65" s="386"/>
      <c r="ERJ65" s="386"/>
      <c r="ERK65" s="386"/>
      <c r="ERL65" s="386"/>
      <c r="ERM65" s="386"/>
      <c r="ERN65" s="386"/>
      <c r="ERO65" s="386"/>
      <c r="ERP65" s="386"/>
      <c r="ERQ65" s="386"/>
      <c r="ERR65" s="386"/>
      <c r="ERS65" s="386"/>
      <c r="ERT65" s="386"/>
      <c r="ERU65" s="386"/>
      <c r="ERV65" s="386"/>
      <c r="ERW65" s="386"/>
      <c r="ERX65" s="386"/>
      <c r="ERY65" s="386"/>
      <c r="ERZ65" s="386"/>
      <c r="ESA65" s="386"/>
      <c r="ESB65" s="386"/>
      <c r="ESC65" s="386"/>
      <c r="ESD65" s="386"/>
      <c r="ESE65" s="386"/>
      <c r="ESF65" s="386"/>
      <c r="ESG65" s="386"/>
      <c r="ESH65" s="386"/>
      <c r="ESI65" s="386"/>
      <c r="ESJ65" s="386"/>
      <c r="ESK65" s="386"/>
      <c r="ESL65" s="386"/>
      <c r="ESM65" s="386"/>
      <c r="ESN65" s="386"/>
      <c r="ESO65" s="386"/>
      <c r="ESP65" s="386"/>
      <c r="ESQ65" s="386"/>
      <c r="ESR65" s="386"/>
      <c r="ESS65" s="386"/>
      <c r="EST65" s="386"/>
      <c r="ESU65" s="386"/>
      <c r="ESV65" s="386"/>
      <c r="ESW65" s="386"/>
      <c r="ESX65" s="386"/>
      <c r="ESY65" s="386"/>
      <c r="ESZ65" s="386"/>
      <c r="ETA65" s="386"/>
      <c r="ETB65" s="386"/>
      <c r="ETC65" s="386"/>
      <c r="ETD65" s="386"/>
      <c r="ETE65" s="386"/>
      <c r="ETF65" s="386"/>
      <c r="ETG65" s="386"/>
      <c r="ETH65" s="386"/>
      <c r="ETI65" s="386"/>
      <c r="ETJ65" s="386"/>
      <c r="ETK65" s="386"/>
      <c r="ETL65" s="386"/>
      <c r="ETM65" s="386"/>
      <c r="ETN65" s="386"/>
      <c r="ETO65" s="386"/>
      <c r="ETP65" s="386"/>
      <c r="ETQ65" s="386"/>
      <c r="ETR65" s="386"/>
      <c r="ETS65" s="386"/>
      <c r="ETT65" s="386"/>
      <c r="ETU65" s="386"/>
      <c r="ETV65" s="386"/>
      <c r="ETW65" s="386"/>
      <c r="ETX65" s="386"/>
      <c r="ETY65" s="386"/>
      <c r="ETZ65" s="386"/>
      <c r="EUA65" s="386"/>
      <c r="EUB65" s="386"/>
      <c r="EUC65" s="386"/>
      <c r="EUD65" s="386"/>
      <c r="EUE65" s="386"/>
      <c r="EUF65" s="386"/>
      <c r="EUG65" s="386"/>
      <c r="EUH65" s="386"/>
      <c r="EUI65" s="386"/>
      <c r="EUJ65" s="386"/>
      <c r="EUK65" s="386"/>
      <c r="EUL65" s="386"/>
      <c r="EUM65" s="386"/>
      <c r="EUN65" s="386"/>
      <c r="EUO65" s="386"/>
      <c r="EUP65" s="386"/>
      <c r="EUQ65" s="386"/>
      <c r="EUR65" s="386"/>
      <c r="EUS65" s="386"/>
      <c r="EUT65" s="386"/>
      <c r="EUU65" s="386"/>
      <c r="EUV65" s="386"/>
      <c r="EUW65" s="386"/>
      <c r="EUX65" s="386"/>
      <c r="EUY65" s="386"/>
      <c r="EUZ65" s="386"/>
      <c r="EVA65" s="386"/>
      <c r="EVB65" s="386"/>
      <c r="EVC65" s="386"/>
      <c r="EVD65" s="386"/>
      <c r="EVE65" s="386"/>
      <c r="EVF65" s="386"/>
      <c r="EVG65" s="386"/>
      <c r="EVH65" s="386"/>
      <c r="EVI65" s="386"/>
      <c r="EVJ65" s="386"/>
      <c r="EVK65" s="386"/>
      <c r="EVL65" s="386"/>
      <c r="EVM65" s="386"/>
      <c r="EVN65" s="386"/>
      <c r="EVO65" s="386"/>
      <c r="EVP65" s="386"/>
      <c r="EVQ65" s="386"/>
      <c r="EVR65" s="386"/>
      <c r="EVS65" s="386"/>
      <c r="EVT65" s="386"/>
      <c r="EVU65" s="386"/>
      <c r="EVV65" s="386"/>
      <c r="EVW65" s="386"/>
      <c r="EVX65" s="386"/>
      <c r="EVY65" s="386"/>
      <c r="EVZ65" s="386"/>
      <c r="EWA65" s="386"/>
      <c r="EWB65" s="386"/>
      <c r="EWC65" s="386"/>
      <c r="EWD65" s="386"/>
      <c r="EWE65" s="386"/>
      <c r="EWF65" s="386"/>
      <c r="EWG65" s="386"/>
      <c r="EWH65" s="386"/>
      <c r="EWI65" s="386"/>
      <c r="EWJ65" s="386"/>
      <c r="EWK65" s="386"/>
      <c r="EWL65" s="386"/>
      <c r="EWM65" s="386"/>
      <c r="EWN65" s="386"/>
      <c r="EWO65" s="386"/>
      <c r="EWP65" s="386"/>
      <c r="EWQ65" s="386"/>
      <c r="EWR65" s="386"/>
      <c r="EWS65" s="386"/>
      <c r="EWT65" s="386"/>
      <c r="EWU65" s="386"/>
      <c r="EWV65" s="386"/>
      <c r="EWW65" s="386"/>
      <c r="EWX65" s="386"/>
      <c r="EWY65" s="386"/>
      <c r="EWZ65" s="386"/>
      <c r="EXA65" s="386"/>
      <c r="EXB65" s="386"/>
      <c r="EXC65" s="386"/>
      <c r="EXD65" s="386"/>
      <c r="EXE65" s="386"/>
      <c r="EXF65" s="386"/>
      <c r="EXG65" s="386"/>
      <c r="EXH65" s="386"/>
      <c r="EXI65" s="386"/>
      <c r="EXJ65" s="386"/>
      <c r="EXK65" s="386"/>
      <c r="EXL65" s="386"/>
      <c r="EXM65" s="386"/>
      <c r="EXN65" s="386"/>
      <c r="EXO65" s="386"/>
      <c r="EXP65" s="386"/>
      <c r="EXQ65" s="386"/>
      <c r="EXR65" s="386"/>
      <c r="EXS65" s="386"/>
      <c r="EXT65" s="386"/>
      <c r="EXU65" s="386"/>
      <c r="EXV65" s="386"/>
      <c r="EXW65" s="386"/>
      <c r="EXX65" s="386"/>
      <c r="EXY65" s="386"/>
      <c r="EXZ65" s="386"/>
      <c r="EYA65" s="386"/>
      <c r="EYB65" s="386"/>
      <c r="EYC65" s="386"/>
      <c r="EYD65" s="386"/>
      <c r="EYE65" s="386"/>
      <c r="EYF65" s="386"/>
      <c r="EYG65" s="386"/>
      <c r="EYH65" s="386"/>
      <c r="EYI65" s="386"/>
      <c r="EYJ65" s="386"/>
      <c r="EYK65" s="386"/>
      <c r="EYL65" s="386"/>
      <c r="EYM65" s="386"/>
      <c r="EYN65" s="386"/>
      <c r="EYO65" s="386"/>
      <c r="EYP65" s="386"/>
      <c r="EYQ65" s="386"/>
      <c r="EYR65" s="386"/>
      <c r="EYS65" s="386"/>
      <c r="EYT65" s="386"/>
      <c r="EYU65" s="386"/>
      <c r="EYV65" s="386"/>
      <c r="EYW65" s="386"/>
      <c r="EYX65" s="386"/>
      <c r="EYY65" s="386"/>
      <c r="EYZ65" s="386"/>
      <c r="EZA65" s="386"/>
      <c r="EZB65" s="386"/>
      <c r="EZC65" s="386"/>
      <c r="EZD65" s="386"/>
      <c r="EZE65" s="386"/>
      <c r="EZF65" s="386"/>
      <c r="EZG65" s="386"/>
      <c r="EZH65" s="386"/>
      <c r="EZI65" s="386"/>
      <c r="EZJ65" s="386"/>
      <c r="EZK65" s="386"/>
      <c r="EZL65" s="386"/>
      <c r="EZM65" s="386"/>
      <c r="EZN65" s="386"/>
      <c r="EZO65" s="386"/>
      <c r="EZP65" s="386"/>
      <c r="EZQ65" s="386"/>
      <c r="EZR65" s="386"/>
      <c r="EZS65" s="386"/>
      <c r="EZT65" s="386"/>
      <c r="EZU65" s="386"/>
      <c r="EZV65" s="386"/>
      <c r="EZW65" s="386"/>
      <c r="EZX65" s="386"/>
      <c r="EZY65" s="386"/>
      <c r="EZZ65" s="386"/>
      <c r="FAA65" s="386"/>
      <c r="FAB65" s="386"/>
      <c r="FAC65" s="386"/>
      <c r="FAD65" s="386"/>
      <c r="FAE65" s="386"/>
      <c r="FAF65" s="386"/>
      <c r="FAG65" s="386"/>
      <c r="FAH65" s="386"/>
      <c r="FAI65" s="386"/>
      <c r="FAJ65" s="386"/>
      <c r="FAK65" s="386"/>
      <c r="FAL65" s="386"/>
      <c r="FAM65" s="386"/>
      <c r="FAN65" s="386"/>
      <c r="FAO65" s="386"/>
      <c r="FAP65" s="386"/>
      <c r="FAQ65" s="386"/>
      <c r="FAR65" s="386"/>
      <c r="FAS65" s="386"/>
      <c r="FAT65" s="386"/>
      <c r="FAU65" s="386"/>
      <c r="FAV65" s="386"/>
      <c r="FAW65" s="386"/>
      <c r="FAX65" s="386"/>
      <c r="FAY65" s="386"/>
      <c r="FAZ65" s="386"/>
      <c r="FBA65" s="386"/>
      <c r="FBB65" s="386"/>
      <c r="FBC65" s="386"/>
      <c r="FBD65" s="386"/>
      <c r="FBE65" s="386"/>
      <c r="FBF65" s="386"/>
      <c r="FBG65" s="386"/>
      <c r="FBH65" s="386"/>
      <c r="FBI65" s="386"/>
      <c r="FBJ65" s="386"/>
      <c r="FBK65" s="386"/>
      <c r="FBL65" s="386"/>
      <c r="FBM65" s="386"/>
      <c r="FBN65" s="386"/>
      <c r="FBO65" s="386"/>
      <c r="FBP65" s="386"/>
      <c r="FBQ65" s="386"/>
      <c r="FBR65" s="386"/>
      <c r="FBS65" s="386"/>
      <c r="FBT65" s="386"/>
      <c r="FBU65" s="386"/>
      <c r="FBV65" s="386"/>
      <c r="FBW65" s="386"/>
      <c r="FBX65" s="386"/>
      <c r="FBY65" s="386"/>
      <c r="FBZ65" s="386"/>
      <c r="FCA65" s="386"/>
      <c r="FCB65" s="386"/>
      <c r="FCC65" s="386"/>
      <c r="FCD65" s="386"/>
      <c r="FCE65" s="386"/>
      <c r="FCF65" s="386"/>
      <c r="FCG65" s="386"/>
      <c r="FCH65" s="386"/>
      <c r="FCI65" s="386"/>
      <c r="FCJ65" s="386"/>
      <c r="FCK65" s="386"/>
      <c r="FCL65" s="386"/>
      <c r="FCM65" s="386"/>
      <c r="FCN65" s="386"/>
      <c r="FCO65" s="386"/>
      <c r="FCP65" s="386"/>
      <c r="FCQ65" s="386"/>
      <c r="FCR65" s="386"/>
      <c r="FCS65" s="386"/>
      <c r="FCT65" s="386"/>
      <c r="FCU65" s="386"/>
      <c r="FCV65" s="386"/>
      <c r="FCW65" s="386"/>
      <c r="FCX65" s="386"/>
      <c r="FCY65" s="386"/>
      <c r="FCZ65" s="386"/>
      <c r="FDA65" s="386"/>
      <c r="FDB65" s="386"/>
      <c r="FDC65" s="386"/>
      <c r="FDD65" s="386"/>
      <c r="FDE65" s="386"/>
      <c r="FDF65" s="386"/>
      <c r="FDG65" s="386"/>
      <c r="FDH65" s="386"/>
      <c r="FDI65" s="386"/>
      <c r="FDJ65" s="386"/>
      <c r="FDK65" s="386"/>
      <c r="FDL65" s="386"/>
      <c r="FDM65" s="386"/>
      <c r="FDN65" s="386"/>
      <c r="FDO65" s="386"/>
      <c r="FDP65" s="386"/>
      <c r="FDQ65" s="386"/>
      <c r="FDR65" s="386"/>
      <c r="FDS65" s="386"/>
      <c r="FDT65" s="386"/>
      <c r="FDU65" s="386"/>
      <c r="FDV65" s="386"/>
      <c r="FDW65" s="386"/>
      <c r="FDX65" s="386"/>
      <c r="FDY65" s="386"/>
      <c r="FDZ65" s="386"/>
      <c r="FEA65" s="386"/>
      <c r="FEB65" s="386"/>
      <c r="FEC65" s="386"/>
      <c r="FED65" s="386"/>
      <c r="FEE65" s="386"/>
      <c r="FEF65" s="386"/>
      <c r="FEG65" s="386"/>
      <c r="FEH65" s="386"/>
      <c r="FEI65" s="386"/>
      <c r="FEJ65" s="386"/>
      <c r="FEK65" s="386"/>
      <c r="FEL65" s="386"/>
      <c r="FEM65" s="386"/>
      <c r="FEN65" s="386"/>
      <c r="FEO65" s="386"/>
      <c r="FEP65" s="386"/>
      <c r="FEQ65" s="386"/>
      <c r="FER65" s="386"/>
      <c r="FES65" s="386"/>
      <c r="FET65" s="386"/>
      <c r="FEU65" s="386"/>
      <c r="FEV65" s="386"/>
      <c r="FEW65" s="386"/>
      <c r="FEX65" s="386"/>
      <c r="FEY65" s="386"/>
      <c r="FEZ65" s="386"/>
      <c r="FFA65" s="386"/>
      <c r="FFB65" s="386"/>
      <c r="FFC65" s="386"/>
      <c r="FFD65" s="386"/>
      <c r="FFE65" s="386"/>
      <c r="FFF65" s="386"/>
      <c r="FFG65" s="386"/>
      <c r="FFH65" s="386"/>
      <c r="FFI65" s="386"/>
      <c r="FFJ65" s="386"/>
      <c r="FFK65" s="386"/>
      <c r="FFL65" s="386"/>
      <c r="FFM65" s="386"/>
      <c r="FFN65" s="386"/>
      <c r="FFO65" s="386"/>
      <c r="FFP65" s="386"/>
      <c r="FFQ65" s="386"/>
      <c r="FFR65" s="386"/>
      <c r="FFS65" s="386"/>
      <c r="FFT65" s="386"/>
      <c r="FFU65" s="386"/>
      <c r="FFV65" s="386"/>
      <c r="FFW65" s="386"/>
      <c r="FFX65" s="386"/>
      <c r="FFY65" s="386"/>
      <c r="FFZ65" s="386"/>
      <c r="FGA65" s="386"/>
      <c r="FGB65" s="386"/>
      <c r="FGC65" s="386"/>
      <c r="FGD65" s="386"/>
      <c r="FGE65" s="386"/>
      <c r="FGF65" s="386"/>
      <c r="FGG65" s="386"/>
      <c r="FGH65" s="386"/>
      <c r="FGI65" s="386"/>
      <c r="FGJ65" s="386"/>
      <c r="FGK65" s="386"/>
      <c r="FGL65" s="386"/>
      <c r="FGM65" s="386"/>
      <c r="FGN65" s="386"/>
      <c r="FGO65" s="386"/>
      <c r="FGP65" s="386"/>
      <c r="FGQ65" s="386"/>
      <c r="FGR65" s="386"/>
      <c r="FGS65" s="386"/>
      <c r="FGT65" s="386"/>
      <c r="FGU65" s="386"/>
      <c r="FGV65" s="386"/>
      <c r="FGW65" s="386"/>
      <c r="FGX65" s="386"/>
      <c r="FGY65" s="386"/>
      <c r="FGZ65" s="386"/>
      <c r="FHA65" s="386"/>
      <c r="FHB65" s="386"/>
      <c r="FHC65" s="386"/>
      <c r="FHD65" s="386"/>
      <c r="FHE65" s="386"/>
      <c r="FHF65" s="386"/>
      <c r="FHG65" s="386"/>
      <c r="FHH65" s="386"/>
      <c r="FHI65" s="386"/>
      <c r="FHJ65" s="386"/>
      <c r="FHK65" s="386"/>
      <c r="FHL65" s="386"/>
      <c r="FHM65" s="386"/>
      <c r="FHN65" s="386"/>
      <c r="FHO65" s="386"/>
      <c r="FHP65" s="386"/>
      <c r="FHQ65" s="386"/>
      <c r="FHR65" s="386"/>
      <c r="FHS65" s="386"/>
      <c r="FHT65" s="386"/>
      <c r="FHU65" s="386"/>
      <c r="FHV65" s="386"/>
      <c r="FHW65" s="386"/>
      <c r="FHX65" s="386"/>
      <c r="FHY65" s="386"/>
      <c r="FHZ65" s="386"/>
      <c r="FIA65" s="386"/>
      <c r="FIB65" s="386"/>
      <c r="FIC65" s="386"/>
      <c r="FID65" s="386"/>
      <c r="FIE65" s="386"/>
      <c r="FIF65" s="386"/>
      <c r="FIG65" s="386"/>
      <c r="FIH65" s="386"/>
      <c r="FII65" s="386"/>
      <c r="FIJ65" s="386"/>
      <c r="FIK65" s="386"/>
      <c r="FIL65" s="386"/>
      <c r="FIM65" s="386"/>
      <c r="FIN65" s="386"/>
      <c r="FIO65" s="386"/>
      <c r="FIP65" s="386"/>
      <c r="FIQ65" s="386"/>
      <c r="FIR65" s="386"/>
      <c r="FIS65" s="386"/>
      <c r="FIT65" s="386"/>
      <c r="FIU65" s="386"/>
      <c r="FIV65" s="386"/>
      <c r="FIW65" s="386"/>
      <c r="FIX65" s="386"/>
      <c r="FIY65" s="386"/>
      <c r="FIZ65" s="386"/>
      <c r="FJA65" s="386"/>
      <c r="FJB65" s="386"/>
      <c r="FJC65" s="386"/>
      <c r="FJD65" s="386"/>
      <c r="FJE65" s="386"/>
      <c r="FJF65" s="386"/>
      <c r="FJG65" s="386"/>
      <c r="FJH65" s="386"/>
      <c r="FJI65" s="386"/>
      <c r="FJJ65" s="386"/>
      <c r="FJK65" s="386"/>
      <c r="FJL65" s="386"/>
      <c r="FJM65" s="386"/>
      <c r="FJN65" s="386"/>
      <c r="FJO65" s="386"/>
      <c r="FJP65" s="386"/>
      <c r="FJQ65" s="386"/>
      <c r="FJR65" s="386"/>
      <c r="FJS65" s="386"/>
      <c r="FJT65" s="386"/>
      <c r="FJU65" s="386"/>
      <c r="FJV65" s="386"/>
      <c r="FJW65" s="386"/>
      <c r="FJX65" s="386"/>
      <c r="FJY65" s="386"/>
      <c r="FJZ65" s="386"/>
      <c r="FKA65" s="386"/>
      <c r="FKB65" s="386"/>
      <c r="FKC65" s="386"/>
      <c r="FKD65" s="386"/>
      <c r="FKE65" s="386"/>
      <c r="FKF65" s="386"/>
      <c r="FKG65" s="386"/>
      <c r="FKH65" s="386"/>
      <c r="FKI65" s="386"/>
      <c r="FKJ65" s="386"/>
      <c r="FKK65" s="386"/>
      <c r="FKL65" s="386"/>
      <c r="FKM65" s="386"/>
      <c r="FKN65" s="386"/>
      <c r="FKO65" s="386"/>
      <c r="FKP65" s="386"/>
      <c r="FKQ65" s="386"/>
      <c r="FKR65" s="386"/>
      <c r="FKS65" s="386"/>
      <c r="FKT65" s="386"/>
      <c r="FKU65" s="386"/>
      <c r="FKV65" s="386"/>
      <c r="FKW65" s="386"/>
      <c r="FKX65" s="386"/>
      <c r="FKY65" s="386"/>
      <c r="FKZ65" s="386"/>
      <c r="FLA65" s="386"/>
      <c r="FLB65" s="386"/>
      <c r="FLC65" s="386"/>
      <c r="FLD65" s="386"/>
      <c r="FLE65" s="386"/>
      <c r="FLF65" s="386"/>
      <c r="FLG65" s="386"/>
      <c r="FLH65" s="386"/>
      <c r="FLI65" s="386"/>
      <c r="FLJ65" s="386"/>
      <c r="FLK65" s="386"/>
      <c r="FLL65" s="386"/>
      <c r="FLM65" s="386"/>
      <c r="FLN65" s="386"/>
      <c r="FLO65" s="386"/>
      <c r="FLP65" s="386"/>
      <c r="FLQ65" s="386"/>
      <c r="FLR65" s="386"/>
      <c r="FLS65" s="386"/>
      <c r="FLT65" s="386"/>
      <c r="FLU65" s="386"/>
      <c r="FLV65" s="386"/>
      <c r="FLW65" s="386"/>
      <c r="FLX65" s="386"/>
      <c r="FLY65" s="386"/>
      <c r="FLZ65" s="386"/>
      <c r="FMA65" s="386"/>
      <c r="FMB65" s="386"/>
      <c r="FMC65" s="386"/>
      <c r="FMD65" s="386"/>
      <c r="FME65" s="386"/>
      <c r="FMF65" s="386"/>
      <c r="FMG65" s="386"/>
      <c r="FMH65" s="386"/>
      <c r="FMI65" s="386"/>
      <c r="FMJ65" s="386"/>
      <c r="FMK65" s="386"/>
      <c r="FML65" s="386"/>
      <c r="FMM65" s="386"/>
      <c r="FMN65" s="386"/>
      <c r="FMO65" s="386"/>
      <c r="FMP65" s="386"/>
      <c r="FMQ65" s="386"/>
      <c r="FMR65" s="386"/>
      <c r="FMS65" s="386"/>
      <c r="FMT65" s="386"/>
      <c r="FMU65" s="386"/>
      <c r="FMV65" s="386"/>
      <c r="FMW65" s="386"/>
      <c r="FMX65" s="386"/>
      <c r="FMY65" s="386"/>
      <c r="FMZ65" s="386"/>
      <c r="FNA65" s="386"/>
      <c r="FNB65" s="386"/>
      <c r="FNC65" s="386"/>
      <c r="FND65" s="386"/>
      <c r="FNE65" s="386"/>
      <c r="FNF65" s="386"/>
      <c r="FNG65" s="386"/>
      <c r="FNH65" s="386"/>
      <c r="FNI65" s="386"/>
      <c r="FNJ65" s="386"/>
      <c r="FNK65" s="386"/>
      <c r="FNL65" s="386"/>
      <c r="FNM65" s="386"/>
      <c r="FNN65" s="386"/>
      <c r="FNO65" s="386"/>
      <c r="FNP65" s="386"/>
      <c r="FNQ65" s="386"/>
      <c r="FNR65" s="386"/>
      <c r="FNS65" s="386"/>
      <c r="FNT65" s="386"/>
      <c r="FNU65" s="386"/>
      <c r="FNV65" s="386"/>
      <c r="FNW65" s="386"/>
      <c r="FNX65" s="386"/>
      <c r="FNY65" s="386"/>
      <c r="FNZ65" s="386"/>
      <c r="FOA65" s="386"/>
      <c r="FOB65" s="386"/>
      <c r="FOC65" s="386"/>
      <c r="FOD65" s="386"/>
      <c r="FOE65" s="386"/>
      <c r="FOF65" s="386"/>
      <c r="FOG65" s="386"/>
      <c r="FOH65" s="386"/>
      <c r="FOI65" s="386"/>
      <c r="FOJ65" s="386"/>
      <c r="FOK65" s="386"/>
      <c r="FOL65" s="386"/>
      <c r="FOM65" s="386"/>
      <c r="FON65" s="386"/>
      <c r="FOO65" s="386"/>
      <c r="FOP65" s="386"/>
      <c r="FOQ65" s="386"/>
      <c r="FOR65" s="386"/>
      <c r="FOS65" s="386"/>
      <c r="FOT65" s="386"/>
      <c r="FOU65" s="386"/>
      <c r="FOV65" s="386"/>
      <c r="FOW65" s="386"/>
      <c r="FOX65" s="386"/>
      <c r="FOY65" s="386"/>
      <c r="FOZ65" s="386"/>
      <c r="FPA65" s="386"/>
      <c r="FPB65" s="386"/>
      <c r="FPC65" s="386"/>
      <c r="FPD65" s="386"/>
      <c r="FPE65" s="386"/>
      <c r="FPF65" s="386"/>
      <c r="FPG65" s="386"/>
      <c r="FPH65" s="386"/>
      <c r="FPI65" s="386"/>
      <c r="FPJ65" s="386"/>
      <c r="FPK65" s="386"/>
      <c r="FPL65" s="386"/>
      <c r="FPM65" s="386"/>
      <c r="FPN65" s="386"/>
      <c r="FPO65" s="386"/>
      <c r="FPP65" s="386"/>
      <c r="FPQ65" s="386"/>
      <c r="FPR65" s="386"/>
      <c r="FPS65" s="386"/>
      <c r="FPT65" s="386"/>
      <c r="FPU65" s="386"/>
      <c r="FPV65" s="386"/>
      <c r="FPW65" s="386"/>
      <c r="FPX65" s="386"/>
      <c r="FPY65" s="386"/>
      <c r="FPZ65" s="386"/>
      <c r="FQA65" s="386"/>
      <c r="FQB65" s="386"/>
      <c r="FQC65" s="386"/>
      <c r="FQD65" s="386"/>
      <c r="FQE65" s="386"/>
      <c r="FQF65" s="386"/>
      <c r="FQG65" s="386"/>
      <c r="FQH65" s="386"/>
      <c r="FQI65" s="386"/>
      <c r="FQJ65" s="386"/>
      <c r="FQK65" s="386"/>
      <c r="FQL65" s="386"/>
      <c r="FQM65" s="386"/>
      <c r="FQN65" s="386"/>
      <c r="FQO65" s="386"/>
      <c r="FQP65" s="386"/>
      <c r="FQQ65" s="386"/>
      <c r="FQR65" s="386"/>
      <c r="FQS65" s="386"/>
      <c r="FQT65" s="386"/>
      <c r="FQU65" s="386"/>
      <c r="FQV65" s="386"/>
      <c r="FQW65" s="386"/>
      <c r="FQX65" s="386"/>
      <c r="FQY65" s="386"/>
      <c r="FQZ65" s="386"/>
      <c r="FRA65" s="386"/>
      <c r="FRB65" s="386"/>
      <c r="FRC65" s="386"/>
      <c r="FRD65" s="386"/>
      <c r="FRE65" s="386"/>
      <c r="FRF65" s="386"/>
      <c r="FRG65" s="386"/>
      <c r="FRH65" s="386"/>
      <c r="FRI65" s="386"/>
      <c r="FRJ65" s="386"/>
      <c r="FRK65" s="386"/>
      <c r="FRL65" s="386"/>
      <c r="FRM65" s="386"/>
      <c r="FRN65" s="386"/>
      <c r="FRO65" s="386"/>
      <c r="FRP65" s="386"/>
      <c r="FRQ65" s="386"/>
      <c r="FRR65" s="386"/>
      <c r="FRS65" s="386"/>
      <c r="FRT65" s="386"/>
      <c r="FRU65" s="386"/>
      <c r="FRV65" s="386"/>
      <c r="FRW65" s="386"/>
      <c r="FRX65" s="386"/>
      <c r="FRY65" s="386"/>
      <c r="FRZ65" s="386"/>
      <c r="FSA65" s="386"/>
      <c r="FSB65" s="386"/>
      <c r="FSC65" s="386"/>
      <c r="FSD65" s="386"/>
      <c r="FSE65" s="386"/>
      <c r="FSF65" s="386"/>
      <c r="FSG65" s="386"/>
      <c r="FSH65" s="386"/>
      <c r="FSI65" s="386"/>
      <c r="FSJ65" s="386"/>
      <c r="FSK65" s="386"/>
      <c r="FSL65" s="386"/>
      <c r="FSM65" s="386"/>
      <c r="FSN65" s="386"/>
      <c r="FSO65" s="386"/>
      <c r="FSP65" s="386"/>
      <c r="FSQ65" s="386"/>
      <c r="FSR65" s="386"/>
      <c r="FSS65" s="386"/>
      <c r="FST65" s="386"/>
      <c r="FSU65" s="386"/>
      <c r="FSV65" s="386"/>
      <c r="FSW65" s="386"/>
      <c r="FSX65" s="386"/>
      <c r="FSY65" s="386"/>
      <c r="FSZ65" s="386"/>
      <c r="FTA65" s="386"/>
      <c r="FTB65" s="386"/>
      <c r="FTC65" s="386"/>
      <c r="FTD65" s="386"/>
      <c r="FTE65" s="386"/>
      <c r="FTF65" s="386"/>
      <c r="FTG65" s="386"/>
      <c r="FTH65" s="386"/>
      <c r="FTI65" s="386"/>
      <c r="FTJ65" s="386"/>
      <c r="FTK65" s="386"/>
      <c r="FTL65" s="386"/>
      <c r="FTM65" s="386"/>
      <c r="FTN65" s="386"/>
      <c r="FTO65" s="386"/>
      <c r="FTP65" s="386"/>
      <c r="FTQ65" s="386"/>
      <c r="FTR65" s="386"/>
      <c r="FTS65" s="386"/>
      <c r="FTT65" s="386"/>
      <c r="FTU65" s="386"/>
      <c r="FTV65" s="386"/>
      <c r="FTW65" s="386"/>
      <c r="FTX65" s="386"/>
      <c r="FTY65" s="386"/>
      <c r="FTZ65" s="386"/>
      <c r="FUA65" s="386"/>
      <c r="FUB65" s="386"/>
      <c r="FUC65" s="386"/>
      <c r="FUD65" s="386"/>
      <c r="FUE65" s="386"/>
      <c r="FUF65" s="386"/>
      <c r="FUG65" s="386"/>
      <c r="FUH65" s="386"/>
      <c r="FUI65" s="386"/>
      <c r="FUJ65" s="386"/>
      <c r="FUK65" s="386"/>
      <c r="FUL65" s="386"/>
      <c r="FUM65" s="386"/>
      <c r="FUN65" s="386"/>
      <c r="FUO65" s="386"/>
      <c r="FUP65" s="386"/>
      <c r="FUQ65" s="386"/>
      <c r="FUR65" s="386"/>
      <c r="FUS65" s="386"/>
      <c r="FUT65" s="386"/>
      <c r="FUU65" s="386"/>
      <c r="FUV65" s="386"/>
      <c r="FUW65" s="386"/>
      <c r="FUX65" s="386"/>
      <c r="FUY65" s="386"/>
      <c r="FUZ65" s="386"/>
      <c r="FVA65" s="386"/>
      <c r="FVB65" s="386"/>
      <c r="FVC65" s="386"/>
      <c r="FVD65" s="386"/>
      <c r="FVE65" s="386"/>
      <c r="FVF65" s="386"/>
      <c r="FVG65" s="386"/>
      <c r="FVH65" s="386"/>
      <c r="FVI65" s="386"/>
      <c r="FVJ65" s="386"/>
      <c r="FVK65" s="386"/>
      <c r="FVL65" s="386"/>
      <c r="FVM65" s="386"/>
      <c r="FVN65" s="386"/>
      <c r="FVO65" s="386"/>
      <c r="FVP65" s="386"/>
      <c r="FVQ65" s="386"/>
      <c r="FVR65" s="386"/>
      <c r="FVS65" s="386"/>
      <c r="FVT65" s="386"/>
      <c r="FVU65" s="386"/>
      <c r="FVV65" s="386"/>
      <c r="FVW65" s="386"/>
      <c r="FVX65" s="386"/>
      <c r="FVY65" s="386"/>
      <c r="FVZ65" s="386"/>
      <c r="FWA65" s="386"/>
      <c r="FWB65" s="386"/>
      <c r="FWC65" s="386"/>
      <c r="FWD65" s="386"/>
      <c r="FWE65" s="386"/>
      <c r="FWF65" s="386"/>
      <c r="FWG65" s="386"/>
      <c r="FWH65" s="386"/>
      <c r="FWI65" s="386"/>
      <c r="FWJ65" s="386"/>
      <c r="FWK65" s="386"/>
      <c r="FWL65" s="386"/>
      <c r="FWM65" s="386"/>
      <c r="FWN65" s="386"/>
      <c r="FWO65" s="386"/>
      <c r="FWP65" s="386"/>
      <c r="FWQ65" s="386"/>
      <c r="FWR65" s="386"/>
      <c r="FWS65" s="386"/>
      <c r="FWT65" s="386"/>
      <c r="FWU65" s="386"/>
      <c r="FWV65" s="386"/>
      <c r="FWW65" s="386"/>
      <c r="FWX65" s="386"/>
      <c r="FWY65" s="386"/>
      <c r="FWZ65" s="386"/>
      <c r="FXA65" s="386"/>
      <c r="FXB65" s="386"/>
      <c r="FXC65" s="386"/>
      <c r="FXD65" s="386"/>
      <c r="FXE65" s="386"/>
      <c r="FXF65" s="386"/>
      <c r="FXG65" s="386"/>
      <c r="FXH65" s="386"/>
      <c r="FXI65" s="386"/>
      <c r="FXJ65" s="386"/>
      <c r="FXK65" s="386"/>
      <c r="FXL65" s="386"/>
      <c r="FXM65" s="386"/>
      <c r="FXN65" s="386"/>
      <c r="FXO65" s="386"/>
      <c r="FXP65" s="386"/>
      <c r="FXQ65" s="386"/>
      <c r="FXR65" s="386"/>
      <c r="FXS65" s="386"/>
      <c r="FXT65" s="386"/>
      <c r="FXU65" s="386"/>
      <c r="FXV65" s="386"/>
      <c r="FXW65" s="386"/>
      <c r="FXX65" s="386"/>
      <c r="FXY65" s="386"/>
      <c r="FXZ65" s="386"/>
      <c r="FYA65" s="386"/>
      <c r="FYB65" s="386"/>
      <c r="FYC65" s="386"/>
      <c r="FYD65" s="386"/>
      <c r="FYE65" s="386"/>
      <c r="FYF65" s="386"/>
      <c r="FYG65" s="386"/>
      <c r="FYH65" s="386"/>
      <c r="FYI65" s="386"/>
      <c r="FYJ65" s="386"/>
      <c r="FYK65" s="386"/>
      <c r="FYL65" s="386"/>
      <c r="FYM65" s="386"/>
      <c r="FYN65" s="386"/>
      <c r="FYO65" s="386"/>
      <c r="FYP65" s="386"/>
      <c r="FYQ65" s="386"/>
      <c r="FYR65" s="386"/>
      <c r="FYS65" s="386"/>
      <c r="FYT65" s="386"/>
      <c r="FYU65" s="386"/>
      <c r="FYV65" s="386"/>
      <c r="FYW65" s="386"/>
      <c r="FYX65" s="386"/>
      <c r="FYY65" s="386"/>
      <c r="FYZ65" s="386"/>
      <c r="FZA65" s="386"/>
      <c r="FZB65" s="386"/>
      <c r="FZC65" s="386"/>
      <c r="FZD65" s="386"/>
      <c r="FZE65" s="386"/>
      <c r="FZF65" s="386"/>
      <c r="FZG65" s="386"/>
      <c r="FZH65" s="386"/>
      <c r="FZI65" s="386"/>
      <c r="FZJ65" s="386"/>
      <c r="FZK65" s="386"/>
      <c r="FZL65" s="386"/>
      <c r="FZM65" s="386"/>
      <c r="FZN65" s="386"/>
      <c r="FZO65" s="386"/>
      <c r="FZP65" s="386"/>
      <c r="FZQ65" s="386"/>
      <c r="FZR65" s="386"/>
      <c r="FZS65" s="386"/>
      <c r="FZT65" s="386"/>
      <c r="FZU65" s="386"/>
      <c r="FZV65" s="386"/>
      <c r="FZW65" s="386"/>
      <c r="FZX65" s="386"/>
      <c r="FZY65" s="386"/>
      <c r="FZZ65" s="386"/>
      <c r="GAA65" s="386"/>
      <c r="GAB65" s="386"/>
      <c r="GAC65" s="386"/>
      <c r="GAD65" s="386"/>
      <c r="GAE65" s="386"/>
      <c r="GAF65" s="386"/>
      <c r="GAG65" s="386"/>
      <c r="GAH65" s="386"/>
      <c r="GAI65" s="386"/>
      <c r="GAJ65" s="386"/>
      <c r="GAK65" s="386"/>
      <c r="GAL65" s="386"/>
      <c r="GAM65" s="386"/>
      <c r="GAN65" s="386"/>
      <c r="GAO65" s="386"/>
      <c r="GAP65" s="386"/>
      <c r="GAQ65" s="386"/>
      <c r="GAR65" s="386"/>
      <c r="GAS65" s="386"/>
      <c r="GAT65" s="386"/>
      <c r="GAU65" s="386"/>
      <c r="GAV65" s="386"/>
      <c r="GAW65" s="386"/>
      <c r="GAX65" s="386"/>
      <c r="GAY65" s="386"/>
      <c r="GAZ65" s="386"/>
      <c r="GBA65" s="386"/>
      <c r="GBB65" s="386"/>
      <c r="GBC65" s="386"/>
      <c r="GBD65" s="386"/>
      <c r="GBE65" s="386"/>
      <c r="GBF65" s="386"/>
      <c r="GBG65" s="386"/>
      <c r="GBH65" s="386"/>
      <c r="GBI65" s="386"/>
      <c r="GBJ65" s="386"/>
      <c r="GBK65" s="386"/>
      <c r="GBL65" s="386"/>
      <c r="GBM65" s="386"/>
      <c r="GBN65" s="386"/>
      <c r="GBO65" s="386"/>
      <c r="GBP65" s="386"/>
      <c r="GBQ65" s="386"/>
      <c r="GBR65" s="386"/>
      <c r="GBS65" s="386"/>
      <c r="GBT65" s="386"/>
      <c r="GBU65" s="386"/>
      <c r="GBV65" s="386"/>
      <c r="GBW65" s="386"/>
      <c r="GBX65" s="386"/>
      <c r="GBY65" s="386"/>
      <c r="GBZ65" s="386"/>
      <c r="GCA65" s="386"/>
      <c r="GCB65" s="386"/>
      <c r="GCC65" s="386"/>
      <c r="GCD65" s="386"/>
      <c r="GCE65" s="386"/>
      <c r="GCF65" s="386"/>
      <c r="GCG65" s="386"/>
      <c r="GCH65" s="386"/>
      <c r="GCI65" s="386"/>
      <c r="GCJ65" s="386"/>
      <c r="GCK65" s="386"/>
      <c r="GCL65" s="386"/>
      <c r="GCM65" s="386"/>
      <c r="GCN65" s="386"/>
      <c r="GCO65" s="386"/>
      <c r="GCP65" s="386"/>
      <c r="GCQ65" s="386"/>
      <c r="GCR65" s="386"/>
      <c r="GCS65" s="386"/>
      <c r="GCT65" s="386"/>
      <c r="GCU65" s="386"/>
      <c r="GCV65" s="386"/>
      <c r="GCW65" s="386"/>
      <c r="GCX65" s="386"/>
      <c r="GCY65" s="386"/>
      <c r="GCZ65" s="386"/>
      <c r="GDA65" s="386"/>
      <c r="GDB65" s="386"/>
      <c r="GDC65" s="386"/>
      <c r="GDD65" s="386"/>
      <c r="GDE65" s="386"/>
      <c r="GDF65" s="386"/>
      <c r="GDG65" s="386"/>
      <c r="GDH65" s="386"/>
      <c r="GDI65" s="386"/>
      <c r="GDJ65" s="386"/>
      <c r="GDK65" s="386"/>
      <c r="GDL65" s="386"/>
      <c r="GDM65" s="386"/>
      <c r="GDN65" s="386"/>
      <c r="GDO65" s="386"/>
      <c r="GDP65" s="386"/>
      <c r="GDQ65" s="386"/>
      <c r="GDR65" s="386"/>
      <c r="GDS65" s="386"/>
      <c r="GDT65" s="386"/>
      <c r="GDU65" s="386"/>
      <c r="GDV65" s="386"/>
      <c r="GDW65" s="386"/>
      <c r="GDX65" s="386"/>
      <c r="GDY65" s="386"/>
      <c r="GDZ65" s="386"/>
      <c r="GEA65" s="386"/>
      <c r="GEB65" s="386"/>
      <c r="GEC65" s="386"/>
      <c r="GED65" s="386"/>
      <c r="GEE65" s="386"/>
      <c r="GEF65" s="386"/>
      <c r="GEG65" s="386"/>
      <c r="GEH65" s="386"/>
      <c r="GEI65" s="386"/>
      <c r="GEJ65" s="386"/>
      <c r="GEK65" s="386"/>
      <c r="GEL65" s="386"/>
      <c r="GEM65" s="386"/>
      <c r="GEN65" s="386"/>
      <c r="GEO65" s="386"/>
      <c r="GEP65" s="386"/>
      <c r="GEQ65" s="386"/>
      <c r="GER65" s="386"/>
      <c r="GES65" s="386"/>
      <c r="GET65" s="386"/>
      <c r="GEU65" s="386"/>
      <c r="GEV65" s="386"/>
      <c r="GEW65" s="386"/>
      <c r="GEX65" s="386"/>
      <c r="GEY65" s="386"/>
      <c r="GEZ65" s="386"/>
      <c r="GFA65" s="386"/>
      <c r="GFB65" s="386"/>
      <c r="GFC65" s="386"/>
      <c r="GFD65" s="386"/>
      <c r="GFE65" s="386"/>
      <c r="GFF65" s="386"/>
      <c r="GFG65" s="386"/>
      <c r="GFH65" s="386"/>
      <c r="GFI65" s="386"/>
      <c r="GFJ65" s="386"/>
      <c r="GFK65" s="386"/>
      <c r="GFL65" s="386"/>
      <c r="GFM65" s="386"/>
      <c r="GFN65" s="386"/>
      <c r="GFO65" s="386"/>
      <c r="GFP65" s="386"/>
      <c r="GFQ65" s="386"/>
      <c r="GFR65" s="386"/>
      <c r="GFS65" s="386"/>
      <c r="GFT65" s="386"/>
      <c r="GFU65" s="386"/>
      <c r="GFV65" s="386"/>
      <c r="GFW65" s="386"/>
      <c r="GFX65" s="386"/>
      <c r="GFY65" s="386"/>
      <c r="GFZ65" s="386"/>
      <c r="GGA65" s="386"/>
      <c r="GGB65" s="386"/>
      <c r="GGC65" s="386"/>
      <c r="GGD65" s="386"/>
      <c r="GGE65" s="386"/>
      <c r="GGF65" s="386"/>
      <c r="GGG65" s="386"/>
      <c r="GGH65" s="386"/>
      <c r="GGI65" s="386"/>
      <c r="GGJ65" s="386"/>
      <c r="GGK65" s="386"/>
      <c r="GGL65" s="386"/>
      <c r="GGM65" s="386"/>
      <c r="GGN65" s="386"/>
      <c r="GGO65" s="386"/>
      <c r="GGP65" s="386"/>
      <c r="GGQ65" s="386"/>
      <c r="GGR65" s="386"/>
      <c r="GGS65" s="386"/>
      <c r="GGT65" s="386"/>
      <c r="GGU65" s="386"/>
      <c r="GGV65" s="386"/>
      <c r="GGW65" s="386"/>
      <c r="GGX65" s="386"/>
      <c r="GGY65" s="386"/>
      <c r="GGZ65" s="386"/>
      <c r="GHA65" s="386"/>
      <c r="GHB65" s="386"/>
      <c r="GHC65" s="386"/>
      <c r="GHD65" s="386"/>
      <c r="GHE65" s="386"/>
      <c r="GHF65" s="386"/>
      <c r="GHG65" s="386"/>
      <c r="GHH65" s="386"/>
      <c r="GHI65" s="386"/>
      <c r="GHJ65" s="386"/>
      <c r="GHK65" s="386"/>
      <c r="GHL65" s="386"/>
      <c r="GHM65" s="386"/>
      <c r="GHN65" s="386"/>
      <c r="GHO65" s="386"/>
      <c r="GHP65" s="386"/>
      <c r="GHQ65" s="386"/>
      <c r="GHR65" s="386"/>
      <c r="GHS65" s="386"/>
      <c r="GHT65" s="386"/>
      <c r="GHU65" s="386"/>
      <c r="GHV65" s="386"/>
      <c r="GHW65" s="386"/>
      <c r="GHX65" s="386"/>
      <c r="GHY65" s="386"/>
      <c r="GHZ65" s="386"/>
      <c r="GIA65" s="386"/>
      <c r="GIB65" s="386"/>
      <c r="GIC65" s="386"/>
      <c r="GID65" s="386"/>
      <c r="GIE65" s="386"/>
      <c r="GIF65" s="386"/>
      <c r="GIG65" s="386"/>
      <c r="GIH65" s="386"/>
      <c r="GII65" s="386"/>
      <c r="GIJ65" s="386"/>
      <c r="GIK65" s="386"/>
      <c r="GIL65" s="386"/>
      <c r="GIM65" s="386"/>
      <c r="GIN65" s="386"/>
      <c r="GIO65" s="386"/>
      <c r="GIP65" s="386"/>
      <c r="GIQ65" s="386"/>
      <c r="GIR65" s="386"/>
      <c r="GIS65" s="386"/>
      <c r="GIT65" s="386"/>
      <c r="GIU65" s="386"/>
      <c r="GIV65" s="386"/>
      <c r="GIW65" s="386"/>
      <c r="GIX65" s="386"/>
      <c r="GIY65" s="386"/>
      <c r="GIZ65" s="386"/>
      <c r="GJA65" s="386"/>
      <c r="GJB65" s="386"/>
      <c r="GJC65" s="386"/>
      <c r="GJD65" s="386"/>
      <c r="GJE65" s="386"/>
      <c r="GJF65" s="386"/>
      <c r="GJG65" s="386"/>
      <c r="GJH65" s="386"/>
      <c r="GJI65" s="386"/>
      <c r="GJJ65" s="386"/>
      <c r="GJK65" s="386"/>
      <c r="GJL65" s="386"/>
      <c r="GJM65" s="386"/>
      <c r="GJN65" s="386"/>
      <c r="GJO65" s="386"/>
      <c r="GJP65" s="386"/>
      <c r="GJQ65" s="386"/>
      <c r="GJR65" s="386"/>
      <c r="GJS65" s="386"/>
      <c r="GJT65" s="386"/>
      <c r="GJU65" s="386"/>
      <c r="GJV65" s="386"/>
      <c r="GJW65" s="386"/>
      <c r="GJX65" s="386"/>
      <c r="GJY65" s="386"/>
      <c r="GJZ65" s="386"/>
      <c r="GKA65" s="386"/>
      <c r="GKB65" s="386"/>
      <c r="GKC65" s="386"/>
      <c r="GKD65" s="386"/>
      <c r="GKE65" s="386"/>
      <c r="GKF65" s="386"/>
      <c r="GKG65" s="386"/>
      <c r="GKH65" s="386"/>
      <c r="GKI65" s="386"/>
      <c r="GKJ65" s="386"/>
      <c r="GKK65" s="386"/>
      <c r="GKL65" s="386"/>
      <c r="GKM65" s="386"/>
      <c r="GKN65" s="386"/>
      <c r="GKO65" s="386"/>
      <c r="GKP65" s="386"/>
      <c r="GKQ65" s="386"/>
      <c r="GKR65" s="386"/>
      <c r="GKS65" s="386"/>
      <c r="GKT65" s="386"/>
      <c r="GKU65" s="386"/>
      <c r="GKV65" s="386"/>
      <c r="GKW65" s="386"/>
      <c r="GKX65" s="386"/>
      <c r="GKY65" s="386"/>
      <c r="GKZ65" s="386"/>
      <c r="GLA65" s="386"/>
      <c r="GLB65" s="386"/>
      <c r="GLC65" s="386"/>
      <c r="GLD65" s="386"/>
      <c r="GLE65" s="386"/>
      <c r="GLF65" s="386"/>
      <c r="GLG65" s="386"/>
      <c r="GLH65" s="386"/>
      <c r="GLI65" s="386"/>
      <c r="GLJ65" s="386"/>
      <c r="GLK65" s="386"/>
      <c r="GLL65" s="386"/>
      <c r="GLM65" s="386"/>
      <c r="GLN65" s="386"/>
      <c r="GLO65" s="386"/>
      <c r="GLP65" s="386"/>
      <c r="GLQ65" s="386"/>
      <c r="GLR65" s="386"/>
      <c r="GLS65" s="386"/>
      <c r="GLT65" s="386"/>
      <c r="GLU65" s="386"/>
      <c r="GLV65" s="386"/>
      <c r="GLW65" s="386"/>
      <c r="GLX65" s="386"/>
      <c r="GLY65" s="386"/>
      <c r="GLZ65" s="386"/>
      <c r="GMA65" s="386"/>
      <c r="GMB65" s="386"/>
      <c r="GMC65" s="386"/>
      <c r="GMD65" s="386"/>
      <c r="GME65" s="386"/>
      <c r="GMF65" s="386"/>
      <c r="GMG65" s="386"/>
      <c r="GMH65" s="386"/>
      <c r="GMI65" s="386"/>
      <c r="GMJ65" s="386"/>
      <c r="GMK65" s="386"/>
      <c r="GML65" s="386"/>
      <c r="GMM65" s="386"/>
      <c r="GMN65" s="386"/>
      <c r="GMO65" s="386"/>
      <c r="GMP65" s="386"/>
      <c r="GMQ65" s="386"/>
      <c r="GMR65" s="386"/>
      <c r="GMS65" s="386"/>
      <c r="GMT65" s="386"/>
      <c r="GMU65" s="386"/>
      <c r="GMV65" s="386"/>
      <c r="GMW65" s="386"/>
      <c r="GMX65" s="386"/>
      <c r="GMY65" s="386"/>
      <c r="GMZ65" s="386"/>
      <c r="GNA65" s="386"/>
      <c r="GNB65" s="386"/>
      <c r="GNC65" s="386"/>
      <c r="GND65" s="386"/>
      <c r="GNE65" s="386"/>
      <c r="GNF65" s="386"/>
      <c r="GNG65" s="386"/>
      <c r="GNH65" s="386"/>
      <c r="GNI65" s="386"/>
      <c r="GNJ65" s="386"/>
      <c r="GNK65" s="386"/>
      <c r="GNL65" s="386"/>
      <c r="GNM65" s="386"/>
      <c r="GNN65" s="386"/>
      <c r="GNO65" s="386"/>
      <c r="GNP65" s="386"/>
      <c r="GNQ65" s="386"/>
      <c r="GNR65" s="386"/>
      <c r="GNS65" s="386"/>
      <c r="GNT65" s="386"/>
      <c r="GNU65" s="386"/>
      <c r="GNV65" s="386"/>
      <c r="GNW65" s="386"/>
      <c r="GNX65" s="386"/>
      <c r="GNY65" s="386"/>
      <c r="GNZ65" s="386"/>
      <c r="GOA65" s="386"/>
      <c r="GOB65" s="386"/>
      <c r="GOC65" s="386"/>
      <c r="GOD65" s="386"/>
      <c r="GOE65" s="386"/>
      <c r="GOF65" s="386"/>
      <c r="GOG65" s="386"/>
      <c r="GOH65" s="386"/>
      <c r="GOI65" s="386"/>
      <c r="GOJ65" s="386"/>
      <c r="GOK65" s="386"/>
      <c r="GOL65" s="386"/>
      <c r="GOM65" s="386"/>
      <c r="GON65" s="386"/>
      <c r="GOO65" s="386"/>
      <c r="GOP65" s="386"/>
      <c r="GOQ65" s="386"/>
      <c r="GOR65" s="386"/>
      <c r="GOS65" s="386"/>
      <c r="GOT65" s="386"/>
      <c r="GOU65" s="386"/>
      <c r="GOV65" s="386"/>
      <c r="GOW65" s="386"/>
      <c r="GOX65" s="386"/>
      <c r="GOY65" s="386"/>
      <c r="GOZ65" s="386"/>
      <c r="GPA65" s="386"/>
      <c r="GPB65" s="386"/>
      <c r="GPC65" s="386"/>
      <c r="GPD65" s="386"/>
      <c r="GPE65" s="386"/>
      <c r="GPF65" s="386"/>
      <c r="GPG65" s="386"/>
      <c r="GPH65" s="386"/>
      <c r="GPI65" s="386"/>
      <c r="GPJ65" s="386"/>
      <c r="GPK65" s="386"/>
      <c r="GPL65" s="386"/>
      <c r="GPM65" s="386"/>
      <c r="GPN65" s="386"/>
      <c r="GPO65" s="386"/>
      <c r="GPP65" s="386"/>
      <c r="GPQ65" s="386"/>
      <c r="GPR65" s="386"/>
      <c r="GPS65" s="386"/>
      <c r="GPT65" s="386"/>
      <c r="GPU65" s="386"/>
      <c r="GPV65" s="386"/>
      <c r="GPW65" s="386"/>
      <c r="GPX65" s="386"/>
      <c r="GPY65" s="386"/>
      <c r="GPZ65" s="386"/>
      <c r="GQA65" s="386"/>
      <c r="GQB65" s="386"/>
      <c r="GQC65" s="386"/>
      <c r="GQD65" s="386"/>
      <c r="GQE65" s="386"/>
      <c r="GQF65" s="386"/>
      <c r="GQG65" s="386"/>
      <c r="GQH65" s="386"/>
      <c r="GQI65" s="386"/>
      <c r="GQJ65" s="386"/>
      <c r="GQK65" s="386"/>
      <c r="GQL65" s="386"/>
      <c r="GQM65" s="386"/>
      <c r="GQN65" s="386"/>
      <c r="GQO65" s="386"/>
      <c r="GQP65" s="386"/>
      <c r="GQQ65" s="386"/>
      <c r="GQR65" s="386"/>
      <c r="GQS65" s="386"/>
      <c r="GQT65" s="386"/>
      <c r="GQU65" s="386"/>
      <c r="GQV65" s="386"/>
      <c r="GQW65" s="386"/>
      <c r="GQX65" s="386"/>
      <c r="GQY65" s="386"/>
      <c r="GQZ65" s="386"/>
      <c r="GRA65" s="386"/>
      <c r="GRB65" s="386"/>
      <c r="GRC65" s="386"/>
      <c r="GRD65" s="386"/>
      <c r="GRE65" s="386"/>
      <c r="GRF65" s="386"/>
      <c r="GRG65" s="386"/>
      <c r="GRH65" s="386"/>
      <c r="GRI65" s="386"/>
      <c r="GRJ65" s="386"/>
      <c r="GRK65" s="386"/>
      <c r="GRL65" s="386"/>
      <c r="GRM65" s="386"/>
      <c r="GRN65" s="386"/>
      <c r="GRO65" s="386"/>
      <c r="GRP65" s="386"/>
      <c r="GRQ65" s="386"/>
      <c r="GRR65" s="386"/>
      <c r="GRS65" s="386"/>
      <c r="GRT65" s="386"/>
      <c r="GRU65" s="386"/>
      <c r="GRV65" s="386"/>
      <c r="GRW65" s="386"/>
      <c r="GRX65" s="386"/>
      <c r="GRY65" s="386"/>
      <c r="GRZ65" s="386"/>
      <c r="GSA65" s="386"/>
      <c r="GSB65" s="386"/>
      <c r="GSC65" s="386"/>
      <c r="GSD65" s="386"/>
      <c r="GSE65" s="386"/>
      <c r="GSF65" s="386"/>
      <c r="GSG65" s="386"/>
      <c r="GSH65" s="386"/>
      <c r="GSI65" s="386"/>
      <c r="GSJ65" s="386"/>
      <c r="GSK65" s="386"/>
      <c r="GSL65" s="386"/>
      <c r="GSM65" s="386"/>
      <c r="GSN65" s="386"/>
      <c r="GSO65" s="386"/>
      <c r="GSP65" s="386"/>
      <c r="GSQ65" s="386"/>
      <c r="GSR65" s="386"/>
      <c r="GSS65" s="386"/>
      <c r="GST65" s="386"/>
      <c r="GSU65" s="386"/>
      <c r="GSV65" s="386"/>
      <c r="GSW65" s="386"/>
      <c r="GSX65" s="386"/>
      <c r="GSY65" s="386"/>
      <c r="GSZ65" s="386"/>
      <c r="GTA65" s="386"/>
      <c r="GTB65" s="386"/>
      <c r="GTC65" s="386"/>
      <c r="GTD65" s="386"/>
      <c r="GTE65" s="386"/>
      <c r="GTF65" s="386"/>
      <c r="GTG65" s="386"/>
      <c r="GTH65" s="386"/>
      <c r="GTI65" s="386"/>
      <c r="GTJ65" s="386"/>
      <c r="GTK65" s="386"/>
      <c r="GTL65" s="386"/>
      <c r="GTM65" s="386"/>
      <c r="GTN65" s="386"/>
      <c r="GTO65" s="386"/>
      <c r="GTP65" s="386"/>
      <c r="GTQ65" s="386"/>
      <c r="GTR65" s="386"/>
      <c r="GTS65" s="386"/>
      <c r="GTT65" s="386"/>
      <c r="GTU65" s="386"/>
      <c r="GTV65" s="386"/>
      <c r="GTW65" s="386"/>
      <c r="GTX65" s="386"/>
      <c r="GTY65" s="386"/>
      <c r="GTZ65" s="386"/>
      <c r="GUA65" s="386"/>
      <c r="GUB65" s="386"/>
      <c r="GUC65" s="386"/>
      <c r="GUD65" s="386"/>
      <c r="GUE65" s="386"/>
      <c r="GUF65" s="386"/>
      <c r="GUG65" s="386"/>
      <c r="GUH65" s="386"/>
      <c r="GUI65" s="386"/>
      <c r="GUJ65" s="386"/>
      <c r="GUK65" s="386"/>
      <c r="GUL65" s="386"/>
      <c r="GUM65" s="386"/>
      <c r="GUN65" s="386"/>
      <c r="GUO65" s="386"/>
      <c r="GUP65" s="386"/>
      <c r="GUQ65" s="386"/>
      <c r="GUR65" s="386"/>
      <c r="GUS65" s="386"/>
      <c r="GUT65" s="386"/>
      <c r="GUU65" s="386"/>
      <c r="GUV65" s="386"/>
      <c r="GUW65" s="386"/>
      <c r="GUX65" s="386"/>
      <c r="GUY65" s="386"/>
      <c r="GUZ65" s="386"/>
      <c r="GVA65" s="386"/>
      <c r="GVB65" s="386"/>
      <c r="GVC65" s="386"/>
      <c r="GVD65" s="386"/>
      <c r="GVE65" s="386"/>
      <c r="GVF65" s="386"/>
      <c r="GVG65" s="386"/>
      <c r="GVH65" s="386"/>
      <c r="GVI65" s="386"/>
      <c r="GVJ65" s="386"/>
      <c r="GVK65" s="386"/>
      <c r="GVL65" s="386"/>
      <c r="GVM65" s="386"/>
      <c r="GVN65" s="386"/>
      <c r="GVO65" s="386"/>
      <c r="GVP65" s="386"/>
      <c r="GVQ65" s="386"/>
      <c r="GVR65" s="386"/>
      <c r="GVS65" s="386"/>
      <c r="GVT65" s="386"/>
      <c r="GVU65" s="386"/>
      <c r="GVV65" s="386"/>
      <c r="GVW65" s="386"/>
      <c r="GVX65" s="386"/>
      <c r="GVY65" s="386"/>
      <c r="GVZ65" s="386"/>
      <c r="GWA65" s="386"/>
      <c r="GWB65" s="386"/>
      <c r="GWC65" s="386"/>
      <c r="GWD65" s="386"/>
      <c r="GWE65" s="386"/>
      <c r="GWF65" s="386"/>
      <c r="GWG65" s="386"/>
      <c r="GWH65" s="386"/>
      <c r="GWI65" s="386"/>
      <c r="GWJ65" s="386"/>
      <c r="GWK65" s="386"/>
      <c r="GWL65" s="386"/>
      <c r="GWM65" s="386"/>
      <c r="GWN65" s="386"/>
      <c r="GWO65" s="386"/>
      <c r="GWP65" s="386"/>
      <c r="GWQ65" s="386"/>
      <c r="GWR65" s="386"/>
      <c r="GWS65" s="386"/>
      <c r="GWT65" s="386"/>
      <c r="GWU65" s="386"/>
      <c r="GWV65" s="386"/>
      <c r="GWW65" s="386"/>
      <c r="GWX65" s="386"/>
      <c r="GWY65" s="386"/>
      <c r="GWZ65" s="386"/>
      <c r="GXA65" s="386"/>
      <c r="GXB65" s="386"/>
      <c r="GXC65" s="386"/>
      <c r="GXD65" s="386"/>
      <c r="GXE65" s="386"/>
      <c r="GXF65" s="386"/>
      <c r="GXG65" s="386"/>
      <c r="GXH65" s="386"/>
      <c r="GXI65" s="386"/>
      <c r="GXJ65" s="386"/>
      <c r="GXK65" s="386"/>
      <c r="GXL65" s="386"/>
      <c r="GXM65" s="386"/>
      <c r="GXN65" s="386"/>
      <c r="GXO65" s="386"/>
      <c r="GXP65" s="386"/>
      <c r="GXQ65" s="386"/>
      <c r="GXR65" s="386"/>
      <c r="GXS65" s="386"/>
      <c r="GXT65" s="386"/>
      <c r="GXU65" s="386"/>
      <c r="GXV65" s="386"/>
      <c r="GXW65" s="386"/>
      <c r="GXX65" s="386"/>
      <c r="GXY65" s="386"/>
      <c r="GXZ65" s="386"/>
      <c r="GYA65" s="386"/>
      <c r="GYB65" s="386"/>
      <c r="GYC65" s="386"/>
      <c r="GYD65" s="386"/>
      <c r="GYE65" s="386"/>
      <c r="GYF65" s="386"/>
      <c r="GYG65" s="386"/>
      <c r="GYH65" s="386"/>
      <c r="GYI65" s="386"/>
      <c r="GYJ65" s="386"/>
      <c r="GYK65" s="386"/>
      <c r="GYL65" s="386"/>
      <c r="GYM65" s="386"/>
      <c r="GYN65" s="386"/>
      <c r="GYO65" s="386"/>
      <c r="GYP65" s="386"/>
      <c r="GYQ65" s="386"/>
      <c r="GYR65" s="386"/>
      <c r="GYS65" s="386"/>
      <c r="GYT65" s="386"/>
      <c r="GYU65" s="386"/>
      <c r="GYV65" s="386"/>
      <c r="GYW65" s="386"/>
      <c r="GYX65" s="386"/>
      <c r="GYY65" s="386"/>
      <c r="GYZ65" s="386"/>
      <c r="GZA65" s="386"/>
      <c r="GZB65" s="386"/>
      <c r="GZC65" s="386"/>
      <c r="GZD65" s="386"/>
      <c r="GZE65" s="386"/>
      <c r="GZF65" s="386"/>
      <c r="GZG65" s="386"/>
      <c r="GZH65" s="386"/>
      <c r="GZI65" s="386"/>
      <c r="GZJ65" s="386"/>
      <c r="GZK65" s="386"/>
      <c r="GZL65" s="386"/>
      <c r="GZM65" s="386"/>
      <c r="GZN65" s="386"/>
      <c r="GZO65" s="386"/>
      <c r="GZP65" s="386"/>
      <c r="GZQ65" s="386"/>
      <c r="GZR65" s="386"/>
      <c r="GZS65" s="386"/>
      <c r="GZT65" s="386"/>
      <c r="GZU65" s="386"/>
      <c r="GZV65" s="386"/>
      <c r="GZW65" s="386"/>
      <c r="GZX65" s="386"/>
      <c r="GZY65" s="386"/>
      <c r="GZZ65" s="386"/>
      <c r="HAA65" s="386"/>
      <c r="HAB65" s="386"/>
      <c r="HAC65" s="386"/>
      <c r="HAD65" s="386"/>
      <c r="HAE65" s="386"/>
      <c r="HAF65" s="386"/>
      <c r="HAG65" s="386"/>
      <c r="HAH65" s="386"/>
      <c r="HAI65" s="386"/>
      <c r="HAJ65" s="386"/>
      <c r="HAK65" s="386"/>
      <c r="HAL65" s="386"/>
      <c r="HAM65" s="386"/>
      <c r="HAN65" s="386"/>
      <c r="HAO65" s="386"/>
      <c r="HAP65" s="386"/>
      <c r="HAQ65" s="386"/>
      <c r="HAR65" s="386"/>
      <c r="HAS65" s="386"/>
      <c r="HAT65" s="386"/>
      <c r="HAU65" s="386"/>
      <c r="HAV65" s="386"/>
      <c r="HAW65" s="386"/>
      <c r="HAX65" s="386"/>
      <c r="HAY65" s="386"/>
      <c r="HAZ65" s="386"/>
      <c r="HBA65" s="386"/>
      <c r="HBB65" s="386"/>
      <c r="HBC65" s="386"/>
      <c r="HBD65" s="386"/>
      <c r="HBE65" s="386"/>
      <c r="HBF65" s="386"/>
      <c r="HBG65" s="386"/>
      <c r="HBH65" s="386"/>
      <c r="HBI65" s="386"/>
      <c r="HBJ65" s="386"/>
      <c r="HBK65" s="386"/>
      <c r="HBL65" s="386"/>
      <c r="HBM65" s="386"/>
      <c r="HBN65" s="386"/>
      <c r="HBO65" s="386"/>
      <c r="HBP65" s="386"/>
      <c r="HBQ65" s="386"/>
      <c r="HBR65" s="386"/>
      <c r="HBS65" s="386"/>
      <c r="HBT65" s="386"/>
      <c r="HBU65" s="386"/>
      <c r="HBV65" s="386"/>
      <c r="HBW65" s="386"/>
      <c r="HBX65" s="386"/>
      <c r="HBY65" s="386"/>
      <c r="HBZ65" s="386"/>
      <c r="HCA65" s="386"/>
      <c r="HCB65" s="386"/>
      <c r="HCC65" s="386"/>
      <c r="HCD65" s="386"/>
      <c r="HCE65" s="386"/>
      <c r="HCF65" s="386"/>
      <c r="HCG65" s="386"/>
      <c r="HCH65" s="386"/>
      <c r="HCI65" s="386"/>
      <c r="HCJ65" s="386"/>
      <c r="HCK65" s="386"/>
      <c r="HCL65" s="386"/>
      <c r="HCM65" s="386"/>
      <c r="HCN65" s="386"/>
      <c r="HCO65" s="386"/>
      <c r="HCP65" s="386"/>
      <c r="HCQ65" s="386"/>
      <c r="HCR65" s="386"/>
      <c r="HCS65" s="386"/>
      <c r="HCT65" s="386"/>
      <c r="HCU65" s="386"/>
      <c r="HCV65" s="386"/>
      <c r="HCW65" s="386"/>
      <c r="HCX65" s="386"/>
      <c r="HCY65" s="386"/>
      <c r="HCZ65" s="386"/>
      <c r="HDA65" s="386"/>
      <c r="HDB65" s="386"/>
      <c r="HDC65" s="386"/>
      <c r="HDD65" s="386"/>
      <c r="HDE65" s="386"/>
      <c r="HDF65" s="386"/>
      <c r="HDG65" s="386"/>
      <c r="HDH65" s="386"/>
      <c r="HDI65" s="386"/>
      <c r="HDJ65" s="386"/>
      <c r="HDK65" s="386"/>
      <c r="HDL65" s="386"/>
      <c r="HDM65" s="386"/>
      <c r="HDN65" s="386"/>
      <c r="HDO65" s="386"/>
      <c r="HDP65" s="386"/>
      <c r="HDQ65" s="386"/>
      <c r="HDR65" s="386"/>
      <c r="HDS65" s="386"/>
      <c r="HDT65" s="386"/>
      <c r="HDU65" s="386"/>
      <c r="HDV65" s="386"/>
      <c r="HDW65" s="386"/>
      <c r="HDX65" s="386"/>
      <c r="HDY65" s="386"/>
      <c r="HDZ65" s="386"/>
      <c r="HEA65" s="386"/>
      <c r="HEB65" s="386"/>
      <c r="HEC65" s="386"/>
      <c r="HED65" s="386"/>
      <c r="HEE65" s="386"/>
      <c r="HEF65" s="386"/>
      <c r="HEG65" s="386"/>
      <c r="HEH65" s="386"/>
      <c r="HEI65" s="386"/>
      <c r="HEJ65" s="386"/>
      <c r="HEK65" s="386"/>
      <c r="HEL65" s="386"/>
      <c r="HEM65" s="386"/>
      <c r="HEN65" s="386"/>
      <c r="HEO65" s="386"/>
      <c r="HEP65" s="386"/>
      <c r="HEQ65" s="386"/>
      <c r="HER65" s="386"/>
      <c r="HES65" s="386"/>
      <c r="HET65" s="386"/>
      <c r="HEU65" s="386"/>
      <c r="HEV65" s="386"/>
      <c r="HEW65" s="386"/>
      <c r="HEX65" s="386"/>
      <c r="HEY65" s="386"/>
      <c r="HEZ65" s="386"/>
      <c r="HFA65" s="386"/>
      <c r="HFB65" s="386"/>
      <c r="HFC65" s="386"/>
      <c r="HFD65" s="386"/>
      <c r="HFE65" s="386"/>
      <c r="HFF65" s="386"/>
      <c r="HFG65" s="386"/>
      <c r="HFH65" s="386"/>
      <c r="HFI65" s="386"/>
      <c r="HFJ65" s="386"/>
      <c r="HFK65" s="386"/>
      <c r="HFL65" s="386"/>
      <c r="HFM65" s="386"/>
      <c r="HFN65" s="386"/>
      <c r="HFO65" s="386"/>
      <c r="HFP65" s="386"/>
      <c r="HFQ65" s="386"/>
      <c r="HFR65" s="386"/>
      <c r="HFS65" s="386"/>
      <c r="HFT65" s="386"/>
      <c r="HFU65" s="386"/>
      <c r="HFV65" s="386"/>
      <c r="HFW65" s="386"/>
      <c r="HFX65" s="386"/>
      <c r="HFY65" s="386"/>
      <c r="HFZ65" s="386"/>
      <c r="HGA65" s="386"/>
      <c r="HGB65" s="386"/>
      <c r="HGC65" s="386"/>
      <c r="HGD65" s="386"/>
      <c r="HGE65" s="386"/>
      <c r="HGF65" s="386"/>
      <c r="HGG65" s="386"/>
      <c r="HGH65" s="386"/>
      <c r="HGI65" s="386"/>
      <c r="HGJ65" s="386"/>
      <c r="HGK65" s="386"/>
      <c r="HGL65" s="386"/>
      <c r="HGM65" s="386"/>
      <c r="HGN65" s="386"/>
      <c r="HGO65" s="386"/>
      <c r="HGP65" s="386"/>
      <c r="HGQ65" s="386"/>
      <c r="HGR65" s="386"/>
      <c r="HGS65" s="386"/>
      <c r="HGT65" s="386"/>
      <c r="HGU65" s="386"/>
      <c r="HGV65" s="386"/>
      <c r="HGW65" s="386"/>
      <c r="HGX65" s="386"/>
      <c r="HGY65" s="386"/>
      <c r="HGZ65" s="386"/>
      <c r="HHA65" s="386"/>
      <c r="HHB65" s="386"/>
      <c r="HHC65" s="386"/>
      <c r="HHD65" s="386"/>
      <c r="HHE65" s="386"/>
      <c r="HHF65" s="386"/>
      <c r="HHG65" s="386"/>
      <c r="HHH65" s="386"/>
      <c r="HHI65" s="386"/>
      <c r="HHJ65" s="386"/>
      <c r="HHK65" s="386"/>
      <c r="HHL65" s="386"/>
      <c r="HHM65" s="386"/>
      <c r="HHN65" s="386"/>
      <c r="HHO65" s="386"/>
      <c r="HHP65" s="386"/>
      <c r="HHQ65" s="386"/>
      <c r="HHR65" s="386"/>
      <c r="HHS65" s="386"/>
      <c r="HHT65" s="386"/>
      <c r="HHU65" s="386"/>
      <c r="HHV65" s="386"/>
      <c r="HHW65" s="386"/>
      <c r="HHX65" s="386"/>
      <c r="HHY65" s="386"/>
      <c r="HHZ65" s="386"/>
      <c r="HIA65" s="386"/>
      <c r="HIB65" s="386"/>
      <c r="HIC65" s="386"/>
      <c r="HID65" s="386"/>
      <c r="HIE65" s="386"/>
      <c r="HIF65" s="386"/>
      <c r="HIG65" s="386"/>
      <c r="HIH65" s="386"/>
      <c r="HII65" s="386"/>
      <c r="HIJ65" s="386"/>
      <c r="HIK65" s="386"/>
      <c r="HIL65" s="386"/>
      <c r="HIM65" s="386"/>
      <c r="HIN65" s="386"/>
      <c r="HIO65" s="386"/>
      <c r="HIP65" s="386"/>
      <c r="HIQ65" s="386"/>
      <c r="HIR65" s="386"/>
      <c r="HIS65" s="386"/>
      <c r="HIT65" s="386"/>
      <c r="HIU65" s="386"/>
      <c r="HIV65" s="386"/>
      <c r="HIW65" s="386"/>
      <c r="HIX65" s="386"/>
      <c r="HIY65" s="386"/>
      <c r="HIZ65" s="386"/>
      <c r="HJA65" s="386"/>
      <c r="HJB65" s="386"/>
      <c r="HJC65" s="386"/>
      <c r="HJD65" s="386"/>
      <c r="HJE65" s="386"/>
      <c r="HJF65" s="386"/>
      <c r="HJG65" s="386"/>
      <c r="HJH65" s="386"/>
      <c r="HJI65" s="386"/>
      <c r="HJJ65" s="386"/>
      <c r="HJK65" s="386"/>
      <c r="HJL65" s="386"/>
      <c r="HJM65" s="386"/>
      <c r="HJN65" s="386"/>
      <c r="HJO65" s="386"/>
      <c r="HJP65" s="386"/>
      <c r="HJQ65" s="386"/>
      <c r="HJR65" s="386"/>
      <c r="HJS65" s="386"/>
      <c r="HJT65" s="386"/>
      <c r="HJU65" s="386"/>
      <c r="HJV65" s="386"/>
      <c r="HJW65" s="386"/>
      <c r="HJX65" s="386"/>
      <c r="HJY65" s="386"/>
      <c r="HJZ65" s="386"/>
      <c r="HKA65" s="386"/>
      <c r="HKB65" s="386"/>
      <c r="HKC65" s="386"/>
      <c r="HKD65" s="386"/>
      <c r="HKE65" s="386"/>
      <c r="HKF65" s="386"/>
      <c r="HKG65" s="386"/>
      <c r="HKH65" s="386"/>
      <c r="HKI65" s="386"/>
      <c r="HKJ65" s="386"/>
      <c r="HKK65" s="386"/>
      <c r="HKL65" s="386"/>
      <c r="HKM65" s="386"/>
      <c r="HKN65" s="386"/>
      <c r="HKO65" s="386"/>
      <c r="HKP65" s="386"/>
      <c r="HKQ65" s="386"/>
      <c r="HKR65" s="386"/>
      <c r="HKS65" s="386"/>
      <c r="HKT65" s="386"/>
      <c r="HKU65" s="386"/>
      <c r="HKV65" s="386"/>
      <c r="HKW65" s="386"/>
      <c r="HKX65" s="386"/>
      <c r="HKY65" s="386"/>
      <c r="HKZ65" s="386"/>
      <c r="HLA65" s="386"/>
      <c r="HLB65" s="386"/>
      <c r="HLC65" s="386"/>
      <c r="HLD65" s="386"/>
      <c r="HLE65" s="386"/>
      <c r="HLF65" s="386"/>
      <c r="HLG65" s="386"/>
      <c r="HLH65" s="386"/>
      <c r="HLI65" s="386"/>
      <c r="HLJ65" s="386"/>
      <c r="HLK65" s="386"/>
      <c r="HLL65" s="386"/>
      <c r="HLM65" s="386"/>
      <c r="HLN65" s="386"/>
      <c r="HLO65" s="386"/>
      <c r="HLP65" s="386"/>
      <c r="HLQ65" s="386"/>
      <c r="HLR65" s="386"/>
      <c r="HLS65" s="386"/>
      <c r="HLT65" s="386"/>
      <c r="HLU65" s="386"/>
      <c r="HLV65" s="386"/>
      <c r="HLW65" s="386"/>
      <c r="HLX65" s="386"/>
      <c r="HLY65" s="386"/>
      <c r="HLZ65" s="386"/>
      <c r="HMA65" s="386"/>
      <c r="HMB65" s="386"/>
      <c r="HMC65" s="386"/>
      <c r="HMD65" s="386"/>
      <c r="HME65" s="386"/>
      <c r="HMF65" s="386"/>
      <c r="HMG65" s="386"/>
      <c r="HMH65" s="386"/>
      <c r="HMI65" s="386"/>
      <c r="HMJ65" s="386"/>
      <c r="HMK65" s="386"/>
      <c r="HML65" s="386"/>
      <c r="HMM65" s="386"/>
      <c r="HMN65" s="386"/>
      <c r="HMO65" s="386"/>
      <c r="HMP65" s="386"/>
      <c r="HMQ65" s="386"/>
      <c r="HMR65" s="386"/>
      <c r="HMS65" s="386"/>
      <c r="HMT65" s="386"/>
      <c r="HMU65" s="386"/>
      <c r="HMV65" s="386"/>
      <c r="HMW65" s="386"/>
      <c r="HMX65" s="386"/>
      <c r="HMY65" s="386"/>
      <c r="HMZ65" s="386"/>
      <c r="HNA65" s="386"/>
      <c r="HNB65" s="386"/>
      <c r="HNC65" s="386"/>
      <c r="HND65" s="386"/>
      <c r="HNE65" s="386"/>
      <c r="HNF65" s="386"/>
      <c r="HNG65" s="386"/>
      <c r="HNH65" s="386"/>
      <c r="HNI65" s="386"/>
      <c r="HNJ65" s="386"/>
      <c r="HNK65" s="386"/>
      <c r="HNL65" s="386"/>
      <c r="HNM65" s="386"/>
      <c r="HNN65" s="386"/>
      <c r="HNO65" s="386"/>
      <c r="HNP65" s="386"/>
      <c r="HNQ65" s="386"/>
      <c r="HNR65" s="386"/>
      <c r="HNS65" s="386"/>
      <c r="HNT65" s="386"/>
      <c r="HNU65" s="386"/>
      <c r="HNV65" s="386"/>
      <c r="HNW65" s="386"/>
      <c r="HNX65" s="386"/>
      <c r="HNY65" s="386"/>
      <c r="HNZ65" s="386"/>
      <c r="HOA65" s="386"/>
      <c r="HOB65" s="386"/>
      <c r="HOC65" s="386"/>
      <c r="HOD65" s="386"/>
      <c r="HOE65" s="386"/>
      <c r="HOF65" s="386"/>
      <c r="HOG65" s="386"/>
      <c r="HOH65" s="386"/>
      <c r="HOI65" s="386"/>
      <c r="HOJ65" s="386"/>
      <c r="HOK65" s="386"/>
      <c r="HOL65" s="386"/>
      <c r="HOM65" s="386"/>
      <c r="HON65" s="386"/>
      <c r="HOO65" s="386"/>
      <c r="HOP65" s="386"/>
      <c r="HOQ65" s="386"/>
      <c r="HOR65" s="386"/>
      <c r="HOS65" s="386"/>
      <c r="HOT65" s="386"/>
      <c r="HOU65" s="386"/>
      <c r="HOV65" s="386"/>
      <c r="HOW65" s="386"/>
      <c r="HOX65" s="386"/>
      <c r="HOY65" s="386"/>
      <c r="HOZ65" s="386"/>
      <c r="HPA65" s="386"/>
      <c r="HPB65" s="386"/>
      <c r="HPC65" s="386"/>
      <c r="HPD65" s="386"/>
      <c r="HPE65" s="386"/>
      <c r="HPF65" s="386"/>
      <c r="HPG65" s="386"/>
      <c r="HPH65" s="386"/>
      <c r="HPI65" s="386"/>
      <c r="HPJ65" s="386"/>
      <c r="HPK65" s="386"/>
      <c r="HPL65" s="386"/>
      <c r="HPM65" s="386"/>
      <c r="HPN65" s="386"/>
      <c r="HPO65" s="386"/>
      <c r="HPP65" s="386"/>
      <c r="HPQ65" s="386"/>
      <c r="HPR65" s="386"/>
      <c r="HPS65" s="386"/>
      <c r="HPT65" s="386"/>
      <c r="HPU65" s="386"/>
      <c r="HPV65" s="386"/>
      <c r="HPW65" s="386"/>
      <c r="HPX65" s="386"/>
      <c r="HPY65" s="386"/>
      <c r="HPZ65" s="386"/>
      <c r="HQA65" s="386"/>
      <c r="HQB65" s="386"/>
      <c r="HQC65" s="386"/>
      <c r="HQD65" s="386"/>
      <c r="HQE65" s="386"/>
      <c r="HQF65" s="386"/>
      <c r="HQG65" s="386"/>
      <c r="HQH65" s="386"/>
      <c r="HQI65" s="386"/>
      <c r="HQJ65" s="386"/>
      <c r="HQK65" s="386"/>
      <c r="HQL65" s="386"/>
      <c r="HQM65" s="386"/>
      <c r="HQN65" s="386"/>
      <c r="HQO65" s="386"/>
      <c r="HQP65" s="386"/>
      <c r="HQQ65" s="386"/>
      <c r="HQR65" s="386"/>
      <c r="HQS65" s="386"/>
      <c r="HQT65" s="386"/>
      <c r="HQU65" s="386"/>
      <c r="HQV65" s="386"/>
      <c r="HQW65" s="386"/>
      <c r="HQX65" s="386"/>
      <c r="HQY65" s="386"/>
      <c r="HQZ65" s="386"/>
      <c r="HRA65" s="386"/>
      <c r="HRB65" s="386"/>
      <c r="HRC65" s="386"/>
      <c r="HRD65" s="386"/>
      <c r="HRE65" s="386"/>
      <c r="HRF65" s="386"/>
      <c r="HRG65" s="386"/>
      <c r="HRH65" s="386"/>
      <c r="HRI65" s="386"/>
      <c r="HRJ65" s="386"/>
      <c r="HRK65" s="386"/>
      <c r="HRL65" s="386"/>
      <c r="HRM65" s="386"/>
      <c r="HRN65" s="386"/>
      <c r="HRO65" s="386"/>
      <c r="HRP65" s="386"/>
      <c r="HRQ65" s="386"/>
      <c r="HRR65" s="386"/>
      <c r="HRS65" s="386"/>
      <c r="HRT65" s="386"/>
      <c r="HRU65" s="386"/>
      <c r="HRV65" s="386"/>
      <c r="HRW65" s="386"/>
      <c r="HRX65" s="386"/>
      <c r="HRY65" s="386"/>
      <c r="HRZ65" s="386"/>
      <c r="HSA65" s="386"/>
      <c r="HSB65" s="386"/>
      <c r="HSC65" s="386"/>
      <c r="HSD65" s="386"/>
      <c r="HSE65" s="386"/>
      <c r="HSF65" s="386"/>
      <c r="HSG65" s="386"/>
      <c r="HSH65" s="386"/>
      <c r="HSI65" s="386"/>
      <c r="HSJ65" s="386"/>
      <c r="HSK65" s="386"/>
      <c r="HSL65" s="386"/>
      <c r="HSM65" s="386"/>
      <c r="HSN65" s="386"/>
      <c r="HSO65" s="386"/>
      <c r="HSP65" s="386"/>
      <c r="HSQ65" s="386"/>
      <c r="HSR65" s="386"/>
      <c r="HSS65" s="386"/>
      <c r="HST65" s="386"/>
      <c r="HSU65" s="386"/>
      <c r="HSV65" s="386"/>
      <c r="HSW65" s="386"/>
      <c r="HSX65" s="386"/>
      <c r="HSY65" s="386"/>
      <c r="HSZ65" s="386"/>
      <c r="HTA65" s="386"/>
      <c r="HTB65" s="386"/>
      <c r="HTC65" s="386"/>
      <c r="HTD65" s="386"/>
      <c r="HTE65" s="386"/>
      <c r="HTF65" s="386"/>
      <c r="HTG65" s="386"/>
      <c r="HTH65" s="386"/>
      <c r="HTI65" s="386"/>
      <c r="HTJ65" s="386"/>
      <c r="HTK65" s="386"/>
      <c r="HTL65" s="386"/>
      <c r="HTM65" s="386"/>
      <c r="HTN65" s="386"/>
      <c r="HTO65" s="386"/>
      <c r="HTP65" s="386"/>
      <c r="HTQ65" s="386"/>
      <c r="HTR65" s="386"/>
      <c r="HTS65" s="386"/>
      <c r="HTT65" s="386"/>
      <c r="HTU65" s="386"/>
      <c r="HTV65" s="386"/>
      <c r="HTW65" s="386"/>
      <c r="HTX65" s="386"/>
      <c r="HTY65" s="386"/>
      <c r="HTZ65" s="386"/>
      <c r="HUA65" s="386"/>
      <c r="HUB65" s="386"/>
      <c r="HUC65" s="386"/>
      <c r="HUD65" s="386"/>
      <c r="HUE65" s="386"/>
      <c r="HUF65" s="386"/>
      <c r="HUG65" s="386"/>
      <c r="HUH65" s="386"/>
      <c r="HUI65" s="386"/>
      <c r="HUJ65" s="386"/>
      <c r="HUK65" s="386"/>
      <c r="HUL65" s="386"/>
      <c r="HUM65" s="386"/>
      <c r="HUN65" s="386"/>
      <c r="HUO65" s="386"/>
      <c r="HUP65" s="386"/>
      <c r="HUQ65" s="386"/>
      <c r="HUR65" s="386"/>
      <c r="HUS65" s="386"/>
      <c r="HUT65" s="386"/>
      <c r="HUU65" s="386"/>
      <c r="HUV65" s="386"/>
      <c r="HUW65" s="386"/>
      <c r="HUX65" s="386"/>
      <c r="HUY65" s="386"/>
      <c r="HUZ65" s="386"/>
      <c r="HVA65" s="386"/>
      <c r="HVB65" s="386"/>
      <c r="HVC65" s="386"/>
      <c r="HVD65" s="386"/>
      <c r="HVE65" s="386"/>
      <c r="HVF65" s="386"/>
      <c r="HVG65" s="386"/>
      <c r="HVH65" s="386"/>
      <c r="HVI65" s="386"/>
      <c r="HVJ65" s="386"/>
      <c r="HVK65" s="386"/>
      <c r="HVL65" s="386"/>
      <c r="HVM65" s="386"/>
      <c r="HVN65" s="386"/>
      <c r="HVO65" s="386"/>
      <c r="HVP65" s="386"/>
      <c r="HVQ65" s="386"/>
      <c r="HVR65" s="386"/>
      <c r="HVS65" s="386"/>
      <c r="HVT65" s="386"/>
      <c r="HVU65" s="386"/>
      <c r="HVV65" s="386"/>
      <c r="HVW65" s="386"/>
      <c r="HVX65" s="386"/>
      <c r="HVY65" s="386"/>
      <c r="HVZ65" s="386"/>
      <c r="HWA65" s="386"/>
      <c r="HWB65" s="386"/>
      <c r="HWC65" s="386"/>
      <c r="HWD65" s="386"/>
      <c r="HWE65" s="386"/>
      <c r="HWF65" s="386"/>
      <c r="HWG65" s="386"/>
      <c r="HWH65" s="386"/>
      <c r="HWI65" s="386"/>
      <c r="HWJ65" s="386"/>
      <c r="HWK65" s="386"/>
      <c r="HWL65" s="386"/>
      <c r="HWM65" s="386"/>
      <c r="HWN65" s="386"/>
      <c r="HWO65" s="386"/>
      <c r="HWP65" s="386"/>
      <c r="HWQ65" s="386"/>
      <c r="HWR65" s="386"/>
      <c r="HWS65" s="386"/>
      <c r="HWT65" s="386"/>
      <c r="HWU65" s="386"/>
      <c r="HWV65" s="386"/>
      <c r="HWW65" s="386"/>
      <c r="HWX65" s="386"/>
      <c r="HWY65" s="386"/>
      <c r="HWZ65" s="386"/>
      <c r="HXA65" s="386"/>
      <c r="HXB65" s="386"/>
      <c r="HXC65" s="386"/>
      <c r="HXD65" s="386"/>
      <c r="HXE65" s="386"/>
      <c r="HXF65" s="386"/>
      <c r="HXG65" s="386"/>
      <c r="HXH65" s="386"/>
      <c r="HXI65" s="386"/>
      <c r="HXJ65" s="386"/>
      <c r="HXK65" s="386"/>
      <c r="HXL65" s="386"/>
      <c r="HXM65" s="386"/>
      <c r="HXN65" s="386"/>
      <c r="HXO65" s="386"/>
      <c r="HXP65" s="386"/>
      <c r="HXQ65" s="386"/>
      <c r="HXR65" s="386"/>
      <c r="HXS65" s="386"/>
      <c r="HXT65" s="386"/>
      <c r="HXU65" s="386"/>
      <c r="HXV65" s="386"/>
      <c r="HXW65" s="386"/>
      <c r="HXX65" s="386"/>
      <c r="HXY65" s="386"/>
      <c r="HXZ65" s="386"/>
      <c r="HYA65" s="386"/>
      <c r="HYB65" s="386"/>
      <c r="HYC65" s="386"/>
      <c r="HYD65" s="386"/>
      <c r="HYE65" s="386"/>
      <c r="HYF65" s="386"/>
      <c r="HYG65" s="386"/>
      <c r="HYH65" s="386"/>
      <c r="HYI65" s="386"/>
      <c r="HYJ65" s="386"/>
      <c r="HYK65" s="386"/>
      <c r="HYL65" s="386"/>
      <c r="HYM65" s="386"/>
      <c r="HYN65" s="386"/>
      <c r="HYO65" s="386"/>
      <c r="HYP65" s="386"/>
      <c r="HYQ65" s="386"/>
      <c r="HYR65" s="386"/>
      <c r="HYS65" s="386"/>
      <c r="HYT65" s="386"/>
      <c r="HYU65" s="386"/>
      <c r="HYV65" s="386"/>
      <c r="HYW65" s="386"/>
      <c r="HYX65" s="386"/>
      <c r="HYY65" s="386"/>
      <c r="HYZ65" s="386"/>
      <c r="HZA65" s="386"/>
      <c r="HZB65" s="386"/>
      <c r="HZC65" s="386"/>
      <c r="HZD65" s="386"/>
      <c r="HZE65" s="386"/>
      <c r="HZF65" s="386"/>
      <c r="HZG65" s="386"/>
      <c r="HZH65" s="386"/>
      <c r="HZI65" s="386"/>
      <c r="HZJ65" s="386"/>
      <c r="HZK65" s="386"/>
      <c r="HZL65" s="386"/>
      <c r="HZM65" s="386"/>
      <c r="HZN65" s="386"/>
      <c r="HZO65" s="386"/>
      <c r="HZP65" s="386"/>
      <c r="HZQ65" s="386"/>
      <c r="HZR65" s="386"/>
      <c r="HZS65" s="386"/>
      <c r="HZT65" s="386"/>
      <c r="HZU65" s="386"/>
      <c r="HZV65" s="386"/>
      <c r="HZW65" s="386"/>
      <c r="HZX65" s="386"/>
      <c r="HZY65" s="386"/>
      <c r="HZZ65" s="386"/>
      <c r="IAA65" s="386"/>
      <c r="IAB65" s="386"/>
      <c r="IAC65" s="386"/>
      <c r="IAD65" s="386"/>
      <c r="IAE65" s="386"/>
      <c r="IAF65" s="386"/>
      <c r="IAG65" s="386"/>
      <c r="IAH65" s="386"/>
      <c r="IAI65" s="386"/>
      <c r="IAJ65" s="386"/>
      <c r="IAK65" s="386"/>
      <c r="IAL65" s="386"/>
      <c r="IAM65" s="386"/>
      <c r="IAN65" s="386"/>
      <c r="IAO65" s="386"/>
      <c r="IAP65" s="386"/>
      <c r="IAQ65" s="386"/>
      <c r="IAR65" s="386"/>
      <c r="IAS65" s="386"/>
      <c r="IAT65" s="386"/>
      <c r="IAU65" s="386"/>
      <c r="IAV65" s="386"/>
      <c r="IAW65" s="386"/>
      <c r="IAX65" s="386"/>
      <c r="IAY65" s="386"/>
      <c r="IAZ65" s="386"/>
      <c r="IBA65" s="386"/>
      <c r="IBB65" s="386"/>
      <c r="IBC65" s="386"/>
      <c r="IBD65" s="386"/>
      <c r="IBE65" s="386"/>
      <c r="IBF65" s="386"/>
      <c r="IBG65" s="386"/>
      <c r="IBH65" s="386"/>
      <c r="IBI65" s="386"/>
      <c r="IBJ65" s="386"/>
      <c r="IBK65" s="386"/>
      <c r="IBL65" s="386"/>
      <c r="IBM65" s="386"/>
      <c r="IBN65" s="386"/>
      <c r="IBO65" s="386"/>
      <c r="IBP65" s="386"/>
      <c r="IBQ65" s="386"/>
      <c r="IBR65" s="386"/>
      <c r="IBS65" s="386"/>
      <c r="IBT65" s="386"/>
      <c r="IBU65" s="386"/>
      <c r="IBV65" s="386"/>
      <c r="IBW65" s="386"/>
      <c r="IBX65" s="386"/>
      <c r="IBY65" s="386"/>
      <c r="IBZ65" s="386"/>
      <c r="ICA65" s="386"/>
      <c r="ICB65" s="386"/>
      <c r="ICC65" s="386"/>
      <c r="ICD65" s="386"/>
      <c r="ICE65" s="386"/>
      <c r="ICF65" s="386"/>
      <c r="ICG65" s="386"/>
      <c r="ICH65" s="386"/>
      <c r="ICI65" s="386"/>
      <c r="ICJ65" s="386"/>
      <c r="ICK65" s="386"/>
      <c r="ICL65" s="386"/>
      <c r="ICM65" s="386"/>
      <c r="ICN65" s="386"/>
      <c r="ICO65" s="386"/>
      <c r="ICP65" s="386"/>
      <c r="ICQ65" s="386"/>
      <c r="ICR65" s="386"/>
      <c r="ICS65" s="386"/>
      <c r="ICT65" s="386"/>
      <c r="ICU65" s="386"/>
      <c r="ICV65" s="386"/>
      <c r="ICW65" s="386"/>
      <c r="ICX65" s="386"/>
      <c r="ICY65" s="386"/>
      <c r="ICZ65" s="386"/>
      <c r="IDA65" s="386"/>
      <c r="IDB65" s="386"/>
      <c r="IDC65" s="386"/>
      <c r="IDD65" s="386"/>
      <c r="IDE65" s="386"/>
      <c r="IDF65" s="386"/>
      <c r="IDG65" s="386"/>
      <c r="IDH65" s="386"/>
      <c r="IDI65" s="386"/>
      <c r="IDJ65" s="386"/>
      <c r="IDK65" s="386"/>
      <c r="IDL65" s="386"/>
      <c r="IDM65" s="386"/>
      <c r="IDN65" s="386"/>
      <c r="IDO65" s="386"/>
      <c r="IDP65" s="386"/>
      <c r="IDQ65" s="386"/>
      <c r="IDR65" s="386"/>
      <c r="IDS65" s="386"/>
      <c r="IDT65" s="386"/>
      <c r="IDU65" s="386"/>
      <c r="IDV65" s="386"/>
      <c r="IDW65" s="386"/>
      <c r="IDX65" s="386"/>
      <c r="IDY65" s="386"/>
      <c r="IDZ65" s="386"/>
      <c r="IEA65" s="386"/>
      <c r="IEB65" s="386"/>
      <c r="IEC65" s="386"/>
      <c r="IED65" s="386"/>
      <c r="IEE65" s="386"/>
      <c r="IEF65" s="386"/>
      <c r="IEG65" s="386"/>
      <c r="IEH65" s="386"/>
      <c r="IEI65" s="386"/>
      <c r="IEJ65" s="386"/>
      <c r="IEK65" s="386"/>
      <c r="IEL65" s="386"/>
      <c r="IEM65" s="386"/>
      <c r="IEN65" s="386"/>
      <c r="IEO65" s="386"/>
      <c r="IEP65" s="386"/>
      <c r="IEQ65" s="386"/>
      <c r="IER65" s="386"/>
      <c r="IES65" s="386"/>
      <c r="IET65" s="386"/>
      <c r="IEU65" s="386"/>
      <c r="IEV65" s="386"/>
      <c r="IEW65" s="386"/>
      <c r="IEX65" s="386"/>
      <c r="IEY65" s="386"/>
      <c r="IEZ65" s="386"/>
      <c r="IFA65" s="386"/>
      <c r="IFB65" s="386"/>
      <c r="IFC65" s="386"/>
      <c r="IFD65" s="386"/>
      <c r="IFE65" s="386"/>
      <c r="IFF65" s="386"/>
      <c r="IFG65" s="386"/>
      <c r="IFH65" s="386"/>
      <c r="IFI65" s="386"/>
      <c r="IFJ65" s="386"/>
      <c r="IFK65" s="386"/>
      <c r="IFL65" s="386"/>
      <c r="IFM65" s="386"/>
      <c r="IFN65" s="386"/>
      <c r="IFO65" s="386"/>
      <c r="IFP65" s="386"/>
      <c r="IFQ65" s="386"/>
      <c r="IFR65" s="386"/>
      <c r="IFS65" s="386"/>
      <c r="IFT65" s="386"/>
      <c r="IFU65" s="386"/>
      <c r="IFV65" s="386"/>
      <c r="IFW65" s="386"/>
      <c r="IFX65" s="386"/>
      <c r="IFY65" s="386"/>
      <c r="IFZ65" s="386"/>
      <c r="IGA65" s="386"/>
      <c r="IGB65" s="386"/>
      <c r="IGC65" s="386"/>
      <c r="IGD65" s="386"/>
      <c r="IGE65" s="386"/>
      <c r="IGF65" s="386"/>
      <c r="IGG65" s="386"/>
      <c r="IGH65" s="386"/>
      <c r="IGI65" s="386"/>
      <c r="IGJ65" s="386"/>
      <c r="IGK65" s="386"/>
      <c r="IGL65" s="386"/>
      <c r="IGM65" s="386"/>
      <c r="IGN65" s="386"/>
      <c r="IGO65" s="386"/>
      <c r="IGP65" s="386"/>
      <c r="IGQ65" s="386"/>
      <c r="IGR65" s="386"/>
      <c r="IGS65" s="386"/>
      <c r="IGT65" s="386"/>
      <c r="IGU65" s="386"/>
      <c r="IGV65" s="386"/>
      <c r="IGW65" s="386"/>
      <c r="IGX65" s="386"/>
      <c r="IGY65" s="386"/>
      <c r="IGZ65" s="386"/>
      <c r="IHA65" s="386"/>
      <c r="IHB65" s="386"/>
      <c r="IHC65" s="386"/>
      <c r="IHD65" s="386"/>
      <c r="IHE65" s="386"/>
      <c r="IHF65" s="386"/>
      <c r="IHG65" s="386"/>
      <c r="IHH65" s="386"/>
      <c r="IHI65" s="386"/>
      <c r="IHJ65" s="386"/>
      <c r="IHK65" s="386"/>
      <c r="IHL65" s="386"/>
      <c r="IHM65" s="386"/>
      <c r="IHN65" s="386"/>
      <c r="IHO65" s="386"/>
      <c r="IHP65" s="386"/>
      <c r="IHQ65" s="386"/>
      <c r="IHR65" s="386"/>
      <c r="IHS65" s="386"/>
      <c r="IHT65" s="386"/>
      <c r="IHU65" s="386"/>
      <c r="IHV65" s="386"/>
      <c r="IHW65" s="386"/>
      <c r="IHX65" s="386"/>
      <c r="IHY65" s="386"/>
      <c r="IHZ65" s="386"/>
      <c r="IIA65" s="386"/>
      <c r="IIB65" s="386"/>
      <c r="IIC65" s="386"/>
      <c r="IID65" s="386"/>
      <c r="IIE65" s="386"/>
      <c r="IIF65" s="386"/>
      <c r="IIG65" s="386"/>
      <c r="IIH65" s="386"/>
      <c r="III65" s="386"/>
      <c r="IIJ65" s="386"/>
      <c r="IIK65" s="386"/>
      <c r="IIL65" s="386"/>
      <c r="IIM65" s="386"/>
      <c r="IIN65" s="386"/>
      <c r="IIO65" s="386"/>
      <c r="IIP65" s="386"/>
      <c r="IIQ65" s="386"/>
      <c r="IIR65" s="386"/>
      <c r="IIS65" s="386"/>
      <c r="IIT65" s="386"/>
      <c r="IIU65" s="386"/>
      <c r="IIV65" s="386"/>
      <c r="IIW65" s="386"/>
      <c r="IIX65" s="386"/>
      <c r="IIY65" s="386"/>
      <c r="IIZ65" s="386"/>
      <c r="IJA65" s="386"/>
      <c r="IJB65" s="386"/>
      <c r="IJC65" s="386"/>
      <c r="IJD65" s="386"/>
      <c r="IJE65" s="386"/>
      <c r="IJF65" s="386"/>
      <c r="IJG65" s="386"/>
      <c r="IJH65" s="386"/>
      <c r="IJI65" s="386"/>
      <c r="IJJ65" s="386"/>
      <c r="IJK65" s="386"/>
      <c r="IJL65" s="386"/>
      <c r="IJM65" s="386"/>
      <c r="IJN65" s="386"/>
      <c r="IJO65" s="386"/>
      <c r="IJP65" s="386"/>
      <c r="IJQ65" s="386"/>
      <c r="IJR65" s="386"/>
      <c r="IJS65" s="386"/>
      <c r="IJT65" s="386"/>
      <c r="IJU65" s="386"/>
      <c r="IJV65" s="386"/>
      <c r="IJW65" s="386"/>
      <c r="IJX65" s="386"/>
      <c r="IJY65" s="386"/>
      <c r="IJZ65" s="386"/>
      <c r="IKA65" s="386"/>
      <c r="IKB65" s="386"/>
      <c r="IKC65" s="386"/>
      <c r="IKD65" s="386"/>
      <c r="IKE65" s="386"/>
      <c r="IKF65" s="386"/>
      <c r="IKG65" s="386"/>
      <c r="IKH65" s="386"/>
      <c r="IKI65" s="386"/>
      <c r="IKJ65" s="386"/>
      <c r="IKK65" s="386"/>
      <c r="IKL65" s="386"/>
      <c r="IKM65" s="386"/>
      <c r="IKN65" s="386"/>
      <c r="IKO65" s="386"/>
      <c r="IKP65" s="386"/>
      <c r="IKQ65" s="386"/>
      <c r="IKR65" s="386"/>
      <c r="IKS65" s="386"/>
      <c r="IKT65" s="386"/>
      <c r="IKU65" s="386"/>
      <c r="IKV65" s="386"/>
      <c r="IKW65" s="386"/>
      <c r="IKX65" s="386"/>
      <c r="IKY65" s="386"/>
      <c r="IKZ65" s="386"/>
      <c r="ILA65" s="386"/>
      <c r="ILB65" s="386"/>
      <c r="ILC65" s="386"/>
      <c r="ILD65" s="386"/>
      <c r="ILE65" s="386"/>
      <c r="ILF65" s="386"/>
      <c r="ILG65" s="386"/>
      <c r="ILH65" s="386"/>
      <c r="ILI65" s="386"/>
      <c r="ILJ65" s="386"/>
      <c r="ILK65" s="386"/>
      <c r="ILL65" s="386"/>
      <c r="ILM65" s="386"/>
      <c r="ILN65" s="386"/>
      <c r="ILO65" s="386"/>
      <c r="ILP65" s="386"/>
      <c r="ILQ65" s="386"/>
      <c r="ILR65" s="386"/>
      <c r="ILS65" s="386"/>
      <c r="ILT65" s="386"/>
      <c r="ILU65" s="386"/>
      <c r="ILV65" s="386"/>
      <c r="ILW65" s="386"/>
      <c r="ILX65" s="386"/>
      <c r="ILY65" s="386"/>
      <c r="ILZ65" s="386"/>
      <c r="IMA65" s="386"/>
      <c r="IMB65" s="386"/>
      <c r="IMC65" s="386"/>
      <c r="IMD65" s="386"/>
      <c r="IME65" s="386"/>
      <c r="IMF65" s="386"/>
      <c r="IMG65" s="386"/>
      <c r="IMH65" s="386"/>
      <c r="IMI65" s="386"/>
      <c r="IMJ65" s="386"/>
      <c r="IMK65" s="386"/>
      <c r="IML65" s="386"/>
      <c r="IMM65" s="386"/>
      <c r="IMN65" s="386"/>
      <c r="IMO65" s="386"/>
      <c r="IMP65" s="386"/>
      <c r="IMQ65" s="386"/>
      <c r="IMR65" s="386"/>
      <c r="IMS65" s="386"/>
      <c r="IMT65" s="386"/>
      <c r="IMU65" s="386"/>
      <c r="IMV65" s="386"/>
      <c r="IMW65" s="386"/>
      <c r="IMX65" s="386"/>
      <c r="IMY65" s="386"/>
      <c r="IMZ65" s="386"/>
      <c r="INA65" s="386"/>
      <c r="INB65" s="386"/>
      <c r="INC65" s="386"/>
      <c r="IND65" s="386"/>
      <c r="INE65" s="386"/>
      <c r="INF65" s="386"/>
      <c r="ING65" s="386"/>
      <c r="INH65" s="386"/>
      <c r="INI65" s="386"/>
      <c r="INJ65" s="386"/>
      <c r="INK65" s="386"/>
      <c r="INL65" s="386"/>
      <c r="INM65" s="386"/>
      <c r="INN65" s="386"/>
      <c r="INO65" s="386"/>
      <c r="INP65" s="386"/>
      <c r="INQ65" s="386"/>
      <c r="INR65" s="386"/>
      <c r="INS65" s="386"/>
      <c r="INT65" s="386"/>
      <c r="INU65" s="386"/>
      <c r="INV65" s="386"/>
      <c r="INW65" s="386"/>
      <c r="INX65" s="386"/>
      <c r="INY65" s="386"/>
      <c r="INZ65" s="386"/>
      <c r="IOA65" s="386"/>
      <c r="IOB65" s="386"/>
      <c r="IOC65" s="386"/>
      <c r="IOD65" s="386"/>
      <c r="IOE65" s="386"/>
      <c r="IOF65" s="386"/>
      <c r="IOG65" s="386"/>
      <c r="IOH65" s="386"/>
      <c r="IOI65" s="386"/>
      <c r="IOJ65" s="386"/>
      <c r="IOK65" s="386"/>
      <c r="IOL65" s="386"/>
      <c r="IOM65" s="386"/>
      <c r="ION65" s="386"/>
      <c r="IOO65" s="386"/>
      <c r="IOP65" s="386"/>
      <c r="IOQ65" s="386"/>
      <c r="IOR65" s="386"/>
      <c r="IOS65" s="386"/>
      <c r="IOT65" s="386"/>
      <c r="IOU65" s="386"/>
      <c r="IOV65" s="386"/>
      <c r="IOW65" s="386"/>
      <c r="IOX65" s="386"/>
      <c r="IOY65" s="386"/>
      <c r="IOZ65" s="386"/>
      <c r="IPA65" s="386"/>
      <c r="IPB65" s="386"/>
      <c r="IPC65" s="386"/>
      <c r="IPD65" s="386"/>
      <c r="IPE65" s="386"/>
      <c r="IPF65" s="386"/>
      <c r="IPG65" s="386"/>
      <c r="IPH65" s="386"/>
      <c r="IPI65" s="386"/>
      <c r="IPJ65" s="386"/>
      <c r="IPK65" s="386"/>
      <c r="IPL65" s="386"/>
      <c r="IPM65" s="386"/>
      <c r="IPN65" s="386"/>
      <c r="IPO65" s="386"/>
      <c r="IPP65" s="386"/>
      <c r="IPQ65" s="386"/>
      <c r="IPR65" s="386"/>
      <c r="IPS65" s="386"/>
      <c r="IPT65" s="386"/>
      <c r="IPU65" s="386"/>
      <c r="IPV65" s="386"/>
      <c r="IPW65" s="386"/>
      <c r="IPX65" s="386"/>
      <c r="IPY65" s="386"/>
      <c r="IPZ65" s="386"/>
      <c r="IQA65" s="386"/>
      <c r="IQB65" s="386"/>
      <c r="IQC65" s="386"/>
      <c r="IQD65" s="386"/>
      <c r="IQE65" s="386"/>
      <c r="IQF65" s="386"/>
      <c r="IQG65" s="386"/>
      <c r="IQH65" s="386"/>
      <c r="IQI65" s="386"/>
      <c r="IQJ65" s="386"/>
      <c r="IQK65" s="386"/>
      <c r="IQL65" s="386"/>
      <c r="IQM65" s="386"/>
      <c r="IQN65" s="386"/>
      <c r="IQO65" s="386"/>
      <c r="IQP65" s="386"/>
      <c r="IQQ65" s="386"/>
      <c r="IQR65" s="386"/>
      <c r="IQS65" s="386"/>
      <c r="IQT65" s="386"/>
      <c r="IQU65" s="386"/>
      <c r="IQV65" s="386"/>
      <c r="IQW65" s="386"/>
      <c r="IQX65" s="386"/>
      <c r="IQY65" s="386"/>
      <c r="IQZ65" s="386"/>
      <c r="IRA65" s="386"/>
      <c r="IRB65" s="386"/>
      <c r="IRC65" s="386"/>
      <c r="IRD65" s="386"/>
      <c r="IRE65" s="386"/>
      <c r="IRF65" s="386"/>
      <c r="IRG65" s="386"/>
      <c r="IRH65" s="386"/>
      <c r="IRI65" s="386"/>
      <c r="IRJ65" s="386"/>
      <c r="IRK65" s="386"/>
      <c r="IRL65" s="386"/>
      <c r="IRM65" s="386"/>
      <c r="IRN65" s="386"/>
      <c r="IRO65" s="386"/>
      <c r="IRP65" s="386"/>
      <c r="IRQ65" s="386"/>
      <c r="IRR65" s="386"/>
      <c r="IRS65" s="386"/>
      <c r="IRT65" s="386"/>
      <c r="IRU65" s="386"/>
      <c r="IRV65" s="386"/>
      <c r="IRW65" s="386"/>
      <c r="IRX65" s="386"/>
      <c r="IRY65" s="386"/>
      <c r="IRZ65" s="386"/>
      <c r="ISA65" s="386"/>
      <c r="ISB65" s="386"/>
      <c r="ISC65" s="386"/>
      <c r="ISD65" s="386"/>
      <c r="ISE65" s="386"/>
      <c r="ISF65" s="386"/>
      <c r="ISG65" s="386"/>
      <c r="ISH65" s="386"/>
      <c r="ISI65" s="386"/>
      <c r="ISJ65" s="386"/>
      <c r="ISK65" s="386"/>
      <c r="ISL65" s="386"/>
      <c r="ISM65" s="386"/>
      <c r="ISN65" s="386"/>
      <c r="ISO65" s="386"/>
      <c r="ISP65" s="386"/>
      <c r="ISQ65" s="386"/>
      <c r="ISR65" s="386"/>
      <c r="ISS65" s="386"/>
      <c r="IST65" s="386"/>
      <c r="ISU65" s="386"/>
      <c r="ISV65" s="386"/>
      <c r="ISW65" s="386"/>
      <c r="ISX65" s="386"/>
      <c r="ISY65" s="386"/>
      <c r="ISZ65" s="386"/>
      <c r="ITA65" s="386"/>
      <c r="ITB65" s="386"/>
      <c r="ITC65" s="386"/>
      <c r="ITD65" s="386"/>
      <c r="ITE65" s="386"/>
      <c r="ITF65" s="386"/>
      <c r="ITG65" s="386"/>
      <c r="ITH65" s="386"/>
      <c r="ITI65" s="386"/>
      <c r="ITJ65" s="386"/>
      <c r="ITK65" s="386"/>
      <c r="ITL65" s="386"/>
      <c r="ITM65" s="386"/>
      <c r="ITN65" s="386"/>
      <c r="ITO65" s="386"/>
      <c r="ITP65" s="386"/>
      <c r="ITQ65" s="386"/>
      <c r="ITR65" s="386"/>
      <c r="ITS65" s="386"/>
      <c r="ITT65" s="386"/>
      <c r="ITU65" s="386"/>
      <c r="ITV65" s="386"/>
      <c r="ITW65" s="386"/>
      <c r="ITX65" s="386"/>
      <c r="ITY65" s="386"/>
      <c r="ITZ65" s="386"/>
      <c r="IUA65" s="386"/>
      <c r="IUB65" s="386"/>
      <c r="IUC65" s="386"/>
      <c r="IUD65" s="386"/>
      <c r="IUE65" s="386"/>
      <c r="IUF65" s="386"/>
      <c r="IUG65" s="386"/>
      <c r="IUH65" s="386"/>
      <c r="IUI65" s="386"/>
      <c r="IUJ65" s="386"/>
      <c r="IUK65" s="386"/>
      <c r="IUL65" s="386"/>
      <c r="IUM65" s="386"/>
      <c r="IUN65" s="386"/>
      <c r="IUO65" s="386"/>
      <c r="IUP65" s="386"/>
      <c r="IUQ65" s="386"/>
      <c r="IUR65" s="386"/>
      <c r="IUS65" s="386"/>
      <c r="IUT65" s="386"/>
      <c r="IUU65" s="386"/>
      <c r="IUV65" s="386"/>
      <c r="IUW65" s="386"/>
      <c r="IUX65" s="386"/>
      <c r="IUY65" s="386"/>
      <c r="IUZ65" s="386"/>
      <c r="IVA65" s="386"/>
      <c r="IVB65" s="386"/>
      <c r="IVC65" s="386"/>
      <c r="IVD65" s="386"/>
      <c r="IVE65" s="386"/>
      <c r="IVF65" s="386"/>
      <c r="IVG65" s="386"/>
      <c r="IVH65" s="386"/>
      <c r="IVI65" s="386"/>
      <c r="IVJ65" s="386"/>
      <c r="IVK65" s="386"/>
      <c r="IVL65" s="386"/>
      <c r="IVM65" s="386"/>
      <c r="IVN65" s="386"/>
      <c r="IVO65" s="386"/>
      <c r="IVP65" s="386"/>
      <c r="IVQ65" s="386"/>
      <c r="IVR65" s="386"/>
      <c r="IVS65" s="386"/>
      <c r="IVT65" s="386"/>
      <c r="IVU65" s="386"/>
      <c r="IVV65" s="386"/>
      <c r="IVW65" s="386"/>
      <c r="IVX65" s="386"/>
      <c r="IVY65" s="386"/>
      <c r="IVZ65" s="386"/>
      <c r="IWA65" s="386"/>
      <c r="IWB65" s="386"/>
      <c r="IWC65" s="386"/>
      <c r="IWD65" s="386"/>
      <c r="IWE65" s="386"/>
      <c r="IWF65" s="386"/>
      <c r="IWG65" s="386"/>
      <c r="IWH65" s="386"/>
      <c r="IWI65" s="386"/>
      <c r="IWJ65" s="386"/>
      <c r="IWK65" s="386"/>
      <c r="IWL65" s="386"/>
      <c r="IWM65" s="386"/>
      <c r="IWN65" s="386"/>
      <c r="IWO65" s="386"/>
      <c r="IWP65" s="386"/>
      <c r="IWQ65" s="386"/>
      <c r="IWR65" s="386"/>
      <c r="IWS65" s="386"/>
      <c r="IWT65" s="386"/>
      <c r="IWU65" s="386"/>
      <c r="IWV65" s="386"/>
      <c r="IWW65" s="386"/>
      <c r="IWX65" s="386"/>
      <c r="IWY65" s="386"/>
      <c r="IWZ65" s="386"/>
      <c r="IXA65" s="386"/>
      <c r="IXB65" s="386"/>
      <c r="IXC65" s="386"/>
      <c r="IXD65" s="386"/>
      <c r="IXE65" s="386"/>
      <c r="IXF65" s="386"/>
      <c r="IXG65" s="386"/>
      <c r="IXH65" s="386"/>
      <c r="IXI65" s="386"/>
      <c r="IXJ65" s="386"/>
      <c r="IXK65" s="386"/>
      <c r="IXL65" s="386"/>
      <c r="IXM65" s="386"/>
      <c r="IXN65" s="386"/>
      <c r="IXO65" s="386"/>
      <c r="IXP65" s="386"/>
      <c r="IXQ65" s="386"/>
      <c r="IXR65" s="386"/>
      <c r="IXS65" s="386"/>
      <c r="IXT65" s="386"/>
      <c r="IXU65" s="386"/>
      <c r="IXV65" s="386"/>
      <c r="IXW65" s="386"/>
      <c r="IXX65" s="386"/>
      <c r="IXY65" s="386"/>
      <c r="IXZ65" s="386"/>
      <c r="IYA65" s="386"/>
      <c r="IYB65" s="386"/>
      <c r="IYC65" s="386"/>
      <c r="IYD65" s="386"/>
      <c r="IYE65" s="386"/>
      <c r="IYF65" s="386"/>
      <c r="IYG65" s="386"/>
      <c r="IYH65" s="386"/>
      <c r="IYI65" s="386"/>
      <c r="IYJ65" s="386"/>
      <c r="IYK65" s="386"/>
      <c r="IYL65" s="386"/>
      <c r="IYM65" s="386"/>
      <c r="IYN65" s="386"/>
      <c r="IYO65" s="386"/>
      <c r="IYP65" s="386"/>
      <c r="IYQ65" s="386"/>
      <c r="IYR65" s="386"/>
      <c r="IYS65" s="386"/>
      <c r="IYT65" s="386"/>
      <c r="IYU65" s="386"/>
      <c r="IYV65" s="386"/>
      <c r="IYW65" s="386"/>
      <c r="IYX65" s="386"/>
      <c r="IYY65" s="386"/>
      <c r="IYZ65" s="386"/>
      <c r="IZA65" s="386"/>
      <c r="IZB65" s="386"/>
      <c r="IZC65" s="386"/>
      <c r="IZD65" s="386"/>
      <c r="IZE65" s="386"/>
      <c r="IZF65" s="386"/>
      <c r="IZG65" s="386"/>
      <c r="IZH65" s="386"/>
      <c r="IZI65" s="386"/>
      <c r="IZJ65" s="386"/>
      <c r="IZK65" s="386"/>
      <c r="IZL65" s="386"/>
      <c r="IZM65" s="386"/>
      <c r="IZN65" s="386"/>
      <c r="IZO65" s="386"/>
      <c r="IZP65" s="386"/>
      <c r="IZQ65" s="386"/>
      <c r="IZR65" s="386"/>
      <c r="IZS65" s="386"/>
      <c r="IZT65" s="386"/>
      <c r="IZU65" s="386"/>
      <c r="IZV65" s="386"/>
      <c r="IZW65" s="386"/>
      <c r="IZX65" s="386"/>
      <c r="IZY65" s="386"/>
      <c r="IZZ65" s="386"/>
      <c r="JAA65" s="386"/>
      <c r="JAB65" s="386"/>
      <c r="JAC65" s="386"/>
      <c r="JAD65" s="386"/>
      <c r="JAE65" s="386"/>
      <c r="JAF65" s="386"/>
      <c r="JAG65" s="386"/>
      <c r="JAH65" s="386"/>
      <c r="JAI65" s="386"/>
      <c r="JAJ65" s="386"/>
      <c r="JAK65" s="386"/>
      <c r="JAL65" s="386"/>
      <c r="JAM65" s="386"/>
      <c r="JAN65" s="386"/>
      <c r="JAO65" s="386"/>
      <c r="JAP65" s="386"/>
      <c r="JAQ65" s="386"/>
      <c r="JAR65" s="386"/>
      <c r="JAS65" s="386"/>
      <c r="JAT65" s="386"/>
      <c r="JAU65" s="386"/>
      <c r="JAV65" s="386"/>
      <c r="JAW65" s="386"/>
      <c r="JAX65" s="386"/>
      <c r="JAY65" s="386"/>
      <c r="JAZ65" s="386"/>
      <c r="JBA65" s="386"/>
      <c r="JBB65" s="386"/>
      <c r="JBC65" s="386"/>
      <c r="JBD65" s="386"/>
      <c r="JBE65" s="386"/>
      <c r="JBF65" s="386"/>
      <c r="JBG65" s="386"/>
      <c r="JBH65" s="386"/>
      <c r="JBI65" s="386"/>
      <c r="JBJ65" s="386"/>
      <c r="JBK65" s="386"/>
      <c r="JBL65" s="386"/>
      <c r="JBM65" s="386"/>
      <c r="JBN65" s="386"/>
      <c r="JBO65" s="386"/>
      <c r="JBP65" s="386"/>
      <c r="JBQ65" s="386"/>
      <c r="JBR65" s="386"/>
      <c r="JBS65" s="386"/>
      <c r="JBT65" s="386"/>
      <c r="JBU65" s="386"/>
      <c r="JBV65" s="386"/>
      <c r="JBW65" s="386"/>
      <c r="JBX65" s="386"/>
      <c r="JBY65" s="386"/>
      <c r="JBZ65" s="386"/>
      <c r="JCA65" s="386"/>
      <c r="JCB65" s="386"/>
      <c r="JCC65" s="386"/>
      <c r="JCD65" s="386"/>
      <c r="JCE65" s="386"/>
      <c r="JCF65" s="386"/>
      <c r="JCG65" s="386"/>
      <c r="JCH65" s="386"/>
      <c r="JCI65" s="386"/>
      <c r="JCJ65" s="386"/>
      <c r="JCK65" s="386"/>
      <c r="JCL65" s="386"/>
      <c r="JCM65" s="386"/>
      <c r="JCN65" s="386"/>
      <c r="JCO65" s="386"/>
      <c r="JCP65" s="386"/>
      <c r="JCQ65" s="386"/>
      <c r="JCR65" s="386"/>
      <c r="JCS65" s="386"/>
      <c r="JCT65" s="386"/>
      <c r="JCU65" s="386"/>
      <c r="JCV65" s="386"/>
      <c r="JCW65" s="386"/>
      <c r="JCX65" s="386"/>
      <c r="JCY65" s="386"/>
      <c r="JCZ65" s="386"/>
      <c r="JDA65" s="386"/>
      <c r="JDB65" s="386"/>
      <c r="JDC65" s="386"/>
      <c r="JDD65" s="386"/>
      <c r="JDE65" s="386"/>
      <c r="JDF65" s="386"/>
      <c r="JDG65" s="386"/>
      <c r="JDH65" s="386"/>
      <c r="JDI65" s="386"/>
      <c r="JDJ65" s="386"/>
      <c r="JDK65" s="386"/>
      <c r="JDL65" s="386"/>
      <c r="JDM65" s="386"/>
      <c r="JDN65" s="386"/>
      <c r="JDO65" s="386"/>
      <c r="JDP65" s="386"/>
      <c r="JDQ65" s="386"/>
      <c r="JDR65" s="386"/>
      <c r="JDS65" s="386"/>
      <c r="JDT65" s="386"/>
      <c r="JDU65" s="386"/>
      <c r="JDV65" s="386"/>
      <c r="JDW65" s="386"/>
      <c r="JDX65" s="386"/>
      <c r="JDY65" s="386"/>
      <c r="JDZ65" s="386"/>
      <c r="JEA65" s="386"/>
      <c r="JEB65" s="386"/>
      <c r="JEC65" s="386"/>
      <c r="JED65" s="386"/>
      <c r="JEE65" s="386"/>
      <c r="JEF65" s="386"/>
      <c r="JEG65" s="386"/>
      <c r="JEH65" s="386"/>
      <c r="JEI65" s="386"/>
      <c r="JEJ65" s="386"/>
      <c r="JEK65" s="386"/>
      <c r="JEL65" s="386"/>
      <c r="JEM65" s="386"/>
      <c r="JEN65" s="386"/>
      <c r="JEO65" s="386"/>
      <c r="JEP65" s="386"/>
      <c r="JEQ65" s="386"/>
      <c r="JER65" s="386"/>
      <c r="JES65" s="386"/>
      <c r="JET65" s="386"/>
      <c r="JEU65" s="386"/>
      <c r="JEV65" s="386"/>
      <c r="JEW65" s="386"/>
      <c r="JEX65" s="386"/>
      <c r="JEY65" s="386"/>
      <c r="JEZ65" s="386"/>
      <c r="JFA65" s="386"/>
      <c r="JFB65" s="386"/>
      <c r="JFC65" s="386"/>
      <c r="JFD65" s="386"/>
      <c r="JFE65" s="386"/>
      <c r="JFF65" s="386"/>
      <c r="JFG65" s="386"/>
      <c r="JFH65" s="386"/>
      <c r="JFI65" s="386"/>
      <c r="JFJ65" s="386"/>
      <c r="JFK65" s="386"/>
      <c r="JFL65" s="386"/>
      <c r="JFM65" s="386"/>
      <c r="JFN65" s="386"/>
      <c r="JFO65" s="386"/>
      <c r="JFP65" s="386"/>
      <c r="JFQ65" s="386"/>
      <c r="JFR65" s="386"/>
      <c r="JFS65" s="386"/>
      <c r="JFT65" s="386"/>
      <c r="JFU65" s="386"/>
      <c r="JFV65" s="386"/>
      <c r="JFW65" s="386"/>
      <c r="JFX65" s="386"/>
      <c r="JFY65" s="386"/>
      <c r="JFZ65" s="386"/>
      <c r="JGA65" s="386"/>
      <c r="JGB65" s="386"/>
      <c r="JGC65" s="386"/>
      <c r="JGD65" s="386"/>
      <c r="JGE65" s="386"/>
      <c r="JGF65" s="386"/>
      <c r="JGG65" s="386"/>
      <c r="JGH65" s="386"/>
      <c r="JGI65" s="386"/>
      <c r="JGJ65" s="386"/>
      <c r="JGK65" s="386"/>
      <c r="JGL65" s="386"/>
      <c r="JGM65" s="386"/>
      <c r="JGN65" s="386"/>
      <c r="JGO65" s="386"/>
      <c r="JGP65" s="386"/>
      <c r="JGQ65" s="386"/>
      <c r="JGR65" s="386"/>
      <c r="JGS65" s="386"/>
      <c r="JGT65" s="386"/>
      <c r="JGU65" s="386"/>
      <c r="JGV65" s="386"/>
      <c r="JGW65" s="386"/>
      <c r="JGX65" s="386"/>
      <c r="JGY65" s="386"/>
      <c r="JGZ65" s="386"/>
      <c r="JHA65" s="386"/>
      <c r="JHB65" s="386"/>
      <c r="JHC65" s="386"/>
      <c r="JHD65" s="386"/>
      <c r="JHE65" s="386"/>
      <c r="JHF65" s="386"/>
      <c r="JHG65" s="386"/>
      <c r="JHH65" s="386"/>
      <c r="JHI65" s="386"/>
      <c r="JHJ65" s="386"/>
      <c r="JHK65" s="386"/>
      <c r="JHL65" s="386"/>
      <c r="JHM65" s="386"/>
      <c r="JHN65" s="386"/>
      <c r="JHO65" s="386"/>
      <c r="JHP65" s="386"/>
      <c r="JHQ65" s="386"/>
      <c r="JHR65" s="386"/>
      <c r="JHS65" s="386"/>
      <c r="JHT65" s="386"/>
      <c r="JHU65" s="386"/>
      <c r="JHV65" s="386"/>
      <c r="JHW65" s="386"/>
      <c r="JHX65" s="386"/>
      <c r="JHY65" s="386"/>
      <c r="JHZ65" s="386"/>
      <c r="JIA65" s="386"/>
      <c r="JIB65" s="386"/>
      <c r="JIC65" s="386"/>
      <c r="JID65" s="386"/>
      <c r="JIE65" s="386"/>
      <c r="JIF65" s="386"/>
      <c r="JIG65" s="386"/>
      <c r="JIH65" s="386"/>
      <c r="JII65" s="386"/>
      <c r="JIJ65" s="386"/>
      <c r="JIK65" s="386"/>
      <c r="JIL65" s="386"/>
      <c r="JIM65" s="386"/>
      <c r="JIN65" s="386"/>
      <c r="JIO65" s="386"/>
      <c r="JIP65" s="386"/>
      <c r="JIQ65" s="386"/>
      <c r="JIR65" s="386"/>
      <c r="JIS65" s="386"/>
      <c r="JIT65" s="386"/>
      <c r="JIU65" s="386"/>
      <c r="JIV65" s="386"/>
      <c r="JIW65" s="386"/>
      <c r="JIX65" s="386"/>
      <c r="JIY65" s="386"/>
      <c r="JIZ65" s="386"/>
      <c r="JJA65" s="386"/>
      <c r="JJB65" s="386"/>
      <c r="JJC65" s="386"/>
      <c r="JJD65" s="386"/>
      <c r="JJE65" s="386"/>
      <c r="JJF65" s="386"/>
      <c r="JJG65" s="386"/>
      <c r="JJH65" s="386"/>
      <c r="JJI65" s="386"/>
      <c r="JJJ65" s="386"/>
      <c r="JJK65" s="386"/>
      <c r="JJL65" s="386"/>
      <c r="JJM65" s="386"/>
      <c r="JJN65" s="386"/>
      <c r="JJO65" s="386"/>
      <c r="JJP65" s="386"/>
      <c r="JJQ65" s="386"/>
      <c r="JJR65" s="386"/>
      <c r="JJS65" s="386"/>
      <c r="JJT65" s="386"/>
      <c r="JJU65" s="386"/>
      <c r="JJV65" s="386"/>
      <c r="JJW65" s="386"/>
      <c r="JJX65" s="386"/>
      <c r="JJY65" s="386"/>
      <c r="JJZ65" s="386"/>
      <c r="JKA65" s="386"/>
      <c r="JKB65" s="386"/>
      <c r="JKC65" s="386"/>
      <c r="JKD65" s="386"/>
      <c r="JKE65" s="386"/>
      <c r="JKF65" s="386"/>
      <c r="JKG65" s="386"/>
      <c r="JKH65" s="386"/>
      <c r="JKI65" s="386"/>
      <c r="JKJ65" s="386"/>
      <c r="JKK65" s="386"/>
      <c r="JKL65" s="386"/>
      <c r="JKM65" s="386"/>
      <c r="JKN65" s="386"/>
      <c r="JKO65" s="386"/>
      <c r="JKP65" s="386"/>
      <c r="JKQ65" s="386"/>
      <c r="JKR65" s="386"/>
      <c r="JKS65" s="386"/>
      <c r="JKT65" s="386"/>
      <c r="JKU65" s="386"/>
      <c r="JKV65" s="386"/>
      <c r="JKW65" s="386"/>
      <c r="JKX65" s="386"/>
      <c r="JKY65" s="386"/>
      <c r="JKZ65" s="386"/>
      <c r="JLA65" s="386"/>
      <c r="JLB65" s="386"/>
      <c r="JLC65" s="386"/>
      <c r="JLD65" s="386"/>
      <c r="JLE65" s="386"/>
      <c r="JLF65" s="386"/>
      <c r="JLG65" s="386"/>
      <c r="JLH65" s="386"/>
      <c r="JLI65" s="386"/>
      <c r="JLJ65" s="386"/>
      <c r="JLK65" s="386"/>
      <c r="JLL65" s="386"/>
      <c r="JLM65" s="386"/>
      <c r="JLN65" s="386"/>
      <c r="JLO65" s="386"/>
      <c r="JLP65" s="386"/>
      <c r="JLQ65" s="386"/>
      <c r="JLR65" s="386"/>
      <c r="JLS65" s="386"/>
      <c r="JLT65" s="386"/>
      <c r="JLU65" s="386"/>
      <c r="JLV65" s="386"/>
      <c r="JLW65" s="386"/>
      <c r="JLX65" s="386"/>
      <c r="JLY65" s="386"/>
      <c r="JLZ65" s="386"/>
      <c r="JMA65" s="386"/>
      <c r="JMB65" s="386"/>
      <c r="JMC65" s="386"/>
      <c r="JMD65" s="386"/>
      <c r="JME65" s="386"/>
      <c r="JMF65" s="386"/>
      <c r="JMG65" s="386"/>
      <c r="JMH65" s="386"/>
      <c r="JMI65" s="386"/>
      <c r="JMJ65" s="386"/>
      <c r="JMK65" s="386"/>
      <c r="JML65" s="386"/>
      <c r="JMM65" s="386"/>
      <c r="JMN65" s="386"/>
      <c r="JMO65" s="386"/>
      <c r="JMP65" s="386"/>
      <c r="JMQ65" s="386"/>
      <c r="JMR65" s="386"/>
      <c r="JMS65" s="386"/>
      <c r="JMT65" s="386"/>
      <c r="JMU65" s="386"/>
      <c r="JMV65" s="386"/>
      <c r="JMW65" s="386"/>
      <c r="JMX65" s="386"/>
      <c r="JMY65" s="386"/>
      <c r="JMZ65" s="386"/>
      <c r="JNA65" s="386"/>
      <c r="JNB65" s="386"/>
      <c r="JNC65" s="386"/>
      <c r="JND65" s="386"/>
      <c r="JNE65" s="386"/>
      <c r="JNF65" s="386"/>
      <c r="JNG65" s="386"/>
      <c r="JNH65" s="386"/>
      <c r="JNI65" s="386"/>
      <c r="JNJ65" s="386"/>
      <c r="JNK65" s="386"/>
      <c r="JNL65" s="386"/>
      <c r="JNM65" s="386"/>
      <c r="JNN65" s="386"/>
      <c r="JNO65" s="386"/>
      <c r="JNP65" s="386"/>
      <c r="JNQ65" s="386"/>
      <c r="JNR65" s="386"/>
      <c r="JNS65" s="386"/>
      <c r="JNT65" s="386"/>
      <c r="JNU65" s="386"/>
      <c r="JNV65" s="386"/>
      <c r="JNW65" s="386"/>
      <c r="JNX65" s="386"/>
      <c r="JNY65" s="386"/>
      <c r="JNZ65" s="386"/>
      <c r="JOA65" s="386"/>
      <c r="JOB65" s="386"/>
      <c r="JOC65" s="386"/>
      <c r="JOD65" s="386"/>
      <c r="JOE65" s="386"/>
      <c r="JOF65" s="386"/>
      <c r="JOG65" s="386"/>
      <c r="JOH65" s="386"/>
      <c r="JOI65" s="386"/>
      <c r="JOJ65" s="386"/>
      <c r="JOK65" s="386"/>
      <c r="JOL65" s="386"/>
      <c r="JOM65" s="386"/>
      <c r="JON65" s="386"/>
      <c r="JOO65" s="386"/>
      <c r="JOP65" s="386"/>
      <c r="JOQ65" s="386"/>
      <c r="JOR65" s="386"/>
      <c r="JOS65" s="386"/>
      <c r="JOT65" s="386"/>
      <c r="JOU65" s="386"/>
      <c r="JOV65" s="386"/>
      <c r="JOW65" s="386"/>
      <c r="JOX65" s="386"/>
      <c r="JOY65" s="386"/>
      <c r="JOZ65" s="386"/>
      <c r="JPA65" s="386"/>
      <c r="JPB65" s="386"/>
      <c r="JPC65" s="386"/>
      <c r="JPD65" s="386"/>
      <c r="JPE65" s="386"/>
      <c r="JPF65" s="386"/>
      <c r="JPG65" s="386"/>
      <c r="JPH65" s="386"/>
      <c r="JPI65" s="386"/>
      <c r="JPJ65" s="386"/>
      <c r="JPK65" s="386"/>
      <c r="JPL65" s="386"/>
      <c r="JPM65" s="386"/>
      <c r="JPN65" s="386"/>
      <c r="JPO65" s="386"/>
      <c r="JPP65" s="386"/>
      <c r="JPQ65" s="386"/>
      <c r="JPR65" s="386"/>
      <c r="JPS65" s="386"/>
      <c r="JPT65" s="386"/>
      <c r="JPU65" s="386"/>
      <c r="JPV65" s="386"/>
      <c r="JPW65" s="386"/>
      <c r="JPX65" s="386"/>
      <c r="JPY65" s="386"/>
      <c r="JPZ65" s="386"/>
      <c r="JQA65" s="386"/>
      <c r="JQB65" s="386"/>
      <c r="JQC65" s="386"/>
      <c r="JQD65" s="386"/>
      <c r="JQE65" s="386"/>
      <c r="JQF65" s="386"/>
      <c r="JQG65" s="386"/>
      <c r="JQH65" s="386"/>
      <c r="JQI65" s="386"/>
      <c r="JQJ65" s="386"/>
      <c r="JQK65" s="386"/>
      <c r="JQL65" s="386"/>
      <c r="JQM65" s="386"/>
      <c r="JQN65" s="386"/>
      <c r="JQO65" s="386"/>
      <c r="JQP65" s="386"/>
      <c r="JQQ65" s="386"/>
      <c r="JQR65" s="386"/>
      <c r="JQS65" s="386"/>
      <c r="JQT65" s="386"/>
      <c r="JQU65" s="386"/>
      <c r="JQV65" s="386"/>
      <c r="JQW65" s="386"/>
      <c r="JQX65" s="386"/>
      <c r="JQY65" s="386"/>
      <c r="JQZ65" s="386"/>
      <c r="JRA65" s="386"/>
      <c r="JRB65" s="386"/>
      <c r="JRC65" s="386"/>
      <c r="JRD65" s="386"/>
      <c r="JRE65" s="386"/>
      <c r="JRF65" s="386"/>
      <c r="JRG65" s="386"/>
      <c r="JRH65" s="386"/>
      <c r="JRI65" s="386"/>
      <c r="JRJ65" s="386"/>
      <c r="JRK65" s="386"/>
      <c r="JRL65" s="386"/>
      <c r="JRM65" s="386"/>
      <c r="JRN65" s="386"/>
      <c r="JRO65" s="386"/>
      <c r="JRP65" s="386"/>
      <c r="JRQ65" s="386"/>
      <c r="JRR65" s="386"/>
      <c r="JRS65" s="386"/>
      <c r="JRT65" s="386"/>
      <c r="JRU65" s="386"/>
      <c r="JRV65" s="386"/>
      <c r="JRW65" s="386"/>
      <c r="JRX65" s="386"/>
      <c r="JRY65" s="386"/>
      <c r="JRZ65" s="386"/>
      <c r="JSA65" s="386"/>
      <c r="JSB65" s="386"/>
      <c r="JSC65" s="386"/>
      <c r="JSD65" s="386"/>
      <c r="JSE65" s="386"/>
      <c r="JSF65" s="386"/>
      <c r="JSG65" s="386"/>
      <c r="JSH65" s="386"/>
      <c r="JSI65" s="386"/>
      <c r="JSJ65" s="386"/>
      <c r="JSK65" s="386"/>
      <c r="JSL65" s="386"/>
      <c r="JSM65" s="386"/>
      <c r="JSN65" s="386"/>
      <c r="JSO65" s="386"/>
      <c r="JSP65" s="386"/>
      <c r="JSQ65" s="386"/>
      <c r="JSR65" s="386"/>
      <c r="JSS65" s="386"/>
      <c r="JST65" s="386"/>
      <c r="JSU65" s="386"/>
      <c r="JSV65" s="386"/>
      <c r="JSW65" s="386"/>
      <c r="JSX65" s="386"/>
      <c r="JSY65" s="386"/>
      <c r="JSZ65" s="386"/>
      <c r="JTA65" s="386"/>
      <c r="JTB65" s="386"/>
      <c r="JTC65" s="386"/>
      <c r="JTD65" s="386"/>
      <c r="JTE65" s="386"/>
      <c r="JTF65" s="386"/>
      <c r="JTG65" s="386"/>
      <c r="JTH65" s="386"/>
      <c r="JTI65" s="386"/>
      <c r="JTJ65" s="386"/>
      <c r="JTK65" s="386"/>
      <c r="JTL65" s="386"/>
      <c r="JTM65" s="386"/>
      <c r="JTN65" s="386"/>
      <c r="JTO65" s="386"/>
      <c r="JTP65" s="386"/>
      <c r="JTQ65" s="386"/>
      <c r="JTR65" s="386"/>
      <c r="JTS65" s="386"/>
      <c r="JTT65" s="386"/>
      <c r="JTU65" s="386"/>
      <c r="JTV65" s="386"/>
      <c r="JTW65" s="386"/>
      <c r="JTX65" s="386"/>
      <c r="JTY65" s="386"/>
      <c r="JTZ65" s="386"/>
      <c r="JUA65" s="386"/>
      <c r="JUB65" s="386"/>
      <c r="JUC65" s="386"/>
      <c r="JUD65" s="386"/>
      <c r="JUE65" s="386"/>
      <c r="JUF65" s="386"/>
      <c r="JUG65" s="386"/>
      <c r="JUH65" s="386"/>
      <c r="JUI65" s="386"/>
      <c r="JUJ65" s="386"/>
      <c r="JUK65" s="386"/>
      <c r="JUL65" s="386"/>
      <c r="JUM65" s="386"/>
      <c r="JUN65" s="386"/>
      <c r="JUO65" s="386"/>
      <c r="JUP65" s="386"/>
      <c r="JUQ65" s="386"/>
      <c r="JUR65" s="386"/>
      <c r="JUS65" s="386"/>
      <c r="JUT65" s="386"/>
      <c r="JUU65" s="386"/>
      <c r="JUV65" s="386"/>
      <c r="JUW65" s="386"/>
      <c r="JUX65" s="386"/>
      <c r="JUY65" s="386"/>
      <c r="JUZ65" s="386"/>
      <c r="JVA65" s="386"/>
      <c r="JVB65" s="386"/>
      <c r="JVC65" s="386"/>
      <c r="JVD65" s="386"/>
      <c r="JVE65" s="386"/>
      <c r="JVF65" s="386"/>
      <c r="JVG65" s="386"/>
      <c r="JVH65" s="386"/>
      <c r="JVI65" s="386"/>
      <c r="JVJ65" s="386"/>
      <c r="JVK65" s="386"/>
      <c r="JVL65" s="386"/>
      <c r="JVM65" s="386"/>
      <c r="JVN65" s="386"/>
      <c r="JVO65" s="386"/>
      <c r="JVP65" s="386"/>
      <c r="JVQ65" s="386"/>
      <c r="JVR65" s="386"/>
      <c r="JVS65" s="386"/>
      <c r="JVT65" s="386"/>
      <c r="JVU65" s="386"/>
      <c r="JVV65" s="386"/>
      <c r="JVW65" s="386"/>
      <c r="JVX65" s="386"/>
      <c r="JVY65" s="386"/>
      <c r="JVZ65" s="386"/>
      <c r="JWA65" s="386"/>
      <c r="JWB65" s="386"/>
      <c r="JWC65" s="386"/>
      <c r="JWD65" s="386"/>
      <c r="JWE65" s="386"/>
      <c r="JWF65" s="386"/>
      <c r="JWG65" s="386"/>
      <c r="JWH65" s="386"/>
      <c r="JWI65" s="386"/>
      <c r="JWJ65" s="386"/>
      <c r="JWK65" s="386"/>
      <c r="JWL65" s="386"/>
      <c r="JWM65" s="386"/>
      <c r="JWN65" s="386"/>
      <c r="JWO65" s="386"/>
      <c r="JWP65" s="386"/>
      <c r="JWQ65" s="386"/>
      <c r="JWR65" s="386"/>
      <c r="JWS65" s="386"/>
      <c r="JWT65" s="386"/>
      <c r="JWU65" s="386"/>
      <c r="JWV65" s="386"/>
      <c r="JWW65" s="386"/>
      <c r="JWX65" s="386"/>
      <c r="JWY65" s="386"/>
      <c r="JWZ65" s="386"/>
      <c r="JXA65" s="386"/>
      <c r="JXB65" s="386"/>
      <c r="JXC65" s="386"/>
      <c r="JXD65" s="386"/>
      <c r="JXE65" s="386"/>
      <c r="JXF65" s="386"/>
      <c r="JXG65" s="386"/>
      <c r="JXH65" s="386"/>
      <c r="JXI65" s="386"/>
      <c r="JXJ65" s="386"/>
      <c r="JXK65" s="386"/>
      <c r="JXL65" s="386"/>
      <c r="JXM65" s="386"/>
      <c r="JXN65" s="386"/>
      <c r="JXO65" s="386"/>
      <c r="JXP65" s="386"/>
      <c r="JXQ65" s="386"/>
      <c r="JXR65" s="386"/>
      <c r="JXS65" s="386"/>
      <c r="JXT65" s="386"/>
      <c r="JXU65" s="386"/>
      <c r="JXV65" s="386"/>
      <c r="JXW65" s="386"/>
      <c r="JXX65" s="386"/>
      <c r="JXY65" s="386"/>
      <c r="JXZ65" s="386"/>
      <c r="JYA65" s="386"/>
      <c r="JYB65" s="386"/>
      <c r="JYC65" s="386"/>
      <c r="JYD65" s="386"/>
      <c r="JYE65" s="386"/>
      <c r="JYF65" s="386"/>
      <c r="JYG65" s="386"/>
      <c r="JYH65" s="386"/>
      <c r="JYI65" s="386"/>
      <c r="JYJ65" s="386"/>
      <c r="JYK65" s="386"/>
      <c r="JYL65" s="386"/>
      <c r="JYM65" s="386"/>
      <c r="JYN65" s="386"/>
      <c r="JYO65" s="386"/>
      <c r="JYP65" s="386"/>
      <c r="JYQ65" s="386"/>
      <c r="JYR65" s="386"/>
      <c r="JYS65" s="386"/>
      <c r="JYT65" s="386"/>
      <c r="JYU65" s="386"/>
      <c r="JYV65" s="386"/>
      <c r="JYW65" s="386"/>
      <c r="JYX65" s="386"/>
      <c r="JYY65" s="386"/>
      <c r="JYZ65" s="386"/>
      <c r="JZA65" s="386"/>
      <c r="JZB65" s="386"/>
      <c r="JZC65" s="386"/>
      <c r="JZD65" s="386"/>
      <c r="JZE65" s="386"/>
      <c r="JZF65" s="386"/>
      <c r="JZG65" s="386"/>
      <c r="JZH65" s="386"/>
      <c r="JZI65" s="386"/>
      <c r="JZJ65" s="386"/>
      <c r="JZK65" s="386"/>
      <c r="JZL65" s="386"/>
      <c r="JZM65" s="386"/>
      <c r="JZN65" s="386"/>
      <c r="JZO65" s="386"/>
      <c r="JZP65" s="386"/>
      <c r="JZQ65" s="386"/>
      <c r="JZR65" s="386"/>
      <c r="JZS65" s="386"/>
      <c r="JZT65" s="386"/>
      <c r="JZU65" s="386"/>
      <c r="JZV65" s="386"/>
      <c r="JZW65" s="386"/>
      <c r="JZX65" s="386"/>
      <c r="JZY65" s="386"/>
      <c r="JZZ65" s="386"/>
      <c r="KAA65" s="386"/>
      <c r="KAB65" s="386"/>
      <c r="KAC65" s="386"/>
      <c r="KAD65" s="386"/>
      <c r="KAE65" s="386"/>
      <c r="KAF65" s="386"/>
      <c r="KAG65" s="386"/>
      <c r="KAH65" s="386"/>
      <c r="KAI65" s="386"/>
      <c r="KAJ65" s="386"/>
      <c r="KAK65" s="386"/>
      <c r="KAL65" s="386"/>
      <c r="KAM65" s="386"/>
      <c r="KAN65" s="386"/>
      <c r="KAO65" s="386"/>
      <c r="KAP65" s="386"/>
      <c r="KAQ65" s="386"/>
      <c r="KAR65" s="386"/>
      <c r="KAS65" s="386"/>
      <c r="KAT65" s="386"/>
      <c r="KAU65" s="386"/>
      <c r="KAV65" s="386"/>
      <c r="KAW65" s="386"/>
      <c r="KAX65" s="386"/>
      <c r="KAY65" s="386"/>
      <c r="KAZ65" s="386"/>
      <c r="KBA65" s="386"/>
      <c r="KBB65" s="386"/>
      <c r="KBC65" s="386"/>
      <c r="KBD65" s="386"/>
      <c r="KBE65" s="386"/>
      <c r="KBF65" s="386"/>
      <c r="KBG65" s="386"/>
      <c r="KBH65" s="386"/>
      <c r="KBI65" s="386"/>
      <c r="KBJ65" s="386"/>
      <c r="KBK65" s="386"/>
      <c r="KBL65" s="386"/>
      <c r="KBM65" s="386"/>
      <c r="KBN65" s="386"/>
      <c r="KBO65" s="386"/>
      <c r="KBP65" s="386"/>
      <c r="KBQ65" s="386"/>
      <c r="KBR65" s="386"/>
      <c r="KBS65" s="386"/>
      <c r="KBT65" s="386"/>
      <c r="KBU65" s="386"/>
      <c r="KBV65" s="386"/>
      <c r="KBW65" s="386"/>
      <c r="KBX65" s="386"/>
      <c r="KBY65" s="386"/>
      <c r="KBZ65" s="386"/>
      <c r="KCA65" s="386"/>
      <c r="KCB65" s="386"/>
      <c r="KCC65" s="386"/>
      <c r="KCD65" s="386"/>
      <c r="KCE65" s="386"/>
      <c r="KCF65" s="386"/>
      <c r="KCG65" s="386"/>
      <c r="KCH65" s="386"/>
      <c r="KCI65" s="386"/>
      <c r="KCJ65" s="386"/>
      <c r="KCK65" s="386"/>
      <c r="KCL65" s="386"/>
      <c r="KCM65" s="386"/>
      <c r="KCN65" s="386"/>
      <c r="KCO65" s="386"/>
      <c r="KCP65" s="386"/>
      <c r="KCQ65" s="386"/>
      <c r="KCR65" s="386"/>
      <c r="KCS65" s="386"/>
      <c r="KCT65" s="386"/>
      <c r="KCU65" s="386"/>
      <c r="KCV65" s="386"/>
      <c r="KCW65" s="386"/>
      <c r="KCX65" s="386"/>
      <c r="KCY65" s="386"/>
      <c r="KCZ65" s="386"/>
      <c r="KDA65" s="386"/>
      <c r="KDB65" s="386"/>
      <c r="KDC65" s="386"/>
      <c r="KDD65" s="386"/>
      <c r="KDE65" s="386"/>
      <c r="KDF65" s="386"/>
      <c r="KDG65" s="386"/>
      <c r="KDH65" s="386"/>
      <c r="KDI65" s="386"/>
      <c r="KDJ65" s="386"/>
      <c r="KDK65" s="386"/>
      <c r="KDL65" s="386"/>
      <c r="KDM65" s="386"/>
      <c r="KDN65" s="386"/>
      <c r="KDO65" s="386"/>
      <c r="KDP65" s="386"/>
      <c r="KDQ65" s="386"/>
      <c r="KDR65" s="386"/>
      <c r="KDS65" s="386"/>
      <c r="KDT65" s="386"/>
      <c r="KDU65" s="386"/>
      <c r="KDV65" s="386"/>
      <c r="KDW65" s="386"/>
      <c r="KDX65" s="386"/>
      <c r="KDY65" s="386"/>
      <c r="KDZ65" s="386"/>
      <c r="KEA65" s="386"/>
      <c r="KEB65" s="386"/>
      <c r="KEC65" s="386"/>
      <c r="KED65" s="386"/>
      <c r="KEE65" s="386"/>
      <c r="KEF65" s="386"/>
      <c r="KEG65" s="386"/>
      <c r="KEH65" s="386"/>
      <c r="KEI65" s="386"/>
      <c r="KEJ65" s="386"/>
      <c r="KEK65" s="386"/>
      <c r="KEL65" s="386"/>
      <c r="KEM65" s="386"/>
      <c r="KEN65" s="386"/>
      <c r="KEO65" s="386"/>
      <c r="KEP65" s="386"/>
      <c r="KEQ65" s="386"/>
      <c r="KER65" s="386"/>
      <c r="KES65" s="386"/>
      <c r="KET65" s="386"/>
      <c r="KEU65" s="386"/>
      <c r="KEV65" s="386"/>
      <c r="KEW65" s="386"/>
      <c r="KEX65" s="386"/>
      <c r="KEY65" s="386"/>
      <c r="KEZ65" s="386"/>
      <c r="KFA65" s="386"/>
      <c r="KFB65" s="386"/>
      <c r="KFC65" s="386"/>
      <c r="KFD65" s="386"/>
      <c r="KFE65" s="386"/>
      <c r="KFF65" s="386"/>
      <c r="KFG65" s="386"/>
      <c r="KFH65" s="386"/>
      <c r="KFI65" s="386"/>
      <c r="KFJ65" s="386"/>
      <c r="KFK65" s="386"/>
      <c r="KFL65" s="386"/>
      <c r="KFM65" s="386"/>
      <c r="KFN65" s="386"/>
      <c r="KFO65" s="386"/>
      <c r="KFP65" s="386"/>
      <c r="KFQ65" s="386"/>
      <c r="KFR65" s="386"/>
      <c r="KFS65" s="386"/>
      <c r="KFT65" s="386"/>
      <c r="KFU65" s="386"/>
      <c r="KFV65" s="386"/>
      <c r="KFW65" s="386"/>
      <c r="KFX65" s="386"/>
      <c r="KFY65" s="386"/>
      <c r="KFZ65" s="386"/>
      <c r="KGA65" s="386"/>
      <c r="KGB65" s="386"/>
      <c r="KGC65" s="386"/>
      <c r="KGD65" s="386"/>
      <c r="KGE65" s="386"/>
      <c r="KGF65" s="386"/>
      <c r="KGG65" s="386"/>
      <c r="KGH65" s="386"/>
      <c r="KGI65" s="386"/>
      <c r="KGJ65" s="386"/>
      <c r="KGK65" s="386"/>
      <c r="KGL65" s="386"/>
      <c r="KGM65" s="386"/>
      <c r="KGN65" s="386"/>
      <c r="KGO65" s="386"/>
      <c r="KGP65" s="386"/>
      <c r="KGQ65" s="386"/>
      <c r="KGR65" s="386"/>
      <c r="KGS65" s="386"/>
      <c r="KGT65" s="386"/>
      <c r="KGU65" s="386"/>
      <c r="KGV65" s="386"/>
      <c r="KGW65" s="386"/>
      <c r="KGX65" s="386"/>
      <c r="KGY65" s="386"/>
      <c r="KGZ65" s="386"/>
      <c r="KHA65" s="386"/>
      <c r="KHB65" s="386"/>
      <c r="KHC65" s="386"/>
      <c r="KHD65" s="386"/>
      <c r="KHE65" s="386"/>
      <c r="KHF65" s="386"/>
      <c r="KHG65" s="386"/>
      <c r="KHH65" s="386"/>
      <c r="KHI65" s="386"/>
      <c r="KHJ65" s="386"/>
      <c r="KHK65" s="386"/>
      <c r="KHL65" s="386"/>
      <c r="KHM65" s="386"/>
      <c r="KHN65" s="386"/>
      <c r="KHO65" s="386"/>
      <c r="KHP65" s="386"/>
      <c r="KHQ65" s="386"/>
      <c r="KHR65" s="386"/>
      <c r="KHS65" s="386"/>
      <c r="KHT65" s="386"/>
      <c r="KHU65" s="386"/>
      <c r="KHV65" s="386"/>
      <c r="KHW65" s="386"/>
      <c r="KHX65" s="386"/>
      <c r="KHY65" s="386"/>
      <c r="KHZ65" s="386"/>
      <c r="KIA65" s="386"/>
      <c r="KIB65" s="386"/>
      <c r="KIC65" s="386"/>
      <c r="KID65" s="386"/>
      <c r="KIE65" s="386"/>
      <c r="KIF65" s="386"/>
      <c r="KIG65" s="386"/>
      <c r="KIH65" s="386"/>
      <c r="KII65" s="386"/>
      <c r="KIJ65" s="386"/>
      <c r="KIK65" s="386"/>
      <c r="KIL65" s="386"/>
      <c r="KIM65" s="386"/>
      <c r="KIN65" s="386"/>
      <c r="KIO65" s="386"/>
      <c r="KIP65" s="386"/>
      <c r="KIQ65" s="386"/>
      <c r="KIR65" s="386"/>
      <c r="KIS65" s="386"/>
      <c r="KIT65" s="386"/>
      <c r="KIU65" s="386"/>
      <c r="KIV65" s="386"/>
      <c r="KIW65" s="386"/>
      <c r="KIX65" s="386"/>
      <c r="KIY65" s="386"/>
      <c r="KIZ65" s="386"/>
      <c r="KJA65" s="386"/>
      <c r="KJB65" s="386"/>
      <c r="KJC65" s="386"/>
      <c r="KJD65" s="386"/>
      <c r="KJE65" s="386"/>
      <c r="KJF65" s="386"/>
      <c r="KJG65" s="386"/>
      <c r="KJH65" s="386"/>
      <c r="KJI65" s="386"/>
      <c r="KJJ65" s="386"/>
      <c r="KJK65" s="386"/>
      <c r="KJL65" s="386"/>
      <c r="KJM65" s="386"/>
      <c r="KJN65" s="386"/>
      <c r="KJO65" s="386"/>
      <c r="KJP65" s="386"/>
      <c r="KJQ65" s="386"/>
      <c r="KJR65" s="386"/>
      <c r="KJS65" s="386"/>
      <c r="KJT65" s="386"/>
      <c r="KJU65" s="386"/>
      <c r="KJV65" s="386"/>
      <c r="KJW65" s="386"/>
      <c r="KJX65" s="386"/>
      <c r="KJY65" s="386"/>
      <c r="KJZ65" s="386"/>
      <c r="KKA65" s="386"/>
      <c r="KKB65" s="386"/>
      <c r="KKC65" s="386"/>
      <c r="KKD65" s="386"/>
      <c r="KKE65" s="386"/>
      <c r="KKF65" s="386"/>
      <c r="KKG65" s="386"/>
      <c r="KKH65" s="386"/>
      <c r="KKI65" s="386"/>
      <c r="KKJ65" s="386"/>
      <c r="KKK65" s="386"/>
      <c r="KKL65" s="386"/>
      <c r="KKM65" s="386"/>
      <c r="KKN65" s="386"/>
      <c r="KKO65" s="386"/>
      <c r="KKP65" s="386"/>
      <c r="KKQ65" s="386"/>
      <c r="KKR65" s="386"/>
      <c r="KKS65" s="386"/>
      <c r="KKT65" s="386"/>
      <c r="KKU65" s="386"/>
      <c r="KKV65" s="386"/>
      <c r="KKW65" s="386"/>
      <c r="KKX65" s="386"/>
      <c r="KKY65" s="386"/>
      <c r="KKZ65" s="386"/>
      <c r="KLA65" s="386"/>
      <c r="KLB65" s="386"/>
      <c r="KLC65" s="386"/>
      <c r="KLD65" s="386"/>
      <c r="KLE65" s="386"/>
      <c r="KLF65" s="386"/>
      <c r="KLG65" s="386"/>
      <c r="KLH65" s="386"/>
      <c r="KLI65" s="386"/>
      <c r="KLJ65" s="386"/>
      <c r="KLK65" s="386"/>
      <c r="KLL65" s="386"/>
      <c r="KLM65" s="386"/>
      <c r="KLN65" s="386"/>
      <c r="KLO65" s="386"/>
      <c r="KLP65" s="386"/>
      <c r="KLQ65" s="386"/>
      <c r="KLR65" s="386"/>
      <c r="KLS65" s="386"/>
      <c r="KLT65" s="386"/>
      <c r="KLU65" s="386"/>
      <c r="KLV65" s="386"/>
      <c r="KLW65" s="386"/>
      <c r="KLX65" s="386"/>
      <c r="KLY65" s="386"/>
      <c r="KLZ65" s="386"/>
      <c r="KMA65" s="386"/>
      <c r="KMB65" s="386"/>
      <c r="KMC65" s="386"/>
      <c r="KMD65" s="386"/>
      <c r="KME65" s="386"/>
      <c r="KMF65" s="386"/>
      <c r="KMG65" s="386"/>
      <c r="KMH65" s="386"/>
      <c r="KMI65" s="386"/>
      <c r="KMJ65" s="386"/>
      <c r="KMK65" s="386"/>
      <c r="KML65" s="386"/>
      <c r="KMM65" s="386"/>
      <c r="KMN65" s="386"/>
      <c r="KMO65" s="386"/>
      <c r="KMP65" s="386"/>
      <c r="KMQ65" s="386"/>
      <c r="KMR65" s="386"/>
      <c r="KMS65" s="386"/>
      <c r="KMT65" s="386"/>
      <c r="KMU65" s="386"/>
      <c r="KMV65" s="386"/>
      <c r="KMW65" s="386"/>
      <c r="KMX65" s="386"/>
      <c r="KMY65" s="386"/>
      <c r="KMZ65" s="386"/>
      <c r="KNA65" s="386"/>
      <c r="KNB65" s="386"/>
      <c r="KNC65" s="386"/>
      <c r="KND65" s="386"/>
      <c r="KNE65" s="386"/>
      <c r="KNF65" s="386"/>
      <c r="KNG65" s="386"/>
      <c r="KNH65" s="386"/>
      <c r="KNI65" s="386"/>
      <c r="KNJ65" s="386"/>
      <c r="KNK65" s="386"/>
      <c r="KNL65" s="386"/>
      <c r="KNM65" s="386"/>
      <c r="KNN65" s="386"/>
      <c r="KNO65" s="386"/>
      <c r="KNP65" s="386"/>
      <c r="KNQ65" s="386"/>
      <c r="KNR65" s="386"/>
      <c r="KNS65" s="386"/>
      <c r="KNT65" s="386"/>
      <c r="KNU65" s="386"/>
      <c r="KNV65" s="386"/>
      <c r="KNW65" s="386"/>
      <c r="KNX65" s="386"/>
      <c r="KNY65" s="386"/>
      <c r="KNZ65" s="386"/>
      <c r="KOA65" s="386"/>
      <c r="KOB65" s="386"/>
      <c r="KOC65" s="386"/>
      <c r="KOD65" s="386"/>
      <c r="KOE65" s="386"/>
      <c r="KOF65" s="386"/>
      <c r="KOG65" s="386"/>
      <c r="KOH65" s="386"/>
      <c r="KOI65" s="386"/>
      <c r="KOJ65" s="386"/>
      <c r="KOK65" s="386"/>
      <c r="KOL65" s="386"/>
      <c r="KOM65" s="386"/>
      <c r="KON65" s="386"/>
      <c r="KOO65" s="386"/>
      <c r="KOP65" s="386"/>
      <c r="KOQ65" s="386"/>
      <c r="KOR65" s="386"/>
      <c r="KOS65" s="386"/>
      <c r="KOT65" s="386"/>
      <c r="KOU65" s="386"/>
      <c r="KOV65" s="386"/>
      <c r="KOW65" s="386"/>
      <c r="KOX65" s="386"/>
      <c r="KOY65" s="386"/>
      <c r="KOZ65" s="386"/>
      <c r="KPA65" s="386"/>
      <c r="KPB65" s="386"/>
      <c r="KPC65" s="386"/>
      <c r="KPD65" s="386"/>
      <c r="KPE65" s="386"/>
      <c r="KPF65" s="386"/>
      <c r="KPG65" s="386"/>
      <c r="KPH65" s="386"/>
      <c r="KPI65" s="386"/>
      <c r="KPJ65" s="386"/>
      <c r="KPK65" s="386"/>
      <c r="KPL65" s="386"/>
      <c r="KPM65" s="386"/>
      <c r="KPN65" s="386"/>
      <c r="KPO65" s="386"/>
      <c r="KPP65" s="386"/>
      <c r="KPQ65" s="386"/>
      <c r="KPR65" s="386"/>
      <c r="KPS65" s="386"/>
      <c r="KPT65" s="386"/>
      <c r="KPU65" s="386"/>
      <c r="KPV65" s="386"/>
      <c r="KPW65" s="386"/>
      <c r="KPX65" s="386"/>
      <c r="KPY65" s="386"/>
      <c r="KPZ65" s="386"/>
      <c r="KQA65" s="386"/>
      <c r="KQB65" s="386"/>
      <c r="KQC65" s="386"/>
      <c r="KQD65" s="386"/>
      <c r="KQE65" s="386"/>
      <c r="KQF65" s="386"/>
      <c r="KQG65" s="386"/>
      <c r="KQH65" s="386"/>
      <c r="KQI65" s="386"/>
      <c r="KQJ65" s="386"/>
      <c r="KQK65" s="386"/>
      <c r="KQL65" s="386"/>
      <c r="KQM65" s="386"/>
      <c r="KQN65" s="386"/>
      <c r="KQO65" s="386"/>
      <c r="KQP65" s="386"/>
      <c r="KQQ65" s="386"/>
      <c r="KQR65" s="386"/>
      <c r="KQS65" s="386"/>
      <c r="KQT65" s="386"/>
      <c r="KQU65" s="386"/>
      <c r="KQV65" s="386"/>
      <c r="KQW65" s="386"/>
      <c r="KQX65" s="386"/>
      <c r="KQY65" s="386"/>
      <c r="KQZ65" s="386"/>
      <c r="KRA65" s="386"/>
      <c r="KRB65" s="386"/>
      <c r="KRC65" s="386"/>
      <c r="KRD65" s="386"/>
      <c r="KRE65" s="386"/>
      <c r="KRF65" s="386"/>
      <c r="KRG65" s="386"/>
      <c r="KRH65" s="386"/>
      <c r="KRI65" s="386"/>
      <c r="KRJ65" s="386"/>
      <c r="KRK65" s="386"/>
      <c r="KRL65" s="386"/>
      <c r="KRM65" s="386"/>
      <c r="KRN65" s="386"/>
      <c r="KRO65" s="386"/>
      <c r="KRP65" s="386"/>
      <c r="KRQ65" s="386"/>
      <c r="KRR65" s="386"/>
      <c r="KRS65" s="386"/>
      <c r="KRT65" s="386"/>
      <c r="KRU65" s="386"/>
      <c r="KRV65" s="386"/>
      <c r="KRW65" s="386"/>
      <c r="KRX65" s="386"/>
      <c r="KRY65" s="386"/>
      <c r="KRZ65" s="386"/>
      <c r="KSA65" s="386"/>
      <c r="KSB65" s="386"/>
      <c r="KSC65" s="386"/>
      <c r="KSD65" s="386"/>
      <c r="KSE65" s="386"/>
      <c r="KSF65" s="386"/>
      <c r="KSG65" s="386"/>
      <c r="KSH65" s="386"/>
      <c r="KSI65" s="386"/>
      <c r="KSJ65" s="386"/>
      <c r="KSK65" s="386"/>
      <c r="KSL65" s="386"/>
      <c r="KSM65" s="386"/>
      <c r="KSN65" s="386"/>
      <c r="KSO65" s="386"/>
      <c r="KSP65" s="386"/>
      <c r="KSQ65" s="386"/>
      <c r="KSR65" s="386"/>
      <c r="KSS65" s="386"/>
      <c r="KST65" s="386"/>
      <c r="KSU65" s="386"/>
      <c r="KSV65" s="386"/>
      <c r="KSW65" s="386"/>
      <c r="KSX65" s="386"/>
      <c r="KSY65" s="386"/>
      <c r="KSZ65" s="386"/>
      <c r="KTA65" s="386"/>
      <c r="KTB65" s="386"/>
      <c r="KTC65" s="386"/>
      <c r="KTD65" s="386"/>
      <c r="KTE65" s="386"/>
      <c r="KTF65" s="386"/>
      <c r="KTG65" s="386"/>
      <c r="KTH65" s="386"/>
      <c r="KTI65" s="386"/>
      <c r="KTJ65" s="386"/>
      <c r="KTK65" s="386"/>
      <c r="KTL65" s="386"/>
      <c r="KTM65" s="386"/>
      <c r="KTN65" s="386"/>
      <c r="KTO65" s="386"/>
      <c r="KTP65" s="386"/>
      <c r="KTQ65" s="386"/>
      <c r="KTR65" s="386"/>
      <c r="KTS65" s="386"/>
      <c r="KTT65" s="386"/>
      <c r="KTU65" s="386"/>
      <c r="KTV65" s="386"/>
      <c r="KTW65" s="386"/>
      <c r="KTX65" s="386"/>
      <c r="KTY65" s="386"/>
      <c r="KTZ65" s="386"/>
      <c r="KUA65" s="386"/>
      <c r="KUB65" s="386"/>
      <c r="KUC65" s="386"/>
      <c r="KUD65" s="386"/>
      <c r="KUE65" s="386"/>
      <c r="KUF65" s="386"/>
      <c r="KUG65" s="386"/>
      <c r="KUH65" s="386"/>
      <c r="KUI65" s="386"/>
      <c r="KUJ65" s="386"/>
      <c r="KUK65" s="386"/>
      <c r="KUL65" s="386"/>
      <c r="KUM65" s="386"/>
      <c r="KUN65" s="386"/>
      <c r="KUO65" s="386"/>
      <c r="KUP65" s="386"/>
      <c r="KUQ65" s="386"/>
      <c r="KUR65" s="386"/>
      <c r="KUS65" s="386"/>
      <c r="KUT65" s="386"/>
      <c r="KUU65" s="386"/>
      <c r="KUV65" s="386"/>
      <c r="KUW65" s="386"/>
      <c r="KUX65" s="386"/>
      <c r="KUY65" s="386"/>
      <c r="KUZ65" s="386"/>
      <c r="KVA65" s="386"/>
      <c r="KVB65" s="386"/>
      <c r="KVC65" s="386"/>
      <c r="KVD65" s="386"/>
      <c r="KVE65" s="386"/>
      <c r="KVF65" s="386"/>
      <c r="KVG65" s="386"/>
      <c r="KVH65" s="386"/>
      <c r="KVI65" s="386"/>
      <c r="KVJ65" s="386"/>
      <c r="KVK65" s="386"/>
      <c r="KVL65" s="386"/>
      <c r="KVM65" s="386"/>
      <c r="KVN65" s="386"/>
      <c r="KVO65" s="386"/>
      <c r="KVP65" s="386"/>
      <c r="KVQ65" s="386"/>
      <c r="KVR65" s="386"/>
      <c r="KVS65" s="386"/>
      <c r="KVT65" s="386"/>
      <c r="KVU65" s="386"/>
      <c r="KVV65" s="386"/>
      <c r="KVW65" s="386"/>
      <c r="KVX65" s="386"/>
      <c r="KVY65" s="386"/>
      <c r="KVZ65" s="386"/>
      <c r="KWA65" s="386"/>
      <c r="KWB65" s="386"/>
      <c r="KWC65" s="386"/>
      <c r="KWD65" s="386"/>
      <c r="KWE65" s="386"/>
      <c r="KWF65" s="386"/>
      <c r="KWG65" s="386"/>
      <c r="KWH65" s="386"/>
      <c r="KWI65" s="386"/>
      <c r="KWJ65" s="386"/>
      <c r="KWK65" s="386"/>
      <c r="KWL65" s="386"/>
      <c r="KWM65" s="386"/>
      <c r="KWN65" s="386"/>
      <c r="KWO65" s="386"/>
      <c r="KWP65" s="386"/>
      <c r="KWQ65" s="386"/>
      <c r="KWR65" s="386"/>
      <c r="KWS65" s="386"/>
      <c r="KWT65" s="386"/>
      <c r="KWU65" s="386"/>
      <c r="KWV65" s="386"/>
      <c r="KWW65" s="386"/>
      <c r="KWX65" s="386"/>
      <c r="KWY65" s="386"/>
      <c r="KWZ65" s="386"/>
      <c r="KXA65" s="386"/>
      <c r="KXB65" s="386"/>
      <c r="KXC65" s="386"/>
      <c r="KXD65" s="386"/>
      <c r="KXE65" s="386"/>
      <c r="KXF65" s="386"/>
      <c r="KXG65" s="386"/>
      <c r="KXH65" s="386"/>
      <c r="KXI65" s="386"/>
      <c r="KXJ65" s="386"/>
      <c r="KXK65" s="386"/>
      <c r="KXL65" s="386"/>
      <c r="KXM65" s="386"/>
      <c r="KXN65" s="386"/>
      <c r="KXO65" s="386"/>
      <c r="KXP65" s="386"/>
      <c r="KXQ65" s="386"/>
      <c r="KXR65" s="386"/>
      <c r="KXS65" s="386"/>
      <c r="KXT65" s="386"/>
      <c r="KXU65" s="386"/>
      <c r="KXV65" s="386"/>
      <c r="KXW65" s="386"/>
      <c r="KXX65" s="386"/>
      <c r="KXY65" s="386"/>
      <c r="KXZ65" s="386"/>
      <c r="KYA65" s="386"/>
      <c r="KYB65" s="386"/>
      <c r="KYC65" s="386"/>
      <c r="KYD65" s="386"/>
      <c r="KYE65" s="386"/>
      <c r="KYF65" s="386"/>
      <c r="KYG65" s="386"/>
      <c r="KYH65" s="386"/>
      <c r="KYI65" s="386"/>
      <c r="KYJ65" s="386"/>
      <c r="KYK65" s="386"/>
      <c r="KYL65" s="386"/>
      <c r="KYM65" s="386"/>
      <c r="KYN65" s="386"/>
      <c r="KYO65" s="386"/>
      <c r="KYP65" s="386"/>
      <c r="KYQ65" s="386"/>
      <c r="KYR65" s="386"/>
      <c r="KYS65" s="386"/>
      <c r="KYT65" s="386"/>
      <c r="KYU65" s="386"/>
      <c r="KYV65" s="386"/>
      <c r="KYW65" s="386"/>
      <c r="KYX65" s="386"/>
      <c r="KYY65" s="386"/>
      <c r="KYZ65" s="386"/>
      <c r="KZA65" s="386"/>
      <c r="KZB65" s="386"/>
      <c r="KZC65" s="386"/>
      <c r="KZD65" s="386"/>
      <c r="KZE65" s="386"/>
      <c r="KZF65" s="386"/>
      <c r="KZG65" s="386"/>
      <c r="KZH65" s="386"/>
      <c r="KZI65" s="386"/>
      <c r="KZJ65" s="386"/>
      <c r="KZK65" s="386"/>
      <c r="KZL65" s="386"/>
      <c r="KZM65" s="386"/>
      <c r="KZN65" s="386"/>
      <c r="KZO65" s="386"/>
      <c r="KZP65" s="386"/>
      <c r="KZQ65" s="386"/>
      <c r="KZR65" s="386"/>
      <c r="KZS65" s="386"/>
      <c r="KZT65" s="386"/>
      <c r="KZU65" s="386"/>
      <c r="KZV65" s="386"/>
      <c r="KZW65" s="386"/>
      <c r="KZX65" s="386"/>
      <c r="KZY65" s="386"/>
      <c r="KZZ65" s="386"/>
      <c r="LAA65" s="386"/>
      <c r="LAB65" s="386"/>
      <c r="LAC65" s="386"/>
      <c r="LAD65" s="386"/>
      <c r="LAE65" s="386"/>
      <c r="LAF65" s="386"/>
      <c r="LAG65" s="386"/>
      <c r="LAH65" s="386"/>
      <c r="LAI65" s="386"/>
      <c r="LAJ65" s="386"/>
      <c r="LAK65" s="386"/>
      <c r="LAL65" s="386"/>
      <c r="LAM65" s="386"/>
      <c r="LAN65" s="386"/>
      <c r="LAO65" s="386"/>
      <c r="LAP65" s="386"/>
      <c r="LAQ65" s="386"/>
      <c r="LAR65" s="386"/>
      <c r="LAS65" s="386"/>
      <c r="LAT65" s="386"/>
      <c r="LAU65" s="386"/>
      <c r="LAV65" s="386"/>
      <c r="LAW65" s="386"/>
      <c r="LAX65" s="386"/>
      <c r="LAY65" s="386"/>
      <c r="LAZ65" s="386"/>
      <c r="LBA65" s="386"/>
      <c r="LBB65" s="386"/>
      <c r="LBC65" s="386"/>
      <c r="LBD65" s="386"/>
      <c r="LBE65" s="386"/>
      <c r="LBF65" s="386"/>
      <c r="LBG65" s="386"/>
      <c r="LBH65" s="386"/>
      <c r="LBI65" s="386"/>
      <c r="LBJ65" s="386"/>
      <c r="LBK65" s="386"/>
      <c r="LBL65" s="386"/>
      <c r="LBM65" s="386"/>
      <c r="LBN65" s="386"/>
      <c r="LBO65" s="386"/>
      <c r="LBP65" s="386"/>
      <c r="LBQ65" s="386"/>
      <c r="LBR65" s="386"/>
      <c r="LBS65" s="386"/>
      <c r="LBT65" s="386"/>
      <c r="LBU65" s="386"/>
      <c r="LBV65" s="386"/>
      <c r="LBW65" s="386"/>
      <c r="LBX65" s="386"/>
      <c r="LBY65" s="386"/>
      <c r="LBZ65" s="386"/>
      <c r="LCA65" s="386"/>
      <c r="LCB65" s="386"/>
      <c r="LCC65" s="386"/>
      <c r="LCD65" s="386"/>
      <c r="LCE65" s="386"/>
      <c r="LCF65" s="386"/>
      <c r="LCG65" s="386"/>
      <c r="LCH65" s="386"/>
      <c r="LCI65" s="386"/>
      <c r="LCJ65" s="386"/>
      <c r="LCK65" s="386"/>
      <c r="LCL65" s="386"/>
      <c r="LCM65" s="386"/>
      <c r="LCN65" s="386"/>
      <c r="LCO65" s="386"/>
      <c r="LCP65" s="386"/>
      <c r="LCQ65" s="386"/>
      <c r="LCR65" s="386"/>
      <c r="LCS65" s="386"/>
      <c r="LCT65" s="386"/>
      <c r="LCU65" s="386"/>
      <c r="LCV65" s="386"/>
      <c r="LCW65" s="386"/>
      <c r="LCX65" s="386"/>
      <c r="LCY65" s="386"/>
      <c r="LCZ65" s="386"/>
      <c r="LDA65" s="386"/>
      <c r="LDB65" s="386"/>
      <c r="LDC65" s="386"/>
      <c r="LDD65" s="386"/>
      <c r="LDE65" s="386"/>
      <c r="LDF65" s="386"/>
      <c r="LDG65" s="386"/>
      <c r="LDH65" s="386"/>
      <c r="LDI65" s="386"/>
      <c r="LDJ65" s="386"/>
      <c r="LDK65" s="386"/>
      <c r="LDL65" s="386"/>
      <c r="LDM65" s="386"/>
      <c r="LDN65" s="386"/>
      <c r="LDO65" s="386"/>
      <c r="LDP65" s="386"/>
      <c r="LDQ65" s="386"/>
      <c r="LDR65" s="386"/>
      <c r="LDS65" s="386"/>
      <c r="LDT65" s="386"/>
      <c r="LDU65" s="386"/>
      <c r="LDV65" s="386"/>
      <c r="LDW65" s="386"/>
      <c r="LDX65" s="386"/>
      <c r="LDY65" s="386"/>
      <c r="LDZ65" s="386"/>
      <c r="LEA65" s="386"/>
      <c r="LEB65" s="386"/>
      <c r="LEC65" s="386"/>
      <c r="LED65" s="386"/>
      <c r="LEE65" s="386"/>
      <c r="LEF65" s="386"/>
      <c r="LEG65" s="386"/>
      <c r="LEH65" s="386"/>
      <c r="LEI65" s="386"/>
      <c r="LEJ65" s="386"/>
      <c r="LEK65" s="386"/>
      <c r="LEL65" s="386"/>
      <c r="LEM65" s="386"/>
      <c r="LEN65" s="386"/>
      <c r="LEO65" s="386"/>
      <c r="LEP65" s="386"/>
      <c r="LEQ65" s="386"/>
      <c r="LER65" s="386"/>
      <c r="LES65" s="386"/>
      <c r="LET65" s="386"/>
      <c r="LEU65" s="386"/>
      <c r="LEV65" s="386"/>
      <c r="LEW65" s="386"/>
      <c r="LEX65" s="386"/>
      <c r="LEY65" s="386"/>
      <c r="LEZ65" s="386"/>
      <c r="LFA65" s="386"/>
      <c r="LFB65" s="386"/>
      <c r="LFC65" s="386"/>
      <c r="LFD65" s="386"/>
      <c r="LFE65" s="386"/>
      <c r="LFF65" s="386"/>
      <c r="LFG65" s="386"/>
      <c r="LFH65" s="386"/>
      <c r="LFI65" s="386"/>
      <c r="LFJ65" s="386"/>
      <c r="LFK65" s="386"/>
      <c r="LFL65" s="386"/>
      <c r="LFM65" s="386"/>
      <c r="LFN65" s="386"/>
      <c r="LFO65" s="386"/>
      <c r="LFP65" s="386"/>
      <c r="LFQ65" s="386"/>
      <c r="LFR65" s="386"/>
      <c r="LFS65" s="386"/>
      <c r="LFT65" s="386"/>
      <c r="LFU65" s="386"/>
      <c r="LFV65" s="386"/>
      <c r="LFW65" s="386"/>
      <c r="LFX65" s="386"/>
      <c r="LFY65" s="386"/>
      <c r="LFZ65" s="386"/>
      <c r="LGA65" s="386"/>
      <c r="LGB65" s="386"/>
      <c r="LGC65" s="386"/>
      <c r="LGD65" s="386"/>
      <c r="LGE65" s="386"/>
      <c r="LGF65" s="386"/>
      <c r="LGG65" s="386"/>
      <c r="LGH65" s="386"/>
      <c r="LGI65" s="386"/>
      <c r="LGJ65" s="386"/>
      <c r="LGK65" s="386"/>
      <c r="LGL65" s="386"/>
      <c r="LGM65" s="386"/>
      <c r="LGN65" s="386"/>
      <c r="LGO65" s="386"/>
      <c r="LGP65" s="386"/>
      <c r="LGQ65" s="386"/>
      <c r="LGR65" s="386"/>
      <c r="LGS65" s="386"/>
      <c r="LGT65" s="386"/>
      <c r="LGU65" s="386"/>
      <c r="LGV65" s="386"/>
      <c r="LGW65" s="386"/>
      <c r="LGX65" s="386"/>
      <c r="LGY65" s="386"/>
      <c r="LGZ65" s="386"/>
      <c r="LHA65" s="386"/>
      <c r="LHB65" s="386"/>
      <c r="LHC65" s="386"/>
      <c r="LHD65" s="386"/>
      <c r="LHE65" s="386"/>
      <c r="LHF65" s="386"/>
      <c r="LHG65" s="386"/>
      <c r="LHH65" s="386"/>
      <c r="LHI65" s="386"/>
      <c r="LHJ65" s="386"/>
      <c r="LHK65" s="386"/>
      <c r="LHL65" s="386"/>
      <c r="LHM65" s="386"/>
      <c r="LHN65" s="386"/>
      <c r="LHO65" s="386"/>
      <c r="LHP65" s="386"/>
      <c r="LHQ65" s="386"/>
      <c r="LHR65" s="386"/>
      <c r="LHS65" s="386"/>
      <c r="LHT65" s="386"/>
      <c r="LHU65" s="386"/>
      <c r="LHV65" s="386"/>
      <c r="LHW65" s="386"/>
      <c r="LHX65" s="386"/>
      <c r="LHY65" s="386"/>
      <c r="LHZ65" s="386"/>
      <c r="LIA65" s="386"/>
      <c r="LIB65" s="386"/>
      <c r="LIC65" s="386"/>
      <c r="LID65" s="386"/>
      <c r="LIE65" s="386"/>
      <c r="LIF65" s="386"/>
      <c r="LIG65" s="386"/>
      <c r="LIH65" s="386"/>
      <c r="LII65" s="386"/>
      <c r="LIJ65" s="386"/>
      <c r="LIK65" s="386"/>
      <c r="LIL65" s="386"/>
      <c r="LIM65" s="386"/>
      <c r="LIN65" s="386"/>
      <c r="LIO65" s="386"/>
      <c r="LIP65" s="386"/>
      <c r="LIQ65" s="386"/>
      <c r="LIR65" s="386"/>
      <c r="LIS65" s="386"/>
      <c r="LIT65" s="386"/>
      <c r="LIU65" s="386"/>
      <c r="LIV65" s="386"/>
      <c r="LIW65" s="386"/>
      <c r="LIX65" s="386"/>
      <c r="LIY65" s="386"/>
      <c r="LIZ65" s="386"/>
      <c r="LJA65" s="386"/>
      <c r="LJB65" s="386"/>
      <c r="LJC65" s="386"/>
      <c r="LJD65" s="386"/>
      <c r="LJE65" s="386"/>
      <c r="LJF65" s="386"/>
      <c r="LJG65" s="386"/>
      <c r="LJH65" s="386"/>
      <c r="LJI65" s="386"/>
      <c r="LJJ65" s="386"/>
      <c r="LJK65" s="386"/>
      <c r="LJL65" s="386"/>
      <c r="LJM65" s="386"/>
      <c r="LJN65" s="386"/>
      <c r="LJO65" s="386"/>
      <c r="LJP65" s="386"/>
      <c r="LJQ65" s="386"/>
      <c r="LJR65" s="386"/>
      <c r="LJS65" s="386"/>
      <c r="LJT65" s="386"/>
      <c r="LJU65" s="386"/>
      <c r="LJV65" s="386"/>
      <c r="LJW65" s="386"/>
      <c r="LJX65" s="386"/>
      <c r="LJY65" s="386"/>
      <c r="LJZ65" s="386"/>
      <c r="LKA65" s="386"/>
      <c r="LKB65" s="386"/>
      <c r="LKC65" s="386"/>
      <c r="LKD65" s="386"/>
      <c r="LKE65" s="386"/>
      <c r="LKF65" s="386"/>
      <c r="LKG65" s="386"/>
      <c r="LKH65" s="386"/>
      <c r="LKI65" s="386"/>
      <c r="LKJ65" s="386"/>
      <c r="LKK65" s="386"/>
      <c r="LKL65" s="386"/>
      <c r="LKM65" s="386"/>
      <c r="LKN65" s="386"/>
      <c r="LKO65" s="386"/>
      <c r="LKP65" s="386"/>
      <c r="LKQ65" s="386"/>
      <c r="LKR65" s="386"/>
      <c r="LKS65" s="386"/>
      <c r="LKT65" s="386"/>
      <c r="LKU65" s="386"/>
      <c r="LKV65" s="386"/>
      <c r="LKW65" s="386"/>
      <c r="LKX65" s="386"/>
      <c r="LKY65" s="386"/>
      <c r="LKZ65" s="386"/>
      <c r="LLA65" s="386"/>
      <c r="LLB65" s="386"/>
      <c r="LLC65" s="386"/>
      <c r="LLD65" s="386"/>
      <c r="LLE65" s="386"/>
      <c r="LLF65" s="386"/>
      <c r="LLG65" s="386"/>
      <c r="LLH65" s="386"/>
      <c r="LLI65" s="386"/>
      <c r="LLJ65" s="386"/>
      <c r="LLK65" s="386"/>
      <c r="LLL65" s="386"/>
      <c r="LLM65" s="386"/>
      <c r="LLN65" s="386"/>
      <c r="LLO65" s="386"/>
      <c r="LLP65" s="386"/>
      <c r="LLQ65" s="386"/>
      <c r="LLR65" s="386"/>
      <c r="LLS65" s="386"/>
      <c r="LLT65" s="386"/>
      <c r="LLU65" s="386"/>
      <c r="LLV65" s="386"/>
      <c r="LLW65" s="386"/>
      <c r="LLX65" s="386"/>
      <c r="LLY65" s="386"/>
      <c r="LLZ65" s="386"/>
      <c r="LMA65" s="386"/>
      <c r="LMB65" s="386"/>
      <c r="LMC65" s="386"/>
      <c r="LMD65" s="386"/>
      <c r="LME65" s="386"/>
      <c r="LMF65" s="386"/>
      <c r="LMG65" s="386"/>
      <c r="LMH65" s="386"/>
      <c r="LMI65" s="386"/>
      <c r="LMJ65" s="386"/>
      <c r="LMK65" s="386"/>
      <c r="LML65" s="386"/>
      <c r="LMM65" s="386"/>
      <c r="LMN65" s="386"/>
      <c r="LMO65" s="386"/>
      <c r="LMP65" s="386"/>
      <c r="LMQ65" s="386"/>
      <c r="LMR65" s="386"/>
      <c r="LMS65" s="386"/>
      <c r="LMT65" s="386"/>
      <c r="LMU65" s="386"/>
      <c r="LMV65" s="386"/>
      <c r="LMW65" s="386"/>
      <c r="LMX65" s="386"/>
      <c r="LMY65" s="386"/>
      <c r="LMZ65" s="386"/>
      <c r="LNA65" s="386"/>
      <c r="LNB65" s="386"/>
      <c r="LNC65" s="386"/>
      <c r="LND65" s="386"/>
      <c r="LNE65" s="386"/>
      <c r="LNF65" s="386"/>
      <c r="LNG65" s="386"/>
      <c r="LNH65" s="386"/>
      <c r="LNI65" s="386"/>
      <c r="LNJ65" s="386"/>
      <c r="LNK65" s="386"/>
      <c r="LNL65" s="386"/>
      <c r="LNM65" s="386"/>
      <c r="LNN65" s="386"/>
      <c r="LNO65" s="386"/>
      <c r="LNP65" s="386"/>
      <c r="LNQ65" s="386"/>
      <c r="LNR65" s="386"/>
      <c r="LNS65" s="386"/>
      <c r="LNT65" s="386"/>
      <c r="LNU65" s="386"/>
      <c r="LNV65" s="386"/>
      <c r="LNW65" s="386"/>
      <c r="LNX65" s="386"/>
      <c r="LNY65" s="386"/>
      <c r="LNZ65" s="386"/>
      <c r="LOA65" s="386"/>
      <c r="LOB65" s="386"/>
      <c r="LOC65" s="386"/>
      <c r="LOD65" s="386"/>
      <c r="LOE65" s="386"/>
      <c r="LOF65" s="386"/>
      <c r="LOG65" s="386"/>
      <c r="LOH65" s="386"/>
      <c r="LOI65" s="386"/>
      <c r="LOJ65" s="386"/>
      <c r="LOK65" s="386"/>
      <c r="LOL65" s="386"/>
      <c r="LOM65" s="386"/>
      <c r="LON65" s="386"/>
      <c r="LOO65" s="386"/>
      <c r="LOP65" s="386"/>
      <c r="LOQ65" s="386"/>
      <c r="LOR65" s="386"/>
      <c r="LOS65" s="386"/>
      <c r="LOT65" s="386"/>
      <c r="LOU65" s="386"/>
      <c r="LOV65" s="386"/>
      <c r="LOW65" s="386"/>
      <c r="LOX65" s="386"/>
      <c r="LOY65" s="386"/>
      <c r="LOZ65" s="386"/>
      <c r="LPA65" s="386"/>
      <c r="LPB65" s="386"/>
      <c r="LPC65" s="386"/>
      <c r="LPD65" s="386"/>
      <c r="LPE65" s="386"/>
      <c r="LPF65" s="386"/>
      <c r="LPG65" s="386"/>
      <c r="LPH65" s="386"/>
      <c r="LPI65" s="386"/>
      <c r="LPJ65" s="386"/>
      <c r="LPK65" s="386"/>
      <c r="LPL65" s="386"/>
      <c r="LPM65" s="386"/>
      <c r="LPN65" s="386"/>
      <c r="LPO65" s="386"/>
      <c r="LPP65" s="386"/>
      <c r="LPQ65" s="386"/>
      <c r="LPR65" s="386"/>
      <c r="LPS65" s="386"/>
      <c r="LPT65" s="386"/>
      <c r="LPU65" s="386"/>
      <c r="LPV65" s="386"/>
      <c r="LPW65" s="386"/>
      <c r="LPX65" s="386"/>
      <c r="LPY65" s="386"/>
      <c r="LPZ65" s="386"/>
      <c r="LQA65" s="386"/>
      <c r="LQB65" s="386"/>
      <c r="LQC65" s="386"/>
      <c r="LQD65" s="386"/>
      <c r="LQE65" s="386"/>
      <c r="LQF65" s="386"/>
      <c r="LQG65" s="386"/>
      <c r="LQH65" s="386"/>
      <c r="LQI65" s="386"/>
      <c r="LQJ65" s="386"/>
      <c r="LQK65" s="386"/>
      <c r="LQL65" s="386"/>
      <c r="LQM65" s="386"/>
      <c r="LQN65" s="386"/>
      <c r="LQO65" s="386"/>
      <c r="LQP65" s="386"/>
      <c r="LQQ65" s="386"/>
      <c r="LQR65" s="386"/>
      <c r="LQS65" s="386"/>
      <c r="LQT65" s="386"/>
      <c r="LQU65" s="386"/>
      <c r="LQV65" s="386"/>
      <c r="LQW65" s="386"/>
      <c r="LQX65" s="386"/>
      <c r="LQY65" s="386"/>
      <c r="LQZ65" s="386"/>
      <c r="LRA65" s="386"/>
      <c r="LRB65" s="386"/>
      <c r="LRC65" s="386"/>
      <c r="LRD65" s="386"/>
      <c r="LRE65" s="386"/>
      <c r="LRF65" s="386"/>
      <c r="LRG65" s="386"/>
      <c r="LRH65" s="386"/>
      <c r="LRI65" s="386"/>
      <c r="LRJ65" s="386"/>
      <c r="LRK65" s="386"/>
      <c r="LRL65" s="386"/>
      <c r="LRM65" s="386"/>
      <c r="LRN65" s="386"/>
      <c r="LRO65" s="386"/>
      <c r="LRP65" s="386"/>
      <c r="LRQ65" s="386"/>
      <c r="LRR65" s="386"/>
      <c r="LRS65" s="386"/>
      <c r="LRT65" s="386"/>
      <c r="LRU65" s="386"/>
      <c r="LRV65" s="386"/>
      <c r="LRW65" s="386"/>
      <c r="LRX65" s="386"/>
      <c r="LRY65" s="386"/>
      <c r="LRZ65" s="386"/>
      <c r="LSA65" s="386"/>
      <c r="LSB65" s="386"/>
      <c r="LSC65" s="386"/>
      <c r="LSD65" s="386"/>
      <c r="LSE65" s="386"/>
      <c r="LSF65" s="386"/>
      <c r="LSG65" s="386"/>
      <c r="LSH65" s="386"/>
      <c r="LSI65" s="386"/>
      <c r="LSJ65" s="386"/>
      <c r="LSK65" s="386"/>
      <c r="LSL65" s="386"/>
      <c r="LSM65" s="386"/>
      <c r="LSN65" s="386"/>
      <c r="LSO65" s="386"/>
      <c r="LSP65" s="386"/>
      <c r="LSQ65" s="386"/>
      <c r="LSR65" s="386"/>
      <c r="LSS65" s="386"/>
      <c r="LST65" s="386"/>
      <c r="LSU65" s="386"/>
      <c r="LSV65" s="386"/>
      <c r="LSW65" s="386"/>
      <c r="LSX65" s="386"/>
      <c r="LSY65" s="386"/>
      <c r="LSZ65" s="386"/>
      <c r="LTA65" s="386"/>
      <c r="LTB65" s="386"/>
      <c r="LTC65" s="386"/>
      <c r="LTD65" s="386"/>
      <c r="LTE65" s="386"/>
      <c r="LTF65" s="386"/>
      <c r="LTG65" s="386"/>
      <c r="LTH65" s="386"/>
      <c r="LTI65" s="386"/>
      <c r="LTJ65" s="386"/>
      <c r="LTK65" s="386"/>
      <c r="LTL65" s="386"/>
      <c r="LTM65" s="386"/>
      <c r="LTN65" s="386"/>
      <c r="LTO65" s="386"/>
      <c r="LTP65" s="386"/>
      <c r="LTQ65" s="386"/>
      <c r="LTR65" s="386"/>
      <c r="LTS65" s="386"/>
      <c r="LTT65" s="386"/>
      <c r="LTU65" s="386"/>
      <c r="LTV65" s="386"/>
      <c r="LTW65" s="386"/>
      <c r="LTX65" s="386"/>
      <c r="LTY65" s="386"/>
      <c r="LTZ65" s="386"/>
      <c r="LUA65" s="386"/>
      <c r="LUB65" s="386"/>
      <c r="LUC65" s="386"/>
      <c r="LUD65" s="386"/>
      <c r="LUE65" s="386"/>
      <c r="LUF65" s="386"/>
      <c r="LUG65" s="386"/>
      <c r="LUH65" s="386"/>
      <c r="LUI65" s="386"/>
      <c r="LUJ65" s="386"/>
      <c r="LUK65" s="386"/>
      <c r="LUL65" s="386"/>
      <c r="LUM65" s="386"/>
      <c r="LUN65" s="386"/>
      <c r="LUO65" s="386"/>
      <c r="LUP65" s="386"/>
      <c r="LUQ65" s="386"/>
      <c r="LUR65" s="386"/>
      <c r="LUS65" s="386"/>
      <c r="LUT65" s="386"/>
      <c r="LUU65" s="386"/>
      <c r="LUV65" s="386"/>
      <c r="LUW65" s="386"/>
      <c r="LUX65" s="386"/>
      <c r="LUY65" s="386"/>
      <c r="LUZ65" s="386"/>
      <c r="LVA65" s="386"/>
      <c r="LVB65" s="386"/>
      <c r="LVC65" s="386"/>
      <c r="LVD65" s="386"/>
      <c r="LVE65" s="386"/>
      <c r="LVF65" s="386"/>
      <c r="LVG65" s="386"/>
      <c r="LVH65" s="386"/>
      <c r="LVI65" s="386"/>
      <c r="LVJ65" s="386"/>
      <c r="LVK65" s="386"/>
      <c r="LVL65" s="386"/>
      <c r="LVM65" s="386"/>
      <c r="LVN65" s="386"/>
      <c r="LVO65" s="386"/>
      <c r="LVP65" s="386"/>
      <c r="LVQ65" s="386"/>
      <c r="LVR65" s="386"/>
      <c r="LVS65" s="386"/>
      <c r="LVT65" s="386"/>
      <c r="LVU65" s="386"/>
      <c r="LVV65" s="386"/>
      <c r="LVW65" s="386"/>
      <c r="LVX65" s="386"/>
      <c r="LVY65" s="386"/>
      <c r="LVZ65" s="386"/>
      <c r="LWA65" s="386"/>
      <c r="LWB65" s="386"/>
      <c r="LWC65" s="386"/>
      <c r="LWD65" s="386"/>
      <c r="LWE65" s="386"/>
      <c r="LWF65" s="386"/>
      <c r="LWG65" s="386"/>
      <c r="LWH65" s="386"/>
      <c r="LWI65" s="386"/>
      <c r="LWJ65" s="386"/>
      <c r="LWK65" s="386"/>
      <c r="LWL65" s="386"/>
      <c r="LWM65" s="386"/>
      <c r="LWN65" s="386"/>
      <c r="LWO65" s="386"/>
      <c r="LWP65" s="386"/>
      <c r="LWQ65" s="386"/>
      <c r="LWR65" s="386"/>
      <c r="LWS65" s="386"/>
      <c r="LWT65" s="386"/>
      <c r="LWU65" s="386"/>
      <c r="LWV65" s="386"/>
      <c r="LWW65" s="386"/>
      <c r="LWX65" s="386"/>
      <c r="LWY65" s="386"/>
      <c r="LWZ65" s="386"/>
      <c r="LXA65" s="386"/>
      <c r="LXB65" s="386"/>
      <c r="LXC65" s="386"/>
      <c r="LXD65" s="386"/>
      <c r="LXE65" s="386"/>
      <c r="LXF65" s="386"/>
      <c r="LXG65" s="386"/>
      <c r="LXH65" s="386"/>
      <c r="LXI65" s="386"/>
      <c r="LXJ65" s="386"/>
      <c r="LXK65" s="386"/>
      <c r="LXL65" s="386"/>
      <c r="LXM65" s="386"/>
      <c r="LXN65" s="386"/>
      <c r="LXO65" s="386"/>
      <c r="LXP65" s="386"/>
      <c r="LXQ65" s="386"/>
      <c r="LXR65" s="386"/>
      <c r="LXS65" s="386"/>
      <c r="LXT65" s="386"/>
      <c r="LXU65" s="386"/>
      <c r="LXV65" s="386"/>
      <c r="LXW65" s="386"/>
      <c r="LXX65" s="386"/>
      <c r="LXY65" s="386"/>
      <c r="LXZ65" s="386"/>
      <c r="LYA65" s="386"/>
      <c r="LYB65" s="386"/>
      <c r="LYC65" s="386"/>
      <c r="LYD65" s="386"/>
      <c r="LYE65" s="386"/>
      <c r="LYF65" s="386"/>
      <c r="LYG65" s="386"/>
      <c r="LYH65" s="386"/>
      <c r="LYI65" s="386"/>
      <c r="LYJ65" s="386"/>
      <c r="LYK65" s="386"/>
      <c r="LYL65" s="386"/>
      <c r="LYM65" s="386"/>
      <c r="LYN65" s="386"/>
      <c r="LYO65" s="386"/>
      <c r="LYP65" s="386"/>
      <c r="LYQ65" s="386"/>
      <c r="LYR65" s="386"/>
      <c r="LYS65" s="386"/>
      <c r="LYT65" s="386"/>
      <c r="LYU65" s="386"/>
      <c r="LYV65" s="386"/>
      <c r="LYW65" s="386"/>
      <c r="LYX65" s="386"/>
      <c r="LYY65" s="386"/>
      <c r="LYZ65" s="386"/>
      <c r="LZA65" s="386"/>
      <c r="LZB65" s="386"/>
      <c r="LZC65" s="386"/>
      <c r="LZD65" s="386"/>
      <c r="LZE65" s="386"/>
      <c r="LZF65" s="386"/>
      <c r="LZG65" s="386"/>
      <c r="LZH65" s="386"/>
      <c r="LZI65" s="386"/>
      <c r="LZJ65" s="386"/>
      <c r="LZK65" s="386"/>
      <c r="LZL65" s="386"/>
      <c r="LZM65" s="386"/>
      <c r="LZN65" s="386"/>
      <c r="LZO65" s="386"/>
      <c r="LZP65" s="386"/>
      <c r="LZQ65" s="386"/>
      <c r="LZR65" s="386"/>
      <c r="LZS65" s="386"/>
      <c r="LZT65" s="386"/>
      <c r="LZU65" s="386"/>
      <c r="LZV65" s="386"/>
      <c r="LZW65" s="386"/>
      <c r="LZX65" s="386"/>
      <c r="LZY65" s="386"/>
      <c r="LZZ65" s="386"/>
      <c r="MAA65" s="386"/>
      <c r="MAB65" s="386"/>
      <c r="MAC65" s="386"/>
      <c r="MAD65" s="386"/>
      <c r="MAE65" s="386"/>
      <c r="MAF65" s="386"/>
      <c r="MAG65" s="386"/>
      <c r="MAH65" s="386"/>
      <c r="MAI65" s="386"/>
      <c r="MAJ65" s="386"/>
      <c r="MAK65" s="386"/>
      <c r="MAL65" s="386"/>
      <c r="MAM65" s="386"/>
      <c r="MAN65" s="386"/>
      <c r="MAO65" s="386"/>
      <c r="MAP65" s="386"/>
      <c r="MAQ65" s="386"/>
      <c r="MAR65" s="386"/>
      <c r="MAS65" s="386"/>
      <c r="MAT65" s="386"/>
      <c r="MAU65" s="386"/>
      <c r="MAV65" s="386"/>
      <c r="MAW65" s="386"/>
      <c r="MAX65" s="386"/>
      <c r="MAY65" s="386"/>
      <c r="MAZ65" s="386"/>
      <c r="MBA65" s="386"/>
      <c r="MBB65" s="386"/>
      <c r="MBC65" s="386"/>
      <c r="MBD65" s="386"/>
      <c r="MBE65" s="386"/>
      <c r="MBF65" s="386"/>
      <c r="MBG65" s="386"/>
      <c r="MBH65" s="386"/>
      <c r="MBI65" s="386"/>
      <c r="MBJ65" s="386"/>
      <c r="MBK65" s="386"/>
      <c r="MBL65" s="386"/>
      <c r="MBM65" s="386"/>
      <c r="MBN65" s="386"/>
      <c r="MBO65" s="386"/>
      <c r="MBP65" s="386"/>
      <c r="MBQ65" s="386"/>
      <c r="MBR65" s="386"/>
      <c r="MBS65" s="386"/>
      <c r="MBT65" s="386"/>
      <c r="MBU65" s="386"/>
      <c r="MBV65" s="386"/>
      <c r="MBW65" s="386"/>
      <c r="MBX65" s="386"/>
      <c r="MBY65" s="386"/>
      <c r="MBZ65" s="386"/>
      <c r="MCA65" s="386"/>
      <c r="MCB65" s="386"/>
      <c r="MCC65" s="386"/>
      <c r="MCD65" s="386"/>
      <c r="MCE65" s="386"/>
      <c r="MCF65" s="386"/>
      <c r="MCG65" s="386"/>
      <c r="MCH65" s="386"/>
      <c r="MCI65" s="386"/>
      <c r="MCJ65" s="386"/>
      <c r="MCK65" s="386"/>
      <c r="MCL65" s="386"/>
      <c r="MCM65" s="386"/>
      <c r="MCN65" s="386"/>
      <c r="MCO65" s="386"/>
      <c r="MCP65" s="386"/>
      <c r="MCQ65" s="386"/>
      <c r="MCR65" s="386"/>
      <c r="MCS65" s="386"/>
      <c r="MCT65" s="386"/>
      <c r="MCU65" s="386"/>
      <c r="MCV65" s="386"/>
      <c r="MCW65" s="386"/>
      <c r="MCX65" s="386"/>
      <c r="MCY65" s="386"/>
      <c r="MCZ65" s="386"/>
      <c r="MDA65" s="386"/>
      <c r="MDB65" s="386"/>
      <c r="MDC65" s="386"/>
      <c r="MDD65" s="386"/>
      <c r="MDE65" s="386"/>
      <c r="MDF65" s="386"/>
      <c r="MDG65" s="386"/>
      <c r="MDH65" s="386"/>
      <c r="MDI65" s="386"/>
      <c r="MDJ65" s="386"/>
      <c r="MDK65" s="386"/>
      <c r="MDL65" s="386"/>
      <c r="MDM65" s="386"/>
      <c r="MDN65" s="386"/>
      <c r="MDO65" s="386"/>
      <c r="MDP65" s="386"/>
      <c r="MDQ65" s="386"/>
      <c r="MDR65" s="386"/>
      <c r="MDS65" s="386"/>
      <c r="MDT65" s="386"/>
      <c r="MDU65" s="386"/>
      <c r="MDV65" s="386"/>
      <c r="MDW65" s="386"/>
      <c r="MDX65" s="386"/>
      <c r="MDY65" s="386"/>
      <c r="MDZ65" s="386"/>
      <c r="MEA65" s="386"/>
      <c r="MEB65" s="386"/>
      <c r="MEC65" s="386"/>
      <c r="MED65" s="386"/>
      <c r="MEE65" s="386"/>
      <c r="MEF65" s="386"/>
      <c r="MEG65" s="386"/>
      <c r="MEH65" s="386"/>
      <c r="MEI65" s="386"/>
      <c r="MEJ65" s="386"/>
      <c r="MEK65" s="386"/>
      <c r="MEL65" s="386"/>
      <c r="MEM65" s="386"/>
      <c r="MEN65" s="386"/>
      <c r="MEO65" s="386"/>
      <c r="MEP65" s="386"/>
      <c r="MEQ65" s="386"/>
      <c r="MER65" s="386"/>
      <c r="MES65" s="386"/>
      <c r="MET65" s="386"/>
      <c r="MEU65" s="386"/>
      <c r="MEV65" s="386"/>
      <c r="MEW65" s="386"/>
      <c r="MEX65" s="386"/>
      <c r="MEY65" s="386"/>
      <c r="MEZ65" s="386"/>
      <c r="MFA65" s="386"/>
      <c r="MFB65" s="386"/>
      <c r="MFC65" s="386"/>
      <c r="MFD65" s="386"/>
      <c r="MFE65" s="386"/>
      <c r="MFF65" s="386"/>
      <c r="MFG65" s="386"/>
      <c r="MFH65" s="386"/>
      <c r="MFI65" s="386"/>
      <c r="MFJ65" s="386"/>
      <c r="MFK65" s="386"/>
      <c r="MFL65" s="386"/>
      <c r="MFM65" s="386"/>
      <c r="MFN65" s="386"/>
      <c r="MFO65" s="386"/>
      <c r="MFP65" s="386"/>
      <c r="MFQ65" s="386"/>
      <c r="MFR65" s="386"/>
      <c r="MFS65" s="386"/>
      <c r="MFT65" s="386"/>
      <c r="MFU65" s="386"/>
      <c r="MFV65" s="386"/>
      <c r="MFW65" s="386"/>
      <c r="MFX65" s="386"/>
      <c r="MFY65" s="386"/>
      <c r="MFZ65" s="386"/>
      <c r="MGA65" s="386"/>
      <c r="MGB65" s="386"/>
      <c r="MGC65" s="386"/>
      <c r="MGD65" s="386"/>
      <c r="MGE65" s="386"/>
      <c r="MGF65" s="386"/>
      <c r="MGG65" s="386"/>
      <c r="MGH65" s="386"/>
      <c r="MGI65" s="386"/>
      <c r="MGJ65" s="386"/>
      <c r="MGK65" s="386"/>
      <c r="MGL65" s="386"/>
      <c r="MGM65" s="386"/>
      <c r="MGN65" s="386"/>
      <c r="MGO65" s="386"/>
      <c r="MGP65" s="386"/>
      <c r="MGQ65" s="386"/>
      <c r="MGR65" s="386"/>
      <c r="MGS65" s="386"/>
      <c r="MGT65" s="386"/>
      <c r="MGU65" s="386"/>
      <c r="MGV65" s="386"/>
      <c r="MGW65" s="386"/>
      <c r="MGX65" s="386"/>
      <c r="MGY65" s="386"/>
      <c r="MGZ65" s="386"/>
      <c r="MHA65" s="386"/>
      <c r="MHB65" s="386"/>
      <c r="MHC65" s="386"/>
      <c r="MHD65" s="386"/>
      <c r="MHE65" s="386"/>
      <c r="MHF65" s="386"/>
      <c r="MHG65" s="386"/>
      <c r="MHH65" s="386"/>
      <c r="MHI65" s="386"/>
      <c r="MHJ65" s="386"/>
      <c r="MHK65" s="386"/>
      <c r="MHL65" s="386"/>
      <c r="MHM65" s="386"/>
      <c r="MHN65" s="386"/>
      <c r="MHO65" s="386"/>
      <c r="MHP65" s="386"/>
      <c r="MHQ65" s="386"/>
      <c r="MHR65" s="386"/>
      <c r="MHS65" s="386"/>
      <c r="MHT65" s="386"/>
      <c r="MHU65" s="386"/>
      <c r="MHV65" s="386"/>
      <c r="MHW65" s="386"/>
      <c r="MHX65" s="386"/>
      <c r="MHY65" s="386"/>
      <c r="MHZ65" s="386"/>
      <c r="MIA65" s="386"/>
      <c r="MIB65" s="386"/>
      <c r="MIC65" s="386"/>
      <c r="MID65" s="386"/>
      <c r="MIE65" s="386"/>
      <c r="MIF65" s="386"/>
      <c r="MIG65" s="386"/>
      <c r="MIH65" s="386"/>
      <c r="MII65" s="386"/>
      <c r="MIJ65" s="386"/>
      <c r="MIK65" s="386"/>
      <c r="MIL65" s="386"/>
      <c r="MIM65" s="386"/>
      <c r="MIN65" s="386"/>
      <c r="MIO65" s="386"/>
      <c r="MIP65" s="386"/>
      <c r="MIQ65" s="386"/>
      <c r="MIR65" s="386"/>
      <c r="MIS65" s="386"/>
      <c r="MIT65" s="386"/>
      <c r="MIU65" s="386"/>
      <c r="MIV65" s="386"/>
      <c r="MIW65" s="386"/>
      <c r="MIX65" s="386"/>
      <c r="MIY65" s="386"/>
      <c r="MIZ65" s="386"/>
      <c r="MJA65" s="386"/>
      <c r="MJB65" s="386"/>
      <c r="MJC65" s="386"/>
      <c r="MJD65" s="386"/>
      <c r="MJE65" s="386"/>
      <c r="MJF65" s="386"/>
      <c r="MJG65" s="386"/>
      <c r="MJH65" s="386"/>
      <c r="MJI65" s="386"/>
      <c r="MJJ65" s="386"/>
      <c r="MJK65" s="386"/>
      <c r="MJL65" s="386"/>
      <c r="MJM65" s="386"/>
      <c r="MJN65" s="386"/>
      <c r="MJO65" s="386"/>
      <c r="MJP65" s="386"/>
      <c r="MJQ65" s="386"/>
      <c r="MJR65" s="386"/>
      <c r="MJS65" s="386"/>
      <c r="MJT65" s="386"/>
      <c r="MJU65" s="386"/>
      <c r="MJV65" s="386"/>
      <c r="MJW65" s="386"/>
      <c r="MJX65" s="386"/>
      <c r="MJY65" s="386"/>
      <c r="MJZ65" s="386"/>
      <c r="MKA65" s="386"/>
      <c r="MKB65" s="386"/>
      <c r="MKC65" s="386"/>
      <c r="MKD65" s="386"/>
      <c r="MKE65" s="386"/>
      <c r="MKF65" s="386"/>
      <c r="MKG65" s="386"/>
      <c r="MKH65" s="386"/>
      <c r="MKI65" s="386"/>
      <c r="MKJ65" s="386"/>
      <c r="MKK65" s="386"/>
      <c r="MKL65" s="386"/>
      <c r="MKM65" s="386"/>
      <c r="MKN65" s="386"/>
      <c r="MKO65" s="386"/>
      <c r="MKP65" s="386"/>
      <c r="MKQ65" s="386"/>
      <c r="MKR65" s="386"/>
      <c r="MKS65" s="386"/>
      <c r="MKT65" s="386"/>
      <c r="MKU65" s="386"/>
      <c r="MKV65" s="386"/>
      <c r="MKW65" s="386"/>
      <c r="MKX65" s="386"/>
      <c r="MKY65" s="386"/>
      <c r="MKZ65" s="386"/>
      <c r="MLA65" s="386"/>
      <c r="MLB65" s="386"/>
      <c r="MLC65" s="386"/>
      <c r="MLD65" s="386"/>
      <c r="MLE65" s="386"/>
      <c r="MLF65" s="386"/>
      <c r="MLG65" s="386"/>
      <c r="MLH65" s="386"/>
      <c r="MLI65" s="386"/>
      <c r="MLJ65" s="386"/>
      <c r="MLK65" s="386"/>
      <c r="MLL65" s="386"/>
      <c r="MLM65" s="386"/>
      <c r="MLN65" s="386"/>
      <c r="MLO65" s="386"/>
      <c r="MLP65" s="386"/>
      <c r="MLQ65" s="386"/>
      <c r="MLR65" s="386"/>
      <c r="MLS65" s="386"/>
      <c r="MLT65" s="386"/>
      <c r="MLU65" s="386"/>
      <c r="MLV65" s="386"/>
      <c r="MLW65" s="386"/>
      <c r="MLX65" s="386"/>
      <c r="MLY65" s="386"/>
      <c r="MLZ65" s="386"/>
      <c r="MMA65" s="386"/>
      <c r="MMB65" s="386"/>
      <c r="MMC65" s="386"/>
      <c r="MMD65" s="386"/>
      <c r="MME65" s="386"/>
      <c r="MMF65" s="386"/>
      <c r="MMG65" s="386"/>
      <c r="MMH65" s="386"/>
      <c r="MMI65" s="386"/>
      <c r="MMJ65" s="386"/>
      <c r="MMK65" s="386"/>
      <c r="MML65" s="386"/>
      <c r="MMM65" s="386"/>
      <c r="MMN65" s="386"/>
      <c r="MMO65" s="386"/>
      <c r="MMP65" s="386"/>
      <c r="MMQ65" s="386"/>
      <c r="MMR65" s="386"/>
      <c r="MMS65" s="386"/>
      <c r="MMT65" s="386"/>
      <c r="MMU65" s="386"/>
      <c r="MMV65" s="386"/>
      <c r="MMW65" s="386"/>
      <c r="MMX65" s="386"/>
      <c r="MMY65" s="386"/>
      <c r="MMZ65" s="386"/>
      <c r="MNA65" s="386"/>
      <c r="MNB65" s="386"/>
      <c r="MNC65" s="386"/>
      <c r="MND65" s="386"/>
      <c r="MNE65" s="386"/>
      <c r="MNF65" s="386"/>
      <c r="MNG65" s="386"/>
      <c r="MNH65" s="386"/>
      <c r="MNI65" s="386"/>
      <c r="MNJ65" s="386"/>
      <c r="MNK65" s="386"/>
      <c r="MNL65" s="386"/>
      <c r="MNM65" s="386"/>
      <c r="MNN65" s="386"/>
      <c r="MNO65" s="386"/>
      <c r="MNP65" s="386"/>
      <c r="MNQ65" s="386"/>
      <c r="MNR65" s="386"/>
      <c r="MNS65" s="386"/>
      <c r="MNT65" s="386"/>
      <c r="MNU65" s="386"/>
      <c r="MNV65" s="386"/>
      <c r="MNW65" s="386"/>
      <c r="MNX65" s="386"/>
      <c r="MNY65" s="386"/>
      <c r="MNZ65" s="386"/>
      <c r="MOA65" s="386"/>
      <c r="MOB65" s="386"/>
      <c r="MOC65" s="386"/>
      <c r="MOD65" s="386"/>
      <c r="MOE65" s="386"/>
      <c r="MOF65" s="386"/>
      <c r="MOG65" s="386"/>
      <c r="MOH65" s="386"/>
      <c r="MOI65" s="386"/>
      <c r="MOJ65" s="386"/>
      <c r="MOK65" s="386"/>
      <c r="MOL65" s="386"/>
      <c r="MOM65" s="386"/>
      <c r="MON65" s="386"/>
      <c r="MOO65" s="386"/>
      <c r="MOP65" s="386"/>
      <c r="MOQ65" s="386"/>
      <c r="MOR65" s="386"/>
      <c r="MOS65" s="386"/>
      <c r="MOT65" s="386"/>
      <c r="MOU65" s="386"/>
      <c r="MOV65" s="386"/>
      <c r="MOW65" s="386"/>
      <c r="MOX65" s="386"/>
      <c r="MOY65" s="386"/>
      <c r="MOZ65" s="386"/>
      <c r="MPA65" s="386"/>
      <c r="MPB65" s="386"/>
      <c r="MPC65" s="386"/>
      <c r="MPD65" s="386"/>
      <c r="MPE65" s="386"/>
      <c r="MPF65" s="386"/>
      <c r="MPG65" s="386"/>
      <c r="MPH65" s="386"/>
      <c r="MPI65" s="386"/>
      <c r="MPJ65" s="386"/>
      <c r="MPK65" s="386"/>
      <c r="MPL65" s="386"/>
      <c r="MPM65" s="386"/>
      <c r="MPN65" s="386"/>
      <c r="MPO65" s="386"/>
      <c r="MPP65" s="386"/>
      <c r="MPQ65" s="386"/>
      <c r="MPR65" s="386"/>
      <c r="MPS65" s="386"/>
      <c r="MPT65" s="386"/>
      <c r="MPU65" s="386"/>
      <c r="MPV65" s="386"/>
      <c r="MPW65" s="386"/>
      <c r="MPX65" s="386"/>
      <c r="MPY65" s="386"/>
      <c r="MPZ65" s="386"/>
      <c r="MQA65" s="386"/>
      <c r="MQB65" s="386"/>
      <c r="MQC65" s="386"/>
      <c r="MQD65" s="386"/>
      <c r="MQE65" s="386"/>
      <c r="MQF65" s="386"/>
      <c r="MQG65" s="386"/>
      <c r="MQH65" s="386"/>
      <c r="MQI65" s="386"/>
      <c r="MQJ65" s="386"/>
      <c r="MQK65" s="386"/>
      <c r="MQL65" s="386"/>
      <c r="MQM65" s="386"/>
      <c r="MQN65" s="386"/>
      <c r="MQO65" s="386"/>
      <c r="MQP65" s="386"/>
      <c r="MQQ65" s="386"/>
      <c r="MQR65" s="386"/>
      <c r="MQS65" s="386"/>
      <c r="MQT65" s="386"/>
      <c r="MQU65" s="386"/>
      <c r="MQV65" s="386"/>
      <c r="MQW65" s="386"/>
      <c r="MQX65" s="386"/>
      <c r="MQY65" s="386"/>
      <c r="MQZ65" s="386"/>
      <c r="MRA65" s="386"/>
      <c r="MRB65" s="386"/>
      <c r="MRC65" s="386"/>
      <c r="MRD65" s="386"/>
      <c r="MRE65" s="386"/>
      <c r="MRF65" s="386"/>
      <c r="MRG65" s="386"/>
      <c r="MRH65" s="386"/>
      <c r="MRI65" s="386"/>
      <c r="MRJ65" s="386"/>
      <c r="MRK65" s="386"/>
      <c r="MRL65" s="386"/>
      <c r="MRM65" s="386"/>
      <c r="MRN65" s="386"/>
      <c r="MRO65" s="386"/>
      <c r="MRP65" s="386"/>
      <c r="MRQ65" s="386"/>
      <c r="MRR65" s="386"/>
      <c r="MRS65" s="386"/>
      <c r="MRT65" s="386"/>
      <c r="MRU65" s="386"/>
      <c r="MRV65" s="386"/>
      <c r="MRW65" s="386"/>
      <c r="MRX65" s="386"/>
      <c r="MRY65" s="386"/>
      <c r="MRZ65" s="386"/>
      <c r="MSA65" s="386"/>
      <c r="MSB65" s="386"/>
      <c r="MSC65" s="386"/>
      <c r="MSD65" s="386"/>
      <c r="MSE65" s="386"/>
      <c r="MSF65" s="386"/>
      <c r="MSG65" s="386"/>
      <c r="MSH65" s="386"/>
      <c r="MSI65" s="386"/>
      <c r="MSJ65" s="386"/>
      <c r="MSK65" s="386"/>
      <c r="MSL65" s="386"/>
      <c r="MSM65" s="386"/>
      <c r="MSN65" s="386"/>
      <c r="MSO65" s="386"/>
      <c r="MSP65" s="386"/>
      <c r="MSQ65" s="386"/>
      <c r="MSR65" s="386"/>
      <c r="MSS65" s="386"/>
      <c r="MST65" s="386"/>
      <c r="MSU65" s="386"/>
      <c r="MSV65" s="386"/>
      <c r="MSW65" s="386"/>
      <c r="MSX65" s="386"/>
      <c r="MSY65" s="386"/>
      <c r="MSZ65" s="386"/>
      <c r="MTA65" s="386"/>
      <c r="MTB65" s="386"/>
      <c r="MTC65" s="386"/>
      <c r="MTD65" s="386"/>
      <c r="MTE65" s="386"/>
      <c r="MTF65" s="386"/>
      <c r="MTG65" s="386"/>
      <c r="MTH65" s="386"/>
      <c r="MTI65" s="386"/>
      <c r="MTJ65" s="386"/>
      <c r="MTK65" s="386"/>
      <c r="MTL65" s="386"/>
      <c r="MTM65" s="386"/>
      <c r="MTN65" s="386"/>
      <c r="MTO65" s="386"/>
      <c r="MTP65" s="386"/>
      <c r="MTQ65" s="386"/>
      <c r="MTR65" s="386"/>
      <c r="MTS65" s="386"/>
      <c r="MTT65" s="386"/>
      <c r="MTU65" s="386"/>
      <c r="MTV65" s="386"/>
      <c r="MTW65" s="386"/>
      <c r="MTX65" s="386"/>
      <c r="MTY65" s="386"/>
      <c r="MTZ65" s="386"/>
      <c r="MUA65" s="386"/>
      <c r="MUB65" s="386"/>
      <c r="MUC65" s="386"/>
      <c r="MUD65" s="386"/>
      <c r="MUE65" s="386"/>
      <c r="MUF65" s="386"/>
      <c r="MUG65" s="386"/>
      <c r="MUH65" s="386"/>
      <c r="MUI65" s="386"/>
      <c r="MUJ65" s="386"/>
      <c r="MUK65" s="386"/>
      <c r="MUL65" s="386"/>
      <c r="MUM65" s="386"/>
      <c r="MUN65" s="386"/>
      <c r="MUO65" s="386"/>
      <c r="MUP65" s="386"/>
      <c r="MUQ65" s="386"/>
      <c r="MUR65" s="386"/>
      <c r="MUS65" s="386"/>
      <c r="MUT65" s="386"/>
      <c r="MUU65" s="386"/>
      <c r="MUV65" s="386"/>
      <c r="MUW65" s="386"/>
      <c r="MUX65" s="386"/>
      <c r="MUY65" s="386"/>
      <c r="MUZ65" s="386"/>
      <c r="MVA65" s="386"/>
      <c r="MVB65" s="386"/>
      <c r="MVC65" s="386"/>
      <c r="MVD65" s="386"/>
      <c r="MVE65" s="386"/>
      <c r="MVF65" s="386"/>
      <c r="MVG65" s="386"/>
      <c r="MVH65" s="386"/>
      <c r="MVI65" s="386"/>
      <c r="MVJ65" s="386"/>
      <c r="MVK65" s="386"/>
      <c r="MVL65" s="386"/>
      <c r="MVM65" s="386"/>
      <c r="MVN65" s="386"/>
      <c r="MVO65" s="386"/>
      <c r="MVP65" s="386"/>
      <c r="MVQ65" s="386"/>
      <c r="MVR65" s="386"/>
      <c r="MVS65" s="386"/>
      <c r="MVT65" s="386"/>
      <c r="MVU65" s="386"/>
      <c r="MVV65" s="386"/>
      <c r="MVW65" s="386"/>
      <c r="MVX65" s="386"/>
      <c r="MVY65" s="386"/>
      <c r="MVZ65" s="386"/>
      <c r="MWA65" s="386"/>
      <c r="MWB65" s="386"/>
      <c r="MWC65" s="386"/>
      <c r="MWD65" s="386"/>
      <c r="MWE65" s="386"/>
      <c r="MWF65" s="386"/>
      <c r="MWG65" s="386"/>
      <c r="MWH65" s="386"/>
      <c r="MWI65" s="386"/>
      <c r="MWJ65" s="386"/>
      <c r="MWK65" s="386"/>
      <c r="MWL65" s="386"/>
      <c r="MWM65" s="386"/>
      <c r="MWN65" s="386"/>
      <c r="MWO65" s="386"/>
      <c r="MWP65" s="386"/>
      <c r="MWQ65" s="386"/>
      <c r="MWR65" s="386"/>
      <c r="MWS65" s="386"/>
      <c r="MWT65" s="386"/>
      <c r="MWU65" s="386"/>
      <c r="MWV65" s="386"/>
      <c r="MWW65" s="386"/>
      <c r="MWX65" s="386"/>
      <c r="MWY65" s="386"/>
      <c r="MWZ65" s="386"/>
      <c r="MXA65" s="386"/>
      <c r="MXB65" s="386"/>
      <c r="MXC65" s="386"/>
      <c r="MXD65" s="386"/>
      <c r="MXE65" s="386"/>
      <c r="MXF65" s="386"/>
      <c r="MXG65" s="386"/>
      <c r="MXH65" s="386"/>
      <c r="MXI65" s="386"/>
      <c r="MXJ65" s="386"/>
      <c r="MXK65" s="386"/>
      <c r="MXL65" s="386"/>
      <c r="MXM65" s="386"/>
      <c r="MXN65" s="386"/>
      <c r="MXO65" s="386"/>
      <c r="MXP65" s="386"/>
      <c r="MXQ65" s="386"/>
      <c r="MXR65" s="386"/>
      <c r="MXS65" s="386"/>
      <c r="MXT65" s="386"/>
      <c r="MXU65" s="386"/>
      <c r="MXV65" s="386"/>
      <c r="MXW65" s="386"/>
      <c r="MXX65" s="386"/>
      <c r="MXY65" s="386"/>
      <c r="MXZ65" s="386"/>
      <c r="MYA65" s="386"/>
      <c r="MYB65" s="386"/>
      <c r="MYC65" s="386"/>
      <c r="MYD65" s="386"/>
      <c r="MYE65" s="386"/>
      <c r="MYF65" s="386"/>
      <c r="MYG65" s="386"/>
      <c r="MYH65" s="386"/>
      <c r="MYI65" s="386"/>
      <c r="MYJ65" s="386"/>
      <c r="MYK65" s="386"/>
      <c r="MYL65" s="386"/>
      <c r="MYM65" s="386"/>
      <c r="MYN65" s="386"/>
      <c r="MYO65" s="386"/>
      <c r="MYP65" s="386"/>
      <c r="MYQ65" s="386"/>
      <c r="MYR65" s="386"/>
      <c r="MYS65" s="386"/>
      <c r="MYT65" s="386"/>
      <c r="MYU65" s="386"/>
      <c r="MYV65" s="386"/>
      <c r="MYW65" s="386"/>
      <c r="MYX65" s="386"/>
      <c r="MYY65" s="386"/>
      <c r="MYZ65" s="386"/>
      <c r="MZA65" s="386"/>
      <c r="MZB65" s="386"/>
      <c r="MZC65" s="386"/>
      <c r="MZD65" s="386"/>
      <c r="MZE65" s="386"/>
      <c r="MZF65" s="386"/>
      <c r="MZG65" s="386"/>
      <c r="MZH65" s="386"/>
      <c r="MZI65" s="386"/>
      <c r="MZJ65" s="386"/>
      <c r="MZK65" s="386"/>
      <c r="MZL65" s="386"/>
      <c r="MZM65" s="386"/>
      <c r="MZN65" s="386"/>
      <c r="MZO65" s="386"/>
      <c r="MZP65" s="386"/>
      <c r="MZQ65" s="386"/>
      <c r="MZR65" s="386"/>
      <c r="MZS65" s="386"/>
      <c r="MZT65" s="386"/>
      <c r="MZU65" s="386"/>
      <c r="MZV65" s="386"/>
      <c r="MZW65" s="386"/>
      <c r="MZX65" s="386"/>
      <c r="MZY65" s="386"/>
      <c r="MZZ65" s="386"/>
      <c r="NAA65" s="386"/>
      <c r="NAB65" s="386"/>
      <c r="NAC65" s="386"/>
      <c r="NAD65" s="386"/>
      <c r="NAE65" s="386"/>
      <c r="NAF65" s="386"/>
      <c r="NAG65" s="386"/>
      <c r="NAH65" s="386"/>
      <c r="NAI65" s="386"/>
      <c r="NAJ65" s="386"/>
      <c r="NAK65" s="386"/>
      <c r="NAL65" s="386"/>
      <c r="NAM65" s="386"/>
      <c r="NAN65" s="386"/>
      <c r="NAO65" s="386"/>
      <c r="NAP65" s="386"/>
      <c r="NAQ65" s="386"/>
      <c r="NAR65" s="386"/>
      <c r="NAS65" s="386"/>
      <c r="NAT65" s="386"/>
      <c r="NAU65" s="386"/>
      <c r="NAV65" s="386"/>
      <c r="NAW65" s="386"/>
      <c r="NAX65" s="386"/>
      <c r="NAY65" s="386"/>
      <c r="NAZ65" s="386"/>
      <c r="NBA65" s="386"/>
      <c r="NBB65" s="386"/>
      <c r="NBC65" s="386"/>
      <c r="NBD65" s="386"/>
      <c r="NBE65" s="386"/>
      <c r="NBF65" s="386"/>
      <c r="NBG65" s="386"/>
      <c r="NBH65" s="386"/>
      <c r="NBI65" s="386"/>
      <c r="NBJ65" s="386"/>
      <c r="NBK65" s="386"/>
      <c r="NBL65" s="386"/>
      <c r="NBM65" s="386"/>
      <c r="NBN65" s="386"/>
      <c r="NBO65" s="386"/>
      <c r="NBP65" s="386"/>
      <c r="NBQ65" s="386"/>
      <c r="NBR65" s="386"/>
      <c r="NBS65" s="386"/>
      <c r="NBT65" s="386"/>
      <c r="NBU65" s="386"/>
      <c r="NBV65" s="386"/>
      <c r="NBW65" s="386"/>
      <c r="NBX65" s="386"/>
      <c r="NBY65" s="386"/>
      <c r="NBZ65" s="386"/>
      <c r="NCA65" s="386"/>
      <c r="NCB65" s="386"/>
      <c r="NCC65" s="386"/>
      <c r="NCD65" s="386"/>
      <c r="NCE65" s="386"/>
      <c r="NCF65" s="386"/>
      <c r="NCG65" s="386"/>
      <c r="NCH65" s="386"/>
      <c r="NCI65" s="386"/>
      <c r="NCJ65" s="386"/>
      <c r="NCK65" s="386"/>
      <c r="NCL65" s="386"/>
      <c r="NCM65" s="386"/>
      <c r="NCN65" s="386"/>
      <c r="NCO65" s="386"/>
      <c r="NCP65" s="386"/>
      <c r="NCQ65" s="386"/>
      <c r="NCR65" s="386"/>
      <c r="NCS65" s="386"/>
      <c r="NCT65" s="386"/>
      <c r="NCU65" s="386"/>
      <c r="NCV65" s="386"/>
      <c r="NCW65" s="386"/>
      <c r="NCX65" s="386"/>
      <c r="NCY65" s="386"/>
      <c r="NCZ65" s="386"/>
      <c r="NDA65" s="386"/>
      <c r="NDB65" s="386"/>
      <c r="NDC65" s="386"/>
      <c r="NDD65" s="386"/>
      <c r="NDE65" s="386"/>
      <c r="NDF65" s="386"/>
      <c r="NDG65" s="386"/>
      <c r="NDH65" s="386"/>
      <c r="NDI65" s="386"/>
      <c r="NDJ65" s="386"/>
      <c r="NDK65" s="386"/>
      <c r="NDL65" s="386"/>
      <c r="NDM65" s="386"/>
      <c r="NDN65" s="386"/>
      <c r="NDO65" s="386"/>
      <c r="NDP65" s="386"/>
      <c r="NDQ65" s="386"/>
      <c r="NDR65" s="386"/>
      <c r="NDS65" s="386"/>
      <c r="NDT65" s="386"/>
      <c r="NDU65" s="386"/>
      <c r="NDV65" s="386"/>
      <c r="NDW65" s="386"/>
      <c r="NDX65" s="386"/>
      <c r="NDY65" s="386"/>
      <c r="NDZ65" s="386"/>
      <c r="NEA65" s="386"/>
      <c r="NEB65" s="386"/>
      <c r="NEC65" s="386"/>
      <c r="NED65" s="386"/>
      <c r="NEE65" s="386"/>
      <c r="NEF65" s="386"/>
      <c r="NEG65" s="386"/>
      <c r="NEH65" s="386"/>
      <c r="NEI65" s="386"/>
      <c r="NEJ65" s="386"/>
      <c r="NEK65" s="386"/>
      <c r="NEL65" s="386"/>
      <c r="NEM65" s="386"/>
      <c r="NEN65" s="386"/>
      <c r="NEO65" s="386"/>
      <c r="NEP65" s="386"/>
      <c r="NEQ65" s="386"/>
      <c r="NER65" s="386"/>
      <c r="NES65" s="386"/>
      <c r="NET65" s="386"/>
      <c r="NEU65" s="386"/>
      <c r="NEV65" s="386"/>
      <c r="NEW65" s="386"/>
      <c r="NEX65" s="386"/>
      <c r="NEY65" s="386"/>
      <c r="NEZ65" s="386"/>
      <c r="NFA65" s="386"/>
      <c r="NFB65" s="386"/>
      <c r="NFC65" s="386"/>
      <c r="NFD65" s="386"/>
      <c r="NFE65" s="386"/>
      <c r="NFF65" s="386"/>
      <c r="NFG65" s="386"/>
      <c r="NFH65" s="386"/>
      <c r="NFI65" s="386"/>
      <c r="NFJ65" s="386"/>
      <c r="NFK65" s="386"/>
      <c r="NFL65" s="386"/>
      <c r="NFM65" s="386"/>
      <c r="NFN65" s="386"/>
      <c r="NFO65" s="386"/>
      <c r="NFP65" s="386"/>
      <c r="NFQ65" s="386"/>
      <c r="NFR65" s="386"/>
      <c r="NFS65" s="386"/>
      <c r="NFT65" s="386"/>
      <c r="NFU65" s="386"/>
      <c r="NFV65" s="386"/>
      <c r="NFW65" s="386"/>
      <c r="NFX65" s="386"/>
      <c r="NFY65" s="386"/>
      <c r="NFZ65" s="386"/>
      <c r="NGA65" s="386"/>
      <c r="NGB65" s="386"/>
      <c r="NGC65" s="386"/>
      <c r="NGD65" s="386"/>
      <c r="NGE65" s="386"/>
      <c r="NGF65" s="386"/>
      <c r="NGG65" s="386"/>
      <c r="NGH65" s="386"/>
      <c r="NGI65" s="386"/>
      <c r="NGJ65" s="386"/>
      <c r="NGK65" s="386"/>
      <c r="NGL65" s="386"/>
      <c r="NGM65" s="386"/>
      <c r="NGN65" s="386"/>
      <c r="NGO65" s="386"/>
      <c r="NGP65" s="386"/>
      <c r="NGQ65" s="386"/>
      <c r="NGR65" s="386"/>
      <c r="NGS65" s="386"/>
      <c r="NGT65" s="386"/>
      <c r="NGU65" s="386"/>
      <c r="NGV65" s="386"/>
      <c r="NGW65" s="386"/>
      <c r="NGX65" s="386"/>
      <c r="NGY65" s="386"/>
      <c r="NGZ65" s="386"/>
      <c r="NHA65" s="386"/>
      <c r="NHB65" s="386"/>
      <c r="NHC65" s="386"/>
      <c r="NHD65" s="386"/>
      <c r="NHE65" s="386"/>
      <c r="NHF65" s="386"/>
      <c r="NHG65" s="386"/>
      <c r="NHH65" s="386"/>
      <c r="NHI65" s="386"/>
      <c r="NHJ65" s="386"/>
      <c r="NHK65" s="386"/>
      <c r="NHL65" s="386"/>
      <c r="NHM65" s="386"/>
      <c r="NHN65" s="386"/>
      <c r="NHO65" s="386"/>
      <c r="NHP65" s="386"/>
      <c r="NHQ65" s="386"/>
      <c r="NHR65" s="386"/>
      <c r="NHS65" s="386"/>
      <c r="NHT65" s="386"/>
      <c r="NHU65" s="386"/>
      <c r="NHV65" s="386"/>
      <c r="NHW65" s="386"/>
      <c r="NHX65" s="386"/>
      <c r="NHY65" s="386"/>
      <c r="NHZ65" s="386"/>
      <c r="NIA65" s="386"/>
      <c r="NIB65" s="386"/>
      <c r="NIC65" s="386"/>
      <c r="NID65" s="386"/>
      <c r="NIE65" s="386"/>
      <c r="NIF65" s="386"/>
      <c r="NIG65" s="386"/>
      <c r="NIH65" s="386"/>
      <c r="NII65" s="386"/>
      <c r="NIJ65" s="386"/>
      <c r="NIK65" s="386"/>
      <c r="NIL65" s="386"/>
      <c r="NIM65" s="386"/>
      <c r="NIN65" s="386"/>
      <c r="NIO65" s="386"/>
      <c r="NIP65" s="386"/>
      <c r="NIQ65" s="386"/>
      <c r="NIR65" s="386"/>
      <c r="NIS65" s="386"/>
      <c r="NIT65" s="386"/>
      <c r="NIU65" s="386"/>
      <c r="NIV65" s="386"/>
      <c r="NIW65" s="386"/>
      <c r="NIX65" s="386"/>
      <c r="NIY65" s="386"/>
      <c r="NIZ65" s="386"/>
      <c r="NJA65" s="386"/>
      <c r="NJB65" s="386"/>
      <c r="NJC65" s="386"/>
      <c r="NJD65" s="386"/>
      <c r="NJE65" s="386"/>
      <c r="NJF65" s="386"/>
      <c r="NJG65" s="386"/>
      <c r="NJH65" s="386"/>
      <c r="NJI65" s="386"/>
      <c r="NJJ65" s="386"/>
      <c r="NJK65" s="386"/>
      <c r="NJL65" s="386"/>
      <c r="NJM65" s="386"/>
      <c r="NJN65" s="386"/>
      <c r="NJO65" s="386"/>
      <c r="NJP65" s="386"/>
      <c r="NJQ65" s="386"/>
      <c r="NJR65" s="386"/>
      <c r="NJS65" s="386"/>
      <c r="NJT65" s="386"/>
      <c r="NJU65" s="386"/>
      <c r="NJV65" s="386"/>
      <c r="NJW65" s="386"/>
      <c r="NJX65" s="386"/>
      <c r="NJY65" s="386"/>
      <c r="NJZ65" s="386"/>
      <c r="NKA65" s="386"/>
      <c r="NKB65" s="386"/>
      <c r="NKC65" s="386"/>
      <c r="NKD65" s="386"/>
      <c r="NKE65" s="386"/>
      <c r="NKF65" s="386"/>
      <c r="NKG65" s="386"/>
      <c r="NKH65" s="386"/>
      <c r="NKI65" s="386"/>
      <c r="NKJ65" s="386"/>
      <c r="NKK65" s="386"/>
      <c r="NKL65" s="386"/>
      <c r="NKM65" s="386"/>
      <c r="NKN65" s="386"/>
      <c r="NKO65" s="386"/>
      <c r="NKP65" s="386"/>
      <c r="NKQ65" s="386"/>
      <c r="NKR65" s="386"/>
      <c r="NKS65" s="386"/>
      <c r="NKT65" s="386"/>
      <c r="NKU65" s="386"/>
      <c r="NKV65" s="386"/>
      <c r="NKW65" s="386"/>
      <c r="NKX65" s="386"/>
      <c r="NKY65" s="386"/>
      <c r="NKZ65" s="386"/>
      <c r="NLA65" s="386"/>
      <c r="NLB65" s="386"/>
      <c r="NLC65" s="386"/>
      <c r="NLD65" s="386"/>
      <c r="NLE65" s="386"/>
      <c r="NLF65" s="386"/>
      <c r="NLG65" s="386"/>
      <c r="NLH65" s="386"/>
      <c r="NLI65" s="386"/>
      <c r="NLJ65" s="386"/>
      <c r="NLK65" s="386"/>
      <c r="NLL65" s="386"/>
      <c r="NLM65" s="386"/>
      <c r="NLN65" s="386"/>
      <c r="NLO65" s="386"/>
      <c r="NLP65" s="386"/>
      <c r="NLQ65" s="386"/>
      <c r="NLR65" s="386"/>
      <c r="NLS65" s="386"/>
      <c r="NLT65" s="386"/>
      <c r="NLU65" s="386"/>
      <c r="NLV65" s="386"/>
      <c r="NLW65" s="386"/>
      <c r="NLX65" s="386"/>
      <c r="NLY65" s="386"/>
      <c r="NLZ65" s="386"/>
      <c r="NMA65" s="386"/>
      <c r="NMB65" s="386"/>
      <c r="NMC65" s="386"/>
      <c r="NMD65" s="386"/>
      <c r="NME65" s="386"/>
      <c r="NMF65" s="386"/>
      <c r="NMG65" s="386"/>
      <c r="NMH65" s="386"/>
      <c r="NMI65" s="386"/>
      <c r="NMJ65" s="386"/>
      <c r="NMK65" s="386"/>
      <c r="NML65" s="386"/>
      <c r="NMM65" s="386"/>
      <c r="NMN65" s="386"/>
      <c r="NMO65" s="386"/>
      <c r="NMP65" s="386"/>
      <c r="NMQ65" s="386"/>
      <c r="NMR65" s="386"/>
      <c r="NMS65" s="386"/>
      <c r="NMT65" s="386"/>
      <c r="NMU65" s="386"/>
      <c r="NMV65" s="386"/>
      <c r="NMW65" s="386"/>
      <c r="NMX65" s="386"/>
      <c r="NMY65" s="386"/>
      <c r="NMZ65" s="386"/>
      <c r="NNA65" s="386"/>
      <c r="NNB65" s="386"/>
      <c r="NNC65" s="386"/>
      <c r="NND65" s="386"/>
      <c r="NNE65" s="386"/>
      <c r="NNF65" s="386"/>
      <c r="NNG65" s="386"/>
      <c r="NNH65" s="386"/>
      <c r="NNI65" s="386"/>
      <c r="NNJ65" s="386"/>
      <c r="NNK65" s="386"/>
      <c r="NNL65" s="386"/>
      <c r="NNM65" s="386"/>
      <c r="NNN65" s="386"/>
      <c r="NNO65" s="386"/>
      <c r="NNP65" s="386"/>
      <c r="NNQ65" s="386"/>
      <c r="NNR65" s="386"/>
      <c r="NNS65" s="386"/>
      <c r="NNT65" s="386"/>
      <c r="NNU65" s="386"/>
      <c r="NNV65" s="386"/>
      <c r="NNW65" s="386"/>
      <c r="NNX65" s="386"/>
      <c r="NNY65" s="386"/>
      <c r="NNZ65" s="386"/>
      <c r="NOA65" s="386"/>
      <c r="NOB65" s="386"/>
      <c r="NOC65" s="386"/>
      <c r="NOD65" s="386"/>
      <c r="NOE65" s="386"/>
      <c r="NOF65" s="386"/>
      <c r="NOG65" s="386"/>
      <c r="NOH65" s="386"/>
      <c r="NOI65" s="386"/>
      <c r="NOJ65" s="386"/>
      <c r="NOK65" s="386"/>
      <c r="NOL65" s="386"/>
      <c r="NOM65" s="386"/>
      <c r="NON65" s="386"/>
      <c r="NOO65" s="386"/>
      <c r="NOP65" s="386"/>
      <c r="NOQ65" s="386"/>
      <c r="NOR65" s="386"/>
      <c r="NOS65" s="386"/>
      <c r="NOT65" s="386"/>
      <c r="NOU65" s="386"/>
      <c r="NOV65" s="386"/>
      <c r="NOW65" s="386"/>
      <c r="NOX65" s="386"/>
      <c r="NOY65" s="386"/>
      <c r="NOZ65" s="386"/>
      <c r="NPA65" s="386"/>
      <c r="NPB65" s="386"/>
      <c r="NPC65" s="386"/>
      <c r="NPD65" s="386"/>
      <c r="NPE65" s="386"/>
      <c r="NPF65" s="386"/>
      <c r="NPG65" s="386"/>
      <c r="NPH65" s="386"/>
      <c r="NPI65" s="386"/>
      <c r="NPJ65" s="386"/>
      <c r="NPK65" s="386"/>
      <c r="NPL65" s="386"/>
      <c r="NPM65" s="386"/>
      <c r="NPN65" s="386"/>
      <c r="NPO65" s="386"/>
      <c r="NPP65" s="386"/>
      <c r="NPQ65" s="386"/>
      <c r="NPR65" s="386"/>
      <c r="NPS65" s="386"/>
      <c r="NPT65" s="386"/>
      <c r="NPU65" s="386"/>
      <c r="NPV65" s="386"/>
      <c r="NPW65" s="386"/>
      <c r="NPX65" s="386"/>
      <c r="NPY65" s="386"/>
      <c r="NPZ65" s="386"/>
      <c r="NQA65" s="386"/>
      <c r="NQB65" s="386"/>
      <c r="NQC65" s="386"/>
      <c r="NQD65" s="386"/>
      <c r="NQE65" s="386"/>
      <c r="NQF65" s="386"/>
      <c r="NQG65" s="386"/>
      <c r="NQH65" s="386"/>
      <c r="NQI65" s="386"/>
      <c r="NQJ65" s="386"/>
      <c r="NQK65" s="386"/>
      <c r="NQL65" s="386"/>
      <c r="NQM65" s="386"/>
      <c r="NQN65" s="386"/>
      <c r="NQO65" s="386"/>
      <c r="NQP65" s="386"/>
      <c r="NQQ65" s="386"/>
      <c r="NQR65" s="386"/>
      <c r="NQS65" s="386"/>
      <c r="NQT65" s="386"/>
      <c r="NQU65" s="386"/>
      <c r="NQV65" s="386"/>
      <c r="NQW65" s="386"/>
      <c r="NQX65" s="386"/>
      <c r="NQY65" s="386"/>
      <c r="NQZ65" s="386"/>
      <c r="NRA65" s="386"/>
      <c r="NRB65" s="386"/>
      <c r="NRC65" s="386"/>
      <c r="NRD65" s="386"/>
      <c r="NRE65" s="386"/>
      <c r="NRF65" s="386"/>
      <c r="NRG65" s="386"/>
      <c r="NRH65" s="386"/>
      <c r="NRI65" s="386"/>
      <c r="NRJ65" s="386"/>
      <c r="NRK65" s="386"/>
      <c r="NRL65" s="386"/>
      <c r="NRM65" s="386"/>
      <c r="NRN65" s="386"/>
      <c r="NRO65" s="386"/>
      <c r="NRP65" s="386"/>
      <c r="NRQ65" s="386"/>
      <c r="NRR65" s="386"/>
      <c r="NRS65" s="386"/>
      <c r="NRT65" s="386"/>
      <c r="NRU65" s="386"/>
      <c r="NRV65" s="386"/>
      <c r="NRW65" s="386"/>
      <c r="NRX65" s="386"/>
      <c r="NRY65" s="386"/>
      <c r="NRZ65" s="386"/>
      <c r="NSA65" s="386"/>
      <c r="NSB65" s="386"/>
      <c r="NSC65" s="386"/>
      <c r="NSD65" s="386"/>
      <c r="NSE65" s="386"/>
      <c r="NSF65" s="386"/>
      <c r="NSG65" s="386"/>
      <c r="NSH65" s="386"/>
      <c r="NSI65" s="386"/>
      <c r="NSJ65" s="386"/>
      <c r="NSK65" s="386"/>
      <c r="NSL65" s="386"/>
      <c r="NSM65" s="386"/>
      <c r="NSN65" s="386"/>
      <c r="NSO65" s="386"/>
      <c r="NSP65" s="386"/>
      <c r="NSQ65" s="386"/>
      <c r="NSR65" s="386"/>
      <c r="NSS65" s="386"/>
      <c r="NST65" s="386"/>
      <c r="NSU65" s="386"/>
      <c r="NSV65" s="386"/>
      <c r="NSW65" s="386"/>
      <c r="NSX65" s="386"/>
      <c r="NSY65" s="386"/>
      <c r="NSZ65" s="386"/>
      <c r="NTA65" s="386"/>
      <c r="NTB65" s="386"/>
      <c r="NTC65" s="386"/>
      <c r="NTD65" s="386"/>
      <c r="NTE65" s="386"/>
      <c r="NTF65" s="386"/>
      <c r="NTG65" s="386"/>
      <c r="NTH65" s="386"/>
      <c r="NTI65" s="386"/>
      <c r="NTJ65" s="386"/>
      <c r="NTK65" s="386"/>
      <c r="NTL65" s="386"/>
      <c r="NTM65" s="386"/>
      <c r="NTN65" s="386"/>
      <c r="NTO65" s="386"/>
      <c r="NTP65" s="386"/>
      <c r="NTQ65" s="386"/>
      <c r="NTR65" s="386"/>
      <c r="NTS65" s="386"/>
      <c r="NTT65" s="386"/>
      <c r="NTU65" s="386"/>
      <c r="NTV65" s="386"/>
      <c r="NTW65" s="386"/>
      <c r="NTX65" s="386"/>
      <c r="NTY65" s="386"/>
      <c r="NTZ65" s="386"/>
      <c r="NUA65" s="386"/>
      <c r="NUB65" s="386"/>
      <c r="NUC65" s="386"/>
      <c r="NUD65" s="386"/>
      <c r="NUE65" s="386"/>
      <c r="NUF65" s="386"/>
      <c r="NUG65" s="386"/>
      <c r="NUH65" s="386"/>
      <c r="NUI65" s="386"/>
      <c r="NUJ65" s="386"/>
      <c r="NUK65" s="386"/>
      <c r="NUL65" s="386"/>
      <c r="NUM65" s="386"/>
      <c r="NUN65" s="386"/>
      <c r="NUO65" s="386"/>
      <c r="NUP65" s="386"/>
      <c r="NUQ65" s="386"/>
      <c r="NUR65" s="386"/>
      <c r="NUS65" s="386"/>
      <c r="NUT65" s="386"/>
      <c r="NUU65" s="386"/>
      <c r="NUV65" s="386"/>
      <c r="NUW65" s="386"/>
      <c r="NUX65" s="386"/>
      <c r="NUY65" s="386"/>
      <c r="NUZ65" s="386"/>
      <c r="NVA65" s="386"/>
      <c r="NVB65" s="386"/>
      <c r="NVC65" s="386"/>
      <c r="NVD65" s="386"/>
      <c r="NVE65" s="386"/>
      <c r="NVF65" s="386"/>
      <c r="NVG65" s="386"/>
      <c r="NVH65" s="386"/>
      <c r="NVI65" s="386"/>
      <c r="NVJ65" s="386"/>
      <c r="NVK65" s="386"/>
      <c r="NVL65" s="386"/>
      <c r="NVM65" s="386"/>
      <c r="NVN65" s="386"/>
      <c r="NVO65" s="386"/>
      <c r="NVP65" s="386"/>
      <c r="NVQ65" s="386"/>
      <c r="NVR65" s="386"/>
      <c r="NVS65" s="386"/>
      <c r="NVT65" s="386"/>
      <c r="NVU65" s="386"/>
      <c r="NVV65" s="386"/>
      <c r="NVW65" s="386"/>
      <c r="NVX65" s="386"/>
      <c r="NVY65" s="386"/>
      <c r="NVZ65" s="386"/>
      <c r="NWA65" s="386"/>
      <c r="NWB65" s="386"/>
      <c r="NWC65" s="386"/>
      <c r="NWD65" s="386"/>
      <c r="NWE65" s="386"/>
      <c r="NWF65" s="386"/>
      <c r="NWG65" s="386"/>
      <c r="NWH65" s="386"/>
      <c r="NWI65" s="386"/>
      <c r="NWJ65" s="386"/>
      <c r="NWK65" s="386"/>
      <c r="NWL65" s="386"/>
      <c r="NWM65" s="386"/>
      <c r="NWN65" s="386"/>
      <c r="NWO65" s="386"/>
      <c r="NWP65" s="386"/>
      <c r="NWQ65" s="386"/>
      <c r="NWR65" s="386"/>
      <c r="NWS65" s="386"/>
      <c r="NWT65" s="386"/>
      <c r="NWU65" s="386"/>
      <c r="NWV65" s="386"/>
      <c r="NWW65" s="386"/>
      <c r="NWX65" s="386"/>
      <c r="NWY65" s="386"/>
      <c r="NWZ65" s="386"/>
      <c r="NXA65" s="386"/>
      <c r="NXB65" s="386"/>
      <c r="NXC65" s="386"/>
      <c r="NXD65" s="386"/>
      <c r="NXE65" s="386"/>
      <c r="NXF65" s="386"/>
      <c r="NXG65" s="386"/>
      <c r="NXH65" s="386"/>
      <c r="NXI65" s="386"/>
      <c r="NXJ65" s="386"/>
      <c r="NXK65" s="386"/>
      <c r="NXL65" s="386"/>
      <c r="NXM65" s="386"/>
      <c r="NXN65" s="386"/>
      <c r="NXO65" s="386"/>
      <c r="NXP65" s="386"/>
      <c r="NXQ65" s="386"/>
      <c r="NXR65" s="386"/>
      <c r="NXS65" s="386"/>
      <c r="NXT65" s="386"/>
      <c r="NXU65" s="386"/>
      <c r="NXV65" s="386"/>
      <c r="NXW65" s="386"/>
      <c r="NXX65" s="386"/>
      <c r="NXY65" s="386"/>
      <c r="NXZ65" s="386"/>
      <c r="NYA65" s="386"/>
      <c r="NYB65" s="386"/>
      <c r="NYC65" s="386"/>
      <c r="NYD65" s="386"/>
      <c r="NYE65" s="386"/>
      <c r="NYF65" s="386"/>
      <c r="NYG65" s="386"/>
      <c r="NYH65" s="386"/>
      <c r="NYI65" s="386"/>
      <c r="NYJ65" s="386"/>
      <c r="NYK65" s="386"/>
      <c r="NYL65" s="386"/>
      <c r="NYM65" s="386"/>
      <c r="NYN65" s="386"/>
      <c r="NYO65" s="386"/>
      <c r="NYP65" s="386"/>
      <c r="NYQ65" s="386"/>
      <c r="NYR65" s="386"/>
      <c r="NYS65" s="386"/>
      <c r="NYT65" s="386"/>
      <c r="NYU65" s="386"/>
      <c r="NYV65" s="386"/>
      <c r="NYW65" s="386"/>
      <c r="NYX65" s="386"/>
      <c r="NYY65" s="386"/>
      <c r="NYZ65" s="386"/>
      <c r="NZA65" s="386"/>
      <c r="NZB65" s="386"/>
      <c r="NZC65" s="386"/>
      <c r="NZD65" s="386"/>
      <c r="NZE65" s="386"/>
      <c r="NZF65" s="386"/>
      <c r="NZG65" s="386"/>
      <c r="NZH65" s="386"/>
      <c r="NZI65" s="386"/>
      <c r="NZJ65" s="386"/>
      <c r="NZK65" s="386"/>
      <c r="NZL65" s="386"/>
      <c r="NZM65" s="386"/>
      <c r="NZN65" s="386"/>
      <c r="NZO65" s="386"/>
      <c r="NZP65" s="386"/>
      <c r="NZQ65" s="386"/>
      <c r="NZR65" s="386"/>
      <c r="NZS65" s="386"/>
      <c r="NZT65" s="386"/>
      <c r="NZU65" s="386"/>
      <c r="NZV65" s="386"/>
      <c r="NZW65" s="386"/>
      <c r="NZX65" s="386"/>
      <c r="NZY65" s="386"/>
      <c r="NZZ65" s="386"/>
      <c r="OAA65" s="386"/>
      <c r="OAB65" s="386"/>
      <c r="OAC65" s="386"/>
      <c r="OAD65" s="386"/>
      <c r="OAE65" s="386"/>
      <c r="OAF65" s="386"/>
      <c r="OAG65" s="386"/>
      <c r="OAH65" s="386"/>
      <c r="OAI65" s="386"/>
      <c r="OAJ65" s="386"/>
      <c r="OAK65" s="386"/>
      <c r="OAL65" s="386"/>
      <c r="OAM65" s="386"/>
      <c r="OAN65" s="386"/>
      <c r="OAO65" s="386"/>
      <c r="OAP65" s="386"/>
      <c r="OAQ65" s="386"/>
      <c r="OAR65" s="386"/>
      <c r="OAS65" s="386"/>
      <c r="OAT65" s="386"/>
      <c r="OAU65" s="386"/>
      <c r="OAV65" s="386"/>
      <c r="OAW65" s="386"/>
      <c r="OAX65" s="386"/>
      <c r="OAY65" s="386"/>
      <c r="OAZ65" s="386"/>
      <c r="OBA65" s="386"/>
      <c r="OBB65" s="386"/>
      <c r="OBC65" s="386"/>
      <c r="OBD65" s="386"/>
      <c r="OBE65" s="386"/>
      <c r="OBF65" s="386"/>
      <c r="OBG65" s="386"/>
      <c r="OBH65" s="386"/>
      <c r="OBI65" s="386"/>
      <c r="OBJ65" s="386"/>
      <c r="OBK65" s="386"/>
      <c r="OBL65" s="386"/>
      <c r="OBM65" s="386"/>
      <c r="OBN65" s="386"/>
      <c r="OBO65" s="386"/>
      <c r="OBP65" s="386"/>
      <c r="OBQ65" s="386"/>
      <c r="OBR65" s="386"/>
      <c r="OBS65" s="386"/>
      <c r="OBT65" s="386"/>
      <c r="OBU65" s="386"/>
      <c r="OBV65" s="386"/>
      <c r="OBW65" s="386"/>
      <c r="OBX65" s="386"/>
      <c r="OBY65" s="386"/>
      <c r="OBZ65" s="386"/>
      <c r="OCA65" s="386"/>
      <c r="OCB65" s="386"/>
      <c r="OCC65" s="386"/>
      <c r="OCD65" s="386"/>
      <c r="OCE65" s="386"/>
      <c r="OCF65" s="386"/>
      <c r="OCG65" s="386"/>
      <c r="OCH65" s="386"/>
      <c r="OCI65" s="386"/>
      <c r="OCJ65" s="386"/>
      <c r="OCK65" s="386"/>
      <c r="OCL65" s="386"/>
      <c r="OCM65" s="386"/>
      <c r="OCN65" s="386"/>
      <c r="OCO65" s="386"/>
      <c r="OCP65" s="386"/>
      <c r="OCQ65" s="386"/>
      <c r="OCR65" s="386"/>
      <c r="OCS65" s="386"/>
      <c r="OCT65" s="386"/>
      <c r="OCU65" s="386"/>
      <c r="OCV65" s="386"/>
      <c r="OCW65" s="386"/>
      <c r="OCX65" s="386"/>
      <c r="OCY65" s="386"/>
      <c r="OCZ65" s="386"/>
      <c r="ODA65" s="386"/>
      <c r="ODB65" s="386"/>
      <c r="ODC65" s="386"/>
      <c r="ODD65" s="386"/>
      <c r="ODE65" s="386"/>
      <c r="ODF65" s="386"/>
      <c r="ODG65" s="386"/>
      <c r="ODH65" s="386"/>
      <c r="ODI65" s="386"/>
      <c r="ODJ65" s="386"/>
      <c r="ODK65" s="386"/>
      <c r="ODL65" s="386"/>
      <c r="ODM65" s="386"/>
      <c r="ODN65" s="386"/>
      <c r="ODO65" s="386"/>
      <c r="ODP65" s="386"/>
      <c r="ODQ65" s="386"/>
      <c r="ODR65" s="386"/>
      <c r="ODS65" s="386"/>
      <c r="ODT65" s="386"/>
      <c r="ODU65" s="386"/>
      <c r="ODV65" s="386"/>
      <c r="ODW65" s="386"/>
      <c r="ODX65" s="386"/>
      <c r="ODY65" s="386"/>
      <c r="ODZ65" s="386"/>
      <c r="OEA65" s="386"/>
      <c r="OEB65" s="386"/>
      <c r="OEC65" s="386"/>
      <c r="OED65" s="386"/>
      <c r="OEE65" s="386"/>
      <c r="OEF65" s="386"/>
      <c r="OEG65" s="386"/>
      <c r="OEH65" s="386"/>
      <c r="OEI65" s="386"/>
      <c r="OEJ65" s="386"/>
      <c r="OEK65" s="386"/>
      <c r="OEL65" s="386"/>
      <c r="OEM65" s="386"/>
      <c r="OEN65" s="386"/>
      <c r="OEO65" s="386"/>
      <c r="OEP65" s="386"/>
      <c r="OEQ65" s="386"/>
      <c r="OER65" s="386"/>
      <c r="OES65" s="386"/>
      <c r="OET65" s="386"/>
      <c r="OEU65" s="386"/>
      <c r="OEV65" s="386"/>
      <c r="OEW65" s="386"/>
      <c r="OEX65" s="386"/>
      <c r="OEY65" s="386"/>
      <c r="OEZ65" s="386"/>
      <c r="OFA65" s="386"/>
      <c r="OFB65" s="386"/>
      <c r="OFC65" s="386"/>
      <c r="OFD65" s="386"/>
      <c r="OFE65" s="386"/>
      <c r="OFF65" s="386"/>
      <c r="OFG65" s="386"/>
      <c r="OFH65" s="386"/>
      <c r="OFI65" s="386"/>
      <c r="OFJ65" s="386"/>
      <c r="OFK65" s="386"/>
      <c r="OFL65" s="386"/>
      <c r="OFM65" s="386"/>
      <c r="OFN65" s="386"/>
      <c r="OFO65" s="386"/>
      <c r="OFP65" s="386"/>
      <c r="OFQ65" s="386"/>
      <c r="OFR65" s="386"/>
      <c r="OFS65" s="386"/>
      <c r="OFT65" s="386"/>
      <c r="OFU65" s="386"/>
      <c r="OFV65" s="386"/>
      <c r="OFW65" s="386"/>
      <c r="OFX65" s="386"/>
      <c r="OFY65" s="386"/>
      <c r="OFZ65" s="386"/>
      <c r="OGA65" s="386"/>
      <c r="OGB65" s="386"/>
      <c r="OGC65" s="386"/>
      <c r="OGD65" s="386"/>
      <c r="OGE65" s="386"/>
      <c r="OGF65" s="386"/>
      <c r="OGG65" s="386"/>
      <c r="OGH65" s="386"/>
      <c r="OGI65" s="386"/>
      <c r="OGJ65" s="386"/>
      <c r="OGK65" s="386"/>
      <c r="OGL65" s="386"/>
      <c r="OGM65" s="386"/>
      <c r="OGN65" s="386"/>
      <c r="OGO65" s="386"/>
      <c r="OGP65" s="386"/>
      <c r="OGQ65" s="386"/>
      <c r="OGR65" s="386"/>
      <c r="OGS65" s="386"/>
      <c r="OGT65" s="386"/>
      <c r="OGU65" s="386"/>
      <c r="OGV65" s="386"/>
      <c r="OGW65" s="386"/>
      <c r="OGX65" s="386"/>
      <c r="OGY65" s="386"/>
      <c r="OGZ65" s="386"/>
      <c r="OHA65" s="386"/>
      <c r="OHB65" s="386"/>
      <c r="OHC65" s="386"/>
      <c r="OHD65" s="386"/>
      <c r="OHE65" s="386"/>
      <c r="OHF65" s="386"/>
      <c r="OHG65" s="386"/>
      <c r="OHH65" s="386"/>
      <c r="OHI65" s="386"/>
      <c r="OHJ65" s="386"/>
      <c r="OHK65" s="386"/>
      <c r="OHL65" s="386"/>
      <c r="OHM65" s="386"/>
      <c r="OHN65" s="386"/>
      <c r="OHO65" s="386"/>
      <c r="OHP65" s="386"/>
      <c r="OHQ65" s="386"/>
      <c r="OHR65" s="386"/>
      <c r="OHS65" s="386"/>
      <c r="OHT65" s="386"/>
      <c r="OHU65" s="386"/>
      <c r="OHV65" s="386"/>
      <c r="OHW65" s="386"/>
      <c r="OHX65" s="386"/>
      <c r="OHY65" s="386"/>
      <c r="OHZ65" s="386"/>
      <c r="OIA65" s="386"/>
      <c r="OIB65" s="386"/>
      <c r="OIC65" s="386"/>
      <c r="OID65" s="386"/>
      <c r="OIE65" s="386"/>
      <c r="OIF65" s="386"/>
      <c r="OIG65" s="386"/>
      <c r="OIH65" s="386"/>
      <c r="OII65" s="386"/>
      <c r="OIJ65" s="386"/>
      <c r="OIK65" s="386"/>
      <c r="OIL65" s="386"/>
      <c r="OIM65" s="386"/>
      <c r="OIN65" s="386"/>
      <c r="OIO65" s="386"/>
      <c r="OIP65" s="386"/>
      <c r="OIQ65" s="386"/>
      <c r="OIR65" s="386"/>
      <c r="OIS65" s="386"/>
      <c r="OIT65" s="386"/>
      <c r="OIU65" s="386"/>
      <c r="OIV65" s="386"/>
      <c r="OIW65" s="386"/>
      <c r="OIX65" s="386"/>
      <c r="OIY65" s="386"/>
      <c r="OIZ65" s="386"/>
      <c r="OJA65" s="386"/>
      <c r="OJB65" s="386"/>
      <c r="OJC65" s="386"/>
      <c r="OJD65" s="386"/>
      <c r="OJE65" s="386"/>
      <c r="OJF65" s="386"/>
      <c r="OJG65" s="386"/>
      <c r="OJH65" s="386"/>
      <c r="OJI65" s="386"/>
      <c r="OJJ65" s="386"/>
      <c r="OJK65" s="386"/>
      <c r="OJL65" s="386"/>
      <c r="OJM65" s="386"/>
      <c r="OJN65" s="386"/>
      <c r="OJO65" s="386"/>
      <c r="OJP65" s="386"/>
      <c r="OJQ65" s="386"/>
      <c r="OJR65" s="386"/>
      <c r="OJS65" s="386"/>
      <c r="OJT65" s="386"/>
      <c r="OJU65" s="386"/>
      <c r="OJV65" s="386"/>
      <c r="OJW65" s="386"/>
      <c r="OJX65" s="386"/>
      <c r="OJY65" s="386"/>
      <c r="OJZ65" s="386"/>
      <c r="OKA65" s="386"/>
      <c r="OKB65" s="386"/>
      <c r="OKC65" s="386"/>
      <c r="OKD65" s="386"/>
      <c r="OKE65" s="386"/>
      <c r="OKF65" s="386"/>
      <c r="OKG65" s="386"/>
      <c r="OKH65" s="386"/>
      <c r="OKI65" s="386"/>
      <c r="OKJ65" s="386"/>
      <c r="OKK65" s="386"/>
      <c r="OKL65" s="386"/>
      <c r="OKM65" s="386"/>
      <c r="OKN65" s="386"/>
      <c r="OKO65" s="386"/>
      <c r="OKP65" s="386"/>
      <c r="OKQ65" s="386"/>
      <c r="OKR65" s="386"/>
      <c r="OKS65" s="386"/>
      <c r="OKT65" s="386"/>
      <c r="OKU65" s="386"/>
      <c r="OKV65" s="386"/>
      <c r="OKW65" s="386"/>
      <c r="OKX65" s="386"/>
      <c r="OKY65" s="386"/>
      <c r="OKZ65" s="386"/>
      <c r="OLA65" s="386"/>
      <c r="OLB65" s="386"/>
      <c r="OLC65" s="386"/>
      <c r="OLD65" s="386"/>
      <c r="OLE65" s="386"/>
      <c r="OLF65" s="386"/>
      <c r="OLG65" s="386"/>
      <c r="OLH65" s="386"/>
      <c r="OLI65" s="386"/>
      <c r="OLJ65" s="386"/>
      <c r="OLK65" s="386"/>
      <c r="OLL65" s="386"/>
      <c r="OLM65" s="386"/>
      <c r="OLN65" s="386"/>
      <c r="OLO65" s="386"/>
      <c r="OLP65" s="386"/>
      <c r="OLQ65" s="386"/>
      <c r="OLR65" s="386"/>
      <c r="OLS65" s="386"/>
      <c r="OLT65" s="386"/>
      <c r="OLU65" s="386"/>
      <c r="OLV65" s="386"/>
      <c r="OLW65" s="386"/>
      <c r="OLX65" s="386"/>
      <c r="OLY65" s="386"/>
      <c r="OLZ65" s="386"/>
      <c r="OMA65" s="386"/>
      <c r="OMB65" s="386"/>
      <c r="OMC65" s="386"/>
      <c r="OMD65" s="386"/>
      <c r="OME65" s="386"/>
      <c r="OMF65" s="386"/>
      <c r="OMG65" s="386"/>
      <c r="OMH65" s="386"/>
      <c r="OMI65" s="386"/>
      <c r="OMJ65" s="386"/>
      <c r="OMK65" s="386"/>
      <c r="OML65" s="386"/>
      <c r="OMM65" s="386"/>
      <c r="OMN65" s="386"/>
      <c r="OMO65" s="386"/>
      <c r="OMP65" s="386"/>
      <c r="OMQ65" s="386"/>
      <c r="OMR65" s="386"/>
      <c r="OMS65" s="386"/>
      <c r="OMT65" s="386"/>
      <c r="OMU65" s="386"/>
      <c r="OMV65" s="386"/>
      <c r="OMW65" s="386"/>
      <c r="OMX65" s="386"/>
      <c r="OMY65" s="386"/>
      <c r="OMZ65" s="386"/>
      <c r="ONA65" s="386"/>
      <c r="ONB65" s="386"/>
      <c r="ONC65" s="386"/>
      <c r="OND65" s="386"/>
      <c r="ONE65" s="386"/>
      <c r="ONF65" s="386"/>
      <c r="ONG65" s="386"/>
      <c r="ONH65" s="386"/>
      <c r="ONI65" s="386"/>
      <c r="ONJ65" s="386"/>
      <c r="ONK65" s="386"/>
      <c r="ONL65" s="386"/>
      <c r="ONM65" s="386"/>
      <c r="ONN65" s="386"/>
      <c r="ONO65" s="386"/>
      <c r="ONP65" s="386"/>
      <c r="ONQ65" s="386"/>
      <c r="ONR65" s="386"/>
      <c r="ONS65" s="386"/>
      <c r="ONT65" s="386"/>
      <c r="ONU65" s="386"/>
      <c r="ONV65" s="386"/>
      <c r="ONW65" s="386"/>
      <c r="ONX65" s="386"/>
      <c r="ONY65" s="386"/>
      <c r="ONZ65" s="386"/>
      <c r="OOA65" s="386"/>
      <c r="OOB65" s="386"/>
      <c r="OOC65" s="386"/>
      <c r="OOD65" s="386"/>
      <c r="OOE65" s="386"/>
      <c r="OOF65" s="386"/>
      <c r="OOG65" s="386"/>
      <c r="OOH65" s="386"/>
      <c r="OOI65" s="386"/>
      <c r="OOJ65" s="386"/>
      <c r="OOK65" s="386"/>
      <c r="OOL65" s="386"/>
      <c r="OOM65" s="386"/>
      <c r="OON65" s="386"/>
      <c r="OOO65" s="386"/>
      <c r="OOP65" s="386"/>
      <c r="OOQ65" s="386"/>
      <c r="OOR65" s="386"/>
      <c r="OOS65" s="386"/>
      <c r="OOT65" s="386"/>
      <c r="OOU65" s="386"/>
      <c r="OOV65" s="386"/>
      <c r="OOW65" s="386"/>
      <c r="OOX65" s="386"/>
      <c r="OOY65" s="386"/>
      <c r="OOZ65" s="386"/>
      <c r="OPA65" s="386"/>
      <c r="OPB65" s="386"/>
      <c r="OPC65" s="386"/>
      <c r="OPD65" s="386"/>
      <c r="OPE65" s="386"/>
      <c r="OPF65" s="386"/>
      <c r="OPG65" s="386"/>
      <c r="OPH65" s="386"/>
      <c r="OPI65" s="386"/>
      <c r="OPJ65" s="386"/>
      <c r="OPK65" s="386"/>
      <c r="OPL65" s="386"/>
      <c r="OPM65" s="386"/>
      <c r="OPN65" s="386"/>
      <c r="OPO65" s="386"/>
      <c r="OPP65" s="386"/>
      <c r="OPQ65" s="386"/>
      <c r="OPR65" s="386"/>
      <c r="OPS65" s="386"/>
      <c r="OPT65" s="386"/>
      <c r="OPU65" s="386"/>
      <c r="OPV65" s="386"/>
      <c r="OPW65" s="386"/>
      <c r="OPX65" s="386"/>
      <c r="OPY65" s="386"/>
      <c r="OPZ65" s="386"/>
      <c r="OQA65" s="386"/>
      <c r="OQB65" s="386"/>
      <c r="OQC65" s="386"/>
      <c r="OQD65" s="386"/>
      <c r="OQE65" s="386"/>
      <c r="OQF65" s="386"/>
      <c r="OQG65" s="386"/>
      <c r="OQH65" s="386"/>
      <c r="OQI65" s="386"/>
      <c r="OQJ65" s="386"/>
      <c r="OQK65" s="386"/>
      <c r="OQL65" s="386"/>
      <c r="OQM65" s="386"/>
      <c r="OQN65" s="386"/>
      <c r="OQO65" s="386"/>
      <c r="OQP65" s="386"/>
      <c r="OQQ65" s="386"/>
      <c r="OQR65" s="386"/>
      <c r="OQS65" s="386"/>
      <c r="OQT65" s="386"/>
      <c r="OQU65" s="386"/>
      <c r="OQV65" s="386"/>
      <c r="OQW65" s="386"/>
      <c r="OQX65" s="386"/>
      <c r="OQY65" s="386"/>
      <c r="OQZ65" s="386"/>
      <c r="ORA65" s="386"/>
      <c r="ORB65" s="386"/>
      <c r="ORC65" s="386"/>
      <c r="ORD65" s="386"/>
      <c r="ORE65" s="386"/>
      <c r="ORF65" s="386"/>
      <c r="ORG65" s="386"/>
      <c r="ORH65" s="386"/>
      <c r="ORI65" s="386"/>
      <c r="ORJ65" s="386"/>
      <c r="ORK65" s="386"/>
      <c r="ORL65" s="386"/>
      <c r="ORM65" s="386"/>
      <c r="ORN65" s="386"/>
      <c r="ORO65" s="386"/>
      <c r="ORP65" s="386"/>
      <c r="ORQ65" s="386"/>
      <c r="ORR65" s="386"/>
      <c r="ORS65" s="386"/>
      <c r="ORT65" s="386"/>
      <c r="ORU65" s="386"/>
      <c r="ORV65" s="386"/>
      <c r="ORW65" s="386"/>
      <c r="ORX65" s="386"/>
      <c r="ORY65" s="386"/>
      <c r="ORZ65" s="386"/>
      <c r="OSA65" s="386"/>
      <c r="OSB65" s="386"/>
      <c r="OSC65" s="386"/>
      <c r="OSD65" s="386"/>
      <c r="OSE65" s="386"/>
      <c r="OSF65" s="386"/>
      <c r="OSG65" s="386"/>
      <c r="OSH65" s="386"/>
      <c r="OSI65" s="386"/>
      <c r="OSJ65" s="386"/>
      <c r="OSK65" s="386"/>
      <c r="OSL65" s="386"/>
      <c r="OSM65" s="386"/>
      <c r="OSN65" s="386"/>
      <c r="OSO65" s="386"/>
      <c r="OSP65" s="386"/>
      <c r="OSQ65" s="386"/>
      <c r="OSR65" s="386"/>
      <c r="OSS65" s="386"/>
      <c r="OST65" s="386"/>
      <c r="OSU65" s="386"/>
      <c r="OSV65" s="386"/>
      <c r="OSW65" s="386"/>
      <c r="OSX65" s="386"/>
      <c r="OSY65" s="386"/>
      <c r="OSZ65" s="386"/>
      <c r="OTA65" s="386"/>
      <c r="OTB65" s="386"/>
      <c r="OTC65" s="386"/>
      <c r="OTD65" s="386"/>
      <c r="OTE65" s="386"/>
      <c r="OTF65" s="386"/>
      <c r="OTG65" s="386"/>
      <c r="OTH65" s="386"/>
      <c r="OTI65" s="386"/>
      <c r="OTJ65" s="386"/>
      <c r="OTK65" s="386"/>
      <c r="OTL65" s="386"/>
      <c r="OTM65" s="386"/>
      <c r="OTN65" s="386"/>
      <c r="OTO65" s="386"/>
      <c r="OTP65" s="386"/>
      <c r="OTQ65" s="386"/>
      <c r="OTR65" s="386"/>
      <c r="OTS65" s="386"/>
      <c r="OTT65" s="386"/>
      <c r="OTU65" s="386"/>
      <c r="OTV65" s="386"/>
      <c r="OTW65" s="386"/>
      <c r="OTX65" s="386"/>
      <c r="OTY65" s="386"/>
      <c r="OTZ65" s="386"/>
      <c r="OUA65" s="386"/>
      <c r="OUB65" s="386"/>
      <c r="OUC65" s="386"/>
      <c r="OUD65" s="386"/>
      <c r="OUE65" s="386"/>
      <c r="OUF65" s="386"/>
      <c r="OUG65" s="386"/>
      <c r="OUH65" s="386"/>
      <c r="OUI65" s="386"/>
      <c r="OUJ65" s="386"/>
      <c r="OUK65" s="386"/>
      <c r="OUL65" s="386"/>
      <c r="OUM65" s="386"/>
      <c r="OUN65" s="386"/>
      <c r="OUO65" s="386"/>
      <c r="OUP65" s="386"/>
      <c r="OUQ65" s="386"/>
      <c r="OUR65" s="386"/>
      <c r="OUS65" s="386"/>
      <c r="OUT65" s="386"/>
      <c r="OUU65" s="386"/>
      <c r="OUV65" s="386"/>
      <c r="OUW65" s="386"/>
      <c r="OUX65" s="386"/>
      <c r="OUY65" s="386"/>
      <c r="OUZ65" s="386"/>
      <c r="OVA65" s="386"/>
      <c r="OVB65" s="386"/>
      <c r="OVC65" s="386"/>
      <c r="OVD65" s="386"/>
      <c r="OVE65" s="386"/>
      <c r="OVF65" s="386"/>
      <c r="OVG65" s="386"/>
      <c r="OVH65" s="386"/>
      <c r="OVI65" s="386"/>
      <c r="OVJ65" s="386"/>
      <c r="OVK65" s="386"/>
      <c r="OVL65" s="386"/>
      <c r="OVM65" s="386"/>
      <c r="OVN65" s="386"/>
      <c r="OVO65" s="386"/>
      <c r="OVP65" s="386"/>
      <c r="OVQ65" s="386"/>
      <c r="OVR65" s="386"/>
      <c r="OVS65" s="386"/>
      <c r="OVT65" s="386"/>
      <c r="OVU65" s="386"/>
      <c r="OVV65" s="386"/>
      <c r="OVW65" s="386"/>
      <c r="OVX65" s="386"/>
      <c r="OVY65" s="386"/>
      <c r="OVZ65" s="386"/>
      <c r="OWA65" s="386"/>
      <c r="OWB65" s="386"/>
      <c r="OWC65" s="386"/>
      <c r="OWD65" s="386"/>
      <c r="OWE65" s="386"/>
      <c r="OWF65" s="386"/>
      <c r="OWG65" s="386"/>
      <c r="OWH65" s="386"/>
      <c r="OWI65" s="386"/>
      <c r="OWJ65" s="386"/>
      <c r="OWK65" s="386"/>
      <c r="OWL65" s="386"/>
      <c r="OWM65" s="386"/>
      <c r="OWN65" s="386"/>
      <c r="OWO65" s="386"/>
      <c r="OWP65" s="386"/>
      <c r="OWQ65" s="386"/>
      <c r="OWR65" s="386"/>
      <c r="OWS65" s="386"/>
      <c r="OWT65" s="386"/>
      <c r="OWU65" s="386"/>
      <c r="OWV65" s="386"/>
      <c r="OWW65" s="386"/>
      <c r="OWX65" s="386"/>
      <c r="OWY65" s="386"/>
      <c r="OWZ65" s="386"/>
      <c r="OXA65" s="386"/>
      <c r="OXB65" s="386"/>
      <c r="OXC65" s="386"/>
      <c r="OXD65" s="386"/>
      <c r="OXE65" s="386"/>
      <c r="OXF65" s="386"/>
      <c r="OXG65" s="386"/>
      <c r="OXH65" s="386"/>
      <c r="OXI65" s="386"/>
      <c r="OXJ65" s="386"/>
      <c r="OXK65" s="386"/>
      <c r="OXL65" s="386"/>
      <c r="OXM65" s="386"/>
      <c r="OXN65" s="386"/>
      <c r="OXO65" s="386"/>
      <c r="OXP65" s="386"/>
      <c r="OXQ65" s="386"/>
      <c r="OXR65" s="386"/>
      <c r="OXS65" s="386"/>
      <c r="OXT65" s="386"/>
      <c r="OXU65" s="386"/>
      <c r="OXV65" s="386"/>
      <c r="OXW65" s="386"/>
      <c r="OXX65" s="386"/>
      <c r="OXY65" s="386"/>
      <c r="OXZ65" s="386"/>
      <c r="OYA65" s="386"/>
      <c r="OYB65" s="386"/>
      <c r="OYC65" s="386"/>
      <c r="OYD65" s="386"/>
      <c r="OYE65" s="386"/>
      <c r="OYF65" s="386"/>
      <c r="OYG65" s="386"/>
      <c r="OYH65" s="386"/>
      <c r="OYI65" s="386"/>
      <c r="OYJ65" s="386"/>
      <c r="OYK65" s="386"/>
      <c r="OYL65" s="386"/>
      <c r="OYM65" s="386"/>
      <c r="OYN65" s="386"/>
      <c r="OYO65" s="386"/>
      <c r="OYP65" s="386"/>
      <c r="OYQ65" s="386"/>
      <c r="OYR65" s="386"/>
      <c r="OYS65" s="386"/>
      <c r="OYT65" s="386"/>
      <c r="OYU65" s="386"/>
      <c r="OYV65" s="386"/>
      <c r="OYW65" s="386"/>
      <c r="OYX65" s="386"/>
      <c r="OYY65" s="386"/>
      <c r="OYZ65" s="386"/>
      <c r="OZA65" s="386"/>
      <c r="OZB65" s="386"/>
      <c r="OZC65" s="386"/>
      <c r="OZD65" s="386"/>
      <c r="OZE65" s="386"/>
      <c r="OZF65" s="386"/>
      <c r="OZG65" s="386"/>
      <c r="OZH65" s="386"/>
      <c r="OZI65" s="386"/>
      <c r="OZJ65" s="386"/>
      <c r="OZK65" s="386"/>
      <c r="OZL65" s="386"/>
      <c r="OZM65" s="386"/>
      <c r="OZN65" s="386"/>
      <c r="OZO65" s="386"/>
      <c r="OZP65" s="386"/>
      <c r="OZQ65" s="386"/>
      <c r="OZR65" s="386"/>
      <c r="OZS65" s="386"/>
      <c r="OZT65" s="386"/>
      <c r="OZU65" s="386"/>
      <c r="OZV65" s="386"/>
      <c r="OZW65" s="386"/>
      <c r="OZX65" s="386"/>
      <c r="OZY65" s="386"/>
      <c r="OZZ65" s="386"/>
      <c r="PAA65" s="386"/>
      <c r="PAB65" s="386"/>
      <c r="PAC65" s="386"/>
      <c r="PAD65" s="386"/>
      <c r="PAE65" s="386"/>
      <c r="PAF65" s="386"/>
      <c r="PAG65" s="386"/>
      <c r="PAH65" s="386"/>
      <c r="PAI65" s="386"/>
      <c r="PAJ65" s="386"/>
      <c r="PAK65" s="386"/>
      <c r="PAL65" s="386"/>
      <c r="PAM65" s="386"/>
      <c r="PAN65" s="386"/>
      <c r="PAO65" s="386"/>
      <c r="PAP65" s="386"/>
      <c r="PAQ65" s="386"/>
      <c r="PAR65" s="386"/>
      <c r="PAS65" s="386"/>
      <c r="PAT65" s="386"/>
      <c r="PAU65" s="386"/>
      <c r="PAV65" s="386"/>
      <c r="PAW65" s="386"/>
      <c r="PAX65" s="386"/>
      <c r="PAY65" s="386"/>
      <c r="PAZ65" s="386"/>
      <c r="PBA65" s="386"/>
      <c r="PBB65" s="386"/>
      <c r="PBC65" s="386"/>
      <c r="PBD65" s="386"/>
      <c r="PBE65" s="386"/>
      <c r="PBF65" s="386"/>
      <c r="PBG65" s="386"/>
      <c r="PBH65" s="386"/>
      <c r="PBI65" s="386"/>
      <c r="PBJ65" s="386"/>
      <c r="PBK65" s="386"/>
      <c r="PBL65" s="386"/>
      <c r="PBM65" s="386"/>
      <c r="PBN65" s="386"/>
      <c r="PBO65" s="386"/>
      <c r="PBP65" s="386"/>
      <c r="PBQ65" s="386"/>
      <c r="PBR65" s="386"/>
      <c r="PBS65" s="386"/>
      <c r="PBT65" s="386"/>
      <c r="PBU65" s="386"/>
      <c r="PBV65" s="386"/>
      <c r="PBW65" s="386"/>
      <c r="PBX65" s="386"/>
      <c r="PBY65" s="386"/>
      <c r="PBZ65" s="386"/>
      <c r="PCA65" s="386"/>
      <c r="PCB65" s="386"/>
      <c r="PCC65" s="386"/>
      <c r="PCD65" s="386"/>
      <c r="PCE65" s="386"/>
      <c r="PCF65" s="386"/>
      <c r="PCG65" s="386"/>
      <c r="PCH65" s="386"/>
      <c r="PCI65" s="386"/>
      <c r="PCJ65" s="386"/>
      <c r="PCK65" s="386"/>
      <c r="PCL65" s="386"/>
      <c r="PCM65" s="386"/>
      <c r="PCN65" s="386"/>
      <c r="PCO65" s="386"/>
      <c r="PCP65" s="386"/>
      <c r="PCQ65" s="386"/>
      <c r="PCR65" s="386"/>
      <c r="PCS65" s="386"/>
      <c r="PCT65" s="386"/>
      <c r="PCU65" s="386"/>
      <c r="PCV65" s="386"/>
      <c r="PCW65" s="386"/>
      <c r="PCX65" s="386"/>
      <c r="PCY65" s="386"/>
      <c r="PCZ65" s="386"/>
      <c r="PDA65" s="386"/>
      <c r="PDB65" s="386"/>
      <c r="PDC65" s="386"/>
      <c r="PDD65" s="386"/>
      <c r="PDE65" s="386"/>
      <c r="PDF65" s="386"/>
      <c r="PDG65" s="386"/>
      <c r="PDH65" s="386"/>
      <c r="PDI65" s="386"/>
      <c r="PDJ65" s="386"/>
      <c r="PDK65" s="386"/>
      <c r="PDL65" s="386"/>
      <c r="PDM65" s="386"/>
      <c r="PDN65" s="386"/>
      <c r="PDO65" s="386"/>
      <c r="PDP65" s="386"/>
      <c r="PDQ65" s="386"/>
      <c r="PDR65" s="386"/>
      <c r="PDS65" s="386"/>
      <c r="PDT65" s="386"/>
      <c r="PDU65" s="386"/>
      <c r="PDV65" s="386"/>
      <c r="PDW65" s="386"/>
      <c r="PDX65" s="386"/>
      <c r="PDY65" s="386"/>
      <c r="PDZ65" s="386"/>
      <c r="PEA65" s="386"/>
      <c r="PEB65" s="386"/>
      <c r="PEC65" s="386"/>
      <c r="PED65" s="386"/>
      <c r="PEE65" s="386"/>
      <c r="PEF65" s="386"/>
      <c r="PEG65" s="386"/>
      <c r="PEH65" s="386"/>
      <c r="PEI65" s="386"/>
      <c r="PEJ65" s="386"/>
      <c r="PEK65" s="386"/>
      <c r="PEL65" s="386"/>
      <c r="PEM65" s="386"/>
      <c r="PEN65" s="386"/>
      <c r="PEO65" s="386"/>
      <c r="PEP65" s="386"/>
      <c r="PEQ65" s="386"/>
      <c r="PER65" s="386"/>
      <c r="PES65" s="386"/>
      <c r="PET65" s="386"/>
      <c r="PEU65" s="386"/>
      <c r="PEV65" s="386"/>
      <c r="PEW65" s="386"/>
      <c r="PEX65" s="386"/>
      <c r="PEY65" s="386"/>
      <c r="PEZ65" s="386"/>
      <c r="PFA65" s="386"/>
      <c r="PFB65" s="386"/>
      <c r="PFC65" s="386"/>
      <c r="PFD65" s="386"/>
      <c r="PFE65" s="386"/>
      <c r="PFF65" s="386"/>
      <c r="PFG65" s="386"/>
      <c r="PFH65" s="386"/>
      <c r="PFI65" s="386"/>
      <c r="PFJ65" s="386"/>
      <c r="PFK65" s="386"/>
      <c r="PFL65" s="386"/>
      <c r="PFM65" s="386"/>
      <c r="PFN65" s="386"/>
      <c r="PFO65" s="386"/>
      <c r="PFP65" s="386"/>
      <c r="PFQ65" s="386"/>
      <c r="PFR65" s="386"/>
      <c r="PFS65" s="386"/>
      <c r="PFT65" s="386"/>
      <c r="PFU65" s="386"/>
      <c r="PFV65" s="386"/>
      <c r="PFW65" s="386"/>
      <c r="PFX65" s="386"/>
      <c r="PFY65" s="386"/>
      <c r="PFZ65" s="386"/>
      <c r="PGA65" s="386"/>
      <c r="PGB65" s="386"/>
      <c r="PGC65" s="386"/>
      <c r="PGD65" s="386"/>
      <c r="PGE65" s="386"/>
      <c r="PGF65" s="386"/>
      <c r="PGG65" s="386"/>
      <c r="PGH65" s="386"/>
      <c r="PGI65" s="386"/>
      <c r="PGJ65" s="386"/>
      <c r="PGK65" s="386"/>
      <c r="PGL65" s="386"/>
      <c r="PGM65" s="386"/>
      <c r="PGN65" s="386"/>
      <c r="PGO65" s="386"/>
      <c r="PGP65" s="386"/>
      <c r="PGQ65" s="386"/>
      <c r="PGR65" s="386"/>
      <c r="PGS65" s="386"/>
      <c r="PGT65" s="386"/>
      <c r="PGU65" s="386"/>
      <c r="PGV65" s="386"/>
      <c r="PGW65" s="386"/>
      <c r="PGX65" s="386"/>
      <c r="PGY65" s="386"/>
      <c r="PGZ65" s="386"/>
      <c r="PHA65" s="386"/>
      <c r="PHB65" s="386"/>
      <c r="PHC65" s="386"/>
      <c r="PHD65" s="386"/>
      <c r="PHE65" s="386"/>
      <c r="PHF65" s="386"/>
      <c r="PHG65" s="386"/>
      <c r="PHH65" s="386"/>
      <c r="PHI65" s="386"/>
      <c r="PHJ65" s="386"/>
      <c r="PHK65" s="386"/>
      <c r="PHL65" s="386"/>
      <c r="PHM65" s="386"/>
      <c r="PHN65" s="386"/>
      <c r="PHO65" s="386"/>
      <c r="PHP65" s="386"/>
      <c r="PHQ65" s="386"/>
      <c r="PHR65" s="386"/>
      <c r="PHS65" s="386"/>
      <c r="PHT65" s="386"/>
      <c r="PHU65" s="386"/>
      <c r="PHV65" s="386"/>
      <c r="PHW65" s="386"/>
      <c r="PHX65" s="386"/>
      <c r="PHY65" s="386"/>
      <c r="PHZ65" s="386"/>
      <c r="PIA65" s="386"/>
      <c r="PIB65" s="386"/>
      <c r="PIC65" s="386"/>
      <c r="PID65" s="386"/>
      <c r="PIE65" s="386"/>
      <c r="PIF65" s="386"/>
      <c r="PIG65" s="386"/>
      <c r="PIH65" s="386"/>
      <c r="PII65" s="386"/>
      <c r="PIJ65" s="386"/>
      <c r="PIK65" s="386"/>
      <c r="PIL65" s="386"/>
      <c r="PIM65" s="386"/>
      <c r="PIN65" s="386"/>
      <c r="PIO65" s="386"/>
      <c r="PIP65" s="386"/>
      <c r="PIQ65" s="386"/>
      <c r="PIR65" s="386"/>
      <c r="PIS65" s="386"/>
      <c r="PIT65" s="386"/>
      <c r="PIU65" s="386"/>
      <c r="PIV65" s="386"/>
      <c r="PIW65" s="386"/>
      <c r="PIX65" s="386"/>
      <c r="PIY65" s="386"/>
      <c r="PIZ65" s="386"/>
      <c r="PJA65" s="386"/>
      <c r="PJB65" s="386"/>
      <c r="PJC65" s="386"/>
      <c r="PJD65" s="386"/>
      <c r="PJE65" s="386"/>
      <c r="PJF65" s="386"/>
      <c r="PJG65" s="386"/>
      <c r="PJH65" s="386"/>
      <c r="PJI65" s="386"/>
      <c r="PJJ65" s="386"/>
      <c r="PJK65" s="386"/>
      <c r="PJL65" s="386"/>
      <c r="PJM65" s="386"/>
      <c r="PJN65" s="386"/>
      <c r="PJO65" s="386"/>
      <c r="PJP65" s="386"/>
      <c r="PJQ65" s="386"/>
      <c r="PJR65" s="386"/>
      <c r="PJS65" s="386"/>
      <c r="PJT65" s="386"/>
      <c r="PJU65" s="386"/>
      <c r="PJV65" s="386"/>
      <c r="PJW65" s="386"/>
      <c r="PJX65" s="386"/>
      <c r="PJY65" s="386"/>
      <c r="PJZ65" s="386"/>
      <c r="PKA65" s="386"/>
      <c r="PKB65" s="386"/>
      <c r="PKC65" s="386"/>
      <c r="PKD65" s="386"/>
      <c r="PKE65" s="386"/>
      <c r="PKF65" s="386"/>
      <c r="PKG65" s="386"/>
      <c r="PKH65" s="386"/>
      <c r="PKI65" s="386"/>
      <c r="PKJ65" s="386"/>
      <c r="PKK65" s="386"/>
      <c r="PKL65" s="386"/>
      <c r="PKM65" s="386"/>
      <c r="PKN65" s="386"/>
      <c r="PKO65" s="386"/>
      <c r="PKP65" s="386"/>
      <c r="PKQ65" s="386"/>
      <c r="PKR65" s="386"/>
      <c r="PKS65" s="386"/>
      <c r="PKT65" s="386"/>
      <c r="PKU65" s="386"/>
      <c r="PKV65" s="386"/>
      <c r="PKW65" s="386"/>
      <c r="PKX65" s="386"/>
      <c r="PKY65" s="386"/>
      <c r="PKZ65" s="386"/>
      <c r="PLA65" s="386"/>
      <c r="PLB65" s="386"/>
      <c r="PLC65" s="386"/>
      <c r="PLD65" s="386"/>
      <c r="PLE65" s="386"/>
      <c r="PLF65" s="386"/>
      <c r="PLG65" s="386"/>
      <c r="PLH65" s="386"/>
      <c r="PLI65" s="386"/>
      <c r="PLJ65" s="386"/>
      <c r="PLK65" s="386"/>
      <c r="PLL65" s="386"/>
      <c r="PLM65" s="386"/>
      <c r="PLN65" s="386"/>
      <c r="PLO65" s="386"/>
      <c r="PLP65" s="386"/>
      <c r="PLQ65" s="386"/>
      <c r="PLR65" s="386"/>
      <c r="PLS65" s="386"/>
      <c r="PLT65" s="386"/>
      <c r="PLU65" s="386"/>
      <c r="PLV65" s="386"/>
      <c r="PLW65" s="386"/>
      <c r="PLX65" s="386"/>
      <c r="PLY65" s="386"/>
      <c r="PLZ65" s="386"/>
      <c r="PMA65" s="386"/>
      <c r="PMB65" s="386"/>
      <c r="PMC65" s="386"/>
      <c r="PMD65" s="386"/>
      <c r="PME65" s="386"/>
      <c r="PMF65" s="386"/>
      <c r="PMG65" s="386"/>
      <c r="PMH65" s="386"/>
      <c r="PMI65" s="386"/>
      <c r="PMJ65" s="386"/>
      <c r="PMK65" s="386"/>
      <c r="PML65" s="386"/>
      <c r="PMM65" s="386"/>
      <c r="PMN65" s="386"/>
      <c r="PMO65" s="386"/>
      <c r="PMP65" s="386"/>
      <c r="PMQ65" s="386"/>
      <c r="PMR65" s="386"/>
      <c r="PMS65" s="386"/>
      <c r="PMT65" s="386"/>
      <c r="PMU65" s="386"/>
      <c r="PMV65" s="386"/>
      <c r="PMW65" s="386"/>
      <c r="PMX65" s="386"/>
      <c r="PMY65" s="386"/>
      <c r="PMZ65" s="386"/>
      <c r="PNA65" s="386"/>
      <c r="PNB65" s="386"/>
      <c r="PNC65" s="386"/>
      <c r="PND65" s="386"/>
      <c r="PNE65" s="386"/>
      <c r="PNF65" s="386"/>
      <c r="PNG65" s="386"/>
      <c r="PNH65" s="386"/>
      <c r="PNI65" s="386"/>
      <c r="PNJ65" s="386"/>
      <c r="PNK65" s="386"/>
      <c r="PNL65" s="386"/>
      <c r="PNM65" s="386"/>
      <c r="PNN65" s="386"/>
      <c r="PNO65" s="386"/>
      <c r="PNP65" s="386"/>
      <c r="PNQ65" s="386"/>
      <c r="PNR65" s="386"/>
      <c r="PNS65" s="386"/>
      <c r="PNT65" s="386"/>
      <c r="PNU65" s="386"/>
      <c r="PNV65" s="386"/>
      <c r="PNW65" s="386"/>
      <c r="PNX65" s="386"/>
      <c r="PNY65" s="386"/>
      <c r="PNZ65" s="386"/>
      <c r="POA65" s="386"/>
      <c r="POB65" s="386"/>
      <c r="POC65" s="386"/>
      <c r="POD65" s="386"/>
      <c r="POE65" s="386"/>
      <c r="POF65" s="386"/>
      <c r="POG65" s="386"/>
      <c r="POH65" s="386"/>
      <c r="POI65" s="386"/>
      <c r="POJ65" s="386"/>
      <c r="POK65" s="386"/>
      <c r="POL65" s="386"/>
      <c r="POM65" s="386"/>
      <c r="PON65" s="386"/>
      <c r="POO65" s="386"/>
      <c r="POP65" s="386"/>
      <c r="POQ65" s="386"/>
      <c r="POR65" s="386"/>
      <c r="POS65" s="386"/>
      <c r="POT65" s="386"/>
      <c r="POU65" s="386"/>
      <c r="POV65" s="386"/>
      <c r="POW65" s="386"/>
      <c r="POX65" s="386"/>
      <c r="POY65" s="386"/>
      <c r="POZ65" s="386"/>
      <c r="PPA65" s="386"/>
      <c r="PPB65" s="386"/>
      <c r="PPC65" s="386"/>
      <c r="PPD65" s="386"/>
      <c r="PPE65" s="386"/>
      <c r="PPF65" s="386"/>
      <c r="PPG65" s="386"/>
      <c r="PPH65" s="386"/>
      <c r="PPI65" s="386"/>
      <c r="PPJ65" s="386"/>
      <c r="PPK65" s="386"/>
      <c r="PPL65" s="386"/>
      <c r="PPM65" s="386"/>
      <c r="PPN65" s="386"/>
      <c r="PPO65" s="386"/>
      <c r="PPP65" s="386"/>
      <c r="PPQ65" s="386"/>
      <c r="PPR65" s="386"/>
      <c r="PPS65" s="386"/>
      <c r="PPT65" s="386"/>
      <c r="PPU65" s="386"/>
      <c r="PPV65" s="386"/>
      <c r="PPW65" s="386"/>
      <c r="PPX65" s="386"/>
      <c r="PPY65" s="386"/>
      <c r="PPZ65" s="386"/>
      <c r="PQA65" s="386"/>
      <c r="PQB65" s="386"/>
      <c r="PQC65" s="386"/>
      <c r="PQD65" s="386"/>
      <c r="PQE65" s="386"/>
      <c r="PQF65" s="386"/>
      <c r="PQG65" s="386"/>
      <c r="PQH65" s="386"/>
      <c r="PQI65" s="386"/>
      <c r="PQJ65" s="386"/>
      <c r="PQK65" s="386"/>
      <c r="PQL65" s="386"/>
      <c r="PQM65" s="386"/>
      <c r="PQN65" s="386"/>
      <c r="PQO65" s="386"/>
      <c r="PQP65" s="386"/>
      <c r="PQQ65" s="386"/>
      <c r="PQR65" s="386"/>
      <c r="PQS65" s="386"/>
      <c r="PQT65" s="386"/>
      <c r="PQU65" s="386"/>
      <c r="PQV65" s="386"/>
      <c r="PQW65" s="386"/>
      <c r="PQX65" s="386"/>
      <c r="PQY65" s="386"/>
      <c r="PQZ65" s="386"/>
      <c r="PRA65" s="386"/>
      <c r="PRB65" s="386"/>
      <c r="PRC65" s="386"/>
      <c r="PRD65" s="386"/>
      <c r="PRE65" s="386"/>
      <c r="PRF65" s="386"/>
      <c r="PRG65" s="386"/>
      <c r="PRH65" s="386"/>
      <c r="PRI65" s="386"/>
      <c r="PRJ65" s="386"/>
      <c r="PRK65" s="386"/>
      <c r="PRL65" s="386"/>
      <c r="PRM65" s="386"/>
      <c r="PRN65" s="386"/>
      <c r="PRO65" s="386"/>
      <c r="PRP65" s="386"/>
      <c r="PRQ65" s="386"/>
      <c r="PRR65" s="386"/>
      <c r="PRS65" s="386"/>
      <c r="PRT65" s="386"/>
      <c r="PRU65" s="386"/>
      <c r="PRV65" s="386"/>
      <c r="PRW65" s="386"/>
      <c r="PRX65" s="386"/>
      <c r="PRY65" s="386"/>
      <c r="PRZ65" s="386"/>
      <c r="PSA65" s="386"/>
      <c r="PSB65" s="386"/>
      <c r="PSC65" s="386"/>
      <c r="PSD65" s="386"/>
      <c r="PSE65" s="386"/>
      <c r="PSF65" s="386"/>
      <c r="PSG65" s="386"/>
      <c r="PSH65" s="386"/>
      <c r="PSI65" s="386"/>
      <c r="PSJ65" s="386"/>
      <c r="PSK65" s="386"/>
      <c r="PSL65" s="386"/>
      <c r="PSM65" s="386"/>
      <c r="PSN65" s="386"/>
      <c r="PSO65" s="386"/>
      <c r="PSP65" s="386"/>
      <c r="PSQ65" s="386"/>
      <c r="PSR65" s="386"/>
      <c r="PSS65" s="386"/>
      <c r="PST65" s="386"/>
      <c r="PSU65" s="386"/>
      <c r="PSV65" s="386"/>
      <c r="PSW65" s="386"/>
      <c r="PSX65" s="386"/>
      <c r="PSY65" s="386"/>
      <c r="PSZ65" s="386"/>
      <c r="PTA65" s="386"/>
      <c r="PTB65" s="386"/>
      <c r="PTC65" s="386"/>
      <c r="PTD65" s="386"/>
      <c r="PTE65" s="386"/>
      <c r="PTF65" s="386"/>
      <c r="PTG65" s="386"/>
      <c r="PTH65" s="386"/>
      <c r="PTI65" s="386"/>
      <c r="PTJ65" s="386"/>
      <c r="PTK65" s="386"/>
      <c r="PTL65" s="386"/>
      <c r="PTM65" s="386"/>
      <c r="PTN65" s="386"/>
      <c r="PTO65" s="386"/>
      <c r="PTP65" s="386"/>
      <c r="PTQ65" s="386"/>
      <c r="PTR65" s="386"/>
      <c r="PTS65" s="386"/>
      <c r="PTT65" s="386"/>
      <c r="PTU65" s="386"/>
      <c r="PTV65" s="386"/>
      <c r="PTW65" s="386"/>
      <c r="PTX65" s="386"/>
      <c r="PTY65" s="386"/>
      <c r="PTZ65" s="386"/>
      <c r="PUA65" s="386"/>
      <c r="PUB65" s="386"/>
      <c r="PUC65" s="386"/>
      <c r="PUD65" s="386"/>
      <c r="PUE65" s="386"/>
      <c r="PUF65" s="386"/>
      <c r="PUG65" s="386"/>
      <c r="PUH65" s="386"/>
      <c r="PUI65" s="386"/>
      <c r="PUJ65" s="386"/>
      <c r="PUK65" s="386"/>
      <c r="PUL65" s="386"/>
      <c r="PUM65" s="386"/>
      <c r="PUN65" s="386"/>
      <c r="PUO65" s="386"/>
      <c r="PUP65" s="386"/>
      <c r="PUQ65" s="386"/>
      <c r="PUR65" s="386"/>
      <c r="PUS65" s="386"/>
      <c r="PUT65" s="386"/>
      <c r="PUU65" s="386"/>
      <c r="PUV65" s="386"/>
      <c r="PUW65" s="386"/>
      <c r="PUX65" s="386"/>
      <c r="PUY65" s="386"/>
      <c r="PUZ65" s="386"/>
      <c r="PVA65" s="386"/>
      <c r="PVB65" s="386"/>
      <c r="PVC65" s="386"/>
      <c r="PVD65" s="386"/>
      <c r="PVE65" s="386"/>
      <c r="PVF65" s="386"/>
      <c r="PVG65" s="386"/>
      <c r="PVH65" s="386"/>
      <c r="PVI65" s="386"/>
      <c r="PVJ65" s="386"/>
      <c r="PVK65" s="386"/>
      <c r="PVL65" s="386"/>
      <c r="PVM65" s="386"/>
      <c r="PVN65" s="386"/>
      <c r="PVO65" s="386"/>
      <c r="PVP65" s="386"/>
      <c r="PVQ65" s="386"/>
      <c r="PVR65" s="386"/>
      <c r="PVS65" s="386"/>
      <c r="PVT65" s="386"/>
      <c r="PVU65" s="386"/>
      <c r="PVV65" s="386"/>
      <c r="PVW65" s="386"/>
      <c r="PVX65" s="386"/>
      <c r="PVY65" s="386"/>
      <c r="PVZ65" s="386"/>
      <c r="PWA65" s="386"/>
      <c r="PWB65" s="386"/>
      <c r="PWC65" s="386"/>
      <c r="PWD65" s="386"/>
      <c r="PWE65" s="386"/>
      <c r="PWF65" s="386"/>
      <c r="PWG65" s="386"/>
      <c r="PWH65" s="386"/>
      <c r="PWI65" s="386"/>
      <c r="PWJ65" s="386"/>
      <c r="PWK65" s="386"/>
      <c r="PWL65" s="386"/>
      <c r="PWM65" s="386"/>
      <c r="PWN65" s="386"/>
      <c r="PWO65" s="386"/>
      <c r="PWP65" s="386"/>
      <c r="PWQ65" s="386"/>
      <c r="PWR65" s="386"/>
      <c r="PWS65" s="386"/>
      <c r="PWT65" s="386"/>
      <c r="PWU65" s="386"/>
      <c r="PWV65" s="386"/>
      <c r="PWW65" s="386"/>
      <c r="PWX65" s="386"/>
      <c r="PWY65" s="386"/>
      <c r="PWZ65" s="386"/>
      <c r="PXA65" s="386"/>
      <c r="PXB65" s="386"/>
      <c r="PXC65" s="386"/>
      <c r="PXD65" s="386"/>
      <c r="PXE65" s="386"/>
      <c r="PXF65" s="386"/>
      <c r="PXG65" s="386"/>
      <c r="PXH65" s="386"/>
      <c r="PXI65" s="386"/>
      <c r="PXJ65" s="386"/>
      <c r="PXK65" s="386"/>
      <c r="PXL65" s="386"/>
      <c r="PXM65" s="386"/>
      <c r="PXN65" s="386"/>
      <c r="PXO65" s="386"/>
      <c r="PXP65" s="386"/>
      <c r="PXQ65" s="386"/>
      <c r="PXR65" s="386"/>
      <c r="PXS65" s="386"/>
      <c r="PXT65" s="386"/>
      <c r="PXU65" s="386"/>
      <c r="PXV65" s="386"/>
      <c r="PXW65" s="386"/>
      <c r="PXX65" s="386"/>
      <c r="PXY65" s="386"/>
      <c r="PXZ65" s="386"/>
      <c r="PYA65" s="386"/>
      <c r="PYB65" s="386"/>
      <c r="PYC65" s="386"/>
      <c r="PYD65" s="386"/>
      <c r="PYE65" s="386"/>
      <c r="PYF65" s="386"/>
      <c r="PYG65" s="386"/>
      <c r="PYH65" s="386"/>
      <c r="PYI65" s="386"/>
      <c r="PYJ65" s="386"/>
      <c r="PYK65" s="386"/>
      <c r="PYL65" s="386"/>
      <c r="PYM65" s="386"/>
      <c r="PYN65" s="386"/>
      <c r="PYO65" s="386"/>
      <c r="PYP65" s="386"/>
      <c r="PYQ65" s="386"/>
      <c r="PYR65" s="386"/>
      <c r="PYS65" s="386"/>
      <c r="PYT65" s="386"/>
      <c r="PYU65" s="386"/>
      <c r="PYV65" s="386"/>
      <c r="PYW65" s="386"/>
      <c r="PYX65" s="386"/>
      <c r="PYY65" s="386"/>
      <c r="PYZ65" s="386"/>
      <c r="PZA65" s="386"/>
      <c r="PZB65" s="386"/>
      <c r="PZC65" s="386"/>
      <c r="PZD65" s="386"/>
      <c r="PZE65" s="386"/>
      <c r="PZF65" s="386"/>
      <c r="PZG65" s="386"/>
      <c r="PZH65" s="386"/>
      <c r="PZI65" s="386"/>
      <c r="PZJ65" s="386"/>
      <c r="PZK65" s="386"/>
      <c r="PZL65" s="386"/>
      <c r="PZM65" s="386"/>
      <c r="PZN65" s="386"/>
      <c r="PZO65" s="386"/>
      <c r="PZP65" s="386"/>
      <c r="PZQ65" s="386"/>
      <c r="PZR65" s="386"/>
      <c r="PZS65" s="386"/>
      <c r="PZT65" s="386"/>
      <c r="PZU65" s="386"/>
      <c r="PZV65" s="386"/>
      <c r="PZW65" s="386"/>
      <c r="PZX65" s="386"/>
      <c r="PZY65" s="386"/>
      <c r="PZZ65" s="386"/>
      <c r="QAA65" s="386"/>
      <c r="QAB65" s="386"/>
      <c r="QAC65" s="386"/>
      <c r="QAD65" s="386"/>
      <c r="QAE65" s="386"/>
      <c r="QAF65" s="386"/>
      <c r="QAG65" s="386"/>
      <c r="QAH65" s="386"/>
      <c r="QAI65" s="386"/>
      <c r="QAJ65" s="386"/>
      <c r="QAK65" s="386"/>
      <c r="QAL65" s="386"/>
      <c r="QAM65" s="386"/>
      <c r="QAN65" s="386"/>
      <c r="QAO65" s="386"/>
      <c r="QAP65" s="386"/>
      <c r="QAQ65" s="386"/>
      <c r="QAR65" s="386"/>
      <c r="QAS65" s="386"/>
      <c r="QAT65" s="386"/>
      <c r="QAU65" s="386"/>
      <c r="QAV65" s="386"/>
      <c r="QAW65" s="386"/>
      <c r="QAX65" s="386"/>
      <c r="QAY65" s="386"/>
      <c r="QAZ65" s="386"/>
      <c r="QBA65" s="386"/>
      <c r="QBB65" s="386"/>
      <c r="QBC65" s="386"/>
      <c r="QBD65" s="386"/>
      <c r="QBE65" s="386"/>
      <c r="QBF65" s="386"/>
      <c r="QBG65" s="386"/>
      <c r="QBH65" s="386"/>
      <c r="QBI65" s="386"/>
      <c r="QBJ65" s="386"/>
      <c r="QBK65" s="386"/>
      <c r="QBL65" s="386"/>
      <c r="QBM65" s="386"/>
      <c r="QBN65" s="386"/>
      <c r="QBO65" s="386"/>
      <c r="QBP65" s="386"/>
      <c r="QBQ65" s="386"/>
      <c r="QBR65" s="386"/>
      <c r="QBS65" s="386"/>
      <c r="QBT65" s="386"/>
      <c r="QBU65" s="386"/>
      <c r="QBV65" s="386"/>
      <c r="QBW65" s="386"/>
      <c r="QBX65" s="386"/>
      <c r="QBY65" s="386"/>
      <c r="QBZ65" s="386"/>
      <c r="QCA65" s="386"/>
      <c r="QCB65" s="386"/>
      <c r="QCC65" s="386"/>
      <c r="QCD65" s="386"/>
      <c r="QCE65" s="386"/>
      <c r="QCF65" s="386"/>
      <c r="QCG65" s="386"/>
      <c r="QCH65" s="386"/>
      <c r="QCI65" s="386"/>
      <c r="QCJ65" s="386"/>
      <c r="QCK65" s="386"/>
      <c r="QCL65" s="386"/>
      <c r="QCM65" s="386"/>
      <c r="QCN65" s="386"/>
      <c r="QCO65" s="386"/>
      <c r="QCP65" s="386"/>
      <c r="QCQ65" s="386"/>
      <c r="QCR65" s="386"/>
      <c r="QCS65" s="386"/>
      <c r="QCT65" s="386"/>
      <c r="QCU65" s="386"/>
      <c r="QCV65" s="386"/>
      <c r="QCW65" s="386"/>
      <c r="QCX65" s="386"/>
      <c r="QCY65" s="386"/>
      <c r="QCZ65" s="386"/>
      <c r="QDA65" s="386"/>
      <c r="QDB65" s="386"/>
      <c r="QDC65" s="386"/>
      <c r="QDD65" s="386"/>
      <c r="QDE65" s="386"/>
      <c r="QDF65" s="386"/>
      <c r="QDG65" s="386"/>
      <c r="QDH65" s="386"/>
      <c r="QDI65" s="386"/>
      <c r="QDJ65" s="386"/>
      <c r="QDK65" s="386"/>
      <c r="QDL65" s="386"/>
      <c r="QDM65" s="386"/>
      <c r="QDN65" s="386"/>
      <c r="QDO65" s="386"/>
      <c r="QDP65" s="386"/>
      <c r="QDQ65" s="386"/>
      <c r="QDR65" s="386"/>
      <c r="QDS65" s="386"/>
      <c r="QDT65" s="386"/>
      <c r="QDU65" s="386"/>
      <c r="QDV65" s="386"/>
      <c r="QDW65" s="386"/>
      <c r="QDX65" s="386"/>
      <c r="QDY65" s="386"/>
      <c r="QDZ65" s="386"/>
      <c r="QEA65" s="386"/>
      <c r="QEB65" s="386"/>
      <c r="QEC65" s="386"/>
      <c r="QED65" s="386"/>
      <c r="QEE65" s="386"/>
      <c r="QEF65" s="386"/>
      <c r="QEG65" s="386"/>
      <c r="QEH65" s="386"/>
      <c r="QEI65" s="386"/>
      <c r="QEJ65" s="386"/>
      <c r="QEK65" s="386"/>
      <c r="QEL65" s="386"/>
      <c r="QEM65" s="386"/>
      <c r="QEN65" s="386"/>
      <c r="QEO65" s="386"/>
      <c r="QEP65" s="386"/>
      <c r="QEQ65" s="386"/>
      <c r="QER65" s="386"/>
      <c r="QES65" s="386"/>
      <c r="QET65" s="386"/>
      <c r="QEU65" s="386"/>
      <c r="QEV65" s="386"/>
      <c r="QEW65" s="386"/>
      <c r="QEX65" s="386"/>
      <c r="QEY65" s="386"/>
      <c r="QEZ65" s="386"/>
      <c r="QFA65" s="386"/>
      <c r="QFB65" s="386"/>
      <c r="QFC65" s="386"/>
      <c r="QFD65" s="386"/>
      <c r="QFE65" s="386"/>
      <c r="QFF65" s="386"/>
      <c r="QFG65" s="386"/>
      <c r="QFH65" s="386"/>
      <c r="QFI65" s="386"/>
      <c r="QFJ65" s="386"/>
      <c r="QFK65" s="386"/>
      <c r="QFL65" s="386"/>
      <c r="QFM65" s="386"/>
      <c r="QFN65" s="386"/>
      <c r="QFO65" s="386"/>
      <c r="QFP65" s="386"/>
      <c r="QFQ65" s="386"/>
      <c r="QFR65" s="386"/>
      <c r="QFS65" s="386"/>
      <c r="QFT65" s="386"/>
      <c r="QFU65" s="386"/>
      <c r="QFV65" s="386"/>
      <c r="QFW65" s="386"/>
      <c r="QFX65" s="386"/>
      <c r="QFY65" s="386"/>
      <c r="QFZ65" s="386"/>
      <c r="QGA65" s="386"/>
      <c r="QGB65" s="386"/>
      <c r="QGC65" s="386"/>
      <c r="QGD65" s="386"/>
      <c r="QGE65" s="386"/>
      <c r="QGF65" s="386"/>
      <c r="QGG65" s="386"/>
      <c r="QGH65" s="386"/>
      <c r="QGI65" s="386"/>
      <c r="QGJ65" s="386"/>
      <c r="QGK65" s="386"/>
      <c r="QGL65" s="386"/>
      <c r="QGM65" s="386"/>
      <c r="QGN65" s="386"/>
      <c r="QGO65" s="386"/>
      <c r="QGP65" s="386"/>
      <c r="QGQ65" s="386"/>
      <c r="QGR65" s="386"/>
      <c r="QGS65" s="386"/>
      <c r="QGT65" s="386"/>
      <c r="QGU65" s="386"/>
      <c r="QGV65" s="386"/>
      <c r="QGW65" s="386"/>
      <c r="QGX65" s="386"/>
      <c r="QGY65" s="386"/>
      <c r="QGZ65" s="386"/>
      <c r="QHA65" s="386"/>
      <c r="QHB65" s="386"/>
      <c r="QHC65" s="386"/>
      <c r="QHD65" s="386"/>
      <c r="QHE65" s="386"/>
      <c r="QHF65" s="386"/>
      <c r="QHG65" s="386"/>
      <c r="QHH65" s="386"/>
      <c r="QHI65" s="386"/>
      <c r="QHJ65" s="386"/>
      <c r="QHK65" s="386"/>
      <c r="QHL65" s="386"/>
      <c r="QHM65" s="386"/>
      <c r="QHN65" s="386"/>
      <c r="QHO65" s="386"/>
      <c r="QHP65" s="386"/>
      <c r="QHQ65" s="386"/>
      <c r="QHR65" s="386"/>
      <c r="QHS65" s="386"/>
      <c r="QHT65" s="386"/>
      <c r="QHU65" s="386"/>
      <c r="QHV65" s="386"/>
      <c r="QHW65" s="386"/>
      <c r="QHX65" s="386"/>
      <c r="QHY65" s="386"/>
      <c r="QHZ65" s="386"/>
      <c r="QIA65" s="386"/>
      <c r="QIB65" s="386"/>
      <c r="QIC65" s="386"/>
      <c r="QID65" s="386"/>
      <c r="QIE65" s="386"/>
      <c r="QIF65" s="386"/>
      <c r="QIG65" s="386"/>
      <c r="QIH65" s="386"/>
      <c r="QII65" s="386"/>
      <c r="QIJ65" s="386"/>
      <c r="QIK65" s="386"/>
      <c r="QIL65" s="386"/>
      <c r="QIM65" s="386"/>
      <c r="QIN65" s="386"/>
      <c r="QIO65" s="386"/>
      <c r="QIP65" s="386"/>
      <c r="QIQ65" s="386"/>
      <c r="QIR65" s="386"/>
      <c r="QIS65" s="386"/>
      <c r="QIT65" s="386"/>
      <c r="QIU65" s="386"/>
      <c r="QIV65" s="386"/>
      <c r="QIW65" s="386"/>
      <c r="QIX65" s="386"/>
      <c r="QIY65" s="386"/>
      <c r="QIZ65" s="386"/>
      <c r="QJA65" s="386"/>
      <c r="QJB65" s="386"/>
      <c r="QJC65" s="386"/>
      <c r="QJD65" s="386"/>
      <c r="QJE65" s="386"/>
      <c r="QJF65" s="386"/>
      <c r="QJG65" s="386"/>
      <c r="QJH65" s="386"/>
      <c r="QJI65" s="386"/>
      <c r="QJJ65" s="386"/>
      <c r="QJK65" s="386"/>
      <c r="QJL65" s="386"/>
      <c r="QJM65" s="386"/>
      <c r="QJN65" s="386"/>
      <c r="QJO65" s="386"/>
      <c r="QJP65" s="386"/>
      <c r="QJQ65" s="386"/>
      <c r="QJR65" s="386"/>
      <c r="QJS65" s="386"/>
      <c r="QJT65" s="386"/>
      <c r="QJU65" s="386"/>
      <c r="QJV65" s="386"/>
      <c r="QJW65" s="386"/>
      <c r="QJX65" s="386"/>
      <c r="QJY65" s="386"/>
      <c r="QJZ65" s="386"/>
      <c r="QKA65" s="386"/>
      <c r="QKB65" s="386"/>
      <c r="QKC65" s="386"/>
      <c r="QKD65" s="386"/>
      <c r="QKE65" s="386"/>
      <c r="QKF65" s="386"/>
      <c r="QKG65" s="386"/>
      <c r="QKH65" s="386"/>
      <c r="QKI65" s="386"/>
      <c r="QKJ65" s="386"/>
      <c r="QKK65" s="386"/>
      <c r="QKL65" s="386"/>
      <c r="QKM65" s="386"/>
      <c r="QKN65" s="386"/>
      <c r="QKO65" s="386"/>
      <c r="QKP65" s="386"/>
      <c r="QKQ65" s="386"/>
      <c r="QKR65" s="386"/>
      <c r="QKS65" s="386"/>
      <c r="QKT65" s="386"/>
      <c r="QKU65" s="386"/>
      <c r="QKV65" s="386"/>
      <c r="QKW65" s="386"/>
      <c r="QKX65" s="386"/>
      <c r="QKY65" s="386"/>
      <c r="QKZ65" s="386"/>
      <c r="QLA65" s="386"/>
      <c r="QLB65" s="386"/>
      <c r="QLC65" s="386"/>
      <c r="QLD65" s="386"/>
      <c r="QLE65" s="386"/>
      <c r="QLF65" s="386"/>
      <c r="QLG65" s="386"/>
      <c r="QLH65" s="386"/>
      <c r="QLI65" s="386"/>
      <c r="QLJ65" s="386"/>
      <c r="QLK65" s="386"/>
      <c r="QLL65" s="386"/>
      <c r="QLM65" s="386"/>
      <c r="QLN65" s="386"/>
      <c r="QLO65" s="386"/>
      <c r="QLP65" s="386"/>
      <c r="QLQ65" s="386"/>
      <c r="QLR65" s="386"/>
      <c r="QLS65" s="386"/>
      <c r="QLT65" s="386"/>
      <c r="QLU65" s="386"/>
      <c r="QLV65" s="386"/>
      <c r="QLW65" s="386"/>
      <c r="QLX65" s="386"/>
      <c r="QLY65" s="386"/>
      <c r="QLZ65" s="386"/>
      <c r="QMA65" s="386"/>
      <c r="QMB65" s="386"/>
      <c r="QMC65" s="386"/>
      <c r="QMD65" s="386"/>
      <c r="QME65" s="386"/>
      <c r="QMF65" s="386"/>
      <c r="QMG65" s="386"/>
      <c r="QMH65" s="386"/>
      <c r="QMI65" s="386"/>
      <c r="QMJ65" s="386"/>
      <c r="QMK65" s="386"/>
      <c r="QML65" s="386"/>
      <c r="QMM65" s="386"/>
      <c r="QMN65" s="386"/>
      <c r="QMO65" s="386"/>
      <c r="QMP65" s="386"/>
      <c r="QMQ65" s="386"/>
      <c r="QMR65" s="386"/>
      <c r="QMS65" s="386"/>
      <c r="QMT65" s="386"/>
      <c r="QMU65" s="386"/>
      <c r="QMV65" s="386"/>
      <c r="QMW65" s="386"/>
      <c r="QMX65" s="386"/>
      <c r="QMY65" s="386"/>
      <c r="QMZ65" s="386"/>
      <c r="QNA65" s="386"/>
      <c r="QNB65" s="386"/>
      <c r="QNC65" s="386"/>
      <c r="QND65" s="386"/>
      <c r="QNE65" s="386"/>
      <c r="QNF65" s="386"/>
      <c r="QNG65" s="386"/>
      <c r="QNH65" s="386"/>
      <c r="QNI65" s="386"/>
      <c r="QNJ65" s="386"/>
      <c r="QNK65" s="386"/>
      <c r="QNL65" s="386"/>
      <c r="QNM65" s="386"/>
      <c r="QNN65" s="386"/>
      <c r="QNO65" s="386"/>
      <c r="QNP65" s="386"/>
      <c r="QNQ65" s="386"/>
      <c r="QNR65" s="386"/>
      <c r="QNS65" s="386"/>
      <c r="QNT65" s="386"/>
      <c r="QNU65" s="386"/>
      <c r="QNV65" s="386"/>
      <c r="QNW65" s="386"/>
      <c r="QNX65" s="386"/>
      <c r="QNY65" s="386"/>
      <c r="QNZ65" s="386"/>
      <c r="QOA65" s="386"/>
      <c r="QOB65" s="386"/>
      <c r="QOC65" s="386"/>
      <c r="QOD65" s="386"/>
      <c r="QOE65" s="386"/>
      <c r="QOF65" s="386"/>
      <c r="QOG65" s="386"/>
      <c r="QOH65" s="386"/>
      <c r="QOI65" s="386"/>
      <c r="QOJ65" s="386"/>
      <c r="QOK65" s="386"/>
      <c r="QOL65" s="386"/>
      <c r="QOM65" s="386"/>
      <c r="QON65" s="386"/>
      <c r="QOO65" s="386"/>
      <c r="QOP65" s="386"/>
      <c r="QOQ65" s="386"/>
      <c r="QOR65" s="386"/>
      <c r="QOS65" s="386"/>
      <c r="QOT65" s="386"/>
      <c r="QOU65" s="386"/>
      <c r="QOV65" s="386"/>
      <c r="QOW65" s="386"/>
      <c r="QOX65" s="386"/>
      <c r="QOY65" s="386"/>
      <c r="QOZ65" s="386"/>
      <c r="QPA65" s="386"/>
      <c r="QPB65" s="386"/>
      <c r="QPC65" s="386"/>
      <c r="QPD65" s="386"/>
      <c r="QPE65" s="386"/>
      <c r="QPF65" s="386"/>
      <c r="QPG65" s="386"/>
      <c r="QPH65" s="386"/>
      <c r="QPI65" s="386"/>
      <c r="QPJ65" s="386"/>
      <c r="QPK65" s="386"/>
      <c r="QPL65" s="386"/>
      <c r="QPM65" s="386"/>
      <c r="QPN65" s="386"/>
      <c r="QPO65" s="386"/>
      <c r="QPP65" s="386"/>
      <c r="QPQ65" s="386"/>
      <c r="QPR65" s="386"/>
      <c r="QPS65" s="386"/>
      <c r="QPT65" s="386"/>
      <c r="QPU65" s="386"/>
      <c r="QPV65" s="386"/>
      <c r="QPW65" s="386"/>
      <c r="QPX65" s="386"/>
      <c r="QPY65" s="386"/>
      <c r="QPZ65" s="386"/>
      <c r="QQA65" s="386"/>
      <c r="QQB65" s="386"/>
      <c r="QQC65" s="386"/>
      <c r="QQD65" s="386"/>
      <c r="QQE65" s="386"/>
      <c r="QQF65" s="386"/>
      <c r="QQG65" s="386"/>
      <c r="QQH65" s="386"/>
      <c r="QQI65" s="386"/>
      <c r="QQJ65" s="386"/>
      <c r="QQK65" s="386"/>
      <c r="QQL65" s="386"/>
      <c r="QQM65" s="386"/>
      <c r="QQN65" s="386"/>
      <c r="QQO65" s="386"/>
      <c r="QQP65" s="386"/>
      <c r="QQQ65" s="386"/>
      <c r="QQR65" s="386"/>
      <c r="QQS65" s="386"/>
      <c r="QQT65" s="386"/>
      <c r="QQU65" s="386"/>
      <c r="QQV65" s="386"/>
      <c r="QQW65" s="386"/>
      <c r="QQX65" s="386"/>
      <c r="QQY65" s="386"/>
      <c r="QQZ65" s="386"/>
      <c r="QRA65" s="386"/>
      <c r="QRB65" s="386"/>
      <c r="QRC65" s="386"/>
      <c r="QRD65" s="386"/>
      <c r="QRE65" s="386"/>
      <c r="QRF65" s="386"/>
      <c r="QRG65" s="386"/>
      <c r="QRH65" s="386"/>
      <c r="QRI65" s="386"/>
      <c r="QRJ65" s="386"/>
      <c r="QRK65" s="386"/>
      <c r="QRL65" s="386"/>
      <c r="QRM65" s="386"/>
      <c r="QRN65" s="386"/>
      <c r="QRO65" s="386"/>
      <c r="QRP65" s="386"/>
      <c r="QRQ65" s="386"/>
      <c r="QRR65" s="386"/>
      <c r="QRS65" s="386"/>
      <c r="QRT65" s="386"/>
      <c r="QRU65" s="386"/>
      <c r="QRV65" s="386"/>
      <c r="QRW65" s="386"/>
      <c r="QRX65" s="386"/>
      <c r="QRY65" s="386"/>
      <c r="QRZ65" s="386"/>
      <c r="QSA65" s="386"/>
      <c r="QSB65" s="386"/>
      <c r="QSC65" s="386"/>
      <c r="QSD65" s="386"/>
      <c r="QSE65" s="386"/>
      <c r="QSF65" s="386"/>
      <c r="QSG65" s="386"/>
      <c r="QSH65" s="386"/>
      <c r="QSI65" s="386"/>
      <c r="QSJ65" s="386"/>
      <c r="QSK65" s="386"/>
      <c r="QSL65" s="386"/>
      <c r="QSM65" s="386"/>
      <c r="QSN65" s="386"/>
      <c r="QSO65" s="386"/>
      <c r="QSP65" s="386"/>
      <c r="QSQ65" s="386"/>
      <c r="QSR65" s="386"/>
      <c r="QSS65" s="386"/>
      <c r="QST65" s="386"/>
      <c r="QSU65" s="386"/>
      <c r="QSV65" s="386"/>
      <c r="QSW65" s="386"/>
      <c r="QSX65" s="386"/>
      <c r="QSY65" s="386"/>
      <c r="QSZ65" s="386"/>
      <c r="QTA65" s="386"/>
      <c r="QTB65" s="386"/>
      <c r="QTC65" s="386"/>
      <c r="QTD65" s="386"/>
      <c r="QTE65" s="386"/>
      <c r="QTF65" s="386"/>
      <c r="QTG65" s="386"/>
      <c r="QTH65" s="386"/>
      <c r="QTI65" s="386"/>
      <c r="QTJ65" s="386"/>
      <c r="QTK65" s="386"/>
      <c r="QTL65" s="386"/>
      <c r="QTM65" s="386"/>
      <c r="QTN65" s="386"/>
      <c r="QTO65" s="386"/>
      <c r="QTP65" s="386"/>
      <c r="QTQ65" s="386"/>
      <c r="QTR65" s="386"/>
      <c r="QTS65" s="386"/>
      <c r="QTT65" s="386"/>
      <c r="QTU65" s="386"/>
      <c r="QTV65" s="386"/>
      <c r="QTW65" s="386"/>
      <c r="QTX65" s="386"/>
      <c r="QTY65" s="386"/>
      <c r="QTZ65" s="386"/>
      <c r="QUA65" s="386"/>
      <c r="QUB65" s="386"/>
      <c r="QUC65" s="386"/>
      <c r="QUD65" s="386"/>
      <c r="QUE65" s="386"/>
      <c r="QUF65" s="386"/>
      <c r="QUG65" s="386"/>
      <c r="QUH65" s="386"/>
      <c r="QUI65" s="386"/>
      <c r="QUJ65" s="386"/>
      <c r="QUK65" s="386"/>
      <c r="QUL65" s="386"/>
      <c r="QUM65" s="386"/>
      <c r="QUN65" s="386"/>
      <c r="QUO65" s="386"/>
      <c r="QUP65" s="386"/>
      <c r="QUQ65" s="386"/>
      <c r="QUR65" s="386"/>
      <c r="QUS65" s="386"/>
      <c r="QUT65" s="386"/>
      <c r="QUU65" s="386"/>
      <c r="QUV65" s="386"/>
      <c r="QUW65" s="386"/>
      <c r="QUX65" s="386"/>
      <c r="QUY65" s="386"/>
      <c r="QUZ65" s="386"/>
      <c r="QVA65" s="386"/>
      <c r="QVB65" s="386"/>
      <c r="QVC65" s="386"/>
      <c r="QVD65" s="386"/>
      <c r="QVE65" s="386"/>
      <c r="QVF65" s="386"/>
      <c r="QVG65" s="386"/>
      <c r="QVH65" s="386"/>
      <c r="QVI65" s="386"/>
      <c r="QVJ65" s="386"/>
      <c r="QVK65" s="386"/>
      <c r="QVL65" s="386"/>
      <c r="QVM65" s="386"/>
      <c r="QVN65" s="386"/>
      <c r="QVO65" s="386"/>
      <c r="QVP65" s="386"/>
      <c r="QVQ65" s="386"/>
      <c r="QVR65" s="386"/>
      <c r="QVS65" s="386"/>
      <c r="QVT65" s="386"/>
      <c r="QVU65" s="386"/>
      <c r="QVV65" s="386"/>
      <c r="QVW65" s="386"/>
      <c r="QVX65" s="386"/>
      <c r="QVY65" s="386"/>
      <c r="QVZ65" s="386"/>
      <c r="QWA65" s="386"/>
      <c r="QWB65" s="386"/>
      <c r="QWC65" s="386"/>
      <c r="QWD65" s="386"/>
      <c r="QWE65" s="386"/>
      <c r="QWF65" s="386"/>
      <c r="QWG65" s="386"/>
      <c r="QWH65" s="386"/>
      <c r="QWI65" s="386"/>
      <c r="QWJ65" s="386"/>
      <c r="QWK65" s="386"/>
      <c r="QWL65" s="386"/>
      <c r="QWM65" s="386"/>
      <c r="QWN65" s="386"/>
      <c r="QWO65" s="386"/>
      <c r="QWP65" s="386"/>
      <c r="QWQ65" s="386"/>
      <c r="QWR65" s="386"/>
      <c r="QWS65" s="386"/>
      <c r="QWT65" s="386"/>
      <c r="QWU65" s="386"/>
      <c r="QWV65" s="386"/>
      <c r="QWW65" s="386"/>
      <c r="QWX65" s="386"/>
      <c r="QWY65" s="386"/>
      <c r="QWZ65" s="386"/>
      <c r="QXA65" s="386"/>
      <c r="QXB65" s="386"/>
      <c r="QXC65" s="386"/>
      <c r="QXD65" s="386"/>
      <c r="QXE65" s="386"/>
      <c r="QXF65" s="386"/>
      <c r="QXG65" s="386"/>
      <c r="QXH65" s="386"/>
      <c r="QXI65" s="386"/>
      <c r="QXJ65" s="386"/>
      <c r="QXK65" s="386"/>
      <c r="QXL65" s="386"/>
      <c r="QXM65" s="386"/>
      <c r="QXN65" s="386"/>
      <c r="QXO65" s="386"/>
      <c r="QXP65" s="386"/>
      <c r="QXQ65" s="386"/>
      <c r="QXR65" s="386"/>
      <c r="QXS65" s="386"/>
      <c r="QXT65" s="386"/>
      <c r="QXU65" s="386"/>
      <c r="QXV65" s="386"/>
      <c r="QXW65" s="386"/>
      <c r="QXX65" s="386"/>
      <c r="QXY65" s="386"/>
      <c r="QXZ65" s="386"/>
      <c r="QYA65" s="386"/>
      <c r="QYB65" s="386"/>
      <c r="QYC65" s="386"/>
      <c r="QYD65" s="386"/>
      <c r="QYE65" s="386"/>
      <c r="QYF65" s="386"/>
      <c r="QYG65" s="386"/>
      <c r="QYH65" s="386"/>
      <c r="QYI65" s="386"/>
      <c r="QYJ65" s="386"/>
      <c r="QYK65" s="386"/>
      <c r="QYL65" s="386"/>
      <c r="QYM65" s="386"/>
      <c r="QYN65" s="386"/>
      <c r="QYO65" s="386"/>
      <c r="QYP65" s="386"/>
      <c r="QYQ65" s="386"/>
      <c r="QYR65" s="386"/>
      <c r="QYS65" s="386"/>
      <c r="QYT65" s="386"/>
      <c r="QYU65" s="386"/>
      <c r="QYV65" s="386"/>
      <c r="QYW65" s="386"/>
      <c r="QYX65" s="386"/>
      <c r="QYY65" s="386"/>
      <c r="QYZ65" s="386"/>
      <c r="QZA65" s="386"/>
      <c r="QZB65" s="386"/>
      <c r="QZC65" s="386"/>
      <c r="QZD65" s="386"/>
      <c r="QZE65" s="386"/>
      <c r="QZF65" s="386"/>
      <c r="QZG65" s="386"/>
      <c r="QZH65" s="386"/>
      <c r="QZI65" s="386"/>
      <c r="QZJ65" s="386"/>
      <c r="QZK65" s="386"/>
      <c r="QZL65" s="386"/>
      <c r="QZM65" s="386"/>
      <c r="QZN65" s="386"/>
      <c r="QZO65" s="386"/>
      <c r="QZP65" s="386"/>
      <c r="QZQ65" s="386"/>
      <c r="QZR65" s="386"/>
      <c r="QZS65" s="386"/>
      <c r="QZT65" s="386"/>
      <c r="QZU65" s="386"/>
      <c r="QZV65" s="386"/>
      <c r="QZW65" s="386"/>
      <c r="QZX65" s="386"/>
      <c r="QZY65" s="386"/>
      <c r="QZZ65" s="386"/>
      <c r="RAA65" s="386"/>
      <c r="RAB65" s="386"/>
      <c r="RAC65" s="386"/>
      <c r="RAD65" s="386"/>
      <c r="RAE65" s="386"/>
      <c r="RAF65" s="386"/>
      <c r="RAG65" s="386"/>
      <c r="RAH65" s="386"/>
      <c r="RAI65" s="386"/>
      <c r="RAJ65" s="386"/>
      <c r="RAK65" s="386"/>
      <c r="RAL65" s="386"/>
      <c r="RAM65" s="386"/>
      <c r="RAN65" s="386"/>
      <c r="RAO65" s="386"/>
      <c r="RAP65" s="386"/>
      <c r="RAQ65" s="386"/>
      <c r="RAR65" s="386"/>
      <c r="RAS65" s="386"/>
      <c r="RAT65" s="386"/>
      <c r="RAU65" s="386"/>
      <c r="RAV65" s="386"/>
      <c r="RAW65" s="386"/>
      <c r="RAX65" s="386"/>
      <c r="RAY65" s="386"/>
      <c r="RAZ65" s="386"/>
      <c r="RBA65" s="386"/>
      <c r="RBB65" s="386"/>
      <c r="RBC65" s="386"/>
      <c r="RBD65" s="386"/>
      <c r="RBE65" s="386"/>
      <c r="RBF65" s="386"/>
      <c r="RBG65" s="386"/>
      <c r="RBH65" s="386"/>
      <c r="RBI65" s="386"/>
      <c r="RBJ65" s="386"/>
      <c r="RBK65" s="386"/>
      <c r="RBL65" s="386"/>
      <c r="RBM65" s="386"/>
      <c r="RBN65" s="386"/>
      <c r="RBO65" s="386"/>
      <c r="RBP65" s="386"/>
      <c r="RBQ65" s="386"/>
      <c r="RBR65" s="386"/>
      <c r="RBS65" s="386"/>
      <c r="RBT65" s="386"/>
      <c r="RBU65" s="386"/>
      <c r="RBV65" s="386"/>
      <c r="RBW65" s="386"/>
      <c r="RBX65" s="386"/>
      <c r="RBY65" s="386"/>
      <c r="RBZ65" s="386"/>
      <c r="RCA65" s="386"/>
      <c r="RCB65" s="386"/>
      <c r="RCC65" s="386"/>
      <c r="RCD65" s="386"/>
      <c r="RCE65" s="386"/>
      <c r="RCF65" s="386"/>
      <c r="RCG65" s="386"/>
      <c r="RCH65" s="386"/>
      <c r="RCI65" s="386"/>
      <c r="RCJ65" s="386"/>
      <c r="RCK65" s="386"/>
      <c r="RCL65" s="386"/>
      <c r="RCM65" s="386"/>
      <c r="RCN65" s="386"/>
      <c r="RCO65" s="386"/>
      <c r="RCP65" s="386"/>
      <c r="RCQ65" s="386"/>
      <c r="RCR65" s="386"/>
      <c r="RCS65" s="386"/>
      <c r="RCT65" s="386"/>
      <c r="RCU65" s="386"/>
      <c r="RCV65" s="386"/>
      <c r="RCW65" s="386"/>
      <c r="RCX65" s="386"/>
      <c r="RCY65" s="386"/>
      <c r="RCZ65" s="386"/>
      <c r="RDA65" s="386"/>
      <c r="RDB65" s="386"/>
      <c r="RDC65" s="386"/>
      <c r="RDD65" s="386"/>
      <c r="RDE65" s="386"/>
      <c r="RDF65" s="386"/>
      <c r="RDG65" s="386"/>
      <c r="RDH65" s="386"/>
      <c r="RDI65" s="386"/>
      <c r="RDJ65" s="386"/>
      <c r="RDK65" s="386"/>
      <c r="RDL65" s="386"/>
      <c r="RDM65" s="386"/>
      <c r="RDN65" s="386"/>
      <c r="RDO65" s="386"/>
      <c r="RDP65" s="386"/>
      <c r="RDQ65" s="386"/>
      <c r="RDR65" s="386"/>
      <c r="RDS65" s="386"/>
      <c r="RDT65" s="386"/>
      <c r="RDU65" s="386"/>
      <c r="RDV65" s="386"/>
      <c r="RDW65" s="386"/>
      <c r="RDX65" s="386"/>
      <c r="RDY65" s="386"/>
      <c r="RDZ65" s="386"/>
      <c r="REA65" s="386"/>
      <c r="REB65" s="386"/>
      <c r="REC65" s="386"/>
      <c r="RED65" s="386"/>
      <c r="REE65" s="386"/>
      <c r="REF65" s="386"/>
      <c r="REG65" s="386"/>
      <c r="REH65" s="386"/>
      <c r="REI65" s="386"/>
      <c r="REJ65" s="386"/>
      <c r="REK65" s="386"/>
      <c r="REL65" s="386"/>
      <c r="REM65" s="386"/>
      <c r="REN65" s="386"/>
      <c r="REO65" s="386"/>
      <c r="REP65" s="386"/>
      <c r="REQ65" s="386"/>
      <c r="RER65" s="386"/>
      <c r="RES65" s="386"/>
      <c r="RET65" s="386"/>
      <c r="REU65" s="386"/>
      <c r="REV65" s="386"/>
      <c r="REW65" s="386"/>
      <c r="REX65" s="386"/>
      <c r="REY65" s="386"/>
      <c r="REZ65" s="386"/>
      <c r="RFA65" s="386"/>
      <c r="RFB65" s="386"/>
      <c r="RFC65" s="386"/>
      <c r="RFD65" s="386"/>
      <c r="RFE65" s="386"/>
      <c r="RFF65" s="386"/>
      <c r="RFG65" s="386"/>
      <c r="RFH65" s="386"/>
      <c r="RFI65" s="386"/>
      <c r="RFJ65" s="386"/>
      <c r="RFK65" s="386"/>
      <c r="RFL65" s="386"/>
      <c r="RFM65" s="386"/>
      <c r="RFN65" s="386"/>
      <c r="RFO65" s="386"/>
      <c r="RFP65" s="386"/>
      <c r="RFQ65" s="386"/>
      <c r="RFR65" s="386"/>
      <c r="RFS65" s="386"/>
      <c r="RFT65" s="386"/>
      <c r="RFU65" s="386"/>
      <c r="RFV65" s="386"/>
      <c r="RFW65" s="386"/>
      <c r="RFX65" s="386"/>
      <c r="RFY65" s="386"/>
      <c r="RFZ65" s="386"/>
      <c r="RGA65" s="386"/>
      <c r="RGB65" s="386"/>
      <c r="RGC65" s="386"/>
      <c r="RGD65" s="386"/>
      <c r="RGE65" s="386"/>
      <c r="RGF65" s="386"/>
      <c r="RGG65" s="386"/>
      <c r="RGH65" s="386"/>
      <c r="RGI65" s="386"/>
      <c r="RGJ65" s="386"/>
      <c r="RGK65" s="386"/>
      <c r="RGL65" s="386"/>
      <c r="RGM65" s="386"/>
      <c r="RGN65" s="386"/>
      <c r="RGO65" s="386"/>
      <c r="RGP65" s="386"/>
      <c r="RGQ65" s="386"/>
      <c r="RGR65" s="386"/>
      <c r="RGS65" s="386"/>
      <c r="RGT65" s="386"/>
      <c r="RGU65" s="386"/>
      <c r="RGV65" s="386"/>
      <c r="RGW65" s="386"/>
      <c r="RGX65" s="386"/>
      <c r="RGY65" s="386"/>
      <c r="RGZ65" s="386"/>
      <c r="RHA65" s="386"/>
      <c r="RHB65" s="386"/>
      <c r="RHC65" s="386"/>
      <c r="RHD65" s="386"/>
      <c r="RHE65" s="386"/>
      <c r="RHF65" s="386"/>
      <c r="RHG65" s="386"/>
      <c r="RHH65" s="386"/>
      <c r="RHI65" s="386"/>
      <c r="RHJ65" s="386"/>
      <c r="RHK65" s="386"/>
      <c r="RHL65" s="386"/>
      <c r="RHM65" s="386"/>
      <c r="RHN65" s="386"/>
      <c r="RHO65" s="386"/>
      <c r="RHP65" s="386"/>
      <c r="RHQ65" s="386"/>
      <c r="RHR65" s="386"/>
      <c r="RHS65" s="386"/>
      <c r="RHT65" s="386"/>
      <c r="RHU65" s="386"/>
      <c r="RHV65" s="386"/>
      <c r="RHW65" s="386"/>
      <c r="RHX65" s="386"/>
      <c r="RHY65" s="386"/>
      <c r="RHZ65" s="386"/>
      <c r="RIA65" s="386"/>
      <c r="RIB65" s="386"/>
      <c r="RIC65" s="386"/>
      <c r="RID65" s="386"/>
      <c r="RIE65" s="386"/>
      <c r="RIF65" s="386"/>
      <c r="RIG65" s="386"/>
      <c r="RIH65" s="386"/>
      <c r="RII65" s="386"/>
      <c r="RIJ65" s="386"/>
      <c r="RIK65" s="386"/>
      <c r="RIL65" s="386"/>
      <c r="RIM65" s="386"/>
      <c r="RIN65" s="386"/>
      <c r="RIO65" s="386"/>
      <c r="RIP65" s="386"/>
      <c r="RIQ65" s="386"/>
      <c r="RIR65" s="386"/>
      <c r="RIS65" s="386"/>
      <c r="RIT65" s="386"/>
      <c r="RIU65" s="386"/>
      <c r="RIV65" s="386"/>
      <c r="RIW65" s="386"/>
      <c r="RIX65" s="386"/>
      <c r="RIY65" s="386"/>
      <c r="RIZ65" s="386"/>
      <c r="RJA65" s="386"/>
      <c r="RJB65" s="386"/>
      <c r="RJC65" s="386"/>
      <c r="RJD65" s="386"/>
      <c r="RJE65" s="386"/>
      <c r="RJF65" s="386"/>
      <c r="RJG65" s="386"/>
      <c r="RJH65" s="386"/>
      <c r="RJI65" s="386"/>
      <c r="RJJ65" s="386"/>
      <c r="RJK65" s="386"/>
      <c r="RJL65" s="386"/>
      <c r="RJM65" s="386"/>
      <c r="RJN65" s="386"/>
      <c r="RJO65" s="386"/>
      <c r="RJP65" s="386"/>
      <c r="RJQ65" s="386"/>
      <c r="RJR65" s="386"/>
      <c r="RJS65" s="386"/>
      <c r="RJT65" s="386"/>
      <c r="RJU65" s="386"/>
      <c r="RJV65" s="386"/>
      <c r="RJW65" s="386"/>
      <c r="RJX65" s="386"/>
      <c r="RJY65" s="386"/>
      <c r="RJZ65" s="386"/>
      <c r="RKA65" s="386"/>
      <c r="RKB65" s="386"/>
      <c r="RKC65" s="386"/>
      <c r="RKD65" s="386"/>
      <c r="RKE65" s="386"/>
      <c r="RKF65" s="386"/>
      <c r="RKG65" s="386"/>
      <c r="RKH65" s="386"/>
      <c r="RKI65" s="386"/>
      <c r="RKJ65" s="386"/>
      <c r="RKK65" s="386"/>
      <c r="RKL65" s="386"/>
      <c r="RKM65" s="386"/>
      <c r="RKN65" s="386"/>
      <c r="RKO65" s="386"/>
      <c r="RKP65" s="386"/>
      <c r="RKQ65" s="386"/>
      <c r="RKR65" s="386"/>
      <c r="RKS65" s="386"/>
      <c r="RKT65" s="386"/>
      <c r="RKU65" s="386"/>
      <c r="RKV65" s="386"/>
      <c r="RKW65" s="386"/>
      <c r="RKX65" s="386"/>
      <c r="RKY65" s="386"/>
      <c r="RKZ65" s="386"/>
      <c r="RLA65" s="386"/>
      <c r="RLB65" s="386"/>
      <c r="RLC65" s="386"/>
      <c r="RLD65" s="386"/>
      <c r="RLE65" s="386"/>
      <c r="RLF65" s="386"/>
      <c r="RLG65" s="386"/>
      <c r="RLH65" s="386"/>
      <c r="RLI65" s="386"/>
      <c r="RLJ65" s="386"/>
      <c r="RLK65" s="386"/>
      <c r="RLL65" s="386"/>
      <c r="RLM65" s="386"/>
      <c r="RLN65" s="386"/>
      <c r="RLO65" s="386"/>
      <c r="RLP65" s="386"/>
      <c r="RLQ65" s="386"/>
      <c r="RLR65" s="386"/>
      <c r="RLS65" s="386"/>
      <c r="RLT65" s="386"/>
      <c r="RLU65" s="386"/>
      <c r="RLV65" s="386"/>
      <c r="RLW65" s="386"/>
      <c r="RLX65" s="386"/>
      <c r="RLY65" s="386"/>
      <c r="RLZ65" s="386"/>
      <c r="RMA65" s="386"/>
      <c r="RMB65" s="386"/>
      <c r="RMC65" s="386"/>
      <c r="RMD65" s="386"/>
      <c r="RME65" s="386"/>
      <c r="RMF65" s="386"/>
      <c r="RMG65" s="386"/>
      <c r="RMH65" s="386"/>
      <c r="RMI65" s="386"/>
      <c r="RMJ65" s="386"/>
      <c r="RMK65" s="386"/>
      <c r="RML65" s="386"/>
      <c r="RMM65" s="386"/>
      <c r="RMN65" s="386"/>
      <c r="RMO65" s="386"/>
      <c r="RMP65" s="386"/>
      <c r="RMQ65" s="386"/>
      <c r="RMR65" s="386"/>
      <c r="RMS65" s="386"/>
      <c r="RMT65" s="386"/>
      <c r="RMU65" s="386"/>
      <c r="RMV65" s="386"/>
      <c r="RMW65" s="386"/>
      <c r="RMX65" s="386"/>
      <c r="RMY65" s="386"/>
      <c r="RMZ65" s="386"/>
      <c r="RNA65" s="386"/>
      <c r="RNB65" s="386"/>
      <c r="RNC65" s="386"/>
      <c r="RND65" s="386"/>
      <c r="RNE65" s="386"/>
      <c r="RNF65" s="386"/>
      <c r="RNG65" s="386"/>
      <c r="RNH65" s="386"/>
      <c r="RNI65" s="386"/>
      <c r="RNJ65" s="386"/>
      <c r="RNK65" s="386"/>
      <c r="RNL65" s="386"/>
      <c r="RNM65" s="386"/>
      <c r="RNN65" s="386"/>
      <c r="RNO65" s="386"/>
      <c r="RNP65" s="386"/>
      <c r="RNQ65" s="386"/>
      <c r="RNR65" s="386"/>
      <c r="RNS65" s="386"/>
      <c r="RNT65" s="386"/>
      <c r="RNU65" s="386"/>
      <c r="RNV65" s="386"/>
      <c r="RNW65" s="386"/>
      <c r="RNX65" s="386"/>
      <c r="RNY65" s="386"/>
      <c r="RNZ65" s="386"/>
      <c r="ROA65" s="386"/>
      <c r="ROB65" s="386"/>
      <c r="ROC65" s="386"/>
      <c r="ROD65" s="386"/>
      <c r="ROE65" s="386"/>
      <c r="ROF65" s="386"/>
      <c r="ROG65" s="386"/>
      <c r="ROH65" s="386"/>
      <c r="ROI65" s="386"/>
      <c r="ROJ65" s="386"/>
      <c r="ROK65" s="386"/>
      <c r="ROL65" s="386"/>
      <c r="ROM65" s="386"/>
      <c r="RON65" s="386"/>
      <c r="ROO65" s="386"/>
      <c r="ROP65" s="386"/>
      <c r="ROQ65" s="386"/>
      <c r="ROR65" s="386"/>
      <c r="ROS65" s="386"/>
      <c r="ROT65" s="386"/>
      <c r="ROU65" s="386"/>
      <c r="ROV65" s="386"/>
      <c r="ROW65" s="386"/>
      <c r="ROX65" s="386"/>
      <c r="ROY65" s="386"/>
      <c r="ROZ65" s="386"/>
      <c r="RPA65" s="386"/>
      <c r="RPB65" s="386"/>
      <c r="RPC65" s="386"/>
      <c r="RPD65" s="386"/>
      <c r="RPE65" s="386"/>
      <c r="RPF65" s="386"/>
      <c r="RPG65" s="386"/>
      <c r="RPH65" s="386"/>
      <c r="RPI65" s="386"/>
      <c r="RPJ65" s="386"/>
      <c r="RPK65" s="386"/>
      <c r="RPL65" s="386"/>
      <c r="RPM65" s="386"/>
      <c r="RPN65" s="386"/>
      <c r="RPO65" s="386"/>
      <c r="RPP65" s="386"/>
      <c r="RPQ65" s="386"/>
      <c r="RPR65" s="386"/>
      <c r="RPS65" s="386"/>
      <c r="RPT65" s="386"/>
      <c r="RPU65" s="386"/>
      <c r="RPV65" s="386"/>
      <c r="RPW65" s="386"/>
      <c r="RPX65" s="386"/>
      <c r="RPY65" s="386"/>
      <c r="RPZ65" s="386"/>
      <c r="RQA65" s="386"/>
      <c r="RQB65" s="386"/>
      <c r="RQC65" s="386"/>
      <c r="RQD65" s="386"/>
      <c r="RQE65" s="386"/>
      <c r="RQF65" s="386"/>
      <c r="RQG65" s="386"/>
      <c r="RQH65" s="386"/>
      <c r="RQI65" s="386"/>
      <c r="RQJ65" s="386"/>
      <c r="RQK65" s="386"/>
      <c r="RQL65" s="386"/>
      <c r="RQM65" s="386"/>
      <c r="RQN65" s="386"/>
      <c r="RQO65" s="386"/>
      <c r="RQP65" s="386"/>
      <c r="RQQ65" s="386"/>
      <c r="RQR65" s="386"/>
      <c r="RQS65" s="386"/>
      <c r="RQT65" s="386"/>
      <c r="RQU65" s="386"/>
      <c r="RQV65" s="386"/>
      <c r="RQW65" s="386"/>
      <c r="RQX65" s="386"/>
      <c r="RQY65" s="386"/>
      <c r="RQZ65" s="386"/>
      <c r="RRA65" s="386"/>
      <c r="RRB65" s="386"/>
      <c r="RRC65" s="386"/>
      <c r="RRD65" s="386"/>
      <c r="RRE65" s="386"/>
      <c r="RRF65" s="386"/>
      <c r="RRG65" s="386"/>
      <c r="RRH65" s="386"/>
      <c r="RRI65" s="386"/>
      <c r="RRJ65" s="386"/>
      <c r="RRK65" s="386"/>
      <c r="RRL65" s="386"/>
      <c r="RRM65" s="386"/>
      <c r="RRN65" s="386"/>
      <c r="RRO65" s="386"/>
      <c r="RRP65" s="386"/>
      <c r="RRQ65" s="386"/>
      <c r="RRR65" s="386"/>
      <c r="RRS65" s="386"/>
      <c r="RRT65" s="386"/>
      <c r="RRU65" s="386"/>
      <c r="RRV65" s="386"/>
      <c r="RRW65" s="386"/>
      <c r="RRX65" s="386"/>
      <c r="RRY65" s="386"/>
      <c r="RRZ65" s="386"/>
      <c r="RSA65" s="386"/>
      <c r="RSB65" s="386"/>
      <c r="RSC65" s="386"/>
      <c r="RSD65" s="386"/>
      <c r="RSE65" s="386"/>
      <c r="RSF65" s="386"/>
      <c r="RSG65" s="386"/>
      <c r="RSH65" s="386"/>
      <c r="RSI65" s="386"/>
      <c r="RSJ65" s="386"/>
      <c r="RSK65" s="386"/>
      <c r="RSL65" s="386"/>
      <c r="RSM65" s="386"/>
      <c r="RSN65" s="386"/>
      <c r="RSO65" s="386"/>
      <c r="RSP65" s="386"/>
      <c r="RSQ65" s="386"/>
      <c r="RSR65" s="386"/>
      <c r="RSS65" s="386"/>
      <c r="RST65" s="386"/>
      <c r="RSU65" s="386"/>
      <c r="RSV65" s="386"/>
      <c r="RSW65" s="386"/>
      <c r="RSX65" s="386"/>
      <c r="RSY65" s="386"/>
      <c r="RSZ65" s="386"/>
      <c r="RTA65" s="386"/>
      <c r="RTB65" s="386"/>
      <c r="RTC65" s="386"/>
      <c r="RTD65" s="386"/>
      <c r="RTE65" s="386"/>
      <c r="RTF65" s="386"/>
      <c r="RTG65" s="386"/>
      <c r="RTH65" s="386"/>
      <c r="RTI65" s="386"/>
      <c r="RTJ65" s="386"/>
      <c r="RTK65" s="386"/>
      <c r="RTL65" s="386"/>
      <c r="RTM65" s="386"/>
      <c r="RTN65" s="386"/>
      <c r="RTO65" s="386"/>
      <c r="RTP65" s="386"/>
      <c r="RTQ65" s="386"/>
      <c r="RTR65" s="386"/>
      <c r="RTS65" s="386"/>
      <c r="RTT65" s="386"/>
      <c r="RTU65" s="386"/>
      <c r="RTV65" s="386"/>
      <c r="RTW65" s="386"/>
      <c r="RTX65" s="386"/>
      <c r="RTY65" s="386"/>
      <c r="RTZ65" s="386"/>
      <c r="RUA65" s="386"/>
      <c r="RUB65" s="386"/>
      <c r="RUC65" s="386"/>
      <c r="RUD65" s="386"/>
      <c r="RUE65" s="386"/>
      <c r="RUF65" s="386"/>
      <c r="RUG65" s="386"/>
      <c r="RUH65" s="386"/>
      <c r="RUI65" s="386"/>
      <c r="RUJ65" s="386"/>
      <c r="RUK65" s="386"/>
      <c r="RUL65" s="386"/>
      <c r="RUM65" s="386"/>
      <c r="RUN65" s="386"/>
      <c r="RUO65" s="386"/>
      <c r="RUP65" s="386"/>
      <c r="RUQ65" s="386"/>
      <c r="RUR65" s="386"/>
      <c r="RUS65" s="386"/>
      <c r="RUT65" s="386"/>
      <c r="RUU65" s="386"/>
      <c r="RUV65" s="386"/>
      <c r="RUW65" s="386"/>
      <c r="RUX65" s="386"/>
      <c r="RUY65" s="386"/>
      <c r="RUZ65" s="386"/>
      <c r="RVA65" s="386"/>
      <c r="RVB65" s="386"/>
      <c r="RVC65" s="386"/>
      <c r="RVD65" s="386"/>
      <c r="RVE65" s="386"/>
      <c r="RVF65" s="386"/>
      <c r="RVG65" s="386"/>
      <c r="RVH65" s="386"/>
      <c r="RVI65" s="386"/>
      <c r="RVJ65" s="386"/>
      <c r="RVK65" s="386"/>
      <c r="RVL65" s="386"/>
      <c r="RVM65" s="386"/>
      <c r="RVN65" s="386"/>
      <c r="RVO65" s="386"/>
      <c r="RVP65" s="386"/>
      <c r="RVQ65" s="386"/>
      <c r="RVR65" s="386"/>
      <c r="RVS65" s="386"/>
      <c r="RVT65" s="386"/>
      <c r="RVU65" s="386"/>
      <c r="RVV65" s="386"/>
      <c r="RVW65" s="386"/>
      <c r="RVX65" s="386"/>
      <c r="RVY65" s="386"/>
      <c r="RVZ65" s="386"/>
      <c r="RWA65" s="386"/>
      <c r="RWB65" s="386"/>
      <c r="RWC65" s="386"/>
      <c r="RWD65" s="386"/>
      <c r="RWE65" s="386"/>
      <c r="RWF65" s="386"/>
      <c r="RWG65" s="386"/>
      <c r="RWH65" s="386"/>
      <c r="RWI65" s="386"/>
      <c r="RWJ65" s="386"/>
      <c r="RWK65" s="386"/>
      <c r="RWL65" s="386"/>
      <c r="RWM65" s="386"/>
      <c r="RWN65" s="386"/>
      <c r="RWO65" s="386"/>
      <c r="RWP65" s="386"/>
      <c r="RWQ65" s="386"/>
      <c r="RWR65" s="386"/>
      <c r="RWS65" s="386"/>
      <c r="RWT65" s="386"/>
      <c r="RWU65" s="386"/>
      <c r="RWV65" s="386"/>
      <c r="RWW65" s="386"/>
      <c r="RWX65" s="386"/>
      <c r="RWY65" s="386"/>
      <c r="RWZ65" s="386"/>
      <c r="RXA65" s="386"/>
      <c r="RXB65" s="386"/>
      <c r="RXC65" s="386"/>
      <c r="RXD65" s="386"/>
      <c r="RXE65" s="386"/>
      <c r="RXF65" s="386"/>
      <c r="RXG65" s="386"/>
      <c r="RXH65" s="386"/>
      <c r="RXI65" s="386"/>
      <c r="RXJ65" s="386"/>
      <c r="RXK65" s="386"/>
      <c r="RXL65" s="386"/>
      <c r="RXM65" s="386"/>
      <c r="RXN65" s="386"/>
      <c r="RXO65" s="386"/>
      <c r="RXP65" s="386"/>
      <c r="RXQ65" s="386"/>
      <c r="RXR65" s="386"/>
      <c r="RXS65" s="386"/>
      <c r="RXT65" s="386"/>
      <c r="RXU65" s="386"/>
      <c r="RXV65" s="386"/>
      <c r="RXW65" s="386"/>
      <c r="RXX65" s="386"/>
      <c r="RXY65" s="386"/>
      <c r="RXZ65" s="386"/>
      <c r="RYA65" s="386"/>
      <c r="RYB65" s="386"/>
      <c r="RYC65" s="386"/>
      <c r="RYD65" s="386"/>
      <c r="RYE65" s="386"/>
      <c r="RYF65" s="386"/>
      <c r="RYG65" s="386"/>
      <c r="RYH65" s="386"/>
      <c r="RYI65" s="386"/>
      <c r="RYJ65" s="386"/>
      <c r="RYK65" s="386"/>
      <c r="RYL65" s="386"/>
      <c r="RYM65" s="386"/>
      <c r="RYN65" s="386"/>
      <c r="RYO65" s="386"/>
      <c r="RYP65" s="386"/>
      <c r="RYQ65" s="386"/>
      <c r="RYR65" s="386"/>
      <c r="RYS65" s="386"/>
      <c r="RYT65" s="386"/>
      <c r="RYU65" s="386"/>
      <c r="RYV65" s="386"/>
      <c r="RYW65" s="386"/>
      <c r="RYX65" s="386"/>
      <c r="RYY65" s="386"/>
      <c r="RYZ65" s="386"/>
      <c r="RZA65" s="386"/>
      <c r="RZB65" s="386"/>
      <c r="RZC65" s="386"/>
      <c r="RZD65" s="386"/>
      <c r="RZE65" s="386"/>
      <c r="RZF65" s="386"/>
      <c r="RZG65" s="386"/>
      <c r="RZH65" s="386"/>
      <c r="RZI65" s="386"/>
      <c r="RZJ65" s="386"/>
      <c r="RZK65" s="386"/>
      <c r="RZL65" s="386"/>
      <c r="RZM65" s="386"/>
      <c r="RZN65" s="386"/>
      <c r="RZO65" s="386"/>
      <c r="RZP65" s="386"/>
      <c r="RZQ65" s="386"/>
      <c r="RZR65" s="386"/>
      <c r="RZS65" s="386"/>
      <c r="RZT65" s="386"/>
      <c r="RZU65" s="386"/>
      <c r="RZV65" s="386"/>
      <c r="RZW65" s="386"/>
      <c r="RZX65" s="386"/>
      <c r="RZY65" s="386"/>
      <c r="RZZ65" s="386"/>
      <c r="SAA65" s="386"/>
      <c r="SAB65" s="386"/>
      <c r="SAC65" s="386"/>
      <c r="SAD65" s="386"/>
      <c r="SAE65" s="386"/>
      <c r="SAF65" s="386"/>
      <c r="SAG65" s="386"/>
      <c r="SAH65" s="386"/>
      <c r="SAI65" s="386"/>
      <c r="SAJ65" s="386"/>
      <c r="SAK65" s="386"/>
      <c r="SAL65" s="386"/>
      <c r="SAM65" s="386"/>
      <c r="SAN65" s="386"/>
      <c r="SAO65" s="386"/>
      <c r="SAP65" s="386"/>
      <c r="SAQ65" s="386"/>
      <c r="SAR65" s="386"/>
      <c r="SAS65" s="386"/>
      <c r="SAT65" s="386"/>
      <c r="SAU65" s="386"/>
      <c r="SAV65" s="386"/>
      <c r="SAW65" s="386"/>
      <c r="SAX65" s="386"/>
      <c r="SAY65" s="386"/>
      <c r="SAZ65" s="386"/>
      <c r="SBA65" s="386"/>
      <c r="SBB65" s="386"/>
      <c r="SBC65" s="386"/>
      <c r="SBD65" s="386"/>
      <c r="SBE65" s="386"/>
      <c r="SBF65" s="386"/>
      <c r="SBG65" s="386"/>
      <c r="SBH65" s="386"/>
      <c r="SBI65" s="386"/>
      <c r="SBJ65" s="386"/>
      <c r="SBK65" s="386"/>
      <c r="SBL65" s="386"/>
      <c r="SBM65" s="386"/>
      <c r="SBN65" s="386"/>
      <c r="SBO65" s="386"/>
      <c r="SBP65" s="386"/>
      <c r="SBQ65" s="386"/>
      <c r="SBR65" s="386"/>
      <c r="SBS65" s="386"/>
      <c r="SBT65" s="386"/>
      <c r="SBU65" s="386"/>
      <c r="SBV65" s="386"/>
      <c r="SBW65" s="386"/>
      <c r="SBX65" s="386"/>
      <c r="SBY65" s="386"/>
      <c r="SBZ65" s="386"/>
      <c r="SCA65" s="386"/>
      <c r="SCB65" s="386"/>
      <c r="SCC65" s="386"/>
      <c r="SCD65" s="386"/>
      <c r="SCE65" s="386"/>
      <c r="SCF65" s="386"/>
      <c r="SCG65" s="386"/>
      <c r="SCH65" s="386"/>
      <c r="SCI65" s="386"/>
      <c r="SCJ65" s="386"/>
      <c r="SCK65" s="386"/>
      <c r="SCL65" s="386"/>
      <c r="SCM65" s="386"/>
      <c r="SCN65" s="386"/>
      <c r="SCO65" s="386"/>
      <c r="SCP65" s="386"/>
      <c r="SCQ65" s="386"/>
      <c r="SCR65" s="386"/>
      <c r="SCS65" s="386"/>
      <c r="SCT65" s="386"/>
      <c r="SCU65" s="386"/>
      <c r="SCV65" s="386"/>
      <c r="SCW65" s="386"/>
      <c r="SCX65" s="386"/>
      <c r="SCY65" s="386"/>
      <c r="SCZ65" s="386"/>
      <c r="SDA65" s="386"/>
      <c r="SDB65" s="386"/>
      <c r="SDC65" s="386"/>
      <c r="SDD65" s="386"/>
      <c r="SDE65" s="386"/>
      <c r="SDF65" s="386"/>
      <c r="SDG65" s="386"/>
      <c r="SDH65" s="386"/>
      <c r="SDI65" s="386"/>
      <c r="SDJ65" s="386"/>
      <c r="SDK65" s="386"/>
      <c r="SDL65" s="386"/>
      <c r="SDM65" s="386"/>
      <c r="SDN65" s="386"/>
      <c r="SDO65" s="386"/>
      <c r="SDP65" s="386"/>
      <c r="SDQ65" s="386"/>
      <c r="SDR65" s="386"/>
      <c r="SDS65" s="386"/>
      <c r="SDT65" s="386"/>
      <c r="SDU65" s="386"/>
      <c r="SDV65" s="386"/>
      <c r="SDW65" s="386"/>
      <c r="SDX65" s="386"/>
      <c r="SDY65" s="386"/>
      <c r="SDZ65" s="386"/>
      <c r="SEA65" s="386"/>
      <c r="SEB65" s="386"/>
      <c r="SEC65" s="386"/>
      <c r="SED65" s="386"/>
      <c r="SEE65" s="386"/>
      <c r="SEF65" s="386"/>
      <c r="SEG65" s="386"/>
      <c r="SEH65" s="386"/>
      <c r="SEI65" s="386"/>
      <c r="SEJ65" s="386"/>
      <c r="SEK65" s="386"/>
      <c r="SEL65" s="386"/>
      <c r="SEM65" s="386"/>
      <c r="SEN65" s="386"/>
      <c r="SEO65" s="386"/>
      <c r="SEP65" s="386"/>
      <c r="SEQ65" s="386"/>
      <c r="SER65" s="386"/>
      <c r="SES65" s="386"/>
      <c r="SET65" s="386"/>
      <c r="SEU65" s="386"/>
      <c r="SEV65" s="386"/>
      <c r="SEW65" s="386"/>
      <c r="SEX65" s="386"/>
      <c r="SEY65" s="386"/>
      <c r="SEZ65" s="386"/>
      <c r="SFA65" s="386"/>
      <c r="SFB65" s="386"/>
      <c r="SFC65" s="386"/>
      <c r="SFD65" s="386"/>
      <c r="SFE65" s="386"/>
      <c r="SFF65" s="386"/>
      <c r="SFG65" s="386"/>
      <c r="SFH65" s="386"/>
      <c r="SFI65" s="386"/>
      <c r="SFJ65" s="386"/>
      <c r="SFK65" s="386"/>
      <c r="SFL65" s="386"/>
      <c r="SFM65" s="386"/>
      <c r="SFN65" s="386"/>
      <c r="SFO65" s="386"/>
      <c r="SFP65" s="386"/>
      <c r="SFQ65" s="386"/>
      <c r="SFR65" s="386"/>
      <c r="SFS65" s="386"/>
      <c r="SFT65" s="386"/>
      <c r="SFU65" s="386"/>
      <c r="SFV65" s="386"/>
      <c r="SFW65" s="386"/>
      <c r="SFX65" s="386"/>
      <c r="SFY65" s="386"/>
      <c r="SFZ65" s="386"/>
      <c r="SGA65" s="386"/>
      <c r="SGB65" s="386"/>
      <c r="SGC65" s="386"/>
      <c r="SGD65" s="386"/>
      <c r="SGE65" s="386"/>
      <c r="SGF65" s="386"/>
      <c r="SGG65" s="386"/>
      <c r="SGH65" s="386"/>
      <c r="SGI65" s="386"/>
      <c r="SGJ65" s="386"/>
      <c r="SGK65" s="386"/>
      <c r="SGL65" s="386"/>
      <c r="SGM65" s="386"/>
      <c r="SGN65" s="386"/>
      <c r="SGO65" s="386"/>
      <c r="SGP65" s="386"/>
      <c r="SGQ65" s="386"/>
      <c r="SGR65" s="386"/>
      <c r="SGS65" s="386"/>
      <c r="SGT65" s="386"/>
      <c r="SGU65" s="386"/>
      <c r="SGV65" s="386"/>
      <c r="SGW65" s="386"/>
      <c r="SGX65" s="386"/>
      <c r="SGY65" s="386"/>
      <c r="SGZ65" s="386"/>
      <c r="SHA65" s="386"/>
      <c r="SHB65" s="386"/>
      <c r="SHC65" s="386"/>
      <c r="SHD65" s="386"/>
      <c r="SHE65" s="386"/>
      <c r="SHF65" s="386"/>
      <c r="SHG65" s="386"/>
      <c r="SHH65" s="386"/>
      <c r="SHI65" s="386"/>
      <c r="SHJ65" s="386"/>
      <c r="SHK65" s="386"/>
      <c r="SHL65" s="386"/>
      <c r="SHM65" s="386"/>
      <c r="SHN65" s="386"/>
      <c r="SHO65" s="386"/>
      <c r="SHP65" s="386"/>
      <c r="SHQ65" s="386"/>
      <c r="SHR65" s="386"/>
      <c r="SHS65" s="386"/>
      <c r="SHT65" s="386"/>
      <c r="SHU65" s="386"/>
      <c r="SHV65" s="386"/>
      <c r="SHW65" s="386"/>
      <c r="SHX65" s="386"/>
      <c r="SHY65" s="386"/>
      <c r="SHZ65" s="386"/>
      <c r="SIA65" s="386"/>
      <c r="SIB65" s="386"/>
      <c r="SIC65" s="386"/>
      <c r="SID65" s="386"/>
      <c r="SIE65" s="386"/>
      <c r="SIF65" s="386"/>
      <c r="SIG65" s="386"/>
      <c r="SIH65" s="386"/>
      <c r="SII65" s="386"/>
      <c r="SIJ65" s="386"/>
      <c r="SIK65" s="386"/>
      <c r="SIL65" s="386"/>
      <c r="SIM65" s="386"/>
      <c r="SIN65" s="386"/>
      <c r="SIO65" s="386"/>
      <c r="SIP65" s="386"/>
      <c r="SIQ65" s="386"/>
      <c r="SIR65" s="386"/>
      <c r="SIS65" s="386"/>
      <c r="SIT65" s="386"/>
      <c r="SIU65" s="386"/>
      <c r="SIV65" s="386"/>
      <c r="SIW65" s="386"/>
      <c r="SIX65" s="386"/>
      <c r="SIY65" s="386"/>
      <c r="SIZ65" s="386"/>
      <c r="SJA65" s="386"/>
      <c r="SJB65" s="386"/>
      <c r="SJC65" s="386"/>
      <c r="SJD65" s="386"/>
      <c r="SJE65" s="386"/>
      <c r="SJF65" s="386"/>
      <c r="SJG65" s="386"/>
      <c r="SJH65" s="386"/>
      <c r="SJI65" s="386"/>
      <c r="SJJ65" s="386"/>
      <c r="SJK65" s="386"/>
      <c r="SJL65" s="386"/>
      <c r="SJM65" s="386"/>
      <c r="SJN65" s="386"/>
      <c r="SJO65" s="386"/>
      <c r="SJP65" s="386"/>
      <c r="SJQ65" s="386"/>
      <c r="SJR65" s="386"/>
      <c r="SJS65" s="386"/>
      <c r="SJT65" s="386"/>
      <c r="SJU65" s="386"/>
      <c r="SJV65" s="386"/>
      <c r="SJW65" s="386"/>
      <c r="SJX65" s="386"/>
      <c r="SJY65" s="386"/>
      <c r="SJZ65" s="386"/>
      <c r="SKA65" s="386"/>
      <c r="SKB65" s="386"/>
      <c r="SKC65" s="386"/>
      <c r="SKD65" s="386"/>
      <c r="SKE65" s="386"/>
      <c r="SKF65" s="386"/>
      <c r="SKG65" s="386"/>
      <c r="SKH65" s="386"/>
      <c r="SKI65" s="386"/>
      <c r="SKJ65" s="386"/>
      <c r="SKK65" s="386"/>
      <c r="SKL65" s="386"/>
      <c r="SKM65" s="386"/>
      <c r="SKN65" s="386"/>
      <c r="SKO65" s="386"/>
      <c r="SKP65" s="386"/>
      <c r="SKQ65" s="386"/>
      <c r="SKR65" s="386"/>
      <c r="SKS65" s="386"/>
      <c r="SKT65" s="386"/>
      <c r="SKU65" s="386"/>
      <c r="SKV65" s="386"/>
      <c r="SKW65" s="386"/>
      <c r="SKX65" s="386"/>
      <c r="SKY65" s="386"/>
      <c r="SKZ65" s="386"/>
      <c r="SLA65" s="386"/>
      <c r="SLB65" s="386"/>
      <c r="SLC65" s="386"/>
      <c r="SLD65" s="386"/>
      <c r="SLE65" s="386"/>
      <c r="SLF65" s="386"/>
      <c r="SLG65" s="386"/>
      <c r="SLH65" s="386"/>
      <c r="SLI65" s="386"/>
      <c r="SLJ65" s="386"/>
      <c r="SLK65" s="386"/>
      <c r="SLL65" s="386"/>
      <c r="SLM65" s="386"/>
      <c r="SLN65" s="386"/>
      <c r="SLO65" s="386"/>
      <c r="SLP65" s="386"/>
      <c r="SLQ65" s="386"/>
      <c r="SLR65" s="386"/>
      <c r="SLS65" s="386"/>
      <c r="SLT65" s="386"/>
      <c r="SLU65" s="386"/>
      <c r="SLV65" s="386"/>
      <c r="SLW65" s="386"/>
      <c r="SLX65" s="386"/>
      <c r="SLY65" s="386"/>
      <c r="SLZ65" s="386"/>
      <c r="SMA65" s="386"/>
      <c r="SMB65" s="386"/>
      <c r="SMC65" s="386"/>
      <c r="SMD65" s="386"/>
      <c r="SME65" s="386"/>
      <c r="SMF65" s="386"/>
      <c r="SMG65" s="386"/>
      <c r="SMH65" s="386"/>
      <c r="SMI65" s="386"/>
      <c r="SMJ65" s="386"/>
      <c r="SMK65" s="386"/>
      <c r="SML65" s="386"/>
      <c r="SMM65" s="386"/>
      <c r="SMN65" s="386"/>
      <c r="SMO65" s="386"/>
      <c r="SMP65" s="386"/>
      <c r="SMQ65" s="386"/>
      <c r="SMR65" s="386"/>
      <c r="SMS65" s="386"/>
      <c r="SMT65" s="386"/>
      <c r="SMU65" s="386"/>
      <c r="SMV65" s="386"/>
      <c r="SMW65" s="386"/>
      <c r="SMX65" s="386"/>
      <c r="SMY65" s="386"/>
      <c r="SMZ65" s="386"/>
      <c r="SNA65" s="386"/>
      <c r="SNB65" s="386"/>
      <c r="SNC65" s="386"/>
      <c r="SND65" s="386"/>
      <c r="SNE65" s="386"/>
      <c r="SNF65" s="386"/>
      <c r="SNG65" s="386"/>
      <c r="SNH65" s="386"/>
      <c r="SNI65" s="386"/>
      <c r="SNJ65" s="386"/>
      <c r="SNK65" s="386"/>
      <c r="SNL65" s="386"/>
      <c r="SNM65" s="386"/>
      <c r="SNN65" s="386"/>
      <c r="SNO65" s="386"/>
      <c r="SNP65" s="386"/>
      <c r="SNQ65" s="386"/>
      <c r="SNR65" s="386"/>
      <c r="SNS65" s="386"/>
      <c r="SNT65" s="386"/>
      <c r="SNU65" s="386"/>
      <c r="SNV65" s="386"/>
      <c r="SNW65" s="386"/>
      <c r="SNX65" s="386"/>
      <c r="SNY65" s="386"/>
      <c r="SNZ65" s="386"/>
      <c r="SOA65" s="386"/>
      <c r="SOB65" s="386"/>
      <c r="SOC65" s="386"/>
      <c r="SOD65" s="386"/>
      <c r="SOE65" s="386"/>
      <c r="SOF65" s="386"/>
      <c r="SOG65" s="386"/>
      <c r="SOH65" s="386"/>
      <c r="SOI65" s="386"/>
      <c r="SOJ65" s="386"/>
      <c r="SOK65" s="386"/>
      <c r="SOL65" s="386"/>
      <c r="SOM65" s="386"/>
      <c r="SON65" s="386"/>
      <c r="SOO65" s="386"/>
      <c r="SOP65" s="386"/>
      <c r="SOQ65" s="386"/>
      <c r="SOR65" s="386"/>
      <c r="SOS65" s="386"/>
      <c r="SOT65" s="386"/>
      <c r="SOU65" s="386"/>
      <c r="SOV65" s="386"/>
      <c r="SOW65" s="386"/>
      <c r="SOX65" s="386"/>
      <c r="SOY65" s="386"/>
      <c r="SOZ65" s="386"/>
      <c r="SPA65" s="386"/>
      <c r="SPB65" s="386"/>
      <c r="SPC65" s="386"/>
      <c r="SPD65" s="386"/>
      <c r="SPE65" s="386"/>
      <c r="SPF65" s="386"/>
      <c r="SPG65" s="386"/>
      <c r="SPH65" s="386"/>
      <c r="SPI65" s="386"/>
      <c r="SPJ65" s="386"/>
      <c r="SPK65" s="386"/>
      <c r="SPL65" s="386"/>
      <c r="SPM65" s="386"/>
      <c r="SPN65" s="386"/>
      <c r="SPO65" s="386"/>
      <c r="SPP65" s="386"/>
      <c r="SPQ65" s="386"/>
      <c r="SPR65" s="386"/>
      <c r="SPS65" s="386"/>
      <c r="SPT65" s="386"/>
      <c r="SPU65" s="386"/>
      <c r="SPV65" s="386"/>
      <c r="SPW65" s="386"/>
      <c r="SPX65" s="386"/>
      <c r="SPY65" s="386"/>
      <c r="SPZ65" s="386"/>
      <c r="SQA65" s="386"/>
      <c r="SQB65" s="386"/>
      <c r="SQC65" s="386"/>
      <c r="SQD65" s="386"/>
      <c r="SQE65" s="386"/>
      <c r="SQF65" s="386"/>
      <c r="SQG65" s="386"/>
      <c r="SQH65" s="386"/>
      <c r="SQI65" s="386"/>
      <c r="SQJ65" s="386"/>
      <c r="SQK65" s="386"/>
      <c r="SQL65" s="386"/>
      <c r="SQM65" s="386"/>
      <c r="SQN65" s="386"/>
      <c r="SQO65" s="386"/>
      <c r="SQP65" s="386"/>
      <c r="SQQ65" s="386"/>
      <c r="SQR65" s="386"/>
      <c r="SQS65" s="386"/>
      <c r="SQT65" s="386"/>
      <c r="SQU65" s="386"/>
      <c r="SQV65" s="386"/>
      <c r="SQW65" s="386"/>
      <c r="SQX65" s="386"/>
      <c r="SQY65" s="386"/>
      <c r="SQZ65" s="386"/>
      <c r="SRA65" s="386"/>
      <c r="SRB65" s="386"/>
      <c r="SRC65" s="386"/>
      <c r="SRD65" s="386"/>
      <c r="SRE65" s="386"/>
      <c r="SRF65" s="386"/>
      <c r="SRG65" s="386"/>
      <c r="SRH65" s="386"/>
      <c r="SRI65" s="386"/>
      <c r="SRJ65" s="386"/>
      <c r="SRK65" s="386"/>
      <c r="SRL65" s="386"/>
      <c r="SRM65" s="386"/>
      <c r="SRN65" s="386"/>
      <c r="SRO65" s="386"/>
      <c r="SRP65" s="386"/>
      <c r="SRQ65" s="386"/>
      <c r="SRR65" s="386"/>
      <c r="SRS65" s="386"/>
      <c r="SRT65" s="386"/>
      <c r="SRU65" s="386"/>
      <c r="SRV65" s="386"/>
      <c r="SRW65" s="386"/>
      <c r="SRX65" s="386"/>
      <c r="SRY65" s="386"/>
      <c r="SRZ65" s="386"/>
      <c r="SSA65" s="386"/>
      <c r="SSB65" s="386"/>
      <c r="SSC65" s="386"/>
      <c r="SSD65" s="386"/>
      <c r="SSE65" s="386"/>
      <c r="SSF65" s="386"/>
      <c r="SSG65" s="386"/>
      <c r="SSH65" s="386"/>
      <c r="SSI65" s="386"/>
      <c r="SSJ65" s="386"/>
      <c r="SSK65" s="386"/>
      <c r="SSL65" s="386"/>
      <c r="SSM65" s="386"/>
      <c r="SSN65" s="386"/>
      <c r="SSO65" s="386"/>
      <c r="SSP65" s="386"/>
      <c r="SSQ65" s="386"/>
      <c r="SSR65" s="386"/>
      <c r="SSS65" s="386"/>
      <c r="SST65" s="386"/>
      <c r="SSU65" s="386"/>
      <c r="SSV65" s="386"/>
      <c r="SSW65" s="386"/>
      <c r="SSX65" s="386"/>
      <c r="SSY65" s="386"/>
      <c r="SSZ65" s="386"/>
      <c r="STA65" s="386"/>
      <c r="STB65" s="386"/>
      <c r="STC65" s="386"/>
      <c r="STD65" s="386"/>
      <c r="STE65" s="386"/>
      <c r="STF65" s="386"/>
      <c r="STG65" s="386"/>
      <c r="STH65" s="386"/>
      <c r="STI65" s="386"/>
      <c r="STJ65" s="386"/>
      <c r="STK65" s="386"/>
      <c r="STL65" s="386"/>
      <c r="STM65" s="386"/>
      <c r="STN65" s="386"/>
      <c r="STO65" s="386"/>
      <c r="STP65" s="386"/>
      <c r="STQ65" s="386"/>
      <c r="STR65" s="386"/>
      <c r="STS65" s="386"/>
      <c r="STT65" s="386"/>
      <c r="STU65" s="386"/>
      <c r="STV65" s="386"/>
      <c r="STW65" s="386"/>
      <c r="STX65" s="386"/>
      <c r="STY65" s="386"/>
      <c r="STZ65" s="386"/>
      <c r="SUA65" s="386"/>
      <c r="SUB65" s="386"/>
      <c r="SUC65" s="386"/>
      <c r="SUD65" s="386"/>
      <c r="SUE65" s="386"/>
      <c r="SUF65" s="386"/>
      <c r="SUG65" s="386"/>
      <c r="SUH65" s="386"/>
      <c r="SUI65" s="386"/>
      <c r="SUJ65" s="386"/>
      <c r="SUK65" s="386"/>
      <c r="SUL65" s="386"/>
      <c r="SUM65" s="386"/>
      <c r="SUN65" s="386"/>
      <c r="SUO65" s="386"/>
      <c r="SUP65" s="386"/>
      <c r="SUQ65" s="386"/>
      <c r="SUR65" s="386"/>
      <c r="SUS65" s="386"/>
      <c r="SUT65" s="386"/>
      <c r="SUU65" s="386"/>
      <c r="SUV65" s="386"/>
      <c r="SUW65" s="386"/>
      <c r="SUX65" s="386"/>
      <c r="SUY65" s="386"/>
      <c r="SUZ65" s="386"/>
      <c r="SVA65" s="386"/>
      <c r="SVB65" s="386"/>
      <c r="SVC65" s="386"/>
      <c r="SVD65" s="386"/>
      <c r="SVE65" s="386"/>
      <c r="SVF65" s="386"/>
      <c r="SVG65" s="386"/>
      <c r="SVH65" s="386"/>
      <c r="SVI65" s="386"/>
      <c r="SVJ65" s="386"/>
      <c r="SVK65" s="386"/>
      <c r="SVL65" s="386"/>
      <c r="SVM65" s="386"/>
      <c r="SVN65" s="386"/>
      <c r="SVO65" s="386"/>
      <c r="SVP65" s="386"/>
      <c r="SVQ65" s="386"/>
      <c r="SVR65" s="386"/>
      <c r="SVS65" s="386"/>
      <c r="SVT65" s="386"/>
      <c r="SVU65" s="386"/>
      <c r="SVV65" s="386"/>
      <c r="SVW65" s="386"/>
      <c r="SVX65" s="386"/>
      <c r="SVY65" s="386"/>
      <c r="SVZ65" s="386"/>
      <c r="SWA65" s="386"/>
      <c r="SWB65" s="386"/>
      <c r="SWC65" s="386"/>
      <c r="SWD65" s="386"/>
      <c r="SWE65" s="386"/>
      <c r="SWF65" s="386"/>
      <c r="SWG65" s="386"/>
      <c r="SWH65" s="386"/>
      <c r="SWI65" s="386"/>
      <c r="SWJ65" s="386"/>
      <c r="SWK65" s="386"/>
      <c r="SWL65" s="386"/>
      <c r="SWM65" s="386"/>
      <c r="SWN65" s="386"/>
      <c r="SWO65" s="386"/>
      <c r="SWP65" s="386"/>
      <c r="SWQ65" s="386"/>
      <c r="SWR65" s="386"/>
      <c r="SWS65" s="386"/>
      <c r="SWT65" s="386"/>
      <c r="SWU65" s="386"/>
      <c r="SWV65" s="386"/>
      <c r="SWW65" s="386"/>
      <c r="SWX65" s="386"/>
      <c r="SWY65" s="386"/>
      <c r="SWZ65" s="386"/>
      <c r="SXA65" s="386"/>
      <c r="SXB65" s="386"/>
      <c r="SXC65" s="386"/>
      <c r="SXD65" s="386"/>
      <c r="SXE65" s="386"/>
      <c r="SXF65" s="386"/>
      <c r="SXG65" s="386"/>
      <c r="SXH65" s="386"/>
      <c r="SXI65" s="386"/>
      <c r="SXJ65" s="386"/>
      <c r="SXK65" s="386"/>
      <c r="SXL65" s="386"/>
      <c r="SXM65" s="386"/>
      <c r="SXN65" s="386"/>
      <c r="SXO65" s="386"/>
      <c r="SXP65" s="386"/>
      <c r="SXQ65" s="386"/>
      <c r="SXR65" s="386"/>
      <c r="SXS65" s="386"/>
      <c r="SXT65" s="386"/>
      <c r="SXU65" s="386"/>
      <c r="SXV65" s="386"/>
      <c r="SXW65" s="386"/>
      <c r="SXX65" s="386"/>
      <c r="SXY65" s="386"/>
      <c r="SXZ65" s="386"/>
      <c r="SYA65" s="386"/>
      <c r="SYB65" s="386"/>
      <c r="SYC65" s="386"/>
      <c r="SYD65" s="386"/>
      <c r="SYE65" s="386"/>
      <c r="SYF65" s="386"/>
      <c r="SYG65" s="386"/>
      <c r="SYH65" s="386"/>
      <c r="SYI65" s="386"/>
      <c r="SYJ65" s="386"/>
      <c r="SYK65" s="386"/>
      <c r="SYL65" s="386"/>
      <c r="SYM65" s="386"/>
      <c r="SYN65" s="386"/>
      <c r="SYO65" s="386"/>
      <c r="SYP65" s="386"/>
      <c r="SYQ65" s="386"/>
      <c r="SYR65" s="386"/>
      <c r="SYS65" s="386"/>
      <c r="SYT65" s="386"/>
      <c r="SYU65" s="386"/>
      <c r="SYV65" s="386"/>
      <c r="SYW65" s="386"/>
      <c r="SYX65" s="386"/>
      <c r="SYY65" s="386"/>
      <c r="SYZ65" s="386"/>
      <c r="SZA65" s="386"/>
      <c r="SZB65" s="386"/>
      <c r="SZC65" s="386"/>
      <c r="SZD65" s="386"/>
      <c r="SZE65" s="386"/>
      <c r="SZF65" s="386"/>
      <c r="SZG65" s="386"/>
      <c r="SZH65" s="386"/>
      <c r="SZI65" s="386"/>
      <c r="SZJ65" s="386"/>
      <c r="SZK65" s="386"/>
      <c r="SZL65" s="386"/>
      <c r="SZM65" s="386"/>
      <c r="SZN65" s="386"/>
      <c r="SZO65" s="386"/>
      <c r="SZP65" s="386"/>
      <c r="SZQ65" s="386"/>
      <c r="SZR65" s="386"/>
      <c r="SZS65" s="386"/>
      <c r="SZT65" s="386"/>
      <c r="SZU65" s="386"/>
      <c r="SZV65" s="386"/>
      <c r="SZW65" s="386"/>
      <c r="SZX65" s="386"/>
      <c r="SZY65" s="386"/>
      <c r="SZZ65" s="386"/>
      <c r="TAA65" s="386"/>
      <c r="TAB65" s="386"/>
      <c r="TAC65" s="386"/>
      <c r="TAD65" s="386"/>
      <c r="TAE65" s="386"/>
      <c r="TAF65" s="386"/>
      <c r="TAG65" s="386"/>
      <c r="TAH65" s="386"/>
      <c r="TAI65" s="386"/>
      <c r="TAJ65" s="386"/>
      <c r="TAK65" s="386"/>
      <c r="TAL65" s="386"/>
      <c r="TAM65" s="386"/>
      <c r="TAN65" s="386"/>
      <c r="TAO65" s="386"/>
      <c r="TAP65" s="386"/>
      <c r="TAQ65" s="386"/>
      <c r="TAR65" s="386"/>
      <c r="TAS65" s="386"/>
      <c r="TAT65" s="386"/>
      <c r="TAU65" s="386"/>
      <c r="TAV65" s="386"/>
      <c r="TAW65" s="386"/>
      <c r="TAX65" s="386"/>
      <c r="TAY65" s="386"/>
      <c r="TAZ65" s="386"/>
      <c r="TBA65" s="386"/>
      <c r="TBB65" s="386"/>
      <c r="TBC65" s="386"/>
      <c r="TBD65" s="386"/>
      <c r="TBE65" s="386"/>
      <c r="TBF65" s="386"/>
      <c r="TBG65" s="386"/>
      <c r="TBH65" s="386"/>
      <c r="TBI65" s="386"/>
      <c r="TBJ65" s="386"/>
      <c r="TBK65" s="386"/>
      <c r="TBL65" s="386"/>
      <c r="TBM65" s="386"/>
      <c r="TBN65" s="386"/>
      <c r="TBO65" s="386"/>
      <c r="TBP65" s="386"/>
      <c r="TBQ65" s="386"/>
      <c r="TBR65" s="386"/>
      <c r="TBS65" s="386"/>
      <c r="TBT65" s="386"/>
      <c r="TBU65" s="386"/>
      <c r="TBV65" s="386"/>
      <c r="TBW65" s="386"/>
      <c r="TBX65" s="386"/>
      <c r="TBY65" s="386"/>
      <c r="TBZ65" s="386"/>
      <c r="TCA65" s="386"/>
      <c r="TCB65" s="386"/>
      <c r="TCC65" s="386"/>
      <c r="TCD65" s="386"/>
      <c r="TCE65" s="386"/>
      <c r="TCF65" s="386"/>
      <c r="TCG65" s="386"/>
      <c r="TCH65" s="386"/>
      <c r="TCI65" s="386"/>
      <c r="TCJ65" s="386"/>
      <c r="TCK65" s="386"/>
      <c r="TCL65" s="386"/>
      <c r="TCM65" s="386"/>
      <c r="TCN65" s="386"/>
      <c r="TCO65" s="386"/>
      <c r="TCP65" s="386"/>
      <c r="TCQ65" s="386"/>
      <c r="TCR65" s="386"/>
      <c r="TCS65" s="386"/>
      <c r="TCT65" s="386"/>
      <c r="TCU65" s="386"/>
      <c r="TCV65" s="386"/>
      <c r="TCW65" s="386"/>
      <c r="TCX65" s="386"/>
      <c r="TCY65" s="386"/>
      <c r="TCZ65" s="386"/>
      <c r="TDA65" s="386"/>
      <c r="TDB65" s="386"/>
      <c r="TDC65" s="386"/>
      <c r="TDD65" s="386"/>
      <c r="TDE65" s="386"/>
      <c r="TDF65" s="386"/>
      <c r="TDG65" s="386"/>
      <c r="TDH65" s="386"/>
      <c r="TDI65" s="386"/>
      <c r="TDJ65" s="386"/>
      <c r="TDK65" s="386"/>
      <c r="TDL65" s="386"/>
      <c r="TDM65" s="386"/>
      <c r="TDN65" s="386"/>
      <c r="TDO65" s="386"/>
      <c r="TDP65" s="386"/>
      <c r="TDQ65" s="386"/>
      <c r="TDR65" s="386"/>
      <c r="TDS65" s="386"/>
      <c r="TDT65" s="386"/>
      <c r="TDU65" s="386"/>
      <c r="TDV65" s="386"/>
      <c r="TDW65" s="386"/>
      <c r="TDX65" s="386"/>
      <c r="TDY65" s="386"/>
      <c r="TDZ65" s="386"/>
      <c r="TEA65" s="386"/>
      <c r="TEB65" s="386"/>
      <c r="TEC65" s="386"/>
      <c r="TED65" s="386"/>
      <c r="TEE65" s="386"/>
      <c r="TEF65" s="386"/>
      <c r="TEG65" s="386"/>
      <c r="TEH65" s="386"/>
      <c r="TEI65" s="386"/>
      <c r="TEJ65" s="386"/>
      <c r="TEK65" s="386"/>
      <c r="TEL65" s="386"/>
      <c r="TEM65" s="386"/>
      <c r="TEN65" s="386"/>
      <c r="TEO65" s="386"/>
      <c r="TEP65" s="386"/>
      <c r="TEQ65" s="386"/>
      <c r="TER65" s="386"/>
      <c r="TES65" s="386"/>
      <c r="TET65" s="386"/>
      <c r="TEU65" s="386"/>
      <c r="TEV65" s="386"/>
      <c r="TEW65" s="386"/>
      <c r="TEX65" s="386"/>
      <c r="TEY65" s="386"/>
      <c r="TEZ65" s="386"/>
      <c r="TFA65" s="386"/>
      <c r="TFB65" s="386"/>
      <c r="TFC65" s="386"/>
      <c r="TFD65" s="386"/>
      <c r="TFE65" s="386"/>
      <c r="TFF65" s="386"/>
      <c r="TFG65" s="386"/>
      <c r="TFH65" s="386"/>
      <c r="TFI65" s="386"/>
      <c r="TFJ65" s="386"/>
      <c r="TFK65" s="386"/>
      <c r="TFL65" s="386"/>
      <c r="TFM65" s="386"/>
      <c r="TFN65" s="386"/>
      <c r="TFO65" s="386"/>
      <c r="TFP65" s="386"/>
      <c r="TFQ65" s="386"/>
      <c r="TFR65" s="386"/>
      <c r="TFS65" s="386"/>
      <c r="TFT65" s="386"/>
      <c r="TFU65" s="386"/>
      <c r="TFV65" s="386"/>
      <c r="TFW65" s="386"/>
      <c r="TFX65" s="386"/>
      <c r="TFY65" s="386"/>
      <c r="TFZ65" s="386"/>
      <c r="TGA65" s="386"/>
      <c r="TGB65" s="386"/>
      <c r="TGC65" s="386"/>
      <c r="TGD65" s="386"/>
      <c r="TGE65" s="386"/>
      <c r="TGF65" s="386"/>
      <c r="TGG65" s="386"/>
      <c r="TGH65" s="386"/>
      <c r="TGI65" s="386"/>
      <c r="TGJ65" s="386"/>
      <c r="TGK65" s="386"/>
      <c r="TGL65" s="386"/>
      <c r="TGM65" s="386"/>
      <c r="TGN65" s="386"/>
      <c r="TGO65" s="386"/>
      <c r="TGP65" s="386"/>
      <c r="TGQ65" s="386"/>
      <c r="TGR65" s="386"/>
      <c r="TGS65" s="386"/>
      <c r="TGT65" s="386"/>
      <c r="TGU65" s="386"/>
      <c r="TGV65" s="386"/>
      <c r="TGW65" s="386"/>
      <c r="TGX65" s="386"/>
      <c r="TGY65" s="386"/>
      <c r="TGZ65" s="386"/>
      <c r="THA65" s="386"/>
      <c r="THB65" s="386"/>
      <c r="THC65" s="386"/>
      <c r="THD65" s="386"/>
      <c r="THE65" s="386"/>
      <c r="THF65" s="386"/>
      <c r="THG65" s="386"/>
      <c r="THH65" s="386"/>
      <c r="THI65" s="386"/>
      <c r="THJ65" s="386"/>
      <c r="THK65" s="386"/>
      <c r="THL65" s="386"/>
      <c r="THM65" s="386"/>
      <c r="THN65" s="386"/>
      <c r="THO65" s="386"/>
      <c r="THP65" s="386"/>
      <c r="THQ65" s="386"/>
      <c r="THR65" s="386"/>
      <c r="THS65" s="386"/>
      <c r="THT65" s="386"/>
      <c r="THU65" s="386"/>
      <c r="THV65" s="386"/>
      <c r="THW65" s="386"/>
      <c r="THX65" s="386"/>
      <c r="THY65" s="386"/>
      <c r="THZ65" s="386"/>
      <c r="TIA65" s="386"/>
      <c r="TIB65" s="386"/>
      <c r="TIC65" s="386"/>
      <c r="TID65" s="386"/>
      <c r="TIE65" s="386"/>
      <c r="TIF65" s="386"/>
      <c r="TIG65" s="386"/>
      <c r="TIH65" s="386"/>
      <c r="TII65" s="386"/>
      <c r="TIJ65" s="386"/>
      <c r="TIK65" s="386"/>
      <c r="TIL65" s="386"/>
      <c r="TIM65" s="386"/>
      <c r="TIN65" s="386"/>
      <c r="TIO65" s="386"/>
      <c r="TIP65" s="386"/>
      <c r="TIQ65" s="386"/>
      <c r="TIR65" s="386"/>
      <c r="TIS65" s="386"/>
      <c r="TIT65" s="386"/>
      <c r="TIU65" s="386"/>
      <c r="TIV65" s="386"/>
      <c r="TIW65" s="386"/>
      <c r="TIX65" s="386"/>
      <c r="TIY65" s="386"/>
      <c r="TIZ65" s="386"/>
      <c r="TJA65" s="386"/>
      <c r="TJB65" s="386"/>
      <c r="TJC65" s="386"/>
      <c r="TJD65" s="386"/>
      <c r="TJE65" s="386"/>
      <c r="TJF65" s="386"/>
      <c r="TJG65" s="386"/>
      <c r="TJH65" s="386"/>
      <c r="TJI65" s="386"/>
      <c r="TJJ65" s="386"/>
      <c r="TJK65" s="386"/>
      <c r="TJL65" s="386"/>
      <c r="TJM65" s="386"/>
      <c r="TJN65" s="386"/>
      <c r="TJO65" s="386"/>
      <c r="TJP65" s="386"/>
      <c r="TJQ65" s="386"/>
      <c r="TJR65" s="386"/>
      <c r="TJS65" s="386"/>
      <c r="TJT65" s="386"/>
      <c r="TJU65" s="386"/>
      <c r="TJV65" s="386"/>
      <c r="TJW65" s="386"/>
      <c r="TJX65" s="386"/>
      <c r="TJY65" s="386"/>
      <c r="TJZ65" s="386"/>
      <c r="TKA65" s="386"/>
      <c r="TKB65" s="386"/>
      <c r="TKC65" s="386"/>
      <c r="TKD65" s="386"/>
      <c r="TKE65" s="386"/>
      <c r="TKF65" s="386"/>
      <c r="TKG65" s="386"/>
      <c r="TKH65" s="386"/>
      <c r="TKI65" s="386"/>
      <c r="TKJ65" s="386"/>
      <c r="TKK65" s="386"/>
      <c r="TKL65" s="386"/>
      <c r="TKM65" s="386"/>
      <c r="TKN65" s="386"/>
      <c r="TKO65" s="386"/>
      <c r="TKP65" s="386"/>
      <c r="TKQ65" s="386"/>
      <c r="TKR65" s="386"/>
      <c r="TKS65" s="386"/>
      <c r="TKT65" s="386"/>
      <c r="TKU65" s="386"/>
      <c r="TKV65" s="386"/>
      <c r="TKW65" s="386"/>
      <c r="TKX65" s="386"/>
      <c r="TKY65" s="386"/>
      <c r="TKZ65" s="386"/>
      <c r="TLA65" s="386"/>
      <c r="TLB65" s="386"/>
      <c r="TLC65" s="386"/>
      <c r="TLD65" s="386"/>
      <c r="TLE65" s="386"/>
      <c r="TLF65" s="386"/>
      <c r="TLG65" s="386"/>
      <c r="TLH65" s="386"/>
      <c r="TLI65" s="386"/>
      <c r="TLJ65" s="386"/>
      <c r="TLK65" s="386"/>
      <c r="TLL65" s="386"/>
      <c r="TLM65" s="386"/>
      <c r="TLN65" s="386"/>
      <c r="TLO65" s="386"/>
      <c r="TLP65" s="386"/>
      <c r="TLQ65" s="386"/>
      <c r="TLR65" s="386"/>
      <c r="TLS65" s="386"/>
      <c r="TLT65" s="386"/>
      <c r="TLU65" s="386"/>
      <c r="TLV65" s="386"/>
      <c r="TLW65" s="386"/>
      <c r="TLX65" s="386"/>
      <c r="TLY65" s="386"/>
      <c r="TLZ65" s="386"/>
      <c r="TMA65" s="386"/>
      <c r="TMB65" s="386"/>
      <c r="TMC65" s="386"/>
      <c r="TMD65" s="386"/>
      <c r="TME65" s="386"/>
      <c r="TMF65" s="386"/>
      <c r="TMG65" s="386"/>
      <c r="TMH65" s="386"/>
      <c r="TMI65" s="386"/>
      <c r="TMJ65" s="386"/>
      <c r="TMK65" s="386"/>
      <c r="TML65" s="386"/>
      <c r="TMM65" s="386"/>
      <c r="TMN65" s="386"/>
      <c r="TMO65" s="386"/>
      <c r="TMP65" s="386"/>
      <c r="TMQ65" s="386"/>
      <c r="TMR65" s="386"/>
      <c r="TMS65" s="386"/>
      <c r="TMT65" s="386"/>
      <c r="TMU65" s="386"/>
      <c r="TMV65" s="386"/>
      <c r="TMW65" s="386"/>
      <c r="TMX65" s="386"/>
      <c r="TMY65" s="386"/>
      <c r="TMZ65" s="386"/>
      <c r="TNA65" s="386"/>
      <c r="TNB65" s="386"/>
      <c r="TNC65" s="386"/>
      <c r="TND65" s="386"/>
      <c r="TNE65" s="386"/>
      <c r="TNF65" s="386"/>
      <c r="TNG65" s="386"/>
      <c r="TNH65" s="386"/>
      <c r="TNI65" s="386"/>
      <c r="TNJ65" s="386"/>
      <c r="TNK65" s="386"/>
      <c r="TNL65" s="386"/>
      <c r="TNM65" s="386"/>
      <c r="TNN65" s="386"/>
      <c r="TNO65" s="386"/>
      <c r="TNP65" s="386"/>
      <c r="TNQ65" s="386"/>
      <c r="TNR65" s="386"/>
      <c r="TNS65" s="386"/>
      <c r="TNT65" s="386"/>
      <c r="TNU65" s="386"/>
      <c r="TNV65" s="386"/>
      <c r="TNW65" s="386"/>
      <c r="TNX65" s="386"/>
      <c r="TNY65" s="386"/>
      <c r="TNZ65" s="386"/>
      <c r="TOA65" s="386"/>
      <c r="TOB65" s="386"/>
      <c r="TOC65" s="386"/>
      <c r="TOD65" s="386"/>
      <c r="TOE65" s="386"/>
      <c r="TOF65" s="386"/>
      <c r="TOG65" s="386"/>
      <c r="TOH65" s="386"/>
      <c r="TOI65" s="386"/>
      <c r="TOJ65" s="386"/>
      <c r="TOK65" s="386"/>
      <c r="TOL65" s="386"/>
      <c r="TOM65" s="386"/>
      <c r="TON65" s="386"/>
      <c r="TOO65" s="386"/>
      <c r="TOP65" s="386"/>
      <c r="TOQ65" s="386"/>
      <c r="TOR65" s="386"/>
      <c r="TOS65" s="386"/>
      <c r="TOT65" s="386"/>
      <c r="TOU65" s="386"/>
      <c r="TOV65" s="386"/>
      <c r="TOW65" s="386"/>
      <c r="TOX65" s="386"/>
      <c r="TOY65" s="386"/>
      <c r="TOZ65" s="386"/>
      <c r="TPA65" s="386"/>
      <c r="TPB65" s="386"/>
      <c r="TPC65" s="386"/>
      <c r="TPD65" s="386"/>
      <c r="TPE65" s="386"/>
      <c r="TPF65" s="386"/>
      <c r="TPG65" s="386"/>
      <c r="TPH65" s="386"/>
      <c r="TPI65" s="386"/>
      <c r="TPJ65" s="386"/>
      <c r="TPK65" s="386"/>
      <c r="TPL65" s="386"/>
      <c r="TPM65" s="386"/>
      <c r="TPN65" s="386"/>
      <c r="TPO65" s="386"/>
      <c r="TPP65" s="386"/>
      <c r="TPQ65" s="386"/>
      <c r="TPR65" s="386"/>
      <c r="TPS65" s="386"/>
      <c r="TPT65" s="386"/>
      <c r="TPU65" s="386"/>
      <c r="TPV65" s="386"/>
      <c r="TPW65" s="386"/>
      <c r="TPX65" s="386"/>
      <c r="TPY65" s="386"/>
      <c r="TPZ65" s="386"/>
      <c r="TQA65" s="386"/>
      <c r="TQB65" s="386"/>
      <c r="TQC65" s="386"/>
      <c r="TQD65" s="386"/>
      <c r="TQE65" s="386"/>
      <c r="TQF65" s="386"/>
      <c r="TQG65" s="386"/>
      <c r="TQH65" s="386"/>
      <c r="TQI65" s="386"/>
      <c r="TQJ65" s="386"/>
      <c r="TQK65" s="386"/>
      <c r="TQL65" s="386"/>
      <c r="TQM65" s="386"/>
      <c r="TQN65" s="386"/>
      <c r="TQO65" s="386"/>
      <c r="TQP65" s="386"/>
      <c r="TQQ65" s="386"/>
      <c r="TQR65" s="386"/>
      <c r="TQS65" s="386"/>
      <c r="TQT65" s="386"/>
      <c r="TQU65" s="386"/>
      <c r="TQV65" s="386"/>
      <c r="TQW65" s="386"/>
      <c r="TQX65" s="386"/>
      <c r="TQY65" s="386"/>
      <c r="TQZ65" s="386"/>
      <c r="TRA65" s="386"/>
      <c r="TRB65" s="386"/>
      <c r="TRC65" s="386"/>
      <c r="TRD65" s="386"/>
      <c r="TRE65" s="386"/>
      <c r="TRF65" s="386"/>
      <c r="TRG65" s="386"/>
      <c r="TRH65" s="386"/>
      <c r="TRI65" s="386"/>
      <c r="TRJ65" s="386"/>
      <c r="TRK65" s="386"/>
      <c r="TRL65" s="386"/>
      <c r="TRM65" s="386"/>
      <c r="TRN65" s="386"/>
      <c r="TRO65" s="386"/>
      <c r="TRP65" s="386"/>
      <c r="TRQ65" s="386"/>
      <c r="TRR65" s="386"/>
      <c r="TRS65" s="386"/>
      <c r="TRT65" s="386"/>
      <c r="TRU65" s="386"/>
      <c r="TRV65" s="386"/>
      <c r="TRW65" s="386"/>
      <c r="TRX65" s="386"/>
      <c r="TRY65" s="386"/>
      <c r="TRZ65" s="386"/>
      <c r="TSA65" s="386"/>
      <c r="TSB65" s="386"/>
      <c r="TSC65" s="386"/>
      <c r="TSD65" s="386"/>
      <c r="TSE65" s="386"/>
      <c r="TSF65" s="386"/>
      <c r="TSG65" s="386"/>
      <c r="TSH65" s="386"/>
      <c r="TSI65" s="386"/>
      <c r="TSJ65" s="386"/>
      <c r="TSK65" s="386"/>
      <c r="TSL65" s="386"/>
      <c r="TSM65" s="386"/>
      <c r="TSN65" s="386"/>
      <c r="TSO65" s="386"/>
      <c r="TSP65" s="386"/>
      <c r="TSQ65" s="386"/>
      <c r="TSR65" s="386"/>
      <c r="TSS65" s="386"/>
      <c r="TST65" s="386"/>
      <c r="TSU65" s="386"/>
      <c r="TSV65" s="386"/>
      <c r="TSW65" s="386"/>
      <c r="TSX65" s="386"/>
      <c r="TSY65" s="386"/>
      <c r="TSZ65" s="386"/>
      <c r="TTA65" s="386"/>
      <c r="TTB65" s="386"/>
      <c r="TTC65" s="386"/>
      <c r="TTD65" s="386"/>
      <c r="TTE65" s="386"/>
      <c r="TTF65" s="386"/>
      <c r="TTG65" s="386"/>
      <c r="TTH65" s="386"/>
      <c r="TTI65" s="386"/>
      <c r="TTJ65" s="386"/>
      <c r="TTK65" s="386"/>
      <c r="TTL65" s="386"/>
      <c r="TTM65" s="386"/>
      <c r="TTN65" s="386"/>
      <c r="TTO65" s="386"/>
      <c r="TTP65" s="386"/>
      <c r="TTQ65" s="386"/>
      <c r="TTR65" s="386"/>
      <c r="TTS65" s="386"/>
      <c r="TTT65" s="386"/>
      <c r="TTU65" s="386"/>
      <c r="TTV65" s="386"/>
      <c r="TTW65" s="386"/>
      <c r="TTX65" s="386"/>
      <c r="TTY65" s="386"/>
      <c r="TTZ65" s="386"/>
      <c r="TUA65" s="386"/>
      <c r="TUB65" s="386"/>
      <c r="TUC65" s="386"/>
      <c r="TUD65" s="386"/>
      <c r="TUE65" s="386"/>
      <c r="TUF65" s="386"/>
      <c r="TUG65" s="386"/>
      <c r="TUH65" s="386"/>
      <c r="TUI65" s="386"/>
      <c r="TUJ65" s="386"/>
      <c r="TUK65" s="386"/>
      <c r="TUL65" s="386"/>
      <c r="TUM65" s="386"/>
      <c r="TUN65" s="386"/>
      <c r="TUO65" s="386"/>
      <c r="TUP65" s="386"/>
      <c r="TUQ65" s="386"/>
      <c r="TUR65" s="386"/>
      <c r="TUS65" s="386"/>
      <c r="TUT65" s="386"/>
      <c r="TUU65" s="386"/>
      <c r="TUV65" s="386"/>
      <c r="TUW65" s="386"/>
      <c r="TUX65" s="386"/>
      <c r="TUY65" s="386"/>
      <c r="TUZ65" s="386"/>
      <c r="TVA65" s="386"/>
      <c r="TVB65" s="386"/>
      <c r="TVC65" s="386"/>
      <c r="TVD65" s="386"/>
      <c r="TVE65" s="386"/>
      <c r="TVF65" s="386"/>
      <c r="TVG65" s="386"/>
      <c r="TVH65" s="386"/>
      <c r="TVI65" s="386"/>
      <c r="TVJ65" s="386"/>
      <c r="TVK65" s="386"/>
      <c r="TVL65" s="386"/>
      <c r="TVM65" s="386"/>
      <c r="TVN65" s="386"/>
      <c r="TVO65" s="386"/>
      <c r="TVP65" s="386"/>
      <c r="TVQ65" s="386"/>
      <c r="TVR65" s="386"/>
      <c r="TVS65" s="386"/>
      <c r="TVT65" s="386"/>
      <c r="TVU65" s="386"/>
      <c r="TVV65" s="386"/>
      <c r="TVW65" s="386"/>
      <c r="TVX65" s="386"/>
      <c r="TVY65" s="386"/>
      <c r="TVZ65" s="386"/>
      <c r="TWA65" s="386"/>
      <c r="TWB65" s="386"/>
      <c r="TWC65" s="386"/>
      <c r="TWD65" s="386"/>
      <c r="TWE65" s="386"/>
      <c r="TWF65" s="386"/>
      <c r="TWG65" s="386"/>
      <c r="TWH65" s="386"/>
      <c r="TWI65" s="386"/>
      <c r="TWJ65" s="386"/>
      <c r="TWK65" s="386"/>
      <c r="TWL65" s="386"/>
      <c r="TWM65" s="386"/>
      <c r="TWN65" s="386"/>
      <c r="TWO65" s="386"/>
      <c r="TWP65" s="386"/>
      <c r="TWQ65" s="386"/>
      <c r="TWR65" s="386"/>
      <c r="TWS65" s="386"/>
      <c r="TWT65" s="386"/>
      <c r="TWU65" s="386"/>
      <c r="TWV65" s="386"/>
      <c r="TWW65" s="386"/>
      <c r="TWX65" s="386"/>
      <c r="TWY65" s="386"/>
      <c r="TWZ65" s="386"/>
      <c r="TXA65" s="386"/>
      <c r="TXB65" s="386"/>
      <c r="TXC65" s="386"/>
      <c r="TXD65" s="386"/>
      <c r="TXE65" s="386"/>
      <c r="TXF65" s="386"/>
      <c r="TXG65" s="386"/>
      <c r="TXH65" s="386"/>
      <c r="TXI65" s="386"/>
      <c r="TXJ65" s="386"/>
      <c r="TXK65" s="386"/>
      <c r="TXL65" s="386"/>
      <c r="TXM65" s="386"/>
      <c r="TXN65" s="386"/>
      <c r="TXO65" s="386"/>
      <c r="TXP65" s="386"/>
      <c r="TXQ65" s="386"/>
      <c r="TXR65" s="386"/>
      <c r="TXS65" s="386"/>
      <c r="TXT65" s="386"/>
      <c r="TXU65" s="386"/>
      <c r="TXV65" s="386"/>
      <c r="TXW65" s="386"/>
      <c r="TXX65" s="386"/>
      <c r="TXY65" s="386"/>
      <c r="TXZ65" s="386"/>
      <c r="TYA65" s="386"/>
      <c r="TYB65" s="386"/>
      <c r="TYC65" s="386"/>
      <c r="TYD65" s="386"/>
      <c r="TYE65" s="386"/>
      <c r="TYF65" s="386"/>
      <c r="TYG65" s="386"/>
      <c r="TYH65" s="386"/>
      <c r="TYI65" s="386"/>
      <c r="TYJ65" s="386"/>
      <c r="TYK65" s="386"/>
      <c r="TYL65" s="386"/>
      <c r="TYM65" s="386"/>
      <c r="TYN65" s="386"/>
      <c r="TYO65" s="386"/>
      <c r="TYP65" s="386"/>
      <c r="TYQ65" s="386"/>
      <c r="TYR65" s="386"/>
      <c r="TYS65" s="386"/>
      <c r="TYT65" s="386"/>
      <c r="TYU65" s="386"/>
      <c r="TYV65" s="386"/>
      <c r="TYW65" s="386"/>
      <c r="TYX65" s="386"/>
      <c r="TYY65" s="386"/>
      <c r="TYZ65" s="386"/>
      <c r="TZA65" s="386"/>
      <c r="TZB65" s="386"/>
      <c r="TZC65" s="386"/>
      <c r="TZD65" s="386"/>
      <c r="TZE65" s="386"/>
      <c r="TZF65" s="386"/>
      <c r="TZG65" s="386"/>
      <c r="TZH65" s="386"/>
      <c r="TZI65" s="386"/>
      <c r="TZJ65" s="386"/>
      <c r="TZK65" s="386"/>
      <c r="TZL65" s="386"/>
      <c r="TZM65" s="386"/>
      <c r="TZN65" s="386"/>
      <c r="TZO65" s="386"/>
      <c r="TZP65" s="386"/>
      <c r="TZQ65" s="386"/>
      <c r="TZR65" s="386"/>
      <c r="TZS65" s="386"/>
      <c r="TZT65" s="386"/>
      <c r="TZU65" s="386"/>
      <c r="TZV65" s="386"/>
      <c r="TZW65" s="386"/>
      <c r="TZX65" s="386"/>
      <c r="TZY65" s="386"/>
      <c r="TZZ65" s="386"/>
      <c r="UAA65" s="386"/>
      <c r="UAB65" s="386"/>
      <c r="UAC65" s="386"/>
      <c r="UAD65" s="386"/>
      <c r="UAE65" s="386"/>
      <c r="UAF65" s="386"/>
      <c r="UAG65" s="386"/>
      <c r="UAH65" s="386"/>
      <c r="UAI65" s="386"/>
      <c r="UAJ65" s="386"/>
      <c r="UAK65" s="386"/>
      <c r="UAL65" s="386"/>
      <c r="UAM65" s="386"/>
      <c r="UAN65" s="386"/>
      <c r="UAO65" s="386"/>
      <c r="UAP65" s="386"/>
      <c r="UAQ65" s="386"/>
      <c r="UAR65" s="386"/>
      <c r="UAS65" s="386"/>
      <c r="UAT65" s="386"/>
      <c r="UAU65" s="386"/>
      <c r="UAV65" s="386"/>
      <c r="UAW65" s="386"/>
      <c r="UAX65" s="386"/>
      <c r="UAY65" s="386"/>
      <c r="UAZ65" s="386"/>
      <c r="UBA65" s="386"/>
      <c r="UBB65" s="386"/>
      <c r="UBC65" s="386"/>
      <c r="UBD65" s="386"/>
      <c r="UBE65" s="386"/>
      <c r="UBF65" s="386"/>
      <c r="UBG65" s="386"/>
      <c r="UBH65" s="386"/>
      <c r="UBI65" s="386"/>
      <c r="UBJ65" s="386"/>
      <c r="UBK65" s="386"/>
      <c r="UBL65" s="386"/>
      <c r="UBM65" s="386"/>
      <c r="UBN65" s="386"/>
      <c r="UBO65" s="386"/>
      <c r="UBP65" s="386"/>
      <c r="UBQ65" s="386"/>
      <c r="UBR65" s="386"/>
      <c r="UBS65" s="386"/>
      <c r="UBT65" s="386"/>
      <c r="UBU65" s="386"/>
      <c r="UBV65" s="386"/>
      <c r="UBW65" s="386"/>
      <c r="UBX65" s="386"/>
      <c r="UBY65" s="386"/>
      <c r="UBZ65" s="386"/>
      <c r="UCA65" s="386"/>
      <c r="UCB65" s="386"/>
      <c r="UCC65" s="386"/>
      <c r="UCD65" s="386"/>
      <c r="UCE65" s="386"/>
      <c r="UCF65" s="386"/>
      <c r="UCG65" s="386"/>
      <c r="UCH65" s="386"/>
      <c r="UCI65" s="386"/>
      <c r="UCJ65" s="386"/>
      <c r="UCK65" s="386"/>
      <c r="UCL65" s="386"/>
      <c r="UCM65" s="386"/>
      <c r="UCN65" s="386"/>
      <c r="UCO65" s="386"/>
      <c r="UCP65" s="386"/>
      <c r="UCQ65" s="386"/>
      <c r="UCR65" s="386"/>
      <c r="UCS65" s="386"/>
      <c r="UCT65" s="386"/>
      <c r="UCU65" s="386"/>
      <c r="UCV65" s="386"/>
      <c r="UCW65" s="386"/>
      <c r="UCX65" s="386"/>
      <c r="UCY65" s="386"/>
      <c r="UCZ65" s="386"/>
      <c r="UDA65" s="386"/>
      <c r="UDB65" s="386"/>
      <c r="UDC65" s="386"/>
      <c r="UDD65" s="386"/>
      <c r="UDE65" s="386"/>
      <c r="UDF65" s="386"/>
      <c r="UDG65" s="386"/>
      <c r="UDH65" s="386"/>
      <c r="UDI65" s="386"/>
      <c r="UDJ65" s="386"/>
      <c r="UDK65" s="386"/>
      <c r="UDL65" s="386"/>
      <c r="UDM65" s="386"/>
      <c r="UDN65" s="386"/>
      <c r="UDO65" s="386"/>
      <c r="UDP65" s="386"/>
      <c r="UDQ65" s="386"/>
      <c r="UDR65" s="386"/>
      <c r="UDS65" s="386"/>
      <c r="UDT65" s="386"/>
      <c r="UDU65" s="386"/>
      <c r="UDV65" s="386"/>
      <c r="UDW65" s="386"/>
      <c r="UDX65" s="386"/>
      <c r="UDY65" s="386"/>
      <c r="UDZ65" s="386"/>
      <c r="UEA65" s="386"/>
      <c r="UEB65" s="386"/>
      <c r="UEC65" s="386"/>
      <c r="UED65" s="386"/>
      <c r="UEE65" s="386"/>
      <c r="UEF65" s="386"/>
      <c r="UEG65" s="386"/>
      <c r="UEH65" s="386"/>
      <c r="UEI65" s="386"/>
      <c r="UEJ65" s="386"/>
      <c r="UEK65" s="386"/>
      <c r="UEL65" s="386"/>
      <c r="UEM65" s="386"/>
      <c r="UEN65" s="386"/>
      <c r="UEO65" s="386"/>
      <c r="UEP65" s="386"/>
      <c r="UEQ65" s="386"/>
      <c r="UER65" s="386"/>
      <c r="UES65" s="386"/>
      <c r="UET65" s="386"/>
      <c r="UEU65" s="386"/>
      <c r="UEV65" s="386"/>
      <c r="UEW65" s="386"/>
      <c r="UEX65" s="386"/>
      <c r="UEY65" s="386"/>
      <c r="UEZ65" s="386"/>
      <c r="UFA65" s="386"/>
      <c r="UFB65" s="386"/>
      <c r="UFC65" s="386"/>
      <c r="UFD65" s="386"/>
      <c r="UFE65" s="386"/>
      <c r="UFF65" s="386"/>
      <c r="UFG65" s="386"/>
      <c r="UFH65" s="386"/>
      <c r="UFI65" s="386"/>
      <c r="UFJ65" s="386"/>
      <c r="UFK65" s="386"/>
      <c r="UFL65" s="386"/>
      <c r="UFM65" s="386"/>
      <c r="UFN65" s="386"/>
      <c r="UFO65" s="386"/>
      <c r="UFP65" s="386"/>
      <c r="UFQ65" s="386"/>
      <c r="UFR65" s="386"/>
      <c r="UFS65" s="386"/>
      <c r="UFT65" s="386"/>
      <c r="UFU65" s="386"/>
      <c r="UFV65" s="386"/>
      <c r="UFW65" s="386"/>
      <c r="UFX65" s="386"/>
      <c r="UFY65" s="386"/>
      <c r="UFZ65" s="386"/>
      <c r="UGA65" s="386"/>
      <c r="UGB65" s="386"/>
      <c r="UGC65" s="386"/>
      <c r="UGD65" s="386"/>
      <c r="UGE65" s="386"/>
      <c r="UGF65" s="386"/>
      <c r="UGG65" s="386"/>
      <c r="UGH65" s="386"/>
      <c r="UGI65" s="386"/>
      <c r="UGJ65" s="386"/>
      <c r="UGK65" s="386"/>
      <c r="UGL65" s="386"/>
      <c r="UGM65" s="386"/>
      <c r="UGN65" s="386"/>
      <c r="UGO65" s="386"/>
      <c r="UGP65" s="386"/>
      <c r="UGQ65" s="386"/>
      <c r="UGR65" s="386"/>
      <c r="UGS65" s="386"/>
      <c r="UGT65" s="386"/>
      <c r="UGU65" s="386"/>
      <c r="UGV65" s="386"/>
      <c r="UGW65" s="386"/>
      <c r="UGX65" s="386"/>
      <c r="UGY65" s="386"/>
      <c r="UGZ65" s="386"/>
      <c r="UHA65" s="386"/>
      <c r="UHB65" s="386"/>
      <c r="UHC65" s="386"/>
      <c r="UHD65" s="386"/>
      <c r="UHE65" s="386"/>
      <c r="UHF65" s="386"/>
      <c r="UHG65" s="386"/>
      <c r="UHH65" s="386"/>
      <c r="UHI65" s="386"/>
      <c r="UHJ65" s="386"/>
      <c r="UHK65" s="386"/>
      <c r="UHL65" s="386"/>
      <c r="UHM65" s="386"/>
      <c r="UHN65" s="386"/>
      <c r="UHO65" s="386"/>
      <c r="UHP65" s="386"/>
      <c r="UHQ65" s="386"/>
      <c r="UHR65" s="386"/>
      <c r="UHS65" s="386"/>
      <c r="UHT65" s="386"/>
      <c r="UHU65" s="386"/>
      <c r="UHV65" s="386"/>
      <c r="UHW65" s="386"/>
      <c r="UHX65" s="386"/>
      <c r="UHY65" s="386"/>
      <c r="UHZ65" s="386"/>
      <c r="UIA65" s="386"/>
      <c r="UIB65" s="386"/>
      <c r="UIC65" s="386"/>
      <c r="UID65" s="386"/>
      <c r="UIE65" s="386"/>
      <c r="UIF65" s="386"/>
      <c r="UIG65" s="386"/>
      <c r="UIH65" s="386"/>
      <c r="UII65" s="386"/>
      <c r="UIJ65" s="386"/>
      <c r="UIK65" s="386"/>
      <c r="UIL65" s="386"/>
      <c r="UIM65" s="386"/>
      <c r="UIN65" s="386"/>
      <c r="UIO65" s="386"/>
      <c r="UIP65" s="386"/>
      <c r="UIQ65" s="386"/>
      <c r="UIR65" s="386"/>
      <c r="UIS65" s="386"/>
      <c r="UIT65" s="386"/>
      <c r="UIU65" s="386"/>
      <c r="UIV65" s="386"/>
      <c r="UIW65" s="386"/>
      <c r="UIX65" s="386"/>
      <c r="UIY65" s="386"/>
      <c r="UIZ65" s="386"/>
      <c r="UJA65" s="386"/>
      <c r="UJB65" s="386"/>
      <c r="UJC65" s="386"/>
      <c r="UJD65" s="386"/>
      <c r="UJE65" s="386"/>
      <c r="UJF65" s="386"/>
      <c r="UJG65" s="386"/>
      <c r="UJH65" s="386"/>
      <c r="UJI65" s="386"/>
      <c r="UJJ65" s="386"/>
      <c r="UJK65" s="386"/>
      <c r="UJL65" s="386"/>
      <c r="UJM65" s="386"/>
      <c r="UJN65" s="386"/>
      <c r="UJO65" s="386"/>
      <c r="UJP65" s="386"/>
      <c r="UJQ65" s="386"/>
      <c r="UJR65" s="386"/>
      <c r="UJS65" s="386"/>
      <c r="UJT65" s="386"/>
      <c r="UJU65" s="386"/>
      <c r="UJV65" s="386"/>
      <c r="UJW65" s="386"/>
      <c r="UJX65" s="386"/>
      <c r="UJY65" s="386"/>
      <c r="UJZ65" s="386"/>
      <c r="UKA65" s="386"/>
      <c r="UKB65" s="386"/>
      <c r="UKC65" s="386"/>
      <c r="UKD65" s="386"/>
      <c r="UKE65" s="386"/>
      <c r="UKF65" s="386"/>
      <c r="UKG65" s="386"/>
      <c r="UKH65" s="386"/>
      <c r="UKI65" s="386"/>
      <c r="UKJ65" s="386"/>
      <c r="UKK65" s="386"/>
      <c r="UKL65" s="386"/>
      <c r="UKM65" s="386"/>
      <c r="UKN65" s="386"/>
      <c r="UKO65" s="386"/>
      <c r="UKP65" s="386"/>
      <c r="UKQ65" s="386"/>
      <c r="UKR65" s="386"/>
      <c r="UKS65" s="386"/>
      <c r="UKT65" s="386"/>
      <c r="UKU65" s="386"/>
      <c r="UKV65" s="386"/>
      <c r="UKW65" s="386"/>
      <c r="UKX65" s="386"/>
      <c r="UKY65" s="386"/>
      <c r="UKZ65" s="386"/>
      <c r="ULA65" s="386"/>
      <c r="ULB65" s="386"/>
      <c r="ULC65" s="386"/>
      <c r="ULD65" s="386"/>
      <c r="ULE65" s="386"/>
      <c r="ULF65" s="386"/>
      <c r="ULG65" s="386"/>
      <c r="ULH65" s="386"/>
      <c r="ULI65" s="386"/>
      <c r="ULJ65" s="386"/>
      <c r="ULK65" s="386"/>
      <c r="ULL65" s="386"/>
      <c r="ULM65" s="386"/>
      <c r="ULN65" s="386"/>
      <c r="ULO65" s="386"/>
      <c r="ULP65" s="386"/>
      <c r="ULQ65" s="386"/>
      <c r="ULR65" s="386"/>
      <c r="ULS65" s="386"/>
      <c r="ULT65" s="386"/>
      <c r="ULU65" s="386"/>
      <c r="ULV65" s="386"/>
      <c r="ULW65" s="386"/>
      <c r="ULX65" s="386"/>
      <c r="ULY65" s="386"/>
      <c r="ULZ65" s="386"/>
      <c r="UMA65" s="386"/>
      <c r="UMB65" s="386"/>
      <c r="UMC65" s="386"/>
      <c r="UMD65" s="386"/>
      <c r="UME65" s="386"/>
      <c r="UMF65" s="386"/>
      <c r="UMG65" s="386"/>
      <c r="UMH65" s="386"/>
      <c r="UMI65" s="386"/>
      <c r="UMJ65" s="386"/>
      <c r="UMK65" s="386"/>
      <c r="UML65" s="386"/>
      <c r="UMM65" s="386"/>
      <c r="UMN65" s="386"/>
      <c r="UMO65" s="386"/>
      <c r="UMP65" s="386"/>
      <c r="UMQ65" s="386"/>
      <c r="UMR65" s="386"/>
      <c r="UMS65" s="386"/>
      <c r="UMT65" s="386"/>
      <c r="UMU65" s="386"/>
      <c r="UMV65" s="386"/>
      <c r="UMW65" s="386"/>
      <c r="UMX65" s="386"/>
      <c r="UMY65" s="386"/>
      <c r="UMZ65" s="386"/>
      <c r="UNA65" s="386"/>
      <c r="UNB65" s="386"/>
      <c r="UNC65" s="386"/>
      <c r="UND65" s="386"/>
      <c r="UNE65" s="386"/>
      <c r="UNF65" s="386"/>
      <c r="UNG65" s="386"/>
      <c r="UNH65" s="386"/>
      <c r="UNI65" s="386"/>
      <c r="UNJ65" s="386"/>
      <c r="UNK65" s="386"/>
      <c r="UNL65" s="386"/>
      <c r="UNM65" s="386"/>
      <c r="UNN65" s="386"/>
      <c r="UNO65" s="386"/>
      <c r="UNP65" s="386"/>
      <c r="UNQ65" s="386"/>
      <c r="UNR65" s="386"/>
      <c r="UNS65" s="386"/>
      <c r="UNT65" s="386"/>
      <c r="UNU65" s="386"/>
      <c r="UNV65" s="386"/>
      <c r="UNW65" s="386"/>
      <c r="UNX65" s="386"/>
      <c r="UNY65" s="386"/>
      <c r="UNZ65" s="386"/>
      <c r="UOA65" s="386"/>
      <c r="UOB65" s="386"/>
      <c r="UOC65" s="386"/>
      <c r="UOD65" s="386"/>
      <c r="UOE65" s="386"/>
      <c r="UOF65" s="386"/>
      <c r="UOG65" s="386"/>
      <c r="UOH65" s="386"/>
      <c r="UOI65" s="386"/>
      <c r="UOJ65" s="386"/>
      <c r="UOK65" s="386"/>
      <c r="UOL65" s="386"/>
      <c r="UOM65" s="386"/>
      <c r="UON65" s="386"/>
      <c r="UOO65" s="386"/>
      <c r="UOP65" s="386"/>
      <c r="UOQ65" s="386"/>
      <c r="UOR65" s="386"/>
      <c r="UOS65" s="386"/>
      <c r="UOT65" s="386"/>
      <c r="UOU65" s="386"/>
      <c r="UOV65" s="386"/>
      <c r="UOW65" s="386"/>
      <c r="UOX65" s="386"/>
      <c r="UOY65" s="386"/>
      <c r="UOZ65" s="386"/>
      <c r="UPA65" s="386"/>
      <c r="UPB65" s="386"/>
      <c r="UPC65" s="386"/>
      <c r="UPD65" s="386"/>
      <c r="UPE65" s="386"/>
      <c r="UPF65" s="386"/>
      <c r="UPG65" s="386"/>
      <c r="UPH65" s="386"/>
      <c r="UPI65" s="386"/>
      <c r="UPJ65" s="386"/>
      <c r="UPK65" s="386"/>
      <c r="UPL65" s="386"/>
      <c r="UPM65" s="386"/>
      <c r="UPN65" s="386"/>
      <c r="UPO65" s="386"/>
      <c r="UPP65" s="386"/>
      <c r="UPQ65" s="386"/>
      <c r="UPR65" s="386"/>
      <c r="UPS65" s="386"/>
      <c r="UPT65" s="386"/>
      <c r="UPU65" s="386"/>
      <c r="UPV65" s="386"/>
      <c r="UPW65" s="386"/>
      <c r="UPX65" s="386"/>
      <c r="UPY65" s="386"/>
      <c r="UPZ65" s="386"/>
      <c r="UQA65" s="386"/>
      <c r="UQB65" s="386"/>
      <c r="UQC65" s="386"/>
      <c r="UQD65" s="386"/>
      <c r="UQE65" s="386"/>
      <c r="UQF65" s="386"/>
      <c r="UQG65" s="386"/>
      <c r="UQH65" s="386"/>
      <c r="UQI65" s="386"/>
      <c r="UQJ65" s="386"/>
      <c r="UQK65" s="386"/>
      <c r="UQL65" s="386"/>
      <c r="UQM65" s="386"/>
      <c r="UQN65" s="386"/>
      <c r="UQO65" s="386"/>
      <c r="UQP65" s="386"/>
      <c r="UQQ65" s="386"/>
      <c r="UQR65" s="386"/>
      <c r="UQS65" s="386"/>
      <c r="UQT65" s="386"/>
      <c r="UQU65" s="386"/>
      <c r="UQV65" s="386"/>
      <c r="UQW65" s="386"/>
      <c r="UQX65" s="386"/>
      <c r="UQY65" s="386"/>
      <c r="UQZ65" s="386"/>
      <c r="URA65" s="386"/>
      <c r="URB65" s="386"/>
      <c r="URC65" s="386"/>
      <c r="URD65" s="386"/>
      <c r="URE65" s="386"/>
      <c r="URF65" s="386"/>
      <c r="URG65" s="386"/>
      <c r="URH65" s="386"/>
      <c r="URI65" s="386"/>
      <c r="URJ65" s="386"/>
      <c r="URK65" s="386"/>
      <c r="URL65" s="386"/>
      <c r="URM65" s="386"/>
      <c r="URN65" s="386"/>
      <c r="URO65" s="386"/>
      <c r="URP65" s="386"/>
      <c r="URQ65" s="386"/>
      <c r="URR65" s="386"/>
      <c r="URS65" s="386"/>
      <c r="URT65" s="386"/>
      <c r="URU65" s="386"/>
      <c r="URV65" s="386"/>
      <c r="URW65" s="386"/>
      <c r="URX65" s="386"/>
      <c r="URY65" s="386"/>
      <c r="URZ65" s="386"/>
      <c r="USA65" s="386"/>
      <c r="USB65" s="386"/>
      <c r="USC65" s="386"/>
      <c r="USD65" s="386"/>
      <c r="USE65" s="386"/>
      <c r="USF65" s="386"/>
      <c r="USG65" s="386"/>
      <c r="USH65" s="386"/>
      <c r="USI65" s="386"/>
      <c r="USJ65" s="386"/>
      <c r="USK65" s="386"/>
      <c r="USL65" s="386"/>
      <c r="USM65" s="386"/>
      <c r="USN65" s="386"/>
      <c r="USO65" s="386"/>
      <c r="USP65" s="386"/>
      <c r="USQ65" s="386"/>
      <c r="USR65" s="386"/>
      <c r="USS65" s="386"/>
      <c r="UST65" s="386"/>
      <c r="USU65" s="386"/>
      <c r="USV65" s="386"/>
      <c r="USW65" s="386"/>
      <c r="USX65" s="386"/>
      <c r="USY65" s="386"/>
      <c r="USZ65" s="386"/>
      <c r="UTA65" s="386"/>
      <c r="UTB65" s="386"/>
      <c r="UTC65" s="386"/>
      <c r="UTD65" s="386"/>
      <c r="UTE65" s="386"/>
      <c r="UTF65" s="386"/>
      <c r="UTG65" s="386"/>
      <c r="UTH65" s="386"/>
      <c r="UTI65" s="386"/>
      <c r="UTJ65" s="386"/>
      <c r="UTK65" s="386"/>
      <c r="UTL65" s="386"/>
      <c r="UTM65" s="386"/>
      <c r="UTN65" s="386"/>
      <c r="UTO65" s="386"/>
      <c r="UTP65" s="386"/>
      <c r="UTQ65" s="386"/>
      <c r="UTR65" s="386"/>
      <c r="UTS65" s="386"/>
      <c r="UTT65" s="386"/>
      <c r="UTU65" s="386"/>
      <c r="UTV65" s="386"/>
      <c r="UTW65" s="386"/>
      <c r="UTX65" s="386"/>
      <c r="UTY65" s="386"/>
      <c r="UTZ65" s="386"/>
      <c r="UUA65" s="386"/>
      <c r="UUB65" s="386"/>
      <c r="UUC65" s="386"/>
      <c r="UUD65" s="386"/>
      <c r="UUE65" s="386"/>
      <c r="UUF65" s="386"/>
      <c r="UUG65" s="386"/>
      <c r="UUH65" s="386"/>
      <c r="UUI65" s="386"/>
      <c r="UUJ65" s="386"/>
      <c r="UUK65" s="386"/>
      <c r="UUL65" s="386"/>
      <c r="UUM65" s="386"/>
      <c r="UUN65" s="386"/>
      <c r="UUO65" s="386"/>
      <c r="UUP65" s="386"/>
      <c r="UUQ65" s="386"/>
      <c r="UUR65" s="386"/>
      <c r="UUS65" s="386"/>
      <c r="UUT65" s="386"/>
      <c r="UUU65" s="386"/>
      <c r="UUV65" s="386"/>
      <c r="UUW65" s="386"/>
      <c r="UUX65" s="386"/>
      <c r="UUY65" s="386"/>
      <c r="UUZ65" s="386"/>
      <c r="UVA65" s="386"/>
      <c r="UVB65" s="386"/>
      <c r="UVC65" s="386"/>
      <c r="UVD65" s="386"/>
      <c r="UVE65" s="386"/>
      <c r="UVF65" s="386"/>
      <c r="UVG65" s="386"/>
      <c r="UVH65" s="386"/>
      <c r="UVI65" s="386"/>
      <c r="UVJ65" s="386"/>
      <c r="UVK65" s="386"/>
      <c r="UVL65" s="386"/>
      <c r="UVM65" s="386"/>
      <c r="UVN65" s="386"/>
      <c r="UVO65" s="386"/>
      <c r="UVP65" s="386"/>
      <c r="UVQ65" s="386"/>
      <c r="UVR65" s="386"/>
      <c r="UVS65" s="386"/>
      <c r="UVT65" s="386"/>
      <c r="UVU65" s="386"/>
      <c r="UVV65" s="386"/>
      <c r="UVW65" s="386"/>
      <c r="UVX65" s="386"/>
      <c r="UVY65" s="386"/>
      <c r="UVZ65" s="386"/>
      <c r="UWA65" s="386"/>
      <c r="UWB65" s="386"/>
      <c r="UWC65" s="386"/>
      <c r="UWD65" s="386"/>
      <c r="UWE65" s="386"/>
      <c r="UWF65" s="386"/>
      <c r="UWG65" s="386"/>
      <c r="UWH65" s="386"/>
      <c r="UWI65" s="386"/>
      <c r="UWJ65" s="386"/>
      <c r="UWK65" s="386"/>
      <c r="UWL65" s="386"/>
      <c r="UWM65" s="386"/>
      <c r="UWN65" s="386"/>
      <c r="UWO65" s="386"/>
      <c r="UWP65" s="386"/>
      <c r="UWQ65" s="386"/>
      <c r="UWR65" s="386"/>
      <c r="UWS65" s="386"/>
      <c r="UWT65" s="386"/>
      <c r="UWU65" s="386"/>
      <c r="UWV65" s="386"/>
      <c r="UWW65" s="386"/>
      <c r="UWX65" s="386"/>
      <c r="UWY65" s="386"/>
      <c r="UWZ65" s="386"/>
      <c r="UXA65" s="386"/>
      <c r="UXB65" s="386"/>
      <c r="UXC65" s="386"/>
      <c r="UXD65" s="386"/>
      <c r="UXE65" s="386"/>
      <c r="UXF65" s="386"/>
      <c r="UXG65" s="386"/>
      <c r="UXH65" s="386"/>
      <c r="UXI65" s="386"/>
      <c r="UXJ65" s="386"/>
      <c r="UXK65" s="386"/>
      <c r="UXL65" s="386"/>
      <c r="UXM65" s="386"/>
      <c r="UXN65" s="386"/>
      <c r="UXO65" s="386"/>
      <c r="UXP65" s="386"/>
      <c r="UXQ65" s="386"/>
      <c r="UXR65" s="386"/>
      <c r="UXS65" s="386"/>
      <c r="UXT65" s="386"/>
      <c r="UXU65" s="386"/>
      <c r="UXV65" s="386"/>
      <c r="UXW65" s="386"/>
      <c r="UXX65" s="386"/>
      <c r="UXY65" s="386"/>
      <c r="UXZ65" s="386"/>
      <c r="UYA65" s="386"/>
      <c r="UYB65" s="386"/>
      <c r="UYC65" s="386"/>
      <c r="UYD65" s="386"/>
      <c r="UYE65" s="386"/>
      <c r="UYF65" s="386"/>
      <c r="UYG65" s="386"/>
      <c r="UYH65" s="386"/>
      <c r="UYI65" s="386"/>
      <c r="UYJ65" s="386"/>
      <c r="UYK65" s="386"/>
      <c r="UYL65" s="386"/>
      <c r="UYM65" s="386"/>
      <c r="UYN65" s="386"/>
      <c r="UYO65" s="386"/>
      <c r="UYP65" s="386"/>
      <c r="UYQ65" s="386"/>
      <c r="UYR65" s="386"/>
      <c r="UYS65" s="386"/>
      <c r="UYT65" s="386"/>
      <c r="UYU65" s="386"/>
      <c r="UYV65" s="386"/>
      <c r="UYW65" s="386"/>
      <c r="UYX65" s="386"/>
      <c r="UYY65" s="386"/>
      <c r="UYZ65" s="386"/>
      <c r="UZA65" s="386"/>
      <c r="UZB65" s="386"/>
      <c r="UZC65" s="386"/>
      <c r="UZD65" s="386"/>
      <c r="UZE65" s="386"/>
      <c r="UZF65" s="386"/>
      <c r="UZG65" s="386"/>
      <c r="UZH65" s="386"/>
      <c r="UZI65" s="386"/>
      <c r="UZJ65" s="386"/>
      <c r="UZK65" s="386"/>
      <c r="UZL65" s="386"/>
      <c r="UZM65" s="386"/>
      <c r="UZN65" s="386"/>
      <c r="UZO65" s="386"/>
      <c r="UZP65" s="386"/>
      <c r="UZQ65" s="386"/>
      <c r="UZR65" s="386"/>
      <c r="UZS65" s="386"/>
      <c r="UZT65" s="386"/>
      <c r="UZU65" s="386"/>
      <c r="UZV65" s="386"/>
      <c r="UZW65" s="386"/>
      <c r="UZX65" s="386"/>
      <c r="UZY65" s="386"/>
      <c r="UZZ65" s="386"/>
      <c r="VAA65" s="386"/>
      <c r="VAB65" s="386"/>
      <c r="VAC65" s="386"/>
      <c r="VAD65" s="386"/>
      <c r="VAE65" s="386"/>
      <c r="VAF65" s="386"/>
      <c r="VAG65" s="386"/>
      <c r="VAH65" s="386"/>
      <c r="VAI65" s="386"/>
      <c r="VAJ65" s="386"/>
      <c r="VAK65" s="386"/>
      <c r="VAL65" s="386"/>
      <c r="VAM65" s="386"/>
      <c r="VAN65" s="386"/>
      <c r="VAO65" s="386"/>
      <c r="VAP65" s="386"/>
      <c r="VAQ65" s="386"/>
      <c r="VAR65" s="386"/>
      <c r="VAS65" s="386"/>
      <c r="VAT65" s="386"/>
      <c r="VAU65" s="386"/>
      <c r="VAV65" s="386"/>
      <c r="VAW65" s="386"/>
      <c r="VAX65" s="386"/>
      <c r="VAY65" s="386"/>
      <c r="VAZ65" s="386"/>
      <c r="VBA65" s="386"/>
      <c r="VBB65" s="386"/>
      <c r="VBC65" s="386"/>
      <c r="VBD65" s="386"/>
      <c r="VBE65" s="386"/>
      <c r="VBF65" s="386"/>
      <c r="VBG65" s="386"/>
      <c r="VBH65" s="386"/>
      <c r="VBI65" s="386"/>
      <c r="VBJ65" s="386"/>
      <c r="VBK65" s="386"/>
      <c r="VBL65" s="386"/>
      <c r="VBM65" s="386"/>
      <c r="VBN65" s="386"/>
      <c r="VBO65" s="386"/>
      <c r="VBP65" s="386"/>
      <c r="VBQ65" s="386"/>
      <c r="VBR65" s="386"/>
      <c r="VBS65" s="386"/>
      <c r="VBT65" s="386"/>
      <c r="VBU65" s="386"/>
      <c r="VBV65" s="386"/>
      <c r="VBW65" s="386"/>
      <c r="VBX65" s="386"/>
      <c r="VBY65" s="386"/>
      <c r="VBZ65" s="386"/>
      <c r="VCA65" s="386"/>
      <c r="VCB65" s="386"/>
      <c r="VCC65" s="386"/>
      <c r="VCD65" s="386"/>
      <c r="VCE65" s="386"/>
      <c r="VCF65" s="386"/>
      <c r="VCG65" s="386"/>
      <c r="VCH65" s="386"/>
      <c r="VCI65" s="386"/>
      <c r="VCJ65" s="386"/>
      <c r="VCK65" s="386"/>
      <c r="VCL65" s="386"/>
      <c r="VCM65" s="386"/>
      <c r="VCN65" s="386"/>
      <c r="VCO65" s="386"/>
      <c r="VCP65" s="386"/>
      <c r="VCQ65" s="386"/>
      <c r="VCR65" s="386"/>
      <c r="VCS65" s="386"/>
      <c r="VCT65" s="386"/>
      <c r="VCU65" s="386"/>
      <c r="VCV65" s="386"/>
      <c r="VCW65" s="386"/>
      <c r="VCX65" s="386"/>
      <c r="VCY65" s="386"/>
      <c r="VCZ65" s="386"/>
      <c r="VDA65" s="386"/>
      <c r="VDB65" s="386"/>
      <c r="VDC65" s="386"/>
      <c r="VDD65" s="386"/>
      <c r="VDE65" s="386"/>
      <c r="VDF65" s="386"/>
      <c r="VDG65" s="386"/>
      <c r="VDH65" s="386"/>
      <c r="VDI65" s="386"/>
      <c r="VDJ65" s="386"/>
      <c r="VDK65" s="386"/>
      <c r="VDL65" s="386"/>
      <c r="VDM65" s="386"/>
      <c r="VDN65" s="386"/>
      <c r="VDO65" s="386"/>
      <c r="VDP65" s="386"/>
      <c r="VDQ65" s="386"/>
      <c r="VDR65" s="386"/>
      <c r="VDS65" s="386"/>
      <c r="VDT65" s="386"/>
      <c r="VDU65" s="386"/>
      <c r="VDV65" s="386"/>
      <c r="VDW65" s="386"/>
      <c r="VDX65" s="386"/>
      <c r="VDY65" s="386"/>
      <c r="VDZ65" s="386"/>
      <c r="VEA65" s="386"/>
      <c r="VEB65" s="386"/>
      <c r="VEC65" s="386"/>
      <c r="VED65" s="386"/>
      <c r="VEE65" s="386"/>
      <c r="VEF65" s="386"/>
      <c r="VEG65" s="386"/>
      <c r="VEH65" s="386"/>
      <c r="VEI65" s="386"/>
      <c r="VEJ65" s="386"/>
      <c r="VEK65" s="386"/>
      <c r="VEL65" s="386"/>
      <c r="VEM65" s="386"/>
      <c r="VEN65" s="386"/>
      <c r="VEO65" s="386"/>
      <c r="VEP65" s="386"/>
      <c r="VEQ65" s="386"/>
      <c r="VER65" s="386"/>
      <c r="VES65" s="386"/>
      <c r="VET65" s="386"/>
      <c r="VEU65" s="386"/>
      <c r="VEV65" s="386"/>
      <c r="VEW65" s="386"/>
      <c r="VEX65" s="386"/>
      <c r="VEY65" s="386"/>
      <c r="VEZ65" s="386"/>
      <c r="VFA65" s="386"/>
      <c r="VFB65" s="386"/>
      <c r="VFC65" s="386"/>
      <c r="VFD65" s="386"/>
      <c r="VFE65" s="386"/>
      <c r="VFF65" s="386"/>
      <c r="VFG65" s="386"/>
      <c r="VFH65" s="386"/>
      <c r="VFI65" s="386"/>
      <c r="VFJ65" s="386"/>
      <c r="VFK65" s="386"/>
      <c r="VFL65" s="386"/>
      <c r="VFM65" s="386"/>
      <c r="VFN65" s="386"/>
      <c r="VFO65" s="386"/>
      <c r="VFP65" s="386"/>
      <c r="VFQ65" s="386"/>
      <c r="VFR65" s="386"/>
      <c r="VFS65" s="386"/>
      <c r="VFT65" s="386"/>
      <c r="VFU65" s="386"/>
      <c r="VFV65" s="386"/>
      <c r="VFW65" s="386"/>
      <c r="VFX65" s="386"/>
      <c r="VFY65" s="386"/>
      <c r="VFZ65" s="386"/>
      <c r="VGA65" s="386"/>
      <c r="VGB65" s="386"/>
      <c r="VGC65" s="386"/>
      <c r="VGD65" s="386"/>
      <c r="VGE65" s="386"/>
      <c r="VGF65" s="386"/>
      <c r="VGG65" s="386"/>
      <c r="VGH65" s="386"/>
      <c r="VGI65" s="386"/>
      <c r="VGJ65" s="386"/>
      <c r="VGK65" s="386"/>
      <c r="VGL65" s="386"/>
      <c r="VGM65" s="386"/>
      <c r="VGN65" s="386"/>
      <c r="VGO65" s="386"/>
      <c r="VGP65" s="386"/>
      <c r="VGQ65" s="386"/>
      <c r="VGR65" s="386"/>
      <c r="VGS65" s="386"/>
      <c r="VGT65" s="386"/>
      <c r="VGU65" s="386"/>
      <c r="VGV65" s="386"/>
      <c r="VGW65" s="386"/>
      <c r="VGX65" s="386"/>
      <c r="VGY65" s="386"/>
      <c r="VGZ65" s="386"/>
      <c r="VHA65" s="386"/>
      <c r="VHB65" s="386"/>
      <c r="VHC65" s="386"/>
      <c r="VHD65" s="386"/>
      <c r="VHE65" s="386"/>
      <c r="VHF65" s="386"/>
      <c r="VHG65" s="386"/>
      <c r="VHH65" s="386"/>
      <c r="VHI65" s="386"/>
      <c r="VHJ65" s="386"/>
      <c r="VHK65" s="386"/>
      <c r="VHL65" s="386"/>
      <c r="VHM65" s="386"/>
      <c r="VHN65" s="386"/>
      <c r="VHO65" s="386"/>
      <c r="VHP65" s="386"/>
      <c r="VHQ65" s="386"/>
      <c r="VHR65" s="386"/>
      <c r="VHS65" s="386"/>
      <c r="VHT65" s="386"/>
      <c r="VHU65" s="386"/>
      <c r="VHV65" s="386"/>
      <c r="VHW65" s="386"/>
      <c r="VHX65" s="386"/>
      <c r="VHY65" s="386"/>
      <c r="VHZ65" s="386"/>
      <c r="VIA65" s="386"/>
      <c r="VIB65" s="386"/>
      <c r="VIC65" s="386"/>
      <c r="VID65" s="386"/>
      <c r="VIE65" s="386"/>
      <c r="VIF65" s="386"/>
      <c r="VIG65" s="386"/>
      <c r="VIH65" s="386"/>
      <c r="VII65" s="386"/>
      <c r="VIJ65" s="386"/>
      <c r="VIK65" s="386"/>
      <c r="VIL65" s="386"/>
      <c r="VIM65" s="386"/>
      <c r="VIN65" s="386"/>
      <c r="VIO65" s="386"/>
      <c r="VIP65" s="386"/>
      <c r="VIQ65" s="386"/>
      <c r="VIR65" s="386"/>
      <c r="VIS65" s="386"/>
      <c r="VIT65" s="386"/>
      <c r="VIU65" s="386"/>
      <c r="VIV65" s="386"/>
      <c r="VIW65" s="386"/>
      <c r="VIX65" s="386"/>
      <c r="VIY65" s="386"/>
      <c r="VIZ65" s="386"/>
      <c r="VJA65" s="386"/>
      <c r="VJB65" s="386"/>
      <c r="VJC65" s="386"/>
      <c r="VJD65" s="386"/>
      <c r="VJE65" s="386"/>
      <c r="VJF65" s="386"/>
      <c r="VJG65" s="386"/>
      <c r="VJH65" s="386"/>
      <c r="VJI65" s="386"/>
      <c r="VJJ65" s="386"/>
      <c r="VJK65" s="386"/>
      <c r="VJL65" s="386"/>
      <c r="VJM65" s="386"/>
      <c r="VJN65" s="386"/>
      <c r="VJO65" s="386"/>
      <c r="VJP65" s="386"/>
      <c r="VJQ65" s="386"/>
      <c r="VJR65" s="386"/>
      <c r="VJS65" s="386"/>
      <c r="VJT65" s="386"/>
      <c r="VJU65" s="386"/>
      <c r="VJV65" s="386"/>
      <c r="VJW65" s="386"/>
      <c r="VJX65" s="386"/>
      <c r="VJY65" s="386"/>
      <c r="VJZ65" s="386"/>
      <c r="VKA65" s="386"/>
      <c r="VKB65" s="386"/>
      <c r="VKC65" s="386"/>
      <c r="VKD65" s="386"/>
      <c r="VKE65" s="386"/>
      <c r="VKF65" s="386"/>
      <c r="VKG65" s="386"/>
      <c r="VKH65" s="386"/>
      <c r="VKI65" s="386"/>
      <c r="VKJ65" s="386"/>
      <c r="VKK65" s="386"/>
      <c r="VKL65" s="386"/>
      <c r="VKM65" s="386"/>
      <c r="VKN65" s="386"/>
      <c r="VKO65" s="386"/>
      <c r="VKP65" s="386"/>
      <c r="VKQ65" s="386"/>
      <c r="VKR65" s="386"/>
      <c r="VKS65" s="386"/>
      <c r="VKT65" s="386"/>
      <c r="VKU65" s="386"/>
      <c r="VKV65" s="386"/>
      <c r="VKW65" s="386"/>
      <c r="VKX65" s="386"/>
      <c r="VKY65" s="386"/>
      <c r="VKZ65" s="386"/>
      <c r="VLA65" s="386"/>
      <c r="VLB65" s="386"/>
      <c r="VLC65" s="386"/>
      <c r="VLD65" s="386"/>
      <c r="VLE65" s="386"/>
      <c r="VLF65" s="386"/>
      <c r="VLG65" s="386"/>
      <c r="VLH65" s="386"/>
      <c r="VLI65" s="386"/>
      <c r="VLJ65" s="386"/>
      <c r="VLK65" s="386"/>
      <c r="VLL65" s="386"/>
      <c r="VLM65" s="386"/>
      <c r="VLN65" s="386"/>
      <c r="VLO65" s="386"/>
      <c r="VLP65" s="386"/>
      <c r="VLQ65" s="386"/>
      <c r="VLR65" s="386"/>
      <c r="VLS65" s="386"/>
      <c r="VLT65" s="386"/>
      <c r="VLU65" s="386"/>
      <c r="VLV65" s="386"/>
      <c r="VLW65" s="386"/>
      <c r="VLX65" s="386"/>
      <c r="VLY65" s="386"/>
      <c r="VLZ65" s="386"/>
      <c r="VMA65" s="386"/>
      <c r="VMB65" s="386"/>
      <c r="VMC65" s="386"/>
      <c r="VMD65" s="386"/>
      <c r="VME65" s="386"/>
      <c r="VMF65" s="386"/>
      <c r="VMG65" s="386"/>
      <c r="VMH65" s="386"/>
      <c r="VMI65" s="386"/>
      <c r="VMJ65" s="386"/>
      <c r="VMK65" s="386"/>
      <c r="VML65" s="386"/>
      <c r="VMM65" s="386"/>
      <c r="VMN65" s="386"/>
      <c r="VMO65" s="386"/>
      <c r="VMP65" s="386"/>
      <c r="VMQ65" s="386"/>
      <c r="VMR65" s="386"/>
      <c r="VMS65" s="386"/>
      <c r="VMT65" s="386"/>
      <c r="VMU65" s="386"/>
      <c r="VMV65" s="386"/>
      <c r="VMW65" s="386"/>
      <c r="VMX65" s="386"/>
      <c r="VMY65" s="386"/>
      <c r="VMZ65" s="386"/>
      <c r="VNA65" s="386"/>
      <c r="VNB65" s="386"/>
      <c r="VNC65" s="386"/>
      <c r="VND65" s="386"/>
      <c r="VNE65" s="386"/>
      <c r="VNF65" s="386"/>
      <c r="VNG65" s="386"/>
      <c r="VNH65" s="386"/>
      <c r="VNI65" s="386"/>
      <c r="VNJ65" s="386"/>
      <c r="VNK65" s="386"/>
      <c r="VNL65" s="386"/>
      <c r="VNM65" s="386"/>
      <c r="VNN65" s="386"/>
      <c r="VNO65" s="386"/>
      <c r="VNP65" s="386"/>
      <c r="VNQ65" s="386"/>
      <c r="VNR65" s="386"/>
      <c r="VNS65" s="386"/>
      <c r="VNT65" s="386"/>
      <c r="VNU65" s="386"/>
      <c r="VNV65" s="386"/>
      <c r="VNW65" s="386"/>
      <c r="VNX65" s="386"/>
      <c r="VNY65" s="386"/>
      <c r="VNZ65" s="386"/>
      <c r="VOA65" s="386"/>
      <c r="VOB65" s="386"/>
      <c r="VOC65" s="386"/>
      <c r="VOD65" s="386"/>
      <c r="VOE65" s="386"/>
      <c r="VOF65" s="386"/>
      <c r="VOG65" s="386"/>
      <c r="VOH65" s="386"/>
      <c r="VOI65" s="386"/>
      <c r="VOJ65" s="386"/>
      <c r="VOK65" s="386"/>
      <c r="VOL65" s="386"/>
      <c r="VOM65" s="386"/>
      <c r="VON65" s="386"/>
      <c r="VOO65" s="386"/>
      <c r="VOP65" s="386"/>
      <c r="VOQ65" s="386"/>
      <c r="VOR65" s="386"/>
      <c r="VOS65" s="386"/>
      <c r="VOT65" s="386"/>
      <c r="VOU65" s="386"/>
      <c r="VOV65" s="386"/>
      <c r="VOW65" s="386"/>
      <c r="VOX65" s="386"/>
      <c r="VOY65" s="386"/>
      <c r="VOZ65" s="386"/>
      <c r="VPA65" s="386"/>
      <c r="VPB65" s="386"/>
      <c r="VPC65" s="386"/>
      <c r="VPD65" s="386"/>
      <c r="VPE65" s="386"/>
      <c r="VPF65" s="386"/>
      <c r="VPG65" s="386"/>
      <c r="VPH65" s="386"/>
      <c r="VPI65" s="386"/>
      <c r="VPJ65" s="386"/>
      <c r="VPK65" s="386"/>
      <c r="VPL65" s="386"/>
      <c r="VPM65" s="386"/>
      <c r="VPN65" s="386"/>
      <c r="VPO65" s="386"/>
      <c r="VPP65" s="386"/>
      <c r="VPQ65" s="386"/>
      <c r="VPR65" s="386"/>
      <c r="VPS65" s="386"/>
      <c r="VPT65" s="386"/>
      <c r="VPU65" s="386"/>
      <c r="VPV65" s="386"/>
      <c r="VPW65" s="386"/>
      <c r="VPX65" s="386"/>
      <c r="VPY65" s="386"/>
      <c r="VPZ65" s="386"/>
      <c r="VQA65" s="386"/>
      <c r="VQB65" s="386"/>
      <c r="VQC65" s="386"/>
      <c r="VQD65" s="386"/>
      <c r="VQE65" s="386"/>
      <c r="VQF65" s="386"/>
      <c r="VQG65" s="386"/>
      <c r="VQH65" s="386"/>
      <c r="VQI65" s="386"/>
      <c r="VQJ65" s="386"/>
      <c r="VQK65" s="386"/>
      <c r="VQL65" s="386"/>
      <c r="VQM65" s="386"/>
      <c r="VQN65" s="386"/>
      <c r="VQO65" s="386"/>
      <c r="VQP65" s="386"/>
      <c r="VQQ65" s="386"/>
      <c r="VQR65" s="386"/>
      <c r="VQS65" s="386"/>
      <c r="VQT65" s="386"/>
      <c r="VQU65" s="386"/>
      <c r="VQV65" s="386"/>
      <c r="VQW65" s="386"/>
      <c r="VQX65" s="386"/>
      <c r="VQY65" s="386"/>
      <c r="VQZ65" s="386"/>
      <c r="VRA65" s="386"/>
      <c r="VRB65" s="386"/>
      <c r="VRC65" s="386"/>
      <c r="VRD65" s="386"/>
      <c r="VRE65" s="386"/>
      <c r="VRF65" s="386"/>
      <c r="VRG65" s="386"/>
      <c r="VRH65" s="386"/>
      <c r="VRI65" s="386"/>
      <c r="VRJ65" s="386"/>
      <c r="VRK65" s="386"/>
      <c r="VRL65" s="386"/>
      <c r="VRM65" s="386"/>
      <c r="VRN65" s="386"/>
      <c r="VRO65" s="386"/>
      <c r="VRP65" s="386"/>
      <c r="VRQ65" s="386"/>
      <c r="VRR65" s="386"/>
      <c r="VRS65" s="386"/>
      <c r="VRT65" s="386"/>
      <c r="VRU65" s="386"/>
      <c r="VRV65" s="386"/>
      <c r="VRW65" s="386"/>
      <c r="VRX65" s="386"/>
      <c r="VRY65" s="386"/>
      <c r="VRZ65" s="386"/>
      <c r="VSA65" s="386"/>
      <c r="VSB65" s="386"/>
      <c r="VSC65" s="386"/>
      <c r="VSD65" s="386"/>
      <c r="VSE65" s="386"/>
      <c r="VSF65" s="386"/>
      <c r="VSG65" s="386"/>
      <c r="VSH65" s="386"/>
      <c r="VSI65" s="386"/>
      <c r="VSJ65" s="386"/>
      <c r="VSK65" s="386"/>
      <c r="VSL65" s="386"/>
      <c r="VSM65" s="386"/>
      <c r="VSN65" s="386"/>
      <c r="VSO65" s="386"/>
      <c r="VSP65" s="386"/>
      <c r="VSQ65" s="386"/>
      <c r="VSR65" s="386"/>
      <c r="VSS65" s="386"/>
      <c r="VST65" s="386"/>
      <c r="VSU65" s="386"/>
      <c r="VSV65" s="386"/>
      <c r="VSW65" s="386"/>
      <c r="VSX65" s="386"/>
      <c r="VSY65" s="386"/>
      <c r="VSZ65" s="386"/>
      <c r="VTA65" s="386"/>
      <c r="VTB65" s="386"/>
      <c r="VTC65" s="386"/>
      <c r="VTD65" s="386"/>
      <c r="VTE65" s="386"/>
      <c r="VTF65" s="386"/>
      <c r="VTG65" s="386"/>
      <c r="VTH65" s="386"/>
      <c r="VTI65" s="386"/>
      <c r="VTJ65" s="386"/>
      <c r="VTK65" s="386"/>
      <c r="VTL65" s="386"/>
      <c r="VTM65" s="386"/>
      <c r="VTN65" s="386"/>
      <c r="VTO65" s="386"/>
      <c r="VTP65" s="386"/>
      <c r="VTQ65" s="386"/>
      <c r="VTR65" s="386"/>
      <c r="VTS65" s="386"/>
      <c r="VTT65" s="386"/>
      <c r="VTU65" s="386"/>
      <c r="VTV65" s="386"/>
      <c r="VTW65" s="386"/>
      <c r="VTX65" s="386"/>
      <c r="VTY65" s="386"/>
      <c r="VTZ65" s="386"/>
      <c r="VUA65" s="386"/>
      <c r="VUB65" s="386"/>
      <c r="VUC65" s="386"/>
      <c r="VUD65" s="386"/>
      <c r="VUE65" s="386"/>
      <c r="VUF65" s="386"/>
      <c r="VUG65" s="386"/>
      <c r="VUH65" s="386"/>
      <c r="VUI65" s="386"/>
      <c r="VUJ65" s="386"/>
      <c r="VUK65" s="386"/>
      <c r="VUL65" s="386"/>
      <c r="VUM65" s="386"/>
      <c r="VUN65" s="386"/>
      <c r="VUO65" s="386"/>
      <c r="VUP65" s="386"/>
      <c r="VUQ65" s="386"/>
      <c r="VUR65" s="386"/>
      <c r="VUS65" s="386"/>
      <c r="VUT65" s="386"/>
      <c r="VUU65" s="386"/>
      <c r="VUV65" s="386"/>
      <c r="VUW65" s="386"/>
      <c r="VUX65" s="386"/>
      <c r="VUY65" s="386"/>
      <c r="VUZ65" s="386"/>
      <c r="VVA65" s="386"/>
      <c r="VVB65" s="386"/>
      <c r="VVC65" s="386"/>
      <c r="VVD65" s="386"/>
      <c r="VVE65" s="386"/>
      <c r="VVF65" s="386"/>
      <c r="VVG65" s="386"/>
      <c r="VVH65" s="386"/>
      <c r="VVI65" s="386"/>
      <c r="VVJ65" s="386"/>
      <c r="VVK65" s="386"/>
      <c r="VVL65" s="386"/>
      <c r="VVM65" s="386"/>
      <c r="VVN65" s="386"/>
      <c r="VVO65" s="386"/>
      <c r="VVP65" s="386"/>
      <c r="VVQ65" s="386"/>
      <c r="VVR65" s="386"/>
      <c r="VVS65" s="386"/>
      <c r="VVT65" s="386"/>
      <c r="VVU65" s="386"/>
      <c r="VVV65" s="386"/>
      <c r="VVW65" s="386"/>
      <c r="VVX65" s="386"/>
      <c r="VVY65" s="386"/>
      <c r="VVZ65" s="386"/>
      <c r="VWA65" s="386"/>
      <c r="VWB65" s="386"/>
      <c r="VWC65" s="386"/>
      <c r="VWD65" s="386"/>
      <c r="VWE65" s="386"/>
      <c r="VWF65" s="386"/>
      <c r="VWG65" s="386"/>
      <c r="VWH65" s="386"/>
      <c r="VWI65" s="386"/>
      <c r="VWJ65" s="386"/>
      <c r="VWK65" s="386"/>
      <c r="VWL65" s="386"/>
      <c r="VWM65" s="386"/>
      <c r="VWN65" s="386"/>
      <c r="VWO65" s="386"/>
      <c r="VWP65" s="386"/>
      <c r="VWQ65" s="386"/>
      <c r="VWR65" s="386"/>
      <c r="VWS65" s="386"/>
      <c r="VWT65" s="386"/>
      <c r="VWU65" s="386"/>
      <c r="VWV65" s="386"/>
      <c r="VWW65" s="386"/>
      <c r="VWX65" s="386"/>
      <c r="VWY65" s="386"/>
      <c r="VWZ65" s="386"/>
      <c r="VXA65" s="386"/>
      <c r="VXB65" s="386"/>
      <c r="VXC65" s="386"/>
      <c r="VXD65" s="386"/>
      <c r="VXE65" s="386"/>
      <c r="VXF65" s="386"/>
      <c r="VXG65" s="386"/>
      <c r="VXH65" s="386"/>
      <c r="VXI65" s="386"/>
      <c r="VXJ65" s="386"/>
      <c r="VXK65" s="386"/>
      <c r="VXL65" s="386"/>
      <c r="VXM65" s="386"/>
      <c r="VXN65" s="386"/>
      <c r="VXO65" s="386"/>
      <c r="VXP65" s="386"/>
      <c r="VXQ65" s="386"/>
      <c r="VXR65" s="386"/>
      <c r="VXS65" s="386"/>
      <c r="VXT65" s="386"/>
      <c r="VXU65" s="386"/>
      <c r="VXV65" s="386"/>
      <c r="VXW65" s="386"/>
      <c r="VXX65" s="386"/>
      <c r="VXY65" s="386"/>
      <c r="VXZ65" s="386"/>
      <c r="VYA65" s="386"/>
      <c r="VYB65" s="386"/>
      <c r="VYC65" s="386"/>
      <c r="VYD65" s="386"/>
      <c r="VYE65" s="386"/>
      <c r="VYF65" s="386"/>
      <c r="VYG65" s="386"/>
      <c r="VYH65" s="386"/>
      <c r="VYI65" s="386"/>
      <c r="VYJ65" s="386"/>
      <c r="VYK65" s="386"/>
      <c r="VYL65" s="386"/>
      <c r="VYM65" s="386"/>
      <c r="VYN65" s="386"/>
      <c r="VYO65" s="386"/>
      <c r="VYP65" s="386"/>
      <c r="VYQ65" s="386"/>
      <c r="VYR65" s="386"/>
      <c r="VYS65" s="386"/>
      <c r="VYT65" s="386"/>
      <c r="VYU65" s="386"/>
      <c r="VYV65" s="386"/>
      <c r="VYW65" s="386"/>
      <c r="VYX65" s="386"/>
      <c r="VYY65" s="386"/>
      <c r="VYZ65" s="386"/>
      <c r="VZA65" s="386"/>
      <c r="VZB65" s="386"/>
      <c r="VZC65" s="386"/>
      <c r="VZD65" s="386"/>
      <c r="VZE65" s="386"/>
      <c r="VZF65" s="386"/>
      <c r="VZG65" s="386"/>
      <c r="VZH65" s="386"/>
      <c r="VZI65" s="386"/>
      <c r="VZJ65" s="386"/>
      <c r="VZK65" s="386"/>
      <c r="VZL65" s="386"/>
      <c r="VZM65" s="386"/>
      <c r="VZN65" s="386"/>
      <c r="VZO65" s="386"/>
      <c r="VZP65" s="386"/>
      <c r="VZQ65" s="386"/>
      <c r="VZR65" s="386"/>
      <c r="VZS65" s="386"/>
      <c r="VZT65" s="386"/>
      <c r="VZU65" s="386"/>
      <c r="VZV65" s="386"/>
      <c r="VZW65" s="386"/>
      <c r="VZX65" s="386"/>
      <c r="VZY65" s="386"/>
      <c r="VZZ65" s="386"/>
      <c r="WAA65" s="386"/>
      <c r="WAB65" s="386"/>
      <c r="WAC65" s="386"/>
      <c r="WAD65" s="386"/>
      <c r="WAE65" s="386"/>
      <c r="WAF65" s="386"/>
      <c r="WAG65" s="386"/>
      <c r="WAH65" s="386"/>
      <c r="WAI65" s="386"/>
      <c r="WAJ65" s="386"/>
      <c r="WAK65" s="386"/>
      <c r="WAL65" s="386"/>
      <c r="WAM65" s="386"/>
      <c r="WAN65" s="386"/>
      <c r="WAO65" s="386"/>
      <c r="WAP65" s="386"/>
      <c r="WAQ65" s="386"/>
      <c r="WAR65" s="386"/>
      <c r="WAS65" s="386"/>
      <c r="WAT65" s="386"/>
      <c r="WAU65" s="386"/>
      <c r="WAV65" s="386"/>
      <c r="WAW65" s="386"/>
      <c r="WAX65" s="386"/>
      <c r="WAY65" s="386"/>
      <c r="WAZ65" s="386"/>
      <c r="WBA65" s="386"/>
      <c r="WBB65" s="386"/>
      <c r="WBC65" s="386"/>
      <c r="WBD65" s="386"/>
      <c r="WBE65" s="386"/>
      <c r="WBF65" s="386"/>
      <c r="WBG65" s="386"/>
      <c r="WBH65" s="386"/>
      <c r="WBI65" s="386"/>
      <c r="WBJ65" s="386"/>
      <c r="WBK65" s="386"/>
      <c r="WBL65" s="386"/>
      <c r="WBM65" s="386"/>
      <c r="WBN65" s="386"/>
      <c r="WBO65" s="386"/>
      <c r="WBP65" s="386"/>
      <c r="WBQ65" s="386"/>
      <c r="WBR65" s="386"/>
      <c r="WBS65" s="386"/>
      <c r="WBT65" s="386"/>
      <c r="WBU65" s="386"/>
      <c r="WBV65" s="386"/>
      <c r="WBW65" s="386"/>
      <c r="WBX65" s="386"/>
      <c r="WBY65" s="386"/>
      <c r="WBZ65" s="386"/>
      <c r="WCA65" s="386"/>
      <c r="WCB65" s="386"/>
      <c r="WCC65" s="386"/>
      <c r="WCD65" s="386"/>
      <c r="WCE65" s="386"/>
      <c r="WCF65" s="386"/>
      <c r="WCG65" s="386"/>
      <c r="WCH65" s="386"/>
      <c r="WCI65" s="386"/>
      <c r="WCJ65" s="386"/>
      <c r="WCK65" s="386"/>
      <c r="WCL65" s="386"/>
      <c r="WCM65" s="386"/>
      <c r="WCN65" s="386"/>
      <c r="WCO65" s="386"/>
      <c r="WCP65" s="386"/>
      <c r="WCQ65" s="386"/>
      <c r="WCR65" s="386"/>
      <c r="WCS65" s="386"/>
      <c r="WCT65" s="386"/>
      <c r="WCU65" s="386"/>
      <c r="WCV65" s="386"/>
      <c r="WCW65" s="386"/>
      <c r="WCX65" s="386"/>
      <c r="WCY65" s="386"/>
      <c r="WCZ65" s="386"/>
      <c r="WDA65" s="386"/>
      <c r="WDB65" s="386"/>
      <c r="WDC65" s="386"/>
      <c r="WDD65" s="386"/>
      <c r="WDE65" s="386"/>
      <c r="WDF65" s="386"/>
      <c r="WDG65" s="386"/>
      <c r="WDH65" s="386"/>
      <c r="WDI65" s="386"/>
      <c r="WDJ65" s="386"/>
      <c r="WDK65" s="386"/>
      <c r="WDL65" s="386"/>
      <c r="WDM65" s="386"/>
      <c r="WDN65" s="386"/>
      <c r="WDO65" s="386"/>
      <c r="WDP65" s="386"/>
      <c r="WDQ65" s="386"/>
      <c r="WDR65" s="386"/>
      <c r="WDS65" s="386"/>
      <c r="WDT65" s="386"/>
      <c r="WDU65" s="386"/>
      <c r="WDV65" s="386"/>
      <c r="WDW65" s="386"/>
      <c r="WDX65" s="386"/>
      <c r="WDY65" s="386"/>
      <c r="WDZ65" s="386"/>
      <c r="WEA65" s="386"/>
      <c r="WEB65" s="386"/>
      <c r="WEC65" s="386"/>
      <c r="WED65" s="386"/>
      <c r="WEE65" s="386"/>
      <c r="WEF65" s="386"/>
      <c r="WEG65" s="386"/>
      <c r="WEH65" s="386"/>
      <c r="WEI65" s="386"/>
      <c r="WEJ65" s="386"/>
      <c r="WEK65" s="386"/>
      <c r="WEL65" s="386"/>
      <c r="WEM65" s="386"/>
      <c r="WEN65" s="386"/>
      <c r="WEO65" s="386"/>
      <c r="WEP65" s="386"/>
      <c r="WEQ65" s="386"/>
      <c r="WER65" s="386"/>
      <c r="WES65" s="386"/>
      <c r="WET65" s="386"/>
      <c r="WEU65" s="386"/>
      <c r="WEV65" s="386"/>
      <c r="WEW65" s="386"/>
      <c r="WEX65" s="386"/>
      <c r="WEY65" s="386"/>
      <c r="WEZ65" s="386"/>
      <c r="WFA65" s="386"/>
      <c r="WFB65" s="386"/>
      <c r="WFC65" s="386"/>
      <c r="WFD65" s="386"/>
      <c r="WFE65" s="386"/>
      <c r="WFF65" s="386"/>
      <c r="WFG65" s="386"/>
      <c r="WFH65" s="386"/>
      <c r="WFI65" s="386"/>
      <c r="WFJ65" s="386"/>
      <c r="WFK65" s="386"/>
      <c r="WFL65" s="386"/>
      <c r="WFM65" s="386"/>
      <c r="WFN65" s="386"/>
      <c r="WFO65" s="386"/>
      <c r="WFP65" s="386"/>
      <c r="WFQ65" s="386"/>
      <c r="WFR65" s="386"/>
      <c r="WFS65" s="386"/>
      <c r="WFT65" s="386"/>
      <c r="WFU65" s="386"/>
      <c r="WFV65" s="386"/>
      <c r="WFW65" s="386"/>
      <c r="WFX65" s="386"/>
      <c r="WFY65" s="386"/>
      <c r="WFZ65" s="386"/>
      <c r="WGA65" s="386"/>
      <c r="WGB65" s="386"/>
      <c r="WGC65" s="386"/>
      <c r="WGD65" s="386"/>
      <c r="WGE65" s="386"/>
      <c r="WGF65" s="386"/>
      <c r="WGG65" s="386"/>
      <c r="WGH65" s="386"/>
      <c r="WGI65" s="386"/>
      <c r="WGJ65" s="386"/>
      <c r="WGK65" s="386"/>
      <c r="WGL65" s="386"/>
      <c r="WGM65" s="386"/>
      <c r="WGN65" s="386"/>
      <c r="WGO65" s="386"/>
      <c r="WGP65" s="386"/>
      <c r="WGQ65" s="386"/>
      <c r="WGR65" s="386"/>
      <c r="WGS65" s="386"/>
      <c r="WGT65" s="386"/>
      <c r="WGU65" s="386"/>
      <c r="WGV65" s="386"/>
      <c r="WGW65" s="386"/>
      <c r="WGX65" s="386"/>
      <c r="WGY65" s="386"/>
      <c r="WGZ65" s="386"/>
      <c r="WHA65" s="386"/>
      <c r="WHB65" s="386"/>
      <c r="WHC65" s="386"/>
      <c r="WHD65" s="386"/>
      <c r="WHE65" s="386"/>
      <c r="WHF65" s="386"/>
      <c r="WHG65" s="386"/>
      <c r="WHH65" s="386"/>
      <c r="WHI65" s="386"/>
      <c r="WHJ65" s="386"/>
      <c r="WHK65" s="386"/>
      <c r="WHL65" s="386"/>
      <c r="WHM65" s="386"/>
      <c r="WHN65" s="386"/>
      <c r="WHO65" s="386"/>
      <c r="WHP65" s="386"/>
      <c r="WHQ65" s="386"/>
      <c r="WHR65" s="386"/>
      <c r="WHS65" s="386"/>
      <c r="WHT65" s="386"/>
      <c r="WHU65" s="386"/>
      <c r="WHV65" s="386"/>
      <c r="WHW65" s="386"/>
      <c r="WHX65" s="386"/>
      <c r="WHY65" s="386"/>
      <c r="WHZ65" s="386"/>
      <c r="WIA65" s="386"/>
      <c r="WIB65" s="386"/>
      <c r="WIC65" s="386"/>
      <c r="WID65" s="386"/>
      <c r="WIE65" s="386"/>
      <c r="WIF65" s="386"/>
      <c r="WIG65" s="386"/>
      <c r="WIH65" s="386"/>
      <c r="WII65" s="386"/>
      <c r="WIJ65" s="386"/>
      <c r="WIK65" s="386"/>
      <c r="WIL65" s="386"/>
      <c r="WIM65" s="386"/>
      <c r="WIN65" s="386"/>
      <c r="WIO65" s="386"/>
      <c r="WIP65" s="386"/>
      <c r="WIQ65" s="386"/>
      <c r="WIR65" s="386"/>
      <c r="WIS65" s="386"/>
      <c r="WIT65" s="386"/>
      <c r="WIU65" s="386"/>
      <c r="WIV65" s="386"/>
      <c r="WIW65" s="386"/>
      <c r="WIX65" s="386"/>
      <c r="WIY65" s="386"/>
      <c r="WIZ65" s="386"/>
      <c r="WJA65" s="386"/>
      <c r="WJB65" s="386"/>
      <c r="WJC65" s="386"/>
      <c r="WJD65" s="386"/>
      <c r="WJE65" s="386"/>
      <c r="WJF65" s="386"/>
      <c r="WJG65" s="386"/>
      <c r="WJH65" s="386"/>
      <c r="WJI65" s="386"/>
      <c r="WJJ65" s="386"/>
      <c r="WJK65" s="386"/>
      <c r="WJL65" s="386"/>
      <c r="WJM65" s="386"/>
      <c r="WJN65" s="386"/>
      <c r="WJO65" s="386"/>
      <c r="WJP65" s="386"/>
      <c r="WJQ65" s="386"/>
      <c r="WJR65" s="386"/>
      <c r="WJS65" s="386"/>
      <c r="WJT65" s="386"/>
      <c r="WJU65" s="386"/>
      <c r="WJV65" s="386"/>
      <c r="WJW65" s="386"/>
      <c r="WJX65" s="386"/>
      <c r="WJY65" s="386"/>
      <c r="WJZ65" s="386"/>
      <c r="WKA65" s="386"/>
      <c r="WKB65" s="386"/>
      <c r="WKC65" s="386"/>
      <c r="WKD65" s="386"/>
      <c r="WKE65" s="386"/>
      <c r="WKF65" s="386"/>
      <c r="WKG65" s="386"/>
      <c r="WKH65" s="386"/>
      <c r="WKI65" s="386"/>
      <c r="WKJ65" s="386"/>
      <c r="WKK65" s="386"/>
      <c r="WKL65" s="386"/>
      <c r="WKM65" s="386"/>
      <c r="WKN65" s="386"/>
      <c r="WKO65" s="386"/>
      <c r="WKP65" s="386"/>
      <c r="WKQ65" s="386"/>
      <c r="WKR65" s="386"/>
      <c r="WKS65" s="386"/>
      <c r="WKT65" s="386"/>
      <c r="WKU65" s="386"/>
      <c r="WKV65" s="386"/>
      <c r="WKW65" s="386"/>
      <c r="WKX65" s="386"/>
      <c r="WKY65" s="386"/>
      <c r="WKZ65" s="386"/>
      <c r="WLA65" s="386"/>
      <c r="WLB65" s="386"/>
      <c r="WLC65" s="386"/>
      <c r="WLD65" s="386"/>
      <c r="WLE65" s="386"/>
      <c r="WLF65" s="386"/>
      <c r="WLG65" s="386"/>
      <c r="WLH65" s="386"/>
      <c r="WLI65" s="386"/>
      <c r="WLJ65" s="386"/>
      <c r="WLK65" s="386"/>
      <c r="WLL65" s="386"/>
      <c r="WLM65" s="386"/>
      <c r="WLN65" s="386"/>
      <c r="WLO65" s="386"/>
      <c r="WLP65" s="386"/>
      <c r="WLQ65" s="386"/>
      <c r="WLR65" s="386"/>
      <c r="WLS65" s="386"/>
      <c r="WLT65" s="386"/>
      <c r="WLU65" s="386"/>
      <c r="WLV65" s="386"/>
      <c r="WLW65" s="386"/>
      <c r="WLX65" s="386"/>
      <c r="WLY65" s="386"/>
      <c r="WLZ65" s="386"/>
      <c r="WMA65" s="386"/>
      <c r="WMB65" s="386"/>
      <c r="WMC65" s="386"/>
      <c r="WMD65" s="386"/>
      <c r="WME65" s="386"/>
      <c r="WMF65" s="386"/>
      <c r="WMG65" s="386"/>
      <c r="WMH65" s="386"/>
      <c r="WMI65" s="386"/>
      <c r="WMJ65" s="386"/>
      <c r="WMK65" s="386"/>
      <c r="WML65" s="386"/>
      <c r="WMM65" s="386"/>
      <c r="WMN65" s="386"/>
      <c r="WMO65" s="386"/>
      <c r="WMP65" s="386"/>
      <c r="WMQ65" s="386"/>
      <c r="WMR65" s="386"/>
      <c r="WMS65" s="386"/>
      <c r="WMT65" s="386"/>
      <c r="WMU65" s="386"/>
      <c r="WMV65" s="386"/>
      <c r="WMW65" s="386"/>
      <c r="WMX65" s="386"/>
      <c r="WMY65" s="386"/>
      <c r="WMZ65" s="386"/>
      <c r="WNA65" s="386"/>
      <c r="WNB65" s="386"/>
      <c r="WNC65" s="386"/>
      <c r="WND65" s="386"/>
      <c r="WNE65" s="386"/>
      <c r="WNF65" s="386"/>
      <c r="WNG65" s="386"/>
      <c r="WNH65" s="386"/>
      <c r="WNI65" s="386"/>
      <c r="WNJ65" s="386"/>
      <c r="WNK65" s="386"/>
      <c r="WNL65" s="386"/>
      <c r="WNM65" s="386"/>
      <c r="WNN65" s="386"/>
      <c r="WNO65" s="386"/>
      <c r="WNP65" s="386"/>
      <c r="WNQ65" s="386"/>
      <c r="WNR65" s="386"/>
      <c r="WNS65" s="386"/>
      <c r="WNT65" s="386"/>
      <c r="WNU65" s="386"/>
      <c r="WNV65" s="386"/>
      <c r="WNW65" s="386"/>
      <c r="WNX65" s="386"/>
      <c r="WNY65" s="386"/>
      <c r="WNZ65" s="386"/>
      <c r="WOA65" s="386"/>
      <c r="WOB65" s="386"/>
      <c r="WOC65" s="386"/>
      <c r="WOD65" s="386"/>
      <c r="WOE65" s="386"/>
      <c r="WOF65" s="386"/>
      <c r="WOG65" s="386"/>
      <c r="WOH65" s="386"/>
      <c r="WOI65" s="386"/>
      <c r="WOJ65" s="386"/>
      <c r="WOK65" s="386"/>
      <c r="WOL65" s="386"/>
      <c r="WOM65" s="386"/>
      <c r="WON65" s="386"/>
      <c r="WOO65" s="386"/>
      <c r="WOP65" s="386"/>
      <c r="WOQ65" s="386"/>
      <c r="WOR65" s="386"/>
      <c r="WOS65" s="386"/>
      <c r="WOT65" s="386"/>
      <c r="WOU65" s="386"/>
      <c r="WOV65" s="386"/>
      <c r="WOW65" s="386"/>
      <c r="WOX65" s="386"/>
      <c r="WOY65" s="386"/>
      <c r="WOZ65" s="386"/>
      <c r="WPA65" s="386"/>
      <c r="WPB65" s="386"/>
      <c r="WPC65" s="386"/>
      <c r="WPD65" s="386"/>
      <c r="WPE65" s="386"/>
      <c r="WPF65" s="386"/>
      <c r="WPG65" s="386"/>
      <c r="WPH65" s="386"/>
      <c r="WPI65" s="386"/>
      <c r="WPJ65" s="386"/>
      <c r="WPK65" s="386"/>
      <c r="WPL65" s="386"/>
      <c r="WPM65" s="386"/>
      <c r="WPN65" s="386"/>
      <c r="WPO65" s="386"/>
      <c r="WPP65" s="386"/>
      <c r="WPQ65" s="386"/>
      <c r="WPR65" s="386"/>
      <c r="WPS65" s="386"/>
      <c r="WPT65" s="386"/>
      <c r="WPU65" s="386"/>
      <c r="WPV65" s="386"/>
      <c r="WPW65" s="386"/>
      <c r="WPX65" s="386"/>
      <c r="WPY65" s="386"/>
      <c r="WPZ65" s="386"/>
      <c r="WQA65" s="386"/>
      <c r="WQB65" s="386"/>
      <c r="WQC65" s="386"/>
      <c r="WQD65" s="386"/>
      <c r="WQE65" s="386"/>
      <c r="WQF65" s="386"/>
      <c r="WQG65" s="386"/>
      <c r="WQH65" s="386"/>
      <c r="WQI65" s="386"/>
      <c r="WQJ65" s="386"/>
      <c r="WQK65" s="386"/>
      <c r="WQL65" s="386"/>
      <c r="WQM65" s="386"/>
      <c r="WQN65" s="386"/>
      <c r="WQO65" s="386"/>
      <c r="WQP65" s="386"/>
      <c r="WQQ65" s="386"/>
      <c r="WQR65" s="386"/>
      <c r="WQS65" s="386"/>
      <c r="WQT65" s="386"/>
      <c r="WQU65" s="386"/>
      <c r="WQV65" s="386"/>
      <c r="WQW65" s="386"/>
      <c r="WQX65" s="386"/>
      <c r="WQY65" s="386"/>
      <c r="WQZ65" s="386"/>
      <c r="WRA65" s="386"/>
      <c r="WRB65" s="386"/>
      <c r="WRC65" s="386"/>
      <c r="WRD65" s="386"/>
      <c r="WRE65" s="386"/>
      <c r="WRF65" s="386"/>
      <c r="WRG65" s="386"/>
      <c r="WRH65" s="386"/>
      <c r="WRI65" s="386"/>
      <c r="WRJ65" s="386"/>
      <c r="WRK65" s="386"/>
      <c r="WRL65" s="386"/>
      <c r="WRM65" s="386"/>
      <c r="WRN65" s="386"/>
      <c r="WRO65" s="386"/>
      <c r="WRP65" s="386"/>
      <c r="WRQ65" s="386"/>
      <c r="WRR65" s="386"/>
      <c r="WRS65" s="386"/>
      <c r="WRT65" s="386"/>
      <c r="WRU65" s="386"/>
      <c r="WRV65" s="386"/>
      <c r="WRW65" s="386"/>
      <c r="WRX65" s="386"/>
      <c r="WRY65" s="386"/>
      <c r="WRZ65" s="386"/>
      <c r="WSA65" s="386"/>
      <c r="WSB65" s="386"/>
      <c r="WSC65" s="386"/>
      <c r="WSD65" s="386"/>
      <c r="WSE65" s="386"/>
      <c r="WSF65" s="386"/>
      <c r="WSG65" s="386"/>
      <c r="WSH65" s="386"/>
      <c r="WSI65" s="386"/>
      <c r="WSJ65" s="386"/>
      <c r="WSK65" s="386"/>
      <c r="WSL65" s="386"/>
      <c r="WSM65" s="386"/>
      <c r="WSN65" s="386"/>
      <c r="WSO65" s="386"/>
      <c r="WSP65" s="386"/>
      <c r="WSQ65" s="386"/>
      <c r="WSR65" s="386"/>
      <c r="WSS65" s="386"/>
      <c r="WST65" s="386"/>
      <c r="WSU65" s="386"/>
      <c r="WSV65" s="386"/>
      <c r="WSW65" s="386"/>
      <c r="WSX65" s="386"/>
      <c r="WSY65" s="386"/>
      <c r="WSZ65" s="386"/>
      <c r="WTA65" s="386"/>
      <c r="WTB65" s="386"/>
      <c r="WTC65" s="386"/>
      <c r="WTD65" s="386"/>
      <c r="WTE65" s="386"/>
      <c r="WTF65" s="386"/>
      <c r="WTG65" s="386"/>
      <c r="WTH65" s="386"/>
      <c r="WTI65" s="386"/>
      <c r="WTJ65" s="386"/>
      <c r="WTK65" s="386"/>
      <c r="WTL65" s="386"/>
      <c r="WTM65" s="386"/>
      <c r="WTN65" s="386"/>
      <c r="WTO65" s="386"/>
      <c r="WTP65" s="386"/>
      <c r="WTQ65" s="386"/>
      <c r="WTR65" s="386"/>
      <c r="WTS65" s="386"/>
      <c r="WTT65" s="386"/>
      <c r="WTU65" s="386"/>
      <c r="WTV65" s="386"/>
      <c r="WTW65" s="386"/>
      <c r="WTX65" s="386"/>
      <c r="WTY65" s="386"/>
      <c r="WTZ65" s="386"/>
      <c r="WUA65" s="386"/>
      <c r="WUB65" s="386"/>
      <c r="WUC65" s="386"/>
      <c r="WUD65" s="386"/>
      <c r="WUE65" s="386"/>
      <c r="WUF65" s="386"/>
      <c r="WUG65" s="386"/>
      <c r="WUH65" s="386"/>
      <c r="WUI65" s="386"/>
      <c r="WUJ65" s="386"/>
      <c r="WUK65" s="386"/>
      <c r="WUL65" s="386"/>
      <c r="WUM65" s="386"/>
      <c r="WUN65" s="386"/>
      <c r="WUO65" s="386"/>
      <c r="WUP65" s="386"/>
      <c r="WUQ65" s="386"/>
      <c r="WUR65" s="386"/>
      <c r="WUS65" s="386"/>
      <c r="WUT65" s="386"/>
      <c r="WUU65" s="386"/>
      <c r="WUV65" s="386"/>
      <c r="WUW65" s="386"/>
      <c r="WUX65" s="386"/>
      <c r="WUY65" s="386"/>
      <c r="WUZ65" s="386"/>
      <c r="WVA65" s="386"/>
      <c r="WVB65" s="386"/>
      <c r="WVC65" s="386"/>
      <c r="WVD65" s="386"/>
      <c r="WVE65" s="386"/>
      <c r="WVF65" s="386"/>
      <c r="WVG65" s="386"/>
      <c r="WVH65" s="386"/>
      <c r="WVI65" s="386"/>
      <c r="WVJ65" s="386"/>
      <c r="WVK65" s="386"/>
      <c r="WVL65" s="386"/>
      <c r="WVM65" s="386"/>
      <c r="WVN65" s="386"/>
      <c r="WVO65" s="386"/>
      <c r="WVP65" s="386"/>
      <c r="WVQ65" s="386"/>
      <c r="WVR65" s="386"/>
      <c r="WVS65" s="386"/>
      <c r="WVT65" s="386"/>
      <c r="WVU65" s="386"/>
      <c r="WVV65" s="386"/>
      <c r="WVW65" s="386"/>
      <c r="WVX65" s="386"/>
      <c r="WVY65" s="386"/>
      <c r="WVZ65" s="386"/>
      <c r="WWA65" s="386"/>
      <c r="WWB65" s="386"/>
      <c r="WWC65" s="386"/>
      <c r="WWD65" s="386"/>
      <c r="WWE65" s="386"/>
      <c r="WWF65" s="386"/>
      <c r="WWG65" s="386"/>
      <c r="WWH65" s="386"/>
      <c r="WWI65" s="386"/>
      <c r="WWJ65" s="386"/>
      <c r="WWK65" s="386"/>
      <c r="WWL65" s="386"/>
      <c r="WWM65" s="386"/>
      <c r="WWN65" s="386"/>
      <c r="WWO65" s="386"/>
      <c r="WWP65" s="386"/>
      <c r="WWQ65" s="386"/>
      <c r="WWR65" s="386"/>
      <c r="WWS65" s="386"/>
      <c r="WWT65" s="386"/>
      <c r="WWU65" s="386"/>
      <c r="WWV65" s="386"/>
      <c r="WWW65" s="386"/>
      <c r="WWX65" s="386"/>
      <c r="WWY65" s="386"/>
      <c r="WWZ65" s="386"/>
      <c r="WXA65" s="386"/>
      <c r="WXB65" s="386"/>
      <c r="WXC65" s="386"/>
      <c r="WXD65" s="386"/>
      <c r="WXE65" s="386"/>
      <c r="WXF65" s="386"/>
      <c r="WXG65" s="386"/>
      <c r="WXH65" s="386"/>
      <c r="WXI65" s="386"/>
      <c r="WXJ65" s="386"/>
      <c r="WXK65" s="386"/>
      <c r="WXL65" s="386"/>
      <c r="WXM65" s="386"/>
      <c r="WXN65" s="386"/>
      <c r="WXO65" s="386"/>
      <c r="WXP65" s="386"/>
      <c r="WXQ65" s="386"/>
      <c r="WXR65" s="386"/>
      <c r="WXS65" s="386"/>
      <c r="WXT65" s="386"/>
      <c r="WXU65" s="386"/>
      <c r="WXV65" s="386"/>
      <c r="WXW65" s="386"/>
      <c r="WXX65" s="386"/>
      <c r="WXY65" s="386"/>
      <c r="WXZ65" s="386"/>
      <c r="WYA65" s="386"/>
      <c r="WYB65" s="386"/>
      <c r="WYC65" s="386"/>
      <c r="WYD65" s="386"/>
      <c r="WYE65" s="386"/>
      <c r="WYF65" s="386"/>
      <c r="WYG65" s="386"/>
      <c r="WYH65" s="386"/>
      <c r="WYI65" s="386"/>
      <c r="WYJ65" s="386"/>
      <c r="WYK65" s="386"/>
      <c r="WYL65" s="386"/>
      <c r="WYM65" s="386"/>
      <c r="WYN65" s="386"/>
      <c r="WYO65" s="386"/>
      <c r="WYP65" s="386"/>
      <c r="WYQ65" s="386"/>
      <c r="WYR65" s="386"/>
      <c r="WYS65" s="386"/>
      <c r="WYT65" s="386"/>
      <c r="WYU65" s="386"/>
      <c r="WYV65" s="386"/>
      <c r="WYW65" s="386"/>
      <c r="WYX65" s="386"/>
      <c r="WYY65" s="386"/>
      <c r="WYZ65" s="386"/>
      <c r="WZA65" s="386"/>
      <c r="WZB65" s="386"/>
      <c r="WZC65" s="386"/>
      <c r="WZD65" s="386"/>
      <c r="WZE65" s="386"/>
      <c r="WZF65" s="386"/>
      <c r="WZG65" s="386"/>
      <c r="WZH65" s="386"/>
      <c r="WZI65" s="386"/>
      <c r="WZJ65" s="386"/>
      <c r="WZK65" s="386"/>
      <c r="WZL65" s="386"/>
      <c r="WZM65" s="386"/>
      <c r="WZN65" s="386"/>
      <c r="WZO65" s="386"/>
      <c r="WZP65" s="386"/>
      <c r="WZQ65" s="386"/>
      <c r="WZR65" s="386"/>
      <c r="WZS65" s="386"/>
      <c r="WZT65" s="386"/>
      <c r="WZU65" s="386"/>
      <c r="WZV65" s="386"/>
      <c r="WZW65" s="386"/>
      <c r="WZX65" s="386"/>
      <c r="WZY65" s="386"/>
      <c r="WZZ65" s="386"/>
      <c r="XAA65" s="386"/>
      <c r="XAB65" s="386"/>
      <c r="XAC65" s="386"/>
      <c r="XAD65" s="386"/>
      <c r="XAE65" s="386"/>
      <c r="XAF65" s="386"/>
      <c r="XAG65" s="386"/>
      <c r="XAH65" s="386"/>
      <c r="XAI65" s="386"/>
      <c r="XAJ65" s="386"/>
      <c r="XAK65" s="386"/>
      <c r="XAL65" s="386"/>
      <c r="XAM65" s="386"/>
      <c r="XAN65" s="386"/>
      <c r="XAO65" s="386"/>
      <c r="XAP65" s="386"/>
      <c r="XAQ65" s="386"/>
      <c r="XAR65" s="386"/>
      <c r="XAS65" s="386"/>
      <c r="XAT65" s="386"/>
      <c r="XAU65" s="386"/>
      <c r="XAV65" s="386"/>
      <c r="XAW65" s="386"/>
      <c r="XAX65" s="386"/>
      <c r="XAY65" s="386"/>
      <c r="XAZ65" s="386"/>
      <c r="XBA65" s="386"/>
      <c r="XBB65" s="386"/>
      <c r="XBC65" s="386"/>
      <c r="XBD65" s="386"/>
      <c r="XBE65" s="386"/>
      <c r="XBF65" s="386"/>
      <c r="XBG65" s="386"/>
      <c r="XBH65" s="386"/>
      <c r="XBI65" s="386"/>
      <c r="XBJ65" s="386"/>
      <c r="XBK65" s="386"/>
      <c r="XBL65" s="386"/>
      <c r="XBM65" s="386"/>
      <c r="XBN65" s="386"/>
      <c r="XBO65" s="386"/>
      <c r="XBP65" s="386"/>
      <c r="XBQ65" s="386"/>
      <c r="XBR65" s="386"/>
      <c r="XBS65" s="386"/>
      <c r="XBT65" s="386"/>
      <c r="XBU65" s="386"/>
      <c r="XBV65" s="386"/>
      <c r="XBW65" s="386"/>
      <c r="XBX65" s="386"/>
      <c r="XBY65" s="386"/>
      <c r="XBZ65" s="386"/>
      <c r="XCA65" s="386"/>
      <c r="XCB65" s="386"/>
      <c r="XCC65" s="386"/>
      <c r="XCD65" s="386"/>
      <c r="XCE65" s="386"/>
      <c r="XCF65" s="386"/>
      <c r="XCG65" s="386"/>
      <c r="XCH65" s="386"/>
      <c r="XCI65" s="386"/>
      <c r="XCJ65" s="386"/>
      <c r="XCK65" s="386"/>
      <c r="XCL65" s="386"/>
      <c r="XCM65" s="386"/>
      <c r="XCN65" s="386"/>
      <c r="XCO65" s="386"/>
      <c r="XCP65" s="386"/>
      <c r="XCQ65" s="386"/>
      <c r="XCR65" s="386"/>
      <c r="XCS65" s="386"/>
      <c r="XCT65" s="386"/>
      <c r="XCU65" s="386"/>
      <c r="XCV65" s="386"/>
      <c r="XCW65" s="386"/>
      <c r="XCX65" s="386"/>
      <c r="XCY65" s="386"/>
      <c r="XCZ65" s="386"/>
      <c r="XDA65" s="386"/>
      <c r="XDB65" s="386"/>
      <c r="XDC65" s="386"/>
      <c r="XDD65" s="386"/>
      <c r="XDE65" s="386"/>
      <c r="XDF65" s="386"/>
      <c r="XDG65" s="386"/>
      <c r="XDH65" s="386"/>
      <c r="XDI65" s="386"/>
      <c r="XDJ65" s="386"/>
      <c r="XDK65" s="386"/>
      <c r="XDL65" s="386"/>
      <c r="XDM65" s="386"/>
      <c r="XDN65" s="386"/>
      <c r="XDO65" s="386"/>
      <c r="XDP65" s="386"/>
      <c r="XDQ65" s="386"/>
      <c r="XDR65" s="386"/>
      <c r="XDS65" s="386"/>
      <c r="XDT65" s="386"/>
      <c r="XDU65" s="386"/>
      <c r="XDV65" s="386"/>
      <c r="XDW65" s="386"/>
      <c r="XDX65" s="386"/>
      <c r="XDY65" s="386"/>
      <c r="XDZ65" s="386"/>
      <c r="XEA65" s="386"/>
      <c r="XEB65" s="386"/>
      <c r="XEC65" s="386"/>
      <c r="XED65" s="386"/>
      <c r="XEE65" s="386"/>
      <c r="XEF65" s="386"/>
      <c r="XEG65" s="386"/>
      <c r="XEH65" s="386"/>
      <c r="XEI65" s="386"/>
      <c r="XEJ65" s="386"/>
      <c r="XEK65" s="386"/>
      <c r="XEL65" s="386"/>
      <c r="XEM65" s="386"/>
      <c r="XEN65" s="386"/>
      <c r="XEO65" s="386"/>
      <c r="XEP65" s="386"/>
      <c r="XEQ65" s="386"/>
      <c r="XER65" s="386"/>
      <c r="XES65" s="386"/>
      <c r="XET65" s="386"/>
      <c r="XEU65" s="386"/>
      <c r="XEV65" s="386"/>
      <c r="XEW65" s="386"/>
      <c r="XEX65" s="386"/>
      <c r="XEY65" s="386"/>
      <c r="XEZ65" s="386"/>
      <c r="XFA65" s="386"/>
      <c r="XFB65" s="386"/>
      <c r="XFC65" s="386"/>
      <c r="XFD65" s="386"/>
    </row>
    <row r="66" spans="1:16384" s="386" customFormat="1">
      <c r="A66" s="423" t="s">
        <v>101</v>
      </c>
      <c r="B66" s="475">
        <v>43118</v>
      </c>
      <c r="C66" s="423" t="s">
        <v>287</v>
      </c>
      <c r="D66" s="424" t="s">
        <v>288</v>
      </c>
      <c r="E66" s="425">
        <v>5000</v>
      </c>
      <c r="F66" s="426" t="s">
        <v>294</v>
      </c>
      <c r="G66" s="427">
        <v>43208</v>
      </c>
      <c r="H66" s="424">
        <v>90</v>
      </c>
      <c r="I66" s="474">
        <v>43283</v>
      </c>
      <c r="J66" s="434">
        <v>5000</v>
      </c>
      <c r="K66" s="435">
        <v>0</v>
      </c>
      <c r="L66" s="436">
        <v>354</v>
      </c>
      <c r="M66" s="437" t="s">
        <v>295</v>
      </c>
      <c r="N66" s="437" t="s">
        <v>183</v>
      </c>
      <c r="O66" s="440">
        <v>2</v>
      </c>
      <c r="P66" s="439" t="s">
        <v>107</v>
      </c>
      <c r="Q66" s="437">
        <v>2500</v>
      </c>
      <c r="R66" s="437">
        <v>5000</v>
      </c>
      <c r="S66" s="437" t="s">
        <v>184</v>
      </c>
      <c r="T66" s="439">
        <v>170</v>
      </c>
      <c r="U66" s="450">
        <v>340</v>
      </c>
      <c r="V66" s="448" t="s">
        <v>296</v>
      </c>
      <c r="W66" s="449">
        <v>43117</v>
      </c>
      <c r="X66" s="439"/>
      <c r="Y66" s="458">
        <v>0.17</v>
      </c>
      <c r="Z66" s="459"/>
      <c r="AA66" s="460"/>
      <c r="AB66" s="460"/>
      <c r="AC66" s="460"/>
    </row>
    <row r="67" spans="1:16384" s="386" customFormat="1">
      <c r="A67" s="423" t="s">
        <v>101</v>
      </c>
      <c r="B67" s="475">
        <v>43119</v>
      </c>
      <c r="C67" s="423" t="s">
        <v>287</v>
      </c>
      <c r="D67" s="424" t="s">
        <v>288</v>
      </c>
      <c r="E67" s="425">
        <v>2400</v>
      </c>
      <c r="F67" s="426" t="s">
        <v>297</v>
      </c>
      <c r="G67" s="427">
        <v>43209</v>
      </c>
      <c r="H67" s="424">
        <v>90</v>
      </c>
      <c r="I67" s="474">
        <v>43283</v>
      </c>
      <c r="J67" s="434">
        <v>2400</v>
      </c>
      <c r="K67" s="435">
        <v>0</v>
      </c>
      <c r="L67" s="436">
        <v>460</v>
      </c>
      <c r="M67" s="437" t="s">
        <v>212</v>
      </c>
      <c r="N67" s="437" t="s">
        <v>188</v>
      </c>
      <c r="O67" s="440">
        <v>1</v>
      </c>
      <c r="P67" s="439" t="s">
        <v>107</v>
      </c>
      <c r="Q67" s="437">
        <v>2400</v>
      </c>
      <c r="R67" s="437">
        <v>2400</v>
      </c>
      <c r="S67" s="437" t="s">
        <v>190</v>
      </c>
      <c r="T67" s="439">
        <v>170</v>
      </c>
      <c r="U67" s="450">
        <v>170</v>
      </c>
      <c r="V67" s="448" t="s">
        <v>298</v>
      </c>
      <c r="W67" s="449">
        <v>43120</v>
      </c>
      <c r="X67" s="439"/>
      <c r="Y67" s="458">
        <v>0.17</v>
      </c>
      <c r="Z67" s="459"/>
      <c r="AA67" s="460"/>
      <c r="AB67" s="460"/>
      <c r="AC67" s="460"/>
    </row>
    <row r="68" spans="1:16384" s="386" customFormat="1">
      <c r="A68" s="423" t="s">
        <v>101</v>
      </c>
      <c r="B68" s="475">
        <v>43217</v>
      </c>
      <c r="C68" s="423" t="s">
        <v>299</v>
      </c>
      <c r="D68" s="424" t="s">
        <v>300</v>
      </c>
      <c r="E68" s="425">
        <v>23500</v>
      </c>
      <c r="F68" s="426" t="s">
        <v>301</v>
      </c>
      <c r="G68" s="427">
        <v>43307</v>
      </c>
      <c r="H68" s="424">
        <v>90</v>
      </c>
      <c r="I68" s="474">
        <v>43290</v>
      </c>
      <c r="J68" s="434">
        <v>23500</v>
      </c>
      <c r="K68" s="435">
        <v>0</v>
      </c>
      <c r="L68" s="436">
        <v>586</v>
      </c>
      <c r="M68" s="437" t="s">
        <v>120</v>
      </c>
      <c r="N68" s="437" t="s">
        <v>114</v>
      </c>
      <c r="O68" s="440">
        <v>10</v>
      </c>
      <c r="P68" s="439" t="s">
        <v>107</v>
      </c>
      <c r="Q68" s="437">
        <v>2350</v>
      </c>
      <c r="R68" s="437">
        <v>23500</v>
      </c>
      <c r="S68" s="437" t="s">
        <v>115</v>
      </c>
      <c r="T68" s="439">
        <v>170</v>
      </c>
      <c r="U68" s="450">
        <v>1700</v>
      </c>
      <c r="V68" s="448" t="s">
        <v>302</v>
      </c>
      <c r="W68" s="449">
        <v>43200</v>
      </c>
      <c r="X68" s="439"/>
      <c r="Y68" s="458">
        <v>0.17</v>
      </c>
      <c r="Z68" s="459"/>
      <c r="AA68" s="460"/>
      <c r="AB68" s="460"/>
      <c r="AC68" s="460"/>
    </row>
    <row r="69" spans="1:16384" s="386" customFormat="1">
      <c r="A69" s="423" t="s">
        <v>101</v>
      </c>
      <c r="B69" s="475">
        <v>43242</v>
      </c>
      <c r="C69" s="423" t="s">
        <v>299</v>
      </c>
      <c r="D69" s="424" t="s">
        <v>300</v>
      </c>
      <c r="E69" s="425">
        <v>23299.1</v>
      </c>
      <c r="F69" s="426" t="s">
        <v>303</v>
      </c>
      <c r="G69" s="427">
        <v>43332</v>
      </c>
      <c r="H69" s="424">
        <v>90</v>
      </c>
      <c r="I69" s="474">
        <v>43290</v>
      </c>
      <c r="J69" s="434">
        <v>23299.1</v>
      </c>
      <c r="K69" s="435">
        <v>0</v>
      </c>
      <c r="L69" s="436">
        <v>692</v>
      </c>
      <c r="M69" s="437" t="s">
        <v>120</v>
      </c>
      <c r="N69" s="437" t="s">
        <v>114</v>
      </c>
      <c r="O69" s="440">
        <v>10</v>
      </c>
      <c r="P69" s="439" t="s">
        <v>107</v>
      </c>
      <c r="Q69" s="437">
        <v>2329.91</v>
      </c>
      <c r="R69" s="437">
        <v>23299.1</v>
      </c>
      <c r="S69" s="437" t="s">
        <v>115</v>
      </c>
      <c r="T69" s="439">
        <v>170</v>
      </c>
      <c r="U69" s="450">
        <v>1700</v>
      </c>
      <c r="V69" s="448" t="s">
        <v>304</v>
      </c>
      <c r="W69" s="449">
        <v>43228</v>
      </c>
      <c r="X69" s="439"/>
      <c r="Y69" s="458">
        <v>0.1600000597448</v>
      </c>
      <c r="Z69" s="459"/>
      <c r="AA69" s="460"/>
      <c r="AB69" s="460"/>
      <c r="AC69" s="460"/>
    </row>
    <row r="70" spans="1:16384" s="386" customFormat="1" ht="14.4">
      <c r="A70" s="423" t="s">
        <v>101</v>
      </c>
      <c r="B70" s="475">
        <v>43172</v>
      </c>
      <c r="C70" s="423" t="s">
        <v>305</v>
      </c>
      <c r="D70" s="424" t="s">
        <v>306</v>
      </c>
      <c r="E70" s="425">
        <v>5000</v>
      </c>
      <c r="F70" s="426" t="s">
        <v>307</v>
      </c>
      <c r="G70" s="427">
        <v>43262</v>
      </c>
      <c r="H70" s="424">
        <v>90</v>
      </c>
      <c r="I70" s="474">
        <v>43300</v>
      </c>
      <c r="J70" s="434">
        <v>5000</v>
      </c>
      <c r="K70" s="435">
        <v>0</v>
      </c>
      <c r="L70" s="436">
        <v>311</v>
      </c>
      <c r="M70" s="437" t="s">
        <v>120</v>
      </c>
      <c r="N70" s="437" t="s">
        <v>114</v>
      </c>
      <c r="O70" s="438">
        <v>2</v>
      </c>
      <c r="P70" s="439" t="s">
        <v>107</v>
      </c>
      <c r="Q70" s="437">
        <v>2500</v>
      </c>
      <c r="R70" s="437">
        <v>5000</v>
      </c>
      <c r="S70" s="437" t="s">
        <v>115</v>
      </c>
      <c r="T70" s="439">
        <v>170</v>
      </c>
      <c r="U70" s="447">
        <v>340</v>
      </c>
      <c r="V70" s="448" t="s">
        <v>308</v>
      </c>
      <c r="W70" s="449">
        <v>43172</v>
      </c>
      <c r="X70" s="439"/>
      <c r="Y70" s="458">
        <v>0.17</v>
      </c>
      <c r="Z70" s="460"/>
      <c r="AA70" s="460"/>
      <c r="AB70" s="460"/>
      <c r="AC70" s="460"/>
    </row>
    <row r="71" spans="1:16384" s="181" customFormat="1">
      <c r="A71" s="423" t="s">
        <v>101</v>
      </c>
      <c r="B71" s="475">
        <v>43111</v>
      </c>
      <c r="C71" s="423" t="s">
        <v>309</v>
      </c>
      <c r="D71" s="424" t="s">
        <v>310</v>
      </c>
      <c r="E71" s="425">
        <v>2800</v>
      </c>
      <c r="F71" s="426" t="s">
        <v>311</v>
      </c>
      <c r="G71" s="427">
        <v>43171</v>
      </c>
      <c r="H71" s="424">
        <v>60</v>
      </c>
      <c r="I71" s="474">
        <v>43290</v>
      </c>
      <c r="J71" s="434">
        <v>2800</v>
      </c>
      <c r="K71" s="435">
        <v>0</v>
      </c>
      <c r="L71" s="436">
        <v>277</v>
      </c>
      <c r="M71" s="437" t="s">
        <v>113</v>
      </c>
      <c r="N71" s="437" t="s">
        <v>227</v>
      </c>
      <c r="O71" s="438">
        <v>1</v>
      </c>
      <c r="P71" s="439" t="s">
        <v>107</v>
      </c>
      <c r="Q71" s="437">
        <v>2800</v>
      </c>
      <c r="R71" s="437">
        <v>2800</v>
      </c>
      <c r="S71" s="437" t="s">
        <v>312</v>
      </c>
      <c r="T71" s="439">
        <v>170</v>
      </c>
      <c r="U71" s="447">
        <v>170</v>
      </c>
      <c r="V71" s="448" t="s">
        <v>313</v>
      </c>
      <c r="W71" s="449">
        <v>43112</v>
      </c>
      <c r="X71" s="439"/>
      <c r="Y71" s="458">
        <v>0.17</v>
      </c>
      <c r="Z71" s="459"/>
      <c r="AA71" s="460"/>
      <c r="AB71" s="461"/>
      <c r="AC71" s="461"/>
      <c r="AD71" s="386"/>
      <c r="AE71" s="386"/>
      <c r="AF71" s="386"/>
      <c r="AG71" s="386"/>
      <c r="AH71" s="386"/>
      <c r="AI71" s="386"/>
      <c r="AJ71" s="386"/>
      <c r="AK71" s="386"/>
      <c r="AL71" s="386"/>
      <c r="AM71" s="386"/>
      <c r="AN71" s="386"/>
      <c r="AO71" s="386"/>
      <c r="AP71" s="386"/>
      <c r="AQ71" s="386"/>
      <c r="AR71" s="386"/>
      <c r="AS71" s="386"/>
      <c r="AT71" s="386"/>
      <c r="AU71" s="386"/>
      <c r="AV71" s="386"/>
      <c r="AW71" s="386"/>
      <c r="AX71" s="386"/>
      <c r="AY71" s="386"/>
      <c r="AZ71" s="386"/>
      <c r="BA71" s="386"/>
      <c r="BB71" s="386"/>
      <c r="BC71" s="386"/>
      <c r="BD71" s="386"/>
      <c r="BE71" s="386"/>
      <c r="BF71" s="386"/>
      <c r="BG71" s="386"/>
      <c r="BH71" s="386"/>
      <c r="BI71" s="386"/>
      <c r="BJ71" s="386"/>
      <c r="BK71" s="386"/>
      <c r="BL71" s="386"/>
      <c r="BM71" s="386"/>
      <c r="BN71" s="386"/>
      <c r="BO71" s="386"/>
      <c r="BP71" s="386"/>
      <c r="BQ71" s="386"/>
      <c r="BR71" s="386"/>
      <c r="BS71" s="386"/>
      <c r="BT71" s="386"/>
      <c r="BU71" s="386"/>
      <c r="BV71" s="386"/>
      <c r="BW71" s="386"/>
      <c r="BX71" s="386"/>
      <c r="BY71" s="386"/>
      <c r="BZ71" s="386"/>
      <c r="CA71" s="386"/>
      <c r="CB71" s="386"/>
      <c r="CC71" s="386"/>
      <c r="CD71" s="386"/>
      <c r="CE71" s="386"/>
      <c r="CF71" s="386"/>
      <c r="CG71" s="386"/>
      <c r="CH71" s="386"/>
      <c r="CI71" s="386"/>
      <c r="CJ71" s="386"/>
      <c r="CK71" s="386"/>
      <c r="CL71" s="386"/>
      <c r="CM71" s="386"/>
      <c r="CN71" s="386"/>
      <c r="CO71" s="386"/>
      <c r="CP71" s="386"/>
      <c r="CQ71" s="386"/>
      <c r="CR71" s="386"/>
      <c r="CS71" s="386"/>
      <c r="CT71" s="386"/>
      <c r="CU71" s="386"/>
      <c r="CV71" s="386"/>
      <c r="CW71" s="386"/>
      <c r="CX71" s="386"/>
      <c r="CY71" s="386"/>
      <c r="CZ71" s="386"/>
      <c r="DA71" s="386"/>
      <c r="DB71" s="386"/>
      <c r="DC71" s="386"/>
      <c r="DD71" s="386"/>
      <c r="DE71" s="386"/>
      <c r="DF71" s="386"/>
      <c r="DG71" s="386"/>
      <c r="DH71" s="386"/>
      <c r="DI71" s="386"/>
      <c r="DJ71" s="386"/>
      <c r="DK71" s="386"/>
      <c r="DL71" s="386"/>
      <c r="DM71" s="386"/>
      <c r="DN71" s="386"/>
      <c r="DO71" s="386"/>
      <c r="DP71" s="386"/>
      <c r="DQ71" s="386"/>
      <c r="DR71" s="386"/>
      <c r="DS71" s="386"/>
      <c r="DT71" s="386"/>
      <c r="DU71" s="386"/>
      <c r="DV71" s="386"/>
      <c r="DW71" s="386"/>
      <c r="DX71" s="386"/>
      <c r="DY71" s="386"/>
      <c r="DZ71" s="386"/>
      <c r="EA71" s="386"/>
      <c r="EB71" s="386"/>
      <c r="EC71" s="386"/>
      <c r="ED71" s="386"/>
      <c r="EE71" s="386"/>
      <c r="EF71" s="386"/>
      <c r="EG71" s="386"/>
      <c r="EH71" s="386"/>
      <c r="EI71" s="386"/>
      <c r="EJ71" s="386"/>
      <c r="EK71" s="386"/>
      <c r="EL71" s="386"/>
      <c r="EM71" s="386"/>
      <c r="EN71" s="386"/>
      <c r="EO71" s="386"/>
      <c r="EP71" s="386"/>
      <c r="EQ71" s="386"/>
      <c r="ER71" s="386"/>
      <c r="ES71" s="386"/>
      <c r="ET71" s="386"/>
      <c r="EU71" s="386"/>
      <c r="EV71" s="386"/>
      <c r="EW71" s="386"/>
      <c r="EX71" s="386"/>
      <c r="EY71" s="386"/>
      <c r="EZ71" s="386"/>
      <c r="FA71" s="386"/>
      <c r="FB71" s="386"/>
      <c r="FC71" s="386"/>
      <c r="FD71" s="386"/>
      <c r="FE71" s="386"/>
      <c r="FF71" s="386"/>
      <c r="FG71" s="386"/>
      <c r="FH71" s="386"/>
      <c r="FI71" s="386"/>
      <c r="FJ71" s="386"/>
      <c r="FK71" s="386"/>
      <c r="FL71" s="386"/>
      <c r="FM71" s="386"/>
      <c r="FN71" s="386"/>
      <c r="FO71" s="386"/>
      <c r="FP71" s="386"/>
      <c r="FQ71" s="386"/>
      <c r="FR71" s="386"/>
      <c r="FS71" s="386"/>
      <c r="FT71" s="386"/>
      <c r="FU71" s="386"/>
      <c r="FV71" s="386"/>
      <c r="FW71" s="386"/>
      <c r="FX71" s="386"/>
      <c r="FY71" s="386"/>
      <c r="FZ71" s="386"/>
      <c r="GA71" s="386"/>
      <c r="GB71" s="386"/>
      <c r="GC71" s="386"/>
      <c r="GD71" s="386"/>
      <c r="GE71" s="386"/>
      <c r="GF71" s="386"/>
      <c r="GG71" s="386"/>
      <c r="GH71" s="386"/>
      <c r="GI71" s="386"/>
      <c r="GJ71" s="386"/>
      <c r="GK71" s="386"/>
      <c r="GL71" s="386"/>
      <c r="GM71" s="386"/>
      <c r="GN71" s="386"/>
      <c r="GO71" s="386"/>
      <c r="GP71" s="386"/>
      <c r="GQ71" s="386"/>
      <c r="GR71" s="386"/>
      <c r="GS71" s="386"/>
      <c r="GT71" s="386"/>
      <c r="GU71" s="386"/>
      <c r="GV71" s="386"/>
      <c r="GW71" s="386"/>
      <c r="GX71" s="386"/>
      <c r="GY71" s="386"/>
      <c r="GZ71" s="386"/>
      <c r="HA71" s="386"/>
      <c r="HB71" s="386"/>
      <c r="HC71" s="386"/>
      <c r="HD71" s="386"/>
      <c r="HE71" s="386"/>
      <c r="HF71" s="386"/>
      <c r="HG71" s="386"/>
      <c r="HH71" s="386"/>
      <c r="HI71" s="386"/>
      <c r="HJ71" s="386"/>
      <c r="HK71" s="386"/>
      <c r="HL71" s="386"/>
      <c r="HM71" s="386"/>
      <c r="HN71" s="386"/>
      <c r="HO71" s="386"/>
      <c r="HP71" s="386"/>
      <c r="HQ71" s="386"/>
      <c r="HR71" s="386"/>
      <c r="HS71" s="386"/>
      <c r="HT71" s="386"/>
      <c r="HU71" s="386"/>
      <c r="HV71" s="386"/>
      <c r="HW71" s="386"/>
      <c r="HX71" s="386"/>
      <c r="HY71" s="386"/>
      <c r="HZ71" s="386"/>
      <c r="IA71" s="386"/>
      <c r="IB71" s="386"/>
      <c r="IC71" s="386"/>
      <c r="ID71" s="386"/>
      <c r="IE71" s="386"/>
      <c r="IF71" s="386"/>
      <c r="IG71" s="386"/>
      <c r="IH71" s="386"/>
      <c r="II71" s="386"/>
      <c r="IJ71" s="386"/>
      <c r="IK71" s="386"/>
      <c r="IL71" s="386"/>
      <c r="IM71" s="386"/>
      <c r="IN71" s="386"/>
      <c r="IO71" s="386"/>
      <c r="IP71" s="386"/>
      <c r="IQ71" s="386"/>
      <c r="IR71" s="386"/>
      <c r="IS71" s="386"/>
      <c r="IT71" s="386"/>
      <c r="IU71" s="386"/>
      <c r="IV71" s="386"/>
      <c r="IW71" s="386"/>
      <c r="IX71" s="386"/>
      <c r="IY71" s="386"/>
      <c r="IZ71" s="386"/>
      <c r="JA71" s="386"/>
      <c r="JB71" s="386"/>
      <c r="JC71" s="386"/>
      <c r="JD71" s="386"/>
      <c r="JE71" s="386"/>
      <c r="JF71" s="386"/>
      <c r="JG71" s="386"/>
      <c r="JH71" s="386"/>
      <c r="JI71" s="386"/>
      <c r="JJ71" s="386"/>
      <c r="JK71" s="386"/>
      <c r="JL71" s="386"/>
      <c r="JM71" s="386"/>
      <c r="JN71" s="386"/>
      <c r="JO71" s="386"/>
      <c r="JP71" s="386"/>
      <c r="JQ71" s="386"/>
      <c r="JR71" s="386"/>
      <c r="JS71" s="386"/>
      <c r="JT71" s="386"/>
      <c r="JU71" s="386"/>
      <c r="JV71" s="386"/>
      <c r="JW71" s="386"/>
      <c r="JX71" s="386"/>
      <c r="JY71" s="386"/>
      <c r="JZ71" s="386"/>
      <c r="KA71" s="386"/>
      <c r="KB71" s="386"/>
      <c r="KC71" s="386"/>
      <c r="KD71" s="386"/>
      <c r="KE71" s="386"/>
      <c r="KF71" s="386"/>
      <c r="KG71" s="386"/>
      <c r="KH71" s="386"/>
      <c r="KI71" s="386"/>
      <c r="KJ71" s="386"/>
      <c r="KK71" s="386"/>
      <c r="KL71" s="386"/>
      <c r="KM71" s="386"/>
      <c r="KN71" s="386"/>
      <c r="KO71" s="386"/>
      <c r="KP71" s="386"/>
      <c r="KQ71" s="386"/>
      <c r="KR71" s="386"/>
      <c r="KS71" s="386"/>
      <c r="KT71" s="386"/>
      <c r="KU71" s="386"/>
      <c r="KV71" s="386"/>
      <c r="KW71" s="386"/>
      <c r="KX71" s="386"/>
      <c r="KY71" s="386"/>
      <c r="KZ71" s="386"/>
      <c r="LA71" s="386"/>
      <c r="LB71" s="386"/>
      <c r="LC71" s="386"/>
      <c r="LD71" s="386"/>
      <c r="LE71" s="386"/>
      <c r="LF71" s="386"/>
      <c r="LG71" s="386"/>
      <c r="LH71" s="386"/>
      <c r="LI71" s="386"/>
      <c r="LJ71" s="386"/>
      <c r="LK71" s="386"/>
      <c r="LL71" s="386"/>
      <c r="LM71" s="386"/>
      <c r="LN71" s="386"/>
      <c r="LO71" s="386"/>
      <c r="LP71" s="386"/>
      <c r="LQ71" s="386"/>
      <c r="LR71" s="386"/>
      <c r="LS71" s="386"/>
      <c r="LT71" s="386"/>
      <c r="LU71" s="386"/>
      <c r="LV71" s="386"/>
      <c r="LW71" s="386"/>
      <c r="LX71" s="386"/>
      <c r="LY71" s="386"/>
      <c r="LZ71" s="386"/>
      <c r="MA71" s="386"/>
      <c r="MB71" s="386"/>
      <c r="MC71" s="386"/>
      <c r="MD71" s="386"/>
      <c r="ME71" s="386"/>
      <c r="MF71" s="386"/>
      <c r="MG71" s="386"/>
      <c r="MH71" s="386"/>
      <c r="MI71" s="386"/>
      <c r="MJ71" s="386"/>
      <c r="MK71" s="386"/>
      <c r="ML71" s="386"/>
      <c r="MM71" s="386"/>
      <c r="MN71" s="386"/>
      <c r="MO71" s="386"/>
      <c r="MP71" s="386"/>
      <c r="MQ71" s="386"/>
      <c r="MR71" s="386"/>
      <c r="MS71" s="386"/>
      <c r="MT71" s="386"/>
      <c r="MU71" s="386"/>
      <c r="MV71" s="386"/>
      <c r="MW71" s="386"/>
      <c r="MX71" s="386"/>
      <c r="MY71" s="386"/>
      <c r="MZ71" s="386"/>
      <c r="NA71" s="386"/>
      <c r="NB71" s="386"/>
      <c r="NC71" s="386"/>
      <c r="ND71" s="386"/>
      <c r="NE71" s="386"/>
      <c r="NF71" s="386"/>
      <c r="NG71" s="386"/>
      <c r="NH71" s="386"/>
      <c r="NI71" s="386"/>
      <c r="NJ71" s="386"/>
      <c r="NK71" s="386"/>
      <c r="NL71" s="386"/>
      <c r="NM71" s="386"/>
      <c r="NN71" s="386"/>
      <c r="NO71" s="386"/>
      <c r="NP71" s="386"/>
      <c r="NQ71" s="386"/>
      <c r="NR71" s="386"/>
      <c r="NS71" s="386"/>
      <c r="NT71" s="386"/>
      <c r="NU71" s="386"/>
      <c r="NV71" s="386"/>
      <c r="NW71" s="386"/>
      <c r="NX71" s="386"/>
      <c r="NY71" s="386"/>
      <c r="NZ71" s="386"/>
      <c r="OA71" s="386"/>
      <c r="OB71" s="386"/>
      <c r="OC71" s="386"/>
      <c r="OD71" s="386"/>
      <c r="OE71" s="386"/>
      <c r="OF71" s="386"/>
      <c r="OG71" s="386"/>
      <c r="OH71" s="386"/>
      <c r="OI71" s="386"/>
      <c r="OJ71" s="386"/>
      <c r="OK71" s="386"/>
      <c r="OL71" s="386"/>
      <c r="OM71" s="386"/>
      <c r="ON71" s="386"/>
      <c r="OO71" s="386"/>
      <c r="OP71" s="386"/>
      <c r="OQ71" s="386"/>
      <c r="OR71" s="386"/>
      <c r="OS71" s="386"/>
      <c r="OT71" s="386"/>
      <c r="OU71" s="386"/>
      <c r="OV71" s="386"/>
      <c r="OW71" s="386"/>
      <c r="OX71" s="386"/>
      <c r="OY71" s="386"/>
      <c r="OZ71" s="386"/>
      <c r="PA71" s="386"/>
      <c r="PB71" s="386"/>
      <c r="PC71" s="386"/>
      <c r="PD71" s="386"/>
      <c r="PE71" s="386"/>
      <c r="PF71" s="386"/>
      <c r="PG71" s="386"/>
      <c r="PH71" s="386"/>
      <c r="PI71" s="386"/>
      <c r="PJ71" s="386"/>
      <c r="PK71" s="386"/>
      <c r="PL71" s="386"/>
      <c r="PM71" s="386"/>
      <c r="PN71" s="386"/>
      <c r="PO71" s="386"/>
      <c r="PP71" s="386"/>
      <c r="PQ71" s="386"/>
      <c r="PR71" s="386"/>
      <c r="PS71" s="386"/>
      <c r="PT71" s="386"/>
      <c r="PU71" s="386"/>
      <c r="PV71" s="386"/>
      <c r="PW71" s="386"/>
      <c r="PX71" s="386"/>
      <c r="PY71" s="386"/>
      <c r="PZ71" s="386"/>
      <c r="QA71" s="386"/>
      <c r="QB71" s="386"/>
      <c r="QC71" s="386"/>
      <c r="QD71" s="386"/>
      <c r="QE71" s="386"/>
      <c r="QF71" s="386"/>
      <c r="QG71" s="386"/>
      <c r="QH71" s="386"/>
      <c r="QI71" s="386"/>
      <c r="QJ71" s="386"/>
      <c r="QK71" s="386"/>
      <c r="QL71" s="386"/>
      <c r="QM71" s="386"/>
      <c r="QN71" s="386"/>
      <c r="QO71" s="386"/>
      <c r="QP71" s="386"/>
      <c r="QQ71" s="386"/>
      <c r="QR71" s="386"/>
      <c r="QS71" s="386"/>
      <c r="QT71" s="386"/>
      <c r="QU71" s="386"/>
      <c r="QV71" s="386"/>
      <c r="QW71" s="386"/>
      <c r="QX71" s="386"/>
      <c r="QY71" s="386"/>
      <c r="QZ71" s="386"/>
      <c r="RA71" s="386"/>
      <c r="RB71" s="386"/>
      <c r="RC71" s="386"/>
      <c r="RD71" s="386"/>
      <c r="RE71" s="386"/>
      <c r="RF71" s="386"/>
      <c r="RG71" s="386"/>
      <c r="RH71" s="386"/>
      <c r="RI71" s="386"/>
      <c r="RJ71" s="386"/>
      <c r="RK71" s="386"/>
      <c r="RL71" s="386"/>
      <c r="RM71" s="386"/>
      <c r="RN71" s="386"/>
      <c r="RO71" s="386"/>
      <c r="RP71" s="386"/>
      <c r="RQ71" s="386"/>
      <c r="RR71" s="386"/>
      <c r="RS71" s="386"/>
      <c r="RT71" s="386"/>
      <c r="RU71" s="386"/>
      <c r="RV71" s="386"/>
      <c r="RW71" s="386"/>
      <c r="RX71" s="386"/>
      <c r="RY71" s="386"/>
      <c r="RZ71" s="386"/>
      <c r="SA71" s="386"/>
      <c r="SB71" s="386"/>
      <c r="SC71" s="386"/>
      <c r="SD71" s="386"/>
      <c r="SE71" s="386"/>
      <c r="SF71" s="386"/>
      <c r="SG71" s="386"/>
      <c r="SH71" s="386"/>
      <c r="SI71" s="386"/>
      <c r="SJ71" s="386"/>
      <c r="SK71" s="386"/>
      <c r="SL71" s="386"/>
      <c r="SM71" s="386"/>
      <c r="SN71" s="386"/>
      <c r="SO71" s="386"/>
      <c r="SP71" s="386"/>
      <c r="SQ71" s="386"/>
      <c r="SR71" s="386"/>
      <c r="SS71" s="386"/>
      <c r="ST71" s="386"/>
      <c r="SU71" s="386"/>
      <c r="SV71" s="386"/>
      <c r="SW71" s="386"/>
      <c r="SX71" s="386"/>
      <c r="SY71" s="386"/>
      <c r="SZ71" s="386"/>
      <c r="TA71" s="386"/>
      <c r="TB71" s="386"/>
      <c r="TC71" s="386"/>
      <c r="TD71" s="386"/>
      <c r="TE71" s="386"/>
      <c r="TF71" s="386"/>
      <c r="TG71" s="386"/>
      <c r="TH71" s="386"/>
      <c r="TI71" s="386"/>
      <c r="TJ71" s="386"/>
      <c r="TK71" s="386"/>
      <c r="TL71" s="386"/>
      <c r="TM71" s="386"/>
      <c r="TN71" s="386"/>
      <c r="TO71" s="386"/>
      <c r="TP71" s="386"/>
      <c r="TQ71" s="386"/>
      <c r="TR71" s="386"/>
      <c r="TS71" s="386"/>
      <c r="TT71" s="386"/>
      <c r="TU71" s="386"/>
      <c r="TV71" s="386"/>
      <c r="TW71" s="386"/>
      <c r="TX71" s="386"/>
      <c r="TY71" s="386"/>
      <c r="TZ71" s="386"/>
      <c r="UA71" s="386"/>
      <c r="UB71" s="386"/>
      <c r="UC71" s="386"/>
      <c r="UD71" s="386"/>
      <c r="UE71" s="386"/>
      <c r="UF71" s="386"/>
      <c r="UG71" s="386"/>
      <c r="UH71" s="386"/>
      <c r="UI71" s="386"/>
      <c r="UJ71" s="386"/>
      <c r="UK71" s="386"/>
      <c r="UL71" s="386"/>
      <c r="UM71" s="386"/>
      <c r="UN71" s="386"/>
      <c r="UO71" s="386"/>
      <c r="UP71" s="386"/>
      <c r="UQ71" s="386"/>
      <c r="UR71" s="386"/>
      <c r="US71" s="386"/>
      <c r="UT71" s="386"/>
      <c r="UU71" s="386"/>
      <c r="UV71" s="386"/>
      <c r="UW71" s="386"/>
      <c r="UX71" s="386"/>
      <c r="UY71" s="386"/>
      <c r="UZ71" s="386"/>
      <c r="VA71" s="386"/>
      <c r="VB71" s="386"/>
      <c r="VC71" s="386"/>
      <c r="VD71" s="386"/>
      <c r="VE71" s="386"/>
      <c r="VF71" s="386"/>
      <c r="VG71" s="386"/>
      <c r="VH71" s="386"/>
      <c r="VI71" s="386"/>
      <c r="VJ71" s="386"/>
      <c r="VK71" s="386"/>
      <c r="VL71" s="386"/>
      <c r="VM71" s="386"/>
      <c r="VN71" s="386"/>
      <c r="VO71" s="386"/>
      <c r="VP71" s="386"/>
      <c r="VQ71" s="386"/>
      <c r="VR71" s="386"/>
      <c r="VS71" s="386"/>
      <c r="VT71" s="386"/>
      <c r="VU71" s="386"/>
      <c r="VV71" s="386"/>
      <c r="VW71" s="386"/>
      <c r="VX71" s="386"/>
      <c r="VY71" s="386"/>
      <c r="VZ71" s="386"/>
      <c r="WA71" s="386"/>
      <c r="WB71" s="386"/>
      <c r="WC71" s="386"/>
      <c r="WD71" s="386"/>
      <c r="WE71" s="386"/>
      <c r="WF71" s="386"/>
      <c r="WG71" s="386"/>
      <c r="WH71" s="386"/>
      <c r="WI71" s="386"/>
      <c r="WJ71" s="386"/>
      <c r="WK71" s="386"/>
      <c r="WL71" s="386"/>
      <c r="WM71" s="386"/>
      <c r="WN71" s="386"/>
      <c r="WO71" s="386"/>
      <c r="WP71" s="386"/>
      <c r="WQ71" s="386"/>
      <c r="WR71" s="386"/>
      <c r="WS71" s="386"/>
      <c r="WT71" s="386"/>
      <c r="WU71" s="386"/>
      <c r="WV71" s="386"/>
      <c r="WW71" s="386"/>
      <c r="WX71" s="386"/>
      <c r="WY71" s="386"/>
      <c r="WZ71" s="386"/>
      <c r="XA71" s="386"/>
      <c r="XB71" s="386"/>
      <c r="XC71" s="386"/>
      <c r="XD71" s="386"/>
      <c r="XE71" s="386"/>
      <c r="XF71" s="386"/>
      <c r="XG71" s="386"/>
      <c r="XH71" s="386"/>
      <c r="XI71" s="386"/>
      <c r="XJ71" s="386"/>
      <c r="XK71" s="386"/>
      <c r="XL71" s="386"/>
      <c r="XM71" s="386"/>
      <c r="XN71" s="386"/>
      <c r="XO71" s="386"/>
      <c r="XP71" s="386"/>
      <c r="XQ71" s="386"/>
      <c r="XR71" s="386"/>
      <c r="XS71" s="386"/>
      <c r="XT71" s="386"/>
      <c r="XU71" s="386"/>
      <c r="XV71" s="386"/>
      <c r="XW71" s="386"/>
      <c r="XX71" s="386"/>
      <c r="XY71" s="386"/>
      <c r="XZ71" s="386"/>
      <c r="YA71" s="386"/>
      <c r="YB71" s="386"/>
      <c r="YC71" s="386"/>
      <c r="YD71" s="386"/>
      <c r="YE71" s="386"/>
      <c r="YF71" s="386"/>
      <c r="YG71" s="386"/>
      <c r="YH71" s="386"/>
      <c r="YI71" s="386"/>
      <c r="YJ71" s="386"/>
      <c r="YK71" s="386"/>
      <c r="YL71" s="386"/>
      <c r="YM71" s="386"/>
      <c r="YN71" s="386"/>
      <c r="YO71" s="386"/>
      <c r="YP71" s="386"/>
      <c r="YQ71" s="386"/>
      <c r="YR71" s="386"/>
      <c r="YS71" s="386"/>
      <c r="YT71" s="386"/>
      <c r="YU71" s="386"/>
      <c r="YV71" s="386"/>
      <c r="YW71" s="386"/>
      <c r="YX71" s="386"/>
      <c r="YY71" s="386"/>
      <c r="YZ71" s="386"/>
      <c r="ZA71" s="386"/>
      <c r="ZB71" s="386"/>
      <c r="ZC71" s="386"/>
      <c r="ZD71" s="386"/>
      <c r="ZE71" s="386"/>
      <c r="ZF71" s="386"/>
      <c r="ZG71" s="386"/>
      <c r="ZH71" s="386"/>
      <c r="ZI71" s="386"/>
      <c r="ZJ71" s="386"/>
      <c r="ZK71" s="386"/>
      <c r="ZL71" s="386"/>
      <c r="ZM71" s="386"/>
      <c r="ZN71" s="386"/>
      <c r="ZO71" s="386"/>
      <c r="ZP71" s="386"/>
      <c r="ZQ71" s="386"/>
      <c r="ZR71" s="386"/>
      <c r="ZS71" s="386"/>
      <c r="ZT71" s="386"/>
      <c r="ZU71" s="386"/>
      <c r="ZV71" s="386"/>
      <c r="ZW71" s="386"/>
      <c r="ZX71" s="386"/>
      <c r="ZY71" s="386"/>
      <c r="ZZ71" s="386"/>
      <c r="AAA71" s="386"/>
      <c r="AAB71" s="386"/>
      <c r="AAC71" s="386"/>
      <c r="AAD71" s="386"/>
      <c r="AAE71" s="386"/>
      <c r="AAF71" s="386"/>
      <c r="AAG71" s="386"/>
      <c r="AAH71" s="386"/>
      <c r="AAI71" s="386"/>
      <c r="AAJ71" s="386"/>
      <c r="AAK71" s="386"/>
      <c r="AAL71" s="386"/>
      <c r="AAM71" s="386"/>
      <c r="AAN71" s="386"/>
      <c r="AAO71" s="386"/>
      <c r="AAP71" s="386"/>
      <c r="AAQ71" s="386"/>
      <c r="AAR71" s="386"/>
      <c r="AAS71" s="386"/>
      <c r="AAT71" s="386"/>
      <c r="AAU71" s="386"/>
      <c r="AAV71" s="386"/>
      <c r="AAW71" s="386"/>
      <c r="AAX71" s="386"/>
      <c r="AAY71" s="386"/>
      <c r="AAZ71" s="386"/>
      <c r="ABA71" s="386"/>
      <c r="ABB71" s="386"/>
      <c r="ABC71" s="386"/>
      <c r="ABD71" s="386"/>
      <c r="ABE71" s="386"/>
      <c r="ABF71" s="386"/>
      <c r="ABG71" s="386"/>
      <c r="ABH71" s="386"/>
      <c r="ABI71" s="386"/>
      <c r="ABJ71" s="386"/>
      <c r="ABK71" s="386"/>
      <c r="ABL71" s="386"/>
      <c r="ABM71" s="386"/>
      <c r="ABN71" s="386"/>
      <c r="ABO71" s="386"/>
      <c r="ABP71" s="386"/>
      <c r="ABQ71" s="386"/>
      <c r="ABR71" s="386"/>
      <c r="ABS71" s="386"/>
      <c r="ABT71" s="386"/>
      <c r="ABU71" s="386"/>
      <c r="ABV71" s="386"/>
      <c r="ABW71" s="386"/>
      <c r="ABX71" s="386"/>
      <c r="ABY71" s="386"/>
      <c r="ABZ71" s="386"/>
      <c r="ACA71" s="386"/>
      <c r="ACB71" s="386"/>
      <c r="ACC71" s="386"/>
      <c r="ACD71" s="386"/>
      <c r="ACE71" s="386"/>
      <c r="ACF71" s="386"/>
      <c r="ACG71" s="386"/>
      <c r="ACH71" s="386"/>
      <c r="ACI71" s="386"/>
      <c r="ACJ71" s="386"/>
      <c r="ACK71" s="386"/>
      <c r="ACL71" s="386"/>
      <c r="ACM71" s="386"/>
      <c r="ACN71" s="386"/>
      <c r="ACO71" s="386"/>
      <c r="ACP71" s="386"/>
      <c r="ACQ71" s="386"/>
      <c r="ACR71" s="386"/>
      <c r="ACS71" s="386"/>
      <c r="ACT71" s="386"/>
      <c r="ACU71" s="386"/>
      <c r="ACV71" s="386"/>
      <c r="ACW71" s="386"/>
      <c r="ACX71" s="386"/>
      <c r="ACY71" s="386"/>
      <c r="ACZ71" s="386"/>
      <c r="ADA71" s="386"/>
      <c r="ADB71" s="386"/>
      <c r="ADC71" s="386"/>
      <c r="ADD71" s="386"/>
      <c r="ADE71" s="386"/>
      <c r="ADF71" s="386"/>
      <c r="ADG71" s="386"/>
      <c r="ADH71" s="386"/>
      <c r="ADI71" s="386"/>
      <c r="ADJ71" s="386"/>
      <c r="ADK71" s="386"/>
      <c r="ADL71" s="386"/>
      <c r="ADM71" s="386"/>
      <c r="ADN71" s="386"/>
      <c r="ADO71" s="386"/>
      <c r="ADP71" s="386"/>
      <c r="ADQ71" s="386"/>
      <c r="ADR71" s="386"/>
      <c r="ADS71" s="386"/>
      <c r="ADT71" s="386"/>
      <c r="ADU71" s="386"/>
      <c r="ADV71" s="386"/>
      <c r="ADW71" s="386"/>
      <c r="ADX71" s="386"/>
      <c r="ADY71" s="386"/>
      <c r="ADZ71" s="386"/>
      <c r="AEA71" s="386"/>
      <c r="AEB71" s="386"/>
      <c r="AEC71" s="386"/>
      <c r="AED71" s="386"/>
      <c r="AEE71" s="386"/>
      <c r="AEF71" s="386"/>
      <c r="AEG71" s="386"/>
      <c r="AEH71" s="386"/>
      <c r="AEI71" s="386"/>
      <c r="AEJ71" s="386"/>
      <c r="AEK71" s="386"/>
      <c r="AEL71" s="386"/>
      <c r="AEM71" s="386"/>
      <c r="AEN71" s="386"/>
      <c r="AEO71" s="386"/>
      <c r="AEP71" s="386"/>
      <c r="AEQ71" s="386"/>
      <c r="AER71" s="386"/>
      <c r="AES71" s="386"/>
      <c r="AET71" s="386"/>
      <c r="AEU71" s="386"/>
      <c r="AEV71" s="386"/>
      <c r="AEW71" s="386"/>
      <c r="AEX71" s="386"/>
      <c r="AEY71" s="386"/>
      <c r="AEZ71" s="386"/>
      <c r="AFA71" s="386"/>
      <c r="AFB71" s="386"/>
      <c r="AFC71" s="386"/>
      <c r="AFD71" s="386"/>
      <c r="AFE71" s="386"/>
      <c r="AFF71" s="386"/>
      <c r="AFG71" s="386"/>
      <c r="AFH71" s="386"/>
      <c r="AFI71" s="386"/>
      <c r="AFJ71" s="386"/>
      <c r="AFK71" s="386"/>
      <c r="AFL71" s="386"/>
      <c r="AFM71" s="386"/>
      <c r="AFN71" s="386"/>
      <c r="AFO71" s="386"/>
      <c r="AFP71" s="386"/>
      <c r="AFQ71" s="386"/>
      <c r="AFR71" s="386"/>
      <c r="AFS71" s="386"/>
      <c r="AFT71" s="386"/>
      <c r="AFU71" s="386"/>
      <c r="AFV71" s="386"/>
      <c r="AFW71" s="386"/>
      <c r="AFX71" s="386"/>
      <c r="AFY71" s="386"/>
      <c r="AFZ71" s="386"/>
      <c r="AGA71" s="386"/>
      <c r="AGB71" s="386"/>
      <c r="AGC71" s="386"/>
      <c r="AGD71" s="386"/>
      <c r="AGE71" s="386"/>
      <c r="AGF71" s="386"/>
      <c r="AGG71" s="386"/>
      <c r="AGH71" s="386"/>
      <c r="AGI71" s="386"/>
      <c r="AGJ71" s="386"/>
      <c r="AGK71" s="386"/>
      <c r="AGL71" s="386"/>
      <c r="AGM71" s="386"/>
      <c r="AGN71" s="386"/>
      <c r="AGO71" s="386"/>
      <c r="AGP71" s="386"/>
      <c r="AGQ71" s="386"/>
      <c r="AGR71" s="386"/>
      <c r="AGS71" s="386"/>
      <c r="AGT71" s="386"/>
      <c r="AGU71" s="386"/>
      <c r="AGV71" s="386"/>
      <c r="AGW71" s="386"/>
      <c r="AGX71" s="386"/>
      <c r="AGY71" s="386"/>
      <c r="AGZ71" s="386"/>
      <c r="AHA71" s="386"/>
      <c r="AHB71" s="386"/>
      <c r="AHC71" s="386"/>
      <c r="AHD71" s="386"/>
      <c r="AHE71" s="386"/>
      <c r="AHF71" s="386"/>
      <c r="AHG71" s="386"/>
      <c r="AHH71" s="386"/>
      <c r="AHI71" s="386"/>
      <c r="AHJ71" s="386"/>
      <c r="AHK71" s="386"/>
      <c r="AHL71" s="386"/>
      <c r="AHM71" s="386"/>
      <c r="AHN71" s="386"/>
      <c r="AHO71" s="386"/>
      <c r="AHP71" s="386"/>
      <c r="AHQ71" s="386"/>
      <c r="AHR71" s="386"/>
      <c r="AHS71" s="386"/>
      <c r="AHT71" s="386"/>
      <c r="AHU71" s="386"/>
      <c r="AHV71" s="386"/>
      <c r="AHW71" s="386"/>
      <c r="AHX71" s="386"/>
      <c r="AHY71" s="386"/>
      <c r="AHZ71" s="386"/>
      <c r="AIA71" s="386"/>
      <c r="AIB71" s="386"/>
      <c r="AIC71" s="386"/>
      <c r="AID71" s="386"/>
      <c r="AIE71" s="386"/>
      <c r="AIF71" s="386"/>
      <c r="AIG71" s="386"/>
      <c r="AIH71" s="386"/>
      <c r="AII71" s="386"/>
      <c r="AIJ71" s="386"/>
      <c r="AIK71" s="386"/>
      <c r="AIL71" s="386"/>
      <c r="AIM71" s="386"/>
      <c r="AIN71" s="386"/>
      <c r="AIO71" s="386"/>
      <c r="AIP71" s="386"/>
      <c r="AIQ71" s="386"/>
      <c r="AIR71" s="386"/>
      <c r="AIS71" s="386"/>
      <c r="AIT71" s="386"/>
      <c r="AIU71" s="386"/>
      <c r="AIV71" s="386"/>
      <c r="AIW71" s="386"/>
      <c r="AIX71" s="386"/>
      <c r="AIY71" s="386"/>
      <c r="AIZ71" s="386"/>
      <c r="AJA71" s="386"/>
      <c r="AJB71" s="386"/>
      <c r="AJC71" s="386"/>
      <c r="AJD71" s="386"/>
      <c r="AJE71" s="386"/>
      <c r="AJF71" s="386"/>
      <c r="AJG71" s="386"/>
      <c r="AJH71" s="386"/>
      <c r="AJI71" s="386"/>
      <c r="AJJ71" s="386"/>
      <c r="AJK71" s="386"/>
      <c r="AJL71" s="386"/>
      <c r="AJM71" s="386"/>
      <c r="AJN71" s="386"/>
      <c r="AJO71" s="386"/>
      <c r="AJP71" s="386"/>
      <c r="AJQ71" s="386"/>
      <c r="AJR71" s="386"/>
      <c r="AJS71" s="386"/>
      <c r="AJT71" s="386"/>
      <c r="AJU71" s="386"/>
      <c r="AJV71" s="386"/>
      <c r="AJW71" s="386"/>
      <c r="AJX71" s="386"/>
      <c r="AJY71" s="386"/>
      <c r="AJZ71" s="386"/>
      <c r="AKA71" s="386"/>
      <c r="AKB71" s="386"/>
      <c r="AKC71" s="386"/>
      <c r="AKD71" s="386"/>
      <c r="AKE71" s="386"/>
      <c r="AKF71" s="386"/>
      <c r="AKG71" s="386"/>
      <c r="AKH71" s="386"/>
      <c r="AKI71" s="386"/>
      <c r="AKJ71" s="386"/>
      <c r="AKK71" s="386"/>
      <c r="AKL71" s="386"/>
      <c r="AKM71" s="386"/>
      <c r="AKN71" s="386"/>
      <c r="AKO71" s="386"/>
      <c r="AKP71" s="386"/>
      <c r="AKQ71" s="386"/>
      <c r="AKR71" s="386"/>
      <c r="AKS71" s="386"/>
      <c r="AKT71" s="386"/>
      <c r="AKU71" s="386"/>
      <c r="AKV71" s="386"/>
      <c r="AKW71" s="386"/>
      <c r="AKX71" s="386"/>
      <c r="AKY71" s="386"/>
      <c r="AKZ71" s="386"/>
      <c r="ALA71" s="386"/>
      <c r="ALB71" s="386"/>
      <c r="ALC71" s="386"/>
      <c r="ALD71" s="386"/>
      <c r="ALE71" s="386"/>
      <c r="ALF71" s="386"/>
      <c r="ALG71" s="386"/>
      <c r="ALH71" s="386"/>
      <c r="ALI71" s="386"/>
      <c r="ALJ71" s="386"/>
      <c r="ALK71" s="386"/>
      <c r="ALL71" s="386"/>
      <c r="ALM71" s="386"/>
      <c r="ALN71" s="386"/>
      <c r="ALO71" s="386"/>
      <c r="ALP71" s="386"/>
      <c r="ALQ71" s="386"/>
      <c r="ALR71" s="386"/>
      <c r="ALS71" s="386"/>
      <c r="ALT71" s="386"/>
      <c r="ALU71" s="386"/>
      <c r="ALV71" s="386"/>
      <c r="ALW71" s="386"/>
      <c r="ALX71" s="386"/>
      <c r="ALY71" s="386"/>
      <c r="ALZ71" s="386"/>
      <c r="AMA71" s="386"/>
      <c r="AMB71" s="386"/>
      <c r="AMC71" s="386"/>
      <c r="AMD71" s="386"/>
      <c r="AME71" s="386"/>
      <c r="AMF71" s="386"/>
      <c r="AMG71" s="386"/>
      <c r="AMH71" s="386"/>
      <c r="AMI71" s="386"/>
      <c r="AMJ71" s="386"/>
      <c r="AMK71" s="386"/>
      <c r="AML71" s="386"/>
      <c r="AMM71" s="386"/>
      <c r="AMN71" s="386"/>
      <c r="AMO71" s="386"/>
      <c r="AMP71" s="386"/>
      <c r="AMQ71" s="386"/>
      <c r="AMR71" s="386"/>
      <c r="AMS71" s="386"/>
      <c r="AMT71" s="386"/>
      <c r="AMU71" s="386"/>
      <c r="AMV71" s="386"/>
      <c r="AMW71" s="386"/>
      <c r="AMX71" s="386"/>
      <c r="AMY71" s="386"/>
      <c r="AMZ71" s="386"/>
      <c r="ANA71" s="386"/>
      <c r="ANB71" s="386"/>
      <c r="ANC71" s="386"/>
      <c r="AND71" s="386"/>
      <c r="ANE71" s="386"/>
      <c r="ANF71" s="386"/>
      <c r="ANG71" s="386"/>
      <c r="ANH71" s="386"/>
      <c r="ANI71" s="386"/>
      <c r="ANJ71" s="386"/>
      <c r="ANK71" s="386"/>
      <c r="ANL71" s="386"/>
      <c r="ANM71" s="386"/>
      <c r="ANN71" s="386"/>
      <c r="ANO71" s="386"/>
      <c r="ANP71" s="386"/>
      <c r="ANQ71" s="386"/>
      <c r="ANR71" s="386"/>
      <c r="ANS71" s="386"/>
      <c r="ANT71" s="386"/>
      <c r="ANU71" s="386"/>
      <c r="ANV71" s="386"/>
      <c r="ANW71" s="386"/>
      <c r="ANX71" s="386"/>
      <c r="ANY71" s="386"/>
      <c r="ANZ71" s="386"/>
      <c r="AOA71" s="386"/>
      <c r="AOB71" s="386"/>
      <c r="AOC71" s="386"/>
      <c r="AOD71" s="386"/>
      <c r="AOE71" s="386"/>
      <c r="AOF71" s="386"/>
      <c r="AOG71" s="386"/>
      <c r="AOH71" s="386"/>
      <c r="AOI71" s="386"/>
      <c r="AOJ71" s="386"/>
      <c r="AOK71" s="386"/>
      <c r="AOL71" s="386"/>
      <c r="AOM71" s="386"/>
      <c r="AON71" s="386"/>
      <c r="AOO71" s="386"/>
      <c r="AOP71" s="386"/>
      <c r="AOQ71" s="386"/>
      <c r="AOR71" s="386"/>
      <c r="AOS71" s="386"/>
      <c r="AOT71" s="386"/>
      <c r="AOU71" s="386"/>
      <c r="AOV71" s="386"/>
      <c r="AOW71" s="386"/>
      <c r="AOX71" s="386"/>
      <c r="AOY71" s="386"/>
      <c r="AOZ71" s="386"/>
      <c r="APA71" s="386"/>
      <c r="APB71" s="386"/>
      <c r="APC71" s="386"/>
      <c r="APD71" s="386"/>
      <c r="APE71" s="386"/>
      <c r="APF71" s="386"/>
      <c r="APG71" s="386"/>
      <c r="APH71" s="386"/>
      <c r="API71" s="386"/>
      <c r="APJ71" s="386"/>
      <c r="APK71" s="386"/>
      <c r="APL71" s="386"/>
      <c r="APM71" s="386"/>
      <c r="APN71" s="386"/>
      <c r="APO71" s="386"/>
      <c r="APP71" s="386"/>
      <c r="APQ71" s="386"/>
      <c r="APR71" s="386"/>
      <c r="APS71" s="386"/>
      <c r="APT71" s="386"/>
      <c r="APU71" s="386"/>
      <c r="APV71" s="386"/>
      <c r="APW71" s="386"/>
      <c r="APX71" s="386"/>
      <c r="APY71" s="386"/>
      <c r="APZ71" s="386"/>
      <c r="AQA71" s="386"/>
      <c r="AQB71" s="386"/>
      <c r="AQC71" s="386"/>
      <c r="AQD71" s="386"/>
      <c r="AQE71" s="386"/>
      <c r="AQF71" s="386"/>
      <c r="AQG71" s="386"/>
      <c r="AQH71" s="386"/>
      <c r="AQI71" s="386"/>
      <c r="AQJ71" s="386"/>
      <c r="AQK71" s="386"/>
      <c r="AQL71" s="386"/>
      <c r="AQM71" s="386"/>
      <c r="AQN71" s="386"/>
      <c r="AQO71" s="386"/>
      <c r="AQP71" s="386"/>
      <c r="AQQ71" s="386"/>
      <c r="AQR71" s="386"/>
      <c r="AQS71" s="386"/>
      <c r="AQT71" s="386"/>
      <c r="AQU71" s="386"/>
      <c r="AQV71" s="386"/>
      <c r="AQW71" s="386"/>
      <c r="AQX71" s="386"/>
      <c r="AQY71" s="386"/>
      <c r="AQZ71" s="386"/>
      <c r="ARA71" s="386"/>
      <c r="ARB71" s="386"/>
      <c r="ARC71" s="386"/>
      <c r="ARD71" s="386"/>
      <c r="ARE71" s="386"/>
      <c r="ARF71" s="386"/>
      <c r="ARG71" s="386"/>
      <c r="ARH71" s="386"/>
      <c r="ARI71" s="386"/>
      <c r="ARJ71" s="386"/>
      <c r="ARK71" s="386"/>
      <c r="ARL71" s="386"/>
      <c r="ARM71" s="386"/>
      <c r="ARN71" s="386"/>
      <c r="ARO71" s="386"/>
      <c r="ARP71" s="386"/>
      <c r="ARQ71" s="386"/>
      <c r="ARR71" s="386"/>
      <c r="ARS71" s="386"/>
      <c r="ART71" s="386"/>
      <c r="ARU71" s="386"/>
      <c r="ARV71" s="386"/>
      <c r="ARW71" s="386"/>
      <c r="ARX71" s="386"/>
      <c r="ARY71" s="386"/>
      <c r="ARZ71" s="386"/>
      <c r="ASA71" s="386"/>
      <c r="ASB71" s="386"/>
      <c r="ASC71" s="386"/>
      <c r="ASD71" s="386"/>
      <c r="ASE71" s="386"/>
      <c r="ASF71" s="386"/>
      <c r="ASG71" s="386"/>
      <c r="ASH71" s="386"/>
      <c r="ASI71" s="386"/>
      <c r="ASJ71" s="386"/>
      <c r="ASK71" s="386"/>
      <c r="ASL71" s="386"/>
      <c r="ASM71" s="386"/>
      <c r="ASN71" s="386"/>
      <c r="ASO71" s="386"/>
      <c r="ASP71" s="386"/>
      <c r="ASQ71" s="386"/>
      <c r="ASR71" s="386"/>
      <c r="ASS71" s="386"/>
      <c r="AST71" s="386"/>
      <c r="ASU71" s="386"/>
      <c r="ASV71" s="386"/>
      <c r="ASW71" s="386"/>
      <c r="ASX71" s="386"/>
      <c r="ASY71" s="386"/>
      <c r="ASZ71" s="386"/>
      <c r="ATA71" s="386"/>
      <c r="ATB71" s="386"/>
      <c r="ATC71" s="386"/>
      <c r="ATD71" s="386"/>
      <c r="ATE71" s="386"/>
      <c r="ATF71" s="386"/>
      <c r="ATG71" s="386"/>
      <c r="ATH71" s="386"/>
      <c r="ATI71" s="386"/>
      <c r="ATJ71" s="386"/>
      <c r="ATK71" s="386"/>
      <c r="ATL71" s="386"/>
      <c r="ATM71" s="386"/>
      <c r="ATN71" s="386"/>
      <c r="ATO71" s="386"/>
      <c r="ATP71" s="386"/>
      <c r="ATQ71" s="386"/>
      <c r="ATR71" s="386"/>
      <c r="ATS71" s="386"/>
      <c r="ATT71" s="386"/>
      <c r="ATU71" s="386"/>
      <c r="ATV71" s="386"/>
      <c r="ATW71" s="386"/>
      <c r="ATX71" s="386"/>
      <c r="ATY71" s="386"/>
      <c r="ATZ71" s="386"/>
      <c r="AUA71" s="386"/>
      <c r="AUB71" s="386"/>
      <c r="AUC71" s="386"/>
      <c r="AUD71" s="386"/>
      <c r="AUE71" s="386"/>
      <c r="AUF71" s="386"/>
      <c r="AUG71" s="386"/>
      <c r="AUH71" s="386"/>
      <c r="AUI71" s="386"/>
      <c r="AUJ71" s="386"/>
      <c r="AUK71" s="386"/>
      <c r="AUL71" s="386"/>
      <c r="AUM71" s="386"/>
      <c r="AUN71" s="386"/>
      <c r="AUO71" s="386"/>
      <c r="AUP71" s="386"/>
      <c r="AUQ71" s="386"/>
      <c r="AUR71" s="386"/>
      <c r="AUS71" s="386"/>
      <c r="AUT71" s="386"/>
      <c r="AUU71" s="386"/>
      <c r="AUV71" s="386"/>
      <c r="AUW71" s="386"/>
      <c r="AUX71" s="386"/>
      <c r="AUY71" s="386"/>
      <c r="AUZ71" s="386"/>
      <c r="AVA71" s="386"/>
      <c r="AVB71" s="386"/>
      <c r="AVC71" s="386"/>
      <c r="AVD71" s="386"/>
      <c r="AVE71" s="386"/>
      <c r="AVF71" s="386"/>
      <c r="AVG71" s="386"/>
      <c r="AVH71" s="386"/>
      <c r="AVI71" s="386"/>
      <c r="AVJ71" s="386"/>
      <c r="AVK71" s="386"/>
      <c r="AVL71" s="386"/>
      <c r="AVM71" s="386"/>
      <c r="AVN71" s="386"/>
      <c r="AVO71" s="386"/>
      <c r="AVP71" s="386"/>
      <c r="AVQ71" s="386"/>
      <c r="AVR71" s="386"/>
      <c r="AVS71" s="386"/>
      <c r="AVT71" s="386"/>
      <c r="AVU71" s="386"/>
      <c r="AVV71" s="386"/>
      <c r="AVW71" s="386"/>
      <c r="AVX71" s="386"/>
      <c r="AVY71" s="386"/>
      <c r="AVZ71" s="386"/>
      <c r="AWA71" s="386"/>
      <c r="AWB71" s="386"/>
      <c r="AWC71" s="386"/>
      <c r="AWD71" s="386"/>
      <c r="AWE71" s="386"/>
      <c r="AWF71" s="386"/>
      <c r="AWG71" s="386"/>
      <c r="AWH71" s="386"/>
      <c r="AWI71" s="386"/>
      <c r="AWJ71" s="386"/>
      <c r="AWK71" s="386"/>
      <c r="AWL71" s="386"/>
      <c r="AWM71" s="386"/>
      <c r="AWN71" s="386"/>
      <c r="AWO71" s="386"/>
      <c r="AWP71" s="386"/>
      <c r="AWQ71" s="386"/>
      <c r="AWR71" s="386"/>
      <c r="AWS71" s="386"/>
      <c r="AWT71" s="386"/>
      <c r="AWU71" s="386"/>
      <c r="AWV71" s="386"/>
      <c r="AWW71" s="386"/>
      <c r="AWX71" s="386"/>
      <c r="AWY71" s="386"/>
      <c r="AWZ71" s="386"/>
      <c r="AXA71" s="386"/>
      <c r="AXB71" s="386"/>
      <c r="AXC71" s="386"/>
      <c r="AXD71" s="386"/>
      <c r="AXE71" s="386"/>
      <c r="AXF71" s="386"/>
      <c r="AXG71" s="386"/>
      <c r="AXH71" s="386"/>
      <c r="AXI71" s="386"/>
      <c r="AXJ71" s="386"/>
      <c r="AXK71" s="386"/>
      <c r="AXL71" s="386"/>
      <c r="AXM71" s="386"/>
      <c r="AXN71" s="386"/>
      <c r="AXO71" s="386"/>
      <c r="AXP71" s="386"/>
      <c r="AXQ71" s="386"/>
      <c r="AXR71" s="386"/>
      <c r="AXS71" s="386"/>
      <c r="AXT71" s="386"/>
      <c r="AXU71" s="386"/>
      <c r="AXV71" s="386"/>
      <c r="AXW71" s="386"/>
      <c r="AXX71" s="386"/>
      <c r="AXY71" s="386"/>
      <c r="AXZ71" s="386"/>
      <c r="AYA71" s="386"/>
      <c r="AYB71" s="386"/>
      <c r="AYC71" s="386"/>
      <c r="AYD71" s="386"/>
      <c r="AYE71" s="386"/>
      <c r="AYF71" s="386"/>
      <c r="AYG71" s="386"/>
      <c r="AYH71" s="386"/>
      <c r="AYI71" s="386"/>
      <c r="AYJ71" s="386"/>
      <c r="AYK71" s="386"/>
      <c r="AYL71" s="386"/>
      <c r="AYM71" s="386"/>
      <c r="AYN71" s="386"/>
      <c r="AYO71" s="386"/>
      <c r="AYP71" s="386"/>
      <c r="AYQ71" s="386"/>
      <c r="AYR71" s="386"/>
      <c r="AYS71" s="386"/>
      <c r="AYT71" s="386"/>
      <c r="AYU71" s="386"/>
      <c r="AYV71" s="386"/>
      <c r="AYW71" s="386"/>
      <c r="AYX71" s="386"/>
      <c r="AYY71" s="386"/>
      <c r="AYZ71" s="386"/>
      <c r="AZA71" s="386"/>
      <c r="AZB71" s="386"/>
      <c r="AZC71" s="386"/>
      <c r="AZD71" s="386"/>
      <c r="AZE71" s="386"/>
      <c r="AZF71" s="386"/>
      <c r="AZG71" s="386"/>
      <c r="AZH71" s="386"/>
      <c r="AZI71" s="386"/>
      <c r="AZJ71" s="386"/>
      <c r="AZK71" s="386"/>
      <c r="AZL71" s="386"/>
      <c r="AZM71" s="386"/>
      <c r="AZN71" s="386"/>
      <c r="AZO71" s="386"/>
      <c r="AZP71" s="386"/>
      <c r="AZQ71" s="386"/>
      <c r="AZR71" s="386"/>
      <c r="AZS71" s="386"/>
      <c r="AZT71" s="386"/>
      <c r="AZU71" s="386"/>
      <c r="AZV71" s="386"/>
      <c r="AZW71" s="386"/>
      <c r="AZX71" s="386"/>
      <c r="AZY71" s="386"/>
      <c r="AZZ71" s="386"/>
      <c r="BAA71" s="386"/>
      <c r="BAB71" s="386"/>
      <c r="BAC71" s="386"/>
      <c r="BAD71" s="386"/>
      <c r="BAE71" s="386"/>
      <c r="BAF71" s="386"/>
      <c r="BAG71" s="386"/>
      <c r="BAH71" s="386"/>
      <c r="BAI71" s="386"/>
      <c r="BAJ71" s="386"/>
      <c r="BAK71" s="386"/>
      <c r="BAL71" s="386"/>
      <c r="BAM71" s="386"/>
      <c r="BAN71" s="386"/>
      <c r="BAO71" s="386"/>
      <c r="BAP71" s="386"/>
      <c r="BAQ71" s="386"/>
      <c r="BAR71" s="386"/>
      <c r="BAS71" s="386"/>
      <c r="BAT71" s="386"/>
      <c r="BAU71" s="386"/>
      <c r="BAV71" s="386"/>
      <c r="BAW71" s="386"/>
      <c r="BAX71" s="386"/>
      <c r="BAY71" s="386"/>
      <c r="BAZ71" s="386"/>
      <c r="BBA71" s="386"/>
      <c r="BBB71" s="386"/>
      <c r="BBC71" s="386"/>
      <c r="BBD71" s="386"/>
      <c r="BBE71" s="386"/>
      <c r="BBF71" s="386"/>
      <c r="BBG71" s="386"/>
      <c r="BBH71" s="386"/>
      <c r="BBI71" s="386"/>
      <c r="BBJ71" s="386"/>
      <c r="BBK71" s="386"/>
      <c r="BBL71" s="386"/>
      <c r="BBM71" s="386"/>
      <c r="BBN71" s="386"/>
      <c r="BBO71" s="386"/>
      <c r="BBP71" s="386"/>
      <c r="BBQ71" s="386"/>
      <c r="BBR71" s="386"/>
      <c r="BBS71" s="386"/>
      <c r="BBT71" s="386"/>
      <c r="BBU71" s="386"/>
      <c r="BBV71" s="386"/>
      <c r="BBW71" s="386"/>
      <c r="BBX71" s="386"/>
      <c r="BBY71" s="386"/>
      <c r="BBZ71" s="386"/>
      <c r="BCA71" s="386"/>
      <c r="BCB71" s="386"/>
      <c r="BCC71" s="386"/>
      <c r="BCD71" s="386"/>
      <c r="BCE71" s="386"/>
      <c r="BCF71" s="386"/>
      <c r="BCG71" s="386"/>
      <c r="BCH71" s="386"/>
      <c r="BCI71" s="386"/>
      <c r="BCJ71" s="386"/>
      <c r="BCK71" s="386"/>
      <c r="BCL71" s="386"/>
      <c r="BCM71" s="386"/>
      <c r="BCN71" s="386"/>
      <c r="BCO71" s="386"/>
      <c r="BCP71" s="386"/>
      <c r="BCQ71" s="386"/>
      <c r="BCR71" s="386"/>
      <c r="BCS71" s="386"/>
      <c r="BCT71" s="386"/>
      <c r="BCU71" s="386"/>
      <c r="BCV71" s="386"/>
      <c r="BCW71" s="386"/>
      <c r="BCX71" s="386"/>
      <c r="BCY71" s="386"/>
      <c r="BCZ71" s="386"/>
      <c r="BDA71" s="386"/>
      <c r="BDB71" s="386"/>
      <c r="BDC71" s="386"/>
      <c r="BDD71" s="386"/>
      <c r="BDE71" s="386"/>
      <c r="BDF71" s="386"/>
      <c r="BDG71" s="386"/>
      <c r="BDH71" s="386"/>
      <c r="BDI71" s="386"/>
      <c r="BDJ71" s="386"/>
      <c r="BDK71" s="386"/>
      <c r="BDL71" s="386"/>
      <c r="BDM71" s="386"/>
      <c r="BDN71" s="386"/>
      <c r="BDO71" s="386"/>
      <c r="BDP71" s="386"/>
      <c r="BDQ71" s="386"/>
      <c r="BDR71" s="386"/>
      <c r="BDS71" s="386"/>
      <c r="BDT71" s="386"/>
      <c r="BDU71" s="386"/>
      <c r="BDV71" s="386"/>
      <c r="BDW71" s="386"/>
      <c r="BDX71" s="386"/>
      <c r="BDY71" s="386"/>
      <c r="BDZ71" s="386"/>
      <c r="BEA71" s="386"/>
      <c r="BEB71" s="386"/>
      <c r="BEC71" s="386"/>
      <c r="BED71" s="386"/>
      <c r="BEE71" s="386"/>
      <c r="BEF71" s="386"/>
      <c r="BEG71" s="386"/>
      <c r="BEH71" s="386"/>
      <c r="BEI71" s="386"/>
      <c r="BEJ71" s="386"/>
      <c r="BEK71" s="386"/>
      <c r="BEL71" s="386"/>
      <c r="BEM71" s="386"/>
      <c r="BEN71" s="386"/>
      <c r="BEO71" s="386"/>
      <c r="BEP71" s="386"/>
      <c r="BEQ71" s="386"/>
      <c r="BER71" s="386"/>
      <c r="BES71" s="386"/>
      <c r="BET71" s="386"/>
      <c r="BEU71" s="386"/>
      <c r="BEV71" s="386"/>
      <c r="BEW71" s="386"/>
      <c r="BEX71" s="386"/>
      <c r="BEY71" s="386"/>
      <c r="BEZ71" s="386"/>
      <c r="BFA71" s="386"/>
      <c r="BFB71" s="386"/>
      <c r="BFC71" s="386"/>
      <c r="BFD71" s="386"/>
      <c r="BFE71" s="386"/>
      <c r="BFF71" s="386"/>
      <c r="BFG71" s="386"/>
      <c r="BFH71" s="386"/>
      <c r="BFI71" s="386"/>
      <c r="BFJ71" s="386"/>
      <c r="BFK71" s="386"/>
      <c r="BFL71" s="386"/>
      <c r="BFM71" s="386"/>
      <c r="BFN71" s="386"/>
      <c r="BFO71" s="386"/>
      <c r="BFP71" s="386"/>
      <c r="BFQ71" s="386"/>
      <c r="BFR71" s="386"/>
      <c r="BFS71" s="386"/>
      <c r="BFT71" s="386"/>
      <c r="BFU71" s="386"/>
      <c r="BFV71" s="386"/>
      <c r="BFW71" s="386"/>
      <c r="BFX71" s="386"/>
      <c r="BFY71" s="386"/>
      <c r="BFZ71" s="386"/>
      <c r="BGA71" s="386"/>
      <c r="BGB71" s="386"/>
      <c r="BGC71" s="386"/>
      <c r="BGD71" s="386"/>
      <c r="BGE71" s="386"/>
      <c r="BGF71" s="386"/>
      <c r="BGG71" s="386"/>
      <c r="BGH71" s="386"/>
      <c r="BGI71" s="386"/>
      <c r="BGJ71" s="386"/>
      <c r="BGK71" s="386"/>
      <c r="BGL71" s="386"/>
      <c r="BGM71" s="386"/>
      <c r="BGN71" s="386"/>
      <c r="BGO71" s="386"/>
      <c r="BGP71" s="386"/>
      <c r="BGQ71" s="386"/>
      <c r="BGR71" s="386"/>
      <c r="BGS71" s="386"/>
      <c r="BGT71" s="386"/>
      <c r="BGU71" s="386"/>
      <c r="BGV71" s="386"/>
      <c r="BGW71" s="386"/>
      <c r="BGX71" s="386"/>
      <c r="BGY71" s="386"/>
      <c r="BGZ71" s="386"/>
      <c r="BHA71" s="386"/>
      <c r="BHB71" s="386"/>
      <c r="BHC71" s="386"/>
      <c r="BHD71" s="386"/>
      <c r="BHE71" s="386"/>
      <c r="BHF71" s="386"/>
      <c r="BHG71" s="386"/>
      <c r="BHH71" s="386"/>
      <c r="BHI71" s="386"/>
      <c r="BHJ71" s="386"/>
      <c r="BHK71" s="386"/>
      <c r="BHL71" s="386"/>
      <c r="BHM71" s="386"/>
      <c r="BHN71" s="386"/>
      <c r="BHO71" s="386"/>
      <c r="BHP71" s="386"/>
      <c r="BHQ71" s="386"/>
      <c r="BHR71" s="386"/>
      <c r="BHS71" s="386"/>
      <c r="BHT71" s="386"/>
      <c r="BHU71" s="386"/>
      <c r="BHV71" s="386"/>
      <c r="BHW71" s="386"/>
      <c r="BHX71" s="386"/>
      <c r="BHY71" s="386"/>
      <c r="BHZ71" s="386"/>
      <c r="BIA71" s="386"/>
      <c r="BIB71" s="386"/>
      <c r="BIC71" s="386"/>
      <c r="BID71" s="386"/>
      <c r="BIE71" s="386"/>
      <c r="BIF71" s="386"/>
      <c r="BIG71" s="386"/>
      <c r="BIH71" s="386"/>
      <c r="BII71" s="386"/>
      <c r="BIJ71" s="386"/>
      <c r="BIK71" s="386"/>
      <c r="BIL71" s="386"/>
      <c r="BIM71" s="386"/>
      <c r="BIN71" s="386"/>
      <c r="BIO71" s="386"/>
      <c r="BIP71" s="386"/>
      <c r="BIQ71" s="386"/>
      <c r="BIR71" s="386"/>
      <c r="BIS71" s="386"/>
      <c r="BIT71" s="386"/>
      <c r="BIU71" s="386"/>
      <c r="BIV71" s="386"/>
      <c r="BIW71" s="386"/>
      <c r="BIX71" s="386"/>
      <c r="BIY71" s="386"/>
      <c r="BIZ71" s="386"/>
      <c r="BJA71" s="386"/>
      <c r="BJB71" s="386"/>
      <c r="BJC71" s="386"/>
      <c r="BJD71" s="386"/>
      <c r="BJE71" s="386"/>
      <c r="BJF71" s="386"/>
      <c r="BJG71" s="386"/>
      <c r="BJH71" s="386"/>
      <c r="BJI71" s="386"/>
      <c r="BJJ71" s="386"/>
      <c r="BJK71" s="386"/>
      <c r="BJL71" s="386"/>
      <c r="BJM71" s="386"/>
      <c r="BJN71" s="386"/>
      <c r="BJO71" s="386"/>
      <c r="BJP71" s="386"/>
      <c r="BJQ71" s="386"/>
      <c r="BJR71" s="386"/>
      <c r="BJS71" s="386"/>
      <c r="BJT71" s="386"/>
      <c r="BJU71" s="386"/>
      <c r="BJV71" s="386"/>
      <c r="BJW71" s="386"/>
      <c r="BJX71" s="386"/>
      <c r="BJY71" s="386"/>
      <c r="BJZ71" s="386"/>
      <c r="BKA71" s="386"/>
      <c r="BKB71" s="386"/>
      <c r="BKC71" s="386"/>
      <c r="BKD71" s="386"/>
      <c r="BKE71" s="386"/>
      <c r="BKF71" s="386"/>
      <c r="BKG71" s="386"/>
      <c r="BKH71" s="386"/>
      <c r="BKI71" s="386"/>
      <c r="BKJ71" s="386"/>
      <c r="BKK71" s="386"/>
      <c r="BKL71" s="386"/>
      <c r="BKM71" s="386"/>
      <c r="BKN71" s="386"/>
      <c r="BKO71" s="386"/>
      <c r="BKP71" s="386"/>
      <c r="BKQ71" s="386"/>
      <c r="BKR71" s="386"/>
      <c r="BKS71" s="386"/>
      <c r="BKT71" s="386"/>
      <c r="BKU71" s="386"/>
      <c r="BKV71" s="386"/>
      <c r="BKW71" s="386"/>
      <c r="BKX71" s="386"/>
      <c r="BKY71" s="386"/>
      <c r="BKZ71" s="386"/>
      <c r="BLA71" s="386"/>
      <c r="BLB71" s="386"/>
      <c r="BLC71" s="386"/>
      <c r="BLD71" s="386"/>
      <c r="BLE71" s="386"/>
      <c r="BLF71" s="386"/>
      <c r="BLG71" s="386"/>
      <c r="BLH71" s="386"/>
      <c r="BLI71" s="386"/>
      <c r="BLJ71" s="386"/>
      <c r="BLK71" s="386"/>
      <c r="BLL71" s="386"/>
      <c r="BLM71" s="386"/>
      <c r="BLN71" s="386"/>
      <c r="BLO71" s="386"/>
      <c r="BLP71" s="386"/>
      <c r="BLQ71" s="386"/>
      <c r="BLR71" s="386"/>
      <c r="BLS71" s="386"/>
      <c r="BLT71" s="386"/>
      <c r="BLU71" s="386"/>
      <c r="BLV71" s="386"/>
      <c r="BLW71" s="386"/>
      <c r="BLX71" s="386"/>
      <c r="BLY71" s="386"/>
      <c r="BLZ71" s="386"/>
      <c r="BMA71" s="386"/>
      <c r="BMB71" s="386"/>
      <c r="BMC71" s="386"/>
      <c r="BMD71" s="386"/>
      <c r="BME71" s="386"/>
      <c r="BMF71" s="386"/>
      <c r="BMG71" s="386"/>
      <c r="BMH71" s="386"/>
      <c r="BMI71" s="386"/>
      <c r="BMJ71" s="386"/>
      <c r="BMK71" s="386"/>
      <c r="BML71" s="386"/>
      <c r="BMM71" s="386"/>
      <c r="BMN71" s="386"/>
      <c r="BMO71" s="386"/>
      <c r="BMP71" s="386"/>
      <c r="BMQ71" s="386"/>
      <c r="BMR71" s="386"/>
      <c r="BMS71" s="386"/>
      <c r="BMT71" s="386"/>
      <c r="BMU71" s="386"/>
      <c r="BMV71" s="386"/>
      <c r="BMW71" s="386"/>
      <c r="BMX71" s="386"/>
      <c r="BMY71" s="386"/>
      <c r="BMZ71" s="386"/>
      <c r="BNA71" s="386"/>
      <c r="BNB71" s="386"/>
      <c r="BNC71" s="386"/>
      <c r="BND71" s="386"/>
      <c r="BNE71" s="386"/>
      <c r="BNF71" s="386"/>
      <c r="BNG71" s="386"/>
      <c r="BNH71" s="386"/>
      <c r="BNI71" s="386"/>
      <c r="BNJ71" s="386"/>
      <c r="BNK71" s="386"/>
      <c r="BNL71" s="386"/>
      <c r="BNM71" s="386"/>
      <c r="BNN71" s="386"/>
      <c r="BNO71" s="386"/>
      <c r="BNP71" s="386"/>
      <c r="BNQ71" s="386"/>
      <c r="BNR71" s="386"/>
      <c r="BNS71" s="386"/>
      <c r="BNT71" s="386"/>
      <c r="BNU71" s="386"/>
      <c r="BNV71" s="386"/>
      <c r="BNW71" s="386"/>
      <c r="BNX71" s="386"/>
      <c r="BNY71" s="386"/>
      <c r="BNZ71" s="386"/>
      <c r="BOA71" s="386"/>
      <c r="BOB71" s="386"/>
      <c r="BOC71" s="386"/>
      <c r="BOD71" s="386"/>
      <c r="BOE71" s="386"/>
      <c r="BOF71" s="386"/>
      <c r="BOG71" s="386"/>
      <c r="BOH71" s="386"/>
      <c r="BOI71" s="386"/>
      <c r="BOJ71" s="386"/>
      <c r="BOK71" s="386"/>
      <c r="BOL71" s="386"/>
      <c r="BOM71" s="386"/>
      <c r="BON71" s="386"/>
      <c r="BOO71" s="386"/>
      <c r="BOP71" s="386"/>
      <c r="BOQ71" s="386"/>
      <c r="BOR71" s="386"/>
      <c r="BOS71" s="386"/>
      <c r="BOT71" s="386"/>
      <c r="BOU71" s="386"/>
      <c r="BOV71" s="386"/>
      <c r="BOW71" s="386"/>
      <c r="BOX71" s="386"/>
      <c r="BOY71" s="386"/>
      <c r="BOZ71" s="386"/>
      <c r="BPA71" s="386"/>
      <c r="BPB71" s="386"/>
      <c r="BPC71" s="386"/>
      <c r="BPD71" s="386"/>
      <c r="BPE71" s="386"/>
      <c r="BPF71" s="386"/>
      <c r="BPG71" s="386"/>
      <c r="BPH71" s="386"/>
      <c r="BPI71" s="386"/>
      <c r="BPJ71" s="386"/>
      <c r="BPK71" s="386"/>
      <c r="BPL71" s="386"/>
      <c r="BPM71" s="386"/>
      <c r="BPN71" s="386"/>
      <c r="BPO71" s="386"/>
      <c r="BPP71" s="386"/>
      <c r="BPQ71" s="386"/>
      <c r="BPR71" s="386"/>
      <c r="BPS71" s="386"/>
      <c r="BPT71" s="386"/>
      <c r="BPU71" s="386"/>
      <c r="BPV71" s="386"/>
      <c r="BPW71" s="386"/>
      <c r="BPX71" s="386"/>
      <c r="BPY71" s="386"/>
      <c r="BPZ71" s="386"/>
      <c r="BQA71" s="386"/>
      <c r="BQB71" s="386"/>
      <c r="BQC71" s="386"/>
      <c r="BQD71" s="386"/>
      <c r="BQE71" s="386"/>
      <c r="BQF71" s="386"/>
      <c r="BQG71" s="386"/>
      <c r="BQH71" s="386"/>
      <c r="BQI71" s="386"/>
      <c r="BQJ71" s="386"/>
      <c r="BQK71" s="386"/>
      <c r="BQL71" s="386"/>
      <c r="BQM71" s="386"/>
      <c r="BQN71" s="386"/>
      <c r="BQO71" s="386"/>
      <c r="BQP71" s="386"/>
      <c r="BQQ71" s="386"/>
      <c r="BQR71" s="386"/>
      <c r="BQS71" s="386"/>
      <c r="BQT71" s="386"/>
      <c r="BQU71" s="386"/>
      <c r="BQV71" s="386"/>
      <c r="BQW71" s="386"/>
      <c r="BQX71" s="386"/>
      <c r="BQY71" s="386"/>
      <c r="BQZ71" s="386"/>
      <c r="BRA71" s="386"/>
      <c r="BRB71" s="386"/>
      <c r="BRC71" s="386"/>
      <c r="BRD71" s="386"/>
      <c r="BRE71" s="386"/>
      <c r="BRF71" s="386"/>
      <c r="BRG71" s="386"/>
      <c r="BRH71" s="386"/>
      <c r="BRI71" s="386"/>
      <c r="BRJ71" s="386"/>
      <c r="BRK71" s="386"/>
      <c r="BRL71" s="386"/>
      <c r="BRM71" s="386"/>
      <c r="BRN71" s="386"/>
      <c r="BRO71" s="386"/>
      <c r="BRP71" s="386"/>
      <c r="BRQ71" s="386"/>
      <c r="BRR71" s="386"/>
      <c r="BRS71" s="386"/>
      <c r="BRT71" s="386"/>
      <c r="BRU71" s="386"/>
      <c r="BRV71" s="386"/>
      <c r="BRW71" s="386"/>
      <c r="BRX71" s="386"/>
      <c r="BRY71" s="386"/>
      <c r="BRZ71" s="386"/>
      <c r="BSA71" s="386"/>
      <c r="BSB71" s="386"/>
      <c r="BSC71" s="386"/>
      <c r="BSD71" s="386"/>
      <c r="BSE71" s="386"/>
      <c r="BSF71" s="386"/>
      <c r="BSG71" s="386"/>
      <c r="BSH71" s="386"/>
      <c r="BSI71" s="386"/>
      <c r="BSJ71" s="386"/>
      <c r="BSK71" s="386"/>
      <c r="BSL71" s="386"/>
      <c r="BSM71" s="386"/>
      <c r="BSN71" s="386"/>
      <c r="BSO71" s="386"/>
      <c r="BSP71" s="386"/>
      <c r="BSQ71" s="386"/>
      <c r="BSR71" s="386"/>
      <c r="BSS71" s="386"/>
      <c r="BST71" s="386"/>
      <c r="BSU71" s="386"/>
      <c r="BSV71" s="386"/>
      <c r="BSW71" s="386"/>
      <c r="BSX71" s="386"/>
      <c r="BSY71" s="386"/>
      <c r="BSZ71" s="386"/>
      <c r="BTA71" s="386"/>
      <c r="BTB71" s="386"/>
      <c r="BTC71" s="386"/>
      <c r="BTD71" s="386"/>
      <c r="BTE71" s="386"/>
      <c r="BTF71" s="386"/>
      <c r="BTG71" s="386"/>
      <c r="BTH71" s="386"/>
      <c r="BTI71" s="386"/>
      <c r="BTJ71" s="386"/>
      <c r="BTK71" s="386"/>
      <c r="BTL71" s="386"/>
      <c r="BTM71" s="386"/>
      <c r="BTN71" s="386"/>
      <c r="BTO71" s="386"/>
      <c r="BTP71" s="386"/>
      <c r="BTQ71" s="386"/>
      <c r="BTR71" s="386"/>
      <c r="BTS71" s="386"/>
      <c r="BTT71" s="386"/>
      <c r="BTU71" s="386"/>
      <c r="BTV71" s="386"/>
      <c r="BTW71" s="386"/>
      <c r="BTX71" s="386"/>
      <c r="BTY71" s="386"/>
      <c r="BTZ71" s="386"/>
      <c r="BUA71" s="386"/>
      <c r="BUB71" s="386"/>
      <c r="BUC71" s="386"/>
      <c r="BUD71" s="386"/>
      <c r="BUE71" s="386"/>
      <c r="BUF71" s="386"/>
      <c r="BUG71" s="386"/>
      <c r="BUH71" s="386"/>
      <c r="BUI71" s="386"/>
      <c r="BUJ71" s="386"/>
      <c r="BUK71" s="386"/>
      <c r="BUL71" s="386"/>
      <c r="BUM71" s="386"/>
      <c r="BUN71" s="386"/>
      <c r="BUO71" s="386"/>
      <c r="BUP71" s="386"/>
      <c r="BUQ71" s="386"/>
      <c r="BUR71" s="386"/>
      <c r="BUS71" s="386"/>
      <c r="BUT71" s="386"/>
      <c r="BUU71" s="386"/>
      <c r="BUV71" s="386"/>
      <c r="BUW71" s="386"/>
      <c r="BUX71" s="386"/>
      <c r="BUY71" s="386"/>
      <c r="BUZ71" s="386"/>
      <c r="BVA71" s="386"/>
      <c r="BVB71" s="386"/>
      <c r="BVC71" s="386"/>
      <c r="BVD71" s="386"/>
      <c r="BVE71" s="386"/>
      <c r="BVF71" s="386"/>
      <c r="BVG71" s="386"/>
      <c r="BVH71" s="386"/>
      <c r="BVI71" s="386"/>
      <c r="BVJ71" s="386"/>
      <c r="BVK71" s="386"/>
      <c r="BVL71" s="386"/>
      <c r="BVM71" s="386"/>
      <c r="BVN71" s="386"/>
      <c r="BVO71" s="386"/>
      <c r="BVP71" s="386"/>
      <c r="BVQ71" s="386"/>
      <c r="BVR71" s="386"/>
      <c r="BVS71" s="386"/>
      <c r="BVT71" s="386"/>
      <c r="BVU71" s="386"/>
      <c r="BVV71" s="386"/>
      <c r="BVW71" s="386"/>
      <c r="BVX71" s="386"/>
      <c r="BVY71" s="386"/>
      <c r="BVZ71" s="386"/>
      <c r="BWA71" s="386"/>
      <c r="BWB71" s="386"/>
      <c r="BWC71" s="386"/>
      <c r="BWD71" s="386"/>
      <c r="BWE71" s="386"/>
      <c r="BWF71" s="386"/>
      <c r="BWG71" s="386"/>
      <c r="BWH71" s="386"/>
      <c r="BWI71" s="386"/>
      <c r="BWJ71" s="386"/>
      <c r="BWK71" s="386"/>
      <c r="BWL71" s="386"/>
      <c r="BWM71" s="386"/>
      <c r="BWN71" s="386"/>
      <c r="BWO71" s="386"/>
      <c r="BWP71" s="386"/>
      <c r="BWQ71" s="386"/>
      <c r="BWR71" s="386"/>
      <c r="BWS71" s="386"/>
      <c r="BWT71" s="386"/>
      <c r="BWU71" s="386"/>
      <c r="BWV71" s="386"/>
      <c r="BWW71" s="386"/>
      <c r="BWX71" s="386"/>
      <c r="BWY71" s="386"/>
      <c r="BWZ71" s="386"/>
      <c r="BXA71" s="386"/>
      <c r="BXB71" s="386"/>
      <c r="BXC71" s="386"/>
      <c r="BXD71" s="386"/>
      <c r="BXE71" s="386"/>
      <c r="BXF71" s="386"/>
      <c r="BXG71" s="386"/>
      <c r="BXH71" s="386"/>
      <c r="BXI71" s="386"/>
      <c r="BXJ71" s="386"/>
      <c r="BXK71" s="386"/>
      <c r="BXL71" s="386"/>
      <c r="BXM71" s="386"/>
      <c r="BXN71" s="386"/>
      <c r="BXO71" s="386"/>
      <c r="BXP71" s="386"/>
      <c r="BXQ71" s="386"/>
      <c r="BXR71" s="386"/>
      <c r="BXS71" s="386"/>
      <c r="BXT71" s="386"/>
      <c r="BXU71" s="386"/>
      <c r="BXV71" s="386"/>
      <c r="BXW71" s="386"/>
      <c r="BXX71" s="386"/>
      <c r="BXY71" s="386"/>
      <c r="BXZ71" s="386"/>
      <c r="BYA71" s="386"/>
      <c r="BYB71" s="386"/>
      <c r="BYC71" s="386"/>
      <c r="BYD71" s="386"/>
      <c r="BYE71" s="386"/>
      <c r="BYF71" s="386"/>
      <c r="BYG71" s="386"/>
      <c r="BYH71" s="386"/>
      <c r="BYI71" s="386"/>
      <c r="BYJ71" s="386"/>
      <c r="BYK71" s="386"/>
      <c r="BYL71" s="386"/>
      <c r="BYM71" s="386"/>
      <c r="BYN71" s="386"/>
      <c r="BYO71" s="386"/>
      <c r="BYP71" s="386"/>
      <c r="BYQ71" s="386"/>
      <c r="BYR71" s="386"/>
      <c r="BYS71" s="386"/>
      <c r="BYT71" s="386"/>
      <c r="BYU71" s="386"/>
      <c r="BYV71" s="386"/>
      <c r="BYW71" s="386"/>
      <c r="BYX71" s="386"/>
      <c r="BYY71" s="386"/>
      <c r="BYZ71" s="386"/>
      <c r="BZA71" s="386"/>
      <c r="BZB71" s="386"/>
      <c r="BZC71" s="386"/>
      <c r="BZD71" s="386"/>
      <c r="BZE71" s="386"/>
      <c r="BZF71" s="386"/>
      <c r="BZG71" s="386"/>
      <c r="BZH71" s="386"/>
      <c r="BZI71" s="386"/>
      <c r="BZJ71" s="386"/>
      <c r="BZK71" s="386"/>
      <c r="BZL71" s="386"/>
      <c r="BZM71" s="386"/>
      <c r="BZN71" s="386"/>
      <c r="BZO71" s="386"/>
      <c r="BZP71" s="386"/>
      <c r="BZQ71" s="386"/>
      <c r="BZR71" s="386"/>
      <c r="BZS71" s="386"/>
      <c r="BZT71" s="386"/>
      <c r="BZU71" s="386"/>
      <c r="BZV71" s="386"/>
      <c r="BZW71" s="386"/>
      <c r="BZX71" s="386"/>
      <c r="BZY71" s="386"/>
      <c r="BZZ71" s="386"/>
      <c r="CAA71" s="386"/>
      <c r="CAB71" s="386"/>
      <c r="CAC71" s="386"/>
      <c r="CAD71" s="386"/>
      <c r="CAE71" s="386"/>
      <c r="CAF71" s="386"/>
      <c r="CAG71" s="386"/>
      <c r="CAH71" s="386"/>
      <c r="CAI71" s="386"/>
      <c r="CAJ71" s="386"/>
      <c r="CAK71" s="386"/>
      <c r="CAL71" s="386"/>
      <c r="CAM71" s="386"/>
      <c r="CAN71" s="386"/>
      <c r="CAO71" s="386"/>
      <c r="CAP71" s="386"/>
      <c r="CAQ71" s="386"/>
      <c r="CAR71" s="386"/>
      <c r="CAS71" s="386"/>
      <c r="CAT71" s="386"/>
      <c r="CAU71" s="386"/>
      <c r="CAV71" s="386"/>
      <c r="CAW71" s="386"/>
      <c r="CAX71" s="386"/>
      <c r="CAY71" s="386"/>
      <c r="CAZ71" s="386"/>
      <c r="CBA71" s="386"/>
      <c r="CBB71" s="386"/>
      <c r="CBC71" s="386"/>
      <c r="CBD71" s="386"/>
      <c r="CBE71" s="386"/>
      <c r="CBF71" s="386"/>
      <c r="CBG71" s="386"/>
      <c r="CBH71" s="386"/>
      <c r="CBI71" s="386"/>
      <c r="CBJ71" s="386"/>
      <c r="CBK71" s="386"/>
      <c r="CBL71" s="386"/>
      <c r="CBM71" s="386"/>
      <c r="CBN71" s="386"/>
      <c r="CBO71" s="386"/>
      <c r="CBP71" s="386"/>
      <c r="CBQ71" s="386"/>
      <c r="CBR71" s="386"/>
      <c r="CBS71" s="386"/>
      <c r="CBT71" s="386"/>
      <c r="CBU71" s="386"/>
      <c r="CBV71" s="386"/>
      <c r="CBW71" s="386"/>
      <c r="CBX71" s="386"/>
      <c r="CBY71" s="386"/>
      <c r="CBZ71" s="386"/>
      <c r="CCA71" s="386"/>
      <c r="CCB71" s="386"/>
      <c r="CCC71" s="386"/>
      <c r="CCD71" s="386"/>
      <c r="CCE71" s="386"/>
      <c r="CCF71" s="386"/>
      <c r="CCG71" s="386"/>
      <c r="CCH71" s="386"/>
      <c r="CCI71" s="386"/>
      <c r="CCJ71" s="386"/>
      <c r="CCK71" s="386"/>
      <c r="CCL71" s="386"/>
      <c r="CCM71" s="386"/>
      <c r="CCN71" s="386"/>
      <c r="CCO71" s="386"/>
      <c r="CCP71" s="386"/>
      <c r="CCQ71" s="386"/>
      <c r="CCR71" s="386"/>
      <c r="CCS71" s="386"/>
      <c r="CCT71" s="386"/>
      <c r="CCU71" s="386"/>
      <c r="CCV71" s="386"/>
      <c r="CCW71" s="386"/>
      <c r="CCX71" s="386"/>
      <c r="CCY71" s="386"/>
      <c r="CCZ71" s="386"/>
      <c r="CDA71" s="386"/>
      <c r="CDB71" s="386"/>
      <c r="CDC71" s="386"/>
      <c r="CDD71" s="386"/>
      <c r="CDE71" s="386"/>
      <c r="CDF71" s="386"/>
      <c r="CDG71" s="386"/>
      <c r="CDH71" s="386"/>
      <c r="CDI71" s="386"/>
      <c r="CDJ71" s="386"/>
      <c r="CDK71" s="386"/>
      <c r="CDL71" s="386"/>
      <c r="CDM71" s="386"/>
      <c r="CDN71" s="386"/>
      <c r="CDO71" s="386"/>
      <c r="CDP71" s="386"/>
      <c r="CDQ71" s="386"/>
      <c r="CDR71" s="386"/>
      <c r="CDS71" s="386"/>
      <c r="CDT71" s="386"/>
      <c r="CDU71" s="386"/>
      <c r="CDV71" s="386"/>
      <c r="CDW71" s="386"/>
      <c r="CDX71" s="386"/>
      <c r="CDY71" s="386"/>
      <c r="CDZ71" s="386"/>
      <c r="CEA71" s="386"/>
      <c r="CEB71" s="386"/>
      <c r="CEC71" s="386"/>
      <c r="CED71" s="386"/>
      <c r="CEE71" s="386"/>
      <c r="CEF71" s="386"/>
      <c r="CEG71" s="386"/>
      <c r="CEH71" s="386"/>
      <c r="CEI71" s="386"/>
      <c r="CEJ71" s="386"/>
      <c r="CEK71" s="386"/>
      <c r="CEL71" s="386"/>
      <c r="CEM71" s="386"/>
      <c r="CEN71" s="386"/>
      <c r="CEO71" s="386"/>
      <c r="CEP71" s="386"/>
      <c r="CEQ71" s="386"/>
      <c r="CER71" s="386"/>
      <c r="CES71" s="386"/>
      <c r="CET71" s="386"/>
      <c r="CEU71" s="386"/>
      <c r="CEV71" s="386"/>
      <c r="CEW71" s="386"/>
      <c r="CEX71" s="386"/>
      <c r="CEY71" s="386"/>
      <c r="CEZ71" s="386"/>
      <c r="CFA71" s="386"/>
      <c r="CFB71" s="386"/>
      <c r="CFC71" s="386"/>
      <c r="CFD71" s="386"/>
      <c r="CFE71" s="386"/>
      <c r="CFF71" s="386"/>
      <c r="CFG71" s="386"/>
      <c r="CFH71" s="386"/>
      <c r="CFI71" s="386"/>
      <c r="CFJ71" s="386"/>
      <c r="CFK71" s="386"/>
      <c r="CFL71" s="386"/>
      <c r="CFM71" s="386"/>
      <c r="CFN71" s="386"/>
      <c r="CFO71" s="386"/>
      <c r="CFP71" s="386"/>
      <c r="CFQ71" s="386"/>
      <c r="CFR71" s="386"/>
      <c r="CFS71" s="386"/>
      <c r="CFT71" s="386"/>
      <c r="CFU71" s="386"/>
      <c r="CFV71" s="386"/>
      <c r="CFW71" s="386"/>
      <c r="CFX71" s="386"/>
      <c r="CFY71" s="386"/>
      <c r="CFZ71" s="386"/>
      <c r="CGA71" s="386"/>
      <c r="CGB71" s="386"/>
      <c r="CGC71" s="386"/>
      <c r="CGD71" s="386"/>
      <c r="CGE71" s="386"/>
      <c r="CGF71" s="386"/>
      <c r="CGG71" s="386"/>
      <c r="CGH71" s="386"/>
      <c r="CGI71" s="386"/>
      <c r="CGJ71" s="386"/>
      <c r="CGK71" s="386"/>
      <c r="CGL71" s="386"/>
      <c r="CGM71" s="386"/>
      <c r="CGN71" s="386"/>
      <c r="CGO71" s="386"/>
      <c r="CGP71" s="386"/>
      <c r="CGQ71" s="386"/>
      <c r="CGR71" s="386"/>
      <c r="CGS71" s="386"/>
      <c r="CGT71" s="386"/>
      <c r="CGU71" s="386"/>
      <c r="CGV71" s="386"/>
      <c r="CGW71" s="386"/>
      <c r="CGX71" s="386"/>
      <c r="CGY71" s="386"/>
      <c r="CGZ71" s="386"/>
      <c r="CHA71" s="386"/>
      <c r="CHB71" s="386"/>
      <c r="CHC71" s="386"/>
      <c r="CHD71" s="386"/>
      <c r="CHE71" s="386"/>
      <c r="CHF71" s="386"/>
      <c r="CHG71" s="386"/>
      <c r="CHH71" s="386"/>
      <c r="CHI71" s="386"/>
      <c r="CHJ71" s="386"/>
      <c r="CHK71" s="386"/>
      <c r="CHL71" s="386"/>
      <c r="CHM71" s="386"/>
      <c r="CHN71" s="386"/>
      <c r="CHO71" s="386"/>
      <c r="CHP71" s="386"/>
      <c r="CHQ71" s="386"/>
      <c r="CHR71" s="386"/>
      <c r="CHS71" s="386"/>
      <c r="CHT71" s="386"/>
      <c r="CHU71" s="386"/>
      <c r="CHV71" s="386"/>
      <c r="CHW71" s="386"/>
      <c r="CHX71" s="386"/>
      <c r="CHY71" s="386"/>
      <c r="CHZ71" s="386"/>
      <c r="CIA71" s="386"/>
      <c r="CIB71" s="386"/>
      <c r="CIC71" s="386"/>
      <c r="CID71" s="386"/>
      <c r="CIE71" s="386"/>
      <c r="CIF71" s="386"/>
      <c r="CIG71" s="386"/>
      <c r="CIH71" s="386"/>
      <c r="CII71" s="386"/>
      <c r="CIJ71" s="386"/>
      <c r="CIK71" s="386"/>
      <c r="CIL71" s="386"/>
      <c r="CIM71" s="386"/>
      <c r="CIN71" s="386"/>
      <c r="CIO71" s="386"/>
      <c r="CIP71" s="386"/>
      <c r="CIQ71" s="386"/>
      <c r="CIR71" s="386"/>
      <c r="CIS71" s="386"/>
      <c r="CIT71" s="386"/>
      <c r="CIU71" s="386"/>
      <c r="CIV71" s="386"/>
      <c r="CIW71" s="386"/>
      <c r="CIX71" s="386"/>
      <c r="CIY71" s="386"/>
      <c r="CIZ71" s="386"/>
      <c r="CJA71" s="386"/>
      <c r="CJB71" s="386"/>
      <c r="CJC71" s="386"/>
      <c r="CJD71" s="386"/>
      <c r="CJE71" s="386"/>
      <c r="CJF71" s="386"/>
      <c r="CJG71" s="386"/>
      <c r="CJH71" s="386"/>
      <c r="CJI71" s="386"/>
      <c r="CJJ71" s="386"/>
      <c r="CJK71" s="386"/>
      <c r="CJL71" s="386"/>
      <c r="CJM71" s="386"/>
      <c r="CJN71" s="386"/>
      <c r="CJO71" s="386"/>
      <c r="CJP71" s="386"/>
      <c r="CJQ71" s="386"/>
      <c r="CJR71" s="386"/>
      <c r="CJS71" s="386"/>
      <c r="CJT71" s="386"/>
      <c r="CJU71" s="386"/>
      <c r="CJV71" s="386"/>
      <c r="CJW71" s="386"/>
      <c r="CJX71" s="386"/>
      <c r="CJY71" s="386"/>
      <c r="CJZ71" s="386"/>
      <c r="CKA71" s="386"/>
      <c r="CKB71" s="386"/>
      <c r="CKC71" s="386"/>
      <c r="CKD71" s="386"/>
      <c r="CKE71" s="386"/>
      <c r="CKF71" s="386"/>
      <c r="CKG71" s="386"/>
      <c r="CKH71" s="386"/>
      <c r="CKI71" s="386"/>
      <c r="CKJ71" s="386"/>
      <c r="CKK71" s="386"/>
      <c r="CKL71" s="386"/>
      <c r="CKM71" s="386"/>
      <c r="CKN71" s="386"/>
      <c r="CKO71" s="386"/>
      <c r="CKP71" s="386"/>
      <c r="CKQ71" s="386"/>
      <c r="CKR71" s="386"/>
      <c r="CKS71" s="386"/>
      <c r="CKT71" s="386"/>
      <c r="CKU71" s="386"/>
      <c r="CKV71" s="386"/>
      <c r="CKW71" s="386"/>
      <c r="CKX71" s="386"/>
      <c r="CKY71" s="386"/>
      <c r="CKZ71" s="386"/>
      <c r="CLA71" s="386"/>
      <c r="CLB71" s="386"/>
      <c r="CLC71" s="386"/>
      <c r="CLD71" s="386"/>
      <c r="CLE71" s="386"/>
      <c r="CLF71" s="386"/>
      <c r="CLG71" s="386"/>
      <c r="CLH71" s="386"/>
      <c r="CLI71" s="386"/>
      <c r="CLJ71" s="386"/>
      <c r="CLK71" s="386"/>
      <c r="CLL71" s="386"/>
      <c r="CLM71" s="386"/>
      <c r="CLN71" s="386"/>
      <c r="CLO71" s="386"/>
      <c r="CLP71" s="386"/>
      <c r="CLQ71" s="386"/>
      <c r="CLR71" s="386"/>
      <c r="CLS71" s="386"/>
      <c r="CLT71" s="386"/>
      <c r="CLU71" s="386"/>
      <c r="CLV71" s="386"/>
      <c r="CLW71" s="386"/>
      <c r="CLX71" s="386"/>
      <c r="CLY71" s="386"/>
      <c r="CLZ71" s="386"/>
      <c r="CMA71" s="386"/>
      <c r="CMB71" s="386"/>
      <c r="CMC71" s="386"/>
      <c r="CMD71" s="386"/>
      <c r="CME71" s="386"/>
      <c r="CMF71" s="386"/>
      <c r="CMG71" s="386"/>
      <c r="CMH71" s="386"/>
      <c r="CMI71" s="386"/>
      <c r="CMJ71" s="386"/>
      <c r="CMK71" s="386"/>
      <c r="CML71" s="386"/>
      <c r="CMM71" s="386"/>
      <c r="CMN71" s="386"/>
      <c r="CMO71" s="386"/>
      <c r="CMP71" s="386"/>
      <c r="CMQ71" s="386"/>
      <c r="CMR71" s="386"/>
      <c r="CMS71" s="386"/>
      <c r="CMT71" s="386"/>
      <c r="CMU71" s="386"/>
      <c r="CMV71" s="386"/>
      <c r="CMW71" s="386"/>
      <c r="CMX71" s="386"/>
      <c r="CMY71" s="386"/>
      <c r="CMZ71" s="386"/>
      <c r="CNA71" s="386"/>
      <c r="CNB71" s="386"/>
      <c r="CNC71" s="386"/>
      <c r="CND71" s="386"/>
      <c r="CNE71" s="386"/>
      <c r="CNF71" s="386"/>
      <c r="CNG71" s="386"/>
      <c r="CNH71" s="386"/>
      <c r="CNI71" s="386"/>
      <c r="CNJ71" s="386"/>
      <c r="CNK71" s="386"/>
      <c r="CNL71" s="386"/>
      <c r="CNM71" s="386"/>
      <c r="CNN71" s="386"/>
      <c r="CNO71" s="386"/>
      <c r="CNP71" s="386"/>
      <c r="CNQ71" s="386"/>
      <c r="CNR71" s="386"/>
      <c r="CNS71" s="386"/>
      <c r="CNT71" s="386"/>
      <c r="CNU71" s="386"/>
      <c r="CNV71" s="386"/>
      <c r="CNW71" s="386"/>
      <c r="CNX71" s="386"/>
      <c r="CNY71" s="386"/>
      <c r="CNZ71" s="386"/>
      <c r="COA71" s="386"/>
      <c r="COB71" s="386"/>
      <c r="COC71" s="386"/>
      <c r="COD71" s="386"/>
      <c r="COE71" s="386"/>
      <c r="COF71" s="386"/>
      <c r="COG71" s="386"/>
      <c r="COH71" s="386"/>
      <c r="COI71" s="386"/>
      <c r="COJ71" s="386"/>
      <c r="COK71" s="386"/>
      <c r="COL71" s="386"/>
      <c r="COM71" s="386"/>
      <c r="CON71" s="386"/>
      <c r="COO71" s="386"/>
      <c r="COP71" s="386"/>
      <c r="COQ71" s="386"/>
      <c r="COR71" s="386"/>
      <c r="COS71" s="386"/>
      <c r="COT71" s="386"/>
      <c r="COU71" s="386"/>
      <c r="COV71" s="386"/>
      <c r="COW71" s="386"/>
      <c r="COX71" s="386"/>
      <c r="COY71" s="386"/>
      <c r="COZ71" s="386"/>
      <c r="CPA71" s="386"/>
      <c r="CPB71" s="386"/>
      <c r="CPC71" s="386"/>
      <c r="CPD71" s="386"/>
      <c r="CPE71" s="386"/>
      <c r="CPF71" s="386"/>
      <c r="CPG71" s="386"/>
      <c r="CPH71" s="386"/>
      <c r="CPI71" s="386"/>
      <c r="CPJ71" s="386"/>
      <c r="CPK71" s="386"/>
      <c r="CPL71" s="386"/>
      <c r="CPM71" s="386"/>
      <c r="CPN71" s="386"/>
      <c r="CPO71" s="386"/>
      <c r="CPP71" s="386"/>
      <c r="CPQ71" s="386"/>
      <c r="CPR71" s="386"/>
      <c r="CPS71" s="386"/>
      <c r="CPT71" s="386"/>
      <c r="CPU71" s="386"/>
      <c r="CPV71" s="386"/>
      <c r="CPW71" s="386"/>
      <c r="CPX71" s="386"/>
      <c r="CPY71" s="386"/>
      <c r="CPZ71" s="386"/>
      <c r="CQA71" s="386"/>
      <c r="CQB71" s="386"/>
      <c r="CQC71" s="386"/>
      <c r="CQD71" s="386"/>
      <c r="CQE71" s="386"/>
      <c r="CQF71" s="386"/>
      <c r="CQG71" s="386"/>
      <c r="CQH71" s="386"/>
      <c r="CQI71" s="386"/>
      <c r="CQJ71" s="386"/>
      <c r="CQK71" s="386"/>
      <c r="CQL71" s="386"/>
      <c r="CQM71" s="386"/>
      <c r="CQN71" s="386"/>
      <c r="CQO71" s="386"/>
      <c r="CQP71" s="386"/>
      <c r="CQQ71" s="386"/>
      <c r="CQR71" s="386"/>
      <c r="CQS71" s="386"/>
      <c r="CQT71" s="386"/>
      <c r="CQU71" s="386"/>
      <c r="CQV71" s="386"/>
      <c r="CQW71" s="386"/>
      <c r="CQX71" s="386"/>
      <c r="CQY71" s="386"/>
      <c r="CQZ71" s="386"/>
      <c r="CRA71" s="386"/>
      <c r="CRB71" s="386"/>
      <c r="CRC71" s="386"/>
      <c r="CRD71" s="386"/>
      <c r="CRE71" s="386"/>
      <c r="CRF71" s="386"/>
      <c r="CRG71" s="386"/>
      <c r="CRH71" s="386"/>
      <c r="CRI71" s="386"/>
      <c r="CRJ71" s="386"/>
      <c r="CRK71" s="386"/>
      <c r="CRL71" s="386"/>
      <c r="CRM71" s="386"/>
      <c r="CRN71" s="386"/>
      <c r="CRO71" s="386"/>
      <c r="CRP71" s="386"/>
      <c r="CRQ71" s="386"/>
      <c r="CRR71" s="386"/>
      <c r="CRS71" s="386"/>
      <c r="CRT71" s="386"/>
      <c r="CRU71" s="386"/>
      <c r="CRV71" s="386"/>
      <c r="CRW71" s="386"/>
      <c r="CRX71" s="386"/>
      <c r="CRY71" s="386"/>
      <c r="CRZ71" s="386"/>
      <c r="CSA71" s="386"/>
      <c r="CSB71" s="386"/>
      <c r="CSC71" s="386"/>
      <c r="CSD71" s="386"/>
      <c r="CSE71" s="386"/>
      <c r="CSF71" s="386"/>
      <c r="CSG71" s="386"/>
      <c r="CSH71" s="386"/>
      <c r="CSI71" s="386"/>
      <c r="CSJ71" s="386"/>
      <c r="CSK71" s="386"/>
      <c r="CSL71" s="386"/>
      <c r="CSM71" s="386"/>
      <c r="CSN71" s="386"/>
      <c r="CSO71" s="386"/>
      <c r="CSP71" s="386"/>
      <c r="CSQ71" s="386"/>
      <c r="CSR71" s="386"/>
      <c r="CSS71" s="386"/>
      <c r="CST71" s="386"/>
      <c r="CSU71" s="386"/>
      <c r="CSV71" s="386"/>
      <c r="CSW71" s="386"/>
      <c r="CSX71" s="386"/>
      <c r="CSY71" s="386"/>
      <c r="CSZ71" s="386"/>
      <c r="CTA71" s="386"/>
      <c r="CTB71" s="386"/>
      <c r="CTC71" s="386"/>
      <c r="CTD71" s="386"/>
      <c r="CTE71" s="386"/>
      <c r="CTF71" s="386"/>
      <c r="CTG71" s="386"/>
      <c r="CTH71" s="386"/>
      <c r="CTI71" s="386"/>
      <c r="CTJ71" s="386"/>
      <c r="CTK71" s="386"/>
      <c r="CTL71" s="386"/>
      <c r="CTM71" s="386"/>
      <c r="CTN71" s="386"/>
      <c r="CTO71" s="386"/>
      <c r="CTP71" s="386"/>
      <c r="CTQ71" s="386"/>
      <c r="CTR71" s="386"/>
      <c r="CTS71" s="386"/>
      <c r="CTT71" s="386"/>
      <c r="CTU71" s="386"/>
      <c r="CTV71" s="386"/>
      <c r="CTW71" s="386"/>
      <c r="CTX71" s="386"/>
      <c r="CTY71" s="386"/>
      <c r="CTZ71" s="386"/>
      <c r="CUA71" s="386"/>
      <c r="CUB71" s="386"/>
      <c r="CUC71" s="386"/>
      <c r="CUD71" s="386"/>
      <c r="CUE71" s="386"/>
      <c r="CUF71" s="386"/>
      <c r="CUG71" s="386"/>
      <c r="CUH71" s="386"/>
      <c r="CUI71" s="386"/>
      <c r="CUJ71" s="386"/>
      <c r="CUK71" s="386"/>
      <c r="CUL71" s="386"/>
      <c r="CUM71" s="386"/>
      <c r="CUN71" s="386"/>
      <c r="CUO71" s="386"/>
      <c r="CUP71" s="386"/>
      <c r="CUQ71" s="386"/>
      <c r="CUR71" s="386"/>
      <c r="CUS71" s="386"/>
      <c r="CUT71" s="386"/>
      <c r="CUU71" s="386"/>
      <c r="CUV71" s="386"/>
      <c r="CUW71" s="386"/>
      <c r="CUX71" s="386"/>
      <c r="CUY71" s="386"/>
      <c r="CUZ71" s="386"/>
      <c r="CVA71" s="386"/>
      <c r="CVB71" s="386"/>
      <c r="CVC71" s="386"/>
      <c r="CVD71" s="386"/>
      <c r="CVE71" s="386"/>
      <c r="CVF71" s="386"/>
      <c r="CVG71" s="386"/>
      <c r="CVH71" s="386"/>
      <c r="CVI71" s="386"/>
      <c r="CVJ71" s="386"/>
      <c r="CVK71" s="386"/>
      <c r="CVL71" s="386"/>
      <c r="CVM71" s="386"/>
      <c r="CVN71" s="386"/>
      <c r="CVO71" s="386"/>
      <c r="CVP71" s="386"/>
      <c r="CVQ71" s="386"/>
      <c r="CVR71" s="386"/>
      <c r="CVS71" s="386"/>
      <c r="CVT71" s="386"/>
      <c r="CVU71" s="386"/>
      <c r="CVV71" s="386"/>
      <c r="CVW71" s="386"/>
      <c r="CVX71" s="386"/>
      <c r="CVY71" s="386"/>
      <c r="CVZ71" s="386"/>
      <c r="CWA71" s="386"/>
      <c r="CWB71" s="386"/>
      <c r="CWC71" s="386"/>
      <c r="CWD71" s="386"/>
      <c r="CWE71" s="386"/>
      <c r="CWF71" s="386"/>
      <c r="CWG71" s="386"/>
      <c r="CWH71" s="386"/>
      <c r="CWI71" s="386"/>
      <c r="CWJ71" s="386"/>
      <c r="CWK71" s="386"/>
      <c r="CWL71" s="386"/>
      <c r="CWM71" s="386"/>
      <c r="CWN71" s="386"/>
      <c r="CWO71" s="386"/>
      <c r="CWP71" s="386"/>
      <c r="CWQ71" s="386"/>
      <c r="CWR71" s="386"/>
      <c r="CWS71" s="386"/>
      <c r="CWT71" s="386"/>
      <c r="CWU71" s="386"/>
      <c r="CWV71" s="386"/>
      <c r="CWW71" s="386"/>
      <c r="CWX71" s="386"/>
      <c r="CWY71" s="386"/>
      <c r="CWZ71" s="386"/>
      <c r="CXA71" s="386"/>
      <c r="CXB71" s="386"/>
      <c r="CXC71" s="386"/>
      <c r="CXD71" s="386"/>
      <c r="CXE71" s="386"/>
      <c r="CXF71" s="386"/>
      <c r="CXG71" s="386"/>
      <c r="CXH71" s="386"/>
      <c r="CXI71" s="386"/>
      <c r="CXJ71" s="386"/>
      <c r="CXK71" s="386"/>
      <c r="CXL71" s="386"/>
      <c r="CXM71" s="386"/>
      <c r="CXN71" s="386"/>
      <c r="CXO71" s="386"/>
      <c r="CXP71" s="386"/>
      <c r="CXQ71" s="386"/>
      <c r="CXR71" s="386"/>
      <c r="CXS71" s="386"/>
      <c r="CXT71" s="386"/>
      <c r="CXU71" s="386"/>
      <c r="CXV71" s="386"/>
      <c r="CXW71" s="386"/>
      <c r="CXX71" s="386"/>
      <c r="CXY71" s="386"/>
      <c r="CXZ71" s="386"/>
      <c r="CYA71" s="386"/>
      <c r="CYB71" s="386"/>
      <c r="CYC71" s="386"/>
      <c r="CYD71" s="386"/>
      <c r="CYE71" s="386"/>
      <c r="CYF71" s="386"/>
      <c r="CYG71" s="386"/>
      <c r="CYH71" s="386"/>
      <c r="CYI71" s="386"/>
      <c r="CYJ71" s="386"/>
      <c r="CYK71" s="386"/>
      <c r="CYL71" s="386"/>
      <c r="CYM71" s="386"/>
      <c r="CYN71" s="386"/>
      <c r="CYO71" s="386"/>
      <c r="CYP71" s="386"/>
      <c r="CYQ71" s="386"/>
      <c r="CYR71" s="386"/>
      <c r="CYS71" s="386"/>
      <c r="CYT71" s="386"/>
      <c r="CYU71" s="386"/>
      <c r="CYV71" s="386"/>
      <c r="CYW71" s="386"/>
      <c r="CYX71" s="386"/>
      <c r="CYY71" s="386"/>
      <c r="CYZ71" s="386"/>
      <c r="CZA71" s="386"/>
      <c r="CZB71" s="386"/>
      <c r="CZC71" s="386"/>
      <c r="CZD71" s="386"/>
      <c r="CZE71" s="386"/>
      <c r="CZF71" s="386"/>
      <c r="CZG71" s="386"/>
      <c r="CZH71" s="386"/>
      <c r="CZI71" s="386"/>
      <c r="CZJ71" s="386"/>
      <c r="CZK71" s="386"/>
      <c r="CZL71" s="386"/>
      <c r="CZM71" s="386"/>
      <c r="CZN71" s="386"/>
      <c r="CZO71" s="386"/>
      <c r="CZP71" s="386"/>
      <c r="CZQ71" s="386"/>
      <c r="CZR71" s="386"/>
      <c r="CZS71" s="386"/>
      <c r="CZT71" s="386"/>
      <c r="CZU71" s="386"/>
      <c r="CZV71" s="386"/>
      <c r="CZW71" s="386"/>
      <c r="CZX71" s="386"/>
      <c r="CZY71" s="386"/>
      <c r="CZZ71" s="386"/>
      <c r="DAA71" s="386"/>
      <c r="DAB71" s="386"/>
      <c r="DAC71" s="386"/>
      <c r="DAD71" s="386"/>
      <c r="DAE71" s="386"/>
      <c r="DAF71" s="386"/>
      <c r="DAG71" s="386"/>
      <c r="DAH71" s="386"/>
      <c r="DAI71" s="386"/>
      <c r="DAJ71" s="386"/>
      <c r="DAK71" s="386"/>
      <c r="DAL71" s="386"/>
      <c r="DAM71" s="386"/>
      <c r="DAN71" s="386"/>
      <c r="DAO71" s="386"/>
      <c r="DAP71" s="386"/>
      <c r="DAQ71" s="386"/>
      <c r="DAR71" s="386"/>
      <c r="DAS71" s="386"/>
      <c r="DAT71" s="386"/>
      <c r="DAU71" s="386"/>
      <c r="DAV71" s="386"/>
      <c r="DAW71" s="386"/>
      <c r="DAX71" s="386"/>
      <c r="DAY71" s="386"/>
      <c r="DAZ71" s="386"/>
      <c r="DBA71" s="386"/>
      <c r="DBB71" s="386"/>
      <c r="DBC71" s="386"/>
      <c r="DBD71" s="386"/>
      <c r="DBE71" s="386"/>
      <c r="DBF71" s="386"/>
      <c r="DBG71" s="386"/>
      <c r="DBH71" s="386"/>
      <c r="DBI71" s="386"/>
      <c r="DBJ71" s="386"/>
      <c r="DBK71" s="386"/>
      <c r="DBL71" s="386"/>
      <c r="DBM71" s="386"/>
      <c r="DBN71" s="386"/>
      <c r="DBO71" s="386"/>
      <c r="DBP71" s="386"/>
      <c r="DBQ71" s="386"/>
      <c r="DBR71" s="386"/>
      <c r="DBS71" s="386"/>
      <c r="DBT71" s="386"/>
      <c r="DBU71" s="386"/>
      <c r="DBV71" s="386"/>
      <c r="DBW71" s="386"/>
      <c r="DBX71" s="386"/>
      <c r="DBY71" s="386"/>
      <c r="DBZ71" s="386"/>
      <c r="DCA71" s="386"/>
      <c r="DCB71" s="386"/>
      <c r="DCC71" s="386"/>
      <c r="DCD71" s="386"/>
      <c r="DCE71" s="386"/>
      <c r="DCF71" s="386"/>
      <c r="DCG71" s="386"/>
      <c r="DCH71" s="386"/>
      <c r="DCI71" s="386"/>
      <c r="DCJ71" s="386"/>
      <c r="DCK71" s="386"/>
      <c r="DCL71" s="386"/>
      <c r="DCM71" s="386"/>
      <c r="DCN71" s="386"/>
      <c r="DCO71" s="386"/>
      <c r="DCP71" s="386"/>
      <c r="DCQ71" s="386"/>
      <c r="DCR71" s="386"/>
      <c r="DCS71" s="386"/>
      <c r="DCT71" s="386"/>
      <c r="DCU71" s="386"/>
      <c r="DCV71" s="386"/>
      <c r="DCW71" s="386"/>
      <c r="DCX71" s="386"/>
      <c r="DCY71" s="386"/>
      <c r="DCZ71" s="386"/>
      <c r="DDA71" s="386"/>
      <c r="DDB71" s="386"/>
      <c r="DDC71" s="386"/>
      <c r="DDD71" s="386"/>
      <c r="DDE71" s="386"/>
      <c r="DDF71" s="386"/>
      <c r="DDG71" s="386"/>
      <c r="DDH71" s="386"/>
      <c r="DDI71" s="386"/>
      <c r="DDJ71" s="386"/>
      <c r="DDK71" s="386"/>
      <c r="DDL71" s="386"/>
      <c r="DDM71" s="386"/>
      <c r="DDN71" s="386"/>
      <c r="DDO71" s="386"/>
      <c r="DDP71" s="386"/>
      <c r="DDQ71" s="386"/>
      <c r="DDR71" s="386"/>
      <c r="DDS71" s="386"/>
      <c r="DDT71" s="386"/>
      <c r="DDU71" s="386"/>
      <c r="DDV71" s="386"/>
      <c r="DDW71" s="386"/>
      <c r="DDX71" s="386"/>
      <c r="DDY71" s="386"/>
      <c r="DDZ71" s="386"/>
      <c r="DEA71" s="386"/>
      <c r="DEB71" s="386"/>
      <c r="DEC71" s="386"/>
      <c r="DED71" s="386"/>
      <c r="DEE71" s="386"/>
      <c r="DEF71" s="386"/>
      <c r="DEG71" s="386"/>
      <c r="DEH71" s="386"/>
      <c r="DEI71" s="386"/>
      <c r="DEJ71" s="386"/>
      <c r="DEK71" s="386"/>
      <c r="DEL71" s="386"/>
      <c r="DEM71" s="386"/>
      <c r="DEN71" s="386"/>
      <c r="DEO71" s="386"/>
      <c r="DEP71" s="386"/>
      <c r="DEQ71" s="386"/>
      <c r="DER71" s="386"/>
      <c r="DES71" s="386"/>
      <c r="DET71" s="386"/>
      <c r="DEU71" s="386"/>
      <c r="DEV71" s="386"/>
      <c r="DEW71" s="386"/>
      <c r="DEX71" s="386"/>
      <c r="DEY71" s="386"/>
      <c r="DEZ71" s="386"/>
      <c r="DFA71" s="386"/>
      <c r="DFB71" s="386"/>
      <c r="DFC71" s="386"/>
      <c r="DFD71" s="386"/>
      <c r="DFE71" s="386"/>
      <c r="DFF71" s="386"/>
      <c r="DFG71" s="386"/>
      <c r="DFH71" s="386"/>
      <c r="DFI71" s="386"/>
      <c r="DFJ71" s="386"/>
      <c r="DFK71" s="386"/>
      <c r="DFL71" s="386"/>
      <c r="DFM71" s="386"/>
      <c r="DFN71" s="386"/>
      <c r="DFO71" s="386"/>
      <c r="DFP71" s="386"/>
      <c r="DFQ71" s="386"/>
      <c r="DFR71" s="386"/>
      <c r="DFS71" s="386"/>
      <c r="DFT71" s="386"/>
      <c r="DFU71" s="386"/>
      <c r="DFV71" s="386"/>
      <c r="DFW71" s="386"/>
      <c r="DFX71" s="386"/>
      <c r="DFY71" s="386"/>
      <c r="DFZ71" s="386"/>
      <c r="DGA71" s="386"/>
      <c r="DGB71" s="386"/>
      <c r="DGC71" s="386"/>
      <c r="DGD71" s="386"/>
      <c r="DGE71" s="386"/>
      <c r="DGF71" s="386"/>
      <c r="DGG71" s="386"/>
      <c r="DGH71" s="386"/>
      <c r="DGI71" s="386"/>
      <c r="DGJ71" s="386"/>
      <c r="DGK71" s="386"/>
      <c r="DGL71" s="386"/>
      <c r="DGM71" s="386"/>
      <c r="DGN71" s="386"/>
      <c r="DGO71" s="386"/>
      <c r="DGP71" s="386"/>
      <c r="DGQ71" s="386"/>
      <c r="DGR71" s="386"/>
      <c r="DGS71" s="386"/>
      <c r="DGT71" s="386"/>
      <c r="DGU71" s="386"/>
      <c r="DGV71" s="386"/>
      <c r="DGW71" s="386"/>
      <c r="DGX71" s="386"/>
      <c r="DGY71" s="386"/>
      <c r="DGZ71" s="386"/>
      <c r="DHA71" s="386"/>
      <c r="DHB71" s="386"/>
      <c r="DHC71" s="386"/>
      <c r="DHD71" s="386"/>
      <c r="DHE71" s="386"/>
      <c r="DHF71" s="386"/>
      <c r="DHG71" s="386"/>
      <c r="DHH71" s="386"/>
      <c r="DHI71" s="386"/>
      <c r="DHJ71" s="386"/>
      <c r="DHK71" s="386"/>
      <c r="DHL71" s="386"/>
      <c r="DHM71" s="386"/>
      <c r="DHN71" s="386"/>
      <c r="DHO71" s="386"/>
      <c r="DHP71" s="386"/>
      <c r="DHQ71" s="386"/>
      <c r="DHR71" s="386"/>
      <c r="DHS71" s="386"/>
      <c r="DHT71" s="386"/>
      <c r="DHU71" s="386"/>
      <c r="DHV71" s="386"/>
      <c r="DHW71" s="386"/>
      <c r="DHX71" s="386"/>
      <c r="DHY71" s="386"/>
      <c r="DHZ71" s="386"/>
      <c r="DIA71" s="386"/>
      <c r="DIB71" s="386"/>
      <c r="DIC71" s="386"/>
      <c r="DID71" s="386"/>
      <c r="DIE71" s="386"/>
      <c r="DIF71" s="386"/>
      <c r="DIG71" s="386"/>
      <c r="DIH71" s="386"/>
      <c r="DII71" s="386"/>
      <c r="DIJ71" s="386"/>
      <c r="DIK71" s="386"/>
      <c r="DIL71" s="386"/>
      <c r="DIM71" s="386"/>
      <c r="DIN71" s="386"/>
      <c r="DIO71" s="386"/>
      <c r="DIP71" s="386"/>
      <c r="DIQ71" s="386"/>
      <c r="DIR71" s="386"/>
      <c r="DIS71" s="386"/>
      <c r="DIT71" s="386"/>
      <c r="DIU71" s="386"/>
      <c r="DIV71" s="386"/>
      <c r="DIW71" s="386"/>
      <c r="DIX71" s="386"/>
      <c r="DIY71" s="386"/>
      <c r="DIZ71" s="386"/>
      <c r="DJA71" s="386"/>
      <c r="DJB71" s="386"/>
      <c r="DJC71" s="386"/>
      <c r="DJD71" s="386"/>
      <c r="DJE71" s="386"/>
      <c r="DJF71" s="386"/>
      <c r="DJG71" s="386"/>
      <c r="DJH71" s="386"/>
      <c r="DJI71" s="386"/>
      <c r="DJJ71" s="386"/>
      <c r="DJK71" s="386"/>
      <c r="DJL71" s="386"/>
      <c r="DJM71" s="386"/>
      <c r="DJN71" s="386"/>
      <c r="DJO71" s="386"/>
      <c r="DJP71" s="386"/>
      <c r="DJQ71" s="386"/>
      <c r="DJR71" s="386"/>
      <c r="DJS71" s="386"/>
      <c r="DJT71" s="386"/>
      <c r="DJU71" s="386"/>
      <c r="DJV71" s="386"/>
      <c r="DJW71" s="386"/>
      <c r="DJX71" s="386"/>
      <c r="DJY71" s="386"/>
      <c r="DJZ71" s="386"/>
      <c r="DKA71" s="386"/>
      <c r="DKB71" s="386"/>
      <c r="DKC71" s="386"/>
      <c r="DKD71" s="386"/>
      <c r="DKE71" s="386"/>
      <c r="DKF71" s="386"/>
      <c r="DKG71" s="386"/>
      <c r="DKH71" s="386"/>
      <c r="DKI71" s="386"/>
      <c r="DKJ71" s="386"/>
      <c r="DKK71" s="386"/>
      <c r="DKL71" s="386"/>
      <c r="DKM71" s="386"/>
      <c r="DKN71" s="386"/>
      <c r="DKO71" s="386"/>
      <c r="DKP71" s="386"/>
      <c r="DKQ71" s="386"/>
      <c r="DKR71" s="386"/>
      <c r="DKS71" s="386"/>
      <c r="DKT71" s="386"/>
      <c r="DKU71" s="386"/>
      <c r="DKV71" s="386"/>
      <c r="DKW71" s="386"/>
      <c r="DKX71" s="386"/>
      <c r="DKY71" s="386"/>
      <c r="DKZ71" s="386"/>
      <c r="DLA71" s="386"/>
      <c r="DLB71" s="386"/>
      <c r="DLC71" s="386"/>
      <c r="DLD71" s="386"/>
      <c r="DLE71" s="386"/>
      <c r="DLF71" s="386"/>
      <c r="DLG71" s="386"/>
      <c r="DLH71" s="386"/>
      <c r="DLI71" s="386"/>
      <c r="DLJ71" s="386"/>
      <c r="DLK71" s="386"/>
      <c r="DLL71" s="386"/>
      <c r="DLM71" s="386"/>
      <c r="DLN71" s="386"/>
      <c r="DLO71" s="386"/>
      <c r="DLP71" s="386"/>
      <c r="DLQ71" s="386"/>
      <c r="DLR71" s="386"/>
      <c r="DLS71" s="386"/>
      <c r="DLT71" s="386"/>
      <c r="DLU71" s="386"/>
      <c r="DLV71" s="386"/>
      <c r="DLW71" s="386"/>
      <c r="DLX71" s="386"/>
      <c r="DLY71" s="386"/>
      <c r="DLZ71" s="386"/>
      <c r="DMA71" s="386"/>
      <c r="DMB71" s="386"/>
      <c r="DMC71" s="386"/>
      <c r="DMD71" s="386"/>
      <c r="DME71" s="386"/>
      <c r="DMF71" s="386"/>
      <c r="DMG71" s="386"/>
      <c r="DMH71" s="386"/>
      <c r="DMI71" s="386"/>
      <c r="DMJ71" s="386"/>
      <c r="DMK71" s="386"/>
      <c r="DML71" s="386"/>
      <c r="DMM71" s="386"/>
      <c r="DMN71" s="386"/>
      <c r="DMO71" s="386"/>
      <c r="DMP71" s="386"/>
      <c r="DMQ71" s="386"/>
      <c r="DMR71" s="386"/>
      <c r="DMS71" s="386"/>
      <c r="DMT71" s="386"/>
      <c r="DMU71" s="386"/>
      <c r="DMV71" s="386"/>
      <c r="DMW71" s="386"/>
      <c r="DMX71" s="386"/>
      <c r="DMY71" s="386"/>
      <c r="DMZ71" s="386"/>
      <c r="DNA71" s="386"/>
      <c r="DNB71" s="386"/>
      <c r="DNC71" s="386"/>
      <c r="DND71" s="386"/>
      <c r="DNE71" s="386"/>
      <c r="DNF71" s="386"/>
      <c r="DNG71" s="386"/>
      <c r="DNH71" s="386"/>
      <c r="DNI71" s="386"/>
      <c r="DNJ71" s="386"/>
      <c r="DNK71" s="386"/>
      <c r="DNL71" s="386"/>
      <c r="DNM71" s="386"/>
      <c r="DNN71" s="386"/>
      <c r="DNO71" s="386"/>
      <c r="DNP71" s="386"/>
      <c r="DNQ71" s="386"/>
      <c r="DNR71" s="386"/>
      <c r="DNS71" s="386"/>
      <c r="DNT71" s="386"/>
      <c r="DNU71" s="386"/>
      <c r="DNV71" s="386"/>
      <c r="DNW71" s="386"/>
      <c r="DNX71" s="386"/>
      <c r="DNY71" s="386"/>
      <c r="DNZ71" s="386"/>
      <c r="DOA71" s="386"/>
      <c r="DOB71" s="386"/>
      <c r="DOC71" s="386"/>
      <c r="DOD71" s="386"/>
      <c r="DOE71" s="386"/>
      <c r="DOF71" s="386"/>
      <c r="DOG71" s="386"/>
      <c r="DOH71" s="386"/>
      <c r="DOI71" s="386"/>
      <c r="DOJ71" s="386"/>
      <c r="DOK71" s="386"/>
      <c r="DOL71" s="386"/>
      <c r="DOM71" s="386"/>
      <c r="DON71" s="386"/>
      <c r="DOO71" s="386"/>
      <c r="DOP71" s="386"/>
      <c r="DOQ71" s="386"/>
      <c r="DOR71" s="386"/>
      <c r="DOS71" s="386"/>
      <c r="DOT71" s="386"/>
      <c r="DOU71" s="386"/>
      <c r="DOV71" s="386"/>
      <c r="DOW71" s="386"/>
      <c r="DOX71" s="386"/>
      <c r="DOY71" s="386"/>
      <c r="DOZ71" s="386"/>
      <c r="DPA71" s="386"/>
      <c r="DPB71" s="386"/>
      <c r="DPC71" s="386"/>
      <c r="DPD71" s="386"/>
      <c r="DPE71" s="386"/>
      <c r="DPF71" s="386"/>
      <c r="DPG71" s="386"/>
      <c r="DPH71" s="386"/>
      <c r="DPI71" s="386"/>
      <c r="DPJ71" s="386"/>
      <c r="DPK71" s="386"/>
      <c r="DPL71" s="386"/>
      <c r="DPM71" s="386"/>
      <c r="DPN71" s="386"/>
      <c r="DPO71" s="386"/>
      <c r="DPP71" s="386"/>
      <c r="DPQ71" s="386"/>
      <c r="DPR71" s="386"/>
      <c r="DPS71" s="386"/>
      <c r="DPT71" s="386"/>
      <c r="DPU71" s="386"/>
      <c r="DPV71" s="386"/>
      <c r="DPW71" s="386"/>
      <c r="DPX71" s="386"/>
      <c r="DPY71" s="386"/>
      <c r="DPZ71" s="386"/>
      <c r="DQA71" s="386"/>
      <c r="DQB71" s="386"/>
      <c r="DQC71" s="386"/>
      <c r="DQD71" s="386"/>
      <c r="DQE71" s="386"/>
      <c r="DQF71" s="386"/>
      <c r="DQG71" s="386"/>
      <c r="DQH71" s="386"/>
      <c r="DQI71" s="386"/>
      <c r="DQJ71" s="386"/>
      <c r="DQK71" s="386"/>
      <c r="DQL71" s="386"/>
      <c r="DQM71" s="386"/>
      <c r="DQN71" s="386"/>
      <c r="DQO71" s="386"/>
      <c r="DQP71" s="386"/>
      <c r="DQQ71" s="386"/>
      <c r="DQR71" s="386"/>
      <c r="DQS71" s="386"/>
      <c r="DQT71" s="386"/>
      <c r="DQU71" s="386"/>
      <c r="DQV71" s="386"/>
      <c r="DQW71" s="386"/>
      <c r="DQX71" s="386"/>
      <c r="DQY71" s="386"/>
      <c r="DQZ71" s="386"/>
      <c r="DRA71" s="386"/>
      <c r="DRB71" s="386"/>
      <c r="DRC71" s="386"/>
      <c r="DRD71" s="386"/>
      <c r="DRE71" s="386"/>
      <c r="DRF71" s="386"/>
      <c r="DRG71" s="386"/>
      <c r="DRH71" s="386"/>
      <c r="DRI71" s="386"/>
      <c r="DRJ71" s="386"/>
      <c r="DRK71" s="386"/>
      <c r="DRL71" s="386"/>
      <c r="DRM71" s="386"/>
      <c r="DRN71" s="386"/>
      <c r="DRO71" s="386"/>
      <c r="DRP71" s="386"/>
      <c r="DRQ71" s="386"/>
      <c r="DRR71" s="386"/>
      <c r="DRS71" s="386"/>
      <c r="DRT71" s="386"/>
      <c r="DRU71" s="386"/>
      <c r="DRV71" s="386"/>
      <c r="DRW71" s="386"/>
      <c r="DRX71" s="386"/>
      <c r="DRY71" s="386"/>
      <c r="DRZ71" s="386"/>
      <c r="DSA71" s="386"/>
      <c r="DSB71" s="386"/>
      <c r="DSC71" s="386"/>
      <c r="DSD71" s="386"/>
      <c r="DSE71" s="386"/>
      <c r="DSF71" s="386"/>
      <c r="DSG71" s="386"/>
      <c r="DSH71" s="386"/>
      <c r="DSI71" s="386"/>
      <c r="DSJ71" s="386"/>
      <c r="DSK71" s="386"/>
      <c r="DSL71" s="386"/>
      <c r="DSM71" s="386"/>
      <c r="DSN71" s="386"/>
      <c r="DSO71" s="386"/>
      <c r="DSP71" s="386"/>
      <c r="DSQ71" s="386"/>
      <c r="DSR71" s="386"/>
      <c r="DSS71" s="386"/>
      <c r="DST71" s="386"/>
      <c r="DSU71" s="386"/>
      <c r="DSV71" s="386"/>
      <c r="DSW71" s="386"/>
      <c r="DSX71" s="386"/>
      <c r="DSY71" s="386"/>
      <c r="DSZ71" s="386"/>
      <c r="DTA71" s="386"/>
      <c r="DTB71" s="386"/>
      <c r="DTC71" s="386"/>
      <c r="DTD71" s="386"/>
      <c r="DTE71" s="386"/>
      <c r="DTF71" s="386"/>
      <c r="DTG71" s="386"/>
      <c r="DTH71" s="386"/>
      <c r="DTI71" s="386"/>
      <c r="DTJ71" s="386"/>
      <c r="DTK71" s="386"/>
      <c r="DTL71" s="386"/>
      <c r="DTM71" s="386"/>
      <c r="DTN71" s="386"/>
      <c r="DTO71" s="386"/>
      <c r="DTP71" s="386"/>
      <c r="DTQ71" s="386"/>
      <c r="DTR71" s="386"/>
      <c r="DTS71" s="386"/>
      <c r="DTT71" s="386"/>
      <c r="DTU71" s="386"/>
      <c r="DTV71" s="386"/>
      <c r="DTW71" s="386"/>
      <c r="DTX71" s="386"/>
      <c r="DTY71" s="386"/>
      <c r="DTZ71" s="386"/>
      <c r="DUA71" s="386"/>
      <c r="DUB71" s="386"/>
      <c r="DUC71" s="386"/>
      <c r="DUD71" s="386"/>
      <c r="DUE71" s="386"/>
      <c r="DUF71" s="386"/>
      <c r="DUG71" s="386"/>
      <c r="DUH71" s="386"/>
      <c r="DUI71" s="386"/>
      <c r="DUJ71" s="386"/>
      <c r="DUK71" s="386"/>
      <c r="DUL71" s="386"/>
      <c r="DUM71" s="386"/>
      <c r="DUN71" s="386"/>
      <c r="DUO71" s="386"/>
      <c r="DUP71" s="386"/>
      <c r="DUQ71" s="386"/>
      <c r="DUR71" s="386"/>
      <c r="DUS71" s="386"/>
      <c r="DUT71" s="386"/>
      <c r="DUU71" s="386"/>
      <c r="DUV71" s="386"/>
      <c r="DUW71" s="386"/>
      <c r="DUX71" s="386"/>
      <c r="DUY71" s="386"/>
      <c r="DUZ71" s="386"/>
      <c r="DVA71" s="386"/>
      <c r="DVB71" s="386"/>
      <c r="DVC71" s="386"/>
      <c r="DVD71" s="386"/>
      <c r="DVE71" s="386"/>
      <c r="DVF71" s="386"/>
      <c r="DVG71" s="386"/>
      <c r="DVH71" s="386"/>
      <c r="DVI71" s="386"/>
      <c r="DVJ71" s="386"/>
      <c r="DVK71" s="386"/>
      <c r="DVL71" s="386"/>
      <c r="DVM71" s="386"/>
      <c r="DVN71" s="386"/>
      <c r="DVO71" s="386"/>
      <c r="DVP71" s="386"/>
      <c r="DVQ71" s="386"/>
      <c r="DVR71" s="386"/>
      <c r="DVS71" s="386"/>
      <c r="DVT71" s="386"/>
      <c r="DVU71" s="386"/>
      <c r="DVV71" s="386"/>
      <c r="DVW71" s="386"/>
      <c r="DVX71" s="386"/>
      <c r="DVY71" s="386"/>
      <c r="DVZ71" s="386"/>
      <c r="DWA71" s="386"/>
      <c r="DWB71" s="386"/>
      <c r="DWC71" s="386"/>
      <c r="DWD71" s="386"/>
      <c r="DWE71" s="386"/>
      <c r="DWF71" s="386"/>
      <c r="DWG71" s="386"/>
      <c r="DWH71" s="386"/>
      <c r="DWI71" s="386"/>
      <c r="DWJ71" s="386"/>
      <c r="DWK71" s="386"/>
      <c r="DWL71" s="386"/>
      <c r="DWM71" s="386"/>
      <c r="DWN71" s="386"/>
      <c r="DWO71" s="386"/>
      <c r="DWP71" s="386"/>
      <c r="DWQ71" s="386"/>
      <c r="DWR71" s="386"/>
      <c r="DWS71" s="386"/>
      <c r="DWT71" s="386"/>
      <c r="DWU71" s="386"/>
      <c r="DWV71" s="386"/>
      <c r="DWW71" s="386"/>
      <c r="DWX71" s="386"/>
      <c r="DWY71" s="386"/>
      <c r="DWZ71" s="386"/>
      <c r="DXA71" s="386"/>
      <c r="DXB71" s="386"/>
      <c r="DXC71" s="386"/>
      <c r="DXD71" s="386"/>
      <c r="DXE71" s="386"/>
      <c r="DXF71" s="386"/>
      <c r="DXG71" s="386"/>
      <c r="DXH71" s="386"/>
      <c r="DXI71" s="386"/>
      <c r="DXJ71" s="386"/>
      <c r="DXK71" s="386"/>
      <c r="DXL71" s="386"/>
      <c r="DXM71" s="386"/>
      <c r="DXN71" s="386"/>
      <c r="DXO71" s="386"/>
      <c r="DXP71" s="386"/>
      <c r="DXQ71" s="386"/>
      <c r="DXR71" s="386"/>
      <c r="DXS71" s="386"/>
      <c r="DXT71" s="386"/>
      <c r="DXU71" s="386"/>
      <c r="DXV71" s="386"/>
      <c r="DXW71" s="386"/>
      <c r="DXX71" s="386"/>
      <c r="DXY71" s="386"/>
      <c r="DXZ71" s="386"/>
      <c r="DYA71" s="386"/>
      <c r="DYB71" s="386"/>
      <c r="DYC71" s="386"/>
      <c r="DYD71" s="386"/>
      <c r="DYE71" s="386"/>
      <c r="DYF71" s="386"/>
      <c r="DYG71" s="386"/>
      <c r="DYH71" s="386"/>
      <c r="DYI71" s="386"/>
      <c r="DYJ71" s="386"/>
      <c r="DYK71" s="386"/>
      <c r="DYL71" s="386"/>
      <c r="DYM71" s="386"/>
      <c r="DYN71" s="386"/>
      <c r="DYO71" s="386"/>
      <c r="DYP71" s="386"/>
      <c r="DYQ71" s="386"/>
      <c r="DYR71" s="386"/>
      <c r="DYS71" s="386"/>
      <c r="DYT71" s="386"/>
      <c r="DYU71" s="386"/>
      <c r="DYV71" s="386"/>
      <c r="DYW71" s="386"/>
      <c r="DYX71" s="386"/>
      <c r="DYY71" s="386"/>
      <c r="DYZ71" s="386"/>
      <c r="DZA71" s="386"/>
      <c r="DZB71" s="386"/>
      <c r="DZC71" s="386"/>
      <c r="DZD71" s="386"/>
      <c r="DZE71" s="386"/>
      <c r="DZF71" s="386"/>
      <c r="DZG71" s="386"/>
      <c r="DZH71" s="386"/>
      <c r="DZI71" s="386"/>
      <c r="DZJ71" s="386"/>
      <c r="DZK71" s="386"/>
      <c r="DZL71" s="386"/>
      <c r="DZM71" s="386"/>
      <c r="DZN71" s="386"/>
      <c r="DZO71" s="386"/>
      <c r="DZP71" s="386"/>
      <c r="DZQ71" s="386"/>
      <c r="DZR71" s="386"/>
      <c r="DZS71" s="386"/>
      <c r="DZT71" s="386"/>
      <c r="DZU71" s="386"/>
      <c r="DZV71" s="386"/>
      <c r="DZW71" s="386"/>
      <c r="DZX71" s="386"/>
      <c r="DZY71" s="386"/>
      <c r="DZZ71" s="386"/>
      <c r="EAA71" s="386"/>
      <c r="EAB71" s="386"/>
      <c r="EAC71" s="386"/>
      <c r="EAD71" s="386"/>
      <c r="EAE71" s="386"/>
      <c r="EAF71" s="386"/>
      <c r="EAG71" s="386"/>
      <c r="EAH71" s="386"/>
      <c r="EAI71" s="386"/>
      <c r="EAJ71" s="386"/>
      <c r="EAK71" s="386"/>
      <c r="EAL71" s="386"/>
      <c r="EAM71" s="386"/>
      <c r="EAN71" s="386"/>
      <c r="EAO71" s="386"/>
      <c r="EAP71" s="386"/>
      <c r="EAQ71" s="386"/>
      <c r="EAR71" s="386"/>
      <c r="EAS71" s="386"/>
      <c r="EAT71" s="386"/>
      <c r="EAU71" s="386"/>
      <c r="EAV71" s="386"/>
      <c r="EAW71" s="386"/>
      <c r="EAX71" s="386"/>
      <c r="EAY71" s="386"/>
      <c r="EAZ71" s="386"/>
      <c r="EBA71" s="386"/>
      <c r="EBB71" s="386"/>
      <c r="EBC71" s="386"/>
      <c r="EBD71" s="386"/>
      <c r="EBE71" s="386"/>
      <c r="EBF71" s="386"/>
      <c r="EBG71" s="386"/>
      <c r="EBH71" s="386"/>
      <c r="EBI71" s="386"/>
      <c r="EBJ71" s="386"/>
      <c r="EBK71" s="386"/>
      <c r="EBL71" s="386"/>
      <c r="EBM71" s="386"/>
      <c r="EBN71" s="386"/>
      <c r="EBO71" s="386"/>
      <c r="EBP71" s="386"/>
      <c r="EBQ71" s="386"/>
      <c r="EBR71" s="386"/>
      <c r="EBS71" s="386"/>
      <c r="EBT71" s="386"/>
      <c r="EBU71" s="386"/>
      <c r="EBV71" s="386"/>
      <c r="EBW71" s="386"/>
      <c r="EBX71" s="386"/>
      <c r="EBY71" s="386"/>
      <c r="EBZ71" s="386"/>
      <c r="ECA71" s="386"/>
      <c r="ECB71" s="386"/>
      <c r="ECC71" s="386"/>
      <c r="ECD71" s="386"/>
      <c r="ECE71" s="386"/>
      <c r="ECF71" s="386"/>
      <c r="ECG71" s="386"/>
      <c r="ECH71" s="386"/>
      <c r="ECI71" s="386"/>
      <c r="ECJ71" s="386"/>
      <c r="ECK71" s="386"/>
      <c r="ECL71" s="386"/>
      <c r="ECM71" s="386"/>
      <c r="ECN71" s="386"/>
      <c r="ECO71" s="386"/>
      <c r="ECP71" s="386"/>
      <c r="ECQ71" s="386"/>
      <c r="ECR71" s="386"/>
      <c r="ECS71" s="386"/>
      <c r="ECT71" s="386"/>
      <c r="ECU71" s="386"/>
      <c r="ECV71" s="386"/>
      <c r="ECW71" s="386"/>
      <c r="ECX71" s="386"/>
      <c r="ECY71" s="386"/>
      <c r="ECZ71" s="386"/>
      <c r="EDA71" s="386"/>
      <c r="EDB71" s="386"/>
      <c r="EDC71" s="386"/>
      <c r="EDD71" s="386"/>
      <c r="EDE71" s="386"/>
      <c r="EDF71" s="386"/>
      <c r="EDG71" s="386"/>
      <c r="EDH71" s="386"/>
      <c r="EDI71" s="386"/>
      <c r="EDJ71" s="386"/>
      <c r="EDK71" s="386"/>
      <c r="EDL71" s="386"/>
      <c r="EDM71" s="386"/>
      <c r="EDN71" s="386"/>
      <c r="EDO71" s="386"/>
      <c r="EDP71" s="386"/>
      <c r="EDQ71" s="386"/>
      <c r="EDR71" s="386"/>
      <c r="EDS71" s="386"/>
      <c r="EDT71" s="386"/>
      <c r="EDU71" s="386"/>
      <c r="EDV71" s="386"/>
      <c r="EDW71" s="386"/>
      <c r="EDX71" s="386"/>
      <c r="EDY71" s="386"/>
      <c r="EDZ71" s="386"/>
      <c r="EEA71" s="386"/>
      <c r="EEB71" s="386"/>
      <c r="EEC71" s="386"/>
      <c r="EED71" s="386"/>
      <c r="EEE71" s="386"/>
      <c r="EEF71" s="386"/>
      <c r="EEG71" s="386"/>
      <c r="EEH71" s="386"/>
      <c r="EEI71" s="386"/>
      <c r="EEJ71" s="386"/>
      <c r="EEK71" s="386"/>
      <c r="EEL71" s="386"/>
      <c r="EEM71" s="386"/>
      <c r="EEN71" s="386"/>
      <c r="EEO71" s="386"/>
      <c r="EEP71" s="386"/>
      <c r="EEQ71" s="386"/>
      <c r="EER71" s="386"/>
      <c r="EES71" s="386"/>
      <c r="EET71" s="386"/>
      <c r="EEU71" s="386"/>
      <c r="EEV71" s="386"/>
      <c r="EEW71" s="386"/>
      <c r="EEX71" s="386"/>
      <c r="EEY71" s="386"/>
      <c r="EEZ71" s="386"/>
      <c r="EFA71" s="386"/>
      <c r="EFB71" s="386"/>
      <c r="EFC71" s="386"/>
      <c r="EFD71" s="386"/>
      <c r="EFE71" s="386"/>
      <c r="EFF71" s="386"/>
      <c r="EFG71" s="386"/>
      <c r="EFH71" s="386"/>
      <c r="EFI71" s="386"/>
      <c r="EFJ71" s="386"/>
      <c r="EFK71" s="386"/>
      <c r="EFL71" s="386"/>
      <c r="EFM71" s="386"/>
      <c r="EFN71" s="386"/>
      <c r="EFO71" s="386"/>
      <c r="EFP71" s="386"/>
      <c r="EFQ71" s="386"/>
      <c r="EFR71" s="386"/>
      <c r="EFS71" s="386"/>
      <c r="EFT71" s="386"/>
      <c r="EFU71" s="386"/>
      <c r="EFV71" s="386"/>
      <c r="EFW71" s="386"/>
      <c r="EFX71" s="386"/>
      <c r="EFY71" s="386"/>
      <c r="EFZ71" s="386"/>
      <c r="EGA71" s="386"/>
      <c r="EGB71" s="386"/>
      <c r="EGC71" s="386"/>
      <c r="EGD71" s="386"/>
      <c r="EGE71" s="386"/>
      <c r="EGF71" s="386"/>
      <c r="EGG71" s="386"/>
      <c r="EGH71" s="386"/>
      <c r="EGI71" s="386"/>
      <c r="EGJ71" s="386"/>
      <c r="EGK71" s="386"/>
      <c r="EGL71" s="386"/>
      <c r="EGM71" s="386"/>
      <c r="EGN71" s="386"/>
      <c r="EGO71" s="386"/>
      <c r="EGP71" s="386"/>
      <c r="EGQ71" s="386"/>
      <c r="EGR71" s="386"/>
      <c r="EGS71" s="386"/>
      <c r="EGT71" s="386"/>
      <c r="EGU71" s="386"/>
      <c r="EGV71" s="386"/>
      <c r="EGW71" s="386"/>
      <c r="EGX71" s="386"/>
      <c r="EGY71" s="386"/>
      <c r="EGZ71" s="386"/>
      <c r="EHA71" s="386"/>
      <c r="EHB71" s="386"/>
      <c r="EHC71" s="386"/>
      <c r="EHD71" s="386"/>
      <c r="EHE71" s="386"/>
      <c r="EHF71" s="386"/>
      <c r="EHG71" s="386"/>
      <c r="EHH71" s="386"/>
      <c r="EHI71" s="386"/>
      <c r="EHJ71" s="386"/>
      <c r="EHK71" s="386"/>
      <c r="EHL71" s="386"/>
      <c r="EHM71" s="386"/>
      <c r="EHN71" s="386"/>
      <c r="EHO71" s="386"/>
      <c r="EHP71" s="386"/>
      <c r="EHQ71" s="386"/>
      <c r="EHR71" s="386"/>
      <c r="EHS71" s="386"/>
      <c r="EHT71" s="386"/>
      <c r="EHU71" s="386"/>
      <c r="EHV71" s="386"/>
      <c r="EHW71" s="386"/>
      <c r="EHX71" s="386"/>
      <c r="EHY71" s="386"/>
      <c r="EHZ71" s="386"/>
      <c r="EIA71" s="386"/>
      <c r="EIB71" s="386"/>
      <c r="EIC71" s="386"/>
      <c r="EID71" s="386"/>
      <c r="EIE71" s="386"/>
      <c r="EIF71" s="386"/>
      <c r="EIG71" s="386"/>
      <c r="EIH71" s="386"/>
      <c r="EII71" s="386"/>
      <c r="EIJ71" s="386"/>
      <c r="EIK71" s="386"/>
      <c r="EIL71" s="386"/>
      <c r="EIM71" s="386"/>
      <c r="EIN71" s="386"/>
      <c r="EIO71" s="386"/>
      <c r="EIP71" s="386"/>
      <c r="EIQ71" s="386"/>
      <c r="EIR71" s="386"/>
      <c r="EIS71" s="386"/>
      <c r="EIT71" s="386"/>
      <c r="EIU71" s="386"/>
      <c r="EIV71" s="386"/>
      <c r="EIW71" s="386"/>
      <c r="EIX71" s="386"/>
      <c r="EIY71" s="386"/>
      <c r="EIZ71" s="386"/>
      <c r="EJA71" s="386"/>
      <c r="EJB71" s="386"/>
      <c r="EJC71" s="386"/>
      <c r="EJD71" s="386"/>
      <c r="EJE71" s="386"/>
      <c r="EJF71" s="386"/>
      <c r="EJG71" s="386"/>
      <c r="EJH71" s="386"/>
      <c r="EJI71" s="386"/>
      <c r="EJJ71" s="386"/>
      <c r="EJK71" s="386"/>
      <c r="EJL71" s="386"/>
      <c r="EJM71" s="386"/>
      <c r="EJN71" s="386"/>
      <c r="EJO71" s="386"/>
      <c r="EJP71" s="386"/>
      <c r="EJQ71" s="386"/>
      <c r="EJR71" s="386"/>
      <c r="EJS71" s="386"/>
      <c r="EJT71" s="386"/>
      <c r="EJU71" s="386"/>
      <c r="EJV71" s="386"/>
      <c r="EJW71" s="386"/>
      <c r="EJX71" s="386"/>
      <c r="EJY71" s="386"/>
      <c r="EJZ71" s="386"/>
      <c r="EKA71" s="386"/>
      <c r="EKB71" s="386"/>
      <c r="EKC71" s="386"/>
      <c r="EKD71" s="386"/>
      <c r="EKE71" s="386"/>
      <c r="EKF71" s="386"/>
      <c r="EKG71" s="386"/>
      <c r="EKH71" s="386"/>
      <c r="EKI71" s="386"/>
      <c r="EKJ71" s="386"/>
      <c r="EKK71" s="386"/>
      <c r="EKL71" s="386"/>
      <c r="EKM71" s="386"/>
      <c r="EKN71" s="386"/>
      <c r="EKO71" s="386"/>
      <c r="EKP71" s="386"/>
      <c r="EKQ71" s="386"/>
      <c r="EKR71" s="386"/>
      <c r="EKS71" s="386"/>
      <c r="EKT71" s="386"/>
      <c r="EKU71" s="386"/>
      <c r="EKV71" s="386"/>
      <c r="EKW71" s="386"/>
      <c r="EKX71" s="386"/>
      <c r="EKY71" s="386"/>
      <c r="EKZ71" s="386"/>
      <c r="ELA71" s="386"/>
      <c r="ELB71" s="386"/>
      <c r="ELC71" s="386"/>
      <c r="ELD71" s="386"/>
      <c r="ELE71" s="386"/>
      <c r="ELF71" s="386"/>
      <c r="ELG71" s="386"/>
      <c r="ELH71" s="386"/>
      <c r="ELI71" s="386"/>
      <c r="ELJ71" s="386"/>
      <c r="ELK71" s="386"/>
      <c r="ELL71" s="386"/>
      <c r="ELM71" s="386"/>
      <c r="ELN71" s="386"/>
      <c r="ELO71" s="386"/>
      <c r="ELP71" s="386"/>
      <c r="ELQ71" s="386"/>
      <c r="ELR71" s="386"/>
      <c r="ELS71" s="386"/>
      <c r="ELT71" s="386"/>
      <c r="ELU71" s="386"/>
      <c r="ELV71" s="386"/>
      <c r="ELW71" s="386"/>
      <c r="ELX71" s="386"/>
      <c r="ELY71" s="386"/>
      <c r="ELZ71" s="386"/>
      <c r="EMA71" s="386"/>
      <c r="EMB71" s="386"/>
      <c r="EMC71" s="386"/>
      <c r="EMD71" s="386"/>
      <c r="EME71" s="386"/>
      <c r="EMF71" s="386"/>
      <c r="EMG71" s="386"/>
      <c r="EMH71" s="386"/>
      <c r="EMI71" s="386"/>
      <c r="EMJ71" s="386"/>
      <c r="EMK71" s="386"/>
      <c r="EML71" s="386"/>
      <c r="EMM71" s="386"/>
      <c r="EMN71" s="386"/>
      <c r="EMO71" s="386"/>
      <c r="EMP71" s="386"/>
      <c r="EMQ71" s="386"/>
      <c r="EMR71" s="386"/>
      <c r="EMS71" s="386"/>
      <c r="EMT71" s="386"/>
      <c r="EMU71" s="386"/>
      <c r="EMV71" s="386"/>
      <c r="EMW71" s="386"/>
      <c r="EMX71" s="386"/>
      <c r="EMY71" s="386"/>
      <c r="EMZ71" s="386"/>
      <c r="ENA71" s="386"/>
      <c r="ENB71" s="386"/>
      <c r="ENC71" s="386"/>
      <c r="END71" s="386"/>
      <c r="ENE71" s="386"/>
      <c r="ENF71" s="386"/>
      <c r="ENG71" s="386"/>
      <c r="ENH71" s="386"/>
      <c r="ENI71" s="386"/>
      <c r="ENJ71" s="386"/>
      <c r="ENK71" s="386"/>
      <c r="ENL71" s="386"/>
      <c r="ENM71" s="386"/>
      <c r="ENN71" s="386"/>
      <c r="ENO71" s="386"/>
      <c r="ENP71" s="386"/>
      <c r="ENQ71" s="386"/>
      <c r="ENR71" s="386"/>
      <c r="ENS71" s="386"/>
      <c r="ENT71" s="386"/>
      <c r="ENU71" s="386"/>
      <c r="ENV71" s="386"/>
      <c r="ENW71" s="386"/>
      <c r="ENX71" s="386"/>
      <c r="ENY71" s="386"/>
      <c r="ENZ71" s="386"/>
      <c r="EOA71" s="386"/>
      <c r="EOB71" s="386"/>
      <c r="EOC71" s="386"/>
      <c r="EOD71" s="386"/>
      <c r="EOE71" s="386"/>
      <c r="EOF71" s="386"/>
      <c r="EOG71" s="386"/>
      <c r="EOH71" s="386"/>
      <c r="EOI71" s="386"/>
      <c r="EOJ71" s="386"/>
      <c r="EOK71" s="386"/>
      <c r="EOL71" s="386"/>
      <c r="EOM71" s="386"/>
      <c r="EON71" s="386"/>
      <c r="EOO71" s="386"/>
      <c r="EOP71" s="386"/>
      <c r="EOQ71" s="386"/>
      <c r="EOR71" s="386"/>
      <c r="EOS71" s="386"/>
      <c r="EOT71" s="386"/>
      <c r="EOU71" s="386"/>
      <c r="EOV71" s="386"/>
      <c r="EOW71" s="386"/>
      <c r="EOX71" s="386"/>
      <c r="EOY71" s="386"/>
      <c r="EOZ71" s="386"/>
      <c r="EPA71" s="386"/>
      <c r="EPB71" s="386"/>
      <c r="EPC71" s="386"/>
      <c r="EPD71" s="386"/>
      <c r="EPE71" s="386"/>
      <c r="EPF71" s="386"/>
      <c r="EPG71" s="386"/>
      <c r="EPH71" s="386"/>
      <c r="EPI71" s="386"/>
      <c r="EPJ71" s="386"/>
      <c r="EPK71" s="386"/>
      <c r="EPL71" s="386"/>
      <c r="EPM71" s="386"/>
      <c r="EPN71" s="386"/>
      <c r="EPO71" s="386"/>
      <c r="EPP71" s="386"/>
      <c r="EPQ71" s="386"/>
      <c r="EPR71" s="386"/>
      <c r="EPS71" s="386"/>
      <c r="EPT71" s="386"/>
      <c r="EPU71" s="386"/>
      <c r="EPV71" s="386"/>
      <c r="EPW71" s="386"/>
      <c r="EPX71" s="386"/>
      <c r="EPY71" s="386"/>
      <c r="EPZ71" s="386"/>
      <c r="EQA71" s="386"/>
      <c r="EQB71" s="386"/>
      <c r="EQC71" s="386"/>
      <c r="EQD71" s="386"/>
      <c r="EQE71" s="386"/>
      <c r="EQF71" s="386"/>
      <c r="EQG71" s="386"/>
      <c r="EQH71" s="386"/>
      <c r="EQI71" s="386"/>
      <c r="EQJ71" s="386"/>
      <c r="EQK71" s="386"/>
      <c r="EQL71" s="386"/>
      <c r="EQM71" s="386"/>
      <c r="EQN71" s="386"/>
      <c r="EQO71" s="386"/>
      <c r="EQP71" s="386"/>
      <c r="EQQ71" s="386"/>
      <c r="EQR71" s="386"/>
      <c r="EQS71" s="386"/>
      <c r="EQT71" s="386"/>
      <c r="EQU71" s="386"/>
      <c r="EQV71" s="386"/>
      <c r="EQW71" s="386"/>
      <c r="EQX71" s="386"/>
      <c r="EQY71" s="386"/>
      <c r="EQZ71" s="386"/>
      <c r="ERA71" s="386"/>
      <c r="ERB71" s="386"/>
      <c r="ERC71" s="386"/>
      <c r="ERD71" s="386"/>
      <c r="ERE71" s="386"/>
      <c r="ERF71" s="386"/>
      <c r="ERG71" s="386"/>
      <c r="ERH71" s="386"/>
      <c r="ERI71" s="386"/>
      <c r="ERJ71" s="386"/>
      <c r="ERK71" s="386"/>
      <c r="ERL71" s="386"/>
      <c r="ERM71" s="386"/>
      <c r="ERN71" s="386"/>
      <c r="ERO71" s="386"/>
      <c r="ERP71" s="386"/>
      <c r="ERQ71" s="386"/>
      <c r="ERR71" s="386"/>
      <c r="ERS71" s="386"/>
      <c r="ERT71" s="386"/>
      <c r="ERU71" s="386"/>
      <c r="ERV71" s="386"/>
      <c r="ERW71" s="386"/>
      <c r="ERX71" s="386"/>
      <c r="ERY71" s="386"/>
      <c r="ERZ71" s="386"/>
      <c r="ESA71" s="386"/>
      <c r="ESB71" s="386"/>
      <c r="ESC71" s="386"/>
      <c r="ESD71" s="386"/>
      <c r="ESE71" s="386"/>
      <c r="ESF71" s="386"/>
      <c r="ESG71" s="386"/>
      <c r="ESH71" s="386"/>
      <c r="ESI71" s="386"/>
      <c r="ESJ71" s="386"/>
      <c r="ESK71" s="386"/>
      <c r="ESL71" s="386"/>
      <c r="ESM71" s="386"/>
      <c r="ESN71" s="386"/>
      <c r="ESO71" s="386"/>
      <c r="ESP71" s="386"/>
      <c r="ESQ71" s="386"/>
      <c r="ESR71" s="386"/>
      <c r="ESS71" s="386"/>
      <c r="EST71" s="386"/>
      <c r="ESU71" s="386"/>
      <c r="ESV71" s="386"/>
      <c r="ESW71" s="386"/>
      <c r="ESX71" s="386"/>
      <c r="ESY71" s="386"/>
      <c r="ESZ71" s="386"/>
      <c r="ETA71" s="386"/>
      <c r="ETB71" s="386"/>
      <c r="ETC71" s="386"/>
      <c r="ETD71" s="386"/>
      <c r="ETE71" s="386"/>
      <c r="ETF71" s="386"/>
      <c r="ETG71" s="386"/>
      <c r="ETH71" s="386"/>
      <c r="ETI71" s="386"/>
      <c r="ETJ71" s="386"/>
      <c r="ETK71" s="386"/>
      <c r="ETL71" s="386"/>
      <c r="ETM71" s="386"/>
      <c r="ETN71" s="386"/>
      <c r="ETO71" s="386"/>
      <c r="ETP71" s="386"/>
      <c r="ETQ71" s="386"/>
      <c r="ETR71" s="386"/>
      <c r="ETS71" s="386"/>
      <c r="ETT71" s="386"/>
      <c r="ETU71" s="386"/>
      <c r="ETV71" s="386"/>
      <c r="ETW71" s="386"/>
      <c r="ETX71" s="386"/>
      <c r="ETY71" s="386"/>
      <c r="ETZ71" s="386"/>
      <c r="EUA71" s="386"/>
      <c r="EUB71" s="386"/>
      <c r="EUC71" s="386"/>
      <c r="EUD71" s="386"/>
      <c r="EUE71" s="386"/>
      <c r="EUF71" s="386"/>
      <c r="EUG71" s="386"/>
      <c r="EUH71" s="386"/>
      <c r="EUI71" s="386"/>
      <c r="EUJ71" s="386"/>
      <c r="EUK71" s="386"/>
      <c r="EUL71" s="386"/>
      <c r="EUM71" s="386"/>
      <c r="EUN71" s="386"/>
      <c r="EUO71" s="386"/>
      <c r="EUP71" s="386"/>
      <c r="EUQ71" s="386"/>
      <c r="EUR71" s="386"/>
      <c r="EUS71" s="386"/>
      <c r="EUT71" s="386"/>
      <c r="EUU71" s="386"/>
      <c r="EUV71" s="386"/>
      <c r="EUW71" s="386"/>
      <c r="EUX71" s="386"/>
      <c r="EUY71" s="386"/>
      <c r="EUZ71" s="386"/>
      <c r="EVA71" s="386"/>
      <c r="EVB71" s="386"/>
      <c r="EVC71" s="386"/>
      <c r="EVD71" s="386"/>
      <c r="EVE71" s="386"/>
      <c r="EVF71" s="386"/>
      <c r="EVG71" s="386"/>
      <c r="EVH71" s="386"/>
      <c r="EVI71" s="386"/>
      <c r="EVJ71" s="386"/>
      <c r="EVK71" s="386"/>
      <c r="EVL71" s="386"/>
      <c r="EVM71" s="386"/>
      <c r="EVN71" s="386"/>
      <c r="EVO71" s="386"/>
      <c r="EVP71" s="386"/>
      <c r="EVQ71" s="386"/>
      <c r="EVR71" s="386"/>
      <c r="EVS71" s="386"/>
      <c r="EVT71" s="386"/>
      <c r="EVU71" s="386"/>
      <c r="EVV71" s="386"/>
      <c r="EVW71" s="386"/>
      <c r="EVX71" s="386"/>
      <c r="EVY71" s="386"/>
      <c r="EVZ71" s="386"/>
      <c r="EWA71" s="386"/>
      <c r="EWB71" s="386"/>
      <c r="EWC71" s="386"/>
      <c r="EWD71" s="386"/>
      <c r="EWE71" s="386"/>
      <c r="EWF71" s="386"/>
      <c r="EWG71" s="386"/>
      <c r="EWH71" s="386"/>
      <c r="EWI71" s="386"/>
      <c r="EWJ71" s="386"/>
      <c r="EWK71" s="386"/>
      <c r="EWL71" s="386"/>
      <c r="EWM71" s="386"/>
      <c r="EWN71" s="386"/>
      <c r="EWO71" s="386"/>
      <c r="EWP71" s="386"/>
      <c r="EWQ71" s="386"/>
      <c r="EWR71" s="386"/>
      <c r="EWS71" s="386"/>
      <c r="EWT71" s="386"/>
      <c r="EWU71" s="386"/>
      <c r="EWV71" s="386"/>
      <c r="EWW71" s="386"/>
      <c r="EWX71" s="386"/>
      <c r="EWY71" s="386"/>
      <c r="EWZ71" s="386"/>
      <c r="EXA71" s="386"/>
      <c r="EXB71" s="386"/>
      <c r="EXC71" s="386"/>
      <c r="EXD71" s="386"/>
      <c r="EXE71" s="386"/>
      <c r="EXF71" s="386"/>
      <c r="EXG71" s="386"/>
      <c r="EXH71" s="386"/>
      <c r="EXI71" s="386"/>
      <c r="EXJ71" s="386"/>
      <c r="EXK71" s="386"/>
      <c r="EXL71" s="386"/>
      <c r="EXM71" s="386"/>
      <c r="EXN71" s="386"/>
      <c r="EXO71" s="386"/>
      <c r="EXP71" s="386"/>
      <c r="EXQ71" s="386"/>
      <c r="EXR71" s="386"/>
      <c r="EXS71" s="386"/>
      <c r="EXT71" s="386"/>
      <c r="EXU71" s="386"/>
      <c r="EXV71" s="386"/>
      <c r="EXW71" s="386"/>
      <c r="EXX71" s="386"/>
      <c r="EXY71" s="386"/>
      <c r="EXZ71" s="386"/>
      <c r="EYA71" s="386"/>
      <c r="EYB71" s="386"/>
      <c r="EYC71" s="386"/>
      <c r="EYD71" s="386"/>
      <c r="EYE71" s="386"/>
      <c r="EYF71" s="386"/>
      <c r="EYG71" s="386"/>
      <c r="EYH71" s="386"/>
      <c r="EYI71" s="386"/>
      <c r="EYJ71" s="386"/>
      <c r="EYK71" s="386"/>
      <c r="EYL71" s="386"/>
      <c r="EYM71" s="386"/>
      <c r="EYN71" s="386"/>
      <c r="EYO71" s="386"/>
      <c r="EYP71" s="386"/>
      <c r="EYQ71" s="386"/>
      <c r="EYR71" s="386"/>
      <c r="EYS71" s="386"/>
      <c r="EYT71" s="386"/>
      <c r="EYU71" s="386"/>
      <c r="EYV71" s="386"/>
      <c r="EYW71" s="386"/>
      <c r="EYX71" s="386"/>
      <c r="EYY71" s="386"/>
      <c r="EYZ71" s="386"/>
      <c r="EZA71" s="386"/>
      <c r="EZB71" s="386"/>
      <c r="EZC71" s="386"/>
      <c r="EZD71" s="386"/>
      <c r="EZE71" s="386"/>
      <c r="EZF71" s="386"/>
      <c r="EZG71" s="386"/>
      <c r="EZH71" s="386"/>
      <c r="EZI71" s="386"/>
      <c r="EZJ71" s="386"/>
      <c r="EZK71" s="386"/>
      <c r="EZL71" s="386"/>
      <c r="EZM71" s="386"/>
      <c r="EZN71" s="386"/>
      <c r="EZO71" s="386"/>
      <c r="EZP71" s="386"/>
      <c r="EZQ71" s="386"/>
      <c r="EZR71" s="386"/>
      <c r="EZS71" s="386"/>
      <c r="EZT71" s="386"/>
      <c r="EZU71" s="386"/>
      <c r="EZV71" s="386"/>
      <c r="EZW71" s="386"/>
      <c r="EZX71" s="386"/>
      <c r="EZY71" s="386"/>
      <c r="EZZ71" s="386"/>
      <c r="FAA71" s="386"/>
      <c r="FAB71" s="386"/>
      <c r="FAC71" s="386"/>
      <c r="FAD71" s="386"/>
      <c r="FAE71" s="386"/>
      <c r="FAF71" s="386"/>
      <c r="FAG71" s="386"/>
      <c r="FAH71" s="386"/>
      <c r="FAI71" s="386"/>
      <c r="FAJ71" s="386"/>
      <c r="FAK71" s="386"/>
      <c r="FAL71" s="386"/>
      <c r="FAM71" s="386"/>
      <c r="FAN71" s="386"/>
      <c r="FAO71" s="386"/>
      <c r="FAP71" s="386"/>
      <c r="FAQ71" s="386"/>
      <c r="FAR71" s="386"/>
      <c r="FAS71" s="386"/>
      <c r="FAT71" s="386"/>
      <c r="FAU71" s="386"/>
      <c r="FAV71" s="386"/>
      <c r="FAW71" s="386"/>
      <c r="FAX71" s="386"/>
      <c r="FAY71" s="386"/>
      <c r="FAZ71" s="386"/>
      <c r="FBA71" s="386"/>
      <c r="FBB71" s="386"/>
      <c r="FBC71" s="386"/>
      <c r="FBD71" s="386"/>
      <c r="FBE71" s="386"/>
      <c r="FBF71" s="386"/>
      <c r="FBG71" s="386"/>
      <c r="FBH71" s="386"/>
      <c r="FBI71" s="386"/>
      <c r="FBJ71" s="386"/>
      <c r="FBK71" s="386"/>
      <c r="FBL71" s="386"/>
      <c r="FBM71" s="386"/>
      <c r="FBN71" s="386"/>
      <c r="FBO71" s="386"/>
      <c r="FBP71" s="386"/>
      <c r="FBQ71" s="386"/>
      <c r="FBR71" s="386"/>
      <c r="FBS71" s="386"/>
      <c r="FBT71" s="386"/>
      <c r="FBU71" s="386"/>
      <c r="FBV71" s="386"/>
      <c r="FBW71" s="386"/>
      <c r="FBX71" s="386"/>
      <c r="FBY71" s="386"/>
      <c r="FBZ71" s="386"/>
      <c r="FCA71" s="386"/>
      <c r="FCB71" s="386"/>
      <c r="FCC71" s="386"/>
      <c r="FCD71" s="386"/>
      <c r="FCE71" s="386"/>
      <c r="FCF71" s="386"/>
      <c r="FCG71" s="386"/>
      <c r="FCH71" s="386"/>
      <c r="FCI71" s="386"/>
      <c r="FCJ71" s="386"/>
      <c r="FCK71" s="386"/>
      <c r="FCL71" s="386"/>
      <c r="FCM71" s="386"/>
      <c r="FCN71" s="386"/>
      <c r="FCO71" s="386"/>
      <c r="FCP71" s="386"/>
      <c r="FCQ71" s="386"/>
      <c r="FCR71" s="386"/>
      <c r="FCS71" s="386"/>
      <c r="FCT71" s="386"/>
      <c r="FCU71" s="386"/>
      <c r="FCV71" s="386"/>
      <c r="FCW71" s="386"/>
      <c r="FCX71" s="386"/>
      <c r="FCY71" s="386"/>
      <c r="FCZ71" s="386"/>
      <c r="FDA71" s="386"/>
      <c r="FDB71" s="386"/>
      <c r="FDC71" s="386"/>
      <c r="FDD71" s="386"/>
      <c r="FDE71" s="386"/>
      <c r="FDF71" s="386"/>
      <c r="FDG71" s="386"/>
      <c r="FDH71" s="386"/>
      <c r="FDI71" s="386"/>
      <c r="FDJ71" s="386"/>
      <c r="FDK71" s="386"/>
      <c r="FDL71" s="386"/>
      <c r="FDM71" s="386"/>
      <c r="FDN71" s="386"/>
      <c r="FDO71" s="386"/>
      <c r="FDP71" s="386"/>
      <c r="FDQ71" s="386"/>
      <c r="FDR71" s="386"/>
      <c r="FDS71" s="386"/>
      <c r="FDT71" s="386"/>
      <c r="FDU71" s="386"/>
      <c r="FDV71" s="386"/>
      <c r="FDW71" s="386"/>
      <c r="FDX71" s="386"/>
      <c r="FDY71" s="386"/>
      <c r="FDZ71" s="386"/>
      <c r="FEA71" s="386"/>
      <c r="FEB71" s="386"/>
      <c r="FEC71" s="386"/>
      <c r="FED71" s="386"/>
      <c r="FEE71" s="386"/>
      <c r="FEF71" s="386"/>
      <c r="FEG71" s="386"/>
      <c r="FEH71" s="386"/>
      <c r="FEI71" s="386"/>
      <c r="FEJ71" s="386"/>
      <c r="FEK71" s="386"/>
      <c r="FEL71" s="386"/>
      <c r="FEM71" s="386"/>
      <c r="FEN71" s="386"/>
      <c r="FEO71" s="386"/>
      <c r="FEP71" s="386"/>
      <c r="FEQ71" s="386"/>
      <c r="FER71" s="386"/>
      <c r="FES71" s="386"/>
      <c r="FET71" s="386"/>
      <c r="FEU71" s="386"/>
      <c r="FEV71" s="386"/>
      <c r="FEW71" s="386"/>
      <c r="FEX71" s="386"/>
      <c r="FEY71" s="386"/>
      <c r="FEZ71" s="386"/>
      <c r="FFA71" s="386"/>
      <c r="FFB71" s="386"/>
      <c r="FFC71" s="386"/>
      <c r="FFD71" s="386"/>
      <c r="FFE71" s="386"/>
      <c r="FFF71" s="386"/>
      <c r="FFG71" s="386"/>
      <c r="FFH71" s="386"/>
      <c r="FFI71" s="386"/>
      <c r="FFJ71" s="386"/>
      <c r="FFK71" s="386"/>
      <c r="FFL71" s="386"/>
      <c r="FFM71" s="386"/>
      <c r="FFN71" s="386"/>
      <c r="FFO71" s="386"/>
      <c r="FFP71" s="386"/>
      <c r="FFQ71" s="386"/>
      <c r="FFR71" s="386"/>
      <c r="FFS71" s="386"/>
      <c r="FFT71" s="386"/>
      <c r="FFU71" s="386"/>
      <c r="FFV71" s="386"/>
      <c r="FFW71" s="386"/>
      <c r="FFX71" s="386"/>
      <c r="FFY71" s="386"/>
      <c r="FFZ71" s="386"/>
      <c r="FGA71" s="386"/>
      <c r="FGB71" s="386"/>
      <c r="FGC71" s="386"/>
      <c r="FGD71" s="386"/>
      <c r="FGE71" s="386"/>
      <c r="FGF71" s="386"/>
      <c r="FGG71" s="386"/>
      <c r="FGH71" s="386"/>
      <c r="FGI71" s="386"/>
      <c r="FGJ71" s="386"/>
      <c r="FGK71" s="386"/>
      <c r="FGL71" s="386"/>
      <c r="FGM71" s="386"/>
      <c r="FGN71" s="386"/>
      <c r="FGO71" s="386"/>
      <c r="FGP71" s="386"/>
      <c r="FGQ71" s="386"/>
      <c r="FGR71" s="386"/>
      <c r="FGS71" s="386"/>
      <c r="FGT71" s="386"/>
      <c r="FGU71" s="386"/>
      <c r="FGV71" s="386"/>
      <c r="FGW71" s="386"/>
      <c r="FGX71" s="386"/>
      <c r="FGY71" s="386"/>
      <c r="FGZ71" s="386"/>
      <c r="FHA71" s="386"/>
      <c r="FHB71" s="386"/>
      <c r="FHC71" s="386"/>
      <c r="FHD71" s="386"/>
      <c r="FHE71" s="386"/>
      <c r="FHF71" s="386"/>
      <c r="FHG71" s="386"/>
      <c r="FHH71" s="386"/>
      <c r="FHI71" s="386"/>
      <c r="FHJ71" s="386"/>
      <c r="FHK71" s="386"/>
      <c r="FHL71" s="386"/>
      <c r="FHM71" s="386"/>
      <c r="FHN71" s="386"/>
      <c r="FHO71" s="386"/>
      <c r="FHP71" s="386"/>
      <c r="FHQ71" s="386"/>
      <c r="FHR71" s="386"/>
      <c r="FHS71" s="386"/>
      <c r="FHT71" s="386"/>
      <c r="FHU71" s="386"/>
      <c r="FHV71" s="386"/>
      <c r="FHW71" s="386"/>
      <c r="FHX71" s="386"/>
      <c r="FHY71" s="386"/>
      <c r="FHZ71" s="386"/>
      <c r="FIA71" s="386"/>
      <c r="FIB71" s="386"/>
      <c r="FIC71" s="386"/>
      <c r="FID71" s="386"/>
      <c r="FIE71" s="386"/>
      <c r="FIF71" s="386"/>
      <c r="FIG71" s="386"/>
      <c r="FIH71" s="386"/>
      <c r="FII71" s="386"/>
      <c r="FIJ71" s="386"/>
      <c r="FIK71" s="386"/>
      <c r="FIL71" s="386"/>
      <c r="FIM71" s="386"/>
      <c r="FIN71" s="386"/>
      <c r="FIO71" s="386"/>
      <c r="FIP71" s="386"/>
      <c r="FIQ71" s="386"/>
      <c r="FIR71" s="386"/>
      <c r="FIS71" s="386"/>
      <c r="FIT71" s="386"/>
      <c r="FIU71" s="386"/>
      <c r="FIV71" s="386"/>
      <c r="FIW71" s="386"/>
      <c r="FIX71" s="386"/>
      <c r="FIY71" s="386"/>
      <c r="FIZ71" s="386"/>
      <c r="FJA71" s="386"/>
      <c r="FJB71" s="386"/>
      <c r="FJC71" s="386"/>
      <c r="FJD71" s="386"/>
      <c r="FJE71" s="386"/>
      <c r="FJF71" s="386"/>
      <c r="FJG71" s="386"/>
      <c r="FJH71" s="386"/>
      <c r="FJI71" s="386"/>
      <c r="FJJ71" s="386"/>
      <c r="FJK71" s="386"/>
      <c r="FJL71" s="386"/>
      <c r="FJM71" s="386"/>
      <c r="FJN71" s="386"/>
      <c r="FJO71" s="386"/>
      <c r="FJP71" s="386"/>
      <c r="FJQ71" s="386"/>
      <c r="FJR71" s="386"/>
      <c r="FJS71" s="386"/>
      <c r="FJT71" s="386"/>
      <c r="FJU71" s="386"/>
      <c r="FJV71" s="386"/>
      <c r="FJW71" s="386"/>
      <c r="FJX71" s="386"/>
      <c r="FJY71" s="386"/>
      <c r="FJZ71" s="386"/>
      <c r="FKA71" s="386"/>
      <c r="FKB71" s="386"/>
      <c r="FKC71" s="386"/>
      <c r="FKD71" s="386"/>
      <c r="FKE71" s="386"/>
      <c r="FKF71" s="386"/>
      <c r="FKG71" s="386"/>
      <c r="FKH71" s="386"/>
      <c r="FKI71" s="386"/>
      <c r="FKJ71" s="386"/>
      <c r="FKK71" s="386"/>
      <c r="FKL71" s="386"/>
      <c r="FKM71" s="386"/>
      <c r="FKN71" s="386"/>
      <c r="FKO71" s="386"/>
      <c r="FKP71" s="386"/>
      <c r="FKQ71" s="386"/>
      <c r="FKR71" s="386"/>
      <c r="FKS71" s="386"/>
      <c r="FKT71" s="386"/>
      <c r="FKU71" s="386"/>
      <c r="FKV71" s="386"/>
      <c r="FKW71" s="386"/>
      <c r="FKX71" s="386"/>
      <c r="FKY71" s="386"/>
      <c r="FKZ71" s="386"/>
      <c r="FLA71" s="386"/>
      <c r="FLB71" s="386"/>
      <c r="FLC71" s="386"/>
      <c r="FLD71" s="386"/>
      <c r="FLE71" s="386"/>
      <c r="FLF71" s="386"/>
      <c r="FLG71" s="386"/>
      <c r="FLH71" s="386"/>
      <c r="FLI71" s="386"/>
      <c r="FLJ71" s="386"/>
      <c r="FLK71" s="386"/>
      <c r="FLL71" s="386"/>
      <c r="FLM71" s="386"/>
      <c r="FLN71" s="386"/>
      <c r="FLO71" s="386"/>
      <c r="FLP71" s="386"/>
      <c r="FLQ71" s="386"/>
      <c r="FLR71" s="386"/>
      <c r="FLS71" s="386"/>
      <c r="FLT71" s="386"/>
      <c r="FLU71" s="386"/>
      <c r="FLV71" s="386"/>
      <c r="FLW71" s="386"/>
      <c r="FLX71" s="386"/>
      <c r="FLY71" s="386"/>
      <c r="FLZ71" s="386"/>
      <c r="FMA71" s="386"/>
      <c r="FMB71" s="386"/>
      <c r="FMC71" s="386"/>
      <c r="FMD71" s="386"/>
      <c r="FME71" s="386"/>
      <c r="FMF71" s="386"/>
      <c r="FMG71" s="386"/>
      <c r="FMH71" s="386"/>
      <c r="FMI71" s="386"/>
      <c r="FMJ71" s="386"/>
      <c r="FMK71" s="386"/>
      <c r="FML71" s="386"/>
      <c r="FMM71" s="386"/>
      <c r="FMN71" s="386"/>
      <c r="FMO71" s="386"/>
      <c r="FMP71" s="386"/>
      <c r="FMQ71" s="386"/>
      <c r="FMR71" s="386"/>
      <c r="FMS71" s="386"/>
      <c r="FMT71" s="386"/>
      <c r="FMU71" s="386"/>
      <c r="FMV71" s="386"/>
      <c r="FMW71" s="386"/>
      <c r="FMX71" s="386"/>
      <c r="FMY71" s="386"/>
      <c r="FMZ71" s="386"/>
      <c r="FNA71" s="386"/>
      <c r="FNB71" s="386"/>
      <c r="FNC71" s="386"/>
      <c r="FND71" s="386"/>
      <c r="FNE71" s="386"/>
      <c r="FNF71" s="386"/>
      <c r="FNG71" s="386"/>
      <c r="FNH71" s="386"/>
      <c r="FNI71" s="386"/>
      <c r="FNJ71" s="386"/>
      <c r="FNK71" s="386"/>
      <c r="FNL71" s="386"/>
      <c r="FNM71" s="386"/>
      <c r="FNN71" s="386"/>
      <c r="FNO71" s="386"/>
      <c r="FNP71" s="386"/>
      <c r="FNQ71" s="386"/>
      <c r="FNR71" s="386"/>
      <c r="FNS71" s="386"/>
      <c r="FNT71" s="386"/>
      <c r="FNU71" s="386"/>
      <c r="FNV71" s="386"/>
      <c r="FNW71" s="386"/>
      <c r="FNX71" s="386"/>
      <c r="FNY71" s="386"/>
      <c r="FNZ71" s="386"/>
      <c r="FOA71" s="386"/>
      <c r="FOB71" s="386"/>
      <c r="FOC71" s="386"/>
      <c r="FOD71" s="386"/>
      <c r="FOE71" s="386"/>
      <c r="FOF71" s="386"/>
      <c r="FOG71" s="386"/>
      <c r="FOH71" s="386"/>
      <c r="FOI71" s="386"/>
      <c r="FOJ71" s="386"/>
      <c r="FOK71" s="386"/>
      <c r="FOL71" s="386"/>
      <c r="FOM71" s="386"/>
      <c r="FON71" s="386"/>
      <c r="FOO71" s="386"/>
      <c r="FOP71" s="386"/>
      <c r="FOQ71" s="386"/>
      <c r="FOR71" s="386"/>
      <c r="FOS71" s="386"/>
      <c r="FOT71" s="386"/>
      <c r="FOU71" s="386"/>
      <c r="FOV71" s="386"/>
      <c r="FOW71" s="386"/>
      <c r="FOX71" s="386"/>
      <c r="FOY71" s="386"/>
      <c r="FOZ71" s="386"/>
      <c r="FPA71" s="386"/>
      <c r="FPB71" s="386"/>
      <c r="FPC71" s="386"/>
      <c r="FPD71" s="386"/>
      <c r="FPE71" s="386"/>
      <c r="FPF71" s="386"/>
      <c r="FPG71" s="386"/>
      <c r="FPH71" s="386"/>
      <c r="FPI71" s="386"/>
      <c r="FPJ71" s="386"/>
      <c r="FPK71" s="386"/>
      <c r="FPL71" s="386"/>
      <c r="FPM71" s="386"/>
      <c r="FPN71" s="386"/>
      <c r="FPO71" s="386"/>
      <c r="FPP71" s="386"/>
      <c r="FPQ71" s="386"/>
      <c r="FPR71" s="386"/>
      <c r="FPS71" s="386"/>
      <c r="FPT71" s="386"/>
      <c r="FPU71" s="386"/>
      <c r="FPV71" s="386"/>
      <c r="FPW71" s="386"/>
      <c r="FPX71" s="386"/>
      <c r="FPY71" s="386"/>
      <c r="FPZ71" s="386"/>
      <c r="FQA71" s="386"/>
      <c r="FQB71" s="386"/>
      <c r="FQC71" s="386"/>
      <c r="FQD71" s="386"/>
      <c r="FQE71" s="386"/>
      <c r="FQF71" s="386"/>
      <c r="FQG71" s="386"/>
      <c r="FQH71" s="386"/>
      <c r="FQI71" s="386"/>
      <c r="FQJ71" s="386"/>
      <c r="FQK71" s="386"/>
      <c r="FQL71" s="386"/>
      <c r="FQM71" s="386"/>
      <c r="FQN71" s="386"/>
      <c r="FQO71" s="386"/>
      <c r="FQP71" s="386"/>
      <c r="FQQ71" s="386"/>
      <c r="FQR71" s="386"/>
      <c r="FQS71" s="386"/>
      <c r="FQT71" s="386"/>
      <c r="FQU71" s="386"/>
      <c r="FQV71" s="386"/>
      <c r="FQW71" s="386"/>
      <c r="FQX71" s="386"/>
      <c r="FQY71" s="386"/>
      <c r="FQZ71" s="386"/>
      <c r="FRA71" s="386"/>
      <c r="FRB71" s="386"/>
      <c r="FRC71" s="386"/>
      <c r="FRD71" s="386"/>
      <c r="FRE71" s="386"/>
      <c r="FRF71" s="386"/>
      <c r="FRG71" s="386"/>
      <c r="FRH71" s="386"/>
      <c r="FRI71" s="386"/>
      <c r="FRJ71" s="386"/>
      <c r="FRK71" s="386"/>
      <c r="FRL71" s="386"/>
      <c r="FRM71" s="386"/>
      <c r="FRN71" s="386"/>
      <c r="FRO71" s="386"/>
      <c r="FRP71" s="386"/>
      <c r="FRQ71" s="386"/>
      <c r="FRR71" s="386"/>
      <c r="FRS71" s="386"/>
      <c r="FRT71" s="386"/>
      <c r="FRU71" s="386"/>
      <c r="FRV71" s="386"/>
      <c r="FRW71" s="386"/>
      <c r="FRX71" s="386"/>
      <c r="FRY71" s="386"/>
      <c r="FRZ71" s="386"/>
      <c r="FSA71" s="386"/>
      <c r="FSB71" s="386"/>
      <c r="FSC71" s="386"/>
      <c r="FSD71" s="386"/>
      <c r="FSE71" s="386"/>
      <c r="FSF71" s="386"/>
      <c r="FSG71" s="386"/>
      <c r="FSH71" s="386"/>
      <c r="FSI71" s="386"/>
      <c r="FSJ71" s="386"/>
      <c r="FSK71" s="386"/>
      <c r="FSL71" s="386"/>
      <c r="FSM71" s="386"/>
      <c r="FSN71" s="386"/>
      <c r="FSO71" s="386"/>
      <c r="FSP71" s="386"/>
      <c r="FSQ71" s="386"/>
      <c r="FSR71" s="386"/>
      <c r="FSS71" s="386"/>
      <c r="FST71" s="386"/>
      <c r="FSU71" s="386"/>
      <c r="FSV71" s="386"/>
      <c r="FSW71" s="386"/>
      <c r="FSX71" s="386"/>
      <c r="FSY71" s="386"/>
      <c r="FSZ71" s="386"/>
      <c r="FTA71" s="386"/>
      <c r="FTB71" s="386"/>
      <c r="FTC71" s="386"/>
      <c r="FTD71" s="386"/>
      <c r="FTE71" s="386"/>
      <c r="FTF71" s="386"/>
      <c r="FTG71" s="386"/>
      <c r="FTH71" s="386"/>
      <c r="FTI71" s="386"/>
      <c r="FTJ71" s="386"/>
      <c r="FTK71" s="386"/>
      <c r="FTL71" s="386"/>
      <c r="FTM71" s="386"/>
      <c r="FTN71" s="386"/>
      <c r="FTO71" s="386"/>
      <c r="FTP71" s="386"/>
      <c r="FTQ71" s="386"/>
      <c r="FTR71" s="386"/>
      <c r="FTS71" s="386"/>
      <c r="FTT71" s="386"/>
      <c r="FTU71" s="386"/>
      <c r="FTV71" s="386"/>
      <c r="FTW71" s="386"/>
      <c r="FTX71" s="386"/>
      <c r="FTY71" s="386"/>
      <c r="FTZ71" s="386"/>
      <c r="FUA71" s="386"/>
      <c r="FUB71" s="386"/>
      <c r="FUC71" s="386"/>
      <c r="FUD71" s="386"/>
      <c r="FUE71" s="386"/>
      <c r="FUF71" s="386"/>
      <c r="FUG71" s="386"/>
      <c r="FUH71" s="386"/>
      <c r="FUI71" s="386"/>
      <c r="FUJ71" s="386"/>
      <c r="FUK71" s="386"/>
      <c r="FUL71" s="386"/>
      <c r="FUM71" s="386"/>
      <c r="FUN71" s="386"/>
      <c r="FUO71" s="386"/>
      <c r="FUP71" s="386"/>
      <c r="FUQ71" s="386"/>
      <c r="FUR71" s="386"/>
      <c r="FUS71" s="386"/>
      <c r="FUT71" s="386"/>
      <c r="FUU71" s="386"/>
      <c r="FUV71" s="386"/>
      <c r="FUW71" s="386"/>
      <c r="FUX71" s="386"/>
      <c r="FUY71" s="386"/>
      <c r="FUZ71" s="386"/>
      <c r="FVA71" s="386"/>
      <c r="FVB71" s="386"/>
      <c r="FVC71" s="386"/>
      <c r="FVD71" s="386"/>
      <c r="FVE71" s="386"/>
      <c r="FVF71" s="386"/>
      <c r="FVG71" s="386"/>
      <c r="FVH71" s="386"/>
      <c r="FVI71" s="386"/>
      <c r="FVJ71" s="386"/>
      <c r="FVK71" s="386"/>
      <c r="FVL71" s="386"/>
      <c r="FVM71" s="386"/>
      <c r="FVN71" s="386"/>
      <c r="FVO71" s="386"/>
      <c r="FVP71" s="386"/>
      <c r="FVQ71" s="386"/>
      <c r="FVR71" s="386"/>
      <c r="FVS71" s="386"/>
      <c r="FVT71" s="386"/>
      <c r="FVU71" s="386"/>
      <c r="FVV71" s="386"/>
      <c r="FVW71" s="386"/>
      <c r="FVX71" s="386"/>
      <c r="FVY71" s="386"/>
      <c r="FVZ71" s="386"/>
      <c r="FWA71" s="386"/>
      <c r="FWB71" s="386"/>
      <c r="FWC71" s="386"/>
      <c r="FWD71" s="386"/>
      <c r="FWE71" s="386"/>
      <c r="FWF71" s="386"/>
      <c r="FWG71" s="386"/>
      <c r="FWH71" s="386"/>
      <c r="FWI71" s="386"/>
      <c r="FWJ71" s="386"/>
      <c r="FWK71" s="386"/>
      <c r="FWL71" s="386"/>
      <c r="FWM71" s="386"/>
      <c r="FWN71" s="386"/>
      <c r="FWO71" s="386"/>
      <c r="FWP71" s="386"/>
      <c r="FWQ71" s="386"/>
      <c r="FWR71" s="386"/>
      <c r="FWS71" s="386"/>
      <c r="FWT71" s="386"/>
      <c r="FWU71" s="386"/>
      <c r="FWV71" s="386"/>
      <c r="FWW71" s="386"/>
      <c r="FWX71" s="386"/>
      <c r="FWY71" s="386"/>
      <c r="FWZ71" s="386"/>
      <c r="FXA71" s="386"/>
      <c r="FXB71" s="386"/>
      <c r="FXC71" s="386"/>
      <c r="FXD71" s="386"/>
      <c r="FXE71" s="386"/>
      <c r="FXF71" s="386"/>
      <c r="FXG71" s="386"/>
      <c r="FXH71" s="386"/>
      <c r="FXI71" s="386"/>
      <c r="FXJ71" s="386"/>
      <c r="FXK71" s="386"/>
      <c r="FXL71" s="386"/>
      <c r="FXM71" s="386"/>
      <c r="FXN71" s="386"/>
      <c r="FXO71" s="386"/>
      <c r="FXP71" s="386"/>
      <c r="FXQ71" s="386"/>
      <c r="FXR71" s="386"/>
      <c r="FXS71" s="386"/>
      <c r="FXT71" s="386"/>
      <c r="FXU71" s="386"/>
      <c r="FXV71" s="386"/>
      <c r="FXW71" s="386"/>
      <c r="FXX71" s="386"/>
      <c r="FXY71" s="386"/>
      <c r="FXZ71" s="386"/>
      <c r="FYA71" s="386"/>
      <c r="FYB71" s="386"/>
      <c r="FYC71" s="386"/>
      <c r="FYD71" s="386"/>
      <c r="FYE71" s="386"/>
      <c r="FYF71" s="386"/>
      <c r="FYG71" s="386"/>
      <c r="FYH71" s="386"/>
      <c r="FYI71" s="386"/>
      <c r="FYJ71" s="386"/>
      <c r="FYK71" s="386"/>
      <c r="FYL71" s="386"/>
      <c r="FYM71" s="386"/>
      <c r="FYN71" s="386"/>
      <c r="FYO71" s="386"/>
      <c r="FYP71" s="386"/>
      <c r="FYQ71" s="386"/>
      <c r="FYR71" s="386"/>
      <c r="FYS71" s="386"/>
      <c r="FYT71" s="386"/>
      <c r="FYU71" s="386"/>
      <c r="FYV71" s="386"/>
      <c r="FYW71" s="386"/>
      <c r="FYX71" s="386"/>
      <c r="FYY71" s="386"/>
      <c r="FYZ71" s="386"/>
      <c r="FZA71" s="386"/>
      <c r="FZB71" s="386"/>
      <c r="FZC71" s="386"/>
      <c r="FZD71" s="386"/>
      <c r="FZE71" s="386"/>
      <c r="FZF71" s="386"/>
      <c r="FZG71" s="386"/>
      <c r="FZH71" s="386"/>
      <c r="FZI71" s="386"/>
      <c r="FZJ71" s="386"/>
      <c r="FZK71" s="386"/>
      <c r="FZL71" s="386"/>
      <c r="FZM71" s="386"/>
      <c r="FZN71" s="386"/>
      <c r="FZO71" s="386"/>
      <c r="FZP71" s="386"/>
      <c r="FZQ71" s="386"/>
      <c r="FZR71" s="386"/>
      <c r="FZS71" s="386"/>
      <c r="FZT71" s="386"/>
      <c r="FZU71" s="386"/>
      <c r="FZV71" s="386"/>
      <c r="FZW71" s="386"/>
      <c r="FZX71" s="386"/>
      <c r="FZY71" s="386"/>
      <c r="FZZ71" s="386"/>
      <c r="GAA71" s="386"/>
      <c r="GAB71" s="386"/>
      <c r="GAC71" s="386"/>
      <c r="GAD71" s="386"/>
      <c r="GAE71" s="386"/>
      <c r="GAF71" s="386"/>
      <c r="GAG71" s="386"/>
      <c r="GAH71" s="386"/>
      <c r="GAI71" s="386"/>
      <c r="GAJ71" s="386"/>
      <c r="GAK71" s="386"/>
      <c r="GAL71" s="386"/>
      <c r="GAM71" s="386"/>
      <c r="GAN71" s="386"/>
      <c r="GAO71" s="386"/>
      <c r="GAP71" s="386"/>
      <c r="GAQ71" s="386"/>
      <c r="GAR71" s="386"/>
      <c r="GAS71" s="386"/>
      <c r="GAT71" s="386"/>
      <c r="GAU71" s="386"/>
      <c r="GAV71" s="386"/>
      <c r="GAW71" s="386"/>
      <c r="GAX71" s="386"/>
      <c r="GAY71" s="386"/>
      <c r="GAZ71" s="386"/>
      <c r="GBA71" s="386"/>
      <c r="GBB71" s="386"/>
      <c r="GBC71" s="386"/>
      <c r="GBD71" s="386"/>
      <c r="GBE71" s="386"/>
      <c r="GBF71" s="386"/>
      <c r="GBG71" s="386"/>
      <c r="GBH71" s="386"/>
      <c r="GBI71" s="386"/>
      <c r="GBJ71" s="386"/>
      <c r="GBK71" s="386"/>
      <c r="GBL71" s="386"/>
      <c r="GBM71" s="386"/>
      <c r="GBN71" s="386"/>
      <c r="GBO71" s="386"/>
      <c r="GBP71" s="386"/>
      <c r="GBQ71" s="386"/>
      <c r="GBR71" s="386"/>
      <c r="GBS71" s="386"/>
      <c r="GBT71" s="386"/>
      <c r="GBU71" s="386"/>
      <c r="GBV71" s="386"/>
      <c r="GBW71" s="386"/>
      <c r="GBX71" s="386"/>
      <c r="GBY71" s="386"/>
      <c r="GBZ71" s="386"/>
      <c r="GCA71" s="386"/>
      <c r="GCB71" s="386"/>
      <c r="GCC71" s="386"/>
      <c r="GCD71" s="386"/>
      <c r="GCE71" s="386"/>
      <c r="GCF71" s="386"/>
      <c r="GCG71" s="386"/>
      <c r="GCH71" s="386"/>
      <c r="GCI71" s="386"/>
      <c r="GCJ71" s="386"/>
      <c r="GCK71" s="386"/>
      <c r="GCL71" s="386"/>
      <c r="GCM71" s="386"/>
      <c r="GCN71" s="386"/>
      <c r="GCO71" s="386"/>
      <c r="GCP71" s="386"/>
      <c r="GCQ71" s="386"/>
      <c r="GCR71" s="386"/>
      <c r="GCS71" s="386"/>
      <c r="GCT71" s="386"/>
      <c r="GCU71" s="386"/>
      <c r="GCV71" s="386"/>
      <c r="GCW71" s="386"/>
      <c r="GCX71" s="386"/>
      <c r="GCY71" s="386"/>
      <c r="GCZ71" s="386"/>
      <c r="GDA71" s="386"/>
      <c r="GDB71" s="386"/>
      <c r="GDC71" s="386"/>
      <c r="GDD71" s="386"/>
      <c r="GDE71" s="386"/>
      <c r="GDF71" s="386"/>
      <c r="GDG71" s="386"/>
      <c r="GDH71" s="386"/>
      <c r="GDI71" s="386"/>
      <c r="GDJ71" s="386"/>
      <c r="GDK71" s="386"/>
      <c r="GDL71" s="386"/>
      <c r="GDM71" s="386"/>
      <c r="GDN71" s="386"/>
      <c r="GDO71" s="386"/>
      <c r="GDP71" s="386"/>
      <c r="GDQ71" s="386"/>
      <c r="GDR71" s="386"/>
      <c r="GDS71" s="386"/>
      <c r="GDT71" s="386"/>
      <c r="GDU71" s="386"/>
      <c r="GDV71" s="386"/>
      <c r="GDW71" s="386"/>
      <c r="GDX71" s="386"/>
      <c r="GDY71" s="386"/>
      <c r="GDZ71" s="386"/>
      <c r="GEA71" s="386"/>
      <c r="GEB71" s="386"/>
      <c r="GEC71" s="386"/>
      <c r="GED71" s="386"/>
      <c r="GEE71" s="386"/>
      <c r="GEF71" s="386"/>
      <c r="GEG71" s="386"/>
      <c r="GEH71" s="386"/>
      <c r="GEI71" s="386"/>
      <c r="GEJ71" s="386"/>
      <c r="GEK71" s="386"/>
      <c r="GEL71" s="386"/>
      <c r="GEM71" s="386"/>
      <c r="GEN71" s="386"/>
      <c r="GEO71" s="386"/>
      <c r="GEP71" s="386"/>
      <c r="GEQ71" s="386"/>
      <c r="GER71" s="386"/>
      <c r="GES71" s="386"/>
      <c r="GET71" s="386"/>
      <c r="GEU71" s="386"/>
      <c r="GEV71" s="386"/>
      <c r="GEW71" s="386"/>
      <c r="GEX71" s="386"/>
      <c r="GEY71" s="386"/>
      <c r="GEZ71" s="386"/>
      <c r="GFA71" s="386"/>
      <c r="GFB71" s="386"/>
      <c r="GFC71" s="386"/>
      <c r="GFD71" s="386"/>
      <c r="GFE71" s="386"/>
      <c r="GFF71" s="386"/>
      <c r="GFG71" s="386"/>
      <c r="GFH71" s="386"/>
      <c r="GFI71" s="386"/>
      <c r="GFJ71" s="386"/>
      <c r="GFK71" s="386"/>
      <c r="GFL71" s="386"/>
      <c r="GFM71" s="386"/>
      <c r="GFN71" s="386"/>
      <c r="GFO71" s="386"/>
      <c r="GFP71" s="386"/>
      <c r="GFQ71" s="386"/>
      <c r="GFR71" s="386"/>
      <c r="GFS71" s="386"/>
      <c r="GFT71" s="386"/>
      <c r="GFU71" s="386"/>
      <c r="GFV71" s="386"/>
      <c r="GFW71" s="386"/>
      <c r="GFX71" s="386"/>
      <c r="GFY71" s="386"/>
      <c r="GFZ71" s="386"/>
      <c r="GGA71" s="386"/>
      <c r="GGB71" s="386"/>
      <c r="GGC71" s="386"/>
      <c r="GGD71" s="386"/>
      <c r="GGE71" s="386"/>
      <c r="GGF71" s="386"/>
      <c r="GGG71" s="386"/>
      <c r="GGH71" s="386"/>
      <c r="GGI71" s="386"/>
      <c r="GGJ71" s="386"/>
      <c r="GGK71" s="386"/>
      <c r="GGL71" s="386"/>
      <c r="GGM71" s="386"/>
      <c r="GGN71" s="386"/>
      <c r="GGO71" s="386"/>
      <c r="GGP71" s="386"/>
      <c r="GGQ71" s="386"/>
      <c r="GGR71" s="386"/>
      <c r="GGS71" s="386"/>
      <c r="GGT71" s="386"/>
      <c r="GGU71" s="386"/>
      <c r="GGV71" s="386"/>
      <c r="GGW71" s="386"/>
      <c r="GGX71" s="386"/>
      <c r="GGY71" s="386"/>
      <c r="GGZ71" s="386"/>
      <c r="GHA71" s="386"/>
      <c r="GHB71" s="386"/>
      <c r="GHC71" s="386"/>
      <c r="GHD71" s="386"/>
      <c r="GHE71" s="386"/>
      <c r="GHF71" s="386"/>
      <c r="GHG71" s="386"/>
      <c r="GHH71" s="386"/>
      <c r="GHI71" s="386"/>
      <c r="GHJ71" s="386"/>
      <c r="GHK71" s="386"/>
      <c r="GHL71" s="386"/>
      <c r="GHM71" s="386"/>
      <c r="GHN71" s="386"/>
      <c r="GHO71" s="386"/>
      <c r="GHP71" s="386"/>
      <c r="GHQ71" s="386"/>
      <c r="GHR71" s="386"/>
      <c r="GHS71" s="386"/>
      <c r="GHT71" s="386"/>
      <c r="GHU71" s="386"/>
      <c r="GHV71" s="386"/>
      <c r="GHW71" s="386"/>
      <c r="GHX71" s="386"/>
      <c r="GHY71" s="386"/>
      <c r="GHZ71" s="386"/>
      <c r="GIA71" s="386"/>
      <c r="GIB71" s="386"/>
      <c r="GIC71" s="386"/>
      <c r="GID71" s="386"/>
      <c r="GIE71" s="386"/>
      <c r="GIF71" s="386"/>
      <c r="GIG71" s="386"/>
      <c r="GIH71" s="386"/>
      <c r="GII71" s="386"/>
      <c r="GIJ71" s="386"/>
      <c r="GIK71" s="386"/>
      <c r="GIL71" s="386"/>
      <c r="GIM71" s="386"/>
      <c r="GIN71" s="386"/>
      <c r="GIO71" s="386"/>
      <c r="GIP71" s="386"/>
      <c r="GIQ71" s="386"/>
      <c r="GIR71" s="386"/>
      <c r="GIS71" s="386"/>
      <c r="GIT71" s="386"/>
      <c r="GIU71" s="386"/>
      <c r="GIV71" s="386"/>
      <c r="GIW71" s="386"/>
      <c r="GIX71" s="386"/>
      <c r="GIY71" s="386"/>
      <c r="GIZ71" s="386"/>
      <c r="GJA71" s="386"/>
      <c r="GJB71" s="386"/>
      <c r="GJC71" s="386"/>
      <c r="GJD71" s="386"/>
      <c r="GJE71" s="386"/>
      <c r="GJF71" s="386"/>
      <c r="GJG71" s="386"/>
      <c r="GJH71" s="386"/>
      <c r="GJI71" s="386"/>
      <c r="GJJ71" s="386"/>
      <c r="GJK71" s="386"/>
      <c r="GJL71" s="386"/>
      <c r="GJM71" s="386"/>
      <c r="GJN71" s="386"/>
      <c r="GJO71" s="386"/>
      <c r="GJP71" s="386"/>
      <c r="GJQ71" s="386"/>
      <c r="GJR71" s="386"/>
      <c r="GJS71" s="386"/>
      <c r="GJT71" s="386"/>
      <c r="GJU71" s="386"/>
      <c r="GJV71" s="386"/>
      <c r="GJW71" s="386"/>
      <c r="GJX71" s="386"/>
      <c r="GJY71" s="386"/>
      <c r="GJZ71" s="386"/>
      <c r="GKA71" s="386"/>
      <c r="GKB71" s="386"/>
      <c r="GKC71" s="386"/>
      <c r="GKD71" s="386"/>
      <c r="GKE71" s="386"/>
      <c r="GKF71" s="386"/>
      <c r="GKG71" s="386"/>
      <c r="GKH71" s="386"/>
      <c r="GKI71" s="386"/>
      <c r="GKJ71" s="386"/>
      <c r="GKK71" s="386"/>
      <c r="GKL71" s="386"/>
      <c r="GKM71" s="386"/>
      <c r="GKN71" s="386"/>
      <c r="GKO71" s="386"/>
      <c r="GKP71" s="386"/>
      <c r="GKQ71" s="386"/>
      <c r="GKR71" s="386"/>
      <c r="GKS71" s="386"/>
      <c r="GKT71" s="386"/>
      <c r="GKU71" s="386"/>
      <c r="GKV71" s="386"/>
      <c r="GKW71" s="386"/>
      <c r="GKX71" s="386"/>
      <c r="GKY71" s="386"/>
      <c r="GKZ71" s="386"/>
      <c r="GLA71" s="386"/>
      <c r="GLB71" s="386"/>
      <c r="GLC71" s="386"/>
      <c r="GLD71" s="386"/>
      <c r="GLE71" s="386"/>
      <c r="GLF71" s="386"/>
      <c r="GLG71" s="386"/>
      <c r="GLH71" s="386"/>
      <c r="GLI71" s="386"/>
      <c r="GLJ71" s="386"/>
      <c r="GLK71" s="386"/>
      <c r="GLL71" s="386"/>
      <c r="GLM71" s="386"/>
      <c r="GLN71" s="386"/>
      <c r="GLO71" s="386"/>
      <c r="GLP71" s="386"/>
      <c r="GLQ71" s="386"/>
      <c r="GLR71" s="386"/>
      <c r="GLS71" s="386"/>
      <c r="GLT71" s="386"/>
      <c r="GLU71" s="386"/>
      <c r="GLV71" s="386"/>
      <c r="GLW71" s="386"/>
      <c r="GLX71" s="386"/>
      <c r="GLY71" s="386"/>
      <c r="GLZ71" s="386"/>
      <c r="GMA71" s="386"/>
      <c r="GMB71" s="386"/>
      <c r="GMC71" s="386"/>
      <c r="GMD71" s="386"/>
      <c r="GME71" s="386"/>
      <c r="GMF71" s="386"/>
      <c r="GMG71" s="386"/>
      <c r="GMH71" s="386"/>
      <c r="GMI71" s="386"/>
      <c r="GMJ71" s="386"/>
      <c r="GMK71" s="386"/>
      <c r="GML71" s="386"/>
      <c r="GMM71" s="386"/>
      <c r="GMN71" s="386"/>
      <c r="GMO71" s="386"/>
      <c r="GMP71" s="386"/>
      <c r="GMQ71" s="386"/>
      <c r="GMR71" s="386"/>
      <c r="GMS71" s="386"/>
      <c r="GMT71" s="386"/>
      <c r="GMU71" s="386"/>
      <c r="GMV71" s="386"/>
      <c r="GMW71" s="386"/>
      <c r="GMX71" s="386"/>
      <c r="GMY71" s="386"/>
      <c r="GMZ71" s="386"/>
      <c r="GNA71" s="386"/>
      <c r="GNB71" s="386"/>
      <c r="GNC71" s="386"/>
      <c r="GND71" s="386"/>
      <c r="GNE71" s="386"/>
      <c r="GNF71" s="386"/>
      <c r="GNG71" s="386"/>
      <c r="GNH71" s="386"/>
      <c r="GNI71" s="386"/>
      <c r="GNJ71" s="386"/>
      <c r="GNK71" s="386"/>
      <c r="GNL71" s="386"/>
      <c r="GNM71" s="386"/>
      <c r="GNN71" s="386"/>
      <c r="GNO71" s="386"/>
      <c r="GNP71" s="386"/>
      <c r="GNQ71" s="386"/>
      <c r="GNR71" s="386"/>
      <c r="GNS71" s="386"/>
      <c r="GNT71" s="386"/>
      <c r="GNU71" s="386"/>
      <c r="GNV71" s="386"/>
      <c r="GNW71" s="386"/>
      <c r="GNX71" s="386"/>
      <c r="GNY71" s="386"/>
      <c r="GNZ71" s="386"/>
      <c r="GOA71" s="386"/>
      <c r="GOB71" s="386"/>
      <c r="GOC71" s="386"/>
      <c r="GOD71" s="386"/>
      <c r="GOE71" s="386"/>
      <c r="GOF71" s="386"/>
      <c r="GOG71" s="386"/>
      <c r="GOH71" s="386"/>
      <c r="GOI71" s="386"/>
      <c r="GOJ71" s="386"/>
      <c r="GOK71" s="386"/>
      <c r="GOL71" s="386"/>
      <c r="GOM71" s="386"/>
      <c r="GON71" s="386"/>
      <c r="GOO71" s="386"/>
      <c r="GOP71" s="386"/>
      <c r="GOQ71" s="386"/>
      <c r="GOR71" s="386"/>
      <c r="GOS71" s="386"/>
      <c r="GOT71" s="386"/>
      <c r="GOU71" s="386"/>
      <c r="GOV71" s="386"/>
      <c r="GOW71" s="386"/>
      <c r="GOX71" s="386"/>
      <c r="GOY71" s="386"/>
      <c r="GOZ71" s="386"/>
      <c r="GPA71" s="386"/>
      <c r="GPB71" s="386"/>
      <c r="GPC71" s="386"/>
      <c r="GPD71" s="386"/>
      <c r="GPE71" s="386"/>
      <c r="GPF71" s="386"/>
      <c r="GPG71" s="386"/>
      <c r="GPH71" s="386"/>
      <c r="GPI71" s="386"/>
      <c r="GPJ71" s="386"/>
      <c r="GPK71" s="386"/>
      <c r="GPL71" s="386"/>
      <c r="GPM71" s="386"/>
      <c r="GPN71" s="386"/>
      <c r="GPO71" s="386"/>
      <c r="GPP71" s="386"/>
      <c r="GPQ71" s="386"/>
      <c r="GPR71" s="386"/>
      <c r="GPS71" s="386"/>
      <c r="GPT71" s="386"/>
      <c r="GPU71" s="386"/>
      <c r="GPV71" s="386"/>
      <c r="GPW71" s="386"/>
      <c r="GPX71" s="386"/>
      <c r="GPY71" s="386"/>
      <c r="GPZ71" s="386"/>
      <c r="GQA71" s="386"/>
      <c r="GQB71" s="386"/>
      <c r="GQC71" s="386"/>
      <c r="GQD71" s="386"/>
      <c r="GQE71" s="386"/>
      <c r="GQF71" s="386"/>
      <c r="GQG71" s="386"/>
      <c r="GQH71" s="386"/>
      <c r="GQI71" s="386"/>
      <c r="GQJ71" s="386"/>
      <c r="GQK71" s="386"/>
      <c r="GQL71" s="386"/>
      <c r="GQM71" s="386"/>
      <c r="GQN71" s="386"/>
      <c r="GQO71" s="386"/>
      <c r="GQP71" s="386"/>
      <c r="GQQ71" s="386"/>
      <c r="GQR71" s="386"/>
      <c r="GQS71" s="386"/>
      <c r="GQT71" s="386"/>
      <c r="GQU71" s="386"/>
      <c r="GQV71" s="386"/>
      <c r="GQW71" s="386"/>
      <c r="GQX71" s="386"/>
      <c r="GQY71" s="386"/>
      <c r="GQZ71" s="386"/>
      <c r="GRA71" s="386"/>
      <c r="GRB71" s="386"/>
      <c r="GRC71" s="386"/>
      <c r="GRD71" s="386"/>
      <c r="GRE71" s="386"/>
      <c r="GRF71" s="386"/>
      <c r="GRG71" s="386"/>
      <c r="GRH71" s="386"/>
      <c r="GRI71" s="386"/>
      <c r="GRJ71" s="386"/>
      <c r="GRK71" s="386"/>
      <c r="GRL71" s="386"/>
      <c r="GRM71" s="386"/>
      <c r="GRN71" s="386"/>
      <c r="GRO71" s="386"/>
      <c r="GRP71" s="386"/>
      <c r="GRQ71" s="386"/>
      <c r="GRR71" s="386"/>
      <c r="GRS71" s="386"/>
      <c r="GRT71" s="386"/>
      <c r="GRU71" s="386"/>
      <c r="GRV71" s="386"/>
      <c r="GRW71" s="386"/>
      <c r="GRX71" s="386"/>
      <c r="GRY71" s="386"/>
      <c r="GRZ71" s="386"/>
      <c r="GSA71" s="386"/>
      <c r="GSB71" s="386"/>
      <c r="GSC71" s="386"/>
      <c r="GSD71" s="386"/>
      <c r="GSE71" s="386"/>
      <c r="GSF71" s="386"/>
      <c r="GSG71" s="386"/>
      <c r="GSH71" s="386"/>
      <c r="GSI71" s="386"/>
      <c r="GSJ71" s="386"/>
      <c r="GSK71" s="386"/>
      <c r="GSL71" s="386"/>
      <c r="GSM71" s="386"/>
      <c r="GSN71" s="386"/>
      <c r="GSO71" s="386"/>
      <c r="GSP71" s="386"/>
      <c r="GSQ71" s="386"/>
      <c r="GSR71" s="386"/>
      <c r="GSS71" s="386"/>
      <c r="GST71" s="386"/>
      <c r="GSU71" s="386"/>
      <c r="GSV71" s="386"/>
      <c r="GSW71" s="386"/>
      <c r="GSX71" s="386"/>
      <c r="GSY71" s="386"/>
      <c r="GSZ71" s="386"/>
      <c r="GTA71" s="386"/>
      <c r="GTB71" s="386"/>
      <c r="GTC71" s="386"/>
      <c r="GTD71" s="386"/>
      <c r="GTE71" s="386"/>
      <c r="GTF71" s="386"/>
      <c r="GTG71" s="386"/>
      <c r="GTH71" s="386"/>
      <c r="GTI71" s="386"/>
      <c r="GTJ71" s="386"/>
      <c r="GTK71" s="386"/>
      <c r="GTL71" s="386"/>
      <c r="GTM71" s="386"/>
      <c r="GTN71" s="386"/>
      <c r="GTO71" s="386"/>
      <c r="GTP71" s="386"/>
      <c r="GTQ71" s="386"/>
      <c r="GTR71" s="386"/>
      <c r="GTS71" s="386"/>
      <c r="GTT71" s="386"/>
      <c r="GTU71" s="386"/>
      <c r="GTV71" s="386"/>
      <c r="GTW71" s="386"/>
      <c r="GTX71" s="386"/>
      <c r="GTY71" s="386"/>
      <c r="GTZ71" s="386"/>
      <c r="GUA71" s="386"/>
      <c r="GUB71" s="386"/>
      <c r="GUC71" s="386"/>
      <c r="GUD71" s="386"/>
      <c r="GUE71" s="386"/>
      <c r="GUF71" s="386"/>
      <c r="GUG71" s="386"/>
      <c r="GUH71" s="386"/>
      <c r="GUI71" s="386"/>
      <c r="GUJ71" s="386"/>
      <c r="GUK71" s="386"/>
      <c r="GUL71" s="386"/>
      <c r="GUM71" s="386"/>
      <c r="GUN71" s="386"/>
      <c r="GUO71" s="386"/>
      <c r="GUP71" s="386"/>
      <c r="GUQ71" s="386"/>
      <c r="GUR71" s="386"/>
      <c r="GUS71" s="386"/>
      <c r="GUT71" s="386"/>
      <c r="GUU71" s="386"/>
      <c r="GUV71" s="386"/>
      <c r="GUW71" s="386"/>
      <c r="GUX71" s="386"/>
      <c r="GUY71" s="386"/>
      <c r="GUZ71" s="386"/>
      <c r="GVA71" s="386"/>
      <c r="GVB71" s="386"/>
      <c r="GVC71" s="386"/>
      <c r="GVD71" s="386"/>
      <c r="GVE71" s="386"/>
      <c r="GVF71" s="386"/>
      <c r="GVG71" s="386"/>
      <c r="GVH71" s="386"/>
      <c r="GVI71" s="386"/>
      <c r="GVJ71" s="386"/>
      <c r="GVK71" s="386"/>
      <c r="GVL71" s="386"/>
      <c r="GVM71" s="386"/>
      <c r="GVN71" s="386"/>
      <c r="GVO71" s="386"/>
      <c r="GVP71" s="386"/>
      <c r="GVQ71" s="386"/>
      <c r="GVR71" s="386"/>
      <c r="GVS71" s="386"/>
      <c r="GVT71" s="386"/>
      <c r="GVU71" s="386"/>
      <c r="GVV71" s="386"/>
      <c r="GVW71" s="386"/>
      <c r="GVX71" s="386"/>
      <c r="GVY71" s="386"/>
      <c r="GVZ71" s="386"/>
      <c r="GWA71" s="386"/>
      <c r="GWB71" s="386"/>
      <c r="GWC71" s="386"/>
      <c r="GWD71" s="386"/>
      <c r="GWE71" s="386"/>
      <c r="GWF71" s="386"/>
      <c r="GWG71" s="386"/>
      <c r="GWH71" s="386"/>
      <c r="GWI71" s="386"/>
      <c r="GWJ71" s="386"/>
      <c r="GWK71" s="386"/>
      <c r="GWL71" s="386"/>
      <c r="GWM71" s="386"/>
      <c r="GWN71" s="386"/>
      <c r="GWO71" s="386"/>
      <c r="GWP71" s="386"/>
      <c r="GWQ71" s="386"/>
      <c r="GWR71" s="386"/>
      <c r="GWS71" s="386"/>
      <c r="GWT71" s="386"/>
      <c r="GWU71" s="386"/>
      <c r="GWV71" s="386"/>
      <c r="GWW71" s="386"/>
      <c r="GWX71" s="386"/>
      <c r="GWY71" s="386"/>
      <c r="GWZ71" s="386"/>
      <c r="GXA71" s="386"/>
      <c r="GXB71" s="386"/>
      <c r="GXC71" s="386"/>
      <c r="GXD71" s="386"/>
      <c r="GXE71" s="386"/>
      <c r="GXF71" s="386"/>
      <c r="GXG71" s="386"/>
      <c r="GXH71" s="386"/>
      <c r="GXI71" s="386"/>
      <c r="GXJ71" s="386"/>
      <c r="GXK71" s="386"/>
      <c r="GXL71" s="386"/>
      <c r="GXM71" s="386"/>
      <c r="GXN71" s="386"/>
      <c r="GXO71" s="386"/>
      <c r="GXP71" s="386"/>
      <c r="GXQ71" s="386"/>
      <c r="GXR71" s="386"/>
      <c r="GXS71" s="386"/>
      <c r="GXT71" s="386"/>
      <c r="GXU71" s="386"/>
      <c r="GXV71" s="386"/>
      <c r="GXW71" s="386"/>
      <c r="GXX71" s="386"/>
      <c r="GXY71" s="386"/>
      <c r="GXZ71" s="386"/>
      <c r="GYA71" s="386"/>
      <c r="GYB71" s="386"/>
      <c r="GYC71" s="386"/>
      <c r="GYD71" s="386"/>
      <c r="GYE71" s="386"/>
      <c r="GYF71" s="386"/>
      <c r="GYG71" s="386"/>
      <c r="GYH71" s="386"/>
      <c r="GYI71" s="386"/>
      <c r="GYJ71" s="386"/>
      <c r="GYK71" s="386"/>
      <c r="GYL71" s="386"/>
      <c r="GYM71" s="386"/>
      <c r="GYN71" s="386"/>
      <c r="GYO71" s="386"/>
      <c r="GYP71" s="386"/>
      <c r="GYQ71" s="386"/>
      <c r="GYR71" s="386"/>
      <c r="GYS71" s="386"/>
      <c r="GYT71" s="386"/>
      <c r="GYU71" s="386"/>
      <c r="GYV71" s="386"/>
      <c r="GYW71" s="386"/>
      <c r="GYX71" s="386"/>
      <c r="GYY71" s="386"/>
      <c r="GYZ71" s="386"/>
      <c r="GZA71" s="386"/>
      <c r="GZB71" s="386"/>
      <c r="GZC71" s="386"/>
      <c r="GZD71" s="386"/>
      <c r="GZE71" s="386"/>
      <c r="GZF71" s="386"/>
      <c r="GZG71" s="386"/>
      <c r="GZH71" s="386"/>
      <c r="GZI71" s="386"/>
      <c r="GZJ71" s="386"/>
      <c r="GZK71" s="386"/>
      <c r="GZL71" s="386"/>
      <c r="GZM71" s="386"/>
      <c r="GZN71" s="386"/>
      <c r="GZO71" s="386"/>
      <c r="GZP71" s="386"/>
      <c r="GZQ71" s="386"/>
      <c r="GZR71" s="386"/>
      <c r="GZS71" s="386"/>
      <c r="GZT71" s="386"/>
      <c r="GZU71" s="386"/>
      <c r="GZV71" s="386"/>
      <c r="GZW71" s="386"/>
      <c r="GZX71" s="386"/>
      <c r="GZY71" s="386"/>
      <c r="GZZ71" s="386"/>
      <c r="HAA71" s="386"/>
      <c r="HAB71" s="386"/>
      <c r="HAC71" s="386"/>
      <c r="HAD71" s="386"/>
      <c r="HAE71" s="386"/>
      <c r="HAF71" s="386"/>
      <c r="HAG71" s="386"/>
      <c r="HAH71" s="386"/>
      <c r="HAI71" s="386"/>
      <c r="HAJ71" s="386"/>
      <c r="HAK71" s="386"/>
      <c r="HAL71" s="386"/>
      <c r="HAM71" s="386"/>
      <c r="HAN71" s="386"/>
      <c r="HAO71" s="386"/>
      <c r="HAP71" s="386"/>
      <c r="HAQ71" s="386"/>
      <c r="HAR71" s="386"/>
      <c r="HAS71" s="386"/>
      <c r="HAT71" s="386"/>
      <c r="HAU71" s="386"/>
      <c r="HAV71" s="386"/>
      <c r="HAW71" s="386"/>
      <c r="HAX71" s="386"/>
      <c r="HAY71" s="386"/>
      <c r="HAZ71" s="386"/>
      <c r="HBA71" s="386"/>
      <c r="HBB71" s="386"/>
      <c r="HBC71" s="386"/>
      <c r="HBD71" s="386"/>
      <c r="HBE71" s="386"/>
      <c r="HBF71" s="386"/>
      <c r="HBG71" s="386"/>
      <c r="HBH71" s="386"/>
      <c r="HBI71" s="386"/>
      <c r="HBJ71" s="386"/>
      <c r="HBK71" s="386"/>
      <c r="HBL71" s="386"/>
      <c r="HBM71" s="386"/>
      <c r="HBN71" s="386"/>
      <c r="HBO71" s="386"/>
      <c r="HBP71" s="386"/>
      <c r="HBQ71" s="386"/>
      <c r="HBR71" s="386"/>
      <c r="HBS71" s="386"/>
      <c r="HBT71" s="386"/>
      <c r="HBU71" s="386"/>
      <c r="HBV71" s="386"/>
      <c r="HBW71" s="386"/>
      <c r="HBX71" s="386"/>
      <c r="HBY71" s="386"/>
      <c r="HBZ71" s="386"/>
      <c r="HCA71" s="386"/>
      <c r="HCB71" s="386"/>
      <c r="HCC71" s="386"/>
      <c r="HCD71" s="386"/>
      <c r="HCE71" s="386"/>
      <c r="HCF71" s="386"/>
      <c r="HCG71" s="386"/>
      <c r="HCH71" s="386"/>
      <c r="HCI71" s="386"/>
      <c r="HCJ71" s="386"/>
      <c r="HCK71" s="386"/>
      <c r="HCL71" s="386"/>
      <c r="HCM71" s="386"/>
      <c r="HCN71" s="386"/>
      <c r="HCO71" s="386"/>
      <c r="HCP71" s="386"/>
      <c r="HCQ71" s="386"/>
      <c r="HCR71" s="386"/>
      <c r="HCS71" s="386"/>
      <c r="HCT71" s="386"/>
      <c r="HCU71" s="386"/>
      <c r="HCV71" s="386"/>
      <c r="HCW71" s="386"/>
      <c r="HCX71" s="386"/>
      <c r="HCY71" s="386"/>
      <c r="HCZ71" s="386"/>
      <c r="HDA71" s="386"/>
      <c r="HDB71" s="386"/>
      <c r="HDC71" s="386"/>
      <c r="HDD71" s="386"/>
      <c r="HDE71" s="386"/>
      <c r="HDF71" s="386"/>
      <c r="HDG71" s="386"/>
      <c r="HDH71" s="386"/>
      <c r="HDI71" s="386"/>
      <c r="HDJ71" s="386"/>
      <c r="HDK71" s="386"/>
      <c r="HDL71" s="386"/>
      <c r="HDM71" s="386"/>
      <c r="HDN71" s="386"/>
      <c r="HDO71" s="386"/>
      <c r="HDP71" s="386"/>
      <c r="HDQ71" s="386"/>
      <c r="HDR71" s="386"/>
      <c r="HDS71" s="386"/>
      <c r="HDT71" s="386"/>
      <c r="HDU71" s="386"/>
      <c r="HDV71" s="386"/>
      <c r="HDW71" s="386"/>
      <c r="HDX71" s="386"/>
      <c r="HDY71" s="386"/>
      <c r="HDZ71" s="386"/>
      <c r="HEA71" s="386"/>
      <c r="HEB71" s="386"/>
      <c r="HEC71" s="386"/>
      <c r="HED71" s="386"/>
      <c r="HEE71" s="386"/>
      <c r="HEF71" s="386"/>
      <c r="HEG71" s="386"/>
      <c r="HEH71" s="386"/>
      <c r="HEI71" s="386"/>
      <c r="HEJ71" s="386"/>
      <c r="HEK71" s="386"/>
      <c r="HEL71" s="386"/>
      <c r="HEM71" s="386"/>
      <c r="HEN71" s="386"/>
      <c r="HEO71" s="386"/>
      <c r="HEP71" s="386"/>
      <c r="HEQ71" s="386"/>
      <c r="HER71" s="386"/>
      <c r="HES71" s="386"/>
      <c r="HET71" s="386"/>
      <c r="HEU71" s="386"/>
      <c r="HEV71" s="386"/>
      <c r="HEW71" s="386"/>
      <c r="HEX71" s="386"/>
      <c r="HEY71" s="386"/>
      <c r="HEZ71" s="386"/>
      <c r="HFA71" s="386"/>
      <c r="HFB71" s="386"/>
      <c r="HFC71" s="386"/>
      <c r="HFD71" s="386"/>
      <c r="HFE71" s="386"/>
      <c r="HFF71" s="386"/>
      <c r="HFG71" s="386"/>
      <c r="HFH71" s="386"/>
      <c r="HFI71" s="386"/>
      <c r="HFJ71" s="386"/>
      <c r="HFK71" s="386"/>
      <c r="HFL71" s="386"/>
      <c r="HFM71" s="386"/>
      <c r="HFN71" s="386"/>
      <c r="HFO71" s="386"/>
      <c r="HFP71" s="386"/>
      <c r="HFQ71" s="386"/>
      <c r="HFR71" s="386"/>
      <c r="HFS71" s="386"/>
      <c r="HFT71" s="386"/>
      <c r="HFU71" s="386"/>
      <c r="HFV71" s="386"/>
      <c r="HFW71" s="386"/>
      <c r="HFX71" s="386"/>
      <c r="HFY71" s="386"/>
      <c r="HFZ71" s="386"/>
      <c r="HGA71" s="386"/>
      <c r="HGB71" s="386"/>
      <c r="HGC71" s="386"/>
      <c r="HGD71" s="386"/>
      <c r="HGE71" s="386"/>
      <c r="HGF71" s="386"/>
      <c r="HGG71" s="386"/>
      <c r="HGH71" s="386"/>
      <c r="HGI71" s="386"/>
      <c r="HGJ71" s="386"/>
      <c r="HGK71" s="386"/>
      <c r="HGL71" s="386"/>
      <c r="HGM71" s="386"/>
      <c r="HGN71" s="386"/>
      <c r="HGO71" s="386"/>
      <c r="HGP71" s="386"/>
      <c r="HGQ71" s="386"/>
      <c r="HGR71" s="386"/>
      <c r="HGS71" s="386"/>
      <c r="HGT71" s="386"/>
      <c r="HGU71" s="386"/>
      <c r="HGV71" s="386"/>
      <c r="HGW71" s="386"/>
      <c r="HGX71" s="386"/>
      <c r="HGY71" s="386"/>
      <c r="HGZ71" s="386"/>
      <c r="HHA71" s="386"/>
      <c r="HHB71" s="386"/>
      <c r="HHC71" s="386"/>
      <c r="HHD71" s="386"/>
      <c r="HHE71" s="386"/>
      <c r="HHF71" s="386"/>
      <c r="HHG71" s="386"/>
      <c r="HHH71" s="386"/>
      <c r="HHI71" s="386"/>
      <c r="HHJ71" s="386"/>
      <c r="HHK71" s="386"/>
      <c r="HHL71" s="386"/>
      <c r="HHM71" s="386"/>
      <c r="HHN71" s="386"/>
      <c r="HHO71" s="386"/>
      <c r="HHP71" s="386"/>
      <c r="HHQ71" s="386"/>
      <c r="HHR71" s="386"/>
      <c r="HHS71" s="386"/>
      <c r="HHT71" s="386"/>
      <c r="HHU71" s="386"/>
      <c r="HHV71" s="386"/>
      <c r="HHW71" s="386"/>
      <c r="HHX71" s="386"/>
      <c r="HHY71" s="386"/>
      <c r="HHZ71" s="386"/>
      <c r="HIA71" s="386"/>
      <c r="HIB71" s="386"/>
      <c r="HIC71" s="386"/>
      <c r="HID71" s="386"/>
      <c r="HIE71" s="386"/>
      <c r="HIF71" s="386"/>
      <c r="HIG71" s="386"/>
      <c r="HIH71" s="386"/>
      <c r="HII71" s="386"/>
      <c r="HIJ71" s="386"/>
      <c r="HIK71" s="386"/>
      <c r="HIL71" s="386"/>
      <c r="HIM71" s="386"/>
      <c r="HIN71" s="386"/>
      <c r="HIO71" s="386"/>
      <c r="HIP71" s="386"/>
      <c r="HIQ71" s="386"/>
      <c r="HIR71" s="386"/>
      <c r="HIS71" s="386"/>
      <c r="HIT71" s="386"/>
      <c r="HIU71" s="386"/>
      <c r="HIV71" s="386"/>
      <c r="HIW71" s="386"/>
      <c r="HIX71" s="386"/>
      <c r="HIY71" s="386"/>
      <c r="HIZ71" s="386"/>
      <c r="HJA71" s="386"/>
      <c r="HJB71" s="386"/>
      <c r="HJC71" s="386"/>
      <c r="HJD71" s="386"/>
      <c r="HJE71" s="386"/>
      <c r="HJF71" s="386"/>
      <c r="HJG71" s="386"/>
      <c r="HJH71" s="386"/>
      <c r="HJI71" s="386"/>
      <c r="HJJ71" s="386"/>
      <c r="HJK71" s="386"/>
      <c r="HJL71" s="386"/>
      <c r="HJM71" s="386"/>
      <c r="HJN71" s="386"/>
      <c r="HJO71" s="386"/>
      <c r="HJP71" s="386"/>
      <c r="HJQ71" s="386"/>
      <c r="HJR71" s="386"/>
      <c r="HJS71" s="386"/>
      <c r="HJT71" s="386"/>
      <c r="HJU71" s="386"/>
      <c r="HJV71" s="386"/>
      <c r="HJW71" s="386"/>
      <c r="HJX71" s="386"/>
      <c r="HJY71" s="386"/>
      <c r="HJZ71" s="386"/>
      <c r="HKA71" s="386"/>
      <c r="HKB71" s="386"/>
      <c r="HKC71" s="386"/>
      <c r="HKD71" s="386"/>
      <c r="HKE71" s="386"/>
      <c r="HKF71" s="386"/>
      <c r="HKG71" s="386"/>
      <c r="HKH71" s="386"/>
      <c r="HKI71" s="386"/>
      <c r="HKJ71" s="386"/>
      <c r="HKK71" s="386"/>
      <c r="HKL71" s="386"/>
      <c r="HKM71" s="386"/>
      <c r="HKN71" s="386"/>
      <c r="HKO71" s="386"/>
      <c r="HKP71" s="386"/>
      <c r="HKQ71" s="386"/>
      <c r="HKR71" s="386"/>
      <c r="HKS71" s="386"/>
      <c r="HKT71" s="386"/>
      <c r="HKU71" s="386"/>
      <c r="HKV71" s="386"/>
      <c r="HKW71" s="386"/>
      <c r="HKX71" s="386"/>
      <c r="HKY71" s="386"/>
      <c r="HKZ71" s="386"/>
      <c r="HLA71" s="386"/>
      <c r="HLB71" s="386"/>
      <c r="HLC71" s="386"/>
      <c r="HLD71" s="386"/>
      <c r="HLE71" s="386"/>
      <c r="HLF71" s="386"/>
      <c r="HLG71" s="386"/>
      <c r="HLH71" s="386"/>
      <c r="HLI71" s="386"/>
      <c r="HLJ71" s="386"/>
      <c r="HLK71" s="386"/>
      <c r="HLL71" s="386"/>
      <c r="HLM71" s="386"/>
      <c r="HLN71" s="386"/>
      <c r="HLO71" s="386"/>
      <c r="HLP71" s="386"/>
      <c r="HLQ71" s="386"/>
      <c r="HLR71" s="386"/>
      <c r="HLS71" s="386"/>
      <c r="HLT71" s="386"/>
      <c r="HLU71" s="386"/>
      <c r="HLV71" s="386"/>
      <c r="HLW71" s="386"/>
      <c r="HLX71" s="386"/>
      <c r="HLY71" s="386"/>
      <c r="HLZ71" s="386"/>
      <c r="HMA71" s="386"/>
      <c r="HMB71" s="386"/>
      <c r="HMC71" s="386"/>
      <c r="HMD71" s="386"/>
      <c r="HME71" s="386"/>
      <c r="HMF71" s="386"/>
      <c r="HMG71" s="386"/>
      <c r="HMH71" s="386"/>
      <c r="HMI71" s="386"/>
      <c r="HMJ71" s="386"/>
      <c r="HMK71" s="386"/>
      <c r="HML71" s="386"/>
      <c r="HMM71" s="386"/>
      <c r="HMN71" s="386"/>
      <c r="HMO71" s="386"/>
      <c r="HMP71" s="386"/>
      <c r="HMQ71" s="386"/>
      <c r="HMR71" s="386"/>
      <c r="HMS71" s="386"/>
      <c r="HMT71" s="386"/>
      <c r="HMU71" s="386"/>
      <c r="HMV71" s="386"/>
      <c r="HMW71" s="386"/>
      <c r="HMX71" s="386"/>
      <c r="HMY71" s="386"/>
      <c r="HMZ71" s="386"/>
      <c r="HNA71" s="386"/>
      <c r="HNB71" s="386"/>
      <c r="HNC71" s="386"/>
      <c r="HND71" s="386"/>
      <c r="HNE71" s="386"/>
      <c r="HNF71" s="386"/>
      <c r="HNG71" s="386"/>
      <c r="HNH71" s="386"/>
      <c r="HNI71" s="386"/>
      <c r="HNJ71" s="386"/>
      <c r="HNK71" s="386"/>
      <c r="HNL71" s="386"/>
      <c r="HNM71" s="386"/>
      <c r="HNN71" s="386"/>
      <c r="HNO71" s="386"/>
      <c r="HNP71" s="386"/>
      <c r="HNQ71" s="386"/>
      <c r="HNR71" s="386"/>
      <c r="HNS71" s="386"/>
      <c r="HNT71" s="386"/>
      <c r="HNU71" s="386"/>
      <c r="HNV71" s="386"/>
      <c r="HNW71" s="386"/>
      <c r="HNX71" s="386"/>
      <c r="HNY71" s="386"/>
      <c r="HNZ71" s="386"/>
      <c r="HOA71" s="386"/>
      <c r="HOB71" s="386"/>
      <c r="HOC71" s="386"/>
      <c r="HOD71" s="386"/>
      <c r="HOE71" s="386"/>
      <c r="HOF71" s="386"/>
      <c r="HOG71" s="386"/>
      <c r="HOH71" s="386"/>
      <c r="HOI71" s="386"/>
      <c r="HOJ71" s="386"/>
      <c r="HOK71" s="386"/>
      <c r="HOL71" s="386"/>
      <c r="HOM71" s="386"/>
      <c r="HON71" s="386"/>
      <c r="HOO71" s="386"/>
      <c r="HOP71" s="386"/>
      <c r="HOQ71" s="386"/>
      <c r="HOR71" s="386"/>
      <c r="HOS71" s="386"/>
      <c r="HOT71" s="386"/>
      <c r="HOU71" s="386"/>
      <c r="HOV71" s="386"/>
      <c r="HOW71" s="386"/>
      <c r="HOX71" s="386"/>
      <c r="HOY71" s="386"/>
      <c r="HOZ71" s="386"/>
      <c r="HPA71" s="386"/>
      <c r="HPB71" s="386"/>
      <c r="HPC71" s="386"/>
      <c r="HPD71" s="386"/>
      <c r="HPE71" s="386"/>
      <c r="HPF71" s="386"/>
      <c r="HPG71" s="386"/>
      <c r="HPH71" s="386"/>
      <c r="HPI71" s="386"/>
      <c r="HPJ71" s="386"/>
      <c r="HPK71" s="386"/>
      <c r="HPL71" s="386"/>
      <c r="HPM71" s="386"/>
      <c r="HPN71" s="386"/>
      <c r="HPO71" s="386"/>
      <c r="HPP71" s="386"/>
      <c r="HPQ71" s="386"/>
      <c r="HPR71" s="386"/>
      <c r="HPS71" s="386"/>
      <c r="HPT71" s="386"/>
      <c r="HPU71" s="386"/>
      <c r="HPV71" s="386"/>
      <c r="HPW71" s="386"/>
      <c r="HPX71" s="386"/>
      <c r="HPY71" s="386"/>
      <c r="HPZ71" s="386"/>
      <c r="HQA71" s="386"/>
      <c r="HQB71" s="386"/>
      <c r="HQC71" s="386"/>
      <c r="HQD71" s="386"/>
      <c r="HQE71" s="386"/>
      <c r="HQF71" s="386"/>
      <c r="HQG71" s="386"/>
      <c r="HQH71" s="386"/>
      <c r="HQI71" s="386"/>
      <c r="HQJ71" s="386"/>
      <c r="HQK71" s="386"/>
      <c r="HQL71" s="386"/>
      <c r="HQM71" s="386"/>
      <c r="HQN71" s="386"/>
      <c r="HQO71" s="386"/>
      <c r="HQP71" s="386"/>
      <c r="HQQ71" s="386"/>
      <c r="HQR71" s="386"/>
      <c r="HQS71" s="386"/>
      <c r="HQT71" s="386"/>
      <c r="HQU71" s="386"/>
      <c r="HQV71" s="386"/>
      <c r="HQW71" s="386"/>
      <c r="HQX71" s="386"/>
      <c r="HQY71" s="386"/>
      <c r="HQZ71" s="386"/>
      <c r="HRA71" s="386"/>
      <c r="HRB71" s="386"/>
      <c r="HRC71" s="386"/>
      <c r="HRD71" s="386"/>
      <c r="HRE71" s="386"/>
      <c r="HRF71" s="386"/>
      <c r="HRG71" s="386"/>
      <c r="HRH71" s="386"/>
      <c r="HRI71" s="386"/>
      <c r="HRJ71" s="386"/>
      <c r="HRK71" s="386"/>
      <c r="HRL71" s="386"/>
      <c r="HRM71" s="386"/>
      <c r="HRN71" s="386"/>
      <c r="HRO71" s="386"/>
      <c r="HRP71" s="386"/>
      <c r="HRQ71" s="386"/>
      <c r="HRR71" s="386"/>
      <c r="HRS71" s="386"/>
      <c r="HRT71" s="386"/>
      <c r="HRU71" s="386"/>
      <c r="HRV71" s="386"/>
      <c r="HRW71" s="386"/>
      <c r="HRX71" s="386"/>
      <c r="HRY71" s="386"/>
      <c r="HRZ71" s="386"/>
      <c r="HSA71" s="386"/>
      <c r="HSB71" s="386"/>
      <c r="HSC71" s="386"/>
      <c r="HSD71" s="386"/>
      <c r="HSE71" s="386"/>
      <c r="HSF71" s="386"/>
      <c r="HSG71" s="386"/>
      <c r="HSH71" s="386"/>
      <c r="HSI71" s="386"/>
      <c r="HSJ71" s="386"/>
      <c r="HSK71" s="386"/>
      <c r="HSL71" s="386"/>
      <c r="HSM71" s="386"/>
      <c r="HSN71" s="386"/>
      <c r="HSO71" s="386"/>
      <c r="HSP71" s="386"/>
      <c r="HSQ71" s="386"/>
      <c r="HSR71" s="386"/>
      <c r="HSS71" s="386"/>
      <c r="HST71" s="386"/>
      <c r="HSU71" s="386"/>
      <c r="HSV71" s="386"/>
      <c r="HSW71" s="386"/>
      <c r="HSX71" s="386"/>
      <c r="HSY71" s="386"/>
      <c r="HSZ71" s="386"/>
      <c r="HTA71" s="386"/>
      <c r="HTB71" s="386"/>
      <c r="HTC71" s="386"/>
      <c r="HTD71" s="386"/>
      <c r="HTE71" s="386"/>
      <c r="HTF71" s="386"/>
      <c r="HTG71" s="386"/>
      <c r="HTH71" s="386"/>
      <c r="HTI71" s="386"/>
      <c r="HTJ71" s="386"/>
      <c r="HTK71" s="386"/>
      <c r="HTL71" s="386"/>
      <c r="HTM71" s="386"/>
      <c r="HTN71" s="386"/>
      <c r="HTO71" s="386"/>
      <c r="HTP71" s="386"/>
      <c r="HTQ71" s="386"/>
      <c r="HTR71" s="386"/>
      <c r="HTS71" s="386"/>
      <c r="HTT71" s="386"/>
      <c r="HTU71" s="386"/>
      <c r="HTV71" s="386"/>
      <c r="HTW71" s="386"/>
      <c r="HTX71" s="386"/>
      <c r="HTY71" s="386"/>
      <c r="HTZ71" s="386"/>
      <c r="HUA71" s="386"/>
      <c r="HUB71" s="386"/>
      <c r="HUC71" s="386"/>
      <c r="HUD71" s="386"/>
      <c r="HUE71" s="386"/>
      <c r="HUF71" s="386"/>
      <c r="HUG71" s="386"/>
      <c r="HUH71" s="386"/>
      <c r="HUI71" s="386"/>
      <c r="HUJ71" s="386"/>
      <c r="HUK71" s="386"/>
      <c r="HUL71" s="386"/>
      <c r="HUM71" s="386"/>
      <c r="HUN71" s="386"/>
      <c r="HUO71" s="386"/>
      <c r="HUP71" s="386"/>
      <c r="HUQ71" s="386"/>
      <c r="HUR71" s="386"/>
      <c r="HUS71" s="386"/>
      <c r="HUT71" s="386"/>
      <c r="HUU71" s="386"/>
      <c r="HUV71" s="386"/>
      <c r="HUW71" s="386"/>
      <c r="HUX71" s="386"/>
      <c r="HUY71" s="386"/>
      <c r="HUZ71" s="386"/>
      <c r="HVA71" s="386"/>
      <c r="HVB71" s="386"/>
      <c r="HVC71" s="386"/>
      <c r="HVD71" s="386"/>
      <c r="HVE71" s="386"/>
      <c r="HVF71" s="386"/>
      <c r="HVG71" s="386"/>
      <c r="HVH71" s="386"/>
      <c r="HVI71" s="386"/>
      <c r="HVJ71" s="386"/>
      <c r="HVK71" s="386"/>
      <c r="HVL71" s="386"/>
      <c r="HVM71" s="386"/>
      <c r="HVN71" s="386"/>
      <c r="HVO71" s="386"/>
      <c r="HVP71" s="386"/>
      <c r="HVQ71" s="386"/>
      <c r="HVR71" s="386"/>
      <c r="HVS71" s="386"/>
      <c r="HVT71" s="386"/>
      <c r="HVU71" s="386"/>
      <c r="HVV71" s="386"/>
      <c r="HVW71" s="386"/>
      <c r="HVX71" s="386"/>
      <c r="HVY71" s="386"/>
      <c r="HVZ71" s="386"/>
      <c r="HWA71" s="386"/>
      <c r="HWB71" s="386"/>
      <c r="HWC71" s="386"/>
      <c r="HWD71" s="386"/>
      <c r="HWE71" s="386"/>
      <c r="HWF71" s="386"/>
      <c r="HWG71" s="386"/>
      <c r="HWH71" s="386"/>
      <c r="HWI71" s="386"/>
      <c r="HWJ71" s="386"/>
      <c r="HWK71" s="386"/>
      <c r="HWL71" s="386"/>
      <c r="HWM71" s="386"/>
      <c r="HWN71" s="386"/>
      <c r="HWO71" s="386"/>
      <c r="HWP71" s="386"/>
      <c r="HWQ71" s="386"/>
      <c r="HWR71" s="386"/>
      <c r="HWS71" s="386"/>
      <c r="HWT71" s="386"/>
      <c r="HWU71" s="386"/>
      <c r="HWV71" s="386"/>
      <c r="HWW71" s="386"/>
      <c r="HWX71" s="386"/>
      <c r="HWY71" s="386"/>
      <c r="HWZ71" s="386"/>
      <c r="HXA71" s="386"/>
      <c r="HXB71" s="386"/>
      <c r="HXC71" s="386"/>
      <c r="HXD71" s="386"/>
      <c r="HXE71" s="386"/>
      <c r="HXF71" s="386"/>
      <c r="HXG71" s="386"/>
      <c r="HXH71" s="386"/>
      <c r="HXI71" s="386"/>
      <c r="HXJ71" s="386"/>
      <c r="HXK71" s="386"/>
      <c r="HXL71" s="386"/>
      <c r="HXM71" s="386"/>
      <c r="HXN71" s="386"/>
      <c r="HXO71" s="386"/>
      <c r="HXP71" s="386"/>
      <c r="HXQ71" s="386"/>
      <c r="HXR71" s="386"/>
      <c r="HXS71" s="386"/>
      <c r="HXT71" s="386"/>
      <c r="HXU71" s="386"/>
      <c r="HXV71" s="386"/>
      <c r="HXW71" s="386"/>
      <c r="HXX71" s="386"/>
      <c r="HXY71" s="386"/>
      <c r="HXZ71" s="386"/>
      <c r="HYA71" s="386"/>
      <c r="HYB71" s="386"/>
      <c r="HYC71" s="386"/>
      <c r="HYD71" s="386"/>
      <c r="HYE71" s="386"/>
      <c r="HYF71" s="386"/>
      <c r="HYG71" s="386"/>
      <c r="HYH71" s="386"/>
      <c r="HYI71" s="386"/>
      <c r="HYJ71" s="386"/>
      <c r="HYK71" s="386"/>
      <c r="HYL71" s="386"/>
      <c r="HYM71" s="386"/>
      <c r="HYN71" s="386"/>
      <c r="HYO71" s="386"/>
      <c r="HYP71" s="386"/>
      <c r="HYQ71" s="386"/>
      <c r="HYR71" s="386"/>
      <c r="HYS71" s="386"/>
      <c r="HYT71" s="386"/>
      <c r="HYU71" s="386"/>
      <c r="HYV71" s="386"/>
      <c r="HYW71" s="386"/>
      <c r="HYX71" s="386"/>
      <c r="HYY71" s="386"/>
      <c r="HYZ71" s="386"/>
      <c r="HZA71" s="386"/>
      <c r="HZB71" s="386"/>
      <c r="HZC71" s="386"/>
      <c r="HZD71" s="386"/>
      <c r="HZE71" s="386"/>
      <c r="HZF71" s="386"/>
      <c r="HZG71" s="386"/>
      <c r="HZH71" s="386"/>
      <c r="HZI71" s="386"/>
      <c r="HZJ71" s="386"/>
      <c r="HZK71" s="386"/>
      <c r="HZL71" s="386"/>
      <c r="HZM71" s="386"/>
      <c r="HZN71" s="386"/>
      <c r="HZO71" s="386"/>
      <c r="HZP71" s="386"/>
      <c r="HZQ71" s="386"/>
      <c r="HZR71" s="386"/>
      <c r="HZS71" s="386"/>
      <c r="HZT71" s="386"/>
      <c r="HZU71" s="386"/>
      <c r="HZV71" s="386"/>
      <c r="HZW71" s="386"/>
      <c r="HZX71" s="386"/>
      <c r="HZY71" s="386"/>
      <c r="HZZ71" s="386"/>
      <c r="IAA71" s="386"/>
      <c r="IAB71" s="386"/>
      <c r="IAC71" s="386"/>
      <c r="IAD71" s="386"/>
      <c r="IAE71" s="386"/>
      <c r="IAF71" s="386"/>
      <c r="IAG71" s="386"/>
      <c r="IAH71" s="386"/>
      <c r="IAI71" s="386"/>
      <c r="IAJ71" s="386"/>
      <c r="IAK71" s="386"/>
      <c r="IAL71" s="386"/>
      <c r="IAM71" s="386"/>
      <c r="IAN71" s="386"/>
      <c r="IAO71" s="386"/>
      <c r="IAP71" s="386"/>
      <c r="IAQ71" s="386"/>
      <c r="IAR71" s="386"/>
      <c r="IAS71" s="386"/>
      <c r="IAT71" s="386"/>
      <c r="IAU71" s="386"/>
      <c r="IAV71" s="386"/>
      <c r="IAW71" s="386"/>
      <c r="IAX71" s="386"/>
      <c r="IAY71" s="386"/>
      <c r="IAZ71" s="386"/>
      <c r="IBA71" s="386"/>
      <c r="IBB71" s="386"/>
      <c r="IBC71" s="386"/>
      <c r="IBD71" s="386"/>
      <c r="IBE71" s="386"/>
      <c r="IBF71" s="386"/>
      <c r="IBG71" s="386"/>
      <c r="IBH71" s="386"/>
      <c r="IBI71" s="386"/>
      <c r="IBJ71" s="386"/>
      <c r="IBK71" s="386"/>
      <c r="IBL71" s="386"/>
      <c r="IBM71" s="386"/>
      <c r="IBN71" s="386"/>
      <c r="IBO71" s="386"/>
      <c r="IBP71" s="386"/>
      <c r="IBQ71" s="386"/>
      <c r="IBR71" s="386"/>
      <c r="IBS71" s="386"/>
      <c r="IBT71" s="386"/>
      <c r="IBU71" s="386"/>
      <c r="IBV71" s="386"/>
      <c r="IBW71" s="386"/>
      <c r="IBX71" s="386"/>
      <c r="IBY71" s="386"/>
      <c r="IBZ71" s="386"/>
      <c r="ICA71" s="386"/>
      <c r="ICB71" s="386"/>
      <c r="ICC71" s="386"/>
      <c r="ICD71" s="386"/>
      <c r="ICE71" s="386"/>
      <c r="ICF71" s="386"/>
      <c r="ICG71" s="386"/>
      <c r="ICH71" s="386"/>
      <c r="ICI71" s="386"/>
      <c r="ICJ71" s="386"/>
      <c r="ICK71" s="386"/>
      <c r="ICL71" s="386"/>
      <c r="ICM71" s="386"/>
      <c r="ICN71" s="386"/>
      <c r="ICO71" s="386"/>
      <c r="ICP71" s="386"/>
      <c r="ICQ71" s="386"/>
      <c r="ICR71" s="386"/>
      <c r="ICS71" s="386"/>
      <c r="ICT71" s="386"/>
      <c r="ICU71" s="386"/>
      <c r="ICV71" s="386"/>
      <c r="ICW71" s="386"/>
      <c r="ICX71" s="386"/>
      <c r="ICY71" s="386"/>
      <c r="ICZ71" s="386"/>
      <c r="IDA71" s="386"/>
      <c r="IDB71" s="386"/>
      <c r="IDC71" s="386"/>
      <c r="IDD71" s="386"/>
      <c r="IDE71" s="386"/>
      <c r="IDF71" s="386"/>
      <c r="IDG71" s="386"/>
      <c r="IDH71" s="386"/>
      <c r="IDI71" s="386"/>
      <c r="IDJ71" s="386"/>
      <c r="IDK71" s="386"/>
      <c r="IDL71" s="386"/>
      <c r="IDM71" s="386"/>
      <c r="IDN71" s="386"/>
      <c r="IDO71" s="386"/>
      <c r="IDP71" s="386"/>
      <c r="IDQ71" s="386"/>
      <c r="IDR71" s="386"/>
      <c r="IDS71" s="386"/>
      <c r="IDT71" s="386"/>
      <c r="IDU71" s="386"/>
      <c r="IDV71" s="386"/>
      <c r="IDW71" s="386"/>
      <c r="IDX71" s="386"/>
      <c r="IDY71" s="386"/>
      <c r="IDZ71" s="386"/>
      <c r="IEA71" s="386"/>
      <c r="IEB71" s="386"/>
      <c r="IEC71" s="386"/>
      <c r="IED71" s="386"/>
      <c r="IEE71" s="386"/>
      <c r="IEF71" s="386"/>
      <c r="IEG71" s="386"/>
      <c r="IEH71" s="386"/>
      <c r="IEI71" s="386"/>
      <c r="IEJ71" s="386"/>
      <c r="IEK71" s="386"/>
      <c r="IEL71" s="386"/>
      <c r="IEM71" s="386"/>
      <c r="IEN71" s="386"/>
      <c r="IEO71" s="386"/>
      <c r="IEP71" s="386"/>
      <c r="IEQ71" s="386"/>
      <c r="IER71" s="386"/>
      <c r="IES71" s="386"/>
      <c r="IET71" s="386"/>
      <c r="IEU71" s="386"/>
      <c r="IEV71" s="386"/>
      <c r="IEW71" s="386"/>
      <c r="IEX71" s="386"/>
      <c r="IEY71" s="386"/>
      <c r="IEZ71" s="386"/>
      <c r="IFA71" s="386"/>
      <c r="IFB71" s="386"/>
      <c r="IFC71" s="386"/>
      <c r="IFD71" s="386"/>
      <c r="IFE71" s="386"/>
      <c r="IFF71" s="386"/>
      <c r="IFG71" s="386"/>
      <c r="IFH71" s="386"/>
      <c r="IFI71" s="386"/>
      <c r="IFJ71" s="386"/>
      <c r="IFK71" s="386"/>
      <c r="IFL71" s="386"/>
      <c r="IFM71" s="386"/>
      <c r="IFN71" s="386"/>
      <c r="IFO71" s="386"/>
      <c r="IFP71" s="386"/>
      <c r="IFQ71" s="386"/>
      <c r="IFR71" s="386"/>
      <c r="IFS71" s="386"/>
      <c r="IFT71" s="386"/>
      <c r="IFU71" s="386"/>
      <c r="IFV71" s="386"/>
      <c r="IFW71" s="386"/>
      <c r="IFX71" s="386"/>
      <c r="IFY71" s="386"/>
      <c r="IFZ71" s="386"/>
      <c r="IGA71" s="386"/>
      <c r="IGB71" s="386"/>
      <c r="IGC71" s="386"/>
      <c r="IGD71" s="386"/>
      <c r="IGE71" s="386"/>
      <c r="IGF71" s="386"/>
      <c r="IGG71" s="386"/>
      <c r="IGH71" s="386"/>
      <c r="IGI71" s="386"/>
      <c r="IGJ71" s="386"/>
      <c r="IGK71" s="386"/>
      <c r="IGL71" s="386"/>
      <c r="IGM71" s="386"/>
      <c r="IGN71" s="386"/>
      <c r="IGO71" s="386"/>
      <c r="IGP71" s="386"/>
      <c r="IGQ71" s="386"/>
      <c r="IGR71" s="386"/>
      <c r="IGS71" s="386"/>
      <c r="IGT71" s="386"/>
      <c r="IGU71" s="386"/>
      <c r="IGV71" s="386"/>
      <c r="IGW71" s="386"/>
      <c r="IGX71" s="386"/>
      <c r="IGY71" s="386"/>
      <c r="IGZ71" s="386"/>
      <c r="IHA71" s="386"/>
      <c r="IHB71" s="386"/>
      <c r="IHC71" s="386"/>
      <c r="IHD71" s="386"/>
      <c r="IHE71" s="386"/>
      <c r="IHF71" s="386"/>
      <c r="IHG71" s="386"/>
      <c r="IHH71" s="386"/>
      <c r="IHI71" s="386"/>
      <c r="IHJ71" s="386"/>
      <c r="IHK71" s="386"/>
      <c r="IHL71" s="386"/>
      <c r="IHM71" s="386"/>
      <c r="IHN71" s="386"/>
      <c r="IHO71" s="386"/>
      <c r="IHP71" s="386"/>
      <c r="IHQ71" s="386"/>
      <c r="IHR71" s="386"/>
      <c r="IHS71" s="386"/>
      <c r="IHT71" s="386"/>
      <c r="IHU71" s="386"/>
      <c r="IHV71" s="386"/>
      <c r="IHW71" s="386"/>
      <c r="IHX71" s="386"/>
      <c r="IHY71" s="386"/>
      <c r="IHZ71" s="386"/>
      <c r="IIA71" s="386"/>
      <c r="IIB71" s="386"/>
      <c r="IIC71" s="386"/>
      <c r="IID71" s="386"/>
      <c r="IIE71" s="386"/>
      <c r="IIF71" s="386"/>
      <c r="IIG71" s="386"/>
      <c r="IIH71" s="386"/>
      <c r="III71" s="386"/>
      <c r="IIJ71" s="386"/>
      <c r="IIK71" s="386"/>
      <c r="IIL71" s="386"/>
      <c r="IIM71" s="386"/>
      <c r="IIN71" s="386"/>
      <c r="IIO71" s="386"/>
      <c r="IIP71" s="386"/>
      <c r="IIQ71" s="386"/>
      <c r="IIR71" s="386"/>
      <c r="IIS71" s="386"/>
      <c r="IIT71" s="386"/>
      <c r="IIU71" s="386"/>
      <c r="IIV71" s="386"/>
      <c r="IIW71" s="386"/>
      <c r="IIX71" s="386"/>
      <c r="IIY71" s="386"/>
      <c r="IIZ71" s="386"/>
      <c r="IJA71" s="386"/>
      <c r="IJB71" s="386"/>
      <c r="IJC71" s="386"/>
      <c r="IJD71" s="386"/>
      <c r="IJE71" s="386"/>
      <c r="IJF71" s="386"/>
      <c r="IJG71" s="386"/>
      <c r="IJH71" s="386"/>
      <c r="IJI71" s="386"/>
      <c r="IJJ71" s="386"/>
      <c r="IJK71" s="386"/>
      <c r="IJL71" s="386"/>
      <c r="IJM71" s="386"/>
      <c r="IJN71" s="386"/>
      <c r="IJO71" s="386"/>
      <c r="IJP71" s="386"/>
      <c r="IJQ71" s="386"/>
      <c r="IJR71" s="386"/>
      <c r="IJS71" s="386"/>
      <c r="IJT71" s="386"/>
      <c r="IJU71" s="386"/>
      <c r="IJV71" s="386"/>
      <c r="IJW71" s="386"/>
      <c r="IJX71" s="386"/>
      <c r="IJY71" s="386"/>
      <c r="IJZ71" s="386"/>
      <c r="IKA71" s="386"/>
      <c r="IKB71" s="386"/>
      <c r="IKC71" s="386"/>
      <c r="IKD71" s="386"/>
      <c r="IKE71" s="386"/>
      <c r="IKF71" s="386"/>
      <c r="IKG71" s="386"/>
      <c r="IKH71" s="386"/>
      <c r="IKI71" s="386"/>
      <c r="IKJ71" s="386"/>
      <c r="IKK71" s="386"/>
      <c r="IKL71" s="386"/>
      <c r="IKM71" s="386"/>
      <c r="IKN71" s="386"/>
      <c r="IKO71" s="386"/>
      <c r="IKP71" s="386"/>
      <c r="IKQ71" s="386"/>
      <c r="IKR71" s="386"/>
      <c r="IKS71" s="386"/>
      <c r="IKT71" s="386"/>
      <c r="IKU71" s="386"/>
      <c r="IKV71" s="386"/>
      <c r="IKW71" s="386"/>
      <c r="IKX71" s="386"/>
      <c r="IKY71" s="386"/>
      <c r="IKZ71" s="386"/>
      <c r="ILA71" s="386"/>
      <c r="ILB71" s="386"/>
      <c r="ILC71" s="386"/>
      <c r="ILD71" s="386"/>
      <c r="ILE71" s="386"/>
      <c r="ILF71" s="386"/>
      <c r="ILG71" s="386"/>
      <c r="ILH71" s="386"/>
      <c r="ILI71" s="386"/>
      <c r="ILJ71" s="386"/>
      <c r="ILK71" s="386"/>
      <c r="ILL71" s="386"/>
      <c r="ILM71" s="386"/>
      <c r="ILN71" s="386"/>
      <c r="ILO71" s="386"/>
      <c r="ILP71" s="386"/>
      <c r="ILQ71" s="386"/>
      <c r="ILR71" s="386"/>
      <c r="ILS71" s="386"/>
      <c r="ILT71" s="386"/>
      <c r="ILU71" s="386"/>
      <c r="ILV71" s="386"/>
      <c r="ILW71" s="386"/>
      <c r="ILX71" s="386"/>
      <c r="ILY71" s="386"/>
      <c r="ILZ71" s="386"/>
      <c r="IMA71" s="386"/>
      <c r="IMB71" s="386"/>
      <c r="IMC71" s="386"/>
      <c r="IMD71" s="386"/>
      <c r="IME71" s="386"/>
      <c r="IMF71" s="386"/>
      <c r="IMG71" s="386"/>
      <c r="IMH71" s="386"/>
      <c r="IMI71" s="386"/>
      <c r="IMJ71" s="386"/>
      <c r="IMK71" s="386"/>
      <c r="IML71" s="386"/>
      <c r="IMM71" s="386"/>
      <c r="IMN71" s="386"/>
      <c r="IMO71" s="386"/>
      <c r="IMP71" s="386"/>
      <c r="IMQ71" s="386"/>
      <c r="IMR71" s="386"/>
      <c r="IMS71" s="386"/>
      <c r="IMT71" s="386"/>
      <c r="IMU71" s="386"/>
      <c r="IMV71" s="386"/>
      <c r="IMW71" s="386"/>
      <c r="IMX71" s="386"/>
      <c r="IMY71" s="386"/>
      <c r="IMZ71" s="386"/>
      <c r="INA71" s="386"/>
      <c r="INB71" s="386"/>
      <c r="INC71" s="386"/>
      <c r="IND71" s="386"/>
      <c r="INE71" s="386"/>
      <c r="INF71" s="386"/>
      <c r="ING71" s="386"/>
      <c r="INH71" s="386"/>
      <c r="INI71" s="386"/>
      <c r="INJ71" s="386"/>
      <c r="INK71" s="386"/>
      <c r="INL71" s="386"/>
      <c r="INM71" s="386"/>
      <c r="INN71" s="386"/>
      <c r="INO71" s="386"/>
      <c r="INP71" s="386"/>
      <c r="INQ71" s="386"/>
      <c r="INR71" s="386"/>
      <c r="INS71" s="386"/>
      <c r="INT71" s="386"/>
      <c r="INU71" s="386"/>
      <c r="INV71" s="386"/>
      <c r="INW71" s="386"/>
      <c r="INX71" s="386"/>
      <c r="INY71" s="386"/>
      <c r="INZ71" s="386"/>
      <c r="IOA71" s="386"/>
      <c r="IOB71" s="386"/>
      <c r="IOC71" s="386"/>
      <c r="IOD71" s="386"/>
      <c r="IOE71" s="386"/>
      <c r="IOF71" s="386"/>
      <c r="IOG71" s="386"/>
      <c r="IOH71" s="386"/>
      <c r="IOI71" s="386"/>
      <c r="IOJ71" s="386"/>
      <c r="IOK71" s="386"/>
      <c r="IOL71" s="386"/>
      <c r="IOM71" s="386"/>
      <c r="ION71" s="386"/>
      <c r="IOO71" s="386"/>
      <c r="IOP71" s="386"/>
      <c r="IOQ71" s="386"/>
      <c r="IOR71" s="386"/>
      <c r="IOS71" s="386"/>
      <c r="IOT71" s="386"/>
      <c r="IOU71" s="386"/>
      <c r="IOV71" s="386"/>
      <c r="IOW71" s="386"/>
      <c r="IOX71" s="386"/>
      <c r="IOY71" s="386"/>
      <c r="IOZ71" s="386"/>
      <c r="IPA71" s="386"/>
      <c r="IPB71" s="386"/>
      <c r="IPC71" s="386"/>
      <c r="IPD71" s="386"/>
      <c r="IPE71" s="386"/>
      <c r="IPF71" s="386"/>
      <c r="IPG71" s="386"/>
      <c r="IPH71" s="386"/>
      <c r="IPI71" s="386"/>
      <c r="IPJ71" s="386"/>
      <c r="IPK71" s="386"/>
      <c r="IPL71" s="386"/>
      <c r="IPM71" s="386"/>
      <c r="IPN71" s="386"/>
      <c r="IPO71" s="386"/>
      <c r="IPP71" s="386"/>
      <c r="IPQ71" s="386"/>
      <c r="IPR71" s="386"/>
      <c r="IPS71" s="386"/>
      <c r="IPT71" s="386"/>
      <c r="IPU71" s="386"/>
      <c r="IPV71" s="386"/>
      <c r="IPW71" s="386"/>
      <c r="IPX71" s="386"/>
      <c r="IPY71" s="386"/>
      <c r="IPZ71" s="386"/>
      <c r="IQA71" s="386"/>
      <c r="IQB71" s="386"/>
      <c r="IQC71" s="386"/>
      <c r="IQD71" s="386"/>
      <c r="IQE71" s="386"/>
      <c r="IQF71" s="386"/>
      <c r="IQG71" s="386"/>
      <c r="IQH71" s="386"/>
      <c r="IQI71" s="386"/>
      <c r="IQJ71" s="386"/>
      <c r="IQK71" s="386"/>
      <c r="IQL71" s="386"/>
      <c r="IQM71" s="386"/>
      <c r="IQN71" s="386"/>
      <c r="IQO71" s="386"/>
      <c r="IQP71" s="386"/>
      <c r="IQQ71" s="386"/>
      <c r="IQR71" s="386"/>
      <c r="IQS71" s="386"/>
      <c r="IQT71" s="386"/>
      <c r="IQU71" s="386"/>
      <c r="IQV71" s="386"/>
      <c r="IQW71" s="386"/>
      <c r="IQX71" s="386"/>
      <c r="IQY71" s="386"/>
      <c r="IQZ71" s="386"/>
      <c r="IRA71" s="386"/>
      <c r="IRB71" s="386"/>
      <c r="IRC71" s="386"/>
      <c r="IRD71" s="386"/>
      <c r="IRE71" s="386"/>
      <c r="IRF71" s="386"/>
      <c r="IRG71" s="386"/>
      <c r="IRH71" s="386"/>
      <c r="IRI71" s="386"/>
      <c r="IRJ71" s="386"/>
      <c r="IRK71" s="386"/>
      <c r="IRL71" s="386"/>
      <c r="IRM71" s="386"/>
      <c r="IRN71" s="386"/>
      <c r="IRO71" s="386"/>
      <c r="IRP71" s="386"/>
      <c r="IRQ71" s="386"/>
      <c r="IRR71" s="386"/>
      <c r="IRS71" s="386"/>
      <c r="IRT71" s="386"/>
      <c r="IRU71" s="386"/>
      <c r="IRV71" s="386"/>
      <c r="IRW71" s="386"/>
      <c r="IRX71" s="386"/>
      <c r="IRY71" s="386"/>
      <c r="IRZ71" s="386"/>
      <c r="ISA71" s="386"/>
      <c r="ISB71" s="386"/>
      <c r="ISC71" s="386"/>
      <c r="ISD71" s="386"/>
      <c r="ISE71" s="386"/>
      <c r="ISF71" s="386"/>
      <c r="ISG71" s="386"/>
      <c r="ISH71" s="386"/>
      <c r="ISI71" s="386"/>
      <c r="ISJ71" s="386"/>
      <c r="ISK71" s="386"/>
      <c r="ISL71" s="386"/>
      <c r="ISM71" s="386"/>
      <c r="ISN71" s="386"/>
      <c r="ISO71" s="386"/>
      <c r="ISP71" s="386"/>
      <c r="ISQ71" s="386"/>
      <c r="ISR71" s="386"/>
      <c r="ISS71" s="386"/>
      <c r="IST71" s="386"/>
      <c r="ISU71" s="386"/>
      <c r="ISV71" s="386"/>
      <c r="ISW71" s="386"/>
      <c r="ISX71" s="386"/>
      <c r="ISY71" s="386"/>
      <c r="ISZ71" s="386"/>
      <c r="ITA71" s="386"/>
      <c r="ITB71" s="386"/>
      <c r="ITC71" s="386"/>
      <c r="ITD71" s="386"/>
      <c r="ITE71" s="386"/>
      <c r="ITF71" s="386"/>
      <c r="ITG71" s="386"/>
      <c r="ITH71" s="386"/>
      <c r="ITI71" s="386"/>
      <c r="ITJ71" s="386"/>
      <c r="ITK71" s="386"/>
      <c r="ITL71" s="386"/>
      <c r="ITM71" s="386"/>
      <c r="ITN71" s="386"/>
      <c r="ITO71" s="386"/>
      <c r="ITP71" s="386"/>
      <c r="ITQ71" s="386"/>
      <c r="ITR71" s="386"/>
      <c r="ITS71" s="386"/>
      <c r="ITT71" s="386"/>
      <c r="ITU71" s="386"/>
      <c r="ITV71" s="386"/>
      <c r="ITW71" s="386"/>
      <c r="ITX71" s="386"/>
      <c r="ITY71" s="386"/>
      <c r="ITZ71" s="386"/>
      <c r="IUA71" s="386"/>
      <c r="IUB71" s="386"/>
      <c r="IUC71" s="386"/>
      <c r="IUD71" s="386"/>
      <c r="IUE71" s="386"/>
      <c r="IUF71" s="386"/>
      <c r="IUG71" s="386"/>
      <c r="IUH71" s="386"/>
      <c r="IUI71" s="386"/>
      <c r="IUJ71" s="386"/>
      <c r="IUK71" s="386"/>
      <c r="IUL71" s="386"/>
      <c r="IUM71" s="386"/>
      <c r="IUN71" s="386"/>
      <c r="IUO71" s="386"/>
      <c r="IUP71" s="386"/>
      <c r="IUQ71" s="386"/>
      <c r="IUR71" s="386"/>
      <c r="IUS71" s="386"/>
      <c r="IUT71" s="386"/>
      <c r="IUU71" s="386"/>
      <c r="IUV71" s="386"/>
      <c r="IUW71" s="386"/>
      <c r="IUX71" s="386"/>
      <c r="IUY71" s="386"/>
      <c r="IUZ71" s="386"/>
      <c r="IVA71" s="386"/>
      <c r="IVB71" s="386"/>
      <c r="IVC71" s="386"/>
      <c r="IVD71" s="386"/>
      <c r="IVE71" s="386"/>
      <c r="IVF71" s="386"/>
      <c r="IVG71" s="386"/>
      <c r="IVH71" s="386"/>
      <c r="IVI71" s="386"/>
      <c r="IVJ71" s="386"/>
      <c r="IVK71" s="386"/>
      <c r="IVL71" s="386"/>
      <c r="IVM71" s="386"/>
      <c r="IVN71" s="386"/>
      <c r="IVO71" s="386"/>
      <c r="IVP71" s="386"/>
      <c r="IVQ71" s="386"/>
      <c r="IVR71" s="386"/>
      <c r="IVS71" s="386"/>
      <c r="IVT71" s="386"/>
      <c r="IVU71" s="386"/>
      <c r="IVV71" s="386"/>
      <c r="IVW71" s="386"/>
      <c r="IVX71" s="386"/>
      <c r="IVY71" s="386"/>
      <c r="IVZ71" s="386"/>
      <c r="IWA71" s="386"/>
      <c r="IWB71" s="386"/>
      <c r="IWC71" s="386"/>
      <c r="IWD71" s="386"/>
      <c r="IWE71" s="386"/>
      <c r="IWF71" s="386"/>
      <c r="IWG71" s="386"/>
      <c r="IWH71" s="386"/>
      <c r="IWI71" s="386"/>
      <c r="IWJ71" s="386"/>
      <c r="IWK71" s="386"/>
      <c r="IWL71" s="386"/>
      <c r="IWM71" s="386"/>
      <c r="IWN71" s="386"/>
      <c r="IWO71" s="386"/>
      <c r="IWP71" s="386"/>
      <c r="IWQ71" s="386"/>
      <c r="IWR71" s="386"/>
      <c r="IWS71" s="386"/>
      <c r="IWT71" s="386"/>
      <c r="IWU71" s="386"/>
      <c r="IWV71" s="386"/>
      <c r="IWW71" s="386"/>
      <c r="IWX71" s="386"/>
      <c r="IWY71" s="386"/>
      <c r="IWZ71" s="386"/>
      <c r="IXA71" s="386"/>
      <c r="IXB71" s="386"/>
      <c r="IXC71" s="386"/>
      <c r="IXD71" s="386"/>
      <c r="IXE71" s="386"/>
      <c r="IXF71" s="386"/>
      <c r="IXG71" s="386"/>
      <c r="IXH71" s="386"/>
      <c r="IXI71" s="386"/>
      <c r="IXJ71" s="386"/>
      <c r="IXK71" s="386"/>
      <c r="IXL71" s="386"/>
      <c r="IXM71" s="386"/>
      <c r="IXN71" s="386"/>
      <c r="IXO71" s="386"/>
      <c r="IXP71" s="386"/>
      <c r="IXQ71" s="386"/>
      <c r="IXR71" s="386"/>
      <c r="IXS71" s="386"/>
      <c r="IXT71" s="386"/>
      <c r="IXU71" s="386"/>
      <c r="IXV71" s="386"/>
      <c r="IXW71" s="386"/>
      <c r="IXX71" s="386"/>
      <c r="IXY71" s="386"/>
      <c r="IXZ71" s="386"/>
      <c r="IYA71" s="386"/>
      <c r="IYB71" s="386"/>
      <c r="IYC71" s="386"/>
      <c r="IYD71" s="386"/>
      <c r="IYE71" s="386"/>
      <c r="IYF71" s="386"/>
      <c r="IYG71" s="386"/>
      <c r="IYH71" s="386"/>
      <c r="IYI71" s="386"/>
      <c r="IYJ71" s="386"/>
      <c r="IYK71" s="386"/>
      <c r="IYL71" s="386"/>
      <c r="IYM71" s="386"/>
      <c r="IYN71" s="386"/>
      <c r="IYO71" s="386"/>
      <c r="IYP71" s="386"/>
      <c r="IYQ71" s="386"/>
      <c r="IYR71" s="386"/>
      <c r="IYS71" s="386"/>
      <c r="IYT71" s="386"/>
      <c r="IYU71" s="386"/>
      <c r="IYV71" s="386"/>
      <c r="IYW71" s="386"/>
      <c r="IYX71" s="386"/>
      <c r="IYY71" s="386"/>
      <c r="IYZ71" s="386"/>
      <c r="IZA71" s="386"/>
      <c r="IZB71" s="386"/>
      <c r="IZC71" s="386"/>
      <c r="IZD71" s="386"/>
      <c r="IZE71" s="386"/>
      <c r="IZF71" s="386"/>
      <c r="IZG71" s="386"/>
      <c r="IZH71" s="386"/>
      <c r="IZI71" s="386"/>
      <c r="IZJ71" s="386"/>
      <c r="IZK71" s="386"/>
      <c r="IZL71" s="386"/>
      <c r="IZM71" s="386"/>
      <c r="IZN71" s="386"/>
      <c r="IZO71" s="386"/>
      <c r="IZP71" s="386"/>
      <c r="IZQ71" s="386"/>
      <c r="IZR71" s="386"/>
      <c r="IZS71" s="386"/>
      <c r="IZT71" s="386"/>
      <c r="IZU71" s="386"/>
      <c r="IZV71" s="386"/>
      <c r="IZW71" s="386"/>
      <c r="IZX71" s="386"/>
      <c r="IZY71" s="386"/>
      <c r="IZZ71" s="386"/>
      <c r="JAA71" s="386"/>
      <c r="JAB71" s="386"/>
      <c r="JAC71" s="386"/>
      <c r="JAD71" s="386"/>
      <c r="JAE71" s="386"/>
      <c r="JAF71" s="386"/>
      <c r="JAG71" s="386"/>
      <c r="JAH71" s="386"/>
      <c r="JAI71" s="386"/>
      <c r="JAJ71" s="386"/>
      <c r="JAK71" s="386"/>
      <c r="JAL71" s="386"/>
      <c r="JAM71" s="386"/>
      <c r="JAN71" s="386"/>
      <c r="JAO71" s="386"/>
      <c r="JAP71" s="386"/>
      <c r="JAQ71" s="386"/>
      <c r="JAR71" s="386"/>
      <c r="JAS71" s="386"/>
      <c r="JAT71" s="386"/>
      <c r="JAU71" s="386"/>
      <c r="JAV71" s="386"/>
      <c r="JAW71" s="386"/>
      <c r="JAX71" s="386"/>
      <c r="JAY71" s="386"/>
      <c r="JAZ71" s="386"/>
      <c r="JBA71" s="386"/>
      <c r="JBB71" s="386"/>
      <c r="JBC71" s="386"/>
      <c r="JBD71" s="386"/>
      <c r="JBE71" s="386"/>
      <c r="JBF71" s="386"/>
      <c r="JBG71" s="386"/>
      <c r="JBH71" s="386"/>
      <c r="JBI71" s="386"/>
      <c r="JBJ71" s="386"/>
      <c r="JBK71" s="386"/>
      <c r="JBL71" s="386"/>
      <c r="JBM71" s="386"/>
      <c r="JBN71" s="386"/>
      <c r="JBO71" s="386"/>
      <c r="JBP71" s="386"/>
      <c r="JBQ71" s="386"/>
      <c r="JBR71" s="386"/>
      <c r="JBS71" s="386"/>
      <c r="JBT71" s="386"/>
      <c r="JBU71" s="386"/>
      <c r="JBV71" s="386"/>
      <c r="JBW71" s="386"/>
      <c r="JBX71" s="386"/>
      <c r="JBY71" s="386"/>
      <c r="JBZ71" s="386"/>
      <c r="JCA71" s="386"/>
      <c r="JCB71" s="386"/>
      <c r="JCC71" s="386"/>
      <c r="JCD71" s="386"/>
      <c r="JCE71" s="386"/>
      <c r="JCF71" s="386"/>
      <c r="JCG71" s="386"/>
      <c r="JCH71" s="386"/>
      <c r="JCI71" s="386"/>
      <c r="JCJ71" s="386"/>
      <c r="JCK71" s="386"/>
      <c r="JCL71" s="386"/>
      <c r="JCM71" s="386"/>
      <c r="JCN71" s="386"/>
      <c r="JCO71" s="386"/>
      <c r="JCP71" s="386"/>
      <c r="JCQ71" s="386"/>
      <c r="JCR71" s="386"/>
      <c r="JCS71" s="386"/>
      <c r="JCT71" s="386"/>
      <c r="JCU71" s="386"/>
      <c r="JCV71" s="386"/>
      <c r="JCW71" s="386"/>
      <c r="JCX71" s="386"/>
      <c r="JCY71" s="386"/>
      <c r="JCZ71" s="386"/>
      <c r="JDA71" s="386"/>
      <c r="JDB71" s="386"/>
      <c r="JDC71" s="386"/>
      <c r="JDD71" s="386"/>
      <c r="JDE71" s="386"/>
      <c r="JDF71" s="386"/>
      <c r="JDG71" s="386"/>
      <c r="JDH71" s="386"/>
      <c r="JDI71" s="386"/>
      <c r="JDJ71" s="386"/>
      <c r="JDK71" s="386"/>
      <c r="JDL71" s="386"/>
      <c r="JDM71" s="386"/>
      <c r="JDN71" s="386"/>
      <c r="JDO71" s="386"/>
      <c r="JDP71" s="386"/>
      <c r="JDQ71" s="386"/>
      <c r="JDR71" s="386"/>
      <c r="JDS71" s="386"/>
      <c r="JDT71" s="386"/>
      <c r="JDU71" s="386"/>
      <c r="JDV71" s="386"/>
      <c r="JDW71" s="386"/>
      <c r="JDX71" s="386"/>
      <c r="JDY71" s="386"/>
      <c r="JDZ71" s="386"/>
      <c r="JEA71" s="386"/>
      <c r="JEB71" s="386"/>
      <c r="JEC71" s="386"/>
      <c r="JED71" s="386"/>
      <c r="JEE71" s="386"/>
      <c r="JEF71" s="386"/>
      <c r="JEG71" s="386"/>
      <c r="JEH71" s="386"/>
      <c r="JEI71" s="386"/>
      <c r="JEJ71" s="386"/>
      <c r="JEK71" s="386"/>
      <c r="JEL71" s="386"/>
      <c r="JEM71" s="386"/>
      <c r="JEN71" s="386"/>
      <c r="JEO71" s="386"/>
      <c r="JEP71" s="386"/>
      <c r="JEQ71" s="386"/>
      <c r="JER71" s="386"/>
      <c r="JES71" s="386"/>
      <c r="JET71" s="386"/>
      <c r="JEU71" s="386"/>
      <c r="JEV71" s="386"/>
      <c r="JEW71" s="386"/>
      <c r="JEX71" s="386"/>
      <c r="JEY71" s="386"/>
      <c r="JEZ71" s="386"/>
      <c r="JFA71" s="386"/>
      <c r="JFB71" s="386"/>
      <c r="JFC71" s="386"/>
      <c r="JFD71" s="386"/>
      <c r="JFE71" s="386"/>
      <c r="JFF71" s="386"/>
      <c r="JFG71" s="386"/>
      <c r="JFH71" s="386"/>
      <c r="JFI71" s="386"/>
      <c r="JFJ71" s="386"/>
      <c r="JFK71" s="386"/>
      <c r="JFL71" s="386"/>
      <c r="JFM71" s="386"/>
      <c r="JFN71" s="386"/>
      <c r="JFO71" s="386"/>
      <c r="JFP71" s="386"/>
      <c r="JFQ71" s="386"/>
      <c r="JFR71" s="386"/>
      <c r="JFS71" s="386"/>
      <c r="JFT71" s="386"/>
      <c r="JFU71" s="386"/>
      <c r="JFV71" s="386"/>
      <c r="JFW71" s="386"/>
      <c r="JFX71" s="386"/>
      <c r="JFY71" s="386"/>
      <c r="JFZ71" s="386"/>
      <c r="JGA71" s="386"/>
      <c r="JGB71" s="386"/>
      <c r="JGC71" s="386"/>
      <c r="JGD71" s="386"/>
      <c r="JGE71" s="386"/>
      <c r="JGF71" s="386"/>
      <c r="JGG71" s="386"/>
      <c r="JGH71" s="386"/>
      <c r="JGI71" s="386"/>
      <c r="JGJ71" s="386"/>
      <c r="JGK71" s="386"/>
      <c r="JGL71" s="386"/>
      <c r="JGM71" s="386"/>
      <c r="JGN71" s="386"/>
      <c r="JGO71" s="386"/>
      <c r="JGP71" s="386"/>
      <c r="JGQ71" s="386"/>
      <c r="JGR71" s="386"/>
      <c r="JGS71" s="386"/>
      <c r="JGT71" s="386"/>
      <c r="JGU71" s="386"/>
      <c r="JGV71" s="386"/>
      <c r="JGW71" s="386"/>
      <c r="JGX71" s="386"/>
      <c r="JGY71" s="386"/>
      <c r="JGZ71" s="386"/>
      <c r="JHA71" s="386"/>
      <c r="JHB71" s="386"/>
      <c r="JHC71" s="386"/>
      <c r="JHD71" s="386"/>
      <c r="JHE71" s="386"/>
      <c r="JHF71" s="386"/>
      <c r="JHG71" s="386"/>
      <c r="JHH71" s="386"/>
      <c r="JHI71" s="386"/>
      <c r="JHJ71" s="386"/>
      <c r="JHK71" s="386"/>
      <c r="JHL71" s="386"/>
      <c r="JHM71" s="386"/>
      <c r="JHN71" s="386"/>
      <c r="JHO71" s="386"/>
      <c r="JHP71" s="386"/>
      <c r="JHQ71" s="386"/>
      <c r="JHR71" s="386"/>
      <c r="JHS71" s="386"/>
      <c r="JHT71" s="386"/>
      <c r="JHU71" s="386"/>
      <c r="JHV71" s="386"/>
      <c r="JHW71" s="386"/>
      <c r="JHX71" s="386"/>
      <c r="JHY71" s="386"/>
      <c r="JHZ71" s="386"/>
      <c r="JIA71" s="386"/>
      <c r="JIB71" s="386"/>
      <c r="JIC71" s="386"/>
      <c r="JID71" s="386"/>
      <c r="JIE71" s="386"/>
      <c r="JIF71" s="386"/>
      <c r="JIG71" s="386"/>
      <c r="JIH71" s="386"/>
      <c r="JII71" s="386"/>
      <c r="JIJ71" s="386"/>
      <c r="JIK71" s="386"/>
      <c r="JIL71" s="386"/>
      <c r="JIM71" s="386"/>
      <c r="JIN71" s="386"/>
      <c r="JIO71" s="386"/>
      <c r="JIP71" s="386"/>
      <c r="JIQ71" s="386"/>
      <c r="JIR71" s="386"/>
      <c r="JIS71" s="386"/>
      <c r="JIT71" s="386"/>
      <c r="JIU71" s="386"/>
      <c r="JIV71" s="386"/>
      <c r="JIW71" s="386"/>
      <c r="JIX71" s="386"/>
      <c r="JIY71" s="386"/>
      <c r="JIZ71" s="386"/>
      <c r="JJA71" s="386"/>
      <c r="JJB71" s="386"/>
      <c r="JJC71" s="386"/>
      <c r="JJD71" s="386"/>
      <c r="JJE71" s="386"/>
      <c r="JJF71" s="386"/>
      <c r="JJG71" s="386"/>
      <c r="JJH71" s="386"/>
      <c r="JJI71" s="386"/>
      <c r="JJJ71" s="386"/>
      <c r="JJK71" s="386"/>
      <c r="JJL71" s="386"/>
      <c r="JJM71" s="386"/>
      <c r="JJN71" s="386"/>
      <c r="JJO71" s="386"/>
      <c r="JJP71" s="386"/>
      <c r="JJQ71" s="386"/>
      <c r="JJR71" s="386"/>
      <c r="JJS71" s="386"/>
      <c r="JJT71" s="386"/>
      <c r="JJU71" s="386"/>
      <c r="JJV71" s="386"/>
      <c r="JJW71" s="386"/>
      <c r="JJX71" s="386"/>
      <c r="JJY71" s="386"/>
      <c r="JJZ71" s="386"/>
      <c r="JKA71" s="386"/>
      <c r="JKB71" s="386"/>
      <c r="JKC71" s="386"/>
      <c r="JKD71" s="386"/>
      <c r="JKE71" s="386"/>
      <c r="JKF71" s="386"/>
      <c r="JKG71" s="386"/>
      <c r="JKH71" s="386"/>
      <c r="JKI71" s="386"/>
      <c r="JKJ71" s="386"/>
      <c r="JKK71" s="386"/>
      <c r="JKL71" s="386"/>
      <c r="JKM71" s="386"/>
      <c r="JKN71" s="386"/>
      <c r="JKO71" s="386"/>
      <c r="JKP71" s="386"/>
      <c r="JKQ71" s="386"/>
      <c r="JKR71" s="386"/>
      <c r="JKS71" s="386"/>
      <c r="JKT71" s="386"/>
      <c r="JKU71" s="386"/>
      <c r="JKV71" s="386"/>
      <c r="JKW71" s="386"/>
      <c r="JKX71" s="386"/>
      <c r="JKY71" s="386"/>
      <c r="JKZ71" s="386"/>
      <c r="JLA71" s="386"/>
      <c r="JLB71" s="386"/>
      <c r="JLC71" s="386"/>
      <c r="JLD71" s="386"/>
      <c r="JLE71" s="386"/>
      <c r="JLF71" s="386"/>
      <c r="JLG71" s="386"/>
      <c r="JLH71" s="386"/>
      <c r="JLI71" s="386"/>
      <c r="JLJ71" s="386"/>
      <c r="JLK71" s="386"/>
      <c r="JLL71" s="386"/>
      <c r="JLM71" s="386"/>
      <c r="JLN71" s="386"/>
      <c r="JLO71" s="386"/>
      <c r="JLP71" s="386"/>
      <c r="JLQ71" s="386"/>
      <c r="JLR71" s="386"/>
      <c r="JLS71" s="386"/>
      <c r="JLT71" s="386"/>
      <c r="JLU71" s="386"/>
      <c r="JLV71" s="386"/>
      <c r="JLW71" s="386"/>
      <c r="JLX71" s="386"/>
      <c r="JLY71" s="386"/>
      <c r="JLZ71" s="386"/>
      <c r="JMA71" s="386"/>
      <c r="JMB71" s="386"/>
      <c r="JMC71" s="386"/>
      <c r="JMD71" s="386"/>
      <c r="JME71" s="386"/>
      <c r="JMF71" s="386"/>
      <c r="JMG71" s="386"/>
      <c r="JMH71" s="386"/>
      <c r="JMI71" s="386"/>
      <c r="JMJ71" s="386"/>
      <c r="JMK71" s="386"/>
      <c r="JML71" s="386"/>
      <c r="JMM71" s="386"/>
      <c r="JMN71" s="386"/>
      <c r="JMO71" s="386"/>
      <c r="JMP71" s="386"/>
      <c r="JMQ71" s="386"/>
      <c r="JMR71" s="386"/>
      <c r="JMS71" s="386"/>
      <c r="JMT71" s="386"/>
      <c r="JMU71" s="386"/>
      <c r="JMV71" s="386"/>
      <c r="JMW71" s="386"/>
      <c r="JMX71" s="386"/>
      <c r="JMY71" s="386"/>
      <c r="JMZ71" s="386"/>
      <c r="JNA71" s="386"/>
      <c r="JNB71" s="386"/>
      <c r="JNC71" s="386"/>
      <c r="JND71" s="386"/>
      <c r="JNE71" s="386"/>
      <c r="JNF71" s="386"/>
      <c r="JNG71" s="386"/>
      <c r="JNH71" s="386"/>
      <c r="JNI71" s="386"/>
      <c r="JNJ71" s="386"/>
      <c r="JNK71" s="386"/>
      <c r="JNL71" s="386"/>
      <c r="JNM71" s="386"/>
      <c r="JNN71" s="386"/>
      <c r="JNO71" s="386"/>
      <c r="JNP71" s="386"/>
      <c r="JNQ71" s="386"/>
      <c r="JNR71" s="386"/>
      <c r="JNS71" s="386"/>
      <c r="JNT71" s="386"/>
      <c r="JNU71" s="386"/>
      <c r="JNV71" s="386"/>
      <c r="JNW71" s="386"/>
      <c r="JNX71" s="386"/>
      <c r="JNY71" s="386"/>
      <c r="JNZ71" s="386"/>
      <c r="JOA71" s="386"/>
      <c r="JOB71" s="386"/>
      <c r="JOC71" s="386"/>
      <c r="JOD71" s="386"/>
      <c r="JOE71" s="386"/>
      <c r="JOF71" s="386"/>
      <c r="JOG71" s="386"/>
      <c r="JOH71" s="386"/>
      <c r="JOI71" s="386"/>
      <c r="JOJ71" s="386"/>
      <c r="JOK71" s="386"/>
      <c r="JOL71" s="386"/>
      <c r="JOM71" s="386"/>
      <c r="JON71" s="386"/>
      <c r="JOO71" s="386"/>
      <c r="JOP71" s="386"/>
      <c r="JOQ71" s="386"/>
      <c r="JOR71" s="386"/>
      <c r="JOS71" s="386"/>
      <c r="JOT71" s="386"/>
      <c r="JOU71" s="386"/>
      <c r="JOV71" s="386"/>
      <c r="JOW71" s="386"/>
      <c r="JOX71" s="386"/>
      <c r="JOY71" s="386"/>
      <c r="JOZ71" s="386"/>
      <c r="JPA71" s="386"/>
      <c r="JPB71" s="386"/>
      <c r="JPC71" s="386"/>
      <c r="JPD71" s="386"/>
      <c r="JPE71" s="386"/>
      <c r="JPF71" s="386"/>
      <c r="JPG71" s="386"/>
      <c r="JPH71" s="386"/>
      <c r="JPI71" s="386"/>
      <c r="JPJ71" s="386"/>
      <c r="JPK71" s="386"/>
      <c r="JPL71" s="386"/>
      <c r="JPM71" s="386"/>
      <c r="JPN71" s="386"/>
      <c r="JPO71" s="386"/>
      <c r="JPP71" s="386"/>
      <c r="JPQ71" s="386"/>
      <c r="JPR71" s="386"/>
      <c r="JPS71" s="386"/>
      <c r="JPT71" s="386"/>
      <c r="JPU71" s="386"/>
      <c r="JPV71" s="386"/>
      <c r="JPW71" s="386"/>
      <c r="JPX71" s="386"/>
      <c r="JPY71" s="386"/>
      <c r="JPZ71" s="386"/>
      <c r="JQA71" s="386"/>
      <c r="JQB71" s="386"/>
      <c r="JQC71" s="386"/>
      <c r="JQD71" s="386"/>
      <c r="JQE71" s="386"/>
      <c r="JQF71" s="386"/>
      <c r="JQG71" s="386"/>
      <c r="JQH71" s="386"/>
      <c r="JQI71" s="386"/>
      <c r="JQJ71" s="386"/>
      <c r="JQK71" s="386"/>
      <c r="JQL71" s="386"/>
      <c r="JQM71" s="386"/>
      <c r="JQN71" s="386"/>
      <c r="JQO71" s="386"/>
      <c r="JQP71" s="386"/>
      <c r="JQQ71" s="386"/>
      <c r="JQR71" s="386"/>
      <c r="JQS71" s="386"/>
      <c r="JQT71" s="386"/>
      <c r="JQU71" s="386"/>
      <c r="JQV71" s="386"/>
      <c r="JQW71" s="386"/>
      <c r="JQX71" s="386"/>
      <c r="JQY71" s="386"/>
      <c r="JQZ71" s="386"/>
      <c r="JRA71" s="386"/>
      <c r="JRB71" s="386"/>
      <c r="JRC71" s="386"/>
      <c r="JRD71" s="386"/>
      <c r="JRE71" s="386"/>
      <c r="JRF71" s="386"/>
      <c r="JRG71" s="386"/>
      <c r="JRH71" s="386"/>
      <c r="JRI71" s="386"/>
      <c r="JRJ71" s="386"/>
      <c r="JRK71" s="386"/>
      <c r="JRL71" s="386"/>
      <c r="JRM71" s="386"/>
      <c r="JRN71" s="386"/>
      <c r="JRO71" s="386"/>
      <c r="JRP71" s="386"/>
      <c r="JRQ71" s="386"/>
      <c r="JRR71" s="386"/>
      <c r="JRS71" s="386"/>
      <c r="JRT71" s="386"/>
      <c r="JRU71" s="386"/>
      <c r="JRV71" s="386"/>
      <c r="JRW71" s="386"/>
      <c r="JRX71" s="386"/>
      <c r="JRY71" s="386"/>
      <c r="JRZ71" s="386"/>
      <c r="JSA71" s="386"/>
      <c r="JSB71" s="386"/>
      <c r="JSC71" s="386"/>
      <c r="JSD71" s="386"/>
      <c r="JSE71" s="386"/>
      <c r="JSF71" s="386"/>
      <c r="JSG71" s="386"/>
      <c r="JSH71" s="386"/>
      <c r="JSI71" s="386"/>
      <c r="JSJ71" s="386"/>
      <c r="JSK71" s="386"/>
      <c r="JSL71" s="386"/>
      <c r="JSM71" s="386"/>
      <c r="JSN71" s="386"/>
      <c r="JSO71" s="386"/>
      <c r="JSP71" s="386"/>
      <c r="JSQ71" s="386"/>
      <c r="JSR71" s="386"/>
      <c r="JSS71" s="386"/>
      <c r="JST71" s="386"/>
      <c r="JSU71" s="386"/>
      <c r="JSV71" s="386"/>
      <c r="JSW71" s="386"/>
      <c r="JSX71" s="386"/>
      <c r="JSY71" s="386"/>
      <c r="JSZ71" s="386"/>
      <c r="JTA71" s="386"/>
      <c r="JTB71" s="386"/>
      <c r="JTC71" s="386"/>
      <c r="JTD71" s="386"/>
      <c r="JTE71" s="386"/>
      <c r="JTF71" s="386"/>
      <c r="JTG71" s="386"/>
      <c r="JTH71" s="386"/>
      <c r="JTI71" s="386"/>
      <c r="JTJ71" s="386"/>
      <c r="JTK71" s="386"/>
      <c r="JTL71" s="386"/>
      <c r="JTM71" s="386"/>
      <c r="JTN71" s="386"/>
      <c r="JTO71" s="386"/>
      <c r="JTP71" s="386"/>
      <c r="JTQ71" s="386"/>
      <c r="JTR71" s="386"/>
      <c r="JTS71" s="386"/>
      <c r="JTT71" s="386"/>
      <c r="JTU71" s="386"/>
      <c r="JTV71" s="386"/>
      <c r="JTW71" s="386"/>
      <c r="JTX71" s="386"/>
      <c r="JTY71" s="386"/>
      <c r="JTZ71" s="386"/>
      <c r="JUA71" s="386"/>
      <c r="JUB71" s="386"/>
      <c r="JUC71" s="386"/>
      <c r="JUD71" s="386"/>
      <c r="JUE71" s="386"/>
      <c r="JUF71" s="386"/>
      <c r="JUG71" s="386"/>
      <c r="JUH71" s="386"/>
      <c r="JUI71" s="386"/>
      <c r="JUJ71" s="386"/>
      <c r="JUK71" s="386"/>
      <c r="JUL71" s="386"/>
      <c r="JUM71" s="386"/>
      <c r="JUN71" s="386"/>
      <c r="JUO71" s="386"/>
      <c r="JUP71" s="386"/>
      <c r="JUQ71" s="386"/>
      <c r="JUR71" s="386"/>
      <c r="JUS71" s="386"/>
      <c r="JUT71" s="386"/>
      <c r="JUU71" s="386"/>
      <c r="JUV71" s="386"/>
      <c r="JUW71" s="386"/>
      <c r="JUX71" s="386"/>
      <c r="JUY71" s="386"/>
      <c r="JUZ71" s="386"/>
      <c r="JVA71" s="386"/>
      <c r="JVB71" s="386"/>
      <c r="JVC71" s="386"/>
      <c r="JVD71" s="386"/>
      <c r="JVE71" s="386"/>
      <c r="JVF71" s="386"/>
      <c r="JVG71" s="386"/>
      <c r="JVH71" s="386"/>
      <c r="JVI71" s="386"/>
      <c r="JVJ71" s="386"/>
      <c r="JVK71" s="386"/>
      <c r="JVL71" s="386"/>
      <c r="JVM71" s="386"/>
      <c r="JVN71" s="386"/>
      <c r="JVO71" s="386"/>
      <c r="JVP71" s="386"/>
      <c r="JVQ71" s="386"/>
      <c r="JVR71" s="386"/>
      <c r="JVS71" s="386"/>
      <c r="JVT71" s="386"/>
      <c r="JVU71" s="386"/>
      <c r="JVV71" s="386"/>
      <c r="JVW71" s="386"/>
      <c r="JVX71" s="386"/>
      <c r="JVY71" s="386"/>
      <c r="JVZ71" s="386"/>
      <c r="JWA71" s="386"/>
      <c r="JWB71" s="386"/>
      <c r="JWC71" s="386"/>
      <c r="JWD71" s="386"/>
      <c r="JWE71" s="386"/>
      <c r="JWF71" s="386"/>
      <c r="JWG71" s="386"/>
      <c r="JWH71" s="386"/>
      <c r="JWI71" s="386"/>
      <c r="JWJ71" s="386"/>
      <c r="JWK71" s="386"/>
      <c r="JWL71" s="386"/>
      <c r="JWM71" s="386"/>
      <c r="JWN71" s="386"/>
      <c r="JWO71" s="386"/>
      <c r="JWP71" s="386"/>
      <c r="JWQ71" s="386"/>
      <c r="JWR71" s="386"/>
      <c r="JWS71" s="386"/>
      <c r="JWT71" s="386"/>
      <c r="JWU71" s="386"/>
      <c r="JWV71" s="386"/>
      <c r="JWW71" s="386"/>
      <c r="JWX71" s="386"/>
      <c r="JWY71" s="386"/>
      <c r="JWZ71" s="386"/>
      <c r="JXA71" s="386"/>
      <c r="JXB71" s="386"/>
      <c r="JXC71" s="386"/>
      <c r="JXD71" s="386"/>
      <c r="JXE71" s="386"/>
      <c r="JXF71" s="386"/>
      <c r="JXG71" s="386"/>
      <c r="JXH71" s="386"/>
      <c r="JXI71" s="386"/>
      <c r="JXJ71" s="386"/>
      <c r="JXK71" s="386"/>
      <c r="JXL71" s="386"/>
      <c r="JXM71" s="386"/>
      <c r="JXN71" s="386"/>
      <c r="JXO71" s="386"/>
      <c r="JXP71" s="386"/>
      <c r="JXQ71" s="386"/>
      <c r="JXR71" s="386"/>
      <c r="JXS71" s="386"/>
      <c r="JXT71" s="386"/>
      <c r="JXU71" s="386"/>
      <c r="JXV71" s="386"/>
      <c r="JXW71" s="386"/>
      <c r="JXX71" s="386"/>
      <c r="JXY71" s="386"/>
      <c r="JXZ71" s="386"/>
      <c r="JYA71" s="386"/>
      <c r="JYB71" s="386"/>
      <c r="JYC71" s="386"/>
      <c r="JYD71" s="386"/>
      <c r="JYE71" s="386"/>
      <c r="JYF71" s="386"/>
      <c r="JYG71" s="386"/>
      <c r="JYH71" s="386"/>
      <c r="JYI71" s="386"/>
      <c r="JYJ71" s="386"/>
      <c r="JYK71" s="386"/>
      <c r="JYL71" s="386"/>
      <c r="JYM71" s="386"/>
      <c r="JYN71" s="386"/>
      <c r="JYO71" s="386"/>
      <c r="JYP71" s="386"/>
      <c r="JYQ71" s="386"/>
      <c r="JYR71" s="386"/>
      <c r="JYS71" s="386"/>
      <c r="JYT71" s="386"/>
      <c r="JYU71" s="386"/>
      <c r="JYV71" s="386"/>
      <c r="JYW71" s="386"/>
      <c r="JYX71" s="386"/>
      <c r="JYY71" s="386"/>
      <c r="JYZ71" s="386"/>
      <c r="JZA71" s="386"/>
      <c r="JZB71" s="386"/>
      <c r="JZC71" s="386"/>
      <c r="JZD71" s="386"/>
      <c r="JZE71" s="386"/>
      <c r="JZF71" s="386"/>
      <c r="JZG71" s="386"/>
      <c r="JZH71" s="386"/>
      <c r="JZI71" s="386"/>
      <c r="JZJ71" s="386"/>
      <c r="JZK71" s="386"/>
      <c r="JZL71" s="386"/>
      <c r="JZM71" s="386"/>
      <c r="JZN71" s="386"/>
      <c r="JZO71" s="386"/>
      <c r="JZP71" s="386"/>
      <c r="JZQ71" s="386"/>
      <c r="JZR71" s="386"/>
      <c r="JZS71" s="386"/>
      <c r="JZT71" s="386"/>
      <c r="JZU71" s="386"/>
      <c r="JZV71" s="386"/>
      <c r="JZW71" s="386"/>
      <c r="JZX71" s="386"/>
      <c r="JZY71" s="386"/>
      <c r="JZZ71" s="386"/>
      <c r="KAA71" s="386"/>
      <c r="KAB71" s="386"/>
      <c r="KAC71" s="386"/>
      <c r="KAD71" s="386"/>
      <c r="KAE71" s="386"/>
      <c r="KAF71" s="386"/>
      <c r="KAG71" s="386"/>
      <c r="KAH71" s="386"/>
      <c r="KAI71" s="386"/>
      <c r="KAJ71" s="386"/>
      <c r="KAK71" s="386"/>
      <c r="KAL71" s="386"/>
      <c r="KAM71" s="386"/>
      <c r="KAN71" s="386"/>
      <c r="KAO71" s="386"/>
      <c r="KAP71" s="386"/>
      <c r="KAQ71" s="386"/>
      <c r="KAR71" s="386"/>
      <c r="KAS71" s="386"/>
      <c r="KAT71" s="386"/>
      <c r="KAU71" s="386"/>
      <c r="KAV71" s="386"/>
      <c r="KAW71" s="386"/>
      <c r="KAX71" s="386"/>
      <c r="KAY71" s="386"/>
      <c r="KAZ71" s="386"/>
      <c r="KBA71" s="386"/>
      <c r="KBB71" s="386"/>
      <c r="KBC71" s="386"/>
      <c r="KBD71" s="386"/>
      <c r="KBE71" s="386"/>
      <c r="KBF71" s="386"/>
      <c r="KBG71" s="386"/>
      <c r="KBH71" s="386"/>
      <c r="KBI71" s="386"/>
      <c r="KBJ71" s="386"/>
      <c r="KBK71" s="386"/>
      <c r="KBL71" s="386"/>
      <c r="KBM71" s="386"/>
      <c r="KBN71" s="386"/>
      <c r="KBO71" s="386"/>
      <c r="KBP71" s="386"/>
      <c r="KBQ71" s="386"/>
      <c r="KBR71" s="386"/>
      <c r="KBS71" s="386"/>
      <c r="KBT71" s="386"/>
      <c r="KBU71" s="386"/>
      <c r="KBV71" s="386"/>
      <c r="KBW71" s="386"/>
      <c r="KBX71" s="386"/>
      <c r="KBY71" s="386"/>
      <c r="KBZ71" s="386"/>
      <c r="KCA71" s="386"/>
      <c r="KCB71" s="386"/>
      <c r="KCC71" s="386"/>
      <c r="KCD71" s="386"/>
      <c r="KCE71" s="386"/>
      <c r="KCF71" s="386"/>
      <c r="KCG71" s="386"/>
      <c r="KCH71" s="386"/>
      <c r="KCI71" s="386"/>
      <c r="KCJ71" s="386"/>
      <c r="KCK71" s="386"/>
      <c r="KCL71" s="386"/>
      <c r="KCM71" s="386"/>
      <c r="KCN71" s="386"/>
      <c r="KCO71" s="386"/>
      <c r="KCP71" s="386"/>
      <c r="KCQ71" s="386"/>
      <c r="KCR71" s="386"/>
      <c r="KCS71" s="386"/>
      <c r="KCT71" s="386"/>
      <c r="KCU71" s="386"/>
      <c r="KCV71" s="386"/>
      <c r="KCW71" s="386"/>
      <c r="KCX71" s="386"/>
      <c r="KCY71" s="386"/>
      <c r="KCZ71" s="386"/>
      <c r="KDA71" s="386"/>
      <c r="KDB71" s="386"/>
      <c r="KDC71" s="386"/>
      <c r="KDD71" s="386"/>
      <c r="KDE71" s="386"/>
      <c r="KDF71" s="386"/>
      <c r="KDG71" s="386"/>
      <c r="KDH71" s="386"/>
      <c r="KDI71" s="386"/>
      <c r="KDJ71" s="386"/>
      <c r="KDK71" s="386"/>
      <c r="KDL71" s="386"/>
      <c r="KDM71" s="386"/>
      <c r="KDN71" s="386"/>
      <c r="KDO71" s="386"/>
      <c r="KDP71" s="386"/>
      <c r="KDQ71" s="386"/>
      <c r="KDR71" s="386"/>
      <c r="KDS71" s="386"/>
      <c r="KDT71" s="386"/>
      <c r="KDU71" s="386"/>
      <c r="KDV71" s="386"/>
      <c r="KDW71" s="386"/>
      <c r="KDX71" s="386"/>
      <c r="KDY71" s="386"/>
      <c r="KDZ71" s="386"/>
      <c r="KEA71" s="386"/>
      <c r="KEB71" s="386"/>
      <c r="KEC71" s="386"/>
      <c r="KED71" s="386"/>
      <c r="KEE71" s="386"/>
      <c r="KEF71" s="386"/>
      <c r="KEG71" s="386"/>
      <c r="KEH71" s="386"/>
      <c r="KEI71" s="386"/>
      <c r="KEJ71" s="386"/>
      <c r="KEK71" s="386"/>
      <c r="KEL71" s="386"/>
      <c r="KEM71" s="386"/>
      <c r="KEN71" s="386"/>
      <c r="KEO71" s="386"/>
      <c r="KEP71" s="386"/>
      <c r="KEQ71" s="386"/>
      <c r="KER71" s="386"/>
      <c r="KES71" s="386"/>
      <c r="KET71" s="386"/>
      <c r="KEU71" s="386"/>
      <c r="KEV71" s="386"/>
      <c r="KEW71" s="386"/>
      <c r="KEX71" s="386"/>
      <c r="KEY71" s="386"/>
      <c r="KEZ71" s="386"/>
      <c r="KFA71" s="386"/>
      <c r="KFB71" s="386"/>
      <c r="KFC71" s="386"/>
      <c r="KFD71" s="386"/>
      <c r="KFE71" s="386"/>
      <c r="KFF71" s="386"/>
      <c r="KFG71" s="386"/>
      <c r="KFH71" s="386"/>
      <c r="KFI71" s="386"/>
      <c r="KFJ71" s="386"/>
      <c r="KFK71" s="386"/>
      <c r="KFL71" s="386"/>
      <c r="KFM71" s="386"/>
      <c r="KFN71" s="386"/>
      <c r="KFO71" s="386"/>
      <c r="KFP71" s="386"/>
      <c r="KFQ71" s="386"/>
      <c r="KFR71" s="386"/>
      <c r="KFS71" s="386"/>
      <c r="KFT71" s="386"/>
      <c r="KFU71" s="386"/>
      <c r="KFV71" s="386"/>
      <c r="KFW71" s="386"/>
      <c r="KFX71" s="386"/>
      <c r="KFY71" s="386"/>
      <c r="KFZ71" s="386"/>
      <c r="KGA71" s="386"/>
      <c r="KGB71" s="386"/>
      <c r="KGC71" s="386"/>
      <c r="KGD71" s="386"/>
      <c r="KGE71" s="386"/>
      <c r="KGF71" s="386"/>
      <c r="KGG71" s="386"/>
      <c r="KGH71" s="386"/>
      <c r="KGI71" s="386"/>
      <c r="KGJ71" s="386"/>
      <c r="KGK71" s="386"/>
      <c r="KGL71" s="386"/>
      <c r="KGM71" s="386"/>
      <c r="KGN71" s="386"/>
      <c r="KGO71" s="386"/>
      <c r="KGP71" s="386"/>
      <c r="KGQ71" s="386"/>
      <c r="KGR71" s="386"/>
      <c r="KGS71" s="386"/>
      <c r="KGT71" s="386"/>
      <c r="KGU71" s="386"/>
      <c r="KGV71" s="386"/>
      <c r="KGW71" s="386"/>
      <c r="KGX71" s="386"/>
      <c r="KGY71" s="386"/>
      <c r="KGZ71" s="386"/>
      <c r="KHA71" s="386"/>
      <c r="KHB71" s="386"/>
      <c r="KHC71" s="386"/>
      <c r="KHD71" s="386"/>
      <c r="KHE71" s="386"/>
      <c r="KHF71" s="386"/>
      <c r="KHG71" s="386"/>
      <c r="KHH71" s="386"/>
      <c r="KHI71" s="386"/>
      <c r="KHJ71" s="386"/>
      <c r="KHK71" s="386"/>
      <c r="KHL71" s="386"/>
      <c r="KHM71" s="386"/>
      <c r="KHN71" s="386"/>
      <c r="KHO71" s="386"/>
      <c r="KHP71" s="386"/>
      <c r="KHQ71" s="386"/>
      <c r="KHR71" s="386"/>
      <c r="KHS71" s="386"/>
      <c r="KHT71" s="386"/>
      <c r="KHU71" s="386"/>
      <c r="KHV71" s="386"/>
      <c r="KHW71" s="386"/>
      <c r="KHX71" s="386"/>
      <c r="KHY71" s="386"/>
      <c r="KHZ71" s="386"/>
      <c r="KIA71" s="386"/>
      <c r="KIB71" s="386"/>
      <c r="KIC71" s="386"/>
      <c r="KID71" s="386"/>
      <c r="KIE71" s="386"/>
      <c r="KIF71" s="386"/>
      <c r="KIG71" s="386"/>
      <c r="KIH71" s="386"/>
      <c r="KII71" s="386"/>
      <c r="KIJ71" s="386"/>
      <c r="KIK71" s="386"/>
      <c r="KIL71" s="386"/>
      <c r="KIM71" s="386"/>
      <c r="KIN71" s="386"/>
      <c r="KIO71" s="386"/>
      <c r="KIP71" s="386"/>
      <c r="KIQ71" s="386"/>
      <c r="KIR71" s="386"/>
      <c r="KIS71" s="386"/>
      <c r="KIT71" s="386"/>
      <c r="KIU71" s="386"/>
      <c r="KIV71" s="386"/>
      <c r="KIW71" s="386"/>
      <c r="KIX71" s="386"/>
      <c r="KIY71" s="386"/>
      <c r="KIZ71" s="386"/>
      <c r="KJA71" s="386"/>
      <c r="KJB71" s="386"/>
      <c r="KJC71" s="386"/>
      <c r="KJD71" s="386"/>
      <c r="KJE71" s="386"/>
      <c r="KJF71" s="386"/>
      <c r="KJG71" s="386"/>
      <c r="KJH71" s="386"/>
      <c r="KJI71" s="386"/>
      <c r="KJJ71" s="386"/>
      <c r="KJK71" s="386"/>
      <c r="KJL71" s="386"/>
      <c r="KJM71" s="386"/>
      <c r="KJN71" s="386"/>
      <c r="KJO71" s="386"/>
      <c r="KJP71" s="386"/>
      <c r="KJQ71" s="386"/>
      <c r="KJR71" s="386"/>
      <c r="KJS71" s="386"/>
      <c r="KJT71" s="386"/>
      <c r="KJU71" s="386"/>
      <c r="KJV71" s="386"/>
      <c r="KJW71" s="386"/>
      <c r="KJX71" s="386"/>
      <c r="KJY71" s="386"/>
      <c r="KJZ71" s="386"/>
      <c r="KKA71" s="386"/>
      <c r="KKB71" s="386"/>
      <c r="KKC71" s="386"/>
      <c r="KKD71" s="386"/>
      <c r="KKE71" s="386"/>
      <c r="KKF71" s="386"/>
      <c r="KKG71" s="386"/>
      <c r="KKH71" s="386"/>
      <c r="KKI71" s="386"/>
      <c r="KKJ71" s="386"/>
      <c r="KKK71" s="386"/>
      <c r="KKL71" s="386"/>
      <c r="KKM71" s="386"/>
      <c r="KKN71" s="386"/>
      <c r="KKO71" s="386"/>
      <c r="KKP71" s="386"/>
      <c r="KKQ71" s="386"/>
      <c r="KKR71" s="386"/>
      <c r="KKS71" s="386"/>
      <c r="KKT71" s="386"/>
      <c r="KKU71" s="386"/>
      <c r="KKV71" s="386"/>
      <c r="KKW71" s="386"/>
      <c r="KKX71" s="386"/>
      <c r="KKY71" s="386"/>
      <c r="KKZ71" s="386"/>
      <c r="KLA71" s="386"/>
      <c r="KLB71" s="386"/>
      <c r="KLC71" s="386"/>
      <c r="KLD71" s="386"/>
      <c r="KLE71" s="386"/>
      <c r="KLF71" s="386"/>
      <c r="KLG71" s="386"/>
      <c r="KLH71" s="386"/>
      <c r="KLI71" s="386"/>
      <c r="KLJ71" s="386"/>
      <c r="KLK71" s="386"/>
      <c r="KLL71" s="386"/>
      <c r="KLM71" s="386"/>
      <c r="KLN71" s="386"/>
      <c r="KLO71" s="386"/>
      <c r="KLP71" s="386"/>
      <c r="KLQ71" s="386"/>
      <c r="KLR71" s="386"/>
      <c r="KLS71" s="386"/>
      <c r="KLT71" s="386"/>
      <c r="KLU71" s="386"/>
      <c r="KLV71" s="386"/>
      <c r="KLW71" s="386"/>
      <c r="KLX71" s="386"/>
      <c r="KLY71" s="386"/>
      <c r="KLZ71" s="386"/>
      <c r="KMA71" s="386"/>
      <c r="KMB71" s="386"/>
      <c r="KMC71" s="386"/>
      <c r="KMD71" s="386"/>
      <c r="KME71" s="386"/>
      <c r="KMF71" s="386"/>
      <c r="KMG71" s="386"/>
      <c r="KMH71" s="386"/>
      <c r="KMI71" s="386"/>
      <c r="KMJ71" s="386"/>
      <c r="KMK71" s="386"/>
      <c r="KML71" s="386"/>
      <c r="KMM71" s="386"/>
      <c r="KMN71" s="386"/>
      <c r="KMO71" s="386"/>
      <c r="KMP71" s="386"/>
      <c r="KMQ71" s="386"/>
      <c r="KMR71" s="386"/>
      <c r="KMS71" s="386"/>
      <c r="KMT71" s="386"/>
      <c r="KMU71" s="386"/>
      <c r="KMV71" s="386"/>
      <c r="KMW71" s="386"/>
      <c r="KMX71" s="386"/>
      <c r="KMY71" s="386"/>
      <c r="KMZ71" s="386"/>
      <c r="KNA71" s="386"/>
      <c r="KNB71" s="386"/>
      <c r="KNC71" s="386"/>
      <c r="KND71" s="386"/>
      <c r="KNE71" s="386"/>
      <c r="KNF71" s="386"/>
      <c r="KNG71" s="386"/>
      <c r="KNH71" s="386"/>
      <c r="KNI71" s="386"/>
      <c r="KNJ71" s="386"/>
      <c r="KNK71" s="386"/>
      <c r="KNL71" s="386"/>
      <c r="KNM71" s="386"/>
      <c r="KNN71" s="386"/>
      <c r="KNO71" s="386"/>
      <c r="KNP71" s="386"/>
      <c r="KNQ71" s="386"/>
      <c r="KNR71" s="386"/>
      <c r="KNS71" s="386"/>
      <c r="KNT71" s="386"/>
      <c r="KNU71" s="386"/>
      <c r="KNV71" s="386"/>
      <c r="KNW71" s="386"/>
      <c r="KNX71" s="386"/>
      <c r="KNY71" s="386"/>
      <c r="KNZ71" s="386"/>
      <c r="KOA71" s="386"/>
      <c r="KOB71" s="386"/>
      <c r="KOC71" s="386"/>
      <c r="KOD71" s="386"/>
      <c r="KOE71" s="386"/>
      <c r="KOF71" s="386"/>
      <c r="KOG71" s="386"/>
      <c r="KOH71" s="386"/>
      <c r="KOI71" s="386"/>
      <c r="KOJ71" s="386"/>
      <c r="KOK71" s="386"/>
      <c r="KOL71" s="386"/>
      <c r="KOM71" s="386"/>
      <c r="KON71" s="386"/>
      <c r="KOO71" s="386"/>
      <c r="KOP71" s="386"/>
      <c r="KOQ71" s="386"/>
      <c r="KOR71" s="386"/>
      <c r="KOS71" s="386"/>
      <c r="KOT71" s="386"/>
      <c r="KOU71" s="386"/>
      <c r="KOV71" s="386"/>
      <c r="KOW71" s="386"/>
      <c r="KOX71" s="386"/>
      <c r="KOY71" s="386"/>
      <c r="KOZ71" s="386"/>
      <c r="KPA71" s="386"/>
      <c r="KPB71" s="386"/>
      <c r="KPC71" s="386"/>
      <c r="KPD71" s="386"/>
      <c r="KPE71" s="386"/>
      <c r="KPF71" s="386"/>
      <c r="KPG71" s="386"/>
      <c r="KPH71" s="386"/>
      <c r="KPI71" s="386"/>
      <c r="KPJ71" s="386"/>
      <c r="KPK71" s="386"/>
      <c r="KPL71" s="386"/>
      <c r="KPM71" s="386"/>
      <c r="KPN71" s="386"/>
      <c r="KPO71" s="386"/>
      <c r="KPP71" s="386"/>
      <c r="KPQ71" s="386"/>
      <c r="KPR71" s="386"/>
      <c r="KPS71" s="386"/>
      <c r="KPT71" s="386"/>
      <c r="KPU71" s="386"/>
      <c r="KPV71" s="386"/>
      <c r="KPW71" s="386"/>
      <c r="KPX71" s="386"/>
      <c r="KPY71" s="386"/>
      <c r="KPZ71" s="386"/>
      <c r="KQA71" s="386"/>
      <c r="KQB71" s="386"/>
      <c r="KQC71" s="386"/>
      <c r="KQD71" s="386"/>
      <c r="KQE71" s="386"/>
      <c r="KQF71" s="386"/>
      <c r="KQG71" s="386"/>
      <c r="KQH71" s="386"/>
      <c r="KQI71" s="386"/>
      <c r="KQJ71" s="386"/>
      <c r="KQK71" s="386"/>
      <c r="KQL71" s="386"/>
      <c r="KQM71" s="386"/>
      <c r="KQN71" s="386"/>
      <c r="KQO71" s="386"/>
      <c r="KQP71" s="386"/>
      <c r="KQQ71" s="386"/>
      <c r="KQR71" s="386"/>
      <c r="KQS71" s="386"/>
      <c r="KQT71" s="386"/>
      <c r="KQU71" s="386"/>
      <c r="KQV71" s="386"/>
      <c r="KQW71" s="386"/>
      <c r="KQX71" s="386"/>
      <c r="KQY71" s="386"/>
      <c r="KQZ71" s="386"/>
      <c r="KRA71" s="386"/>
      <c r="KRB71" s="386"/>
      <c r="KRC71" s="386"/>
      <c r="KRD71" s="386"/>
      <c r="KRE71" s="386"/>
      <c r="KRF71" s="386"/>
      <c r="KRG71" s="386"/>
      <c r="KRH71" s="386"/>
      <c r="KRI71" s="386"/>
      <c r="KRJ71" s="386"/>
      <c r="KRK71" s="386"/>
      <c r="KRL71" s="386"/>
      <c r="KRM71" s="386"/>
      <c r="KRN71" s="386"/>
      <c r="KRO71" s="386"/>
      <c r="KRP71" s="386"/>
      <c r="KRQ71" s="386"/>
      <c r="KRR71" s="386"/>
      <c r="KRS71" s="386"/>
      <c r="KRT71" s="386"/>
      <c r="KRU71" s="386"/>
      <c r="KRV71" s="386"/>
      <c r="KRW71" s="386"/>
      <c r="KRX71" s="386"/>
      <c r="KRY71" s="386"/>
      <c r="KRZ71" s="386"/>
      <c r="KSA71" s="386"/>
      <c r="KSB71" s="386"/>
      <c r="KSC71" s="386"/>
      <c r="KSD71" s="386"/>
      <c r="KSE71" s="386"/>
      <c r="KSF71" s="386"/>
      <c r="KSG71" s="386"/>
      <c r="KSH71" s="386"/>
      <c r="KSI71" s="386"/>
      <c r="KSJ71" s="386"/>
      <c r="KSK71" s="386"/>
      <c r="KSL71" s="386"/>
      <c r="KSM71" s="386"/>
      <c r="KSN71" s="386"/>
      <c r="KSO71" s="386"/>
      <c r="KSP71" s="386"/>
      <c r="KSQ71" s="386"/>
      <c r="KSR71" s="386"/>
      <c r="KSS71" s="386"/>
      <c r="KST71" s="386"/>
      <c r="KSU71" s="386"/>
      <c r="KSV71" s="386"/>
      <c r="KSW71" s="386"/>
      <c r="KSX71" s="386"/>
      <c r="KSY71" s="386"/>
      <c r="KSZ71" s="386"/>
      <c r="KTA71" s="386"/>
      <c r="KTB71" s="386"/>
      <c r="KTC71" s="386"/>
      <c r="KTD71" s="386"/>
      <c r="KTE71" s="386"/>
      <c r="KTF71" s="386"/>
      <c r="KTG71" s="386"/>
      <c r="KTH71" s="386"/>
      <c r="KTI71" s="386"/>
      <c r="KTJ71" s="386"/>
      <c r="KTK71" s="386"/>
      <c r="KTL71" s="386"/>
      <c r="KTM71" s="386"/>
      <c r="KTN71" s="386"/>
      <c r="KTO71" s="386"/>
      <c r="KTP71" s="386"/>
      <c r="KTQ71" s="386"/>
      <c r="KTR71" s="386"/>
      <c r="KTS71" s="386"/>
      <c r="KTT71" s="386"/>
      <c r="KTU71" s="386"/>
      <c r="KTV71" s="386"/>
      <c r="KTW71" s="386"/>
      <c r="KTX71" s="386"/>
      <c r="KTY71" s="386"/>
      <c r="KTZ71" s="386"/>
      <c r="KUA71" s="386"/>
      <c r="KUB71" s="386"/>
      <c r="KUC71" s="386"/>
      <c r="KUD71" s="386"/>
      <c r="KUE71" s="386"/>
      <c r="KUF71" s="386"/>
      <c r="KUG71" s="386"/>
      <c r="KUH71" s="386"/>
      <c r="KUI71" s="386"/>
      <c r="KUJ71" s="386"/>
      <c r="KUK71" s="386"/>
      <c r="KUL71" s="386"/>
      <c r="KUM71" s="386"/>
      <c r="KUN71" s="386"/>
      <c r="KUO71" s="386"/>
      <c r="KUP71" s="386"/>
      <c r="KUQ71" s="386"/>
      <c r="KUR71" s="386"/>
      <c r="KUS71" s="386"/>
      <c r="KUT71" s="386"/>
      <c r="KUU71" s="386"/>
      <c r="KUV71" s="386"/>
      <c r="KUW71" s="386"/>
      <c r="KUX71" s="386"/>
      <c r="KUY71" s="386"/>
      <c r="KUZ71" s="386"/>
      <c r="KVA71" s="386"/>
      <c r="KVB71" s="386"/>
      <c r="KVC71" s="386"/>
      <c r="KVD71" s="386"/>
      <c r="KVE71" s="386"/>
      <c r="KVF71" s="386"/>
      <c r="KVG71" s="386"/>
      <c r="KVH71" s="386"/>
      <c r="KVI71" s="386"/>
      <c r="KVJ71" s="386"/>
      <c r="KVK71" s="386"/>
      <c r="KVL71" s="386"/>
      <c r="KVM71" s="386"/>
      <c r="KVN71" s="386"/>
      <c r="KVO71" s="386"/>
      <c r="KVP71" s="386"/>
      <c r="KVQ71" s="386"/>
      <c r="KVR71" s="386"/>
      <c r="KVS71" s="386"/>
      <c r="KVT71" s="386"/>
      <c r="KVU71" s="386"/>
      <c r="KVV71" s="386"/>
      <c r="KVW71" s="386"/>
      <c r="KVX71" s="386"/>
      <c r="KVY71" s="386"/>
      <c r="KVZ71" s="386"/>
      <c r="KWA71" s="386"/>
      <c r="KWB71" s="386"/>
      <c r="KWC71" s="386"/>
      <c r="KWD71" s="386"/>
      <c r="KWE71" s="386"/>
      <c r="KWF71" s="386"/>
      <c r="KWG71" s="386"/>
      <c r="KWH71" s="386"/>
      <c r="KWI71" s="386"/>
      <c r="KWJ71" s="386"/>
      <c r="KWK71" s="386"/>
      <c r="KWL71" s="386"/>
      <c r="KWM71" s="386"/>
      <c r="KWN71" s="386"/>
      <c r="KWO71" s="386"/>
      <c r="KWP71" s="386"/>
      <c r="KWQ71" s="386"/>
      <c r="KWR71" s="386"/>
      <c r="KWS71" s="386"/>
      <c r="KWT71" s="386"/>
      <c r="KWU71" s="386"/>
      <c r="KWV71" s="386"/>
      <c r="KWW71" s="386"/>
      <c r="KWX71" s="386"/>
      <c r="KWY71" s="386"/>
      <c r="KWZ71" s="386"/>
      <c r="KXA71" s="386"/>
      <c r="KXB71" s="386"/>
      <c r="KXC71" s="386"/>
      <c r="KXD71" s="386"/>
      <c r="KXE71" s="386"/>
      <c r="KXF71" s="386"/>
      <c r="KXG71" s="386"/>
      <c r="KXH71" s="386"/>
      <c r="KXI71" s="386"/>
      <c r="KXJ71" s="386"/>
      <c r="KXK71" s="386"/>
      <c r="KXL71" s="386"/>
      <c r="KXM71" s="386"/>
      <c r="KXN71" s="386"/>
      <c r="KXO71" s="386"/>
      <c r="KXP71" s="386"/>
      <c r="KXQ71" s="386"/>
      <c r="KXR71" s="386"/>
      <c r="KXS71" s="386"/>
      <c r="KXT71" s="386"/>
      <c r="KXU71" s="386"/>
      <c r="KXV71" s="386"/>
      <c r="KXW71" s="386"/>
      <c r="KXX71" s="386"/>
      <c r="KXY71" s="386"/>
      <c r="KXZ71" s="386"/>
      <c r="KYA71" s="386"/>
      <c r="KYB71" s="386"/>
      <c r="KYC71" s="386"/>
      <c r="KYD71" s="386"/>
      <c r="KYE71" s="386"/>
      <c r="KYF71" s="386"/>
      <c r="KYG71" s="386"/>
      <c r="KYH71" s="386"/>
      <c r="KYI71" s="386"/>
      <c r="KYJ71" s="386"/>
      <c r="KYK71" s="386"/>
      <c r="KYL71" s="386"/>
      <c r="KYM71" s="386"/>
      <c r="KYN71" s="386"/>
      <c r="KYO71" s="386"/>
      <c r="KYP71" s="386"/>
      <c r="KYQ71" s="386"/>
      <c r="KYR71" s="386"/>
      <c r="KYS71" s="386"/>
      <c r="KYT71" s="386"/>
      <c r="KYU71" s="386"/>
      <c r="KYV71" s="386"/>
      <c r="KYW71" s="386"/>
      <c r="KYX71" s="386"/>
      <c r="KYY71" s="386"/>
      <c r="KYZ71" s="386"/>
      <c r="KZA71" s="386"/>
      <c r="KZB71" s="386"/>
      <c r="KZC71" s="386"/>
      <c r="KZD71" s="386"/>
      <c r="KZE71" s="386"/>
      <c r="KZF71" s="386"/>
      <c r="KZG71" s="386"/>
      <c r="KZH71" s="386"/>
      <c r="KZI71" s="386"/>
      <c r="KZJ71" s="386"/>
      <c r="KZK71" s="386"/>
      <c r="KZL71" s="386"/>
      <c r="KZM71" s="386"/>
      <c r="KZN71" s="386"/>
      <c r="KZO71" s="386"/>
      <c r="KZP71" s="386"/>
      <c r="KZQ71" s="386"/>
      <c r="KZR71" s="386"/>
      <c r="KZS71" s="386"/>
      <c r="KZT71" s="386"/>
      <c r="KZU71" s="386"/>
      <c r="KZV71" s="386"/>
      <c r="KZW71" s="386"/>
      <c r="KZX71" s="386"/>
      <c r="KZY71" s="386"/>
      <c r="KZZ71" s="386"/>
      <c r="LAA71" s="386"/>
      <c r="LAB71" s="386"/>
      <c r="LAC71" s="386"/>
      <c r="LAD71" s="386"/>
      <c r="LAE71" s="386"/>
      <c r="LAF71" s="386"/>
      <c r="LAG71" s="386"/>
      <c r="LAH71" s="386"/>
      <c r="LAI71" s="386"/>
      <c r="LAJ71" s="386"/>
      <c r="LAK71" s="386"/>
      <c r="LAL71" s="386"/>
      <c r="LAM71" s="386"/>
      <c r="LAN71" s="386"/>
      <c r="LAO71" s="386"/>
      <c r="LAP71" s="386"/>
      <c r="LAQ71" s="386"/>
      <c r="LAR71" s="386"/>
      <c r="LAS71" s="386"/>
      <c r="LAT71" s="386"/>
      <c r="LAU71" s="386"/>
      <c r="LAV71" s="386"/>
      <c r="LAW71" s="386"/>
      <c r="LAX71" s="386"/>
      <c r="LAY71" s="386"/>
      <c r="LAZ71" s="386"/>
      <c r="LBA71" s="386"/>
      <c r="LBB71" s="386"/>
      <c r="LBC71" s="386"/>
      <c r="LBD71" s="386"/>
      <c r="LBE71" s="386"/>
      <c r="LBF71" s="386"/>
      <c r="LBG71" s="386"/>
      <c r="LBH71" s="386"/>
      <c r="LBI71" s="386"/>
      <c r="LBJ71" s="386"/>
      <c r="LBK71" s="386"/>
      <c r="LBL71" s="386"/>
      <c r="LBM71" s="386"/>
      <c r="LBN71" s="386"/>
      <c r="LBO71" s="386"/>
      <c r="LBP71" s="386"/>
      <c r="LBQ71" s="386"/>
      <c r="LBR71" s="386"/>
      <c r="LBS71" s="386"/>
      <c r="LBT71" s="386"/>
      <c r="LBU71" s="386"/>
      <c r="LBV71" s="386"/>
      <c r="LBW71" s="386"/>
      <c r="LBX71" s="386"/>
      <c r="LBY71" s="386"/>
      <c r="LBZ71" s="386"/>
      <c r="LCA71" s="386"/>
      <c r="LCB71" s="386"/>
      <c r="LCC71" s="386"/>
      <c r="LCD71" s="386"/>
      <c r="LCE71" s="386"/>
      <c r="LCF71" s="386"/>
      <c r="LCG71" s="386"/>
      <c r="LCH71" s="386"/>
      <c r="LCI71" s="386"/>
      <c r="LCJ71" s="386"/>
      <c r="LCK71" s="386"/>
      <c r="LCL71" s="386"/>
      <c r="LCM71" s="386"/>
      <c r="LCN71" s="386"/>
      <c r="LCO71" s="386"/>
      <c r="LCP71" s="386"/>
      <c r="LCQ71" s="386"/>
      <c r="LCR71" s="386"/>
      <c r="LCS71" s="386"/>
      <c r="LCT71" s="386"/>
      <c r="LCU71" s="386"/>
      <c r="LCV71" s="386"/>
      <c r="LCW71" s="386"/>
      <c r="LCX71" s="386"/>
      <c r="LCY71" s="386"/>
      <c r="LCZ71" s="386"/>
      <c r="LDA71" s="386"/>
      <c r="LDB71" s="386"/>
      <c r="LDC71" s="386"/>
      <c r="LDD71" s="386"/>
      <c r="LDE71" s="386"/>
      <c r="LDF71" s="386"/>
      <c r="LDG71" s="386"/>
      <c r="LDH71" s="386"/>
      <c r="LDI71" s="386"/>
      <c r="LDJ71" s="386"/>
      <c r="LDK71" s="386"/>
      <c r="LDL71" s="386"/>
      <c r="LDM71" s="386"/>
      <c r="LDN71" s="386"/>
      <c r="LDO71" s="386"/>
      <c r="LDP71" s="386"/>
      <c r="LDQ71" s="386"/>
      <c r="LDR71" s="386"/>
      <c r="LDS71" s="386"/>
      <c r="LDT71" s="386"/>
      <c r="LDU71" s="386"/>
      <c r="LDV71" s="386"/>
      <c r="LDW71" s="386"/>
      <c r="LDX71" s="386"/>
      <c r="LDY71" s="386"/>
      <c r="LDZ71" s="386"/>
      <c r="LEA71" s="386"/>
      <c r="LEB71" s="386"/>
      <c r="LEC71" s="386"/>
      <c r="LED71" s="386"/>
      <c r="LEE71" s="386"/>
      <c r="LEF71" s="386"/>
      <c r="LEG71" s="386"/>
      <c r="LEH71" s="386"/>
      <c r="LEI71" s="386"/>
      <c r="LEJ71" s="386"/>
      <c r="LEK71" s="386"/>
      <c r="LEL71" s="386"/>
      <c r="LEM71" s="386"/>
      <c r="LEN71" s="386"/>
      <c r="LEO71" s="386"/>
      <c r="LEP71" s="386"/>
      <c r="LEQ71" s="386"/>
      <c r="LER71" s="386"/>
      <c r="LES71" s="386"/>
      <c r="LET71" s="386"/>
      <c r="LEU71" s="386"/>
      <c r="LEV71" s="386"/>
      <c r="LEW71" s="386"/>
      <c r="LEX71" s="386"/>
      <c r="LEY71" s="386"/>
      <c r="LEZ71" s="386"/>
      <c r="LFA71" s="386"/>
      <c r="LFB71" s="386"/>
      <c r="LFC71" s="386"/>
      <c r="LFD71" s="386"/>
      <c r="LFE71" s="386"/>
      <c r="LFF71" s="386"/>
      <c r="LFG71" s="386"/>
      <c r="LFH71" s="386"/>
      <c r="LFI71" s="386"/>
      <c r="LFJ71" s="386"/>
      <c r="LFK71" s="386"/>
      <c r="LFL71" s="386"/>
      <c r="LFM71" s="386"/>
      <c r="LFN71" s="386"/>
      <c r="LFO71" s="386"/>
      <c r="LFP71" s="386"/>
      <c r="LFQ71" s="386"/>
      <c r="LFR71" s="386"/>
      <c r="LFS71" s="386"/>
      <c r="LFT71" s="386"/>
      <c r="LFU71" s="386"/>
      <c r="LFV71" s="386"/>
      <c r="LFW71" s="386"/>
      <c r="LFX71" s="386"/>
      <c r="LFY71" s="386"/>
      <c r="LFZ71" s="386"/>
      <c r="LGA71" s="386"/>
      <c r="LGB71" s="386"/>
      <c r="LGC71" s="386"/>
      <c r="LGD71" s="386"/>
      <c r="LGE71" s="386"/>
      <c r="LGF71" s="386"/>
      <c r="LGG71" s="386"/>
      <c r="LGH71" s="386"/>
      <c r="LGI71" s="386"/>
      <c r="LGJ71" s="386"/>
      <c r="LGK71" s="386"/>
      <c r="LGL71" s="386"/>
      <c r="LGM71" s="386"/>
      <c r="LGN71" s="386"/>
      <c r="LGO71" s="386"/>
      <c r="LGP71" s="386"/>
      <c r="LGQ71" s="386"/>
      <c r="LGR71" s="386"/>
      <c r="LGS71" s="386"/>
      <c r="LGT71" s="386"/>
      <c r="LGU71" s="386"/>
      <c r="LGV71" s="386"/>
      <c r="LGW71" s="386"/>
      <c r="LGX71" s="386"/>
      <c r="LGY71" s="386"/>
      <c r="LGZ71" s="386"/>
      <c r="LHA71" s="386"/>
      <c r="LHB71" s="386"/>
      <c r="LHC71" s="386"/>
      <c r="LHD71" s="386"/>
      <c r="LHE71" s="386"/>
      <c r="LHF71" s="386"/>
      <c r="LHG71" s="386"/>
      <c r="LHH71" s="386"/>
      <c r="LHI71" s="386"/>
      <c r="LHJ71" s="386"/>
      <c r="LHK71" s="386"/>
      <c r="LHL71" s="386"/>
      <c r="LHM71" s="386"/>
      <c r="LHN71" s="386"/>
      <c r="LHO71" s="386"/>
      <c r="LHP71" s="386"/>
      <c r="LHQ71" s="386"/>
      <c r="LHR71" s="386"/>
      <c r="LHS71" s="386"/>
      <c r="LHT71" s="386"/>
      <c r="LHU71" s="386"/>
      <c r="LHV71" s="386"/>
      <c r="LHW71" s="386"/>
      <c r="LHX71" s="386"/>
      <c r="LHY71" s="386"/>
      <c r="LHZ71" s="386"/>
      <c r="LIA71" s="386"/>
      <c r="LIB71" s="386"/>
      <c r="LIC71" s="386"/>
      <c r="LID71" s="386"/>
      <c r="LIE71" s="386"/>
      <c r="LIF71" s="386"/>
      <c r="LIG71" s="386"/>
      <c r="LIH71" s="386"/>
      <c r="LII71" s="386"/>
      <c r="LIJ71" s="386"/>
      <c r="LIK71" s="386"/>
      <c r="LIL71" s="386"/>
      <c r="LIM71" s="386"/>
      <c r="LIN71" s="386"/>
      <c r="LIO71" s="386"/>
      <c r="LIP71" s="386"/>
      <c r="LIQ71" s="386"/>
      <c r="LIR71" s="386"/>
      <c r="LIS71" s="386"/>
      <c r="LIT71" s="386"/>
      <c r="LIU71" s="386"/>
      <c r="LIV71" s="386"/>
      <c r="LIW71" s="386"/>
      <c r="LIX71" s="386"/>
      <c r="LIY71" s="386"/>
      <c r="LIZ71" s="386"/>
      <c r="LJA71" s="386"/>
      <c r="LJB71" s="386"/>
      <c r="LJC71" s="386"/>
      <c r="LJD71" s="386"/>
      <c r="LJE71" s="386"/>
      <c r="LJF71" s="386"/>
      <c r="LJG71" s="386"/>
      <c r="LJH71" s="386"/>
      <c r="LJI71" s="386"/>
      <c r="LJJ71" s="386"/>
      <c r="LJK71" s="386"/>
      <c r="LJL71" s="386"/>
      <c r="LJM71" s="386"/>
      <c r="LJN71" s="386"/>
      <c r="LJO71" s="386"/>
      <c r="LJP71" s="386"/>
      <c r="LJQ71" s="386"/>
      <c r="LJR71" s="386"/>
      <c r="LJS71" s="386"/>
      <c r="LJT71" s="386"/>
      <c r="LJU71" s="386"/>
      <c r="LJV71" s="386"/>
      <c r="LJW71" s="386"/>
      <c r="LJX71" s="386"/>
      <c r="LJY71" s="386"/>
      <c r="LJZ71" s="386"/>
      <c r="LKA71" s="386"/>
      <c r="LKB71" s="386"/>
      <c r="LKC71" s="386"/>
      <c r="LKD71" s="386"/>
      <c r="LKE71" s="386"/>
      <c r="LKF71" s="386"/>
      <c r="LKG71" s="386"/>
      <c r="LKH71" s="386"/>
      <c r="LKI71" s="386"/>
      <c r="LKJ71" s="386"/>
      <c r="LKK71" s="386"/>
      <c r="LKL71" s="386"/>
      <c r="LKM71" s="386"/>
      <c r="LKN71" s="386"/>
      <c r="LKO71" s="386"/>
      <c r="LKP71" s="386"/>
      <c r="LKQ71" s="386"/>
      <c r="LKR71" s="386"/>
      <c r="LKS71" s="386"/>
      <c r="LKT71" s="386"/>
      <c r="LKU71" s="386"/>
      <c r="LKV71" s="386"/>
      <c r="LKW71" s="386"/>
      <c r="LKX71" s="386"/>
      <c r="LKY71" s="386"/>
      <c r="LKZ71" s="386"/>
      <c r="LLA71" s="386"/>
      <c r="LLB71" s="386"/>
      <c r="LLC71" s="386"/>
      <c r="LLD71" s="386"/>
      <c r="LLE71" s="386"/>
      <c r="LLF71" s="386"/>
      <c r="LLG71" s="386"/>
      <c r="LLH71" s="386"/>
      <c r="LLI71" s="386"/>
      <c r="LLJ71" s="386"/>
      <c r="LLK71" s="386"/>
      <c r="LLL71" s="386"/>
      <c r="LLM71" s="386"/>
      <c r="LLN71" s="386"/>
      <c r="LLO71" s="386"/>
      <c r="LLP71" s="386"/>
      <c r="LLQ71" s="386"/>
      <c r="LLR71" s="386"/>
      <c r="LLS71" s="386"/>
      <c r="LLT71" s="386"/>
      <c r="LLU71" s="386"/>
      <c r="LLV71" s="386"/>
      <c r="LLW71" s="386"/>
      <c r="LLX71" s="386"/>
      <c r="LLY71" s="386"/>
      <c r="LLZ71" s="386"/>
      <c r="LMA71" s="386"/>
      <c r="LMB71" s="386"/>
      <c r="LMC71" s="386"/>
      <c r="LMD71" s="386"/>
      <c r="LME71" s="386"/>
      <c r="LMF71" s="386"/>
      <c r="LMG71" s="386"/>
      <c r="LMH71" s="386"/>
      <c r="LMI71" s="386"/>
      <c r="LMJ71" s="386"/>
      <c r="LMK71" s="386"/>
      <c r="LML71" s="386"/>
      <c r="LMM71" s="386"/>
      <c r="LMN71" s="386"/>
      <c r="LMO71" s="386"/>
      <c r="LMP71" s="386"/>
      <c r="LMQ71" s="386"/>
      <c r="LMR71" s="386"/>
      <c r="LMS71" s="386"/>
      <c r="LMT71" s="386"/>
      <c r="LMU71" s="386"/>
      <c r="LMV71" s="386"/>
      <c r="LMW71" s="386"/>
      <c r="LMX71" s="386"/>
      <c r="LMY71" s="386"/>
      <c r="LMZ71" s="386"/>
      <c r="LNA71" s="386"/>
      <c r="LNB71" s="386"/>
      <c r="LNC71" s="386"/>
      <c r="LND71" s="386"/>
      <c r="LNE71" s="386"/>
      <c r="LNF71" s="386"/>
      <c r="LNG71" s="386"/>
      <c r="LNH71" s="386"/>
      <c r="LNI71" s="386"/>
      <c r="LNJ71" s="386"/>
      <c r="LNK71" s="386"/>
      <c r="LNL71" s="386"/>
      <c r="LNM71" s="386"/>
      <c r="LNN71" s="386"/>
      <c r="LNO71" s="386"/>
      <c r="LNP71" s="386"/>
      <c r="LNQ71" s="386"/>
      <c r="LNR71" s="386"/>
      <c r="LNS71" s="386"/>
      <c r="LNT71" s="386"/>
      <c r="LNU71" s="386"/>
      <c r="LNV71" s="386"/>
      <c r="LNW71" s="386"/>
      <c r="LNX71" s="386"/>
      <c r="LNY71" s="386"/>
      <c r="LNZ71" s="386"/>
      <c r="LOA71" s="386"/>
      <c r="LOB71" s="386"/>
      <c r="LOC71" s="386"/>
      <c r="LOD71" s="386"/>
      <c r="LOE71" s="386"/>
      <c r="LOF71" s="386"/>
      <c r="LOG71" s="386"/>
      <c r="LOH71" s="386"/>
      <c r="LOI71" s="386"/>
      <c r="LOJ71" s="386"/>
      <c r="LOK71" s="386"/>
      <c r="LOL71" s="386"/>
      <c r="LOM71" s="386"/>
      <c r="LON71" s="386"/>
      <c r="LOO71" s="386"/>
      <c r="LOP71" s="386"/>
      <c r="LOQ71" s="386"/>
      <c r="LOR71" s="386"/>
      <c r="LOS71" s="386"/>
      <c r="LOT71" s="386"/>
      <c r="LOU71" s="386"/>
      <c r="LOV71" s="386"/>
      <c r="LOW71" s="386"/>
      <c r="LOX71" s="386"/>
      <c r="LOY71" s="386"/>
      <c r="LOZ71" s="386"/>
      <c r="LPA71" s="386"/>
      <c r="LPB71" s="386"/>
      <c r="LPC71" s="386"/>
      <c r="LPD71" s="386"/>
      <c r="LPE71" s="386"/>
      <c r="LPF71" s="386"/>
      <c r="LPG71" s="386"/>
      <c r="LPH71" s="386"/>
      <c r="LPI71" s="386"/>
      <c r="LPJ71" s="386"/>
      <c r="LPK71" s="386"/>
      <c r="LPL71" s="386"/>
      <c r="LPM71" s="386"/>
      <c r="LPN71" s="386"/>
      <c r="LPO71" s="386"/>
      <c r="LPP71" s="386"/>
      <c r="LPQ71" s="386"/>
      <c r="LPR71" s="386"/>
      <c r="LPS71" s="386"/>
      <c r="LPT71" s="386"/>
      <c r="LPU71" s="386"/>
      <c r="LPV71" s="386"/>
      <c r="LPW71" s="386"/>
      <c r="LPX71" s="386"/>
      <c r="LPY71" s="386"/>
      <c r="LPZ71" s="386"/>
      <c r="LQA71" s="386"/>
      <c r="LQB71" s="386"/>
      <c r="LQC71" s="386"/>
      <c r="LQD71" s="386"/>
      <c r="LQE71" s="386"/>
      <c r="LQF71" s="386"/>
      <c r="LQG71" s="386"/>
      <c r="LQH71" s="386"/>
      <c r="LQI71" s="386"/>
      <c r="LQJ71" s="386"/>
      <c r="LQK71" s="386"/>
      <c r="LQL71" s="386"/>
      <c r="LQM71" s="386"/>
      <c r="LQN71" s="386"/>
      <c r="LQO71" s="386"/>
      <c r="LQP71" s="386"/>
      <c r="LQQ71" s="386"/>
      <c r="LQR71" s="386"/>
      <c r="LQS71" s="386"/>
      <c r="LQT71" s="386"/>
      <c r="LQU71" s="386"/>
      <c r="LQV71" s="386"/>
      <c r="LQW71" s="386"/>
      <c r="LQX71" s="386"/>
      <c r="LQY71" s="386"/>
      <c r="LQZ71" s="386"/>
      <c r="LRA71" s="386"/>
      <c r="LRB71" s="386"/>
      <c r="LRC71" s="386"/>
      <c r="LRD71" s="386"/>
      <c r="LRE71" s="386"/>
      <c r="LRF71" s="386"/>
      <c r="LRG71" s="386"/>
      <c r="LRH71" s="386"/>
      <c r="LRI71" s="386"/>
      <c r="LRJ71" s="386"/>
      <c r="LRK71" s="386"/>
      <c r="LRL71" s="386"/>
      <c r="LRM71" s="386"/>
      <c r="LRN71" s="386"/>
      <c r="LRO71" s="386"/>
      <c r="LRP71" s="386"/>
      <c r="LRQ71" s="386"/>
      <c r="LRR71" s="386"/>
      <c r="LRS71" s="386"/>
      <c r="LRT71" s="386"/>
      <c r="LRU71" s="386"/>
      <c r="LRV71" s="386"/>
      <c r="LRW71" s="386"/>
      <c r="LRX71" s="386"/>
      <c r="LRY71" s="386"/>
      <c r="LRZ71" s="386"/>
      <c r="LSA71" s="386"/>
      <c r="LSB71" s="386"/>
      <c r="LSC71" s="386"/>
      <c r="LSD71" s="386"/>
      <c r="LSE71" s="386"/>
      <c r="LSF71" s="386"/>
      <c r="LSG71" s="386"/>
      <c r="LSH71" s="386"/>
      <c r="LSI71" s="386"/>
      <c r="LSJ71" s="386"/>
      <c r="LSK71" s="386"/>
      <c r="LSL71" s="386"/>
      <c r="LSM71" s="386"/>
      <c r="LSN71" s="386"/>
      <c r="LSO71" s="386"/>
      <c r="LSP71" s="386"/>
      <c r="LSQ71" s="386"/>
      <c r="LSR71" s="386"/>
      <c r="LSS71" s="386"/>
      <c r="LST71" s="386"/>
      <c r="LSU71" s="386"/>
      <c r="LSV71" s="386"/>
      <c r="LSW71" s="386"/>
      <c r="LSX71" s="386"/>
      <c r="LSY71" s="386"/>
      <c r="LSZ71" s="386"/>
      <c r="LTA71" s="386"/>
      <c r="LTB71" s="386"/>
      <c r="LTC71" s="386"/>
      <c r="LTD71" s="386"/>
      <c r="LTE71" s="386"/>
      <c r="LTF71" s="386"/>
      <c r="LTG71" s="386"/>
      <c r="LTH71" s="386"/>
      <c r="LTI71" s="386"/>
      <c r="LTJ71" s="386"/>
      <c r="LTK71" s="386"/>
      <c r="LTL71" s="386"/>
      <c r="LTM71" s="386"/>
      <c r="LTN71" s="386"/>
      <c r="LTO71" s="386"/>
      <c r="LTP71" s="386"/>
      <c r="LTQ71" s="386"/>
      <c r="LTR71" s="386"/>
      <c r="LTS71" s="386"/>
      <c r="LTT71" s="386"/>
      <c r="LTU71" s="386"/>
      <c r="LTV71" s="386"/>
      <c r="LTW71" s="386"/>
      <c r="LTX71" s="386"/>
      <c r="LTY71" s="386"/>
      <c r="LTZ71" s="386"/>
      <c r="LUA71" s="386"/>
      <c r="LUB71" s="386"/>
      <c r="LUC71" s="386"/>
      <c r="LUD71" s="386"/>
      <c r="LUE71" s="386"/>
      <c r="LUF71" s="386"/>
      <c r="LUG71" s="386"/>
      <c r="LUH71" s="386"/>
      <c r="LUI71" s="386"/>
      <c r="LUJ71" s="386"/>
      <c r="LUK71" s="386"/>
      <c r="LUL71" s="386"/>
      <c r="LUM71" s="386"/>
      <c r="LUN71" s="386"/>
      <c r="LUO71" s="386"/>
      <c r="LUP71" s="386"/>
      <c r="LUQ71" s="386"/>
      <c r="LUR71" s="386"/>
      <c r="LUS71" s="386"/>
      <c r="LUT71" s="386"/>
      <c r="LUU71" s="386"/>
      <c r="LUV71" s="386"/>
      <c r="LUW71" s="386"/>
      <c r="LUX71" s="386"/>
      <c r="LUY71" s="386"/>
      <c r="LUZ71" s="386"/>
      <c r="LVA71" s="386"/>
      <c r="LVB71" s="386"/>
      <c r="LVC71" s="386"/>
      <c r="LVD71" s="386"/>
      <c r="LVE71" s="386"/>
      <c r="LVF71" s="386"/>
      <c r="LVG71" s="386"/>
      <c r="LVH71" s="386"/>
      <c r="LVI71" s="386"/>
      <c r="LVJ71" s="386"/>
      <c r="LVK71" s="386"/>
      <c r="LVL71" s="386"/>
      <c r="LVM71" s="386"/>
      <c r="LVN71" s="386"/>
      <c r="LVO71" s="386"/>
      <c r="LVP71" s="386"/>
      <c r="LVQ71" s="386"/>
      <c r="LVR71" s="386"/>
      <c r="LVS71" s="386"/>
      <c r="LVT71" s="386"/>
      <c r="LVU71" s="386"/>
      <c r="LVV71" s="386"/>
      <c r="LVW71" s="386"/>
      <c r="LVX71" s="386"/>
      <c r="LVY71" s="386"/>
      <c r="LVZ71" s="386"/>
      <c r="LWA71" s="386"/>
      <c r="LWB71" s="386"/>
      <c r="LWC71" s="386"/>
      <c r="LWD71" s="386"/>
      <c r="LWE71" s="386"/>
      <c r="LWF71" s="386"/>
      <c r="LWG71" s="386"/>
      <c r="LWH71" s="386"/>
      <c r="LWI71" s="386"/>
      <c r="LWJ71" s="386"/>
      <c r="LWK71" s="386"/>
      <c r="LWL71" s="386"/>
      <c r="LWM71" s="386"/>
      <c r="LWN71" s="386"/>
      <c r="LWO71" s="386"/>
      <c r="LWP71" s="386"/>
      <c r="LWQ71" s="386"/>
      <c r="LWR71" s="386"/>
      <c r="LWS71" s="386"/>
      <c r="LWT71" s="386"/>
      <c r="LWU71" s="386"/>
      <c r="LWV71" s="386"/>
      <c r="LWW71" s="386"/>
      <c r="LWX71" s="386"/>
      <c r="LWY71" s="386"/>
      <c r="LWZ71" s="386"/>
      <c r="LXA71" s="386"/>
      <c r="LXB71" s="386"/>
      <c r="LXC71" s="386"/>
      <c r="LXD71" s="386"/>
      <c r="LXE71" s="386"/>
      <c r="LXF71" s="386"/>
      <c r="LXG71" s="386"/>
      <c r="LXH71" s="386"/>
      <c r="LXI71" s="386"/>
      <c r="LXJ71" s="386"/>
      <c r="LXK71" s="386"/>
      <c r="LXL71" s="386"/>
      <c r="LXM71" s="386"/>
      <c r="LXN71" s="386"/>
      <c r="LXO71" s="386"/>
      <c r="LXP71" s="386"/>
      <c r="LXQ71" s="386"/>
      <c r="LXR71" s="386"/>
      <c r="LXS71" s="386"/>
      <c r="LXT71" s="386"/>
      <c r="LXU71" s="386"/>
      <c r="LXV71" s="386"/>
      <c r="LXW71" s="386"/>
      <c r="LXX71" s="386"/>
      <c r="LXY71" s="386"/>
      <c r="LXZ71" s="386"/>
      <c r="LYA71" s="386"/>
      <c r="LYB71" s="386"/>
      <c r="LYC71" s="386"/>
      <c r="LYD71" s="386"/>
      <c r="LYE71" s="386"/>
      <c r="LYF71" s="386"/>
      <c r="LYG71" s="386"/>
      <c r="LYH71" s="386"/>
      <c r="LYI71" s="386"/>
      <c r="LYJ71" s="386"/>
      <c r="LYK71" s="386"/>
      <c r="LYL71" s="386"/>
      <c r="LYM71" s="386"/>
      <c r="LYN71" s="386"/>
      <c r="LYO71" s="386"/>
      <c r="LYP71" s="386"/>
      <c r="LYQ71" s="386"/>
      <c r="LYR71" s="386"/>
      <c r="LYS71" s="386"/>
      <c r="LYT71" s="386"/>
      <c r="LYU71" s="386"/>
      <c r="LYV71" s="386"/>
      <c r="LYW71" s="386"/>
      <c r="LYX71" s="386"/>
      <c r="LYY71" s="386"/>
      <c r="LYZ71" s="386"/>
      <c r="LZA71" s="386"/>
      <c r="LZB71" s="386"/>
      <c r="LZC71" s="386"/>
      <c r="LZD71" s="386"/>
      <c r="LZE71" s="386"/>
      <c r="LZF71" s="386"/>
      <c r="LZG71" s="386"/>
      <c r="LZH71" s="386"/>
      <c r="LZI71" s="386"/>
      <c r="LZJ71" s="386"/>
      <c r="LZK71" s="386"/>
      <c r="LZL71" s="386"/>
      <c r="LZM71" s="386"/>
      <c r="LZN71" s="386"/>
      <c r="LZO71" s="386"/>
      <c r="LZP71" s="386"/>
      <c r="LZQ71" s="386"/>
      <c r="LZR71" s="386"/>
      <c r="LZS71" s="386"/>
      <c r="LZT71" s="386"/>
      <c r="LZU71" s="386"/>
      <c r="LZV71" s="386"/>
      <c r="LZW71" s="386"/>
      <c r="LZX71" s="386"/>
      <c r="LZY71" s="386"/>
      <c r="LZZ71" s="386"/>
      <c r="MAA71" s="386"/>
      <c r="MAB71" s="386"/>
      <c r="MAC71" s="386"/>
      <c r="MAD71" s="386"/>
      <c r="MAE71" s="386"/>
      <c r="MAF71" s="386"/>
      <c r="MAG71" s="386"/>
      <c r="MAH71" s="386"/>
      <c r="MAI71" s="386"/>
      <c r="MAJ71" s="386"/>
      <c r="MAK71" s="386"/>
      <c r="MAL71" s="386"/>
      <c r="MAM71" s="386"/>
      <c r="MAN71" s="386"/>
      <c r="MAO71" s="386"/>
      <c r="MAP71" s="386"/>
      <c r="MAQ71" s="386"/>
      <c r="MAR71" s="386"/>
      <c r="MAS71" s="386"/>
      <c r="MAT71" s="386"/>
      <c r="MAU71" s="386"/>
      <c r="MAV71" s="386"/>
      <c r="MAW71" s="386"/>
      <c r="MAX71" s="386"/>
      <c r="MAY71" s="386"/>
      <c r="MAZ71" s="386"/>
      <c r="MBA71" s="386"/>
      <c r="MBB71" s="386"/>
      <c r="MBC71" s="386"/>
      <c r="MBD71" s="386"/>
      <c r="MBE71" s="386"/>
      <c r="MBF71" s="386"/>
      <c r="MBG71" s="386"/>
      <c r="MBH71" s="386"/>
      <c r="MBI71" s="386"/>
      <c r="MBJ71" s="386"/>
      <c r="MBK71" s="386"/>
      <c r="MBL71" s="386"/>
      <c r="MBM71" s="386"/>
      <c r="MBN71" s="386"/>
      <c r="MBO71" s="386"/>
      <c r="MBP71" s="386"/>
      <c r="MBQ71" s="386"/>
      <c r="MBR71" s="386"/>
      <c r="MBS71" s="386"/>
      <c r="MBT71" s="386"/>
      <c r="MBU71" s="386"/>
      <c r="MBV71" s="386"/>
      <c r="MBW71" s="386"/>
      <c r="MBX71" s="386"/>
      <c r="MBY71" s="386"/>
      <c r="MBZ71" s="386"/>
      <c r="MCA71" s="386"/>
      <c r="MCB71" s="386"/>
      <c r="MCC71" s="386"/>
      <c r="MCD71" s="386"/>
      <c r="MCE71" s="386"/>
      <c r="MCF71" s="386"/>
      <c r="MCG71" s="386"/>
      <c r="MCH71" s="386"/>
      <c r="MCI71" s="386"/>
      <c r="MCJ71" s="386"/>
      <c r="MCK71" s="386"/>
      <c r="MCL71" s="386"/>
      <c r="MCM71" s="386"/>
      <c r="MCN71" s="386"/>
      <c r="MCO71" s="386"/>
      <c r="MCP71" s="386"/>
      <c r="MCQ71" s="386"/>
      <c r="MCR71" s="386"/>
      <c r="MCS71" s="386"/>
      <c r="MCT71" s="386"/>
      <c r="MCU71" s="386"/>
      <c r="MCV71" s="386"/>
      <c r="MCW71" s="386"/>
      <c r="MCX71" s="386"/>
      <c r="MCY71" s="386"/>
      <c r="MCZ71" s="386"/>
      <c r="MDA71" s="386"/>
      <c r="MDB71" s="386"/>
      <c r="MDC71" s="386"/>
      <c r="MDD71" s="386"/>
      <c r="MDE71" s="386"/>
      <c r="MDF71" s="386"/>
      <c r="MDG71" s="386"/>
      <c r="MDH71" s="386"/>
      <c r="MDI71" s="386"/>
      <c r="MDJ71" s="386"/>
      <c r="MDK71" s="386"/>
      <c r="MDL71" s="386"/>
      <c r="MDM71" s="386"/>
      <c r="MDN71" s="386"/>
      <c r="MDO71" s="386"/>
      <c r="MDP71" s="386"/>
      <c r="MDQ71" s="386"/>
      <c r="MDR71" s="386"/>
      <c r="MDS71" s="386"/>
      <c r="MDT71" s="386"/>
      <c r="MDU71" s="386"/>
      <c r="MDV71" s="386"/>
      <c r="MDW71" s="386"/>
      <c r="MDX71" s="386"/>
      <c r="MDY71" s="386"/>
      <c r="MDZ71" s="386"/>
      <c r="MEA71" s="386"/>
      <c r="MEB71" s="386"/>
      <c r="MEC71" s="386"/>
      <c r="MED71" s="386"/>
      <c r="MEE71" s="386"/>
      <c r="MEF71" s="386"/>
      <c r="MEG71" s="386"/>
      <c r="MEH71" s="386"/>
      <c r="MEI71" s="386"/>
      <c r="MEJ71" s="386"/>
      <c r="MEK71" s="386"/>
      <c r="MEL71" s="386"/>
      <c r="MEM71" s="386"/>
      <c r="MEN71" s="386"/>
      <c r="MEO71" s="386"/>
      <c r="MEP71" s="386"/>
      <c r="MEQ71" s="386"/>
      <c r="MER71" s="386"/>
      <c r="MES71" s="386"/>
      <c r="MET71" s="386"/>
      <c r="MEU71" s="386"/>
      <c r="MEV71" s="386"/>
      <c r="MEW71" s="386"/>
      <c r="MEX71" s="386"/>
      <c r="MEY71" s="386"/>
      <c r="MEZ71" s="386"/>
      <c r="MFA71" s="386"/>
      <c r="MFB71" s="386"/>
      <c r="MFC71" s="386"/>
      <c r="MFD71" s="386"/>
      <c r="MFE71" s="386"/>
      <c r="MFF71" s="386"/>
      <c r="MFG71" s="386"/>
      <c r="MFH71" s="386"/>
      <c r="MFI71" s="386"/>
      <c r="MFJ71" s="386"/>
      <c r="MFK71" s="386"/>
      <c r="MFL71" s="386"/>
      <c r="MFM71" s="386"/>
      <c r="MFN71" s="386"/>
      <c r="MFO71" s="386"/>
      <c r="MFP71" s="386"/>
      <c r="MFQ71" s="386"/>
      <c r="MFR71" s="386"/>
      <c r="MFS71" s="386"/>
      <c r="MFT71" s="386"/>
      <c r="MFU71" s="386"/>
      <c r="MFV71" s="386"/>
      <c r="MFW71" s="386"/>
      <c r="MFX71" s="386"/>
      <c r="MFY71" s="386"/>
      <c r="MFZ71" s="386"/>
      <c r="MGA71" s="386"/>
      <c r="MGB71" s="386"/>
      <c r="MGC71" s="386"/>
      <c r="MGD71" s="386"/>
      <c r="MGE71" s="386"/>
      <c r="MGF71" s="386"/>
      <c r="MGG71" s="386"/>
      <c r="MGH71" s="386"/>
      <c r="MGI71" s="386"/>
      <c r="MGJ71" s="386"/>
      <c r="MGK71" s="386"/>
      <c r="MGL71" s="386"/>
      <c r="MGM71" s="386"/>
      <c r="MGN71" s="386"/>
      <c r="MGO71" s="386"/>
      <c r="MGP71" s="386"/>
      <c r="MGQ71" s="386"/>
      <c r="MGR71" s="386"/>
      <c r="MGS71" s="386"/>
      <c r="MGT71" s="386"/>
      <c r="MGU71" s="386"/>
      <c r="MGV71" s="386"/>
      <c r="MGW71" s="386"/>
      <c r="MGX71" s="386"/>
      <c r="MGY71" s="386"/>
      <c r="MGZ71" s="386"/>
      <c r="MHA71" s="386"/>
      <c r="MHB71" s="386"/>
      <c r="MHC71" s="386"/>
      <c r="MHD71" s="386"/>
      <c r="MHE71" s="386"/>
      <c r="MHF71" s="386"/>
      <c r="MHG71" s="386"/>
      <c r="MHH71" s="386"/>
      <c r="MHI71" s="386"/>
      <c r="MHJ71" s="386"/>
      <c r="MHK71" s="386"/>
      <c r="MHL71" s="386"/>
      <c r="MHM71" s="386"/>
      <c r="MHN71" s="386"/>
      <c r="MHO71" s="386"/>
      <c r="MHP71" s="386"/>
      <c r="MHQ71" s="386"/>
      <c r="MHR71" s="386"/>
      <c r="MHS71" s="386"/>
      <c r="MHT71" s="386"/>
      <c r="MHU71" s="386"/>
      <c r="MHV71" s="386"/>
      <c r="MHW71" s="386"/>
      <c r="MHX71" s="386"/>
      <c r="MHY71" s="386"/>
      <c r="MHZ71" s="386"/>
      <c r="MIA71" s="386"/>
      <c r="MIB71" s="386"/>
      <c r="MIC71" s="386"/>
      <c r="MID71" s="386"/>
      <c r="MIE71" s="386"/>
      <c r="MIF71" s="386"/>
      <c r="MIG71" s="386"/>
      <c r="MIH71" s="386"/>
      <c r="MII71" s="386"/>
      <c r="MIJ71" s="386"/>
      <c r="MIK71" s="386"/>
      <c r="MIL71" s="386"/>
      <c r="MIM71" s="386"/>
      <c r="MIN71" s="386"/>
      <c r="MIO71" s="386"/>
      <c r="MIP71" s="386"/>
      <c r="MIQ71" s="386"/>
      <c r="MIR71" s="386"/>
      <c r="MIS71" s="386"/>
      <c r="MIT71" s="386"/>
      <c r="MIU71" s="386"/>
      <c r="MIV71" s="386"/>
      <c r="MIW71" s="386"/>
      <c r="MIX71" s="386"/>
      <c r="MIY71" s="386"/>
      <c r="MIZ71" s="386"/>
      <c r="MJA71" s="386"/>
      <c r="MJB71" s="386"/>
      <c r="MJC71" s="386"/>
      <c r="MJD71" s="386"/>
      <c r="MJE71" s="386"/>
      <c r="MJF71" s="386"/>
      <c r="MJG71" s="386"/>
      <c r="MJH71" s="386"/>
      <c r="MJI71" s="386"/>
      <c r="MJJ71" s="386"/>
      <c r="MJK71" s="386"/>
      <c r="MJL71" s="386"/>
      <c r="MJM71" s="386"/>
      <c r="MJN71" s="386"/>
      <c r="MJO71" s="386"/>
      <c r="MJP71" s="386"/>
      <c r="MJQ71" s="386"/>
      <c r="MJR71" s="386"/>
      <c r="MJS71" s="386"/>
      <c r="MJT71" s="386"/>
      <c r="MJU71" s="386"/>
      <c r="MJV71" s="386"/>
      <c r="MJW71" s="386"/>
      <c r="MJX71" s="386"/>
      <c r="MJY71" s="386"/>
      <c r="MJZ71" s="386"/>
      <c r="MKA71" s="386"/>
      <c r="MKB71" s="386"/>
      <c r="MKC71" s="386"/>
      <c r="MKD71" s="386"/>
      <c r="MKE71" s="386"/>
      <c r="MKF71" s="386"/>
      <c r="MKG71" s="386"/>
      <c r="MKH71" s="386"/>
      <c r="MKI71" s="386"/>
      <c r="MKJ71" s="386"/>
      <c r="MKK71" s="386"/>
      <c r="MKL71" s="386"/>
      <c r="MKM71" s="386"/>
      <c r="MKN71" s="386"/>
      <c r="MKO71" s="386"/>
      <c r="MKP71" s="386"/>
      <c r="MKQ71" s="386"/>
      <c r="MKR71" s="386"/>
      <c r="MKS71" s="386"/>
      <c r="MKT71" s="386"/>
      <c r="MKU71" s="386"/>
      <c r="MKV71" s="386"/>
      <c r="MKW71" s="386"/>
      <c r="MKX71" s="386"/>
      <c r="MKY71" s="386"/>
      <c r="MKZ71" s="386"/>
      <c r="MLA71" s="386"/>
      <c r="MLB71" s="386"/>
      <c r="MLC71" s="386"/>
      <c r="MLD71" s="386"/>
      <c r="MLE71" s="386"/>
      <c r="MLF71" s="386"/>
      <c r="MLG71" s="386"/>
      <c r="MLH71" s="386"/>
      <c r="MLI71" s="386"/>
      <c r="MLJ71" s="386"/>
      <c r="MLK71" s="386"/>
      <c r="MLL71" s="386"/>
      <c r="MLM71" s="386"/>
      <c r="MLN71" s="386"/>
      <c r="MLO71" s="386"/>
      <c r="MLP71" s="386"/>
      <c r="MLQ71" s="386"/>
      <c r="MLR71" s="386"/>
      <c r="MLS71" s="386"/>
      <c r="MLT71" s="386"/>
      <c r="MLU71" s="386"/>
      <c r="MLV71" s="386"/>
      <c r="MLW71" s="386"/>
      <c r="MLX71" s="386"/>
      <c r="MLY71" s="386"/>
      <c r="MLZ71" s="386"/>
      <c r="MMA71" s="386"/>
      <c r="MMB71" s="386"/>
      <c r="MMC71" s="386"/>
      <c r="MMD71" s="386"/>
      <c r="MME71" s="386"/>
      <c r="MMF71" s="386"/>
      <c r="MMG71" s="386"/>
      <c r="MMH71" s="386"/>
      <c r="MMI71" s="386"/>
      <c r="MMJ71" s="386"/>
      <c r="MMK71" s="386"/>
      <c r="MML71" s="386"/>
      <c r="MMM71" s="386"/>
      <c r="MMN71" s="386"/>
      <c r="MMO71" s="386"/>
      <c r="MMP71" s="386"/>
      <c r="MMQ71" s="386"/>
      <c r="MMR71" s="386"/>
      <c r="MMS71" s="386"/>
      <c r="MMT71" s="386"/>
      <c r="MMU71" s="386"/>
      <c r="MMV71" s="386"/>
      <c r="MMW71" s="386"/>
      <c r="MMX71" s="386"/>
      <c r="MMY71" s="386"/>
      <c r="MMZ71" s="386"/>
      <c r="MNA71" s="386"/>
      <c r="MNB71" s="386"/>
      <c r="MNC71" s="386"/>
      <c r="MND71" s="386"/>
      <c r="MNE71" s="386"/>
      <c r="MNF71" s="386"/>
      <c r="MNG71" s="386"/>
      <c r="MNH71" s="386"/>
      <c r="MNI71" s="386"/>
      <c r="MNJ71" s="386"/>
      <c r="MNK71" s="386"/>
      <c r="MNL71" s="386"/>
      <c r="MNM71" s="386"/>
      <c r="MNN71" s="386"/>
      <c r="MNO71" s="386"/>
      <c r="MNP71" s="386"/>
      <c r="MNQ71" s="386"/>
      <c r="MNR71" s="386"/>
      <c r="MNS71" s="386"/>
      <c r="MNT71" s="386"/>
      <c r="MNU71" s="386"/>
      <c r="MNV71" s="386"/>
      <c r="MNW71" s="386"/>
      <c r="MNX71" s="386"/>
      <c r="MNY71" s="386"/>
      <c r="MNZ71" s="386"/>
      <c r="MOA71" s="386"/>
      <c r="MOB71" s="386"/>
      <c r="MOC71" s="386"/>
      <c r="MOD71" s="386"/>
      <c r="MOE71" s="386"/>
      <c r="MOF71" s="386"/>
      <c r="MOG71" s="386"/>
      <c r="MOH71" s="386"/>
      <c r="MOI71" s="386"/>
      <c r="MOJ71" s="386"/>
      <c r="MOK71" s="386"/>
      <c r="MOL71" s="386"/>
      <c r="MOM71" s="386"/>
      <c r="MON71" s="386"/>
      <c r="MOO71" s="386"/>
      <c r="MOP71" s="386"/>
      <c r="MOQ71" s="386"/>
      <c r="MOR71" s="386"/>
      <c r="MOS71" s="386"/>
      <c r="MOT71" s="386"/>
      <c r="MOU71" s="386"/>
      <c r="MOV71" s="386"/>
      <c r="MOW71" s="386"/>
      <c r="MOX71" s="386"/>
      <c r="MOY71" s="386"/>
      <c r="MOZ71" s="386"/>
      <c r="MPA71" s="386"/>
      <c r="MPB71" s="386"/>
      <c r="MPC71" s="386"/>
      <c r="MPD71" s="386"/>
      <c r="MPE71" s="386"/>
      <c r="MPF71" s="386"/>
      <c r="MPG71" s="386"/>
      <c r="MPH71" s="386"/>
      <c r="MPI71" s="386"/>
      <c r="MPJ71" s="386"/>
      <c r="MPK71" s="386"/>
      <c r="MPL71" s="386"/>
      <c r="MPM71" s="386"/>
      <c r="MPN71" s="386"/>
      <c r="MPO71" s="386"/>
      <c r="MPP71" s="386"/>
      <c r="MPQ71" s="386"/>
      <c r="MPR71" s="386"/>
      <c r="MPS71" s="386"/>
      <c r="MPT71" s="386"/>
      <c r="MPU71" s="386"/>
      <c r="MPV71" s="386"/>
      <c r="MPW71" s="386"/>
      <c r="MPX71" s="386"/>
      <c r="MPY71" s="386"/>
      <c r="MPZ71" s="386"/>
      <c r="MQA71" s="386"/>
      <c r="MQB71" s="386"/>
      <c r="MQC71" s="386"/>
      <c r="MQD71" s="386"/>
      <c r="MQE71" s="386"/>
      <c r="MQF71" s="386"/>
      <c r="MQG71" s="386"/>
      <c r="MQH71" s="386"/>
      <c r="MQI71" s="386"/>
      <c r="MQJ71" s="386"/>
      <c r="MQK71" s="386"/>
      <c r="MQL71" s="386"/>
      <c r="MQM71" s="386"/>
      <c r="MQN71" s="386"/>
      <c r="MQO71" s="386"/>
      <c r="MQP71" s="386"/>
      <c r="MQQ71" s="386"/>
      <c r="MQR71" s="386"/>
      <c r="MQS71" s="386"/>
      <c r="MQT71" s="386"/>
      <c r="MQU71" s="386"/>
      <c r="MQV71" s="386"/>
      <c r="MQW71" s="386"/>
      <c r="MQX71" s="386"/>
      <c r="MQY71" s="386"/>
      <c r="MQZ71" s="386"/>
      <c r="MRA71" s="386"/>
      <c r="MRB71" s="386"/>
      <c r="MRC71" s="386"/>
      <c r="MRD71" s="386"/>
      <c r="MRE71" s="386"/>
      <c r="MRF71" s="386"/>
      <c r="MRG71" s="386"/>
      <c r="MRH71" s="386"/>
      <c r="MRI71" s="386"/>
      <c r="MRJ71" s="386"/>
      <c r="MRK71" s="386"/>
      <c r="MRL71" s="386"/>
      <c r="MRM71" s="386"/>
      <c r="MRN71" s="386"/>
      <c r="MRO71" s="386"/>
      <c r="MRP71" s="386"/>
      <c r="MRQ71" s="386"/>
      <c r="MRR71" s="386"/>
      <c r="MRS71" s="386"/>
      <c r="MRT71" s="386"/>
      <c r="MRU71" s="386"/>
      <c r="MRV71" s="386"/>
      <c r="MRW71" s="386"/>
      <c r="MRX71" s="386"/>
      <c r="MRY71" s="386"/>
      <c r="MRZ71" s="386"/>
      <c r="MSA71" s="386"/>
      <c r="MSB71" s="386"/>
      <c r="MSC71" s="386"/>
      <c r="MSD71" s="386"/>
      <c r="MSE71" s="386"/>
      <c r="MSF71" s="386"/>
      <c r="MSG71" s="386"/>
      <c r="MSH71" s="386"/>
      <c r="MSI71" s="386"/>
      <c r="MSJ71" s="386"/>
      <c r="MSK71" s="386"/>
      <c r="MSL71" s="386"/>
      <c r="MSM71" s="386"/>
      <c r="MSN71" s="386"/>
      <c r="MSO71" s="386"/>
      <c r="MSP71" s="386"/>
      <c r="MSQ71" s="386"/>
      <c r="MSR71" s="386"/>
      <c r="MSS71" s="386"/>
      <c r="MST71" s="386"/>
      <c r="MSU71" s="386"/>
      <c r="MSV71" s="386"/>
      <c r="MSW71" s="386"/>
      <c r="MSX71" s="386"/>
      <c r="MSY71" s="386"/>
      <c r="MSZ71" s="386"/>
      <c r="MTA71" s="386"/>
      <c r="MTB71" s="386"/>
      <c r="MTC71" s="386"/>
      <c r="MTD71" s="386"/>
      <c r="MTE71" s="386"/>
      <c r="MTF71" s="386"/>
      <c r="MTG71" s="386"/>
      <c r="MTH71" s="386"/>
      <c r="MTI71" s="386"/>
      <c r="MTJ71" s="386"/>
      <c r="MTK71" s="386"/>
      <c r="MTL71" s="386"/>
      <c r="MTM71" s="386"/>
      <c r="MTN71" s="386"/>
      <c r="MTO71" s="386"/>
      <c r="MTP71" s="386"/>
      <c r="MTQ71" s="386"/>
      <c r="MTR71" s="386"/>
      <c r="MTS71" s="386"/>
      <c r="MTT71" s="386"/>
      <c r="MTU71" s="386"/>
      <c r="MTV71" s="386"/>
      <c r="MTW71" s="386"/>
      <c r="MTX71" s="386"/>
      <c r="MTY71" s="386"/>
      <c r="MTZ71" s="386"/>
      <c r="MUA71" s="386"/>
      <c r="MUB71" s="386"/>
      <c r="MUC71" s="386"/>
      <c r="MUD71" s="386"/>
      <c r="MUE71" s="386"/>
      <c r="MUF71" s="386"/>
      <c r="MUG71" s="386"/>
      <c r="MUH71" s="386"/>
      <c r="MUI71" s="386"/>
      <c r="MUJ71" s="386"/>
      <c r="MUK71" s="386"/>
      <c r="MUL71" s="386"/>
      <c r="MUM71" s="386"/>
      <c r="MUN71" s="386"/>
      <c r="MUO71" s="386"/>
      <c r="MUP71" s="386"/>
      <c r="MUQ71" s="386"/>
      <c r="MUR71" s="386"/>
      <c r="MUS71" s="386"/>
      <c r="MUT71" s="386"/>
      <c r="MUU71" s="386"/>
      <c r="MUV71" s="386"/>
      <c r="MUW71" s="386"/>
      <c r="MUX71" s="386"/>
      <c r="MUY71" s="386"/>
      <c r="MUZ71" s="386"/>
      <c r="MVA71" s="386"/>
      <c r="MVB71" s="386"/>
      <c r="MVC71" s="386"/>
      <c r="MVD71" s="386"/>
      <c r="MVE71" s="386"/>
      <c r="MVF71" s="386"/>
      <c r="MVG71" s="386"/>
      <c r="MVH71" s="386"/>
      <c r="MVI71" s="386"/>
      <c r="MVJ71" s="386"/>
      <c r="MVK71" s="386"/>
      <c r="MVL71" s="386"/>
      <c r="MVM71" s="386"/>
      <c r="MVN71" s="386"/>
      <c r="MVO71" s="386"/>
      <c r="MVP71" s="386"/>
      <c r="MVQ71" s="386"/>
      <c r="MVR71" s="386"/>
      <c r="MVS71" s="386"/>
      <c r="MVT71" s="386"/>
      <c r="MVU71" s="386"/>
      <c r="MVV71" s="386"/>
      <c r="MVW71" s="386"/>
      <c r="MVX71" s="386"/>
      <c r="MVY71" s="386"/>
      <c r="MVZ71" s="386"/>
      <c r="MWA71" s="386"/>
      <c r="MWB71" s="386"/>
      <c r="MWC71" s="386"/>
      <c r="MWD71" s="386"/>
      <c r="MWE71" s="386"/>
      <c r="MWF71" s="386"/>
      <c r="MWG71" s="386"/>
      <c r="MWH71" s="386"/>
      <c r="MWI71" s="386"/>
      <c r="MWJ71" s="386"/>
      <c r="MWK71" s="386"/>
      <c r="MWL71" s="386"/>
      <c r="MWM71" s="386"/>
      <c r="MWN71" s="386"/>
      <c r="MWO71" s="386"/>
      <c r="MWP71" s="386"/>
      <c r="MWQ71" s="386"/>
      <c r="MWR71" s="386"/>
      <c r="MWS71" s="386"/>
      <c r="MWT71" s="386"/>
      <c r="MWU71" s="386"/>
      <c r="MWV71" s="386"/>
      <c r="MWW71" s="386"/>
      <c r="MWX71" s="386"/>
      <c r="MWY71" s="386"/>
      <c r="MWZ71" s="386"/>
      <c r="MXA71" s="386"/>
      <c r="MXB71" s="386"/>
      <c r="MXC71" s="386"/>
      <c r="MXD71" s="386"/>
      <c r="MXE71" s="386"/>
      <c r="MXF71" s="386"/>
      <c r="MXG71" s="386"/>
      <c r="MXH71" s="386"/>
      <c r="MXI71" s="386"/>
      <c r="MXJ71" s="386"/>
      <c r="MXK71" s="386"/>
      <c r="MXL71" s="386"/>
      <c r="MXM71" s="386"/>
      <c r="MXN71" s="386"/>
      <c r="MXO71" s="386"/>
      <c r="MXP71" s="386"/>
      <c r="MXQ71" s="386"/>
      <c r="MXR71" s="386"/>
      <c r="MXS71" s="386"/>
      <c r="MXT71" s="386"/>
      <c r="MXU71" s="386"/>
      <c r="MXV71" s="386"/>
      <c r="MXW71" s="386"/>
      <c r="MXX71" s="386"/>
      <c r="MXY71" s="386"/>
      <c r="MXZ71" s="386"/>
      <c r="MYA71" s="386"/>
      <c r="MYB71" s="386"/>
      <c r="MYC71" s="386"/>
      <c r="MYD71" s="386"/>
      <c r="MYE71" s="386"/>
      <c r="MYF71" s="386"/>
      <c r="MYG71" s="386"/>
      <c r="MYH71" s="386"/>
      <c r="MYI71" s="386"/>
      <c r="MYJ71" s="386"/>
      <c r="MYK71" s="386"/>
      <c r="MYL71" s="386"/>
      <c r="MYM71" s="386"/>
      <c r="MYN71" s="386"/>
      <c r="MYO71" s="386"/>
      <c r="MYP71" s="386"/>
      <c r="MYQ71" s="386"/>
      <c r="MYR71" s="386"/>
      <c r="MYS71" s="386"/>
      <c r="MYT71" s="386"/>
      <c r="MYU71" s="386"/>
      <c r="MYV71" s="386"/>
      <c r="MYW71" s="386"/>
      <c r="MYX71" s="386"/>
      <c r="MYY71" s="386"/>
      <c r="MYZ71" s="386"/>
      <c r="MZA71" s="386"/>
      <c r="MZB71" s="386"/>
      <c r="MZC71" s="386"/>
      <c r="MZD71" s="386"/>
      <c r="MZE71" s="386"/>
      <c r="MZF71" s="386"/>
      <c r="MZG71" s="386"/>
      <c r="MZH71" s="386"/>
      <c r="MZI71" s="386"/>
      <c r="MZJ71" s="386"/>
      <c r="MZK71" s="386"/>
      <c r="MZL71" s="386"/>
      <c r="MZM71" s="386"/>
      <c r="MZN71" s="386"/>
      <c r="MZO71" s="386"/>
      <c r="MZP71" s="386"/>
      <c r="MZQ71" s="386"/>
      <c r="MZR71" s="386"/>
      <c r="MZS71" s="386"/>
      <c r="MZT71" s="386"/>
      <c r="MZU71" s="386"/>
      <c r="MZV71" s="386"/>
      <c r="MZW71" s="386"/>
      <c r="MZX71" s="386"/>
      <c r="MZY71" s="386"/>
      <c r="MZZ71" s="386"/>
      <c r="NAA71" s="386"/>
      <c r="NAB71" s="386"/>
      <c r="NAC71" s="386"/>
      <c r="NAD71" s="386"/>
      <c r="NAE71" s="386"/>
      <c r="NAF71" s="386"/>
      <c r="NAG71" s="386"/>
      <c r="NAH71" s="386"/>
      <c r="NAI71" s="386"/>
      <c r="NAJ71" s="386"/>
      <c r="NAK71" s="386"/>
      <c r="NAL71" s="386"/>
      <c r="NAM71" s="386"/>
      <c r="NAN71" s="386"/>
      <c r="NAO71" s="386"/>
      <c r="NAP71" s="386"/>
      <c r="NAQ71" s="386"/>
      <c r="NAR71" s="386"/>
      <c r="NAS71" s="386"/>
      <c r="NAT71" s="386"/>
      <c r="NAU71" s="386"/>
      <c r="NAV71" s="386"/>
      <c r="NAW71" s="386"/>
      <c r="NAX71" s="386"/>
      <c r="NAY71" s="386"/>
      <c r="NAZ71" s="386"/>
      <c r="NBA71" s="386"/>
      <c r="NBB71" s="386"/>
      <c r="NBC71" s="386"/>
      <c r="NBD71" s="386"/>
      <c r="NBE71" s="386"/>
      <c r="NBF71" s="386"/>
      <c r="NBG71" s="386"/>
      <c r="NBH71" s="386"/>
      <c r="NBI71" s="386"/>
      <c r="NBJ71" s="386"/>
      <c r="NBK71" s="386"/>
      <c r="NBL71" s="386"/>
      <c r="NBM71" s="386"/>
      <c r="NBN71" s="386"/>
      <c r="NBO71" s="386"/>
      <c r="NBP71" s="386"/>
      <c r="NBQ71" s="386"/>
      <c r="NBR71" s="386"/>
      <c r="NBS71" s="386"/>
      <c r="NBT71" s="386"/>
      <c r="NBU71" s="386"/>
      <c r="NBV71" s="386"/>
      <c r="NBW71" s="386"/>
      <c r="NBX71" s="386"/>
      <c r="NBY71" s="386"/>
      <c r="NBZ71" s="386"/>
      <c r="NCA71" s="386"/>
      <c r="NCB71" s="386"/>
      <c r="NCC71" s="386"/>
      <c r="NCD71" s="386"/>
      <c r="NCE71" s="386"/>
      <c r="NCF71" s="386"/>
      <c r="NCG71" s="386"/>
      <c r="NCH71" s="386"/>
      <c r="NCI71" s="386"/>
      <c r="NCJ71" s="386"/>
      <c r="NCK71" s="386"/>
      <c r="NCL71" s="386"/>
      <c r="NCM71" s="386"/>
      <c r="NCN71" s="386"/>
      <c r="NCO71" s="386"/>
      <c r="NCP71" s="386"/>
      <c r="NCQ71" s="386"/>
      <c r="NCR71" s="386"/>
      <c r="NCS71" s="386"/>
      <c r="NCT71" s="386"/>
      <c r="NCU71" s="386"/>
      <c r="NCV71" s="386"/>
      <c r="NCW71" s="386"/>
      <c r="NCX71" s="386"/>
      <c r="NCY71" s="386"/>
      <c r="NCZ71" s="386"/>
      <c r="NDA71" s="386"/>
      <c r="NDB71" s="386"/>
      <c r="NDC71" s="386"/>
      <c r="NDD71" s="386"/>
      <c r="NDE71" s="386"/>
      <c r="NDF71" s="386"/>
      <c r="NDG71" s="386"/>
      <c r="NDH71" s="386"/>
      <c r="NDI71" s="386"/>
      <c r="NDJ71" s="386"/>
      <c r="NDK71" s="386"/>
      <c r="NDL71" s="386"/>
      <c r="NDM71" s="386"/>
      <c r="NDN71" s="386"/>
      <c r="NDO71" s="386"/>
      <c r="NDP71" s="386"/>
      <c r="NDQ71" s="386"/>
      <c r="NDR71" s="386"/>
      <c r="NDS71" s="386"/>
      <c r="NDT71" s="386"/>
      <c r="NDU71" s="386"/>
      <c r="NDV71" s="386"/>
      <c r="NDW71" s="386"/>
      <c r="NDX71" s="386"/>
      <c r="NDY71" s="386"/>
      <c r="NDZ71" s="386"/>
      <c r="NEA71" s="386"/>
      <c r="NEB71" s="386"/>
      <c r="NEC71" s="386"/>
      <c r="NED71" s="386"/>
      <c r="NEE71" s="386"/>
      <c r="NEF71" s="386"/>
      <c r="NEG71" s="386"/>
      <c r="NEH71" s="386"/>
      <c r="NEI71" s="386"/>
      <c r="NEJ71" s="386"/>
      <c r="NEK71" s="386"/>
      <c r="NEL71" s="386"/>
      <c r="NEM71" s="386"/>
      <c r="NEN71" s="386"/>
      <c r="NEO71" s="386"/>
      <c r="NEP71" s="386"/>
      <c r="NEQ71" s="386"/>
      <c r="NER71" s="386"/>
      <c r="NES71" s="386"/>
      <c r="NET71" s="386"/>
      <c r="NEU71" s="386"/>
      <c r="NEV71" s="386"/>
      <c r="NEW71" s="386"/>
      <c r="NEX71" s="386"/>
      <c r="NEY71" s="386"/>
      <c r="NEZ71" s="386"/>
      <c r="NFA71" s="386"/>
      <c r="NFB71" s="386"/>
      <c r="NFC71" s="386"/>
      <c r="NFD71" s="386"/>
      <c r="NFE71" s="386"/>
      <c r="NFF71" s="386"/>
      <c r="NFG71" s="386"/>
      <c r="NFH71" s="386"/>
      <c r="NFI71" s="386"/>
      <c r="NFJ71" s="386"/>
      <c r="NFK71" s="386"/>
      <c r="NFL71" s="386"/>
      <c r="NFM71" s="386"/>
      <c r="NFN71" s="386"/>
      <c r="NFO71" s="386"/>
      <c r="NFP71" s="386"/>
      <c r="NFQ71" s="386"/>
      <c r="NFR71" s="386"/>
      <c r="NFS71" s="386"/>
      <c r="NFT71" s="386"/>
      <c r="NFU71" s="386"/>
      <c r="NFV71" s="386"/>
      <c r="NFW71" s="386"/>
      <c r="NFX71" s="386"/>
      <c r="NFY71" s="386"/>
      <c r="NFZ71" s="386"/>
      <c r="NGA71" s="386"/>
      <c r="NGB71" s="386"/>
      <c r="NGC71" s="386"/>
      <c r="NGD71" s="386"/>
      <c r="NGE71" s="386"/>
      <c r="NGF71" s="386"/>
      <c r="NGG71" s="386"/>
      <c r="NGH71" s="386"/>
      <c r="NGI71" s="386"/>
      <c r="NGJ71" s="386"/>
      <c r="NGK71" s="386"/>
      <c r="NGL71" s="386"/>
      <c r="NGM71" s="386"/>
      <c r="NGN71" s="386"/>
      <c r="NGO71" s="386"/>
      <c r="NGP71" s="386"/>
      <c r="NGQ71" s="386"/>
      <c r="NGR71" s="386"/>
      <c r="NGS71" s="386"/>
      <c r="NGT71" s="386"/>
      <c r="NGU71" s="386"/>
      <c r="NGV71" s="386"/>
      <c r="NGW71" s="386"/>
      <c r="NGX71" s="386"/>
      <c r="NGY71" s="386"/>
      <c r="NGZ71" s="386"/>
      <c r="NHA71" s="386"/>
      <c r="NHB71" s="386"/>
      <c r="NHC71" s="386"/>
      <c r="NHD71" s="386"/>
      <c r="NHE71" s="386"/>
      <c r="NHF71" s="386"/>
      <c r="NHG71" s="386"/>
      <c r="NHH71" s="386"/>
      <c r="NHI71" s="386"/>
      <c r="NHJ71" s="386"/>
      <c r="NHK71" s="386"/>
      <c r="NHL71" s="386"/>
      <c r="NHM71" s="386"/>
      <c r="NHN71" s="386"/>
      <c r="NHO71" s="386"/>
      <c r="NHP71" s="386"/>
      <c r="NHQ71" s="386"/>
      <c r="NHR71" s="386"/>
      <c r="NHS71" s="386"/>
      <c r="NHT71" s="386"/>
      <c r="NHU71" s="386"/>
      <c r="NHV71" s="386"/>
      <c r="NHW71" s="386"/>
      <c r="NHX71" s="386"/>
      <c r="NHY71" s="386"/>
      <c r="NHZ71" s="386"/>
      <c r="NIA71" s="386"/>
      <c r="NIB71" s="386"/>
      <c r="NIC71" s="386"/>
      <c r="NID71" s="386"/>
      <c r="NIE71" s="386"/>
      <c r="NIF71" s="386"/>
      <c r="NIG71" s="386"/>
      <c r="NIH71" s="386"/>
      <c r="NII71" s="386"/>
      <c r="NIJ71" s="386"/>
      <c r="NIK71" s="386"/>
      <c r="NIL71" s="386"/>
      <c r="NIM71" s="386"/>
      <c r="NIN71" s="386"/>
      <c r="NIO71" s="386"/>
      <c r="NIP71" s="386"/>
      <c r="NIQ71" s="386"/>
      <c r="NIR71" s="386"/>
      <c r="NIS71" s="386"/>
      <c r="NIT71" s="386"/>
      <c r="NIU71" s="386"/>
      <c r="NIV71" s="386"/>
      <c r="NIW71" s="386"/>
      <c r="NIX71" s="386"/>
      <c r="NIY71" s="386"/>
      <c r="NIZ71" s="386"/>
      <c r="NJA71" s="386"/>
      <c r="NJB71" s="386"/>
      <c r="NJC71" s="386"/>
      <c r="NJD71" s="386"/>
      <c r="NJE71" s="386"/>
      <c r="NJF71" s="386"/>
      <c r="NJG71" s="386"/>
      <c r="NJH71" s="386"/>
      <c r="NJI71" s="386"/>
      <c r="NJJ71" s="386"/>
      <c r="NJK71" s="386"/>
      <c r="NJL71" s="386"/>
      <c r="NJM71" s="386"/>
      <c r="NJN71" s="386"/>
      <c r="NJO71" s="386"/>
      <c r="NJP71" s="386"/>
      <c r="NJQ71" s="386"/>
      <c r="NJR71" s="386"/>
      <c r="NJS71" s="386"/>
      <c r="NJT71" s="386"/>
      <c r="NJU71" s="386"/>
      <c r="NJV71" s="386"/>
      <c r="NJW71" s="386"/>
      <c r="NJX71" s="386"/>
      <c r="NJY71" s="386"/>
      <c r="NJZ71" s="386"/>
      <c r="NKA71" s="386"/>
      <c r="NKB71" s="386"/>
      <c r="NKC71" s="386"/>
      <c r="NKD71" s="386"/>
      <c r="NKE71" s="386"/>
      <c r="NKF71" s="386"/>
      <c r="NKG71" s="386"/>
      <c r="NKH71" s="386"/>
      <c r="NKI71" s="386"/>
      <c r="NKJ71" s="386"/>
      <c r="NKK71" s="386"/>
      <c r="NKL71" s="386"/>
      <c r="NKM71" s="386"/>
      <c r="NKN71" s="386"/>
      <c r="NKO71" s="386"/>
      <c r="NKP71" s="386"/>
      <c r="NKQ71" s="386"/>
      <c r="NKR71" s="386"/>
      <c r="NKS71" s="386"/>
      <c r="NKT71" s="386"/>
      <c r="NKU71" s="386"/>
      <c r="NKV71" s="386"/>
      <c r="NKW71" s="386"/>
      <c r="NKX71" s="386"/>
      <c r="NKY71" s="386"/>
      <c r="NKZ71" s="386"/>
      <c r="NLA71" s="386"/>
      <c r="NLB71" s="386"/>
      <c r="NLC71" s="386"/>
      <c r="NLD71" s="386"/>
      <c r="NLE71" s="386"/>
      <c r="NLF71" s="386"/>
      <c r="NLG71" s="386"/>
      <c r="NLH71" s="386"/>
      <c r="NLI71" s="386"/>
      <c r="NLJ71" s="386"/>
      <c r="NLK71" s="386"/>
      <c r="NLL71" s="386"/>
      <c r="NLM71" s="386"/>
      <c r="NLN71" s="386"/>
      <c r="NLO71" s="386"/>
      <c r="NLP71" s="386"/>
      <c r="NLQ71" s="386"/>
      <c r="NLR71" s="386"/>
      <c r="NLS71" s="386"/>
      <c r="NLT71" s="386"/>
      <c r="NLU71" s="386"/>
      <c r="NLV71" s="386"/>
      <c r="NLW71" s="386"/>
      <c r="NLX71" s="386"/>
      <c r="NLY71" s="386"/>
      <c r="NLZ71" s="386"/>
      <c r="NMA71" s="386"/>
      <c r="NMB71" s="386"/>
      <c r="NMC71" s="386"/>
      <c r="NMD71" s="386"/>
      <c r="NME71" s="386"/>
      <c r="NMF71" s="386"/>
      <c r="NMG71" s="386"/>
      <c r="NMH71" s="386"/>
      <c r="NMI71" s="386"/>
      <c r="NMJ71" s="386"/>
      <c r="NMK71" s="386"/>
      <c r="NML71" s="386"/>
      <c r="NMM71" s="386"/>
      <c r="NMN71" s="386"/>
      <c r="NMO71" s="386"/>
      <c r="NMP71" s="386"/>
      <c r="NMQ71" s="386"/>
      <c r="NMR71" s="386"/>
      <c r="NMS71" s="386"/>
      <c r="NMT71" s="386"/>
      <c r="NMU71" s="386"/>
      <c r="NMV71" s="386"/>
      <c r="NMW71" s="386"/>
      <c r="NMX71" s="386"/>
      <c r="NMY71" s="386"/>
      <c r="NMZ71" s="386"/>
      <c r="NNA71" s="386"/>
      <c r="NNB71" s="386"/>
      <c r="NNC71" s="386"/>
      <c r="NND71" s="386"/>
      <c r="NNE71" s="386"/>
      <c r="NNF71" s="386"/>
      <c r="NNG71" s="386"/>
      <c r="NNH71" s="386"/>
      <c r="NNI71" s="386"/>
      <c r="NNJ71" s="386"/>
      <c r="NNK71" s="386"/>
      <c r="NNL71" s="386"/>
      <c r="NNM71" s="386"/>
      <c r="NNN71" s="386"/>
      <c r="NNO71" s="386"/>
      <c r="NNP71" s="386"/>
      <c r="NNQ71" s="386"/>
      <c r="NNR71" s="386"/>
      <c r="NNS71" s="386"/>
      <c r="NNT71" s="386"/>
      <c r="NNU71" s="386"/>
      <c r="NNV71" s="386"/>
      <c r="NNW71" s="386"/>
      <c r="NNX71" s="386"/>
      <c r="NNY71" s="386"/>
      <c r="NNZ71" s="386"/>
      <c r="NOA71" s="386"/>
      <c r="NOB71" s="386"/>
      <c r="NOC71" s="386"/>
      <c r="NOD71" s="386"/>
      <c r="NOE71" s="386"/>
      <c r="NOF71" s="386"/>
      <c r="NOG71" s="386"/>
      <c r="NOH71" s="386"/>
      <c r="NOI71" s="386"/>
      <c r="NOJ71" s="386"/>
      <c r="NOK71" s="386"/>
      <c r="NOL71" s="386"/>
      <c r="NOM71" s="386"/>
      <c r="NON71" s="386"/>
      <c r="NOO71" s="386"/>
      <c r="NOP71" s="386"/>
      <c r="NOQ71" s="386"/>
      <c r="NOR71" s="386"/>
      <c r="NOS71" s="386"/>
      <c r="NOT71" s="386"/>
      <c r="NOU71" s="386"/>
      <c r="NOV71" s="386"/>
      <c r="NOW71" s="386"/>
      <c r="NOX71" s="386"/>
      <c r="NOY71" s="386"/>
      <c r="NOZ71" s="386"/>
      <c r="NPA71" s="386"/>
      <c r="NPB71" s="386"/>
      <c r="NPC71" s="386"/>
      <c r="NPD71" s="386"/>
      <c r="NPE71" s="386"/>
      <c r="NPF71" s="386"/>
      <c r="NPG71" s="386"/>
      <c r="NPH71" s="386"/>
      <c r="NPI71" s="386"/>
      <c r="NPJ71" s="386"/>
      <c r="NPK71" s="386"/>
      <c r="NPL71" s="386"/>
      <c r="NPM71" s="386"/>
      <c r="NPN71" s="386"/>
      <c r="NPO71" s="386"/>
      <c r="NPP71" s="386"/>
      <c r="NPQ71" s="386"/>
      <c r="NPR71" s="386"/>
      <c r="NPS71" s="386"/>
      <c r="NPT71" s="386"/>
      <c r="NPU71" s="386"/>
      <c r="NPV71" s="386"/>
      <c r="NPW71" s="386"/>
      <c r="NPX71" s="386"/>
      <c r="NPY71" s="386"/>
      <c r="NPZ71" s="386"/>
      <c r="NQA71" s="386"/>
      <c r="NQB71" s="386"/>
      <c r="NQC71" s="386"/>
      <c r="NQD71" s="386"/>
      <c r="NQE71" s="386"/>
      <c r="NQF71" s="386"/>
      <c r="NQG71" s="386"/>
      <c r="NQH71" s="386"/>
      <c r="NQI71" s="386"/>
      <c r="NQJ71" s="386"/>
      <c r="NQK71" s="386"/>
      <c r="NQL71" s="386"/>
      <c r="NQM71" s="386"/>
      <c r="NQN71" s="386"/>
      <c r="NQO71" s="386"/>
      <c r="NQP71" s="386"/>
      <c r="NQQ71" s="386"/>
      <c r="NQR71" s="386"/>
      <c r="NQS71" s="386"/>
      <c r="NQT71" s="386"/>
      <c r="NQU71" s="386"/>
      <c r="NQV71" s="386"/>
      <c r="NQW71" s="386"/>
      <c r="NQX71" s="386"/>
      <c r="NQY71" s="386"/>
      <c r="NQZ71" s="386"/>
      <c r="NRA71" s="386"/>
      <c r="NRB71" s="386"/>
      <c r="NRC71" s="386"/>
      <c r="NRD71" s="386"/>
      <c r="NRE71" s="386"/>
      <c r="NRF71" s="386"/>
      <c r="NRG71" s="386"/>
      <c r="NRH71" s="386"/>
      <c r="NRI71" s="386"/>
      <c r="NRJ71" s="386"/>
      <c r="NRK71" s="386"/>
      <c r="NRL71" s="386"/>
      <c r="NRM71" s="386"/>
      <c r="NRN71" s="386"/>
      <c r="NRO71" s="386"/>
      <c r="NRP71" s="386"/>
      <c r="NRQ71" s="386"/>
      <c r="NRR71" s="386"/>
      <c r="NRS71" s="386"/>
      <c r="NRT71" s="386"/>
      <c r="NRU71" s="386"/>
      <c r="NRV71" s="386"/>
      <c r="NRW71" s="386"/>
      <c r="NRX71" s="386"/>
      <c r="NRY71" s="386"/>
      <c r="NRZ71" s="386"/>
      <c r="NSA71" s="386"/>
      <c r="NSB71" s="386"/>
      <c r="NSC71" s="386"/>
      <c r="NSD71" s="386"/>
      <c r="NSE71" s="386"/>
      <c r="NSF71" s="386"/>
      <c r="NSG71" s="386"/>
      <c r="NSH71" s="386"/>
      <c r="NSI71" s="386"/>
      <c r="NSJ71" s="386"/>
      <c r="NSK71" s="386"/>
      <c r="NSL71" s="386"/>
      <c r="NSM71" s="386"/>
      <c r="NSN71" s="386"/>
      <c r="NSO71" s="386"/>
      <c r="NSP71" s="386"/>
      <c r="NSQ71" s="386"/>
      <c r="NSR71" s="386"/>
      <c r="NSS71" s="386"/>
      <c r="NST71" s="386"/>
      <c r="NSU71" s="386"/>
      <c r="NSV71" s="386"/>
      <c r="NSW71" s="386"/>
      <c r="NSX71" s="386"/>
      <c r="NSY71" s="386"/>
      <c r="NSZ71" s="386"/>
      <c r="NTA71" s="386"/>
      <c r="NTB71" s="386"/>
      <c r="NTC71" s="386"/>
      <c r="NTD71" s="386"/>
      <c r="NTE71" s="386"/>
      <c r="NTF71" s="386"/>
      <c r="NTG71" s="386"/>
      <c r="NTH71" s="386"/>
      <c r="NTI71" s="386"/>
      <c r="NTJ71" s="386"/>
      <c r="NTK71" s="386"/>
      <c r="NTL71" s="386"/>
      <c r="NTM71" s="386"/>
      <c r="NTN71" s="386"/>
      <c r="NTO71" s="386"/>
      <c r="NTP71" s="386"/>
      <c r="NTQ71" s="386"/>
      <c r="NTR71" s="386"/>
      <c r="NTS71" s="386"/>
      <c r="NTT71" s="386"/>
      <c r="NTU71" s="386"/>
      <c r="NTV71" s="386"/>
      <c r="NTW71" s="386"/>
      <c r="NTX71" s="386"/>
      <c r="NTY71" s="386"/>
      <c r="NTZ71" s="386"/>
      <c r="NUA71" s="386"/>
      <c r="NUB71" s="386"/>
      <c r="NUC71" s="386"/>
      <c r="NUD71" s="386"/>
      <c r="NUE71" s="386"/>
      <c r="NUF71" s="386"/>
      <c r="NUG71" s="386"/>
      <c r="NUH71" s="386"/>
      <c r="NUI71" s="386"/>
      <c r="NUJ71" s="386"/>
      <c r="NUK71" s="386"/>
      <c r="NUL71" s="386"/>
      <c r="NUM71" s="386"/>
      <c r="NUN71" s="386"/>
      <c r="NUO71" s="386"/>
      <c r="NUP71" s="386"/>
      <c r="NUQ71" s="386"/>
      <c r="NUR71" s="386"/>
      <c r="NUS71" s="386"/>
      <c r="NUT71" s="386"/>
      <c r="NUU71" s="386"/>
      <c r="NUV71" s="386"/>
      <c r="NUW71" s="386"/>
      <c r="NUX71" s="386"/>
      <c r="NUY71" s="386"/>
      <c r="NUZ71" s="386"/>
      <c r="NVA71" s="386"/>
      <c r="NVB71" s="386"/>
      <c r="NVC71" s="386"/>
      <c r="NVD71" s="386"/>
      <c r="NVE71" s="386"/>
      <c r="NVF71" s="386"/>
      <c r="NVG71" s="386"/>
      <c r="NVH71" s="386"/>
      <c r="NVI71" s="386"/>
      <c r="NVJ71" s="386"/>
      <c r="NVK71" s="386"/>
      <c r="NVL71" s="386"/>
      <c r="NVM71" s="386"/>
      <c r="NVN71" s="386"/>
      <c r="NVO71" s="386"/>
      <c r="NVP71" s="386"/>
      <c r="NVQ71" s="386"/>
      <c r="NVR71" s="386"/>
      <c r="NVS71" s="386"/>
      <c r="NVT71" s="386"/>
      <c r="NVU71" s="386"/>
      <c r="NVV71" s="386"/>
      <c r="NVW71" s="386"/>
      <c r="NVX71" s="386"/>
      <c r="NVY71" s="386"/>
      <c r="NVZ71" s="386"/>
      <c r="NWA71" s="386"/>
      <c r="NWB71" s="386"/>
      <c r="NWC71" s="386"/>
      <c r="NWD71" s="386"/>
      <c r="NWE71" s="386"/>
      <c r="NWF71" s="386"/>
      <c r="NWG71" s="386"/>
      <c r="NWH71" s="386"/>
      <c r="NWI71" s="386"/>
      <c r="NWJ71" s="386"/>
      <c r="NWK71" s="386"/>
      <c r="NWL71" s="386"/>
      <c r="NWM71" s="386"/>
      <c r="NWN71" s="386"/>
      <c r="NWO71" s="386"/>
      <c r="NWP71" s="386"/>
      <c r="NWQ71" s="386"/>
      <c r="NWR71" s="386"/>
      <c r="NWS71" s="386"/>
      <c r="NWT71" s="386"/>
      <c r="NWU71" s="386"/>
      <c r="NWV71" s="386"/>
      <c r="NWW71" s="386"/>
      <c r="NWX71" s="386"/>
      <c r="NWY71" s="386"/>
      <c r="NWZ71" s="386"/>
      <c r="NXA71" s="386"/>
      <c r="NXB71" s="386"/>
      <c r="NXC71" s="386"/>
      <c r="NXD71" s="386"/>
      <c r="NXE71" s="386"/>
      <c r="NXF71" s="386"/>
      <c r="NXG71" s="386"/>
      <c r="NXH71" s="386"/>
      <c r="NXI71" s="386"/>
      <c r="NXJ71" s="386"/>
      <c r="NXK71" s="386"/>
      <c r="NXL71" s="386"/>
      <c r="NXM71" s="386"/>
      <c r="NXN71" s="386"/>
      <c r="NXO71" s="386"/>
      <c r="NXP71" s="386"/>
      <c r="NXQ71" s="386"/>
      <c r="NXR71" s="386"/>
      <c r="NXS71" s="386"/>
      <c r="NXT71" s="386"/>
      <c r="NXU71" s="386"/>
      <c r="NXV71" s="386"/>
      <c r="NXW71" s="386"/>
      <c r="NXX71" s="386"/>
      <c r="NXY71" s="386"/>
      <c r="NXZ71" s="386"/>
      <c r="NYA71" s="386"/>
      <c r="NYB71" s="386"/>
      <c r="NYC71" s="386"/>
      <c r="NYD71" s="386"/>
      <c r="NYE71" s="386"/>
      <c r="NYF71" s="386"/>
      <c r="NYG71" s="386"/>
      <c r="NYH71" s="386"/>
      <c r="NYI71" s="386"/>
      <c r="NYJ71" s="386"/>
      <c r="NYK71" s="386"/>
      <c r="NYL71" s="386"/>
      <c r="NYM71" s="386"/>
      <c r="NYN71" s="386"/>
      <c r="NYO71" s="386"/>
      <c r="NYP71" s="386"/>
      <c r="NYQ71" s="386"/>
      <c r="NYR71" s="386"/>
      <c r="NYS71" s="386"/>
      <c r="NYT71" s="386"/>
      <c r="NYU71" s="386"/>
      <c r="NYV71" s="386"/>
      <c r="NYW71" s="386"/>
      <c r="NYX71" s="386"/>
      <c r="NYY71" s="386"/>
      <c r="NYZ71" s="386"/>
      <c r="NZA71" s="386"/>
      <c r="NZB71" s="386"/>
      <c r="NZC71" s="386"/>
      <c r="NZD71" s="386"/>
      <c r="NZE71" s="386"/>
      <c r="NZF71" s="386"/>
      <c r="NZG71" s="386"/>
      <c r="NZH71" s="386"/>
      <c r="NZI71" s="386"/>
      <c r="NZJ71" s="386"/>
      <c r="NZK71" s="386"/>
      <c r="NZL71" s="386"/>
      <c r="NZM71" s="386"/>
      <c r="NZN71" s="386"/>
      <c r="NZO71" s="386"/>
      <c r="NZP71" s="386"/>
      <c r="NZQ71" s="386"/>
      <c r="NZR71" s="386"/>
      <c r="NZS71" s="386"/>
      <c r="NZT71" s="386"/>
      <c r="NZU71" s="386"/>
      <c r="NZV71" s="386"/>
      <c r="NZW71" s="386"/>
      <c r="NZX71" s="386"/>
      <c r="NZY71" s="386"/>
      <c r="NZZ71" s="386"/>
      <c r="OAA71" s="386"/>
      <c r="OAB71" s="386"/>
      <c r="OAC71" s="386"/>
      <c r="OAD71" s="386"/>
      <c r="OAE71" s="386"/>
      <c r="OAF71" s="386"/>
      <c r="OAG71" s="386"/>
      <c r="OAH71" s="386"/>
      <c r="OAI71" s="386"/>
      <c r="OAJ71" s="386"/>
      <c r="OAK71" s="386"/>
      <c r="OAL71" s="386"/>
      <c r="OAM71" s="386"/>
      <c r="OAN71" s="386"/>
      <c r="OAO71" s="386"/>
      <c r="OAP71" s="386"/>
      <c r="OAQ71" s="386"/>
      <c r="OAR71" s="386"/>
      <c r="OAS71" s="386"/>
      <c r="OAT71" s="386"/>
      <c r="OAU71" s="386"/>
      <c r="OAV71" s="386"/>
      <c r="OAW71" s="386"/>
      <c r="OAX71" s="386"/>
      <c r="OAY71" s="386"/>
      <c r="OAZ71" s="386"/>
      <c r="OBA71" s="386"/>
      <c r="OBB71" s="386"/>
      <c r="OBC71" s="386"/>
      <c r="OBD71" s="386"/>
      <c r="OBE71" s="386"/>
      <c r="OBF71" s="386"/>
      <c r="OBG71" s="386"/>
      <c r="OBH71" s="386"/>
      <c r="OBI71" s="386"/>
      <c r="OBJ71" s="386"/>
      <c r="OBK71" s="386"/>
      <c r="OBL71" s="386"/>
      <c r="OBM71" s="386"/>
      <c r="OBN71" s="386"/>
      <c r="OBO71" s="386"/>
      <c r="OBP71" s="386"/>
      <c r="OBQ71" s="386"/>
      <c r="OBR71" s="386"/>
      <c r="OBS71" s="386"/>
      <c r="OBT71" s="386"/>
      <c r="OBU71" s="386"/>
      <c r="OBV71" s="386"/>
      <c r="OBW71" s="386"/>
      <c r="OBX71" s="386"/>
      <c r="OBY71" s="386"/>
      <c r="OBZ71" s="386"/>
      <c r="OCA71" s="386"/>
      <c r="OCB71" s="386"/>
      <c r="OCC71" s="386"/>
      <c r="OCD71" s="386"/>
      <c r="OCE71" s="386"/>
      <c r="OCF71" s="386"/>
      <c r="OCG71" s="386"/>
      <c r="OCH71" s="386"/>
      <c r="OCI71" s="386"/>
      <c r="OCJ71" s="386"/>
      <c r="OCK71" s="386"/>
      <c r="OCL71" s="386"/>
      <c r="OCM71" s="386"/>
      <c r="OCN71" s="386"/>
      <c r="OCO71" s="386"/>
      <c r="OCP71" s="386"/>
      <c r="OCQ71" s="386"/>
      <c r="OCR71" s="386"/>
      <c r="OCS71" s="386"/>
      <c r="OCT71" s="386"/>
      <c r="OCU71" s="386"/>
      <c r="OCV71" s="386"/>
      <c r="OCW71" s="386"/>
      <c r="OCX71" s="386"/>
      <c r="OCY71" s="386"/>
      <c r="OCZ71" s="386"/>
      <c r="ODA71" s="386"/>
      <c r="ODB71" s="386"/>
      <c r="ODC71" s="386"/>
      <c r="ODD71" s="386"/>
      <c r="ODE71" s="386"/>
      <c r="ODF71" s="386"/>
      <c r="ODG71" s="386"/>
      <c r="ODH71" s="386"/>
      <c r="ODI71" s="386"/>
      <c r="ODJ71" s="386"/>
      <c r="ODK71" s="386"/>
      <c r="ODL71" s="386"/>
      <c r="ODM71" s="386"/>
      <c r="ODN71" s="386"/>
      <c r="ODO71" s="386"/>
      <c r="ODP71" s="386"/>
      <c r="ODQ71" s="386"/>
      <c r="ODR71" s="386"/>
      <c r="ODS71" s="386"/>
      <c r="ODT71" s="386"/>
      <c r="ODU71" s="386"/>
      <c r="ODV71" s="386"/>
      <c r="ODW71" s="386"/>
      <c r="ODX71" s="386"/>
      <c r="ODY71" s="386"/>
      <c r="ODZ71" s="386"/>
      <c r="OEA71" s="386"/>
      <c r="OEB71" s="386"/>
      <c r="OEC71" s="386"/>
      <c r="OED71" s="386"/>
      <c r="OEE71" s="386"/>
      <c r="OEF71" s="386"/>
      <c r="OEG71" s="386"/>
      <c r="OEH71" s="386"/>
      <c r="OEI71" s="386"/>
      <c r="OEJ71" s="386"/>
      <c r="OEK71" s="386"/>
      <c r="OEL71" s="386"/>
      <c r="OEM71" s="386"/>
      <c r="OEN71" s="386"/>
      <c r="OEO71" s="386"/>
      <c r="OEP71" s="386"/>
      <c r="OEQ71" s="386"/>
      <c r="OER71" s="386"/>
      <c r="OES71" s="386"/>
      <c r="OET71" s="386"/>
      <c r="OEU71" s="386"/>
      <c r="OEV71" s="386"/>
      <c r="OEW71" s="386"/>
      <c r="OEX71" s="386"/>
      <c r="OEY71" s="386"/>
      <c r="OEZ71" s="386"/>
      <c r="OFA71" s="386"/>
      <c r="OFB71" s="386"/>
      <c r="OFC71" s="386"/>
      <c r="OFD71" s="386"/>
      <c r="OFE71" s="386"/>
      <c r="OFF71" s="386"/>
      <c r="OFG71" s="386"/>
      <c r="OFH71" s="386"/>
      <c r="OFI71" s="386"/>
      <c r="OFJ71" s="386"/>
      <c r="OFK71" s="386"/>
      <c r="OFL71" s="386"/>
      <c r="OFM71" s="386"/>
      <c r="OFN71" s="386"/>
      <c r="OFO71" s="386"/>
      <c r="OFP71" s="386"/>
      <c r="OFQ71" s="386"/>
      <c r="OFR71" s="386"/>
      <c r="OFS71" s="386"/>
      <c r="OFT71" s="386"/>
      <c r="OFU71" s="386"/>
      <c r="OFV71" s="386"/>
      <c r="OFW71" s="386"/>
      <c r="OFX71" s="386"/>
      <c r="OFY71" s="386"/>
      <c r="OFZ71" s="386"/>
      <c r="OGA71" s="386"/>
      <c r="OGB71" s="386"/>
      <c r="OGC71" s="386"/>
      <c r="OGD71" s="386"/>
      <c r="OGE71" s="386"/>
      <c r="OGF71" s="386"/>
      <c r="OGG71" s="386"/>
      <c r="OGH71" s="386"/>
      <c r="OGI71" s="386"/>
      <c r="OGJ71" s="386"/>
      <c r="OGK71" s="386"/>
      <c r="OGL71" s="386"/>
      <c r="OGM71" s="386"/>
      <c r="OGN71" s="386"/>
      <c r="OGO71" s="386"/>
      <c r="OGP71" s="386"/>
      <c r="OGQ71" s="386"/>
      <c r="OGR71" s="386"/>
      <c r="OGS71" s="386"/>
      <c r="OGT71" s="386"/>
      <c r="OGU71" s="386"/>
      <c r="OGV71" s="386"/>
      <c r="OGW71" s="386"/>
      <c r="OGX71" s="386"/>
      <c r="OGY71" s="386"/>
      <c r="OGZ71" s="386"/>
      <c r="OHA71" s="386"/>
      <c r="OHB71" s="386"/>
      <c r="OHC71" s="386"/>
      <c r="OHD71" s="386"/>
      <c r="OHE71" s="386"/>
      <c r="OHF71" s="386"/>
      <c r="OHG71" s="386"/>
      <c r="OHH71" s="386"/>
      <c r="OHI71" s="386"/>
      <c r="OHJ71" s="386"/>
      <c r="OHK71" s="386"/>
      <c r="OHL71" s="386"/>
      <c r="OHM71" s="386"/>
      <c r="OHN71" s="386"/>
      <c r="OHO71" s="386"/>
      <c r="OHP71" s="386"/>
      <c r="OHQ71" s="386"/>
      <c r="OHR71" s="386"/>
      <c r="OHS71" s="386"/>
      <c r="OHT71" s="386"/>
      <c r="OHU71" s="386"/>
      <c r="OHV71" s="386"/>
      <c r="OHW71" s="386"/>
      <c r="OHX71" s="386"/>
      <c r="OHY71" s="386"/>
      <c r="OHZ71" s="386"/>
      <c r="OIA71" s="386"/>
      <c r="OIB71" s="386"/>
      <c r="OIC71" s="386"/>
      <c r="OID71" s="386"/>
      <c r="OIE71" s="386"/>
      <c r="OIF71" s="386"/>
      <c r="OIG71" s="386"/>
      <c r="OIH71" s="386"/>
      <c r="OII71" s="386"/>
      <c r="OIJ71" s="386"/>
      <c r="OIK71" s="386"/>
      <c r="OIL71" s="386"/>
      <c r="OIM71" s="386"/>
      <c r="OIN71" s="386"/>
      <c r="OIO71" s="386"/>
      <c r="OIP71" s="386"/>
      <c r="OIQ71" s="386"/>
      <c r="OIR71" s="386"/>
      <c r="OIS71" s="386"/>
      <c r="OIT71" s="386"/>
      <c r="OIU71" s="386"/>
      <c r="OIV71" s="386"/>
      <c r="OIW71" s="386"/>
      <c r="OIX71" s="386"/>
      <c r="OIY71" s="386"/>
      <c r="OIZ71" s="386"/>
      <c r="OJA71" s="386"/>
      <c r="OJB71" s="386"/>
      <c r="OJC71" s="386"/>
      <c r="OJD71" s="386"/>
      <c r="OJE71" s="386"/>
      <c r="OJF71" s="386"/>
      <c r="OJG71" s="386"/>
      <c r="OJH71" s="386"/>
      <c r="OJI71" s="386"/>
      <c r="OJJ71" s="386"/>
      <c r="OJK71" s="386"/>
      <c r="OJL71" s="386"/>
      <c r="OJM71" s="386"/>
      <c r="OJN71" s="386"/>
      <c r="OJO71" s="386"/>
      <c r="OJP71" s="386"/>
      <c r="OJQ71" s="386"/>
      <c r="OJR71" s="386"/>
      <c r="OJS71" s="386"/>
      <c r="OJT71" s="386"/>
      <c r="OJU71" s="386"/>
      <c r="OJV71" s="386"/>
      <c r="OJW71" s="386"/>
      <c r="OJX71" s="386"/>
      <c r="OJY71" s="386"/>
      <c r="OJZ71" s="386"/>
      <c r="OKA71" s="386"/>
      <c r="OKB71" s="386"/>
      <c r="OKC71" s="386"/>
      <c r="OKD71" s="386"/>
      <c r="OKE71" s="386"/>
      <c r="OKF71" s="386"/>
      <c r="OKG71" s="386"/>
      <c r="OKH71" s="386"/>
      <c r="OKI71" s="386"/>
      <c r="OKJ71" s="386"/>
      <c r="OKK71" s="386"/>
      <c r="OKL71" s="386"/>
      <c r="OKM71" s="386"/>
      <c r="OKN71" s="386"/>
      <c r="OKO71" s="386"/>
      <c r="OKP71" s="386"/>
      <c r="OKQ71" s="386"/>
      <c r="OKR71" s="386"/>
      <c r="OKS71" s="386"/>
      <c r="OKT71" s="386"/>
      <c r="OKU71" s="386"/>
      <c r="OKV71" s="386"/>
      <c r="OKW71" s="386"/>
      <c r="OKX71" s="386"/>
      <c r="OKY71" s="386"/>
      <c r="OKZ71" s="386"/>
      <c r="OLA71" s="386"/>
      <c r="OLB71" s="386"/>
      <c r="OLC71" s="386"/>
      <c r="OLD71" s="386"/>
      <c r="OLE71" s="386"/>
      <c r="OLF71" s="386"/>
      <c r="OLG71" s="386"/>
      <c r="OLH71" s="386"/>
      <c r="OLI71" s="386"/>
      <c r="OLJ71" s="386"/>
      <c r="OLK71" s="386"/>
      <c r="OLL71" s="386"/>
      <c r="OLM71" s="386"/>
      <c r="OLN71" s="386"/>
      <c r="OLO71" s="386"/>
      <c r="OLP71" s="386"/>
      <c r="OLQ71" s="386"/>
      <c r="OLR71" s="386"/>
      <c r="OLS71" s="386"/>
      <c r="OLT71" s="386"/>
      <c r="OLU71" s="386"/>
      <c r="OLV71" s="386"/>
      <c r="OLW71" s="386"/>
      <c r="OLX71" s="386"/>
      <c r="OLY71" s="386"/>
      <c r="OLZ71" s="386"/>
      <c r="OMA71" s="386"/>
      <c r="OMB71" s="386"/>
      <c r="OMC71" s="386"/>
      <c r="OMD71" s="386"/>
      <c r="OME71" s="386"/>
      <c r="OMF71" s="386"/>
      <c r="OMG71" s="386"/>
      <c r="OMH71" s="386"/>
      <c r="OMI71" s="386"/>
      <c r="OMJ71" s="386"/>
      <c r="OMK71" s="386"/>
      <c r="OML71" s="386"/>
      <c r="OMM71" s="386"/>
      <c r="OMN71" s="386"/>
      <c r="OMO71" s="386"/>
      <c r="OMP71" s="386"/>
      <c r="OMQ71" s="386"/>
      <c r="OMR71" s="386"/>
      <c r="OMS71" s="386"/>
      <c r="OMT71" s="386"/>
      <c r="OMU71" s="386"/>
      <c r="OMV71" s="386"/>
      <c r="OMW71" s="386"/>
      <c r="OMX71" s="386"/>
      <c r="OMY71" s="386"/>
      <c r="OMZ71" s="386"/>
      <c r="ONA71" s="386"/>
      <c r="ONB71" s="386"/>
      <c r="ONC71" s="386"/>
      <c r="OND71" s="386"/>
      <c r="ONE71" s="386"/>
      <c r="ONF71" s="386"/>
      <c r="ONG71" s="386"/>
      <c r="ONH71" s="386"/>
      <c r="ONI71" s="386"/>
      <c r="ONJ71" s="386"/>
      <c r="ONK71" s="386"/>
      <c r="ONL71" s="386"/>
      <c r="ONM71" s="386"/>
      <c r="ONN71" s="386"/>
      <c r="ONO71" s="386"/>
      <c r="ONP71" s="386"/>
      <c r="ONQ71" s="386"/>
      <c r="ONR71" s="386"/>
      <c r="ONS71" s="386"/>
      <c r="ONT71" s="386"/>
      <c r="ONU71" s="386"/>
      <c r="ONV71" s="386"/>
      <c r="ONW71" s="386"/>
      <c r="ONX71" s="386"/>
      <c r="ONY71" s="386"/>
      <c r="ONZ71" s="386"/>
      <c r="OOA71" s="386"/>
      <c r="OOB71" s="386"/>
      <c r="OOC71" s="386"/>
      <c r="OOD71" s="386"/>
      <c r="OOE71" s="386"/>
      <c r="OOF71" s="386"/>
      <c r="OOG71" s="386"/>
      <c r="OOH71" s="386"/>
      <c r="OOI71" s="386"/>
      <c r="OOJ71" s="386"/>
      <c r="OOK71" s="386"/>
      <c r="OOL71" s="386"/>
      <c r="OOM71" s="386"/>
      <c r="OON71" s="386"/>
      <c r="OOO71" s="386"/>
      <c r="OOP71" s="386"/>
      <c r="OOQ71" s="386"/>
      <c r="OOR71" s="386"/>
      <c r="OOS71" s="386"/>
      <c r="OOT71" s="386"/>
      <c r="OOU71" s="386"/>
      <c r="OOV71" s="386"/>
      <c r="OOW71" s="386"/>
      <c r="OOX71" s="386"/>
      <c r="OOY71" s="386"/>
      <c r="OOZ71" s="386"/>
      <c r="OPA71" s="386"/>
      <c r="OPB71" s="386"/>
      <c r="OPC71" s="386"/>
      <c r="OPD71" s="386"/>
      <c r="OPE71" s="386"/>
      <c r="OPF71" s="386"/>
      <c r="OPG71" s="386"/>
      <c r="OPH71" s="386"/>
      <c r="OPI71" s="386"/>
      <c r="OPJ71" s="386"/>
      <c r="OPK71" s="386"/>
      <c r="OPL71" s="386"/>
      <c r="OPM71" s="386"/>
      <c r="OPN71" s="386"/>
      <c r="OPO71" s="386"/>
      <c r="OPP71" s="386"/>
      <c r="OPQ71" s="386"/>
      <c r="OPR71" s="386"/>
      <c r="OPS71" s="386"/>
      <c r="OPT71" s="386"/>
      <c r="OPU71" s="386"/>
      <c r="OPV71" s="386"/>
      <c r="OPW71" s="386"/>
      <c r="OPX71" s="386"/>
      <c r="OPY71" s="386"/>
      <c r="OPZ71" s="386"/>
      <c r="OQA71" s="386"/>
      <c r="OQB71" s="386"/>
      <c r="OQC71" s="386"/>
      <c r="OQD71" s="386"/>
      <c r="OQE71" s="386"/>
      <c r="OQF71" s="386"/>
      <c r="OQG71" s="386"/>
      <c r="OQH71" s="386"/>
      <c r="OQI71" s="386"/>
      <c r="OQJ71" s="386"/>
      <c r="OQK71" s="386"/>
      <c r="OQL71" s="386"/>
      <c r="OQM71" s="386"/>
      <c r="OQN71" s="386"/>
      <c r="OQO71" s="386"/>
      <c r="OQP71" s="386"/>
      <c r="OQQ71" s="386"/>
      <c r="OQR71" s="386"/>
      <c r="OQS71" s="386"/>
      <c r="OQT71" s="386"/>
      <c r="OQU71" s="386"/>
      <c r="OQV71" s="386"/>
      <c r="OQW71" s="386"/>
      <c r="OQX71" s="386"/>
      <c r="OQY71" s="386"/>
      <c r="OQZ71" s="386"/>
      <c r="ORA71" s="386"/>
      <c r="ORB71" s="386"/>
      <c r="ORC71" s="386"/>
      <c r="ORD71" s="386"/>
      <c r="ORE71" s="386"/>
      <c r="ORF71" s="386"/>
      <c r="ORG71" s="386"/>
      <c r="ORH71" s="386"/>
      <c r="ORI71" s="386"/>
      <c r="ORJ71" s="386"/>
      <c r="ORK71" s="386"/>
      <c r="ORL71" s="386"/>
      <c r="ORM71" s="386"/>
      <c r="ORN71" s="386"/>
      <c r="ORO71" s="386"/>
      <c r="ORP71" s="386"/>
      <c r="ORQ71" s="386"/>
      <c r="ORR71" s="386"/>
      <c r="ORS71" s="386"/>
      <c r="ORT71" s="386"/>
      <c r="ORU71" s="386"/>
      <c r="ORV71" s="386"/>
      <c r="ORW71" s="386"/>
      <c r="ORX71" s="386"/>
      <c r="ORY71" s="386"/>
      <c r="ORZ71" s="386"/>
      <c r="OSA71" s="386"/>
      <c r="OSB71" s="386"/>
      <c r="OSC71" s="386"/>
      <c r="OSD71" s="386"/>
      <c r="OSE71" s="386"/>
      <c r="OSF71" s="386"/>
      <c r="OSG71" s="386"/>
      <c r="OSH71" s="386"/>
      <c r="OSI71" s="386"/>
      <c r="OSJ71" s="386"/>
      <c r="OSK71" s="386"/>
      <c r="OSL71" s="386"/>
      <c r="OSM71" s="386"/>
      <c r="OSN71" s="386"/>
      <c r="OSO71" s="386"/>
      <c r="OSP71" s="386"/>
      <c r="OSQ71" s="386"/>
      <c r="OSR71" s="386"/>
      <c r="OSS71" s="386"/>
      <c r="OST71" s="386"/>
      <c r="OSU71" s="386"/>
      <c r="OSV71" s="386"/>
      <c r="OSW71" s="386"/>
      <c r="OSX71" s="386"/>
      <c r="OSY71" s="386"/>
      <c r="OSZ71" s="386"/>
      <c r="OTA71" s="386"/>
      <c r="OTB71" s="386"/>
      <c r="OTC71" s="386"/>
      <c r="OTD71" s="386"/>
      <c r="OTE71" s="386"/>
      <c r="OTF71" s="386"/>
      <c r="OTG71" s="386"/>
      <c r="OTH71" s="386"/>
      <c r="OTI71" s="386"/>
      <c r="OTJ71" s="386"/>
      <c r="OTK71" s="386"/>
      <c r="OTL71" s="386"/>
      <c r="OTM71" s="386"/>
      <c r="OTN71" s="386"/>
      <c r="OTO71" s="386"/>
      <c r="OTP71" s="386"/>
      <c r="OTQ71" s="386"/>
      <c r="OTR71" s="386"/>
      <c r="OTS71" s="386"/>
      <c r="OTT71" s="386"/>
      <c r="OTU71" s="386"/>
      <c r="OTV71" s="386"/>
      <c r="OTW71" s="386"/>
      <c r="OTX71" s="386"/>
      <c r="OTY71" s="386"/>
      <c r="OTZ71" s="386"/>
      <c r="OUA71" s="386"/>
      <c r="OUB71" s="386"/>
      <c r="OUC71" s="386"/>
      <c r="OUD71" s="386"/>
      <c r="OUE71" s="386"/>
      <c r="OUF71" s="386"/>
      <c r="OUG71" s="386"/>
      <c r="OUH71" s="386"/>
      <c r="OUI71" s="386"/>
      <c r="OUJ71" s="386"/>
      <c r="OUK71" s="386"/>
      <c r="OUL71" s="386"/>
      <c r="OUM71" s="386"/>
      <c r="OUN71" s="386"/>
      <c r="OUO71" s="386"/>
      <c r="OUP71" s="386"/>
      <c r="OUQ71" s="386"/>
      <c r="OUR71" s="386"/>
      <c r="OUS71" s="386"/>
      <c r="OUT71" s="386"/>
      <c r="OUU71" s="386"/>
      <c r="OUV71" s="386"/>
      <c r="OUW71" s="386"/>
      <c r="OUX71" s="386"/>
      <c r="OUY71" s="386"/>
      <c r="OUZ71" s="386"/>
      <c r="OVA71" s="386"/>
      <c r="OVB71" s="386"/>
      <c r="OVC71" s="386"/>
      <c r="OVD71" s="386"/>
      <c r="OVE71" s="386"/>
      <c r="OVF71" s="386"/>
      <c r="OVG71" s="386"/>
      <c r="OVH71" s="386"/>
      <c r="OVI71" s="386"/>
      <c r="OVJ71" s="386"/>
      <c r="OVK71" s="386"/>
      <c r="OVL71" s="386"/>
      <c r="OVM71" s="386"/>
      <c r="OVN71" s="386"/>
      <c r="OVO71" s="386"/>
      <c r="OVP71" s="386"/>
      <c r="OVQ71" s="386"/>
      <c r="OVR71" s="386"/>
      <c r="OVS71" s="386"/>
      <c r="OVT71" s="386"/>
      <c r="OVU71" s="386"/>
      <c r="OVV71" s="386"/>
      <c r="OVW71" s="386"/>
      <c r="OVX71" s="386"/>
      <c r="OVY71" s="386"/>
      <c r="OVZ71" s="386"/>
      <c r="OWA71" s="386"/>
      <c r="OWB71" s="386"/>
      <c r="OWC71" s="386"/>
      <c r="OWD71" s="386"/>
      <c r="OWE71" s="386"/>
      <c r="OWF71" s="386"/>
      <c r="OWG71" s="386"/>
      <c r="OWH71" s="386"/>
      <c r="OWI71" s="386"/>
      <c r="OWJ71" s="386"/>
      <c r="OWK71" s="386"/>
      <c r="OWL71" s="386"/>
      <c r="OWM71" s="386"/>
      <c r="OWN71" s="386"/>
      <c r="OWO71" s="386"/>
      <c r="OWP71" s="386"/>
      <c r="OWQ71" s="386"/>
      <c r="OWR71" s="386"/>
      <c r="OWS71" s="386"/>
      <c r="OWT71" s="386"/>
      <c r="OWU71" s="386"/>
      <c r="OWV71" s="386"/>
      <c r="OWW71" s="386"/>
      <c r="OWX71" s="386"/>
      <c r="OWY71" s="386"/>
      <c r="OWZ71" s="386"/>
      <c r="OXA71" s="386"/>
      <c r="OXB71" s="386"/>
      <c r="OXC71" s="386"/>
      <c r="OXD71" s="386"/>
      <c r="OXE71" s="386"/>
      <c r="OXF71" s="386"/>
      <c r="OXG71" s="386"/>
      <c r="OXH71" s="386"/>
      <c r="OXI71" s="386"/>
      <c r="OXJ71" s="386"/>
      <c r="OXK71" s="386"/>
      <c r="OXL71" s="386"/>
      <c r="OXM71" s="386"/>
      <c r="OXN71" s="386"/>
      <c r="OXO71" s="386"/>
      <c r="OXP71" s="386"/>
      <c r="OXQ71" s="386"/>
      <c r="OXR71" s="386"/>
      <c r="OXS71" s="386"/>
      <c r="OXT71" s="386"/>
      <c r="OXU71" s="386"/>
      <c r="OXV71" s="386"/>
      <c r="OXW71" s="386"/>
      <c r="OXX71" s="386"/>
      <c r="OXY71" s="386"/>
      <c r="OXZ71" s="386"/>
      <c r="OYA71" s="386"/>
      <c r="OYB71" s="386"/>
      <c r="OYC71" s="386"/>
      <c r="OYD71" s="386"/>
      <c r="OYE71" s="386"/>
      <c r="OYF71" s="386"/>
      <c r="OYG71" s="386"/>
      <c r="OYH71" s="386"/>
      <c r="OYI71" s="386"/>
      <c r="OYJ71" s="386"/>
      <c r="OYK71" s="386"/>
      <c r="OYL71" s="386"/>
      <c r="OYM71" s="386"/>
      <c r="OYN71" s="386"/>
      <c r="OYO71" s="386"/>
      <c r="OYP71" s="386"/>
      <c r="OYQ71" s="386"/>
      <c r="OYR71" s="386"/>
      <c r="OYS71" s="386"/>
      <c r="OYT71" s="386"/>
      <c r="OYU71" s="386"/>
      <c r="OYV71" s="386"/>
      <c r="OYW71" s="386"/>
      <c r="OYX71" s="386"/>
      <c r="OYY71" s="386"/>
      <c r="OYZ71" s="386"/>
      <c r="OZA71" s="386"/>
      <c r="OZB71" s="386"/>
      <c r="OZC71" s="386"/>
      <c r="OZD71" s="386"/>
      <c r="OZE71" s="386"/>
      <c r="OZF71" s="386"/>
      <c r="OZG71" s="386"/>
      <c r="OZH71" s="386"/>
      <c r="OZI71" s="386"/>
      <c r="OZJ71" s="386"/>
      <c r="OZK71" s="386"/>
      <c r="OZL71" s="386"/>
      <c r="OZM71" s="386"/>
      <c r="OZN71" s="386"/>
      <c r="OZO71" s="386"/>
      <c r="OZP71" s="386"/>
      <c r="OZQ71" s="386"/>
      <c r="OZR71" s="386"/>
      <c r="OZS71" s="386"/>
      <c r="OZT71" s="386"/>
      <c r="OZU71" s="386"/>
      <c r="OZV71" s="386"/>
      <c r="OZW71" s="386"/>
      <c r="OZX71" s="386"/>
      <c r="OZY71" s="386"/>
      <c r="OZZ71" s="386"/>
      <c r="PAA71" s="386"/>
      <c r="PAB71" s="386"/>
      <c r="PAC71" s="386"/>
      <c r="PAD71" s="386"/>
      <c r="PAE71" s="386"/>
      <c r="PAF71" s="386"/>
      <c r="PAG71" s="386"/>
      <c r="PAH71" s="386"/>
      <c r="PAI71" s="386"/>
      <c r="PAJ71" s="386"/>
      <c r="PAK71" s="386"/>
      <c r="PAL71" s="386"/>
      <c r="PAM71" s="386"/>
      <c r="PAN71" s="386"/>
      <c r="PAO71" s="386"/>
      <c r="PAP71" s="386"/>
      <c r="PAQ71" s="386"/>
      <c r="PAR71" s="386"/>
      <c r="PAS71" s="386"/>
      <c r="PAT71" s="386"/>
      <c r="PAU71" s="386"/>
      <c r="PAV71" s="386"/>
      <c r="PAW71" s="386"/>
      <c r="PAX71" s="386"/>
      <c r="PAY71" s="386"/>
      <c r="PAZ71" s="386"/>
      <c r="PBA71" s="386"/>
      <c r="PBB71" s="386"/>
      <c r="PBC71" s="386"/>
      <c r="PBD71" s="386"/>
      <c r="PBE71" s="386"/>
      <c r="PBF71" s="386"/>
      <c r="PBG71" s="386"/>
      <c r="PBH71" s="386"/>
      <c r="PBI71" s="386"/>
      <c r="PBJ71" s="386"/>
      <c r="PBK71" s="386"/>
      <c r="PBL71" s="386"/>
      <c r="PBM71" s="386"/>
      <c r="PBN71" s="386"/>
      <c r="PBO71" s="386"/>
      <c r="PBP71" s="386"/>
      <c r="PBQ71" s="386"/>
      <c r="PBR71" s="386"/>
      <c r="PBS71" s="386"/>
      <c r="PBT71" s="386"/>
      <c r="PBU71" s="386"/>
      <c r="PBV71" s="386"/>
      <c r="PBW71" s="386"/>
      <c r="PBX71" s="386"/>
      <c r="PBY71" s="386"/>
      <c r="PBZ71" s="386"/>
      <c r="PCA71" s="386"/>
      <c r="PCB71" s="386"/>
      <c r="PCC71" s="386"/>
      <c r="PCD71" s="386"/>
      <c r="PCE71" s="386"/>
      <c r="PCF71" s="386"/>
      <c r="PCG71" s="386"/>
      <c r="PCH71" s="386"/>
      <c r="PCI71" s="386"/>
      <c r="PCJ71" s="386"/>
      <c r="PCK71" s="386"/>
      <c r="PCL71" s="386"/>
      <c r="PCM71" s="386"/>
      <c r="PCN71" s="386"/>
      <c r="PCO71" s="386"/>
      <c r="PCP71" s="386"/>
      <c r="PCQ71" s="386"/>
      <c r="PCR71" s="386"/>
      <c r="PCS71" s="386"/>
      <c r="PCT71" s="386"/>
      <c r="PCU71" s="386"/>
      <c r="PCV71" s="386"/>
      <c r="PCW71" s="386"/>
      <c r="PCX71" s="386"/>
      <c r="PCY71" s="386"/>
      <c r="PCZ71" s="386"/>
      <c r="PDA71" s="386"/>
      <c r="PDB71" s="386"/>
      <c r="PDC71" s="386"/>
      <c r="PDD71" s="386"/>
      <c r="PDE71" s="386"/>
      <c r="PDF71" s="386"/>
      <c r="PDG71" s="386"/>
      <c r="PDH71" s="386"/>
      <c r="PDI71" s="386"/>
      <c r="PDJ71" s="386"/>
      <c r="PDK71" s="386"/>
      <c r="PDL71" s="386"/>
      <c r="PDM71" s="386"/>
      <c r="PDN71" s="386"/>
      <c r="PDO71" s="386"/>
      <c r="PDP71" s="386"/>
      <c r="PDQ71" s="386"/>
      <c r="PDR71" s="386"/>
      <c r="PDS71" s="386"/>
      <c r="PDT71" s="386"/>
      <c r="PDU71" s="386"/>
      <c r="PDV71" s="386"/>
      <c r="PDW71" s="386"/>
      <c r="PDX71" s="386"/>
      <c r="PDY71" s="386"/>
      <c r="PDZ71" s="386"/>
      <c r="PEA71" s="386"/>
      <c r="PEB71" s="386"/>
      <c r="PEC71" s="386"/>
      <c r="PED71" s="386"/>
      <c r="PEE71" s="386"/>
      <c r="PEF71" s="386"/>
      <c r="PEG71" s="386"/>
      <c r="PEH71" s="386"/>
      <c r="PEI71" s="386"/>
      <c r="PEJ71" s="386"/>
      <c r="PEK71" s="386"/>
      <c r="PEL71" s="386"/>
      <c r="PEM71" s="386"/>
      <c r="PEN71" s="386"/>
      <c r="PEO71" s="386"/>
      <c r="PEP71" s="386"/>
      <c r="PEQ71" s="386"/>
      <c r="PER71" s="386"/>
      <c r="PES71" s="386"/>
      <c r="PET71" s="386"/>
      <c r="PEU71" s="386"/>
      <c r="PEV71" s="386"/>
      <c r="PEW71" s="386"/>
      <c r="PEX71" s="386"/>
      <c r="PEY71" s="386"/>
      <c r="PEZ71" s="386"/>
      <c r="PFA71" s="386"/>
      <c r="PFB71" s="386"/>
      <c r="PFC71" s="386"/>
      <c r="PFD71" s="386"/>
      <c r="PFE71" s="386"/>
      <c r="PFF71" s="386"/>
      <c r="PFG71" s="386"/>
      <c r="PFH71" s="386"/>
      <c r="PFI71" s="386"/>
      <c r="PFJ71" s="386"/>
      <c r="PFK71" s="386"/>
      <c r="PFL71" s="386"/>
      <c r="PFM71" s="386"/>
      <c r="PFN71" s="386"/>
      <c r="PFO71" s="386"/>
      <c r="PFP71" s="386"/>
      <c r="PFQ71" s="386"/>
      <c r="PFR71" s="386"/>
      <c r="PFS71" s="386"/>
      <c r="PFT71" s="386"/>
      <c r="PFU71" s="386"/>
      <c r="PFV71" s="386"/>
      <c r="PFW71" s="386"/>
      <c r="PFX71" s="386"/>
      <c r="PFY71" s="386"/>
      <c r="PFZ71" s="386"/>
      <c r="PGA71" s="386"/>
      <c r="PGB71" s="386"/>
      <c r="PGC71" s="386"/>
      <c r="PGD71" s="386"/>
      <c r="PGE71" s="386"/>
      <c r="PGF71" s="386"/>
      <c r="PGG71" s="386"/>
      <c r="PGH71" s="386"/>
      <c r="PGI71" s="386"/>
      <c r="PGJ71" s="386"/>
      <c r="PGK71" s="386"/>
      <c r="PGL71" s="386"/>
      <c r="PGM71" s="386"/>
      <c r="PGN71" s="386"/>
      <c r="PGO71" s="386"/>
      <c r="PGP71" s="386"/>
      <c r="PGQ71" s="386"/>
      <c r="PGR71" s="386"/>
      <c r="PGS71" s="386"/>
      <c r="PGT71" s="386"/>
      <c r="PGU71" s="386"/>
      <c r="PGV71" s="386"/>
      <c r="PGW71" s="386"/>
      <c r="PGX71" s="386"/>
      <c r="PGY71" s="386"/>
      <c r="PGZ71" s="386"/>
      <c r="PHA71" s="386"/>
      <c r="PHB71" s="386"/>
      <c r="PHC71" s="386"/>
      <c r="PHD71" s="386"/>
      <c r="PHE71" s="386"/>
      <c r="PHF71" s="386"/>
      <c r="PHG71" s="386"/>
      <c r="PHH71" s="386"/>
      <c r="PHI71" s="386"/>
      <c r="PHJ71" s="386"/>
      <c r="PHK71" s="386"/>
      <c r="PHL71" s="386"/>
      <c r="PHM71" s="386"/>
      <c r="PHN71" s="386"/>
      <c r="PHO71" s="386"/>
      <c r="PHP71" s="386"/>
      <c r="PHQ71" s="386"/>
      <c r="PHR71" s="386"/>
      <c r="PHS71" s="386"/>
      <c r="PHT71" s="386"/>
      <c r="PHU71" s="386"/>
      <c r="PHV71" s="386"/>
      <c r="PHW71" s="386"/>
      <c r="PHX71" s="386"/>
      <c r="PHY71" s="386"/>
      <c r="PHZ71" s="386"/>
      <c r="PIA71" s="386"/>
      <c r="PIB71" s="386"/>
      <c r="PIC71" s="386"/>
      <c r="PID71" s="386"/>
      <c r="PIE71" s="386"/>
      <c r="PIF71" s="386"/>
      <c r="PIG71" s="386"/>
      <c r="PIH71" s="386"/>
      <c r="PII71" s="386"/>
      <c r="PIJ71" s="386"/>
      <c r="PIK71" s="386"/>
      <c r="PIL71" s="386"/>
      <c r="PIM71" s="386"/>
      <c r="PIN71" s="386"/>
      <c r="PIO71" s="386"/>
      <c r="PIP71" s="386"/>
      <c r="PIQ71" s="386"/>
      <c r="PIR71" s="386"/>
      <c r="PIS71" s="386"/>
      <c r="PIT71" s="386"/>
      <c r="PIU71" s="386"/>
      <c r="PIV71" s="386"/>
      <c r="PIW71" s="386"/>
      <c r="PIX71" s="386"/>
      <c r="PIY71" s="386"/>
      <c r="PIZ71" s="386"/>
      <c r="PJA71" s="386"/>
      <c r="PJB71" s="386"/>
      <c r="PJC71" s="386"/>
      <c r="PJD71" s="386"/>
      <c r="PJE71" s="386"/>
      <c r="PJF71" s="386"/>
      <c r="PJG71" s="386"/>
      <c r="PJH71" s="386"/>
      <c r="PJI71" s="386"/>
      <c r="PJJ71" s="386"/>
      <c r="PJK71" s="386"/>
      <c r="PJL71" s="386"/>
      <c r="PJM71" s="386"/>
      <c r="PJN71" s="386"/>
      <c r="PJO71" s="386"/>
      <c r="PJP71" s="386"/>
      <c r="PJQ71" s="386"/>
      <c r="PJR71" s="386"/>
      <c r="PJS71" s="386"/>
      <c r="PJT71" s="386"/>
      <c r="PJU71" s="386"/>
      <c r="PJV71" s="386"/>
      <c r="PJW71" s="386"/>
      <c r="PJX71" s="386"/>
      <c r="PJY71" s="386"/>
      <c r="PJZ71" s="386"/>
      <c r="PKA71" s="386"/>
      <c r="PKB71" s="386"/>
      <c r="PKC71" s="386"/>
      <c r="PKD71" s="386"/>
      <c r="PKE71" s="386"/>
      <c r="PKF71" s="386"/>
      <c r="PKG71" s="386"/>
      <c r="PKH71" s="386"/>
      <c r="PKI71" s="386"/>
      <c r="PKJ71" s="386"/>
      <c r="PKK71" s="386"/>
      <c r="PKL71" s="386"/>
      <c r="PKM71" s="386"/>
      <c r="PKN71" s="386"/>
      <c r="PKO71" s="386"/>
      <c r="PKP71" s="386"/>
      <c r="PKQ71" s="386"/>
      <c r="PKR71" s="386"/>
      <c r="PKS71" s="386"/>
      <c r="PKT71" s="386"/>
      <c r="PKU71" s="386"/>
      <c r="PKV71" s="386"/>
      <c r="PKW71" s="386"/>
      <c r="PKX71" s="386"/>
      <c r="PKY71" s="386"/>
      <c r="PKZ71" s="386"/>
      <c r="PLA71" s="386"/>
      <c r="PLB71" s="386"/>
      <c r="PLC71" s="386"/>
      <c r="PLD71" s="386"/>
      <c r="PLE71" s="386"/>
      <c r="PLF71" s="386"/>
      <c r="PLG71" s="386"/>
      <c r="PLH71" s="386"/>
      <c r="PLI71" s="386"/>
      <c r="PLJ71" s="386"/>
      <c r="PLK71" s="386"/>
      <c r="PLL71" s="386"/>
      <c r="PLM71" s="386"/>
      <c r="PLN71" s="386"/>
      <c r="PLO71" s="386"/>
      <c r="PLP71" s="386"/>
      <c r="PLQ71" s="386"/>
      <c r="PLR71" s="386"/>
      <c r="PLS71" s="386"/>
      <c r="PLT71" s="386"/>
      <c r="PLU71" s="386"/>
      <c r="PLV71" s="386"/>
      <c r="PLW71" s="386"/>
      <c r="PLX71" s="386"/>
      <c r="PLY71" s="386"/>
      <c r="PLZ71" s="386"/>
      <c r="PMA71" s="386"/>
      <c r="PMB71" s="386"/>
      <c r="PMC71" s="386"/>
      <c r="PMD71" s="386"/>
      <c r="PME71" s="386"/>
      <c r="PMF71" s="386"/>
      <c r="PMG71" s="386"/>
      <c r="PMH71" s="386"/>
      <c r="PMI71" s="386"/>
      <c r="PMJ71" s="386"/>
      <c r="PMK71" s="386"/>
      <c r="PML71" s="386"/>
      <c r="PMM71" s="386"/>
      <c r="PMN71" s="386"/>
      <c r="PMO71" s="386"/>
      <c r="PMP71" s="386"/>
      <c r="PMQ71" s="386"/>
      <c r="PMR71" s="386"/>
      <c r="PMS71" s="386"/>
      <c r="PMT71" s="386"/>
      <c r="PMU71" s="386"/>
      <c r="PMV71" s="386"/>
      <c r="PMW71" s="386"/>
      <c r="PMX71" s="386"/>
      <c r="PMY71" s="386"/>
      <c r="PMZ71" s="386"/>
      <c r="PNA71" s="386"/>
      <c r="PNB71" s="386"/>
      <c r="PNC71" s="386"/>
      <c r="PND71" s="386"/>
      <c r="PNE71" s="386"/>
      <c r="PNF71" s="386"/>
      <c r="PNG71" s="386"/>
      <c r="PNH71" s="386"/>
      <c r="PNI71" s="386"/>
      <c r="PNJ71" s="386"/>
      <c r="PNK71" s="386"/>
      <c r="PNL71" s="386"/>
      <c r="PNM71" s="386"/>
      <c r="PNN71" s="386"/>
      <c r="PNO71" s="386"/>
      <c r="PNP71" s="386"/>
      <c r="PNQ71" s="386"/>
      <c r="PNR71" s="386"/>
      <c r="PNS71" s="386"/>
      <c r="PNT71" s="386"/>
      <c r="PNU71" s="386"/>
      <c r="PNV71" s="386"/>
      <c r="PNW71" s="386"/>
      <c r="PNX71" s="386"/>
      <c r="PNY71" s="386"/>
      <c r="PNZ71" s="386"/>
      <c r="POA71" s="386"/>
      <c r="POB71" s="386"/>
      <c r="POC71" s="386"/>
      <c r="POD71" s="386"/>
      <c r="POE71" s="386"/>
      <c r="POF71" s="386"/>
      <c r="POG71" s="386"/>
      <c r="POH71" s="386"/>
      <c r="POI71" s="386"/>
      <c r="POJ71" s="386"/>
      <c r="POK71" s="386"/>
      <c r="POL71" s="386"/>
      <c r="POM71" s="386"/>
      <c r="PON71" s="386"/>
      <c r="POO71" s="386"/>
      <c r="POP71" s="386"/>
      <c r="POQ71" s="386"/>
      <c r="POR71" s="386"/>
      <c r="POS71" s="386"/>
      <c r="POT71" s="386"/>
      <c r="POU71" s="386"/>
      <c r="POV71" s="386"/>
      <c r="POW71" s="386"/>
      <c r="POX71" s="386"/>
      <c r="POY71" s="386"/>
      <c r="POZ71" s="386"/>
      <c r="PPA71" s="386"/>
      <c r="PPB71" s="386"/>
      <c r="PPC71" s="386"/>
      <c r="PPD71" s="386"/>
      <c r="PPE71" s="386"/>
      <c r="PPF71" s="386"/>
      <c r="PPG71" s="386"/>
      <c r="PPH71" s="386"/>
      <c r="PPI71" s="386"/>
      <c r="PPJ71" s="386"/>
      <c r="PPK71" s="386"/>
      <c r="PPL71" s="386"/>
      <c r="PPM71" s="386"/>
      <c r="PPN71" s="386"/>
      <c r="PPO71" s="386"/>
      <c r="PPP71" s="386"/>
      <c r="PPQ71" s="386"/>
      <c r="PPR71" s="386"/>
      <c r="PPS71" s="386"/>
      <c r="PPT71" s="386"/>
      <c r="PPU71" s="386"/>
      <c r="PPV71" s="386"/>
      <c r="PPW71" s="386"/>
      <c r="PPX71" s="386"/>
      <c r="PPY71" s="386"/>
      <c r="PPZ71" s="386"/>
      <c r="PQA71" s="386"/>
      <c r="PQB71" s="386"/>
      <c r="PQC71" s="386"/>
      <c r="PQD71" s="386"/>
      <c r="PQE71" s="386"/>
      <c r="PQF71" s="386"/>
      <c r="PQG71" s="386"/>
      <c r="PQH71" s="386"/>
      <c r="PQI71" s="386"/>
      <c r="PQJ71" s="386"/>
      <c r="PQK71" s="386"/>
      <c r="PQL71" s="386"/>
      <c r="PQM71" s="386"/>
      <c r="PQN71" s="386"/>
      <c r="PQO71" s="386"/>
      <c r="PQP71" s="386"/>
      <c r="PQQ71" s="386"/>
      <c r="PQR71" s="386"/>
      <c r="PQS71" s="386"/>
      <c r="PQT71" s="386"/>
      <c r="PQU71" s="386"/>
      <c r="PQV71" s="386"/>
      <c r="PQW71" s="386"/>
      <c r="PQX71" s="386"/>
      <c r="PQY71" s="386"/>
      <c r="PQZ71" s="386"/>
      <c r="PRA71" s="386"/>
      <c r="PRB71" s="386"/>
      <c r="PRC71" s="386"/>
      <c r="PRD71" s="386"/>
      <c r="PRE71" s="386"/>
      <c r="PRF71" s="386"/>
      <c r="PRG71" s="386"/>
      <c r="PRH71" s="386"/>
      <c r="PRI71" s="386"/>
      <c r="PRJ71" s="386"/>
      <c r="PRK71" s="386"/>
      <c r="PRL71" s="386"/>
      <c r="PRM71" s="386"/>
      <c r="PRN71" s="386"/>
      <c r="PRO71" s="386"/>
      <c r="PRP71" s="386"/>
      <c r="PRQ71" s="386"/>
      <c r="PRR71" s="386"/>
      <c r="PRS71" s="386"/>
      <c r="PRT71" s="386"/>
      <c r="PRU71" s="386"/>
      <c r="PRV71" s="386"/>
      <c r="PRW71" s="386"/>
      <c r="PRX71" s="386"/>
      <c r="PRY71" s="386"/>
      <c r="PRZ71" s="386"/>
      <c r="PSA71" s="386"/>
      <c r="PSB71" s="386"/>
      <c r="PSC71" s="386"/>
      <c r="PSD71" s="386"/>
      <c r="PSE71" s="386"/>
      <c r="PSF71" s="386"/>
      <c r="PSG71" s="386"/>
      <c r="PSH71" s="386"/>
      <c r="PSI71" s="386"/>
      <c r="PSJ71" s="386"/>
      <c r="PSK71" s="386"/>
      <c r="PSL71" s="386"/>
      <c r="PSM71" s="386"/>
      <c r="PSN71" s="386"/>
      <c r="PSO71" s="386"/>
      <c r="PSP71" s="386"/>
      <c r="PSQ71" s="386"/>
      <c r="PSR71" s="386"/>
      <c r="PSS71" s="386"/>
      <c r="PST71" s="386"/>
      <c r="PSU71" s="386"/>
      <c r="PSV71" s="386"/>
      <c r="PSW71" s="386"/>
      <c r="PSX71" s="386"/>
      <c r="PSY71" s="386"/>
      <c r="PSZ71" s="386"/>
      <c r="PTA71" s="386"/>
      <c r="PTB71" s="386"/>
      <c r="PTC71" s="386"/>
      <c r="PTD71" s="386"/>
      <c r="PTE71" s="386"/>
      <c r="PTF71" s="386"/>
      <c r="PTG71" s="386"/>
      <c r="PTH71" s="386"/>
      <c r="PTI71" s="386"/>
      <c r="PTJ71" s="386"/>
      <c r="PTK71" s="386"/>
      <c r="PTL71" s="386"/>
      <c r="PTM71" s="386"/>
      <c r="PTN71" s="386"/>
      <c r="PTO71" s="386"/>
      <c r="PTP71" s="386"/>
      <c r="PTQ71" s="386"/>
      <c r="PTR71" s="386"/>
      <c r="PTS71" s="386"/>
      <c r="PTT71" s="386"/>
      <c r="PTU71" s="386"/>
      <c r="PTV71" s="386"/>
      <c r="PTW71" s="386"/>
      <c r="PTX71" s="386"/>
      <c r="PTY71" s="386"/>
      <c r="PTZ71" s="386"/>
      <c r="PUA71" s="386"/>
      <c r="PUB71" s="386"/>
      <c r="PUC71" s="386"/>
      <c r="PUD71" s="386"/>
      <c r="PUE71" s="386"/>
      <c r="PUF71" s="386"/>
      <c r="PUG71" s="386"/>
      <c r="PUH71" s="386"/>
      <c r="PUI71" s="386"/>
      <c r="PUJ71" s="386"/>
      <c r="PUK71" s="386"/>
      <c r="PUL71" s="386"/>
      <c r="PUM71" s="386"/>
      <c r="PUN71" s="386"/>
      <c r="PUO71" s="386"/>
      <c r="PUP71" s="386"/>
      <c r="PUQ71" s="386"/>
      <c r="PUR71" s="386"/>
      <c r="PUS71" s="386"/>
      <c r="PUT71" s="386"/>
      <c r="PUU71" s="386"/>
      <c r="PUV71" s="386"/>
      <c r="PUW71" s="386"/>
      <c r="PUX71" s="386"/>
      <c r="PUY71" s="386"/>
      <c r="PUZ71" s="386"/>
      <c r="PVA71" s="386"/>
      <c r="PVB71" s="386"/>
      <c r="PVC71" s="386"/>
      <c r="PVD71" s="386"/>
      <c r="PVE71" s="386"/>
      <c r="PVF71" s="386"/>
      <c r="PVG71" s="386"/>
      <c r="PVH71" s="386"/>
      <c r="PVI71" s="386"/>
      <c r="PVJ71" s="386"/>
      <c r="PVK71" s="386"/>
      <c r="PVL71" s="386"/>
      <c r="PVM71" s="386"/>
      <c r="PVN71" s="386"/>
      <c r="PVO71" s="386"/>
      <c r="PVP71" s="386"/>
      <c r="PVQ71" s="386"/>
      <c r="PVR71" s="386"/>
      <c r="PVS71" s="386"/>
      <c r="PVT71" s="386"/>
      <c r="PVU71" s="386"/>
      <c r="PVV71" s="386"/>
      <c r="PVW71" s="386"/>
      <c r="PVX71" s="386"/>
      <c r="PVY71" s="386"/>
      <c r="PVZ71" s="386"/>
      <c r="PWA71" s="386"/>
      <c r="PWB71" s="386"/>
      <c r="PWC71" s="386"/>
      <c r="PWD71" s="386"/>
      <c r="PWE71" s="386"/>
      <c r="PWF71" s="386"/>
      <c r="PWG71" s="386"/>
      <c r="PWH71" s="386"/>
      <c r="PWI71" s="386"/>
      <c r="PWJ71" s="386"/>
      <c r="PWK71" s="386"/>
      <c r="PWL71" s="386"/>
      <c r="PWM71" s="386"/>
      <c r="PWN71" s="386"/>
      <c r="PWO71" s="386"/>
      <c r="PWP71" s="386"/>
      <c r="PWQ71" s="386"/>
      <c r="PWR71" s="386"/>
      <c r="PWS71" s="386"/>
      <c r="PWT71" s="386"/>
      <c r="PWU71" s="386"/>
      <c r="PWV71" s="386"/>
      <c r="PWW71" s="386"/>
      <c r="PWX71" s="386"/>
      <c r="PWY71" s="386"/>
      <c r="PWZ71" s="386"/>
      <c r="PXA71" s="386"/>
      <c r="PXB71" s="386"/>
      <c r="PXC71" s="386"/>
      <c r="PXD71" s="386"/>
      <c r="PXE71" s="386"/>
      <c r="PXF71" s="386"/>
      <c r="PXG71" s="386"/>
      <c r="PXH71" s="386"/>
      <c r="PXI71" s="386"/>
      <c r="PXJ71" s="386"/>
      <c r="PXK71" s="386"/>
      <c r="PXL71" s="386"/>
      <c r="PXM71" s="386"/>
      <c r="PXN71" s="386"/>
      <c r="PXO71" s="386"/>
      <c r="PXP71" s="386"/>
      <c r="PXQ71" s="386"/>
      <c r="PXR71" s="386"/>
      <c r="PXS71" s="386"/>
      <c r="PXT71" s="386"/>
      <c r="PXU71" s="386"/>
      <c r="PXV71" s="386"/>
      <c r="PXW71" s="386"/>
      <c r="PXX71" s="386"/>
      <c r="PXY71" s="386"/>
      <c r="PXZ71" s="386"/>
      <c r="PYA71" s="386"/>
      <c r="PYB71" s="386"/>
      <c r="PYC71" s="386"/>
      <c r="PYD71" s="386"/>
      <c r="PYE71" s="386"/>
      <c r="PYF71" s="386"/>
      <c r="PYG71" s="386"/>
      <c r="PYH71" s="386"/>
      <c r="PYI71" s="386"/>
      <c r="PYJ71" s="386"/>
      <c r="PYK71" s="386"/>
      <c r="PYL71" s="386"/>
      <c r="PYM71" s="386"/>
      <c r="PYN71" s="386"/>
      <c r="PYO71" s="386"/>
      <c r="PYP71" s="386"/>
      <c r="PYQ71" s="386"/>
      <c r="PYR71" s="386"/>
      <c r="PYS71" s="386"/>
      <c r="PYT71" s="386"/>
      <c r="PYU71" s="386"/>
      <c r="PYV71" s="386"/>
      <c r="PYW71" s="386"/>
      <c r="PYX71" s="386"/>
      <c r="PYY71" s="386"/>
      <c r="PYZ71" s="386"/>
      <c r="PZA71" s="386"/>
      <c r="PZB71" s="386"/>
      <c r="PZC71" s="386"/>
      <c r="PZD71" s="386"/>
      <c r="PZE71" s="386"/>
      <c r="PZF71" s="386"/>
      <c r="PZG71" s="386"/>
      <c r="PZH71" s="386"/>
      <c r="PZI71" s="386"/>
      <c r="PZJ71" s="386"/>
      <c r="PZK71" s="386"/>
      <c r="PZL71" s="386"/>
      <c r="PZM71" s="386"/>
      <c r="PZN71" s="386"/>
      <c r="PZO71" s="386"/>
      <c r="PZP71" s="386"/>
      <c r="PZQ71" s="386"/>
      <c r="PZR71" s="386"/>
      <c r="PZS71" s="386"/>
      <c r="PZT71" s="386"/>
      <c r="PZU71" s="386"/>
      <c r="PZV71" s="386"/>
      <c r="PZW71" s="386"/>
      <c r="PZX71" s="386"/>
      <c r="PZY71" s="386"/>
      <c r="PZZ71" s="386"/>
      <c r="QAA71" s="386"/>
      <c r="QAB71" s="386"/>
      <c r="QAC71" s="386"/>
      <c r="QAD71" s="386"/>
      <c r="QAE71" s="386"/>
      <c r="QAF71" s="386"/>
      <c r="QAG71" s="386"/>
      <c r="QAH71" s="386"/>
      <c r="QAI71" s="386"/>
      <c r="QAJ71" s="386"/>
      <c r="QAK71" s="386"/>
      <c r="QAL71" s="386"/>
      <c r="QAM71" s="386"/>
      <c r="QAN71" s="386"/>
      <c r="QAO71" s="386"/>
      <c r="QAP71" s="386"/>
      <c r="QAQ71" s="386"/>
      <c r="QAR71" s="386"/>
      <c r="QAS71" s="386"/>
      <c r="QAT71" s="386"/>
      <c r="QAU71" s="386"/>
      <c r="QAV71" s="386"/>
      <c r="QAW71" s="386"/>
      <c r="QAX71" s="386"/>
      <c r="QAY71" s="386"/>
      <c r="QAZ71" s="386"/>
      <c r="QBA71" s="386"/>
      <c r="QBB71" s="386"/>
      <c r="QBC71" s="386"/>
      <c r="QBD71" s="386"/>
      <c r="QBE71" s="386"/>
      <c r="QBF71" s="386"/>
      <c r="QBG71" s="386"/>
      <c r="QBH71" s="386"/>
      <c r="QBI71" s="386"/>
      <c r="QBJ71" s="386"/>
      <c r="QBK71" s="386"/>
      <c r="QBL71" s="386"/>
      <c r="QBM71" s="386"/>
      <c r="QBN71" s="386"/>
      <c r="QBO71" s="386"/>
      <c r="QBP71" s="386"/>
      <c r="QBQ71" s="386"/>
      <c r="QBR71" s="386"/>
      <c r="QBS71" s="386"/>
      <c r="QBT71" s="386"/>
      <c r="QBU71" s="386"/>
      <c r="QBV71" s="386"/>
      <c r="QBW71" s="386"/>
      <c r="QBX71" s="386"/>
      <c r="QBY71" s="386"/>
      <c r="QBZ71" s="386"/>
      <c r="QCA71" s="386"/>
      <c r="QCB71" s="386"/>
      <c r="QCC71" s="386"/>
      <c r="QCD71" s="386"/>
      <c r="QCE71" s="386"/>
      <c r="QCF71" s="386"/>
      <c r="QCG71" s="386"/>
      <c r="QCH71" s="386"/>
      <c r="QCI71" s="386"/>
      <c r="QCJ71" s="386"/>
      <c r="QCK71" s="386"/>
      <c r="QCL71" s="386"/>
      <c r="QCM71" s="386"/>
      <c r="QCN71" s="386"/>
      <c r="QCO71" s="386"/>
      <c r="QCP71" s="386"/>
      <c r="QCQ71" s="386"/>
      <c r="QCR71" s="386"/>
      <c r="QCS71" s="386"/>
      <c r="QCT71" s="386"/>
      <c r="QCU71" s="386"/>
      <c r="QCV71" s="386"/>
      <c r="QCW71" s="386"/>
      <c r="QCX71" s="386"/>
      <c r="QCY71" s="386"/>
      <c r="QCZ71" s="386"/>
      <c r="QDA71" s="386"/>
      <c r="QDB71" s="386"/>
      <c r="QDC71" s="386"/>
      <c r="QDD71" s="386"/>
      <c r="QDE71" s="386"/>
      <c r="QDF71" s="386"/>
      <c r="QDG71" s="386"/>
      <c r="QDH71" s="386"/>
      <c r="QDI71" s="386"/>
      <c r="QDJ71" s="386"/>
      <c r="QDK71" s="386"/>
      <c r="QDL71" s="386"/>
      <c r="QDM71" s="386"/>
      <c r="QDN71" s="386"/>
      <c r="QDO71" s="386"/>
      <c r="QDP71" s="386"/>
      <c r="QDQ71" s="386"/>
      <c r="QDR71" s="386"/>
      <c r="QDS71" s="386"/>
      <c r="QDT71" s="386"/>
      <c r="QDU71" s="386"/>
      <c r="QDV71" s="386"/>
      <c r="QDW71" s="386"/>
      <c r="QDX71" s="386"/>
      <c r="QDY71" s="386"/>
      <c r="QDZ71" s="386"/>
      <c r="QEA71" s="386"/>
      <c r="QEB71" s="386"/>
      <c r="QEC71" s="386"/>
      <c r="QED71" s="386"/>
      <c r="QEE71" s="386"/>
      <c r="QEF71" s="386"/>
      <c r="QEG71" s="386"/>
      <c r="QEH71" s="386"/>
      <c r="QEI71" s="386"/>
      <c r="QEJ71" s="386"/>
      <c r="QEK71" s="386"/>
      <c r="QEL71" s="386"/>
      <c r="QEM71" s="386"/>
      <c r="QEN71" s="386"/>
      <c r="QEO71" s="386"/>
      <c r="QEP71" s="386"/>
      <c r="QEQ71" s="386"/>
      <c r="QER71" s="386"/>
      <c r="QES71" s="386"/>
      <c r="QET71" s="386"/>
      <c r="QEU71" s="386"/>
      <c r="QEV71" s="386"/>
      <c r="QEW71" s="386"/>
      <c r="QEX71" s="386"/>
      <c r="QEY71" s="386"/>
      <c r="QEZ71" s="386"/>
      <c r="QFA71" s="386"/>
      <c r="QFB71" s="386"/>
      <c r="QFC71" s="386"/>
      <c r="QFD71" s="386"/>
      <c r="QFE71" s="386"/>
      <c r="QFF71" s="386"/>
      <c r="QFG71" s="386"/>
      <c r="QFH71" s="386"/>
      <c r="QFI71" s="386"/>
      <c r="QFJ71" s="386"/>
      <c r="QFK71" s="386"/>
      <c r="QFL71" s="386"/>
      <c r="QFM71" s="386"/>
      <c r="QFN71" s="386"/>
      <c r="QFO71" s="386"/>
      <c r="QFP71" s="386"/>
      <c r="QFQ71" s="386"/>
      <c r="QFR71" s="386"/>
      <c r="QFS71" s="386"/>
      <c r="QFT71" s="386"/>
      <c r="QFU71" s="386"/>
      <c r="QFV71" s="386"/>
      <c r="QFW71" s="386"/>
      <c r="QFX71" s="386"/>
      <c r="QFY71" s="386"/>
      <c r="QFZ71" s="386"/>
      <c r="QGA71" s="386"/>
      <c r="QGB71" s="386"/>
      <c r="QGC71" s="386"/>
      <c r="QGD71" s="386"/>
      <c r="QGE71" s="386"/>
      <c r="QGF71" s="386"/>
      <c r="QGG71" s="386"/>
      <c r="QGH71" s="386"/>
      <c r="QGI71" s="386"/>
      <c r="QGJ71" s="386"/>
      <c r="QGK71" s="386"/>
      <c r="QGL71" s="386"/>
      <c r="QGM71" s="386"/>
      <c r="QGN71" s="386"/>
      <c r="QGO71" s="386"/>
      <c r="QGP71" s="386"/>
      <c r="QGQ71" s="386"/>
      <c r="QGR71" s="386"/>
      <c r="QGS71" s="386"/>
      <c r="QGT71" s="386"/>
      <c r="QGU71" s="386"/>
      <c r="QGV71" s="386"/>
      <c r="QGW71" s="386"/>
      <c r="QGX71" s="386"/>
      <c r="QGY71" s="386"/>
      <c r="QGZ71" s="386"/>
      <c r="QHA71" s="386"/>
      <c r="QHB71" s="386"/>
      <c r="QHC71" s="386"/>
      <c r="QHD71" s="386"/>
      <c r="QHE71" s="386"/>
      <c r="QHF71" s="386"/>
      <c r="QHG71" s="386"/>
      <c r="QHH71" s="386"/>
      <c r="QHI71" s="386"/>
      <c r="QHJ71" s="386"/>
      <c r="QHK71" s="386"/>
      <c r="QHL71" s="386"/>
      <c r="QHM71" s="386"/>
      <c r="QHN71" s="386"/>
      <c r="QHO71" s="386"/>
      <c r="QHP71" s="386"/>
      <c r="QHQ71" s="386"/>
      <c r="QHR71" s="386"/>
      <c r="QHS71" s="386"/>
      <c r="QHT71" s="386"/>
      <c r="QHU71" s="386"/>
      <c r="QHV71" s="386"/>
      <c r="QHW71" s="386"/>
      <c r="QHX71" s="386"/>
      <c r="QHY71" s="386"/>
      <c r="QHZ71" s="386"/>
      <c r="QIA71" s="386"/>
      <c r="QIB71" s="386"/>
      <c r="QIC71" s="386"/>
      <c r="QID71" s="386"/>
      <c r="QIE71" s="386"/>
      <c r="QIF71" s="386"/>
      <c r="QIG71" s="386"/>
      <c r="QIH71" s="386"/>
      <c r="QII71" s="386"/>
      <c r="QIJ71" s="386"/>
      <c r="QIK71" s="386"/>
      <c r="QIL71" s="386"/>
      <c r="QIM71" s="386"/>
      <c r="QIN71" s="386"/>
      <c r="QIO71" s="386"/>
      <c r="QIP71" s="386"/>
      <c r="QIQ71" s="386"/>
      <c r="QIR71" s="386"/>
      <c r="QIS71" s="386"/>
      <c r="QIT71" s="386"/>
      <c r="QIU71" s="386"/>
      <c r="QIV71" s="386"/>
      <c r="QIW71" s="386"/>
      <c r="QIX71" s="386"/>
      <c r="QIY71" s="386"/>
      <c r="QIZ71" s="386"/>
      <c r="QJA71" s="386"/>
      <c r="QJB71" s="386"/>
      <c r="QJC71" s="386"/>
      <c r="QJD71" s="386"/>
      <c r="QJE71" s="386"/>
      <c r="QJF71" s="386"/>
      <c r="QJG71" s="386"/>
      <c r="QJH71" s="386"/>
      <c r="QJI71" s="386"/>
      <c r="QJJ71" s="386"/>
      <c r="QJK71" s="386"/>
      <c r="QJL71" s="386"/>
      <c r="QJM71" s="386"/>
      <c r="QJN71" s="386"/>
      <c r="QJO71" s="386"/>
      <c r="QJP71" s="386"/>
      <c r="QJQ71" s="386"/>
      <c r="QJR71" s="386"/>
      <c r="QJS71" s="386"/>
      <c r="QJT71" s="386"/>
      <c r="QJU71" s="386"/>
      <c r="QJV71" s="386"/>
      <c r="QJW71" s="386"/>
      <c r="QJX71" s="386"/>
      <c r="QJY71" s="386"/>
      <c r="QJZ71" s="386"/>
      <c r="QKA71" s="386"/>
      <c r="QKB71" s="386"/>
      <c r="QKC71" s="386"/>
      <c r="QKD71" s="386"/>
      <c r="QKE71" s="386"/>
      <c r="QKF71" s="386"/>
      <c r="QKG71" s="386"/>
      <c r="QKH71" s="386"/>
      <c r="QKI71" s="386"/>
      <c r="QKJ71" s="386"/>
      <c r="QKK71" s="386"/>
      <c r="QKL71" s="386"/>
      <c r="QKM71" s="386"/>
      <c r="QKN71" s="386"/>
      <c r="QKO71" s="386"/>
      <c r="QKP71" s="386"/>
      <c r="QKQ71" s="386"/>
      <c r="QKR71" s="386"/>
      <c r="QKS71" s="386"/>
      <c r="QKT71" s="386"/>
      <c r="QKU71" s="386"/>
      <c r="QKV71" s="386"/>
      <c r="QKW71" s="386"/>
      <c r="QKX71" s="386"/>
      <c r="QKY71" s="386"/>
      <c r="QKZ71" s="386"/>
      <c r="QLA71" s="386"/>
      <c r="QLB71" s="386"/>
      <c r="QLC71" s="386"/>
      <c r="QLD71" s="386"/>
      <c r="QLE71" s="386"/>
      <c r="QLF71" s="386"/>
      <c r="QLG71" s="386"/>
      <c r="QLH71" s="386"/>
      <c r="QLI71" s="386"/>
      <c r="QLJ71" s="386"/>
      <c r="QLK71" s="386"/>
      <c r="QLL71" s="386"/>
      <c r="QLM71" s="386"/>
      <c r="QLN71" s="386"/>
      <c r="QLO71" s="386"/>
      <c r="QLP71" s="386"/>
      <c r="QLQ71" s="386"/>
      <c r="QLR71" s="386"/>
      <c r="QLS71" s="386"/>
      <c r="QLT71" s="386"/>
      <c r="QLU71" s="386"/>
      <c r="QLV71" s="386"/>
      <c r="QLW71" s="386"/>
      <c r="QLX71" s="386"/>
      <c r="QLY71" s="386"/>
      <c r="QLZ71" s="386"/>
      <c r="QMA71" s="386"/>
      <c r="QMB71" s="386"/>
      <c r="QMC71" s="386"/>
      <c r="QMD71" s="386"/>
      <c r="QME71" s="386"/>
      <c r="QMF71" s="386"/>
      <c r="QMG71" s="386"/>
      <c r="QMH71" s="386"/>
      <c r="QMI71" s="386"/>
      <c r="QMJ71" s="386"/>
      <c r="QMK71" s="386"/>
      <c r="QML71" s="386"/>
      <c r="QMM71" s="386"/>
      <c r="QMN71" s="386"/>
      <c r="QMO71" s="386"/>
      <c r="QMP71" s="386"/>
      <c r="QMQ71" s="386"/>
      <c r="QMR71" s="386"/>
      <c r="QMS71" s="386"/>
      <c r="QMT71" s="386"/>
      <c r="QMU71" s="386"/>
      <c r="QMV71" s="386"/>
      <c r="QMW71" s="386"/>
      <c r="QMX71" s="386"/>
      <c r="QMY71" s="386"/>
      <c r="QMZ71" s="386"/>
      <c r="QNA71" s="386"/>
      <c r="QNB71" s="386"/>
      <c r="QNC71" s="386"/>
      <c r="QND71" s="386"/>
      <c r="QNE71" s="386"/>
      <c r="QNF71" s="386"/>
      <c r="QNG71" s="386"/>
      <c r="QNH71" s="386"/>
      <c r="QNI71" s="386"/>
      <c r="QNJ71" s="386"/>
      <c r="QNK71" s="386"/>
      <c r="QNL71" s="386"/>
      <c r="QNM71" s="386"/>
      <c r="QNN71" s="386"/>
      <c r="QNO71" s="386"/>
      <c r="QNP71" s="386"/>
      <c r="QNQ71" s="386"/>
      <c r="QNR71" s="386"/>
      <c r="QNS71" s="386"/>
      <c r="QNT71" s="386"/>
      <c r="QNU71" s="386"/>
      <c r="QNV71" s="386"/>
      <c r="QNW71" s="386"/>
      <c r="QNX71" s="386"/>
      <c r="QNY71" s="386"/>
      <c r="QNZ71" s="386"/>
      <c r="QOA71" s="386"/>
      <c r="QOB71" s="386"/>
      <c r="QOC71" s="386"/>
      <c r="QOD71" s="386"/>
      <c r="QOE71" s="386"/>
      <c r="QOF71" s="386"/>
      <c r="QOG71" s="386"/>
      <c r="QOH71" s="386"/>
      <c r="QOI71" s="386"/>
      <c r="QOJ71" s="386"/>
      <c r="QOK71" s="386"/>
      <c r="QOL71" s="386"/>
      <c r="QOM71" s="386"/>
      <c r="QON71" s="386"/>
      <c r="QOO71" s="386"/>
      <c r="QOP71" s="386"/>
      <c r="QOQ71" s="386"/>
      <c r="QOR71" s="386"/>
      <c r="QOS71" s="386"/>
      <c r="QOT71" s="386"/>
      <c r="QOU71" s="386"/>
      <c r="QOV71" s="386"/>
      <c r="QOW71" s="386"/>
      <c r="QOX71" s="386"/>
      <c r="QOY71" s="386"/>
      <c r="QOZ71" s="386"/>
      <c r="QPA71" s="386"/>
      <c r="QPB71" s="386"/>
      <c r="QPC71" s="386"/>
      <c r="QPD71" s="386"/>
      <c r="QPE71" s="386"/>
      <c r="QPF71" s="386"/>
      <c r="QPG71" s="386"/>
      <c r="QPH71" s="386"/>
      <c r="QPI71" s="386"/>
      <c r="QPJ71" s="386"/>
      <c r="QPK71" s="386"/>
      <c r="QPL71" s="386"/>
      <c r="QPM71" s="386"/>
      <c r="QPN71" s="386"/>
      <c r="QPO71" s="386"/>
      <c r="QPP71" s="386"/>
      <c r="QPQ71" s="386"/>
      <c r="QPR71" s="386"/>
      <c r="QPS71" s="386"/>
      <c r="QPT71" s="386"/>
      <c r="QPU71" s="386"/>
      <c r="QPV71" s="386"/>
      <c r="QPW71" s="386"/>
      <c r="QPX71" s="386"/>
      <c r="QPY71" s="386"/>
      <c r="QPZ71" s="386"/>
      <c r="QQA71" s="386"/>
      <c r="QQB71" s="386"/>
      <c r="QQC71" s="386"/>
      <c r="QQD71" s="386"/>
      <c r="QQE71" s="386"/>
      <c r="QQF71" s="386"/>
      <c r="QQG71" s="386"/>
      <c r="QQH71" s="386"/>
      <c r="QQI71" s="386"/>
      <c r="QQJ71" s="386"/>
      <c r="QQK71" s="386"/>
      <c r="QQL71" s="386"/>
      <c r="QQM71" s="386"/>
      <c r="QQN71" s="386"/>
      <c r="QQO71" s="386"/>
      <c r="QQP71" s="386"/>
      <c r="QQQ71" s="386"/>
      <c r="QQR71" s="386"/>
      <c r="QQS71" s="386"/>
      <c r="QQT71" s="386"/>
      <c r="QQU71" s="386"/>
      <c r="QQV71" s="386"/>
      <c r="QQW71" s="386"/>
      <c r="QQX71" s="386"/>
      <c r="QQY71" s="386"/>
      <c r="QQZ71" s="386"/>
      <c r="QRA71" s="386"/>
      <c r="QRB71" s="386"/>
      <c r="QRC71" s="386"/>
      <c r="QRD71" s="386"/>
      <c r="QRE71" s="386"/>
      <c r="QRF71" s="386"/>
      <c r="QRG71" s="386"/>
      <c r="QRH71" s="386"/>
      <c r="QRI71" s="386"/>
      <c r="QRJ71" s="386"/>
      <c r="QRK71" s="386"/>
      <c r="QRL71" s="386"/>
      <c r="QRM71" s="386"/>
      <c r="QRN71" s="386"/>
      <c r="QRO71" s="386"/>
      <c r="QRP71" s="386"/>
      <c r="QRQ71" s="386"/>
      <c r="QRR71" s="386"/>
      <c r="QRS71" s="386"/>
      <c r="QRT71" s="386"/>
      <c r="QRU71" s="386"/>
      <c r="QRV71" s="386"/>
      <c r="QRW71" s="386"/>
      <c r="QRX71" s="386"/>
      <c r="QRY71" s="386"/>
      <c r="QRZ71" s="386"/>
      <c r="QSA71" s="386"/>
      <c r="QSB71" s="386"/>
      <c r="QSC71" s="386"/>
      <c r="QSD71" s="386"/>
      <c r="QSE71" s="386"/>
      <c r="QSF71" s="386"/>
      <c r="QSG71" s="386"/>
      <c r="QSH71" s="386"/>
      <c r="QSI71" s="386"/>
      <c r="QSJ71" s="386"/>
      <c r="QSK71" s="386"/>
      <c r="QSL71" s="386"/>
      <c r="QSM71" s="386"/>
      <c r="QSN71" s="386"/>
      <c r="QSO71" s="386"/>
      <c r="QSP71" s="386"/>
      <c r="QSQ71" s="386"/>
      <c r="QSR71" s="386"/>
      <c r="QSS71" s="386"/>
      <c r="QST71" s="386"/>
      <c r="QSU71" s="386"/>
      <c r="QSV71" s="386"/>
      <c r="QSW71" s="386"/>
      <c r="QSX71" s="386"/>
      <c r="QSY71" s="386"/>
      <c r="QSZ71" s="386"/>
      <c r="QTA71" s="386"/>
      <c r="QTB71" s="386"/>
      <c r="QTC71" s="386"/>
      <c r="QTD71" s="386"/>
      <c r="QTE71" s="386"/>
      <c r="QTF71" s="386"/>
      <c r="QTG71" s="386"/>
      <c r="QTH71" s="386"/>
      <c r="QTI71" s="386"/>
      <c r="QTJ71" s="386"/>
      <c r="QTK71" s="386"/>
      <c r="QTL71" s="386"/>
      <c r="QTM71" s="386"/>
      <c r="QTN71" s="386"/>
      <c r="QTO71" s="386"/>
      <c r="QTP71" s="386"/>
      <c r="QTQ71" s="386"/>
      <c r="QTR71" s="386"/>
      <c r="QTS71" s="386"/>
      <c r="QTT71" s="386"/>
      <c r="QTU71" s="386"/>
      <c r="QTV71" s="386"/>
      <c r="QTW71" s="386"/>
      <c r="QTX71" s="386"/>
      <c r="QTY71" s="386"/>
      <c r="QTZ71" s="386"/>
      <c r="QUA71" s="386"/>
      <c r="QUB71" s="386"/>
      <c r="QUC71" s="386"/>
      <c r="QUD71" s="386"/>
      <c r="QUE71" s="386"/>
      <c r="QUF71" s="386"/>
      <c r="QUG71" s="386"/>
      <c r="QUH71" s="386"/>
      <c r="QUI71" s="386"/>
      <c r="QUJ71" s="386"/>
      <c r="QUK71" s="386"/>
      <c r="QUL71" s="386"/>
      <c r="QUM71" s="386"/>
      <c r="QUN71" s="386"/>
      <c r="QUO71" s="386"/>
      <c r="QUP71" s="386"/>
      <c r="QUQ71" s="386"/>
      <c r="QUR71" s="386"/>
      <c r="QUS71" s="386"/>
      <c r="QUT71" s="386"/>
      <c r="QUU71" s="386"/>
      <c r="QUV71" s="386"/>
      <c r="QUW71" s="386"/>
      <c r="QUX71" s="386"/>
      <c r="QUY71" s="386"/>
      <c r="QUZ71" s="386"/>
      <c r="QVA71" s="386"/>
      <c r="QVB71" s="386"/>
      <c r="QVC71" s="386"/>
      <c r="QVD71" s="386"/>
      <c r="QVE71" s="386"/>
      <c r="QVF71" s="386"/>
      <c r="QVG71" s="386"/>
      <c r="QVH71" s="386"/>
      <c r="QVI71" s="386"/>
      <c r="QVJ71" s="386"/>
      <c r="QVK71" s="386"/>
      <c r="QVL71" s="386"/>
      <c r="QVM71" s="386"/>
      <c r="QVN71" s="386"/>
      <c r="QVO71" s="386"/>
      <c r="QVP71" s="386"/>
      <c r="QVQ71" s="386"/>
      <c r="QVR71" s="386"/>
      <c r="QVS71" s="386"/>
      <c r="QVT71" s="386"/>
      <c r="QVU71" s="386"/>
      <c r="QVV71" s="386"/>
      <c r="QVW71" s="386"/>
      <c r="QVX71" s="386"/>
      <c r="QVY71" s="386"/>
      <c r="QVZ71" s="386"/>
      <c r="QWA71" s="386"/>
      <c r="QWB71" s="386"/>
      <c r="QWC71" s="386"/>
      <c r="QWD71" s="386"/>
      <c r="QWE71" s="386"/>
      <c r="QWF71" s="386"/>
      <c r="QWG71" s="386"/>
      <c r="QWH71" s="386"/>
      <c r="QWI71" s="386"/>
      <c r="QWJ71" s="386"/>
      <c r="QWK71" s="386"/>
      <c r="QWL71" s="386"/>
      <c r="QWM71" s="386"/>
      <c r="QWN71" s="386"/>
      <c r="QWO71" s="386"/>
      <c r="QWP71" s="386"/>
      <c r="QWQ71" s="386"/>
      <c r="QWR71" s="386"/>
      <c r="QWS71" s="386"/>
      <c r="QWT71" s="386"/>
      <c r="QWU71" s="386"/>
      <c r="QWV71" s="386"/>
      <c r="QWW71" s="386"/>
      <c r="QWX71" s="386"/>
      <c r="QWY71" s="386"/>
      <c r="QWZ71" s="386"/>
      <c r="QXA71" s="386"/>
      <c r="QXB71" s="386"/>
      <c r="QXC71" s="386"/>
      <c r="QXD71" s="386"/>
      <c r="QXE71" s="386"/>
      <c r="QXF71" s="386"/>
      <c r="QXG71" s="386"/>
      <c r="QXH71" s="386"/>
      <c r="QXI71" s="386"/>
      <c r="QXJ71" s="386"/>
      <c r="QXK71" s="386"/>
      <c r="QXL71" s="386"/>
      <c r="QXM71" s="386"/>
      <c r="QXN71" s="386"/>
      <c r="QXO71" s="386"/>
      <c r="QXP71" s="386"/>
      <c r="QXQ71" s="386"/>
      <c r="QXR71" s="386"/>
      <c r="QXS71" s="386"/>
      <c r="QXT71" s="386"/>
      <c r="QXU71" s="386"/>
      <c r="QXV71" s="386"/>
      <c r="QXW71" s="386"/>
      <c r="QXX71" s="386"/>
      <c r="QXY71" s="386"/>
      <c r="QXZ71" s="386"/>
      <c r="QYA71" s="386"/>
      <c r="QYB71" s="386"/>
      <c r="QYC71" s="386"/>
      <c r="QYD71" s="386"/>
      <c r="QYE71" s="386"/>
      <c r="QYF71" s="386"/>
      <c r="QYG71" s="386"/>
      <c r="QYH71" s="386"/>
      <c r="QYI71" s="386"/>
      <c r="QYJ71" s="386"/>
      <c r="QYK71" s="386"/>
      <c r="QYL71" s="386"/>
      <c r="QYM71" s="386"/>
      <c r="QYN71" s="386"/>
      <c r="QYO71" s="386"/>
      <c r="QYP71" s="386"/>
      <c r="QYQ71" s="386"/>
      <c r="QYR71" s="386"/>
      <c r="QYS71" s="386"/>
      <c r="QYT71" s="386"/>
      <c r="QYU71" s="386"/>
      <c r="QYV71" s="386"/>
      <c r="QYW71" s="386"/>
      <c r="QYX71" s="386"/>
      <c r="QYY71" s="386"/>
      <c r="QYZ71" s="386"/>
      <c r="QZA71" s="386"/>
      <c r="QZB71" s="386"/>
      <c r="QZC71" s="386"/>
      <c r="QZD71" s="386"/>
      <c r="QZE71" s="386"/>
      <c r="QZF71" s="386"/>
      <c r="QZG71" s="386"/>
      <c r="QZH71" s="386"/>
      <c r="QZI71" s="386"/>
      <c r="QZJ71" s="386"/>
      <c r="QZK71" s="386"/>
      <c r="QZL71" s="386"/>
      <c r="QZM71" s="386"/>
      <c r="QZN71" s="386"/>
      <c r="QZO71" s="386"/>
      <c r="QZP71" s="386"/>
      <c r="QZQ71" s="386"/>
      <c r="QZR71" s="386"/>
      <c r="QZS71" s="386"/>
      <c r="QZT71" s="386"/>
      <c r="QZU71" s="386"/>
      <c r="QZV71" s="386"/>
      <c r="QZW71" s="386"/>
      <c r="QZX71" s="386"/>
      <c r="QZY71" s="386"/>
      <c r="QZZ71" s="386"/>
      <c r="RAA71" s="386"/>
      <c r="RAB71" s="386"/>
      <c r="RAC71" s="386"/>
      <c r="RAD71" s="386"/>
      <c r="RAE71" s="386"/>
      <c r="RAF71" s="386"/>
      <c r="RAG71" s="386"/>
      <c r="RAH71" s="386"/>
      <c r="RAI71" s="386"/>
      <c r="RAJ71" s="386"/>
      <c r="RAK71" s="386"/>
      <c r="RAL71" s="386"/>
      <c r="RAM71" s="386"/>
      <c r="RAN71" s="386"/>
      <c r="RAO71" s="386"/>
      <c r="RAP71" s="386"/>
      <c r="RAQ71" s="386"/>
      <c r="RAR71" s="386"/>
      <c r="RAS71" s="386"/>
      <c r="RAT71" s="386"/>
      <c r="RAU71" s="386"/>
      <c r="RAV71" s="386"/>
      <c r="RAW71" s="386"/>
      <c r="RAX71" s="386"/>
      <c r="RAY71" s="386"/>
      <c r="RAZ71" s="386"/>
      <c r="RBA71" s="386"/>
      <c r="RBB71" s="386"/>
      <c r="RBC71" s="386"/>
      <c r="RBD71" s="386"/>
      <c r="RBE71" s="386"/>
      <c r="RBF71" s="386"/>
      <c r="RBG71" s="386"/>
      <c r="RBH71" s="386"/>
      <c r="RBI71" s="386"/>
      <c r="RBJ71" s="386"/>
      <c r="RBK71" s="386"/>
      <c r="RBL71" s="386"/>
      <c r="RBM71" s="386"/>
      <c r="RBN71" s="386"/>
      <c r="RBO71" s="386"/>
      <c r="RBP71" s="386"/>
      <c r="RBQ71" s="386"/>
      <c r="RBR71" s="386"/>
      <c r="RBS71" s="386"/>
      <c r="RBT71" s="386"/>
      <c r="RBU71" s="386"/>
      <c r="RBV71" s="386"/>
      <c r="RBW71" s="386"/>
      <c r="RBX71" s="386"/>
      <c r="RBY71" s="386"/>
      <c r="RBZ71" s="386"/>
      <c r="RCA71" s="386"/>
      <c r="RCB71" s="386"/>
      <c r="RCC71" s="386"/>
      <c r="RCD71" s="386"/>
      <c r="RCE71" s="386"/>
      <c r="RCF71" s="386"/>
      <c r="RCG71" s="386"/>
      <c r="RCH71" s="386"/>
      <c r="RCI71" s="386"/>
      <c r="RCJ71" s="386"/>
      <c r="RCK71" s="386"/>
      <c r="RCL71" s="386"/>
      <c r="RCM71" s="386"/>
      <c r="RCN71" s="386"/>
      <c r="RCO71" s="386"/>
      <c r="RCP71" s="386"/>
      <c r="RCQ71" s="386"/>
      <c r="RCR71" s="386"/>
      <c r="RCS71" s="386"/>
      <c r="RCT71" s="386"/>
      <c r="RCU71" s="386"/>
      <c r="RCV71" s="386"/>
      <c r="RCW71" s="386"/>
      <c r="RCX71" s="386"/>
      <c r="RCY71" s="386"/>
      <c r="RCZ71" s="386"/>
      <c r="RDA71" s="386"/>
      <c r="RDB71" s="386"/>
      <c r="RDC71" s="386"/>
      <c r="RDD71" s="386"/>
      <c r="RDE71" s="386"/>
      <c r="RDF71" s="386"/>
      <c r="RDG71" s="386"/>
      <c r="RDH71" s="386"/>
      <c r="RDI71" s="386"/>
      <c r="RDJ71" s="386"/>
      <c r="RDK71" s="386"/>
      <c r="RDL71" s="386"/>
      <c r="RDM71" s="386"/>
      <c r="RDN71" s="386"/>
      <c r="RDO71" s="386"/>
      <c r="RDP71" s="386"/>
      <c r="RDQ71" s="386"/>
      <c r="RDR71" s="386"/>
      <c r="RDS71" s="386"/>
      <c r="RDT71" s="386"/>
      <c r="RDU71" s="386"/>
      <c r="RDV71" s="386"/>
      <c r="RDW71" s="386"/>
      <c r="RDX71" s="386"/>
      <c r="RDY71" s="386"/>
      <c r="RDZ71" s="386"/>
      <c r="REA71" s="386"/>
      <c r="REB71" s="386"/>
      <c r="REC71" s="386"/>
      <c r="RED71" s="386"/>
      <c r="REE71" s="386"/>
      <c r="REF71" s="386"/>
      <c r="REG71" s="386"/>
      <c r="REH71" s="386"/>
      <c r="REI71" s="386"/>
      <c r="REJ71" s="386"/>
      <c r="REK71" s="386"/>
      <c r="REL71" s="386"/>
      <c r="REM71" s="386"/>
      <c r="REN71" s="386"/>
      <c r="REO71" s="386"/>
      <c r="REP71" s="386"/>
      <c r="REQ71" s="386"/>
      <c r="RER71" s="386"/>
      <c r="RES71" s="386"/>
      <c r="RET71" s="386"/>
      <c r="REU71" s="386"/>
      <c r="REV71" s="386"/>
      <c r="REW71" s="386"/>
      <c r="REX71" s="386"/>
      <c r="REY71" s="386"/>
      <c r="REZ71" s="386"/>
      <c r="RFA71" s="386"/>
      <c r="RFB71" s="386"/>
      <c r="RFC71" s="386"/>
      <c r="RFD71" s="386"/>
      <c r="RFE71" s="386"/>
      <c r="RFF71" s="386"/>
      <c r="RFG71" s="386"/>
      <c r="RFH71" s="386"/>
      <c r="RFI71" s="386"/>
      <c r="RFJ71" s="386"/>
      <c r="RFK71" s="386"/>
      <c r="RFL71" s="386"/>
      <c r="RFM71" s="386"/>
      <c r="RFN71" s="386"/>
      <c r="RFO71" s="386"/>
      <c r="RFP71" s="386"/>
      <c r="RFQ71" s="386"/>
      <c r="RFR71" s="386"/>
      <c r="RFS71" s="386"/>
      <c r="RFT71" s="386"/>
      <c r="RFU71" s="386"/>
      <c r="RFV71" s="386"/>
      <c r="RFW71" s="386"/>
      <c r="RFX71" s="386"/>
      <c r="RFY71" s="386"/>
      <c r="RFZ71" s="386"/>
      <c r="RGA71" s="386"/>
      <c r="RGB71" s="386"/>
      <c r="RGC71" s="386"/>
      <c r="RGD71" s="386"/>
      <c r="RGE71" s="386"/>
      <c r="RGF71" s="386"/>
      <c r="RGG71" s="386"/>
      <c r="RGH71" s="386"/>
      <c r="RGI71" s="386"/>
      <c r="RGJ71" s="386"/>
      <c r="RGK71" s="386"/>
      <c r="RGL71" s="386"/>
      <c r="RGM71" s="386"/>
      <c r="RGN71" s="386"/>
      <c r="RGO71" s="386"/>
      <c r="RGP71" s="386"/>
      <c r="RGQ71" s="386"/>
      <c r="RGR71" s="386"/>
      <c r="RGS71" s="386"/>
      <c r="RGT71" s="386"/>
      <c r="RGU71" s="386"/>
      <c r="RGV71" s="386"/>
      <c r="RGW71" s="386"/>
      <c r="RGX71" s="386"/>
      <c r="RGY71" s="386"/>
      <c r="RGZ71" s="386"/>
      <c r="RHA71" s="386"/>
      <c r="RHB71" s="386"/>
      <c r="RHC71" s="386"/>
      <c r="RHD71" s="386"/>
      <c r="RHE71" s="386"/>
      <c r="RHF71" s="386"/>
      <c r="RHG71" s="386"/>
      <c r="RHH71" s="386"/>
      <c r="RHI71" s="386"/>
      <c r="RHJ71" s="386"/>
      <c r="RHK71" s="386"/>
      <c r="RHL71" s="386"/>
      <c r="RHM71" s="386"/>
      <c r="RHN71" s="386"/>
      <c r="RHO71" s="386"/>
      <c r="RHP71" s="386"/>
      <c r="RHQ71" s="386"/>
      <c r="RHR71" s="386"/>
      <c r="RHS71" s="386"/>
      <c r="RHT71" s="386"/>
      <c r="RHU71" s="386"/>
      <c r="RHV71" s="386"/>
      <c r="RHW71" s="386"/>
      <c r="RHX71" s="386"/>
      <c r="RHY71" s="386"/>
      <c r="RHZ71" s="386"/>
      <c r="RIA71" s="386"/>
      <c r="RIB71" s="386"/>
      <c r="RIC71" s="386"/>
      <c r="RID71" s="386"/>
      <c r="RIE71" s="386"/>
      <c r="RIF71" s="386"/>
      <c r="RIG71" s="386"/>
      <c r="RIH71" s="386"/>
      <c r="RII71" s="386"/>
      <c r="RIJ71" s="386"/>
      <c r="RIK71" s="386"/>
      <c r="RIL71" s="386"/>
      <c r="RIM71" s="386"/>
      <c r="RIN71" s="386"/>
      <c r="RIO71" s="386"/>
      <c r="RIP71" s="386"/>
      <c r="RIQ71" s="386"/>
      <c r="RIR71" s="386"/>
      <c r="RIS71" s="386"/>
      <c r="RIT71" s="386"/>
      <c r="RIU71" s="386"/>
      <c r="RIV71" s="386"/>
      <c r="RIW71" s="386"/>
      <c r="RIX71" s="386"/>
      <c r="RIY71" s="386"/>
      <c r="RIZ71" s="386"/>
      <c r="RJA71" s="386"/>
      <c r="RJB71" s="386"/>
      <c r="RJC71" s="386"/>
      <c r="RJD71" s="386"/>
      <c r="RJE71" s="386"/>
      <c r="RJF71" s="386"/>
      <c r="RJG71" s="386"/>
      <c r="RJH71" s="386"/>
      <c r="RJI71" s="386"/>
      <c r="RJJ71" s="386"/>
      <c r="RJK71" s="386"/>
      <c r="RJL71" s="386"/>
      <c r="RJM71" s="386"/>
      <c r="RJN71" s="386"/>
      <c r="RJO71" s="386"/>
      <c r="RJP71" s="386"/>
      <c r="RJQ71" s="386"/>
      <c r="RJR71" s="386"/>
      <c r="RJS71" s="386"/>
      <c r="RJT71" s="386"/>
      <c r="RJU71" s="386"/>
      <c r="RJV71" s="386"/>
      <c r="RJW71" s="386"/>
      <c r="RJX71" s="386"/>
      <c r="RJY71" s="386"/>
      <c r="RJZ71" s="386"/>
      <c r="RKA71" s="386"/>
      <c r="RKB71" s="386"/>
      <c r="RKC71" s="386"/>
      <c r="RKD71" s="386"/>
      <c r="RKE71" s="386"/>
      <c r="RKF71" s="386"/>
      <c r="RKG71" s="386"/>
      <c r="RKH71" s="386"/>
      <c r="RKI71" s="386"/>
      <c r="RKJ71" s="386"/>
      <c r="RKK71" s="386"/>
      <c r="RKL71" s="386"/>
      <c r="RKM71" s="386"/>
      <c r="RKN71" s="386"/>
      <c r="RKO71" s="386"/>
      <c r="RKP71" s="386"/>
      <c r="RKQ71" s="386"/>
      <c r="RKR71" s="386"/>
      <c r="RKS71" s="386"/>
      <c r="RKT71" s="386"/>
      <c r="RKU71" s="386"/>
      <c r="RKV71" s="386"/>
      <c r="RKW71" s="386"/>
      <c r="RKX71" s="386"/>
      <c r="RKY71" s="386"/>
      <c r="RKZ71" s="386"/>
      <c r="RLA71" s="386"/>
      <c r="RLB71" s="386"/>
      <c r="RLC71" s="386"/>
      <c r="RLD71" s="386"/>
      <c r="RLE71" s="386"/>
      <c r="RLF71" s="386"/>
      <c r="RLG71" s="386"/>
      <c r="RLH71" s="386"/>
      <c r="RLI71" s="386"/>
      <c r="RLJ71" s="386"/>
      <c r="RLK71" s="386"/>
      <c r="RLL71" s="386"/>
      <c r="RLM71" s="386"/>
      <c r="RLN71" s="386"/>
      <c r="RLO71" s="386"/>
      <c r="RLP71" s="386"/>
      <c r="RLQ71" s="386"/>
      <c r="RLR71" s="386"/>
      <c r="RLS71" s="386"/>
      <c r="RLT71" s="386"/>
      <c r="RLU71" s="386"/>
      <c r="RLV71" s="386"/>
      <c r="RLW71" s="386"/>
      <c r="RLX71" s="386"/>
      <c r="RLY71" s="386"/>
      <c r="RLZ71" s="386"/>
      <c r="RMA71" s="386"/>
      <c r="RMB71" s="386"/>
      <c r="RMC71" s="386"/>
      <c r="RMD71" s="386"/>
      <c r="RME71" s="386"/>
      <c r="RMF71" s="386"/>
      <c r="RMG71" s="386"/>
      <c r="RMH71" s="386"/>
      <c r="RMI71" s="386"/>
      <c r="RMJ71" s="386"/>
      <c r="RMK71" s="386"/>
      <c r="RML71" s="386"/>
      <c r="RMM71" s="386"/>
      <c r="RMN71" s="386"/>
      <c r="RMO71" s="386"/>
      <c r="RMP71" s="386"/>
      <c r="RMQ71" s="386"/>
      <c r="RMR71" s="386"/>
      <c r="RMS71" s="386"/>
      <c r="RMT71" s="386"/>
      <c r="RMU71" s="386"/>
      <c r="RMV71" s="386"/>
      <c r="RMW71" s="386"/>
      <c r="RMX71" s="386"/>
      <c r="RMY71" s="386"/>
      <c r="RMZ71" s="386"/>
      <c r="RNA71" s="386"/>
      <c r="RNB71" s="386"/>
      <c r="RNC71" s="386"/>
      <c r="RND71" s="386"/>
      <c r="RNE71" s="386"/>
      <c r="RNF71" s="386"/>
      <c r="RNG71" s="386"/>
      <c r="RNH71" s="386"/>
      <c r="RNI71" s="386"/>
      <c r="RNJ71" s="386"/>
      <c r="RNK71" s="386"/>
      <c r="RNL71" s="386"/>
      <c r="RNM71" s="386"/>
      <c r="RNN71" s="386"/>
      <c r="RNO71" s="386"/>
      <c r="RNP71" s="386"/>
      <c r="RNQ71" s="386"/>
      <c r="RNR71" s="386"/>
      <c r="RNS71" s="386"/>
      <c r="RNT71" s="386"/>
      <c r="RNU71" s="386"/>
      <c r="RNV71" s="386"/>
      <c r="RNW71" s="386"/>
      <c r="RNX71" s="386"/>
      <c r="RNY71" s="386"/>
      <c r="RNZ71" s="386"/>
      <c r="ROA71" s="386"/>
      <c r="ROB71" s="386"/>
      <c r="ROC71" s="386"/>
      <c r="ROD71" s="386"/>
      <c r="ROE71" s="386"/>
      <c r="ROF71" s="386"/>
      <c r="ROG71" s="386"/>
      <c r="ROH71" s="386"/>
      <c r="ROI71" s="386"/>
      <c r="ROJ71" s="386"/>
      <c r="ROK71" s="386"/>
      <c r="ROL71" s="386"/>
      <c r="ROM71" s="386"/>
      <c r="RON71" s="386"/>
      <c r="ROO71" s="386"/>
      <c r="ROP71" s="386"/>
      <c r="ROQ71" s="386"/>
      <c r="ROR71" s="386"/>
      <c r="ROS71" s="386"/>
      <c r="ROT71" s="386"/>
      <c r="ROU71" s="386"/>
      <c r="ROV71" s="386"/>
      <c r="ROW71" s="386"/>
      <c r="ROX71" s="386"/>
      <c r="ROY71" s="386"/>
      <c r="ROZ71" s="386"/>
      <c r="RPA71" s="386"/>
      <c r="RPB71" s="386"/>
      <c r="RPC71" s="386"/>
      <c r="RPD71" s="386"/>
      <c r="RPE71" s="386"/>
      <c r="RPF71" s="386"/>
      <c r="RPG71" s="386"/>
      <c r="RPH71" s="386"/>
      <c r="RPI71" s="386"/>
      <c r="RPJ71" s="386"/>
      <c r="RPK71" s="386"/>
      <c r="RPL71" s="386"/>
      <c r="RPM71" s="386"/>
      <c r="RPN71" s="386"/>
      <c r="RPO71" s="386"/>
      <c r="RPP71" s="386"/>
      <c r="RPQ71" s="386"/>
      <c r="RPR71" s="386"/>
      <c r="RPS71" s="386"/>
      <c r="RPT71" s="386"/>
      <c r="RPU71" s="386"/>
      <c r="RPV71" s="386"/>
      <c r="RPW71" s="386"/>
      <c r="RPX71" s="386"/>
      <c r="RPY71" s="386"/>
      <c r="RPZ71" s="386"/>
      <c r="RQA71" s="386"/>
      <c r="RQB71" s="386"/>
      <c r="RQC71" s="386"/>
      <c r="RQD71" s="386"/>
      <c r="RQE71" s="386"/>
      <c r="RQF71" s="386"/>
      <c r="RQG71" s="386"/>
      <c r="RQH71" s="386"/>
      <c r="RQI71" s="386"/>
      <c r="RQJ71" s="386"/>
      <c r="RQK71" s="386"/>
      <c r="RQL71" s="386"/>
      <c r="RQM71" s="386"/>
      <c r="RQN71" s="386"/>
      <c r="RQO71" s="386"/>
      <c r="RQP71" s="386"/>
      <c r="RQQ71" s="386"/>
      <c r="RQR71" s="386"/>
      <c r="RQS71" s="386"/>
      <c r="RQT71" s="386"/>
      <c r="RQU71" s="386"/>
      <c r="RQV71" s="386"/>
      <c r="RQW71" s="386"/>
      <c r="RQX71" s="386"/>
      <c r="RQY71" s="386"/>
      <c r="RQZ71" s="386"/>
      <c r="RRA71" s="386"/>
      <c r="RRB71" s="386"/>
      <c r="RRC71" s="386"/>
      <c r="RRD71" s="386"/>
      <c r="RRE71" s="386"/>
      <c r="RRF71" s="386"/>
      <c r="RRG71" s="386"/>
      <c r="RRH71" s="386"/>
      <c r="RRI71" s="386"/>
      <c r="RRJ71" s="386"/>
      <c r="RRK71" s="386"/>
      <c r="RRL71" s="386"/>
      <c r="RRM71" s="386"/>
      <c r="RRN71" s="386"/>
      <c r="RRO71" s="386"/>
      <c r="RRP71" s="386"/>
      <c r="RRQ71" s="386"/>
      <c r="RRR71" s="386"/>
      <c r="RRS71" s="386"/>
      <c r="RRT71" s="386"/>
      <c r="RRU71" s="386"/>
      <c r="RRV71" s="386"/>
      <c r="RRW71" s="386"/>
      <c r="RRX71" s="386"/>
      <c r="RRY71" s="386"/>
      <c r="RRZ71" s="386"/>
      <c r="RSA71" s="386"/>
      <c r="RSB71" s="386"/>
      <c r="RSC71" s="386"/>
      <c r="RSD71" s="386"/>
      <c r="RSE71" s="386"/>
      <c r="RSF71" s="386"/>
      <c r="RSG71" s="386"/>
      <c r="RSH71" s="386"/>
      <c r="RSI71" s="386"/>
      <c r="RSJ71" s="386"/>
      <c r="RSK71" s="386"/>
      <c r="RSL71" s="386"/>
      <c r="RSM71" s="386"/>
      <c r="RSN71" s="386"/>
      <c r="RSO71" s="386"/>
      <c r="RSP71" s="386"/>
      <c r="RSQ71" s="386"/>
      <c r="RSR71" s="386"/>
      <c r="RSS71" s="386"/>
      <c r="RST71" s="386"/>
      <c r="RSU71" s="386"/>
      <c r="RSV71" s="386"/>
      <c r="RSW71" s="386"/>
      <c r="RSX71" s="386"/>
      <c r="RSY71" s="386"/>
      <c r="RSZ71" s="386"/>
      <c r="RTA71" s="386"/>
      <c r="RTB71" s="386"/>
      <c r="RTC71" s="386"/>
      <c r="RTD71" s="386"/>
      <c r="RTE71" s="386"/>
      <c r="RTF71" s="386"/>
      <c r="RTG71" s="386"/>
      <c r="RTH71" s="386"/>
      <c r="RTI71" s="386"/>
      <c r="RTJ71" s="386"/>
      <c r="RTK71" s="386"/>
      <c r="RTL71" s="386"/>
      <c r="RTM71" s="386"/>
      <c r="RTN71" s="386"/>
      <c r="RTO71" s="386"/>
      <c r="RTP71" s="386"/>
      <c r="RTQ71" s="386"/>
      <c r="RTR71" s="386"/>
      <c r="RTS71" s="386"/>
      <c r="RTT71" s="386"/>
      <c r="RTU71" s="386"/>
      <c r="RTV71" s="386"/>
      <c r="RTW71" s="386"/>
      <c r="RTX71" s="386"/>
      <c r="RTY71" s="386"/>
      <c r="RTZ71" s="386"/>
      <c r="RUA71" s="386"/>
      <c r="RUB71" s="386"/>
      <c r="RUC71" s="386"/>
      <c r="RUD71" s="386"/>
      <c r="RUE71" s="386"/>
      <c r="RUF71" s="386"/>
      <c r="RUG71" s="386"/>
      <c r="RUH71" s="386"/>
      <c r="RUI71" s="386"/>
      <c r="RUJ71" s="386"/>
      <c r="RUK71" s="386"/>
      <c r="RUL71" s="386"/>
      <c r="RUM71" s="386"/>
      <c r="RUN71" s="386"/>
      <c r="RUO71" s="386"/>
      <c r="RUP71" s="386"/>
      <c r="RUQ71" s="386"/>
      <c r="RUR71" s="386"/>
      <c r="RUS71" s="386"/>
      <c r="RUT71" s="386"/>
      <c r="RUU71" s="386"/>
      <c r="RUV71" s="386"/>
      <c r="RUW71" s="386"/>
      <c r="RUX71" s="386"/>
      <c r="RUY71" s="386"/>
      <c r="RUZ71" s="386"/>
      <c r="RVA71" s="386"/>
      <c r="RVB71" s="386"/>
      <c r="RVC71" s="386"/>
      <c r="RVD71" s="386"/>
      <c r="RVE71" s="386"/>
      <c r="RVF71" s="386"/>
      <c r="RVG71" s="386"/>
      <c r="RVH71" s="386"/>
      <c r="RVI71" s="386"/>
      <c r="RVJ71" s="386"/>
      <c r="RVK71" s="386"/>
      <c r="RVL71" s="386"/>
      <c r="RVM71" s="386"/>
      <c r="RVN71" s="386"/>
      <c r="RVO71" s="386"/>
      <c r="RVP71" s="386"/>
      <c r="RVQ71" s="386"/>
      <c r="RVR71" s="386"/>
      <c r="RVS71" s="386"/>
      <c r="RVT71" s="386"/>
      <c r="RVU71" s="386"/>
      <c r="RVV71" s="386"/>
      <c r="RVW71" s="386"/>
      <c r="RVX71" s="386"/>
      <c r="RVY71" s="386"/>
      <c r="RVZ71" s="386"/>
      <c r="RWA71" s="386"/>
      <c r="RWB71" s="386"/>
      <c r="RWC71" s="386"/>
      <c r="RWD71" s="386"/>
      <c r="RWE71" s="386"/>
      <c r="RWF71" s="386"/>
      <c r="RWG71" s="386"/>
      <c r="RWH71" s="386"/>
      <c r="RWI71" s="386"/>
      <c r="RWJ71" s="386"/>
      <c r="RWK71" s="386"/>
      <c r="RWL71" s="386"/>
      <c r="RWM71" s="386"/>
      <c r="RWN71" s="386"/>
      <c r="RWO71" s="386"/>
      <c r="RWP71" s="386"/>
      <c r="RWQ71" s="386"/>
      <c r="RWR71" s="386"/>
      <c r="RWS71" s="386"/>
      <c r="RWT71" s="386"/>
      <c r="RWU71" s="386"/>
      <c r="RWV71" s="386"/>
      <c r="RWW71" s="386"/>
      <c r="RWX71" s="386"/>
      <c r="RWY71" s="386"/>
      <c r="RWZ71" s="386"/>
      <c r="RXA71" s="386"/>
      <c r="RXB71" s="386"/>
      <c r="RXC71" s="386"/>
      <c r="RXD71" s="386"/>
      <c r="RXE71" s="386"/>
      <c r="RXF71" s="386"/>
      <c r="RXG71" s="386"/>
      <c r="RXH71" s="386"/>
      <c r="RXI71" s="386"/>
      <c r="RXJ71" s="386"/>
      <c r="RXK71" s="386"/>
      <c r="RXL71" s="386"/>
      <c r="RXM71" s="386"/>
      <c r="RXN71" s="386"/>
      <c r="RXO71" s="386"/>
      <c r="RXP71" s="386"/>
      <c r="RXQ71" s="386"/>
      <c r="RXR71" s="386"/>
      <c r="RXS71" s="386"/>
      <c r="RXT71" s="386"/>
      <c r="RXU71" s="386"/>
      <c r="RXV71" s="386"/>
      <c r="RXW71" s="386"/>
      <c r="RXX71" s="386"/>
      <c r="RXY71" s="386"/>
      <c r="RXZ71" s="386"/>
      <c r="RYA71" s="386"/>
      <c r="RYB71" s="386"/>
      <c r="RYC71" s="386"/>
      <c r="RYD71" s="386"/>
      <c r="RYE71" s="386"/>
      <c r="RYF71" s="386"/>
      <c r="RYG71" s="386"/>
      <c r="RYH71" s="386"/>
      <c r="RYI71" s="386"/>
      <c r="RYJ71" s="386"/>
      <c r="RYK71" s="386"/>
      <c r="RYL71" s="386"/>
      <c r="RYM71" s="386"/>
      <c r="RYN71" s="386"/>
      <c r="RYO71" s="386"/>
      <c r="RYP71" s="386"/>
      <c r="RYQ71" s="386"/>
      <c r="RYR71" s="386"/>
      <c r="RYS71" s="386"/>
      <c r="RYT71" s="386"/>
      <c r="RYU71" s="386"/>
      <c r="RYV71" s="386"/>
      <c r="RYW71" s="386"/>
      <c r="RYX71" s="386"/>
      <c r="RYY71" s="386"/>
      <c r="RYZ71" s="386"/>
      <c r="RZA71" s="386"/>
      <c r="RZB71" s="386"/>
      <c r="RZC71" s="386"/>
      <c r="RZD71" s="386"/>
      <c r="RZE71" s="386"/>
      <c r="RZF71" s="386"/>
      <c r="RZG71" s="386"/>
      <c r="RZH71" s="386"/>
      <c r="RZI71" s="386"/>
      <c r="RZJ71" s="386"/>
      <c r="RZK71" s="386"/>
      <c r="RZL71" s="386"/>
      <c r="RZM71" s="386"/>
      <c r="RZN71" s="386"/>
      <c r="RZO71" s="386"/>
      <c r="RZP71" s="386"/>
      <c r="RZQ71" s="386"/>
      <c r="RZR71" s="386"/>
      <c r="RZS71" s="386"/>
      <c r="RZT71" s="386"/>
      <c r="RZU71" s="386"/>
      <c r="RZV71" s="386"/>
      <c r="RZW71" s="386"/>
      <c r="RZX71" s="386"/>
      <c r="RZY71" s="386"/>
      <c r="RZZ71" s="386"/>
      <c r="SAA71" s="386"/>
      <c r="SAB71" s="386"/>
      <c r="SAC71" s="386"/>
      <c r="SAD71" s="386"/>
      <c r="SAE71" s="386"/>
      <c r="SAF71" s="386"/>
      <c r="SAG71" s="386"/>
      <c r="SAH71" s="386"/>
      <c r="SAI71" s="386"/>
      <c r="SAJ71" s="386"/>
      <c r="SAK71" s="386"/>
      <c r="SAL71" s="386"/>
      <c r="SAM71" s="386"/>
      <c r="SAN71" s="386"/>
      <c r="SAO71" s="386"/>
      <c r="SAP71" s="386"/>
      <c r="SAQ71" s="386"/>
      <c r="SAR71" s="386"/>
      <c r="SAS71" s="386"/>
      <c r="SAT71" s="386"/>
      <c r="SAU71" s="386"/>
      <c r="SAV71" s="386"/>
      <c r="SAW71" s="386"/>
      <c r="SAX71" s="386"/>
      <c r="SAY71" s="386"/>
      <c r="SAZ71" s="386"/>
      <c r="SBA71" s="386"/>
      <c r="SBB71" s="386"/>
      <c r="SBC71" s="386"/>
      <c r="SBD71" s="386"/>
      <c r="SBE71" s="386"/>
      <c r="SBF71" s="386"/>
      <c r="SBG71" s="386"/>
      <c r="SBH71" s="386"/>
      <c r="SBI71" s="386"/>
      <c r="SBJ71" s="386"/>
      <c r="SBK71" s="386"/>
      <c r="SBL71" s="386"/>
      <c r="SBM71" s="386"/>
      <c r="SBN71" s="386"/>
      <c r="SBO71" s="386"/>
      <c r="SBP71" s="386"/>
      <c r="SBQ71" s="386"/>
      <c r="SBR71" s="386"/>
      <c r="SBS71" s="386"/>
      <c r="SBT71" s="386"/>
      <c r="SBU71" s="386"/>
      <c r="SBV71" s="386"/>
      <c r="SBW71" s="386"/>
      <c r="SBX71" s="386"/>
      <c r="SBY71" s="386"/>
      <c r="SBZ71" s="386"/>
      <c r="SCA71" s="386"/>
      <c r="SCB71" s="386"/>
      <c r="SCC71" s="386"/>
      <c r="SCD71" s="386"/>
      <c r="SCE71" s="386"/>
      <c r="SCF71" s="386"/>
      <c r="SCG71" s="386"/>
      <c r="SCH71" s="386"/>
      <c r="SCI71" s="386"/>
      <c r="SCJ71" s="386"/>
      <c r="SCK71" s="386"/>
      <c r="SCL71" s="386"/>
      <c r="SCM71" s="386"/>
      <c r="SCN71" s="386"/>
      <c r="SCO71" s="386"/>
      <c r="SCP71" s="386"/>
      <c r="SCQ71" s="386"/>
      <c r="SCR71" s="386"/>
      <c r="SCS71" s="386"/>
      <c r="SCT71" s="386"/>
      <c r="SCU71" s="386"/>
      <c r="SCV71" s="386"/>
      <c r="SCW71" s="386"/>
      <c r="SCX71" s="386"/>
      <c r="SCY71" s="386"/>
      <c r="SCZ71" s="386"/>
      <c r="SDA71" s="386"/>
      <c r="SDB71" s="386"/>
      <c r="SDC71" s="386"/>
      <c r="SDD71" s="386"/>
      <c r="SDE71" s="386"/>
      <c r="SDF71" s="386"/>
      <c r="SDG71" s="386"/>
      <c r="SDH71" s="386"/>
      <c r="SDI71" s="386"/>
      <c r="SDJ71" s="386"/>
      <c r="SDK71" s="386"/>
      <c r="SDL71" s="386"/>
      <c r="SDM71" s="386"/>
      <c r="SDN71" s="386"/>
      <c r="SDO71" s="386"/>
      <c r="SDP71" s="386"/>
      <c r="SDQ71" s="386"/>
      <c r="SDR71" s="386"/>
      <c r="SDS71" s="386"/>
      <c r="SDT71" s="386"/>
      <c r="SDU71" s="386"/>
      <c r="SDV71" s="386"/>
      <c r="SDW71" s="386"/>
      <c r="SDX71" s="386"/>
      <c r="SDY71" s="386"/>
      <c r="SDZ71" s="386"/>
      <c r="SEA71" s="386"/>
      <c r="SEB71" s="386"/>
      <c r="SEC71" s="386"/>
      <c r="SED71" s="386"/>
      <c r="SEE71" s="386"/>
      <c r="SEF71" s="386"/>
      <c r="SEG71" s="386"/>
      <c r="SEH71" s="386"/>
      <c r="SEI71" s="386"/>
      <c r="SEJ71" s="386"/>
      <c r="SEK71" s="386"/>
      <c r="SEL71" s="386"/>
      <c r="SEM71" s="386"/>
      <c r="SEN71" s="386"/>
      <c r="SEO71" s="386"/>
      <c r="SEP71" s="386"/>
      <c r="SEQ71" s="386"/>
      <c r="SER71" s="386"/>
      <c r="SES71" s="386"/>
      <c r="SET71" s="386"/>
      <c r="SEU71" s="386"/>
      <c r="SEV71" s="386"/>
      <c r="SEW71" s="386"/>
      <c r="SEX71" s="386"/>
      <c r="SEY71" s="386"/>
      <c r="SEZ71" s="386"/>
      <c r="SFA71" s="386"/>
      <c r="SFB71" s="386"/>
      <c r="SFC71" s="386"/>
      <c r="SFD71" s="386"/>
      <c r="SFE71" s="386"/>
      <c r="SFF71" s="386"/>
      <c r="SFG71" s="386"/>
      <c r="SFH71" s="386"/>
      <c r="SFI71" s="386"/>
      <c r="SFJ71" s="386"/>
      <c r="SFK71" s="386"/>
      <c r="SFL71" s="386"/>
      <c r="SFM71" s="386"/>
      <c r="SFN71" s="386"/>
      <c r="SFO71" s="386"/>
      <c r="SFP71" s="386"/>
      <c r="SFQ71" s="386"/>
      <c r="SFR71" s="386"/>
      <c r="SFS71" s="386"/>
      <c r="SFT71" s="386"/>
      <c r="SFU71" s="386"/>
      <c r="SFV71" s="386"/>
      <c r="SFW71" s="386"/>
      <c r="SFX71" s="386"/>
      <c r="SFY71" s="386"/>
      <c r="SFZ71" s="386"/>
      <c r="SGA71" s="386"/>
      <c r="SGB71" s="386"/>
      <c r="SGC71" s="386"/>
      <c r="SGD71" s="386"/>
      <c r="SGE71" s="386"/>
      <c r="SGF71" s="386"/>
      <c r="SGG71" s="386"/>
      <c r="SGH71" s="386"/>
      <c r="SGI71" s="386"/>
      <c r="SGJ71" s="386"/>
      <c r="SGK71" s="386"/>
      <c r="SGL71" s="386"/>
      <c r="SGM71" s="386"/>
      <c r="SGN71" s="386"/>
      <c r="SGO71" s="386"/>
      <c r="SGP71" s="386"/>
      <c r="SGQ71" s="386"/>
      <c r="SGR71" s="386"/>
      <c r="SGS71" s="386"/>
      <c r="SGT71" s="386"/>
      <c r="SGU71" s="386"/>
      <c r="SGV71" s="386"/>
      <c r="SGW71" s="386"/>
      <c r="SGX71" s="386"/>
      <c r="SGY71" s="386"/>
      <c r="SGZ71" s="386"/>
      <c r="SHA71" s="386"/>
      <c r="SHB71" s="386"/>
      <c r="SHC71" s="386"/>
      <c r="SHD71" s="386"/>
      <c r="SHE71" s="386"/>
      <c r="SHF71" s="386"/>
      <c r="SHG71" s="386"/>
      <c r="SHH71" s="386"/>
      <c r="SHI71" s="386"/>
      <c r="SHJ71" s="386"/>
      <c r="SHK71" s="386"/>
      <c r="SHL71" s="386"/>
      <c r="SHM71" s="386"/>
      <c r="SHN71" s="386"/>
      <c r="SHO71" s="386"/>
      <c r="SHP71" s="386"/>
      <c r="SHQ71" s="386"/>
      <c r="SHR71" s="386"/>
      <c r="SHS71" s="386"/>
      <c r="SHT71" s="386"/>
      <c r="SHU71" s="386"/>
      <c r="SHV71" s="386"/>
      <c r="SHW71" s="386"/>
      <c r="SHX71" s="386"/>
      <c r="SHY71" s="386"/>
      <c r="SHZ71" s="386"/>
      <c r="SIA71" s="386"/>
      <c r="SIB71" s="386"/>
      <c r="SIC71" s="386"/>
      <c r="SID71" s="386"/>
      <c r="SIE71" s="386"/>
      <c r="SIF71" s="386"/>
      <c r="SIG71" s="386"/>
      <c r="SIH71" s="386"/>
      <c r="SII71" s="386"/>
      <c r="SIJ71" s="386"/>
      <c r="SIK71" s="386"/>
      <c r="SIL71" s="386"/>
      <c r="SIM71" s="386"/>
      <c r="SIN71" s="386"/>
      <c r="SIO71" s="386"/>
      <c r="SIP71" s="386"/>
      <c r="SIQ71" s="386"/>
      <c r="SIR71" s="386"/>
      <c r="SIS71" s="386"/>
      <c r="SIT71" s="386"/>
      <c r="SIU71" s="386"/>
      <c r="SIV71" s="386"/>
      <c r="SIW71" s="386"/>
      <c r="SIX71" s="386"/>
      <c r="SIY71" s="386"/>
      <c r="SIZ71" s="386"/>
      <c r="SJA71" s="386"/>
      <c r="SJB71" s="386"/>
      <c r="SJC71" s="386"/>
      <c r="SJD71" s="386"/>
      <c r="SJE71" s="386"/>
      <c r="SJF71" s="386"/>
      <c r="SJG71" s="386"/>
      <c r="SJH71" s="386"/>
      <c r="SJI71" s="386"/>
      <c r="SJJ71" s="386"/>
      <c r="SJK71" s="386"/>
      <c r="SJL71" s="386"/>
      <c r="SJM71" s="386"/>
      <c r="SJN71" s="386"/>
      <c r="SJO71" s="386"/>
      <c r="SJP71" s="386"/>
      <c r="SJQ71" s="386"/>
      <c r="SJR71" s="386"/>
      <c r="SJS71" s="386"/>
      <c r="SJT71" s="386"/>
      <c r="SJU71" s="386"/>
      <c r="SJV71" s="386"/>
      <c r="SJW71" s="386"/>
      <c r="SJX71" s="386"/>
      <c r="SJY71" s="386"/>
      <c r="SJZ71" s="386"/>
      <c r="SKA71" s="386"/>
      <c r="SKB71" s="386"/>
      <c r="SKC71" s="386"/>
      <c r="SKD71" s="386"/>
      <c r="SKE71" s="386"/>
      <c r="SKF71" s="386"/>
      <c r="SKG71" s="386"/>
      <c r="SKH71" s="386"/>
      <c r="SKI71" s="386"/>
      <c r="SKJ71" s="386"/>
      <c r="SKK71" s="386"/>
      <c r="SKL71" s="386"/>
      <c r="SKM71" s="386"/>
      <c r="SKN71" s="386"/>
      <c r="SKO71" s="386"/>
      <c r="SKP71" s="386"/>
      <c r="SKQ71" s="386"/>
      <c r="SKR71" s="386"/>
      <c r="SKS71" s="386"/>
      <c r="SKT71" s="386"/>
      <c r="SKU71" s="386"/>
      <c r="SKV71" s="386"/>
      <c r="SKW71" s="386"/>
      <c r="SKX71" s="386"/>
      <c r="SKY71" s="386"/>
      <c r="SKZ71" s="386"/>
      <c r="SLA71" s="386"/>
      <c r="SLB71" s="386"/>
      <c r="SLC71" s="386"/>
      <c r="SLD71" s="386"/>
      <c r="SLE71" s="386"/>
      <c r="SLF71" s="386"/>
      <c r="SLG71" s="386"/>
      <c r="SLH71" s="386"/>
      <c r="SLI71" s="386"/>
      <c r="SLJ71" s="386"/>
      <c r="SLK71" s="386"/>
      <c r="SLL71" s="386"/>
      <c r="SLM71" s="386"/>
      <c r="SLN71" s="386"/>
      <c r="SLO71" s="386"/>
      <c r="SLP71" s="386"/>
      <c r="SLQ71" s="386"/>
      <c r="SLR71" s="386"/>
      <c r="SLS71" s="386"/>
      <c r="SLT71" s="386"/>
      <c r="SLU71" s="386"/>
      <c r="SLV71" s="386"/>
      <c r="SLW71" s="386"/>
      <c r="SLX71" s="386"/>
      <c r="SLY71" s="386"/>
      <c r="SLZ71" s="386"/>
      <c r="SMA71" s="386"/>
      <c r="SMB71" s="386"/>
      <c r="SMC71" s="386"/>
      <c r="SMD71" s="386"/>
      <c r="SME71" s="386"/>
      <c r="SMF71" s="386"/>
      <c r="SMG71" s="386"/>
      <c r="SMH71" s="386"/>
      <c r="SMI71" s="386"/>
      <c r="SMJ71" s="386"/>
      <c r="SMK71" s="386"/>
      <c r="SML71" s="386"/>
      <c r="SMM71" s="386"/>
      <c r="SMN71" s="386"/>
      <c r="SMO71" s="386"/>
      <c r="SMP71" s="386"/>
      <c r="SMQ71" s="386"/>
      <c r="SMR71" s="386"/>
      <c r="SMS71" s="386"/>
      <c r="SMT71" s="386"/>
      <c r="SMU71" s="386"/>
      <c r="SMV71" s="386"/>
      <c r="SMW71" s="386"/>
      <c r="SMX71" s="386"/>
      <c r="SMY71" s="386"/>
      <c r="SMZ71" s="386"/>
      <c r="SNA71" s="386"/>
      <c r="SNB71" s="386"/>
      <c r="SNC71" s="386"/>
      <c r="SND71" s="386"/>
      <c r="SNE71" s="386"/>
      <c r="SNF71" s="386"/>
      <c r="SNG71" s="386"/>
      <c r="SNH71" s="386"/>
      <c r="SNI71" s="386"/>
      <c r="SNJ71" s="386"/>
      <c r="SNK71" s="386"/>
      <c r="SNL71" s="386"/>
      <c r="SNM71" s="386"/>
      <c r="SNN71" s="386"/>
      <c r="SNO71" s="386"/>
      <c r="SNP71" s="386"/>
      <c r="SNQ71" s="386"/>
      <c r="SNR71" s="386"/>
      <c r="SNS71" s="386"/>
      <c r="SNT71" s="386"/>
      <c r="SNU71" s="386"/>
      <c r="SNV71" s="386"/>
      <c r="SNW71" s="386"/>
      <c r="SNX71" s="386"/>
      <c r="SNY71" s="386"/>
      <c r="SNZ71" s="386"/>
      <c r="SOA71" s="386"/>
      <c r="SOB71" s="386"/>
      <c r="SOC71" s="386"/>
      <c r="SOD71" s="386"/>
      <c r="SOE71" s="386"/>
      <c r="SOF71" s="386"/>
      <c r="SOG71" s="386"/>
      <c r="SOH71" s="386"/>
      <c r="SOI71" s="386"/>
      <c r="SOJ71" s="386"/>
      <c r="SOK71" s="386"/>
      <c r="SOL71" s="386"/>
      <c r="SOM71" s="386"/>
      <c r="SON71" s="386"/>
      <c r="SOO71" s="386"/>
      <c r="SOP71" s="386"/>
      <c r="SOQ71" s="386"/>
      <c r="SOR71" s="386"/>
      <c r="SOS71" s="386"/>
      <c r="SOT71" s="386"/>
      <c r="SOU71" s="386"/>
      <c r="SOV71" s="386"/>
      <c r="SOW71" s="386"/>
      <c r="SOX71" s="386"/>
      <c r="SOY71" s="386"/>
      <c r="SOZ71" s="386"/>
      <c r="SPA71" s="386"/>
      <c r="SPB71" s="386"/>
      <c r="SPC71" s="386"/>
      <c r="SPD71" s="386"/>
      <c r="SPE71" s="386"/>
      <c r="SPF71" s="386"/>
      <c r="SPG71" s="386"/>
      <c r="SPH71" s="386"/>
      <c r="SPI71" s="386"/>
      <c r="SPJ71" s="386"/>
      <c r="SPK71" s="386"/>
      <c r="SPL71" s="386"/>
      <c r="SPM71" s="386"/>
      <c r="SPN71" s="386"/>
      <c r="SPO71" s="386"/>
      <c r="SPP71" s="386"/>
      <c r="SPQ71" s="386"/>
      <c r="SPR71" s="386"/>
      <c r="SPS71" s="386"/>
      <c r="SPT71" s="386"/>
      <c r="SPU71" s="386"/>
      <c r="SPV71" s="386"/>
      <c r="SPW71" s="386"/>
      <c r="SPX71" s="386"/>
      <c r="SPY71" s="386"/>
      <c r="SPZ71" s="386"/>
      <c r="SQA71" s="386"/>
      <c r="SQB71" s="386"/>
      <c r="SQC71" s="386"/>
      <c r="SQD71" s="386"/>
      <c r="SQE71" s="386"/>
      <c r="SQF71" s="386"/>
      <c r="SQG71" s="386"/>
      <c r="SQH71" s="386"/>
      <c r="SQI71" s="386"/>
      <c r="SQJ71" s="386"/>
      <c r="SQK71" s="386"/>
      <c r="SQL71" s="386"/>
      <c r="SQM71" s="386"/>
      <c r="SQN71" s="386"/>
      <c r="SQO71" s="386"/>
      <c r="SQP71" s="386"/>
      <c r="SQQ71" s="386"/>
      <c r="SQR71" s="386"/>
      <c r="SQS71" s="386"/>
      <c r="SQT71" s="386"/>
      <c r="SQU71" s="386"/>
      <c r="SQV71" s="386"/>
      <c r="SQW71" s="386"/>
      <c r="SQX71" s="386"/>
      <c r="SQY71" s="386"/>
      <c r="SQZ71" s="386"/>
      <c r="SRA71" s="386"/>
      <c r="SRB71" s="386"/>
      <c r="SRC71" s="386"/>
      <c r="SRD71" s="386"/>
      <c r="SRE71" s="386"/>
      <c r="SRF71" s="386"/>
      <c r="SRG71" s="386"/>
      <c r="SRH71" s="386"/>
      <c r="SRI71" s="386"/>
      <c r="SRJ71" s="386"/>
      <c r="SRK71" s="386"/>
      <c r="SRL71" s="386"/>
      <c r="SRM71" s="386"/>
      <c r="SRN71" s="386"/>
      <c r="SRO71" s="386"/>
      <c r="SRP71" s="386"/>
      <c r="SRQ71" s="386"/>
      <c r="SRR71" s="386"/>
      <c r="SRS71" s="386"/>
      <c r="SRT71" s="386"/>
      <c r="SRU71" s="386"/>
      <c r="SRV71" s="386"/>
      <c r="SRW71" s="386"/>
      <c r="SRX71" s="386"/>
      <c r="SRY71" s="386"/>
      <c r="SRZ71" s="386"/>
      <c r="SSA71" s="386"/>
      <c r="SSB71" s="386"/>
      <c r="SSC71" s="386"/>
      <c r="SSD71" s="386"/>
      <c r="SSE71" s="386"/>
      <c r="SSF71" s="386"/>
      <c r="SSG71" s="386"/>
      <c r="SSH71" s="386"/>
      <c r="SSI71" s="386"/>
      <c r="SSJ71" s="386"/>
      <c r="SSK71" s="386"/>
      <c r="SSL71" s="386"/>
      <c r="SSM71" s="386"/>
      <c r="SSN71" s="386"/>
      <c r="SSO71" s="386"/>
      <c r="SSP71" s="386"/>
      <c r="SSQ71" s="386"/>
      <c r="SSR71" s="386"/>
      <c r="SSS71" s="386"/>
      <c r="SST71" s="386"/>
      <c r="SSU71" s="386"/>
      <c r="SSV71" s="386"/>
      <c r="SSW71" s="386"/>
      <c r="SSX71" s="386"/>
      <c r="SSY71" s="386"/>
      <c r="SSZ71" s="386"/>
      <c r="STA71" s="386"/>
      <c r="STB71" s="386"/>
      <c r="STC71" s="386"/>
      <c r="STD71" s="386"/>
      <c r="STE71" s="386"/>
      <c r="STF71" s="386"/>
      <c r="STG71" s="386"/>
      <c r="STH71" s="386"/>
      <c r="STI71" s="386"/>
      <c r="STJ71" s="386"/>
      <c r="STK71" s="386"/>
      <c r="STL71" s="386"/>
      <c r="STM71" s="386"/>
      <c r="STN71" s="386"/>
      <c r="STO71" s="386"/>
      <c r="STP71" s="386"/>
      <c r="STQ71" s="386"/>
      <c r="STR71" s="386"/>
      <c r="STS71" s="386"/>
      <c r="STT71" s="386"/>
      <c r="STU71" s="386"/>
      <c r="STV71" s="386"/>
      <c r="STW71" s="386"/>
      <c r="STX71" s="386"/>
      <c r="STY71" s="386"/>
      <c r="STZ71" s="386"/>
      <c r="SUA71" s="386"/>
      <c r="SUB71" s="386"/>
      <c r="SUC71" s="386"/>
      <c r="SUD71" s="386"/>
      <c r="SUE71" s="386"/>
      <c r="SUF71" s="386"/>
      <c r="SUG71" s="386"/>
      <c r="SUH71" s="386"/>
      <c r="SUI71" s="386"/>
      <c r="SUJ71" s="386"/>
      <c r="SUK71" s="386"/>
      <c r="SUL71" s="386"/>
      <c r="SUM71" s="386"/>
      <c r="SUN71" s="386"/>
      <c r="SUO71" s="386"/>
      <c r="SUP71" s="386"/>
      <c r="SUQ71" s="386"/>
      <c r="SUR71" s="386"/>
      <c r="SUS71" s="386"/>
      <c r="SUT71" s="386"/>
      <c r="SUU71" s="386"/>
      <c r="SUV71" s="386"/>
      <c r="SUW71" s="386"/>
      <c r="SUX71" s="386"/>
      <c r="SUY71" s="386"/>
      <c r="SUZ71" s="386"/>
      <c r="SVA71" s="386"/>
      <c r="SVB71" s="386"/>
      <c r="SVC71" s="386"/>
      <c r="SVD71" s="386"/>
      <c r="SVE71" s="386"/>
      <c r="SVF71" s="386"/>
      <c r="SVG71" s="386"/>
      <c r="SVH71" s="386"/>
      <c r="SVI71" s="386"/>
      <c r="SVJ71" s="386"/>
      <c r="SVK71" s="386"/>
      <c r="SVL71" s="386"/>
      <c r="SVM71" s="386"/>
      <c r="SVN71" s="386"/>
      <c r="SVO71" s="386"/>
      <c r="SVP71" s="386"/>
      <c r="SVQ71" s="386"/>
      <c r="SVR71" s="386"/>
      <c r="SVS71" s="386"/>
      <c r="SVT71" s="386"/>
      <c r="SVU71" s="386"/>
      <c r="SVV71" s="386"/>
      <c r="SVW71" s="386"/>
      <c r="SVX71" s="386"/>
      <c r="SVY71" s="386"/>
      <c r="SVZ71" s="386"/>
      <c r="SWA71" s="386"/>
      <c r="SWB71" s="386"/>
      <c r="SWC71" s="386"/>
      <c r="SWD71" s="386"/>
      <c r="SWE71" s="386"/>
      <c r="SWF71" s="386"/>
      <c r="SWG71" s="386"/>
      <c r="SWH71" s="386"/>
      <c r="SWI71" s="386"/>
      <c r="SWJ71" s="386"/>
      <c r="SWK71" s="386"/>
      <c r="SWL71" s="386"/>
      <c r="SWM71" s="386"/>
      <c r="SWN71" s="386"/>
      <c r="SWO71" s="386"/>
      <c r="SWP71" s="386"/>
      <c r="SWQ71" s="386"/>
      <c r="SWR71" s="386"/>
      <c r="SWS71" s="386"/>
      <c r="SWT71" s="386"/>
      <c r="SWU71" s="386"/>
      <c r="SWV71" s="386"/>
      <c r="SWW71" s="386"/>
      <c r="SWX71" s="386"/>
      <c r="SWY71" s="386"/>
      <c r="SWZ71" s="386"/>
      <c r="SXA71" s="386"/>
      <c r="SXB71" s="386"/>
      <c r="SXC71" s="386"/>
      <c r="SXD71" s="386"/>
      <c r="SXE71" s="386"/>
      <c r="SXF71" s="386"/>
      <c r="SXG71" s="386"/>
      <c r="SXH71" s="386"/>
      <c r="SXI71" s="386"/>
      <c r="SXJ71" s="386"/>
      <c r="SXK71" s="386"/>
      <c r="SXL71" s="386"/>
      <c r="SXM71" s="386"/>
      <c r="SXN71" s="386"/>
      <c r="SXO71" s="386"/>
      <c r="SXP71" s="386"/>
      <c r="SXQ71" s="386"/>
      <c r="SXR71" s="386"/>
      <c r="SXS71" s="386"/>
      <c r="SXT71" s="386"/>
      <c r="SXU71" s="386"/>
      <c r="SXV71" s="386"/>
      <c r="SXW71" s="386"/>
      <c r="SXX71" s="386"/>
      <c r="SXY71" s="386"/>
      <c r="SXZ71" s="386"/>
      <c r="SYA71" s="386"/>
      <c r="SYB71" s="386"/>
      <c r="SYC71" s="386"/>
      <c r="SYD71" s="386"/>
      <c r="SYE71" s="386"/>
      <c r="SYF71" s="386"/>
      <c r="SYG71" s="386"/>
      <c r="SYH71" s="386"/>
      <c r="SYI71" s="386"/>
      <c r="SYJ71" s="386"/>
      <c r="SYK71" s="386"/>
      <c r="SYL71" s="386"/>
      <c r="SYM71" s="386"/>
      <c r="SYN71" s="386"/>
      <c r="SYO71" s="386"/>
      <c r="SYP71" s="386"/>
      <c r="SYQ71" s="386"/>
      <c r="SYR71" s="386"/>
      <c r="SYS71" s="386"/>
      <c r="SYT71" s="386"/>
      <c r="SYU71" s="386"/>
      <c r="SYV71" s="386"/>
      <c r="SYW71" s="386"/>
      <c r="SYX71" s="386"/>
      <c r="SYY71" s="386"/>
      <c r="SYZ71" s="386"/>
      <c r="SZA71" s="386"/>
      <c r="SZB71" s="386"/>
      <c r="SZC71" s="386"/>
      <c r="SZD71" s="386"/>
      <c r="SZE71" s="386"/>
      <c r="SZF71" s="386"/>
      <c r="SZG71" s="386"/>
      <c r="SZH71" s="386"/>
      <c r="SZI71" s="386"/>
      <c r="SZJ71" s="386"/>
      <c r="SZK71" s="386"/>
      <c r="SZL71" s="386"/>
      <c r="SZM71" s="386"/>
      <c r="SZN71" s="386"/>
      <c r="SZO71" s="386"/>
      <c r="SZP71" s="386"/>
      <c r="SZQ71" s="386"/>
      <c r="SZR71" s="386"/>
      <c r="SZS71" s="386"/>
      <c r="SZT71" s="386"/>
      <c r="SZU71" s="386"/>
      <c r="SZV71" s="386"/>
      <c r="SZW71" s="386"/>
      <c r="SZX71" s="386"/>
      <c r="SZY71" s="386"/>
      <c r="SZZ71" s="386"/>
      <c r="TAA71" s="386"/>
      <c r="TAB71" s="386"/>
      <c r="TAC71" s="386"/>
      <c r="TAD71" s="386"/>
      <c r="TAE71" s="386"/>
      <c r="TAF71" s="386"/>
      <c r="TAG71" s="386"/>
      <c r="TAH71" s="386"/>
      <c r="TAI71" s="386"/>
      <c r="TAJ71" s="386"/>
      <c r="TAK71" s="386"/>
      <c r="TAL71" s="386"/>
      <c r="TAM71" s="386"/>
      <c r="TAN71" s="386"/>
      <c r="TAO71" s="386"/>
      <c r="TAP71" s="386"/>
      <c r="TAQ71" s="386"/>
      <c r="TAR71" s="386"/>
      <c r="TAS71" s="386"/>
      <c r="TAT71" s="386"/>
      <c r="TAU71" s="386"/>
      <c r="TAV71" s="386"/>
      <c r="TAW71" s="386"/>
      <c r="TAX71" s="386"/>
      <c r="TAY71" s="386"/>
      <c r="TAZ71" s="386"/>
      <c r="TBA71" s="386"/>
      <c r="TBB71" s="386"/>
      <c r="TBC71" s="386"/>
      <c r="TBD71" s="386"/>
      <c r="TBE71" s="386"/>
      <c r="TBF71" s="386"/>
      <c r="TBG71" s="386"/>
      <c r="TBH71" s="386"/>
      <c r="TBI71" s="386"/>
      <c r="TBJ71" s="386"/>
      <c r="TBK71" s="386"/>
      <c r="TBL71" s="386"/>
      <c r="TBM71" s="386"/>
      <c r="TBN71" s="386"/>
      <c r="TBO71" s="386"/>
      <c r="TBP71" s="386"/>
      <c r="TBQ71" s="386"/>
      <c r="TBR71" s="386"/>
      <c r="TBS71" s="386"/>
      <c r="TBT71" s="386"/>
      <c r="TBU71" s="386"/>
      <c r="TBV71" s="386"/>
      <c r="TBW71" s="386"/>
      <c r="TBX71" s="386"/>
      <c r="TBY71" s="386"/>
      <c r="TBZ71" s="386"/>
      <c r="TCA71" s="386"/>
      <c r="TCB71" s="386"/>
      <c r="TCC71" s="386"/>
      <c r="TCD71" s="386"/>
      <c r="TCE71" s="386"/>
      <c r="TCF71" s="386"/>
      <c r="TCG71" s="386"/>
      <c r="TCH71" s="386"/>
      <c r="TCI71" s="386"/>
      <c r="TCJ71" s="386"/>
      <c r="TCK71" s="386"/>
      <c r="TCL71" s="386"/>
      <c r="TCM71" s="386"/>
      <c r="TCN71" s="386"/>
      <c r="TCO71" s="386"/>
      <c r="TCP71" s="386"/>
      <c r="TCQ71" s="386"/>
      <c r="TCR71" s="386"/>
      <c r="TCS71" s="386"/>
      <c r="TCT71" s="386"/>
      <c r="TCU71" s="386"/>
      <c r="TCV71" s="386"/>
      <c r="TCW71" s="386"/>
      <c r="TCX71" s="386"/>
      <c r="TCY71" s="386"/>
      <c r="TCZ71" s="386"/>
      <c r="TDA71" s="386"/>
      <c r="TDB71" s="386"/>
      <c r="TDC71" s="386"/>
      <c r="TDD71" s="386"/>
      <c r="TDE71" s="386"/>
      <c r="TDF71" s="386"/>
      <c r="TDG71" s="386"/>
      <c r="TDH71" s="386"/>
      <c r="TDI71" s="386"/>
      <c r="TDJ71" s="386"/>
      <c r="TDK71" s="386"/>
      <c r="TDL71" s="386"/>
      <c r="TDM71" s="386"/>
      <c r="TDN71" s="386"/>
      <c r="TDO71" s="386"/>
      <c r="TDP71" s="386"/>
      <c r="TDQ71" s="386"/>
      <c r="TDR71" s="386"/>
      <c r="TDS71" s="386"/>
      <c r="TDT71" s="386"/>
      <c r="TDU71" s="386"/>
      <c r="TDV71" s="386"/>
      <c r="TDW71" s="386"/>
      <c r="TDX71" s="386"/>
      <c r="TDY71" s="386"/>
      <c r="TDZ71" s="386"/>
      <c r="TEA71" s="386"/>
      <c r="TEB71" s="386"/>
      <c r="TEC71" s="386"/>
      <c r="TED71" s="386"/>
      <c r="TEE71" s="386"/>
      <c r="TEF71" s="386"/>
      <c r="TEG71" s="386"/>
      <c r="TEH71" s="386"/>
      <c r="TEI71" s="386"/>
      <c r="TEJ71" s="386"/>
      <c r="TEK71" s="386"/>
      <c r="TEL71" s="386"/>
      <c r="TEM71" s="386"/>
      <c r="TEN71" s="386"/>
      <c r="TEO71" s="386"/>
      <c r="TEP71" s="386"/>
      <c r="TEQ71" s="386"/>
      <c r="TER71" s="386"/>
      <c r="TES71" s="386"/>
      <c r="TET71" s="386"/>
      <c r="TEU71" s="386"/>
      <c r="TEV71" s="386"/>
      <c r="TEW71" s="386"/>
      <c r="TEX71" s="386"/>
      <c r="TEY71" s="386"/>
      <c r="TEZ71" s="386"/>
      <c r="TFA71" s="386"/>
      <c r="TFB71" s="386"/>
      <c r="TFC71" s="386"/>
      <c r="TFD71" s="386"/>
      <c r="TFE71" s="386"/>
      <c r="TFF71" s="386"/>
      <c r="TFG71" s="386"/>
      <c r="TFH71" s="386"/>
      <c r="TFI71" s="386"/>
      <c r="TFJ71" s="386"/>
      <c r="TFK71" s="386"/>
      <c r="TFL71" s="386"/>
      <c r="TFM71" s="386"/>
      <c r="TFN71" s="386"/>
      <c r="TFO71" s="386"/>
      <c r="TFP71" s="386"/>
      <c r="TFQ71" s="386"/>
      <c r="TFR71" s="386"/>
      <c r="TFS71" s="386"/>
      <c r="TFT71" s="386"/>
      <c r="TFU71" s="386"/>
      <c r="TFV71" s="386"/>
      <c r="TFW71" s="386"/>
      <c r="TFX71" s="386"/>
      <c r="TFY71" s="386"/>
      <c r="TFZ71" s="386"/>
      <c r="TGA71" s="386"/>
      <c r="TGB71" s="386"/>
      <c r="TGC71" s="386"/>
      <c r="TGD71" s="386"/>
      <c r="TGE71" s="386"/>
      <c r="TGF71" s="386"/>
      <c r="TGG71" s="386"/>
      <c r="TGH71" s="386"/>
      <c r="TGI71" s="386"/>
      <c r="TGJ71" s="386"/>
      <c r="TGK71" s="386"/>
      <c r="TGL71" s="386"/>
      <c r="TGM71" s="386"/>
      <c r="TGN71" s="386"/>
      <c r="TGO71" s="386"/>
      <c r="TGP71" s="386"/>
      <c r="TGQ71" s="386"/>
      <c r="TGR71" s="386"/>
      <c r="TGS71" s="386"/>
      <c r="TGT71" s="386"/>
      <c r="TGU71" s="386"/>
      <c r="TGV71" s="386"/>
      <c r="TGW71" s="386"/>
      <c r="TGX71" s="386"/>
      <c r="TGY71" s="386"/>
      <c r="TGZ71" s="386"/>
      <c r="THA71" s="386"/>
      <c r="THB71" s="386"/>
      <c r="THC71" s="386"/>
      <c r="THD71" s="386"/>
      <c r="THE71" s="386"/>
      <c r="THF71" s="386"/>
      <c r="THG71" s="386"/>
      <c r="THH71" s="386"/>
      <c r="THI71" s="386"/>
      <c r="THJ71" s="386"/>
      <c r="THK71" s="386"/>
      <c r="THL71" s="386"/>
      <c r="THM71" s="386"/>
      <c r="THN71" s="386"/>
      <c r="THO71" s="386"/>
      <c r="THP71" s="386"/>
      <c r="THQ71" s="386"/>
      <c r="THR71" s="386"/>
      <c r="THS71" s="386"/>
      <c r="THT71" s="386"/>
      <c r="THU71" s="386"/>
      <c r="THV71" s="386"/>
      <c r="THW71" s="386"/>
      <c r="THX71" s="386"/>
      <c r="THY71" s="386"/>
      <c r="THZ71" s="386"/>
      <c r="TIA71" s="386"/>
      <c r="TIB71" s="386"/>
      <c r="TIC71" s="386"/>
      <c r="TID71" s="386"/>
      <c r="TIE71" s="386"/>
      <c r="TIF71" s="386"/>
      <c r="TIG71" s="386"/>
      <c r="TIH71" s="386"/>
      <c r="TII71" s="386"/>
      <c r="TIJ71" s="386"/>
      <c r="TIK71" s="386"/>
      <c r="TIL71" s="386"/>
      <c r="TIM71" s="386"/>
      <c r="TIN71" s="386"/>
      <c r="TIO71" s="386"/>
      <c r="TIP71" s="386"/>
      <c r="TIQ71" s="386"/>
      <c r="TIR71" s="386"/>
      <c r="TIS71" s="386"/>
      <c r="TIT71" s="386"/>
      <c r="TIU71" s="386"/>
      <c r="TIV71" s="386"/>
      <c r="TIW71" s="386"/>
      <c r="TIX71" s="386"/>
      <c r="TIY71" s="386"/>
      <c r="TIZ71" s="386"/>
      <c r="TJA71" s="386"/>
      <c r="TJB71" s="386"/>
      <c r="TJC71" s="386"/>
      <c r="TJD71" s="386"/>
      <c r="TJE71" s="386"/>
      <c r="TJF71" s="386"/>
      <c r="TJG71" s="386"/>
      <c r="TJH71" s="386"/>
      <c r="TJI71" s="386"/>
      <c r="TJJ71" s="386"/>
      <c r="TJK71" s="386"/>
      <c r="TJL71" s="386"/>
      <c r="TJM71" s="386"/>
      <c r="TJN71" s="386"/>
      <c r="TJO71" s="386"/>
      <c r="TJP71" s="386"/>
      <c r="TJQ71" s="386"/>
      <c r="TJR71" s="386"/>
      <c r="TJS71" s="386"/>
      <c r="TJT71" s="386"/>
      <c r="TJU71" s="386"/>
      <c r="TJV71" s="386"/>
      <c r="TJW71" s="386"/>
      <c r="TJX71" s="386"/>
      <c r="TJY71" s="386"/>
      <c r="TJZ71" s="386"/>
      <c r="TKA71" s="386"/>
      <c r="TKB71" s="386"/>
      <c r="TKC71" s="386"/>
      <c r="TKD71" s="386"/>
      <c r="TKE71" s="386"/>
      <c r="TKF71" s="386"/>
      <c r="TKG71" s="386"/>
      <c r="TKH71" s="386"/>
      <c r="TKI71" s="386"/>
      <c r="TKJ71" s="386"/>
      <c r="TKK71" s="386"/>
      <c r="TKL71" s="386"/>
      <c r="TKM71" s="386"/>
      <c r="TKN71" s="386"/>
      <c r="TKO71" s="386"/>
      <c r="TKP71" s="386"/>
      <c r="TKQ71" s="386"/>
      <c r="TKR71" s="386"/>
      <c r="TKS71" s="386"/>
      <c r="TKT71" s="386"/>
      <c r="TKU71" s="386"/>
      <c r="TKV71" s="386"/>
      <c r="TKW71" s="386"/>
      <c r="TKX71" s="386"/>
      <c r="TKY71" s="386"/>
      <c r="TKZ71" s="386"/>
      <c r="TLA71" s="386"/>
      <c r="TLB71" s="386"/>
      <c r="TLC71" s="386"/>
      <c r="TLD71" s="386"/>
      <c r="TLE71" s="386"/>
      <c r="TLF71" s="386"/>
      <c r="TLG71" s="386"/>
      <c r="TLH71" s="386"/>
      <c r="TLI71" s="386"/>
      <c r="TLJ71" s="386"/>
      <c r="TLK71" s="386"/>
      <c r="TLL71" s="386"/>
      <c r="TLM71" s="386"/>
      <c r="TLN71" s="386"/>
      <c r="TLO71" s="386"/>
      <c r="TLP71" s="386"/>
      <c r="TLQ71" s="386"/>
      <c r="TLR71" s="386"/>
      <c r="TLS71" s="386"/>
      <c r="TLT71" s="386"/>
      <c r="TLU71" s="386"/>
      <c r="TLV71" s="386"/>
      <c r="TLW71" s="386"/>
      <c r="TLX71" s="386"/>
      <c r="TLY71" s="386"/>
      <c r="TLZ71" s="386"/>
      <c r="TMA71" s="386"/>
      <c r="TMB71" s="386"/>
      <c r="TMC71" s="386"/>
      <c r="TMD71" s="386"/>
      <c r="TME71" s="386"/>
      <c r="TMF71" s="386"/>
      <c r="TMG71" s="386"/>
      <c r="TMH71" s="386"/>
      <c r="TMI71" s="386"/>
      <c r="TMJ71" s="386"/>
      <c r="TMK71" s="386"/>
      <c r="TML71" s="386"/>
      <c r="TMM71" s="386"/>
      <c r="TMN71" s="386"/>
      <c r="TMO71" s="386"/>
      <c r="TMP71" s="386"/>
      <c r="TMQ71" s="386"/>
      <c r="TMR71" s="386"/>
      <c r="TMS71" s="386"/>
      <c r="TMT71" s="386"/>
      <c r="TMU71" s="386"/>
      <c r="TMV71" s="386"/>
      <c r="TMW71" s="386"/>
      <c r="TMX71" s="386"/>
      <c r="TMY71" s="386"/>
      <c r="TMZ71" s="386"/>
      <c r="TNA71" s="386"/>
      <c r="TNB71" s="386"/>
      <c r="TNC71" s="386"/>
      <c r="TND71" s="386"/>
      <c r="TNE71" s="386"/>
      <c r="TNF71" s="386"/>
      <c r="TNG71" s="386"/>
      <c r="TNH71" s="386"/>
      <c r="TNI71" s="386"/>
      <c r="TNJ71" s="386"/>
      <c r="TNK71" s="386"/>
      <c r="TNL71" s="386"/>
      <c r="TNM71" s="386"/>
      <c r="TNN71" s="386"/>
      <c r="TNO71" s="386"/>
      <c r="TNP71" s="386"/>
      <c r="TNQ71" s="386"/>
      <c r="TNR71" s="386"/>
      <c r="TNS71" s="386"/>
      <c r="TNT71" s="386"/>
      <c r="TNU71" s="386"/>
      <c r="TNV71" s="386"/>
      <c r="TNW71" s="386"/>
      <c r="TNX71" s="386"/>
      <c r="TNY71" s="386"/>
      <c r="TNZ71" s="386"/>
      <c r="TOA71" s="386"/>
      <c r="TOB71" s="386"/>
      <c r="TOC71" s="386"/>
      <c r="TOD71" s="386"/>
      <c r="TOE71" s="386"/>
      <c r="TOF71" s="386"/>
      <c r="TOG71" s="386"/>
      <c r="TOH71" s="386"/>
      <c r="TOI71" s="386"/>
      <c r="TOJ71" s="386"/>
      <c r="TOK71" s="386"/>
      <c r="TOL71" s="386"/>
      <c r="TOM71" s="386"/>
      <c r="TON71" s="386"/>
      <c r="TOO71" s="386"/>
      <c r="TOP71" s="386"/>
      <c r="TOQ71" s="386"/>
      <c r="TOR71" s="386"/>
      <c r="TOS71" s="386"/>
      <c r="TOT71" s="386"/>
      <c r="TOU71" s="386"/>
      <c r="TOV71" s="386"/>
      <c r="TOW71" s="386"/>
      <c r="TOX71" s="386"/>
      <c r="TOY71" s="386"/>
      <c r="TOZ71" s="386"/>
      <c r="TPA71" s="386"/>
      <c r="TPB71" s="386"/>
      <c r="TPC71" s="386"/>
      <c r="TPD71" s="386"/>
      <c r="TPE71" s="386"/>
      <c r="TPF71" s="386"/>
      <c r="TPG71" s="386"/>
      <c r="TPH71" s="386"/>
      <c r="TPI71" s="386"/>
      <c r="TPJ71" s="386"/>
      <c r="TPK71" s="386"/>
      <c r="TPL71" s="386"/>
      <c r="TPM71" s="386"/>
      <c r="TPN71" s="386"/>
      <c r="TPO71" s="386"/>
      <c r="TPP71" s="386"/>
      <c r="TPQ71" s="386"/>
      <c r="TPR71" s="386"/>
      <c r="TPS71" s="386"/>
      <c r="TPT71" s="386"/>
      <c r="TPU71" s="386"/>
      <c r="TPV71" s="386"/>
      <c r="TPW71" s="386"/>
      <c r="TPX71" s="386"/>
      <c r="TPY71" s="386"/>
      <c r="TPZ71" s="386"/>
      <c r="TQA71" s="386"/>
      <c r="TQB71" s="386"/>
      <c r="TQC71" s="386"/>
      <c r="TQD71" s="386"/>
      <c r="TQE71" s="386"/>
      <c r="TQF71" s="386"/>
      <c r="TQG71" s="386"/>
      <c r="TQH71" s="386"/>
      <c r="TQI71" s="386"/>
      <c r="TQJ71" s="386"/>
      <c r="TQK71" s="386"/>
      <c r="TQL71" s="386"/>
      <c r="TQM71" s="386"/>
      <c r="TQN71" s="386"/>
      <c r="TQO71" s="386"/>
      <c r="TQP71" s="386"/>
      <c r="TQQ71" s="386"/>
      <c r="TQR71" s="386"/>
      <c r="TQS71" s="386"/>
      <c r="TQT71" s="386"/>
      <c r="TQU71" s="386"/>
      <c r="TQV71" s="386"/>
      <c r="TQW71" s="386"/>
      <c r="TQX71" s="386"/>
      <c r="TQY71" s="386"/>
      <c r="TQZ71" s="386"/>
      <c r="TRA71" s="386"/>
      <c r="TRB71" s="386"/>
      <c r="TRC71" s="386"/>
      <c r="TRD71" s="386"/>
      <c r="TRE71" s="386"/>
      <c r="TRF71" s="386"/>
      <c r="TRG71" s="386"/>
      <c r="TRH71" s="386"/>
      <c r="TRI71" s="386"/>
      <c r="TRJ71" s="386"/>
      <c r="TRK71" s="386"/>
      <c r="TRL71" s="386"/>
      <c r="TRM71" s="386"/>
      <c r="TRN71" s="386"/>
      <c r="TRO71" s="386"/>
      <c r="TRP71" s="386"/>
      <c r="TRQ71" s="386"/>
      <c r="TRR71" s="386"/>
      <c r="TRS71" s="386"/>
      <c r="TRT71" s="386"/>
      <c r="TRU71" s="386"/>
      <c r="TRV71" s="386"/>
      <c r="TRW71" s="386"/>
      <c r="TRX71" s="386"/>
      <c r="TRY71" s="386"/>
      <c r="TRZ71" s="386"/>
      <c r="TSA71" s="386"/>
      <c r="TSB71" s="386"/>
      <c r="TSC71" s="386"/>
      <c r="TSD71" s="386"/>
      <c r="TSE71" s="386"/>
      <c r="TSF71" s="386"/>
      <c r="TSG71" s="386"/>
      <c r="TSH71" s="386"/>
      <c r="TSI71" s="386"/>
      <c r="TSJ71" s="386"/>
      <c r="TSK71" s="386"/>
      <c r="TSL71" s="386"/>
      <c r="TSM71" s="386"/>
      <c r="TSN71" s="386"/>
      <c r="TSO71" s="386"/>
      <c r="TSP71" s="386"/>
      <c r="TSQ71" s="386"/>
      <c r="TSR71" s="386"/>
      <c r="TSS71" s="386"/>
      <c r="TST71" s="386"/>
      <c r="TSU71" s="386"/>
      <c r="TSV71" s="386"/>
      <c r="TSW71" s="386"/>
      <c r="TSX71" s="386"/>
      <c r="TSY71" s="386"/>
      <c r="TSZ71" s="386"/>
      <c r="TTA71" s="386"/>
      <c r="TTB71" s="386"/>
      <c r="TTC71" s="386"/>
      <c r="TTD71" s="386"/>
      <c r="TTE71" s="386"/>
      <c r="TTF71" s="386"/>
      <c r="TTG71" s="386"/>
      <c r="TTH71" s="386"/>
      <c r="TTI71" s="386"/>
      <c r="TTJ71" s="386"/>
      <c r="TTK71" s="386"/>
      <c r="TTL71" s="386"/>
      <c r="TTM71" s="386"/>
      <c r="TTN71" s="386"/>
      <c r="TTO71" s="386"/>
      <c r="TTP71" s="386"/>
      <c r="TTQ71" s="386"/>
      <c r="TTR71" s="386"/>
      <c r="TTS71" s="386"/>
      <c r="TTT71" s="386"/>
      <c r="TTU71" s="386"/>
      <c r="TTV71" s="386"/>
      <c r="TTW71" s="386"/>
      <c r="TTX71" s="386"/>
      <c r="TTY71" s="386"/>
      <c r="TTZ71" s="386"/>
      <c r="TUA71" s="386"/>
      <c r="TUB71" s="386"/>
      <c r="TUC71" s="386"/>
      <c r="TUD71" s="386"/>
      <c r="TUE71" s="386"/>
      <c r="TUF71" s="386"/>
      <c r="TUG71" s="386"/>
      <c r="TUH71" s="386"/>
      <c r="TUI71" s="386"/>
      <c r="TUJ71" s="386"/>
      <c r="TUK71" s="386"/>
      <c r="TUL71" s="386"/>
      <c r="TUM71" s="386"/>
      <c r="TUN71" s="386"/>
      <c r="TUO71" s="386"/>
      <c r="TUP71" s="386"/>
      <c r="TUQ71" s="386"/>
      <c r="TUR71" s="386"/>
      <c r="TUS71" s="386"/>
      <c r="TUT71" s="386"/>
      <c r="TUU71" s="386"/>
      <c r="TUV71" s="386"/>
      <c r="TUW71" s="386"/>
      <c r="TUX71" s="386"/>
      <c r="TUY71" s="386"/>
      <c r="TUZ71" s="386"/>
      <c r="TVA71" s="386"/>
      <c r="TVB71" s="386"/>
      <c r="TVC71" s="386"/>
      <c r="TVD71" s="386"/>
      <c r="TVE71" s="386"/>
      <c r="TVF71" s="386"/>
      <c r="TVG71" s="386"/>
      <c r="TVH71" s="386"/>
      <c r="TVI71" s="386"/>
      <c r="TVJ71" s="386"/>
      <c r="TVK71" s="386"/>
      <c r="TVL71" s="386"/>
      <c r="TVM71" s="386"/>
      <c r="TVN71" s="386"/>
      <c r="TVO71" s="386"/>
      <c r="TVP71" s="386"/>
      <c r="TVQ71" s="386"/>
      <c r="TVR71" s="386"/>
      <c r="TVS71" s="386"/>
      <c r="TVT71" s="386"/>
      <c r="TVU71" s="386"/>
      <c r="TVV71" s="386"/>
      <c r="TVW71" s="386"/>
      <c r="TVX71" s="386"/>
      <c r="TVY71" s="386"/>
      <c r="TVZ71" s="386"/>
      <c r="TWA71" s="386"/>
      <c r="TWB71" s="386"/>
      <c r="TWC71" s="386"/>
      <c r="TWD71" s="386"/>
      <c r="TWE71" s="386"/>
      <c r="TWF71" s="386"/>
      <c r="TWG71" s="386"/>
      <c r="TWH71" s="386"/>
      <c r="TWI71" s="386"/>
      <c r="TWJ71" s="386"/>
      <c r="TWK71" s="386"/>
      <c r="TWL71" s="386"/>
      <c r="TWM71" s="386"/>
      <c r="TWN71" s="386"/>
      <c r="TWO71" s="386"/>
      <c r="TWP71" s="386"/>
      <c r="TWQ71" s="386"/>
      <c r="TWR71" s="386"/>
      <c r="TWS71" s="386"/>
      <c r="TWT71" s="386"/>
      <c r="TWU71" s="386"/>
      <c r="TWV71" s="386"/>
      <c r="TWW71" s="386"/>
      <c r="TWX71" s="386"/>
      <c r="TWY71" s="386"/>
      <c r="TWZ71" s="386"/>
      <c r="TXA71" s="386"/>
      <c r="TXB71" s="386"/>
      <c r="TXC71" s="386"/>
      <c r="TXD71" s="386"/>
      <c r="TXE71" s="386"/>
      <c r="TXF71" s="386"/>
      <c r="TXG71" s="386"/>
      <c r="TXH71" s="386"/>
      <c r="TXI71" s="386"/>
      <c r="TXJ71" s="386"/>
      <c r="TXK71" s="386"/>
      <c r="TXL71" s="386"/>
      <c r="TXM71" s="386"/>
      <c r="TXN71" s="386"/>
      <c r="TXO71" s="386"/>
      <c r="TXP71" s="386"/>
      <c r="TXQ71" s="386"/>
      <c r="TXR71" s="386"/>
      <c r="TXS71" s="386"/>
      <c r="TXT71" s="386"/>
      <c r="TXU71" s="386"/>
      <c r="TXV71" s="386"/>
      <c r="TXW71" s="386"/>
      <c r="TXX71" s="386"/>
      <c r="TXY71" s="386"/>
      <c r="TXZ71" s="386"/>
      <c r="TYA71" s="386"/>
      <c r="TYB71" s="386"/>
      <c r="TYC71" s="386"/>
      <c r="TYD71" s="386"/>
      <c r="TYE71" s="386"/>
      <c r="TYF71" s="386"/>
      <c r="TYG71" s="386"/>
      <c r="TYH71" s="386"/>
      <c r="TYI71" s="386"/>
      <c r="TYJ71" s="386"/>
      <c r="TYK71" s="386"/>
      <c r="TYL71" s="386"/>
      <c r="TYM71" s="386"/>
      <c r="TYN71" s="386"/>
      <c r="TYO71" s="386"/>
      <c r="TYP71" s="386"/>
      <c r="TYQ71" s="386"/>
      <c r="TYR71" s="386"/>
      <c r="TYS71" s="386"/>
      <c r="TYT71" s="386"/>
      <c r="TYU71" s="386"/>
      <c r="TYV71" s="386"/>
      <c r="TYW71" s="386"/>
      <c r="TYX71" s="386"/>
      <c r="TYY71" s="386"/>
      <c r="TYZ71" s="386"/>
      <c r="TZA71" s="386"/>
      <c r="TZB71" s="386"/>
      <c r="TZC71" s="386"/>
      <c r="TZD71" s="386"/>
      <c r="TZE71" s="386"/>
      <c r="TZF71" s="386"/>
      <c r="TZG71" s="386"/>
      <c r="TZH71" s="386"/>
      <c r="TZI71" s="386"/>
      <c r="TZJ71" s="386"/>
      <c r="TZK71" s="386"/>
      <c r="TZL71" s="386"/>
      <c r="TZM71" s="386"/>
      <c r="TZN71" s="386"/>
      <c r="TZO71" s="386"/>
      <c r="TZP71" s="386"/>
      <c r="TZQ71" s="386"/>
      <c r="TZR71" s="386"/>
      <c r="TZS71" s="386"/>
      <c r="TZT71" s="386"/>
      <c r="TZU71" s="386"/>
      <c r="TZV71" s="386"/>
      <c r="TZW71" s="386"/>
      <c r="TZX71" s="386"/>
      <c r="TZY71" s="386"/>
      <c r="TZZ71" s="386"/>
      <c r="UAA71" s="386"/>
      <c r="UAB71" s="386"/>
      <c r="UAC71" s="386"/>
      <c r="UAD71" s="386"/>
      <c r="UAE71" s="386"/>
      <c r="UAF71" s="386"/>
      <c r="UAG71" s="386"/>
      <c r="UAH71" s="386"/>
      <c r="UAI71" s="386"/>
      <c r="UAJ71" s="386"/>
      <c r="UAK71" s="386"/>
      <c r="UAL71" s="386"/>
      <c r="UAM71" s="386"/>
      <c r="UAN71" s="386"/>
      <c r="UAO71" s="386"/>
      <c r="UAP71" s="386"/>
      <c r="UAQ71" s="386"/>
      <c r="UAR71" s="386"/>
      <c r="UAS71" s="386"/>
      <c r="UAT71" s="386"/>
      <c r="UAU71" s="386"/>
      <c r="UAV71" s="386"/>
      <c r="UAW71" s="386"/>
      <c r="UAX71" s="386"/>
      <c r="UAY71" s="386"/>
      <c r="UAZ71" s="386"/>
      <c r="UBA71" s="386"/>
      <c r="UBB71" s="386"/>
      <c r="UBC71" s="386"/>
      <c r="UBD71" s="386"/>
      <c r="UBE71" s="386"/>
      <c r="UBF71" s="386"/>
      <c r="UBG71" s="386"/>
      <c r="UBH71" s="386"/>
      <c r="UBI71" s="386"/>
      <c r="UBJ71" s="386"/>
      <c r="UBK71" s="386"/>
      <c r="UBL71" s="386"/>
      <c r="UBM71" s="386"/>
      <c r="UBN71" s="386"/>
      <c r="UBO71" s="386"/>
      <c r="UBP71" s="386"/>
      <c r="UBQ71" s="386"/>
      <c r="UBR71" s="386"/>
      <c r="UBS71" s="386"/>
      <c r="UBT71" s="386"/>
      <c r="UBU71" s="386"/>
      <c r="UBV71" s="386"/>
      <c r="UBW71" s="386"/>
      <c r="UBX71" s="386"/>
      <c r="UBY71" s="386"/>
      <c r="UBZ71" s="386"/>
      <c r="UCA71" s="386"/>
      <c r="UCB71" s="386"/>
      <c r="UCC71" s="386"/>
      <c r="UCD71" s="386"/>
      <c r="UCE71" s="386"/>
      <c r="UCF71" s="386"/>
      <c r="UCG71" s="386"/>
      <c r="UCH71" s="386"/>
      <c r="UCI71" s="386"/>
      <c r="UCJ71" s="386"/>
      <c r="UCK71" s="386"/>
      <c r="UCL71" s="386"/>
      <c r="UCM71" s="386"/>
      <c r="UCN71" s="386"/>
      <c r="UCO71" s="386"/>
      <c r="UCP71" s="386"/>
      <c r="UCQ71" s="386"/>
      <c r="UCR71" s="386"/>
      <c r="UCS71" s="386"/>
      <c r="UCT71" s="386"/>
      <c r="UCU71" s="386"/>
      <c r="UCV71" s="386"/>
      <c r="UCW71" s="386"/>
      <c r="UCX71" s="386"/>
      <c r="UCY71" s="386"/>
      <c r="UCZ71" s="386"/>
      <c r="UDA71" s="386"/>
      <c r="UDB71" s="386"/>
      <c r="UDC71" s="386"/>
      <c r="UDD71" s="386"/>
      <c r="UDE71" s="386"/>
      <c r="UDF71" s="386"/>
      <c r="UDG71" s="386"/>
      <c r="UDH71" s="386"/>
      <c r="UDI71" s="386"/>
      <c r="UDJ71" s="386"/>
      <c r="UDK71" s="386"/>
      <c r="UDL71" s="386"/>
      <c r="UDM71" s="386"/>
      <c r="UDN71" s="386"/>
      <c r="UDO71" s="386"/>
      <c r="UDP71" s="386"/>
      <c r="UDQ71" s="386"/>
      <c r="UDR71" s="386"/>
      <c r="UDS71" s="386"/>
      <c r="UDT71" s="386"/>
      <c r="UDU71" s="386"/>
      <c r="UDV71" s="386"/>
      <c r="UDW71" s="386"/>
      <c r="UDX71" s="386"/>
      <c r="UDY71" s="386"/>
      <c r="UDZ71" s="386"/>
      <c r="UEA71" s="386"/>
      <c r="UEB71" s="386"/>
      <c r="UEC71" s="386"/>
      <c r="UED71" s="386"/>
      <c r="UEE71" s="386"/>
      <c r="UEF71" s="386"/>
      <c r="UEG71" s="386"/>
      <c r="UEH71" s="386"/>
      <c r="UEI71" s="386"/>
      <c r="UEJ71" s="386"/>
      <c r="UEK71" s="386"/>
      <c r="UEL71" s="386"/>
      <c r="UEM71" s="386"/>
      <c r="UEN71" s="386"/>
      <c r="UEO71" s="386"/>
      <c r="UEP71" s="386"/>
      <c r="UEQ71" s="386"/>
      <c r="UER71" s="386"/>
      <c r="UES71" s="386"/>
      <c r="UET71" s="386"/>
      <c r="UEU71" s="386"/>
      <c r="UEV71" s="386"/>
      <c r="UEW71" s="386"/>
      <c r="UEX71" s="386"/>
      <c r="UEY71" s="386"/>
      <c r="UEZ71" s="386"/>
      <c r="UFA71" s="386"/>
      <c r="UFB71" s="386"/>
      <c r="UFC71" s="386"/>
      <c r="UFD71" s="386"/>
      <c r="UFE71" s="386"/>
      <c r="UFF71" s="386"/>
      <c r="UFG71" s="386"/>
      <c r="UFH71" s="386"/>
      <c r="UFI71" s="386"/>
      <c r="UFJ71" s="386"/>
      <c r="UFK71" s="386"/>
      <c r="UFL71" s="386"/>
      <c r="UFM71" s="386"/>
      <c r="UFN71" s="386"/>
      <c r="UFO71" s="386"/>
      <c r="UFP71" s="386"/>
      <c r="UFQ71" s="386"/>
      <c r="UFR71" s="386"/>
      <c r="UFS71" s="386"/>
      <c r="UFT71" s="386"/>
      <c r="UFU71" s="386"/>
      <c r="UFV71" s="386"/>
      <c r="UFW71" s="386"/>
      <c r="UFX71" s="386"/>
      <c r="UFY71" s="386"/>
      <c r="UFZ71" s="386"/>
      <c r="UGA71" s="386"/>
      <c r="UGB71" s="386"/>
      <c r="UGC71" s="386"/>
      <c r="UGD71" s="386"/>
      <c r="UGE71" s="386"/>
      <c r="UGF71" s="386"/>
      <c r="UGG71" s="386"/>
      <c r="UGH71" s="386"/>
      <c r="UGI71" s="386"/>
      <c r="UGJ71" s="386"/>
      <c r="UGK71" s="386"/>
      <c r="UGL71" s="386"/>
      <c r="UGM71" s="386"/>
      <c r="UGN71" s="386"/>
      <c r="UGO71" s="386"/>
      <c r="UGP71" s="386"/>
      <c r="UGQ71" s="386"/>
      <c r="UGR71" s="386"/>
      <c r="UGS71" s="386"/>
      <c r="UGT71" s="386"/>
      <c r="UGU71" s="386"/>
      <c r="UGV71" s="386"/>
      <c r="UGW71" s="386"/>
      <c r="UGX71" s="386"/>
      <c r="UGY71" s="386"/>
      <c r="UGZ71" s="386"/>
      <c r="UHA71" s="386"/>
      <c r="UHB71" s="386"/>
      <c r="UHC71" s="386"/>
      <c r="UHD71" s="386"/>
      <c r="UHE71" s="386"/>
      <c r="UHF71" s="386"/>
      <c r="UHG71" s="386"/>
      <c r="UHH71" s="386"/>
      <c r="UHI71" s="386"/>
      <c r="UHJ71" s="386"/>
      <c r="UHK71" s="386"/>
      <c r="UHL71" s="386"/>
      <c r="UHM71" s="386"/>
      <c r="UHN71" s="386"/>
      <c r="UHO71" s="386"/>
      <c r="UHP71" s="386"/>
      <c r="UHQ71" s="386"/>
      <c r="UHR71" s="386"/>
      <c r="UHS71" s="386"/>
      <c r="UHT71" s="386"/>
      <c r="UHU71" s="386"/>
      <c r="UHV71" s="386"/>
      <c r="UHW71" s="386"/>
      <c r="UHX71" s="386"/>
      <c r="UHY71" s="386"/>
      <c r="UHZ71" s="386"/>
      <c r="UIA71" s="386"/>
      <c r="UIB71" s="386"/>
      <c r="UIC71" s="386"/>
      <c r="UID71" s="386"/>
      <c r="UIE71" s="386"/>
      <c r="UIF71" s="386"/>
      <c r="UIG71" s="386"/>
      <c r="UIH71" s="386"/>
      <c r="UII71" s="386"/>
      <c r="UIJ71" s="386"/>
      <c r="UIK71" s="386"/>
      <c r="UIL71" s="386"/>
      <c r="UIM71" s="386"/>
      <c r="UIN71" s="386"/>
      <c r="UIO71" s="386"/>
      <c r="UIP71" s="386"/>
      <c r="UIQ71" s="386"/>
      <c r="UIR71" s="386"/>
      <c r="UIS71" s="386"/>
      <c r="UIT71" s="386"/>
      <c r="UIU71" s="386"/>
      <c r="UIV71" s="386"/>
      <c r="UIW71" s="386"/>
      <c r="UIX71" s="386"/>
      <c r="UIY71" s="386"/>
      <c r="UIZ71" s="386"/>
      <c r="UJA71" s="386"/>
      <c r="UJB71" s="386"/>
      <c r="UJC71" s="386"/>
      <c r="UJD71" s="386"/>
      <c r="UJE71" s="386"/>
      <c r="UJF71" s="386"/>
      <c r="UJG71" s="386"/>
      <c r="UJH71" s="386"/>
      <c r="UJI71" s="386"/>
      <c r="UJJ71" s="386"/>
      <c r="UJK71" s="386"/>
      <c r="UJL71" s="386"/>
      <c r="UJM71" s="386"/>
      <c r="UJN71" s="386"/>
      <c r="UJO71" s="386"/>
      <c r="UJP71" s="386"/>
      <c r="UJQ71" s="386"/>
      <c r="UJR71" s="386"/>
      <c r="UJS71" s="386"/>
      <c r="UJT71" s="386"/>
      <c r="UJU71" s="386"/>
      <c r="UJV71" s="386"/>
      <c r="UJW71" s="386"/>
      <c r="UJX71" s="386"/>
      <c r="UJY71" s="386"/>
      <c r="UJZ71" s="386"/>
      <c r="UKA71" s="386"/>
      <c r="UKB71" s="386"/>
      <c r="UKC71" s="386"/>
      <c r="UKD71" s="386"/>
      <c r="UKE71" s="386"/>
      <c r="UKF71" s="386"/>
      <c r="UKG71" s="386"/>
      <c r="UKH71" s="386"/>
      <c r="UKI71" s="386"/>
      <c r="UKJ71" s="386"/>
      <c r="UKK71" s="386"/>
      <c r="UKL71" s="386"/>
      <c r="UKM71" s="386"/>
      <c r="UKN71" s="386"/>
      <c r="UKO71" s="386"/>
      <c r="UKP71" s="386"/>
      <c r="UKQ71" s="386"/>
      <c r="UKR71" s="386"/>
      <c r="UKS71" s="386"/>
      <c r="UKT71" s="386"/>
      <c r="UKU71" s="386"/>
      <c r="UKV71" s="386"/>
      <c r="UKW71" s="386"/>
      <c r="UKX71" s="386"/>
      <c r="UKY71" s="386"/>
      <c r="UKZ71" s="386"/>
      <c r="ULA71" s="386"/>
      <c r="ULB71" s="386"/>
      <c r="ULC71" s="386"/>
      <c r="ULD71" s="386"/>
      <c r="ULE71" s="386"/>
      <c r="ULF71" s="386"/>
      <c r="ULG71" s="386"/>
      <c r="ULH71" s="386"/>
      <c r="ULI71" s="386"/>
      <c r="ULJ71" s="386"/>
      <c r="ULK71" s="386"/>
      <c r="ULL71" s="386"/>
      <c r="ULM71" s="386"/>
      <c r="ULN71" s="386"/>
      <c r="ULO71" s="386"/>
      <c r="ULP71" s="386"/>
      <c r="ULQ71" s="386"/>
      <c r="ULR71" s="386"/>
      <c r="ULS71" s="386"/>
      <c r="ULT71" s="386"/>
      <c r="ULU71" s="386"/>
      <c r="ULV71" s="386"/>
      <c r="ULW71" s="386"/>
      <c r="ULX71" s="386"/>
      <c r="ULY71" s="386"/>
      <c r="ULZ71" s="386"/>
      <c r="UMA71" s="386"/>
      <c r="UMB71" s="386"/>
      <c r="UMC71" s="386"/>
      <c r="UMD71" s="386"/>
      <c r="UME71" s="386"/>
      <c r="UMF71" s="386"/>
      <c r="UMG71" s="386"/>
      <c r="UMH71" s="386"/>
      <c r="UMI71" s="386"/>
      <c r="UMJ71" s="386"/>
      <c r="UMK71" s="386"/>
      <c r="UML71" s="386"/>
      <c r="UMM71" s="386"/>
      <c r="UMN71" s="386"/>
      <c r="UMO71" s="386"/>
      <c r="UMP71" s="386"/>
      <c r="UMQ71" s="386"/>
      <c r="UMR71" s="386"/>
      <c r="UMS71" s="386"/>
      <c r="UMT71" s="386"/>
      <c r="UMU71" s="386"/>
      <c r="UMV71" s="386"/>
      <c r="UMW71" s="386"/>
      <c r="UMX71" s="386"/>
      <c r="UMY71" s="386"/>
      <c r="UMZ71" s="386"/>
      <c r="UNA71" s="386"/>
      <c r="UNB71" s="386"/>
      <c r="UNC71" s="386"/>
      <c r="UND71" s="386"/>
      <c r="UNE71" s="386"/>
      <c r="UNF71" s="386"/>
      <c r="UNG71" s="386"/>
      <c r="UNH71" s="386"/>
      <c r="UNI71" s="386"/>
      <c r="UNJ71" s="386"/>
      <c r="UNK71" s="386"/>
      <c r="UNL71" s="386"/>
      <c r="UNM71" s="386"/>
      <c r="UNN71" s="386"/>
      <c r="UNO71" s="386"/>
      <c r="UNP71" s="386"/>
      <c r="UNQ71" s="386"/>
      <c r="UNR71" s="386"/>
      <c r="UNS71" s="386"/>
      <c r="UNT71" s="386"/>
      <c r="UNU71" s="386"/>
      <c r="UNV71" s="386"/>
      <c r="UNW71" s="386"/>
      <c r="UNX71" s="386"/>
      <c r="UNY71" s="386"/>
      <c r="UNZ71" s="386"/>
      <c r="UOA71" s="386"/>
      <c r="UOB71" s="386"/>
      <c r="UOC71" s="386"/>
      <c r="UOD71" s="386"/>
      <c r="UOE71" s="386"/>
      <c r="UOF71" s="386"/>
      <c r="UOG71" s="386"/>
      <c r="UOH71" s="386"/>
      <c r="UOI71" s="386"/>
      <c r="UOJ71" s="386"/>
      <c r="UOK71" s="386"/>
      <c r="UOL71" s="386"/>
      <c r="UOM71" s="386"/>
      <c r="UON71" s="386"/>
      <c r="UOO71" s="386"/>
      <c r="UOP71" s="386"/>
      <c r="UOQ71" s="386"/>
      <c r="UOR71" s="386"/>
      <c r="UOS71" s="386"/>
      <c r="UOT71" s="386"/>
      <c r="UOU71" s="386"/>
      <c r="UOV71" s="386"/>
      <c r="UOW71" s="386"/>
      <c r="UOX71" s="386"/>
      <c r="UOY71" s="386"/>
      <c r="UOZ71" s="386"/>
      <c r="UPA71" s="386"/>
      <c r="UPB71" s="386"/>
      <c r="UPC71" s="386"/>
      <c r="UPD71" s="386"/>
      <c r="UPE71" s="386"/>
      <c r="UPF71" s="386"/>
      <c r="UPG71" s="386"/>
      <c r="UPH71" s="386"/>
      <c r="UPI71" s="386"/>
      <c r="UPJ71" s="386"/>
      <c r="UPK71" s="386"/>
      <c r="UPL71" s="386"/>
      <c r="UPM71" s="386"/>
      <c r="UPN71" s="386"/>
      <c r="UPO71" s="386"/>
      <c r="UPP71" s="386"/>
      <c r="UPQ71" s="386"/>
      <c r="UPR71" s="386"/>
      <c r="UPS71" s="386"/>
      <c r="UPT71" s="386"/>
      <c r="UPU71" s="386"/>
      <c r="UPV71" s="386"/>
      <c r="UPW71" s="386"/>
      <c r="UPX71" s="386"/>
      <c r="UPY71" s="386"/>
      <c r="UPZ71" s="386"/>
      <c r="UQA71" s="386"/>
      <c r="UQB71" s="386"/>
      <c r="UQC71" s="386"/>
      <c r="UQD71" s="386"/>
      <c r="UQE71" s="386"/>
      <c r="UQF71" s="386"/>
      <c r="UQG71" s="386"/>
      <c r="UQH71" s="386"/>
      <c r="UQI71" s="386"/>
      <c r="UQJ71" s="386"/>
      <c r="UQK71" s="386"/>
      <c r="UQL71" s="386"/>
      <c r="UQM71" s="386"/>
      <c r="UQN71" s="386"/>
      <c r="UQO71" s="386"/>
      <c r="UQP71" s="386"/>
      <c r="UQQ71" s="386"/>
      <c r="UQR71" s="386"/>
      <c r="UQS71" s="386"/>
      <c r="UQT71" s="386"/>
      <c r="UQU71" s="386"/>
      <c r="UQV71" s="386"/>
      <c r="UQW71" s="386"/>
      <c r="UQX71" s="386"/>
      <c r="UQY71" s="386"/>
      <c r="UQZ71" s="386"/>
      <c r="URA71" s="386"/>
      <c r="URB71" s="386"/>
      <c r="URC71" s="386"/>
      <c r="URD71" s="386"/>
      <c r="URE71" s="386"/>
      <c r="URF71" s="386"/>
      <c r="URG71" s="386"/>
      <c r="URH71" s="386"/>
      <c r="URI71" s="386"/>
      <c r="URJ71" s="386"/>
      <c r="URK71" s="386"/>
      <c r="URL71" s="386"/>
      <c r="URM71" s="386"/>
      <c r="URN71" s="386"/>
      <c r="URO71" s="386"/>
      <c r="URP71" s="386"/>
      <c r="URQ71" s="386"/>
      <c r="URR71" s="386"/>
      <c r="URS71" s="386"/>
      <c r="URT71" s="386"/>
      <c r="URU71" s="386"/>
      <c r="URV71" s="386"/>
      <c r="URW71" s="386"/>
      <c r="URX71" s="386"/>
      <c r="URY71" s="386"/>
      <c r="URZ71" s="386"/>
      <c r="USA71" s="386"/>
      <c r="USB71" s="386"/>
      <c r="USC71" s="386"/>
      <c r="USD71" s="386"/>
      <c r="USE71" s="386"/>
      <c r="USF71" s="386"/>
      <c r="USG71" s="386"/>
      <c r="USH71" s="386"/>
      <c r="USI71" s="386"/>
      <c r="USJ71" s="386"/>
      <c r="USK71" s="386"/>
      <c r="USL71" s="386"/>
      <c r="USM71" s="386"/>
      <c r="USN71" s="386"/>
      <c r="USO71" s="386"/>
      <c r="USP71" s="386"/>
      <c r="USQ71" s="386"/>
      <c r="USR71" s="386"/>
      <c r="USS71" s="386"/>
      <c r="UST71" s="386"/>
      <c r="USU71" s="386"/>
      <c r="USV71" s="386"/>
      <c r="USW71" s="386"/>
      <c r="USX71" s="386"/>
      <c r="USY71" s="386"/>
      <c r="USZ71" s="386"/>
      <c r="UTA71" s="386"/>
      <c r="UTB71" s="386"/>
      <c r="UTC71" s="386"/>
      <c r="UTD71" s="386"/>
      <c r="UTE71" s="386"/>
      <c r="UTF71" s="386"/>
      <c r="UTG71" s="386"/>
      <c r="UTH71" s="386"/>
      <c r="UTI71" s="386"/>
      <c r="UTJ71" s="386"/>
      <c r="UTK71" s="386"/>
      <c r="UTL71" s="386"/>
      <c r="UTM71" s="386"/>
      <c r="UTN71" s="386"/>
      <c r="UTO71" s="386"/>
      <c r="UTP71" s="386"/>
      <c r="UTQ71" s="386"/>
      <c r="UTR71" s="386"/>
      <c r="UTS71" s="386"/>
      <c r="UTT71" s="386"/>
      <c r="UTU71" s="386"/>
      <c r="UTV71" s="386"/>
      <c r="UTW71" s="386"/>
      <c r="UTX71" s="386"/>
      <c r="UTY71" s="386"/>
      <c r="UTZ71" s="386"/>
      <c r="UUA71" s="386"/>
      <c r="UUB71" s="386"/>
      <c r="UUC71" s="386"/>
      <c r="UUD71" s="386"/>
      <c r="UUE71" s="386"/>
      <c r="UUF71" s="386"/>
      <c r="UUG71" s="386"/>
      <c r="UUH71" s="386"/>
      <c r="UUI71" s="386"/>
      <c r="UUJ71" s="386"/>
      <c r="UUK71" s="386"/>
      <c r="UUL71" s="386"/>
      <c r="UUM71" s="386"/>
      <c r="UUN71" s="386"/>
      <c r="UUO71" s="386"/>
      <c r="UUP71" s="386"/>
      <c r="UUQ71" s="386"/>
      <c r="UUR71" s="386"/>
      <c r="UUS71" s="386"/>
      <c r="UUT71" s="386"/>
      <c r="UUU71" s="386"/>
      <c r="UUV71" s="386"/>
      <c r="UUW71" s="386"/>
      <c r="UUX71" s="386"/>
      <c r="UUY71" s="386"/>
      <c r="UUZ71" s="386"/>
      <c r="UVA71" s="386"/>
      <c r="UVB71" s="386"/>
      <c r="UVC71" s="386"/>
      <c r="UVD71" s="386"/>
      <c r="UVE71" s="386"/>
      <c r="UVF71" s="386"/>
      <c r="UVG71" s="386"/>
      <c r="UVH71" s="386"/>
      <c r="UVI71" s="386"/>
      <c r="UVJ71" s="386"/>
      <c r="UVK71" s="386"/>
      <c r="UVL71" s="386"/>
      <c r="UVM71" s="386"/>
      <c r="UVN71" s="386"/>
      <c r="UVO71" s="386"/>
      <c r="UVP71" s="386"/>
      <c r="UVQ71" s="386"/>
      <c r="UVR71" s="386"/>
      <c r="UVS71" s="386"/>
      <c r="UVT71" s="386"/>
      <c r="UVU71" s="386"/>
      <c r="UVV71" s="386"/>
      <c r="UVW71" s="386"/>
      <c r="UVX71" s="386"/>
      <c r="UVY71" s="386"/>
      <c r="UVZ71" s="386"/>
      <c r="UWA71" s="386"/>
      <c r="UWB71" s="386"/>
      <c r="UWC71" s="386"/>
      <c r="UWD71" s="386"/>
      <c r="UWE71" s="386"/>
      <c r="UWF71" s="386"/>
      <c r="UWG71" s="386"/>
      <c r="UWH71" s="386"/>
      <c r="UWI71" s="386"/>
      <c r="UWJ71" s="386"/>
      <c r="UWK71" s="386"/>
      <c r="UWL71" s="386"/>
      <c r="UWM71" s="386"/>
      <c r="UWN71" s="386"/>
      <c r="UWO71" s="386"/>
      <c r="UWP71" s="386"/>
      <c r="UWQ71" s="386"/>
      <c r="UWR71" s="386"/>
      <c r="UWS71" s="386"/>
      <c r="UWT71" s="386"/>
      <c r="UWU71" s="386"/>
      <c r="UWV71" s="386"/>
      <c r="UWW71" s="386"/>
      <c r="UWX71" s="386"/>
      <c r="UWY71" s="386"/>
      <c r="UWZ71" s="386"/>
      <c r="UXA71" s="386"/>
      <c r="UXB71" s="386"/>
      <c r="UXC71" s="386"/>
      <c r="UXD71" s="386"/>
      <c r="UXE71" s="386"/>
      <c r="UXF71" s="386"/>
      <c r="UXG71" s="386"/>
      <c r="UXH71" s="386"/>
      <c r="UXI71" s="386"/>
      <c r="UXJ71" s="386"/>
      <c r="UXK71" s="386"/>
      <c r="UXL71" s="386"/>
      <c r="UXM71" s="386"/>
      <c r="UXN71" s="386"/>
      <c r="UXO71" s="386"/>
      <c r="UXP71" s="386"/>
      <c r="UXQ71" s="386"/>
      <c r="UXR71" s="386"/>
      <c r="UXS71" s="386"/>
      <c r="UXT71" s="386"/>
      <c r="UXU71" s="386"/>
      <c r="UXV71" s="386"/>
      <c r="UXW71" s="386"/>
      <c r="UXX71" s="386"/>
      <c r="UXY71" s="386"/>
      <c r="UXZ71" s="386"/>
      <c r="UYA71" s="386"/>
      <c r="UYB71" s="386"/>
      <c r="UYC71" s="386"/>
      <c r="UYD71" s="386"/>
      <c r="UYE71" s="386"/>
      <c r="UYF71" s="386"/>
      <c r="UYG71" s="386"/>
      <c r="UYH71" s="386"/>
      <c r="UYI71" s="386"/>
      <c r="UYJ71" s="386"/>
      <c r="UYK71" s="386"/>
      <c r="UYL71" s="386"/>
      <c r="UYM71" s="386"/>
      <c r="UYN71" s="386"/>
      <c r="UYO71" s="386"/>
      <c r="UYP71" s="386"/>
      <c r="UYQ71" s="386"/>
      <c r="UYR71" s="386"/>
      <c r="UYS71" s="386"/>
      <c r="UYT71" s="386"/>
      <c r="UYU71" s="386"/>
      <c r="UYV71" s="386"/>
      <c r="UYW71" s="386"/>
      <c r="UYX71" s="386"/>
      <c r="UYY71" s="386"/>
      <c r="UYZ71" s="386"/>
      <c r="UZA71" s="386"/>
      <c r="UZB71" s="386"/>
      <c r="UZC71" s="386"/>
      <c r="UZD71" s="386"/>
      <c r="UZE71" s="386"/>
      <c r="UZF71" s="386"/>
      <c r="UZG71" s="386"/>
      <c r="UZH71" s="386"/>
      <c r="UZI71" s="386"/>
      <c r="UZJ71" s="386"/>
      <c r="UZK71" s="386"/>
      <c r="UZL71" s="386"/>
      <c r="UZM71" s="386"/>
      <c r="UZN71" s="386"/>
      <c r="UZO71" s="386"/>
      <c r="UZP71" s="386"/>
      <c r="UZQ71" s="386"/>
      <c r="UZR71" s="386"/>
      <c r="UZS71" s="386"/>
      <c r="UZT71" s="386"/>
      <c r="UZU71" s="386"/>
      <c r="UZV71" s="386"/>
      <c r="UZW71" s="386"/>
      <c r="UZX71" s="386"/>
      <c r="UZY71" s="386"/>
      <c r="UZZ71" s="386"/>
      <c r="VAA71" s="386"/>
      <c r="VAB71" s="386"/>
      <c r="VAC71" s="386"/>
      <c r="VAD71" s="386"/>
      <c r="VAE71" s="386"/>
      <c r="VAF71" s="386"/>
      <c r="VAG71" s="386"/>
      <c r="VAH71" s="386"/>
      <c r="VAI71" s="386"/>
      <c r="VAJ71" s="386"/>
      <c r="VAK71" s="386"/>
      <c r="VAL71" s="386"/>
      <c r="VAM71" s="386"/>
      <c r="VAN71" s="386"/>
      <c r="VAO71" s="386"/>
      <c r="VAP71" s="386"/>
      <c r="VAQ71" s="386"/>
      <c r="VAR71" s="386"/>
      <c r="VAS71" s="386"/>
      <c r="VAT71" s="386"/>
      <c r="VAU71" s="386"/>
      <c r="VAV71" s="386"/>
      <c r="VAW71" s="386"/>
      <c r="VAX71" s="386"/>
      <c r="VAY71" s="386"/>
      <c r="VAZ71" s="386"/>
      <c r="VBA71" s="386"/>
      <c r="VBB71" s="386"/>
      <c r="VBC71" s="386"/>
      <c r="VBD71" s="386"/>
      <c r="VBE71" s="386"/>
      <c r="VBF71" s="386"/>
      <c r="VBG71" s="386"/>
      <c r="VBH71" s="386"/>
      <c r="VBI71" s="386"/>
      <c r="VBJ71" s="386"/>
      <c r="VBK71" s="386"/>
      <c r="VBL71" s="386"/>
      <c r="VBM71" s="386"/>
      <c r="VBN71" s="386"/>
      <c r="VBO71" s="386"/>
      <c r="VBP71" s="386"/>
      <c r="VBQ71" s="386"/>
      <c r="VBR71" s="386"/>
      <c r="VBS71" s="386"/>
      <c r="VBT71" s="386"/>
      <c r="VBU71" s="386"/>
      <c r="VBV71" s="386"/>
      <c r="VBW71" s="386"/>
      <c r="VBX71" s="386"/>
      <c r="VBY71" s="386"/>
      <c r="VBZ71" s="386"/>
      <c r="VCA71" s="386"/>
      <c r="VCB71" s="386"/>
      <c r="VCC71" s="386"/>
      <c r="VCD71" s="386"/>
      <c r="VCE71" s="386"/>
      <c r="VCF71" s="386"/>
      <c r="VCG71" s="386"/>
      <c r="VCH71" s="386"/>
      <c r="VCI71" s="386"/>
      <c r="VCJ71" s="386"/>
      <c r="VCK71" s="386"/>
      <c r="VCL71" s="386"/>
      <c r="VCM71" s="386"/>
      <c r="VCN71" s="386"/>
      <c r="VCO71" s="386"/>
      <c r="VCP71" s="386"/>
      <c r="VCQ71" s="386"/>
      <c r="VCR71" s="386"/>
      <c r="VCS71" s="386"/>
      <c r="VCT71" s="386"/>
      <c r="VCU71" s="386"/>
      <c r="VCV71" s="386"/>
      <c r="VCW71" s="386"/>
      <c r="VCX71" s="386"/>
      <c r="VCY71" s="386"/>
      <c r="VCZ71" s="386"/>
      <c r="VDA71" s="386"/>
      <c r="VDB71" s="386"/>
      <c r="VDC71" s="386"/>
      <c r="VDD71" s="386"/>
      <c r="VDE71" s="386"/>
      <c r="VDF71" s="386"/>
      <c r="VDG71" s="386"/>
      <c r="VDH71" s="386"/>
      <c r="VDI71" s="386"/>
      <c r="VDJ71" s="386"/>
      <c r="VDK71" s="386"/>
      <c r="VDL71" s="386"/>
      <c r="VDM71" s="386"/>
      <c r="VDN71" s="386"/>
      <c r="VDO71" s="386"/>
      <c r="VDP71" s="386"/>
      <c r="VDQ71" s="386"/>
      <c r="VDR71" s="386"/>
      <c r="VDS71" s="386"/>
      <c r="VDT71" s="386"/>
      <c r="VDU71" s="386"/>
      <c r="VDV71" s="386"/>
      <c r="VDW71" s="386"/>
      <c r="VDX71" s="386"/>
      <c r="VDY71" s="386"/>
      <c r="VDZ71" s="386"/>
      <c r="VEA71" s="386"/>
      <c r="VEB71" s="386"/>
      <c r="VEC71" s="386"/>
      <c r="VED71" s="386"/>
      <c r="VEE71" s="386"/>
      <c r="VEF71" s="386"/>
      <c r="VEG71" s="386"/>
      <c r="VEH71" s="386"/>
      <c r="VEI71" s="386"/>
      <c r="VEJ71" s="386"/>
      <c r="VEK71" s="386"/>
      <c r="VEL71" s="386"/>
      <c r="VEM71" s="386"/>
      <c r="VEN71" s="386"/>
      <c r="VEO71" s="386"/>
      <c r="VEP71" s="386"/>
      <c r="VEQ71" s="386"/>
      <c r="VER71" s="386"/>
      <c r="VES71" s="386"/>
      <c r="VET71" s="386"/>
      <c r="VEU71" s="386"/>
      <c r="VEV71" s="386"/>
      <c r="VEW71" s="386"/>
      <c r="VEX71" s="386"/>
      <c r="VEY71" s="386"/>
      <c r="VEZ71" s="386"/>
      <c r="VFA71" s="386"/>
      <c r="VFB71" s="386"/>
      <c r="VFC71" s="386"/>
      <c r="VFD71" s="386"/>
      <c r="VFE71" s="386"/>
      <c r="VFF71" s="386"/>
      <c r="VFG71" s="386"/>
      <c r="VFH71" s="386"/>
      <c r="VFI71" s="386"/>
      <c r="VFJ71" s="386"/>
      <c r="VFK71" s="386"/>
      <c r="VFL71" s="386"/>
      <c r="VFM71" s="386"/>
      <c r="VFN71" s="386"/>
      <c r="VFO71" s="386"/>
      <c r="VFP71" s="386"/>
      <c r="VFQ71" s="386"/>
      <c r="VFR71" s="386"/>
      <c r="VFS71" s="386"/>
      <c r="VFT71" s="386"/>
      <c r="VFU71" s="386"/>
      <c r="VFV71" s="386"/>
      <c r="VFW71" s="386"/>
      <c r="VFX71" s="386"/>
      <c r="VFY71" s="386"/>
      <c r="VFZ71" s="386"/>
      <c r="VGA71" s="386"/>
      <c r="VGB71" s="386"/>
      <c r="VGC71" s="386"/>
      <c r="VGD71" s="386"/>
      <c r="VGE71" s="386"/>
      <c r="VGF71" s="386"/>
      <c r="VGG71" s="386"/>
      <c r="VGH71" s="386"/>
      <c r="VGI71" s="386"/>
      <c r="VGJ71" s="386"/>
      <c r="VGK71" s="386"/>
      <c r="VGL71" s="386"/>
      <c r="VGM71" s="386"/>
      <c r="VGN71" s="386"/>
      <c r="VGO71" s="386"/>
      <c r="VGP71" s="386"/>
      <c r="VGQ71" s="386"/>
      <c r="VGR71" s="386"/>
      <c r="VGS71" s="386"/>
      <c r="VGT71" s="386"/>
      <c r="VGU71" s="386"/>
      <c r="VGV71" s="386"/>
      <c r="VGW71" s="386"/>
      <c r="VGX71" s="386"/>
      <c r="VGY71" s="386"/>
      <c r="VGZ71" s="386"/>
      <c r="VHA71" s="386"/>
      <c r="VHB71" s="386"/>
      <c r="VHC71" s="386"/>
      <c r="VHD71" s="386"/>
      <c r="VHE71" s="386"/>
      <c r="VHF71" s="386"/>
      <c r="VHG71" s="386"/>
      <c r="VHH71" s="386"/>
      <c r="VHI71" s="386"/>
      <c r="VHJ71" s="386"/>
      <c r="VHK71" s="386"/>
      <c r="VHL71" s="386"/>
      <c r="VHM71" s="386"/>
      <c r="VHN71" s="386"/>
      <c r="VHO71" s="386"/>
      <c r="VHP71" s="386"/>
      <c r="VHQ71" s="386"/>
      <c r="VHR71" s="386"/>
      <c r="VHS71" s="386"/>
      <c r="VHT71" s="386"/>
      <c r="VHU71" s="386"/>
      <c r="VHV71" s="386"/>
      <c r="VHW71" s="386"/>
      <c r="VHX71" s="386"/>
      <c r="VHY71" s="386"/>
      <c r="VHZ71" s="386"/>
      <c r="VIA71" s="386"/>
      <c r="VIB71" s="386"/>
      <c r="VIC71" s="386"/>
      <c r="VID71" s="386"/>
      <c r="VIE71" s="386"/>
      <c r="VIF71" s="386"/>
      <c r="VIG71" s="386"/>
      <c r="VIH71" s="386"/>
      <c r="VII71" s="386"/>
      <c r="VIJ71" s="386"/>
      <c r="VIK71" s="386"/>
      <c r="VIL71" s="386"/>
      <c r="VIM71" s="386"/>
      <c r="VIN71" s="386"/>
      <c r="VIO71" s="386"/>
      <c r="VIP71" s="386"/>
      <c r="VIQ71" s="386"/>
      <c r="VIR71" s="386"/>
      <c r="VIS71" s="386"/>
      <c r="VIT71" s="386"/>
      <c r="VIU71" s="386"/>
      <c r="VIV71" s="386"/>
      <c r="VIW71" s="386"/>
      <c r="VIX71" s="386"/>
      <c r="VIY71" s="386"/>
      <c r="VIZ71" s="386"/>
      <c r="VJA71" s="386"/>
      <c r="VJB71" s="386"/>
      <c r="VJC71" s="386"/>
      <c r="VJD71" s="386"/>
      <c r="VJE71" s="386"/>
      <c r="VJF71" s="386"/>
      <c r="VJG71" s="386"/>
      <c r="VJH71" s="386"/>
      <c r="VJI71" s="386"/>
      <c r="VJJ71" s="386"/>
      <c r="VJK71" s="386"/>
      <c r="VJL71" s="386"/>
      <c r="VJM71" s="386"/>
      <c r="VJN71" s="386"/>
      <c r="VJO71" s="386"/>
      <c r="VJP71" s="386"/>
      <c r="VJQ71" s="386"/>
      <c r="VJR71" s="386"/>
      <c r="VJS71" s="386"/>
      <c r="VJT71" s="386"/>
      <c r="VJU71" s="386"/>
      <c r="VJV71" s="386"/>
      <c r="VJW71" s="386"/>
      <c r="VJX71" s="386"/>
      <c r="VJY71" s="386"/>
      <c r="VJZ71" s="386"/>
      <c r="VKA71" s="386"/>
      <c r="VKB71" s="386"/>
      <c r="VKC71" s="386"/>
      <c r="VKD71" s="386"/>
      <c r="VKE71" s="386"/>
      <c r="VKF71" s="386"/>
      <c r="VKG71" s="386"/>
      <c r="VKH71" s="386"/>
      <c r="VKI71" s="386"/>
      <c r="VKJ71" s="386"/>
      <c r="VKK71" s="386"/>
      <c r="VKL71" s="386"/>
      <c r="VKM71" s="386"/>
      <c r="VKN71" s="386"/>
      <c r="VKO71" s="386"/>
      <c r="VKP71" s="386"/>
      <c r="VKQ71" s="386"/>
      <c r="VKR71" s="386"/>
      <c r="VKS71" s="386"/>
      <c r="VKT71" s="386"/>
      <c r="VKU71" s="386"/>
      <c r="VKV71" s="386"/>
      <c r="VKW71" s="386"/>
      <c r="VKX71" s="386"/>
      <c r="VKY71" s="386"/>
      <c r="VKZ71" s="386"/>
      <c r="VLA71" s="386"/>
      <c r="VLB71" s="386"/>
      <c r="VLC71" s="386"/>
      <c r="VLD71" s="386"/>
      <c r="VLE71" s="386"/>
      <c r="VLF71" s="386"/>
      <c r="VLG71" s="386"/>
      <c r="VLH71" s="386"/>
      <c r="VLI71" s="386"/>
      <c r="VLJ71" s="386"/>
      <c r="VLK71" s="386"/>
      <c r="VLL71" s="386"/>
      <c r="VLM71" s="386"/>
      <c r="VLN71" s="386"/>
      <c r="VLO71" s="386"/>
      <c r="VLP71" s="386"/>
      <c r="VLQ71" s="386"/>
      <c r="VLR71" s="386"/>
      <c r="VLS71" s="386"/>
      <c r="VLT71" s="386"/>
      <c r="VLU71" s="386"/>
      <c r="VLV71" s="386"/>
      <c r="VLW71" s="386"/>
      <c r="VLX71" s="386"/>
      <c r="VLY71" s="386"/>
      <c r="VLZ71" s="386"/>
      <c r="VMA71" s="386"/>
      <c r="VMB71" s="386"/>
      <c r="VMC71" s="386"/>
      <c r="VMD71" s="386"/>
      <c r="VME71" s="386"/>
      <c r="VMF71" s="386"/>
      <c r="VMG71" s="386"/>
      <c r="VMH71" s="386"/>
      <c r="VMI71" s="386"/>
      <c r="VMJ71" s="386"/>
      <c r="VMK71" s="386"/>
      <c r="VML71" s="386"/>
      <c r="VMM71" s="386"/>
      <c r="VMN71" s="386"/>
      <c r="VMO71" s="386"/>
      <c r="VMP71" s="386"/>
      <c r="VMQ71" s="386"/>
      <c r="VMR71" s="386"/>
      <c r="VMS71" s="386"/>
      <c r="VMT71" s="386"/>
      <c r="VMU71" s="386"/>
      <c r="VMV71" s="386"/>
      <c r="VMW71" s="386"/>
      <c r="VMX71" s="386"/>
      <c r="VMY71" s="386"/>
      <c r="VMZ71" s="386"/>
      <c r="VNA71" s="386"/>
      <c r="VNB71" s="386"/>
      <c r="VNC71" s="386"/>
      <c r="VND71" s="386"/>
      <c r="VNE71" s="386"/>
      <c r="VNF71" s="386"/>
      <c r="VNG71" s="386"/>
      <c r="VNH71" s="386"/>
      <c r="VNI71" s="386"/>
      <c r="VNJ71" s="386"/>
      <c r="VNK71" s="386"/>
      <c r="VNL71" s="386"/>
      <c r="VNM71" s="386"/>
      <c r="VNN71" s="386"/>
      <c r="VNO71" s="386"/>
      <c r="VNP71" s="386"/>
      <c r="VNQ71" s="386"/>
      <c r="VNR71" s="386"/>
      <c r="VNS71" s="386"/>
      <c r="VNT71" s="386"/>
      <c r="VNU71" s="386"/>
      <c r="VNV71" s="386"/>
      <c r="VNW71" s="386"/>
      <c r="VNX71" s="386"/>
      <c r="VNY71" s="386"/>
      <c r="VNZ71" s="386"/>
      <c r="VOA71" s="386"/>
      <c r="VOB71" s="386"/>
      <c r="VOC71" s="386"/>
      <c r="VOD71" s="386"/>
      <c r="VOE71" s="386"/>
      <c r="VOF71" s="386"/>
      <c r="VOG71" s="386"/>
      <c r="VOH71" s="386"/>
      <c r="VOI71" s="386"/>
      <c r="VOJ71" s="386"/>
      <c r="VOK71" s="386"/>
      <c r="VOL71" s="386"/>
      <c r="VOM71" s="386"/>
      <c r="VON71" s="386"/>
      <c r="VOO71" s="386"/>
      <c r="VOP71" s="386"/>
      <c r="VOQ71" s="386"/>
      <c r="VOR71" s="386"/>
      <c r="VOS71" s="386"/>
      <c r="VOT71" s="386"/>
      <c r="VOU71" s="386"/>
      <c r="VOV71" s="386"/>
      <c r="VOW71" s="386"/>
      <c r="VOX71" s="386"/>
      <c r="VOY71" s="386"/>
      <c r="VOZ71" s="386"/>
      <c r="VPA71" s="386"/>
      <c r="VPB71" s="386"/>
      <c r="VPC71" s="386"/>
      <c r="VPD71" s="386"/>
      <c r="VPE71" s="386"/>
      <c r="VPF71" s="386"/>
      <c r="VPG71" s="386"/>
      <c r="VPH71" s="386"/>
      <c r="VPI71" s="386"/>
      <c r="VPJ71" s="386"/>
      <c r="VPK71" s="386"/>
      <c r="VPL71" s="386"/>
      <c r="VPM71" s="386"/>
      <c r="VPN71" s="386"/>
      <c r="VPO71" s="386"/>
      <c r="VPP71" s="386"/>
      <c r="VPQ71" s="386"/>
      <c r="VPR71" s="386"/>
      <c r="VPS71" s="386"/>
      <c r="VPT71" s="386"/>
      <c r="VPU71" s="386"/>
      <c r="VPV71" s="386"/>
      <c r="VPW71" s="386"/>
      <c r="VPX71" s="386"/>
      <c r="VPY71" s="386"/>
      <c r="VPZ71" s="386"/>
      <c r="VQA71" s="386"/>
      <c r="VQB71" s="386"/>
      <c r="VQC71" s="386"/>
      <c r="VQD71" s="386"/>
      <c r="VQE71" s="386"/>
      <c r="VQF71" s="386"/>
      <c r="VQG71" s="386"/>
      <c r="VQH71" s="386"/>
      <c r="VQI71" s="386"/>
      <c r="VQJ71" s="386"/>
      <c r="VQK71" s="386"/>
      <c r="VQL71" s="386"/>
      <c r="VQM71" s="386"/>
      <c r="VQN71" s="386"/>
      <c r="VQO71" s="386"/>
      <c r="VQP71" s="386"/>
      <c r="VQQ71" s="386"/>
      <c r="VQR71" s="386"/>
      <c r="VQS71" s="386"/>
      <c r="VQT71" s="386"/>
      <c r="VQU71" s="386"/>
      <c r="VQV71" s="386"/>
      <c r="VQW71" s="386"/>
      <c r="VQX71" s="386"/>
      <c r="VQY71" s="386"/>
      <c r="VQZ71" s="386"/>
      <c r="VRA71" s="386"/>
      <c r="VRB71" s="386"/>
      <c r="VRC71" s="386"/>
      <c r="VRD71" s="386"/>
      <c r="VRE71" s="386"/>
      <c r="VRF71" s="386"/>
      <c r="VRG71" s="386"/>
      <c r="VRH71" s="386"/>
      <c r="VRI71" s="386"/>
      <c r="VRJ71" s="386"/>
      <c r="VRK71" s="386"/>
      <c r="VRL71" s="386"/>
      <c r="VRM71" s="386"/>
      <c r="VRN71" s="386"/>
      <c r="VRO71" s="386"/>
      <c r="VRP71" s="386"/>
      <c r="VRQ71" s="386"/>
      <c r="VRR71" s="386"/>
      <c r="VRS71" s="386"/>
      <c r="VRT71" s="386"/>
      <c r="VRU71" s="386"/>
      <c r="VRV71" s="386"/>
      <c r="VRW71" s="386"/>
      <c r="VRX71" s="386"/>
      <c r="VRY71" s="386"/>
      <c r="VRZ71" s="386"/>
      <c r="VSA71" s="386"/>
      <c r="VSB71" s="386"/>
      <c r="VSC71" s="386"/>
      <c r="VSD71" s="386"/>
      <c r="VSE71" s="386"/>
      <c r="VSF71" s="386"/>
      <c r="VSG71" s="386"/>
      <c r="VSH71" s="386"/>
      <c r="VSI71" s="386"/>
      <c r="VSJ71" s="386"/>
      <c r="VSK71" s="386"/>
      <c r="VSL71" s="386"/>
      <c r="VSM71" s="386"/>
      <c r="VSN71" s="386"/>
      <c r="VSO71" s="386"/>
      <c r="VSP71" s="386"/>
      <c r="VSQ71" s="386"/>
      <c r="VSR71" s="386"/>
      <c r="VSS71" s="386"/>
      <c r="VST71" s="386"/>
      <c r="VSU71" s="386"/>
      <c r="VSV71" s="386"/>
      <c r="VSW71" s="386"/>
      <c r="VSX71" s="386"/>
      <c r="VSY71" s="386"/>
      <c r="VSZ71" s="386"/>
      <c r="VTA71" s="386"/>
      <c r="VTB71" s="386"/>
      <c r="VTC71" s="386"/>
      <c r="VTD71" s="386"/>
      <c r="VTE71" s="386"/>
      <c r="VTF71" s="386"/>
      <c r="VTG71" s="386"/>
      <c r="VTH71" s="386"/>
      <c r="VTI71" s="386"/>
      <c r="VTJ71" s="386"/>
      <c r="VTK71" s="386"/>
      <c r="VTL71" s="386"/>
      <c r="VTM71" s="386"/>
      <c r="VTN71" s="386"/>
      <c r="VTO71" s="386"/>
      <c r="VTP71" s="386"/>
      <c r="VTQ71" s="386"/>
      <c r="VTR71" s="386"/>
      <c r="VTS71" s="386"/>
      <c r="VTT71" s="386"/>
      <c r="VTU71" s="386"/>
      <c r="VTV71" s="386"/>
      <c r="VTW71" s="386"/>
      <c r="VTX71" s="386"/>
      <c r="VTY71" s="386"/>
      <c r="VTZ71" s="386"/>
      <c r="VUA71" s="386"/>
      <c r="VUB71" s="386"/>
      <c r="VUC71" s="386"/>
      <c r="VUD71" s="386"/>
      <c r="VUE71" s="386"/>
      <c r="VUF71" s="386"/>
      <c r="VUG71" s="386"/>
      <c r="VUH71" s="386"/>
      <c r="VUI71" s="386"/>
      <c r="VUJ71" s="386"/>
      <c r="VUK71" s="386"/>
      <c r="VUL71" s="386"/>
      <c r="VUM71" s="386"/>
      <c r="VUN71" s="386"/>
      <c r="VUO71" s="386"/>
      <c r="VUP71" s="386"/>
      <c r="VUQ71" s="386"/>
      <c r="VUR71" s="386"/>
      <c r="VUS71" s="386"/>
      <c r="VUT71" s="386"/>
      <c r="VUU71" s="386"/>
      <c r="VUV71" s="386"/>
      <c r="VUW71" s="386"/>
      <c r="VUX71" s="386"/>
      <c r="VUY71" s="386"/>
      <c r="VUZ71" s="386"/>
      <c r="VVA71" s="386"/>
      <c r="VVB71" s="386"/>
      <c r="VVC71" s="386"/>
      <c r="VVD71" s="386"/>
      <c r="VVE71" s="386"/>
      <c r="VVF71" s="386"/>
      <c r="VVG71" s="386"/>
      <c r="VVH71" s="386"/>
      <c r="VVI71" s="386"/>
      <c r="VVJ71" s="386"/>
      <c r="VVK71" s="386"/>
      <c r="VVL71" s="386"/>
      <c r="VVM71" s="386"/>
      <c r="VVN71" s="386"/>
      <c r="VVO71" s="386"/>
      <c r="VVP71" s="386"/>
      <c r="VVQ71" s="386"/>
      <c r="VVR71" s="386"/>
      <c r="VVS71" s="386"/>
      <c r="VVT71" s="386"/>
      <c r="VVU71" s="386"/>
      <c r="VVV71" s="386"/>
      <c r="VVW71" s="386"/>
      <c r="VVX71" s="386"/>
      <c r="VVY71" s="386"/>
      <c r="VVZ71" s="386"/>
      <c r="VWA71" s="386"/>
      <c r="VWB71" s="386"/>
      <c r="VWC71" s="386"/>
      <c r="VWD71" s="386"/>
      <c r="VWE71" s="386"/>
      <c r="VWF71" s="386"/>
      <c r="VWG71" s="386"/>
      <c r="VWH71" s="386"/>
      <c r="VWI71" s="386"/>
      <c r="VWJ71" s="386"/>
      <c r="VWK71" s="386"/>
      <c r="VWL71" s="386"/>
      <c r="VWM71" s="386"/>
      <c r="VWN71" s="386"/>
      <c r="VWO71" s="386"/>
      <c r="VWP71" s="386"/>
      <c r="VWQ71" s="386"/>
      <c r="VWR71" s="386"/>
      <c r="VWS71" s="386"/>
      <c r="VWT71" s="386"/>
      <c r="VWU71" s="386"/>
      <c r="VWV71" s="386"/>
      <c r="VWW71" s="386"/>
      <c r="VWX71" s="386"/>
      <c r="VWY71" s="386"/>
      <c r="VWZ71" s="386"/>
      <c r="VXA71" s="386"/>
      <c r="VXB71" s="386"/>
      <c r="VXC71" s="386"/>
      <c r="VXD71" s="386"/>
      <c r="VXE71" s="386"/>
      <c r="VXF71" s="386"/>
      <c r="VXG71" s="386"/>
      <c r="VXH71" s="386"/>
      <c r="VXI71" s="386"/>
      <c r="VXJ71" s="386"/>
      <c r="VXK71" s="386"/>
      <c r="VXL71" s="386"/>
      <c r="VXM71" s="386"/>
      <c r="VXN71" s="386"/>
      <c r="VXO71" s="386"/>
      <c r="VXP71" s="386"/>
      <c r="VXQ71" s="386"/>
      <c r="VXR71" s="386"/>
      <c r="VXS71" s="386"/>
      <c r="VXT71" s="386"/>
      <c r="VXU71" s="386"/>
      <c r="VXV71" s="386"/>
      <c r="VXW71" s="386"/>
      <c r="VXX71" s="386"/>
      <c r="VXY71" s="386"/>
      <c r="VXZ71" s="386"/>
      <c r="VYA71" s="386"/>
      <c r="VYB71" s="386"/>
      <c r="VYC71" s="386"/>
      <c r="VYD71" s="386"/>
      <c r="VYE71" s="386"/>
      <c r="VYF71" s="386"/>
      <c r="VYG71" s="386"/>
      <c r="VYH71" s="386"/>
      <c r="VYI71" s="386"/>
      <c r="VYJ71" s="386"/>
      <c r="VYK71" s="386"/>
      <c r="VYL71" s="386"/>
      <c r="VYM71" s="386"/>
      <c r="VYN71" s="386"/>
      <c r="VYO71" s="386"/>
      <c r="VYP71" s="386"/>
      <c r="VYQ71" s="386"/>
      <c r="VYR71" s="386"/>
      <c r="VYS71" s="386"/>
      <c r="VYT71" s="386"/>
      <c r="VYU71" s="386"/>
      <c r="VYV71" s="386"/>
      <c r="VYW71" s="386"/>
      <c r="VYX71" s="386"/>
      <c r="VYY71" s="386"/>
      <c r="VYZ71" s="386"/>
      <c r="VZA71" s="386"/>
      <c r="VZB71" s="386"/>
      <c r="VZC71" s="386"/>
      <c r="VZD71" s="386"/>
      <c r="VZE71" s="386"/>
      <c r="VZF71" s="386"/>
      <c r="VZG71" s="386"/>
      <c r="VZH71" s="386"/>
      <c r="VZI71" s="386"/>
      <c r="VZJ71" s="386"/>
      <c r="VZK71" s="386"/>
      <c r="VZL71" s="386"/>
      <c r="VZM71" s="386"/>
      <c r="VZN71" s="386"/>
      <c r="VZO71" s="386"/>
      <c r="VZP71" s="386"/>
      <c r="VZQ71" s="386"/>
      <c r="VZR71" s="386"/>
      <c r="VZS71" s="386"/>
      <c r="VZT71" s="386"/>
      <c r="VZU71" s="386"/>
      <c r="VZV71" s="386"/>
      <c r="VZW71" s="386"/>
      <c r="VZX71" s="386"/>
      <c r="VZY71" s="386"/>
      <c r="VZZ71" s="386"/>
      <c r="WAA71" s="386"/>
      <c r="WAB71" s="386"/>
      <c r="WAC71" s="386"/>
      <c r="WAD71" s="386"/>
      <c r="WAE71" s="386"/>
      <c r="WAF71" s="386"/>
      <c r="WAG71" s="386"/>
      <c r="WAH71" s="386"/>
      <c r="WAI71" s="386"/>
      <c r="WAJ71" s="386"/>
      <c r="WAK71" s="386"/>
      <c r="WAL71" s="386"/>
      <c r="WAM71" s="386"/>
      <c r="WAN71" s="386"/>
      <c r="WAO71" s="386"/>
      <c r="WAP71" s="386"/>
      <c r="WAQ71" s="386"/>
      <c r="WAR71" s="386"/>
      <c r="WAS71" s="386"/>
      <c r="WAT71" s="386"/>
      <c r="WAU71" s="386"/>
      <c r="WAV71" s="386"/>
      <c r="WAW71" s="386"/>
      <c r="WAX71" s="386"/>
      <c r="WAY71" s="386"/>
      <c r="WAZ71" s="386"/>
      <c r="WBA71" s="386"/>
      <c r="WBB71" s="386"/>
      <c r="WBC71" s="386"/>
      <c r="WBD71" s="386"/>
      <c r="WBE71" s="386"/>
      <c r="WBF71" s="386"/>
      <c r="WBG71" s="386"/>
      <c r="WBH71" s="386"/>
      <c r="WBI71" s="386"/>
      <c r="WBJ71" s="386"/>
      <c r="WBK71" s="386"/>
      <c r="WBL71" s="386"/>
      <c r="WBM71" s="386"/>
      <c r="WBN71" s="386"/>
      <c r="WBO71" s="386"/>
      <c r="WBP71" s="386"/>
      <c r="WBQ71" s="386"/>
      <c r="WBR71" s="386"/>
      <c r="WBS71" s="386"/>
      <c r="WBT71" s="386"/>
      <c r="WBU71" s="386"/>
      <c r="WBV71" s="386"/>
      <c r="WBW71" s="386"/>
      <c r="WBX71" s="386"/>
      <c r="WBY71" s="386"/>
      <c r="WBZ71" s="386"/>
      <c r="WCA71" s="386"/>
      <c r="WCB71" s="386"/>
      <c r="WCC71" s="386"/>
      <c r="WCD71" s="386"/>
      <c r="WCE71" s="386"/>
      <c r="WCF71" s="386"/>
      <c r="WCG71" s="386"/>
      <c r="WCH71" s="386"/>
      <c r="WCI71" s="386"/>
      <c r="WCJ71" s="386"/>
      <c r="WCK71" s="386"/>
      <c r="WCL71" s="386"/>
      <c r="WCM71" s="386"/>
      <c r="WCN71" s="386"/>
      <c r="WCO71" s="386"/>
      <c r="WCP71" s="386"/>
      <c r="WCQ71" s="386"/>
      <c r="WCR71" s="386"/>
      <c r="WCS71" s="386"/>
      <c r="WCT71" s="386"/>
      <c r="WCU71" s="386"/>
      <c r="WCV71" s="386"/>
      <c r="WCW71" s="386"/>
      <c r="WCX71" s="386"/>
      <c r="WCY71" s="386"/>
      <c r="WCZ71" s="386"/>
      <c r="WDA71" s="386"/>
      <c r="WDB71" s="386"/>
      <c r="WDC71" s="386"/>
      <c r="WDD71" s="386"/>
      <c r="WDE71" s="386"/>
      <c r="WDF71" s="386"/>
      <c r="WDG71" s="386"/>
      <c r="WDH71" s="386"/>
      <c r="WDI71" s="386"/>
      <c r="WDJ71" s="386"/>
      <c r="WDK71" s="386"/>
      <c r="WDL71" s="386"/>
      <c r="WDM71" s="386"/>
      <c r="WDN71" s="386"/>
      <c r="WDO71" s="386"/>
      <c r="WDP71" s="386"/>
      <c r="WDQ71" s="386"/>
      <c r="WDR71" s="386"/>
      <c r="WDS71" s="386"/>
      <c r="WDT71" s="386"/>
      <c r="WDU71" s="386"/>
      <c r="WDV71" s="386"/>
      <c r="WDW71" s="386"/>
      <c r="WDX71" s="386"/>
      <c r="WDY71" s="386"/>
      <c r="WDZ71" s="386"/>
      <c r="WEA71" s="386"/>
      <c r="WEB71" s="386"/>
      <c r="WEC71" s="386"/>
      <c r="WED71" s="386"/>
      <c r="WEE71" s="386"/>
      <c r="WEF71" s="386"/>
      <c r="WEG71" s="386"/>
      <c r="WEH71" s="386"/>
      <c r="WEI71" s="386"/>
      <c r="WEJ71" s="386"/>
      <c r="WEK71" s="386"/>
      <c r="WEL71" s="386"/>
      <c r="WEM71" s="386"/>
      <c r="WEN71" s="386"/>
      <c r="WEO71" s="386"/>
      <c r="WEP71" s="386"/>
      <c r="WEQ71" s="386"/>
      <c r="WER71" s="386"/>
      <c r="WES71" s="386"/>
      <c r="WET71" s="386"/>
      <c r="WEU71" s="386"/>
      <c r="WEV71" s="386"/>
      <c r="WEW71" s="386"/>
      <c r="WEX71" s="386"/>
      <c r="WEY71" s="386"/>
      <c r="WEZ71" s="386"/>
      <c r="WFA71" s="386"/>
      <c r="WFB71" s="386"/>
      <c r="WFC71" s="386"/>
      <c r="WFD71" s="386"/>
      <c r="WFE71" s="386"/>
      <c r="WFF71" s="386"/>
      <c r="WFG71" s="386"/>
      <c r="WFH71" s="386"/>
      <c r="WFI71" s="386"/>
      <c r="WFJ71" s="386"/>
      <c r="WFK71" s="386"/>
      <c r="WFL71" s="386"/>
      <c r="WFM71" s="386"/>
      <c r="WFN71" s="386"/>
      <c r="WFO71" s="386"/>
      <c r="WFP71" s="386"/>
      <c r="WFQ71" s="386"/>
      <c r="WFR71" s="386"/>
      <c r="WFS71" s="386"/>
      <c r="WFT71" s="386"/>
      <c r="WFU71" s="386"/>
      <c r="WFV71" s="386"/>
      <c r="WFW71" s="386"/>
      <c r="WFX71" s="386"/>
      <c r="WFY71" s="386"/>
      <c r="WFZ71" s="386"/>
      <c r="WGA71" s="386"/>
      <c r="WGB71" s="386"/>
      <c r="WGC71" s="386"/>
      <c r="WGD71" s="386"/>
      <c r="WGE71" s="386"/>
      <c r="WGF71" s="386"/>
      <c r="WGG71" s="386"/>
      <c r="WGH71" s="386"/>
      <c r="WGI71" s="386"/>
      <c r="WGJ71" s="386"/>
      <c r="WGK71" s="386"/>
      <c r="WGL71" s="386"/>
      <c r="WGM71" s="386"/>
      <c r="WGN71" s="386"/>
      <c r="WGO71" s="386"/>
      <c r="WGP71" s="386"/>
      <c r="WGQ71" s="386"/>
      <c r="WGR71" s="386"/>
      <c r="WGS71" s="386"/>
      <c r="WGT71" s="386"/>
      <c r="WGU71" s="386"/>
      <c r="WGV71" s="386"/>
      <c r="WGW71" s="386"/>
      <c r="WGX71" s="386"/>
      <c r="WGY71" s="386"/>
      <c r="WGZ71" s="386"/>
      <c r="WHA71" s="386"/>
      <c r="WHB71" s="386"/>
      <c r="WHC71" s="386"/>
      <c r="WHD71" s="386"/>
      <c r="WHE71" s="386"/>
      <c r="WHF71" s="386"/>
      <c r="WHG71" s="386"/>
      <c r="WHH71" s="386"/>
      <c r="WHI71" s="386"/>
      <c r="WHJ71" s="386"/>
      <c r="WHK71" s="386"/>
      <c r="WHL71" s="386"/>
      <c r="WHM71" s="386"/>
      <c r="WHN71" s="386"/>
      <c r="WHO71" s="386"/>
      <c r="WHP71" s="386"/>
      <c r="WHQ71" s="386"/>
      <c r="WHR71" s="386"/>
      <c r="WHS71" s="386"/>
      <c r="WHT71" s="386"/>
      <c r="WHU71" s="386"/>
      <c r="WHV71" s="386"/>
      <c r="WHW71" s="386"/>
      <c r="WHX71" s="386"/>
      <c r="WHY71" s="386"/>
      <c r="WHZ71" s="386"/>
      <c r="WIA71" s="386"/>
      <c r="WIB71" s="386"/>
      <c r="WIC71" s="386"/>
      <c r="WID71" s="386"/>
      <c r="WIE71" s="386"/>
      <c r="WIF71" s="386"/>
      <c r="WIG71" s="386"/>
      <c r="WIH71" s="386"/>
      <c r="WII71" s="386"/>
      <c r="WIJ71" s="386"/>
      <c r="WIK71" s="386"/>
      <c r="WIL71" s="386"/>
      <c r="WIM71" s="386"/>
      <c r="WIN71" s="386"/>
      <c r="WIO71" s="386"/>
      <c r="WIP71" s="386"/>
      <c r="WIQ71" s="386"/>
      <c r="WIR71" s="386"/>
      <c r="WIS71" s="386"/>
      <c r="WIT71" s="386"/>
      <c r="WIU71" s="386"/>
      <c r="WIV71" s="386"/>
      <c r="WIW71" s="386"/>
      <c r="WIX71" s="386"/>
      <c r="WIY71" s="386"/>
      <c r="WIZ71" s="386"/>
      <c r="WJA71" s="386"/>
      <c r="WJB71" s="386"/>
      <c r="WJC71" s="386"/>
      <c r="WJD71" s="386"/>
      <c r="WJE71" s="386"/>
      <c r="WJF71" s="386"/>
      <c r="WJG71" s="386"/>
      <c r="WJH71" s="386"/>
      <c r="WJI71" s="386"/>
      <c r="WJJ71" s="386"/>
      <c r="WJK71" s="386"/>
      <c r="WJL71" s="386"/>
      <c r="WJM71" s="386"/>
      <c r="WJN71" s="386"/>
      <c r="WJO71" s="386"/>
      <c r="WJP71" s="386"/>
      <c r="WJQ71" s="386"/>
      <c r="WJR71" s="386"/>
      <c r="WJS71" s="386"/>
      <c r="WJT71" s="386"/>
      <c r="WJU71" s="386"/>
      <c r="WJV71" s="386"/>
      <c r="WJW71" s="386"/>
      <c r="WJX71" s="386"/>
      <c r="WJY71" s="386"/>
      <c r="WJZ71" s="386"/>
      <c r="WKA71" s="386"/>
      <c r="WKB71" s="386"/>
      <c r="WKC71" s="386"/>
      <c r="WKD71" s="386"/>
      <c r="WKE71" s="386"/>
      <c r="WKF71" s="386"/>
      <c r="WKG71" s="386"/>
      <c r="WKH71" s="386"/>
      <c r="WKI71" s="386"/>
      <c r="WKJ71" s="386"/>
      <c r="WKK71" s="386"/>
      <c r="WKL71" s="386"/>
      <c r="WKM71" s="386"/>
      <c r="WKN71" s="386"/>
      <c r="WKO71" s="386"/>
      <c r="WKP71" s="386"/>
      <c r="WKQ71" s="386"/>
      <c r="WKR71" s="386"/>
      <c r="WKS71" s="386"/>
      <c r="WKT71" s="386"/>
      <c r="WKU71" s="386"/>
      <c r="WKV71" s="386"/>
      <c r="WKW71" s="386"/>
      <c r="WKX71" s="386"/>
      <c r="WKY71" s="386"/>
      <c r="WKZ71" s="386"/>
      <c r="WLA71" s="386"/>
      <c r="WLB71" s="386"/>
      <c r="WLC71" s="386"/>
      <c r="WLD71" s="386"/>
      <c r="WLE71" s="386"/>
      <c r="WLF71" s="386"/>
      <c r="WLG71" s="386"/>
      <c r="WLH71" s="386"/>
      <c r="WLI71" s="386"/>
      <c r="WLJ71" s="386"/>
      <c r="WLK71" s="386"/>
      <c r="WLL71" s="386"/>
      <c r="WLM71" s="386"/>
      <c r="WLN71" s="386"/>
      <c r="WLO71" s="386"/>
      <c r="WLP71" s="386"/>
      <c r="WLQ71" s="386"/>
      <c r="WLR71" s="386"/>
      <c r="WLS71" s="386"/>
      <c r="WLT71" s="386"/>
      <c r="WLU71" s="386"/>
      <c r="WLV71" s="386"/>
      <c r="WLW71" s="386"/>
      <c r="WLX71" s="386"/>
      <c r="WLY71" s="386"/>
      <c r="WLZ71" s="386"/>
      <c r="WMA71" s="386"/>
      <c r="WMB71" s="386"/>
      <c r="WMC71" s="386"/>
      <c r="WMD71" s="386"/>
      <c r="WME71" s="386"/>
      <c r="WMF71" s="386"/>
      <c r="WMG71" s="386"/>
      <c r="WMH71" s="386"/>
      <c r="WMI71" s="386"/>
      <c r="WMJ71" s="386"/>
      <c r="WMK71" s="386"/>
      <c r="WML71" s="386"/>
      <c r="WMM71" s="386"/>
      <c r="WMN71" s="386"/>
      <c r="WMO71" s="386"/>
      <c r="WMP71" s="386"/>
      <c r="WMQ71" s="386"/>
      <c r="WMR71" s="386"/>
      <c r="WMS71" s="386"/>
      <c r="WMT71" s="386"/>
      <c r="WMU71" s="386"/>
      <c r="WMV71" s="386"/>
      <c r="WMW71" s="386"/>
      <c r="WMX71" s="386"/>
      <c r="WMY71" s="386"/>
      <c r="WMZ71" s="386"/>
      <c r="WNA71" s="386"/>
      <c r="WNB71" s="386"/>
      <c r="WNC71" s="386"/>
      <c r="WND71" s="386"/>
      <c r="WNE71" s="386"/>
      <c r="WNF71" s="386"/>
      <c r="WNG71" s="386"/>
      <c r="WNH71" s="386"/>
      <c r="WNI71" s="386"/>
      <c r="WNJ71" s="386"/>
      <c r="WNK71" s="386"/>
      <c r="WNL71" s="386"/>
      <c r="WNM71" s="386"/>
      <c r="WNN71" s="386"/>
      <c r="WNO71" s="386"/>
      <c r="WNP71" s="386"/>
      <c r="WNQ71" s="386"/>
      <c r="WNR71" s="386"/>
      <c r="WNS71" s="386"/>
      <c r="WNT71" s="386"/>
      <c r="WNU71" s="386"/>
      <c r="WNV71" s="386"/>
      <c r="WNW71" s="386"/>
      <c r="WNX71" s="386"/>
      <c r="WNY71" s="386"/>
      <c r="WNZ71" s="386"/>
      <c r="WOA71" s="386"/>
      <c r="WOB71" s="386"/>
      <c r="WOC71" s="386"/>
      <c r="WOD71" s="386"/>
      <c r="WOE71" s="386"/>
      <c r="WOF71" s="386"/>
      <c r="WOG71" s="386"/>
      <c r="WOH71" s="386"/>
      <c r="WOI71" s="386"/>
      <c r="WOJ71" s="386"/>
      <c r="WOK71" s="386"/>
      <c r="WOL71" s="386"/>
      <c r="WOM71" s="386"/>
      <c r="WON71" s="386"/>
      <c r="WOO71" s="386"/>
      <c r="WOP71" s="386"/>
      <c r="WOQ71" s="386"/>
      <c r="WOR71" s="386"/>
      <c r="WOS71" s="386"/>
      <c r="WOT71" s="386"/>
      <c r="WOU71" s="386"/>
      <c r="WOV71" s="386"/>
      <c r="WOW71" s="386"/>
      <c r="WOX71" s="386"/>
      <c r="WOY71" s="386"/>
      <c r="WOZ71" s="386"/>
      <c r="WPA71" s="386"/>
      <c r="WPB71" s="386"/>
      <c r="WPC71" s="386"/>
      <c r="WPD71" s="386"/>
      <c r="WPE71" s="386"/>
      <c r="WPF71" s="386"/>
      <c r="WPG71" s="386"/>
      <c r="WPH71" s="386"/>
      <c r="WPI71" s="386"/>
      <c r="WPJ71" s="386"/>
      <c r="WPK71" s="386"/>
      <c r="WPL71" s="386"/>
      <c r="WPM71" s="386"/>
      <c r="WPN71" s="386"/>
      <c r="WPO71" s="386"/>
      <c r="WPP71" s="386"/>
      <c r="WPQ71" s="386"/>
      <c r="WPR71" s="386"/>
      <c r="WPS71" s="386"/>
      <c r="WPT71" s="386"/>
      <c r="WPU71" s="386"/>
      <c r="WPV71" s="386"/>
      <c r="WPW71" s="386"/>
      <c r="WPX71" s="386"/>
      <c r="WPY71" s="386"/>
      <c r="WPZ71" s="386"/>
      <c r="WQA71" s="386"/>
      <c r="WQB71" s="386"/>
      <c r="WQC71" s="386"/>
      <c r="WQD71" s="386"/>
      <c r="WQE71" s="386"/>
      <c r="WQF71" s="386"/>
      <c r="WQG71" s="386"/>
      <c r="WQH71" s="386"/>
      <c r="WQI71" s="386"/>
      <c r="WQJ71" s="386"/>
      <c r="WQK71" s="386"/>
      <c r="WQL71" s="386"/>
      <c r="WQM71" s="386"/>
      <c r="WQN71" s="386"/>
      <c r="WQO71" s="386"/>
      <c r="WQP71" s="386"/>
      <c r="WQQ71" s="386"/>
      <c r="WQR71" s="386"/>
      <c r="WQS71" s="386"/>
      <c r="WQT71" s="386"/>
      <c r="WQU71" s="386"/>
      <c r="WQV71" s="386"/>
      <c r="WQW71" s="386"/>
      <c r="WQX71" s="386"/>
      <c r="WQY71" s="386"/>
      <c r="WQZ71" s="386"/>
      <c r="WRA71" s="386"/>
      <c r="WRB71" s="386"/>
      <c r="WRC71" s="386"/>
      <c r="WRD71" s="386"/>
      <c r="WRE71" s="386"/>
      <c r="WRF71" s="386"/>
      <c r="WRG71" s="386"/>
      <c r="WRH71" s="386"/>
      <c r="WRI71" s="386"/>
      <c r="WRJ71" s="386"/>
      <c r="WRK71" s="386"/>
      <c r="WRL71" s="386"/>
      <c r="WRM71" s="386"/>
      <c r="WRN71" s="386"/>
      <c r="WRO71" s="386"/>
      <c r="WRP71" s="386"/>
      <c r="WRQ71" s="386"/>
      <c r="WRR71" s="386"/>
      <c r="WRS71" s="386"/>
      <c r="WRT71" s="386"/>
      <c r="WRU71" s="386"/>
      <c r="WRV71" s="386"/>
      <c r="WRW71" s="386"/>
      <c r="WRX71" s="386"/>
      <c r="WRY71" s="386"/>
      <c r="WRZ71" s="386"/>
      <c r="WSA71" s="386"/>
      <c r="WSB71" s="386"/>
      <c r="WSC71" s="386"/>
      <c r="WSD71" s="386"/>
      <c r="WSE71" s="386"/>
      <c r="WSF71" s="386"/>
      <c r="WSG71" s="386"/>
      <c r="WSH71" s="386"/>
      <c r="WSI71" s="386"/>
      <c r="WSJ71" s="386"/>
      <c r="WSK71" s="386"/>
      <c r="WSL71" s="386"/>
      <c r="WSM71" s="386"/>
      <c r="WSN71" s="386"/>
      <c r="WSO71" s="386"/>
      <c r="WSP71" s="386"/>
      <c r="WSQ71" s="386"/>
      <c r="WSR71" s="386"/>
      <c r="WSS71" s="386"/>
      <c r="WST71" s="386"/>
      <c r="WSU71" s="386"/>
      <c r="WSV71" s="386"/>
      <c r="WSW71" s="386"/>
      <c r="WSX71" s="386"/>
      <c r="WSY71" s="386"/>
      <c r="WSZ71" s="386"/>
      <c r="WTA71" s="386"/>
      <c r="WTB71" s="386"/>
      <c r="WTC71" s="386"/>
      <c r="WTD71" s="386"/>
      <c r="WTE71" s="386"/>
      <c r="WTF71" s="386"/>
      <c r="WTG71" s="386"/>
      <c r="WTH71" s="386"/>
      <c r="WTI71" s="386"/>
      <c r="WTJ71" s="386"/>
      <c r="WTK71" s="386"/>
      <c r="WTL71" s="386"/>
      <c r="WTM71" s="386"/>
      <c r="WTN71" s="386"/>
      <c r="WTO71" s="386"/>
      <c r="WTP71" s="386"/>
      <c r="WTQ71" s="386"/>
      <c r="WTR71" s="386"/>
      <c r="WTS71" s="386"/>
      <c r="WTT71" s="386"/>
      <c r="WTU71" s="386"/>
      <c r="WTV71" s="386"/>
      <c r="WTW71" s="386"/>
      <c r="WTX71" s="386"/>
      <c r="WTY71" s="386"/>
      <c r="WTZ71" s="386"/>
      <c r="WUA71" s="386"/>
      <c r="WUB71" s="386"/>
      <c r="WUC71" s="386"/>
      <c r="WUD71" s="386"/>
      <c r="WUE71" s="386"/>
      <c r="WUF71" s="386"/>
      <c r="WUG71" s="386"/>
      <c r="WUH71" s="386"/>
      <c r="WUI71" s="386"/>
      <c r="WUJ71" s="386"/>
      <c r="WUK71" s="386"/>
      <c r="WUL71" s="386"/>
      <c r="WUM71" s="386"/>
      <c r="WUN71" s="386"/>
      <c r="WUO71" s="386"/>
      <c r="WUP71" s="386"/>
      <c r="WUQ71" s="386"/>
      <c r="WUR71" s="386"/>
      <c r="WUS71" s="386"/>
      <c r="WUT71" s="386"/>
      <c r="WUU71" s="386"/>
      <c r="WUV71" s="386"/>
      <c r="WUW71" s="386"/>
      <c r="WUX71" s="386"/>
      <c r="WUY71" s="386"/>
      <c r="WUZ71" s="386"/>
      <c r="WVA71" s="386"/>
      <c r="WVB71" s="386"/>
      <c r="WVC71" s="386"/>
      <c r="WVD71" s="386"/>
      <c r="WVE71" s="386"/>
      <c r="WVF71" s="386"/>
      <c r="WVG71" s="386"/>
      <c r="WVH71" s="386"/>
      <c r="WVI71" s="386"/>
      <c r="WVJ71" s="386"/>
      <c r="WVK71" s="386"/>
      <c r="WVL71" s="386"/>
      <c r="WVM71" s="386"/>
      <c r="WVN71" s="386"/>
      <c r="WVO71" s="386"/>
      <c r="WVP71" s="386"/>
      <c r="WVQ71" s="386"/>
      <c r="WVR71" s="386"/>
      <c r="WVS71" s="386"/>
      <c r="WVT71" s="386"/>
      <c r="WVU71" s="386"/>
      <c r="WVV71" s="386"/>
      <c r="WVW71" s="386"/>
      <c r="WVX71" s="386"/>
      <c r="WVY71" s="386"/>
      <c r="WVZ71" s="386"/>
      <c r="WWA71" s="386"/>
      <c r="WWB71" s="386"/>
      <c r="WWC71" s="386"/>
      <c r="WWD71" s="386"/>
      <c r="WWE71" s="386"/>
      <c r="WWF71" s="386"/>
      <c r="WWG71" s="386"/>
      <c r="WWH71" s="386"/>
      <c r="WWI71" s="386"/>
      <c r="WWJ71" s="386"/>
      <c r="WWK71" s="386"/>
      <c r="WWL71" s="386"/>
      <c r="WWM71" s="386"/>
      <c r="WWN71" s="386"/>
      <c r="WWO71" s="386"/>
      <c r="WWP71" s="386"/>
      <c r="WWQ71" s="386"/>
      <c r="WWR71" s="386"/>
      <c r="WWS71" s="386"/>
      <c r="WWT71" s="386"/>
      <c r="WWU71" s="386"/>
      <c r="WWV71" s="386"/>
      <c r="WWW71" s="386"/>
      <c r="WWX71" s="386"/>
      <c r="WWY71" s="386"/>
      <c r="WWZ71" s="386"/>
      <c r="WXA71" s="386"/>
      <c r="WXB71" s="386"/>
      <c r="WXC71" s="386"/>
      <c r="WXD71" s="386"/>
      <c r="WXE71" s="386"/>
      <c r="WXF71" s="386"/>
      <c r="WXG71" s="386"/>
      <c r="WXH71" s="386"/>
      <c r="WXI71" s="386"/>
      <c r="WXJ71" s="386"/>
      <c r="WXK71" s="386"/>
      <c r="WXL71" s="386"/>
      <c r="WXM71" s="386"/>
      <c r="WXN71" s="386"/>
      <c r="WXO71" s="386"/>
      <c r="WXP71" s="386"/>
      <c r="WXQ71" s="386"/>
      <c r="WXR71" s="386"/>
      <c r="WXS71" s="386"/>
      <c r="WXT71" s="386"/>
      <c r="WXU71" s="386"/>
      <c r="WXV71" s="386"/>
      <c r="WXW71" s="386"/>
      <c r="WXX71" s="386"/>
      <c r="WXY71" s="386"/>
      <c r="WXZ71" s="386"/>
      <c r="WYA71" s="386"/>
      <c r="WYB71" s="386"/>
      <c r="WYC71" s="386"/>
      <c r="WYD71" s="386"/>
      <c r="WYE71" s="386"/>
      <c r="WYF71" s="386"/>
      <c r="WYG71" s="386"/>
      <c r="WYH71" s="386"/>
      <c r="WYI71" s="386"/>
      <c r="WYJ71" s="386"/>
      <c r="WYK71" s="386"/>
      <c r="WYL71" s="386"/>
      <c r="WYM71" s="386"/>
      <c r="WYN71" s="386"/>
      <c r="WYO71" s="386"/>
      <c r="WYP71" s="386"/>
      <c r="WYQ71" s="386"/>
      <c r="WYR71" s="386"/>
      <c r="WYS71" s="386"/>
      <c r="WYT71" s="386"/>
      <c r="WYU71" s="386"/>
      <c r="WYV71" s="386"/>
      <c r="WYW71" s="386"/>
      <c r="WYX71" s="386"/>
      <c r="WYY71" s="386"/>
      <c r="WYZ71" s="386"/>
      <c r="WZA71" s="386"/>
      <c r="WZB71" s="386"/>
      <c r="WZC71" s="386"/>
      <c r="WZD71" s="386"/>
      <c r="WZE71" s="386"/>
      <c r="WZF71" s="386"/>
      <c r="WZG71" s="386"/>
      <c r="WZH71" s="386"/>
      <c r="WZI71" s="386"/>
      <c r="WZJ71" s="386"/>
      <c r="WZK71" s="386"/>
      <c r="WZL71" s="386"/>
      <c r="WZM71" s="386"/>
      <c r="WZN71" s="386"/>
      <c r="WZO71" s="386"/>
      <c r="WZP71" s="386"/>
      <c r="WZQ71" s="386"/>
      <c r="WZR71" s="386"/>
      <c r="WZS71" s="386"/>
      <c r="WZT71" s="386"/>
      <c r="WZU71" s="386"/>
      <c r="WZV71" s="386"/>
      <c r="WZW71" s="386"/>
      <c r="WZX71" s="386"/>
      <c r="WZY71" s="386"/>
      <c r="WZZ71" s="386"/>
      <c r="XAA71" s="386"/>
      <c r="XAB71" s="386"/>
      <c r="XAC71" s="386"/>
      <c r="XAD71" s="386"/>
      <c r="XAE71" s="386"/>
      <c r="XAF71" s="386"/>
      <c r="XAG71" s="386"/>
      <c r="XAH71" s="386"/>
      <c r="XAI71" s="386"/>
      <c r="XAJ71" s="386"/>
      <c r="XAK71" s="386"/>
      <c r="XAL71" s="386"/>
      <c r="XAM71" s="386"/>
      <c r="XAN71" s="386"/>
      <c r="XAO71" s="386"/>
      <c r="XAP71" s="386"/>
      <c r="XAQ71" s="386"/>
      <c r="XAR71" s="386"/>
      <c r="XAS71" s="386"/>
      <c r="XAT71" s="386"/>
      <c r="XAU71" s="386"/>
      <c r="XAV71" s="386"/>
      <c r="XAW71" s="386"/>
      <c r="XAX71" s="386"/>
      <c r="XAY71" s="386"/>
      <c r="XAZ71" s="386"/>
      <c r="XBA71" s="386"/>
      <c r="XBB71" s="386"/>
      <c r="XBC71" s="386"/>
      <c r="XBD71" s="386"/>
      <c r="XBE71" s="386"/>
      <c r="XBF71" s="386"/>
      <c r="XBG71" s="386"/>
      <c r="XBH71" s="386"/>
      <c r="XBI71" s="386"/>
      <c r="XBJ71" s="386"/>
      <c r="XBK71" s="386"/>
      <c r="XBL71" s="386"/>
      <c r="XBM71" s="386"/>
      <c r="XBN71" s="386"/>
      <c r="XBO71" s="386"/>
      <c r="XBP71" s="386"/>
      <c r="XBQ71" s="386"/>
      <c r="XBR71" s="386"/>
      <c r="XBS71" s="386"/>
      <c r="XBT71" s="386"/>
      <c r="XBU71" s="386"/>
      <c r="XBV71" s="386"/>
      <c r="XBW71" s="386"/>
      <c r="XBX71" s="386"/>
      <c r="XBY71" s="386"/>
      <c r="XBZ71" s="386"/>
      <c r="XCA71" s="386"/>
      <c r="XCB71" s="386"/>
      <c r="XCC71" s="386"/>
      <c r="XCD71" s="386"/>
      <c r="XCE71" s="386"/>
      <c r="XCF71" s="386"/>
      <c r="XCG71" s="386"/>
      <c r="XCH71" s="386"/>
      <c r="XCI71" s="386"/>
      <c r="XCJ71" s="386"/>
      <c r="XCK71" s="386"/>
      <c r="XCL71" s="386"/>
      <c r="XCM71" s="386"/>
      <c r="XCN71" s="386"/>
      <c r="XCO71" s="386"/>
      <c r="XCP71" s="386"/>
      <c r="XCQ71" s="386"/>
      <c r="XCR71" s="386"/>
      <c r="XCS71" s="386"/>
      <c r="XCT71" s="386"/>
      <c r="XCU71" s="386"/>
      <c r="XCV71" s="386"/>
      <c r="XCW71" s="386"/>
      <c r="XCX71" s="386"/>
      <c r="XCY71" s="386"/>
      <c r="XCZ71" s="386"/>
      <c r="XDA71" s="386"/>
      <c r="XDB71" s="386"/>
      <c r="XDC71" s="386"/>
      <c r="XDD71" s="386"/>
      <c r="XDE71" s="386"/>
      <c r="XDF71" s="386"/>
      <c r="XDG71" s="386"/>
      <c r="XDH71" s="386"/>
      <c r="XDI71" s="386"/>
      <c r="XDJ71" s="386"/>
      <c r="XDK71" s="386"/>
      <c r="XDL71" s="386"/>
      <c r="XDM71" s="386"/>
      <c r="XDN71" s="386"/>
      <c r="XDO71" s="386"/>
      <c r="XDP71" s="386"/>
      <c r="XDQ71" s="386"/>
      <c r="XDR71" s="386"/>
      <c r="XDS71" s="386"/>
      <c r="XDT71" s="386"/>
      <c r="XDU71" s="386"/>
      <c r="XDV71" s="386"/>
      <c r="XDW71" s="386"/>
      <c r="XDX71" s="386"/>
      <c r="XDY71" s="386"/>
      <c r="XDZ71" s="386"/>
      <c r="XEA71" s="386"/>
      <c r="XEB71" s="386"/>
      <c r="XEC71" s="386"/>
      <c r="XED71" s="386"/>
      <c r="XEE71" s="386"/>
      <c r="XEF71" s="386"/>
      <c r="XEG71" s="386"/>
      <c r="XEH71" s="386"/>
      <c r="XEI71" s="386"/>
      <c r="XEJ71" s="386"/>
      <c r="XEK71" s="386"/>
      <c r="XEL71" s="386"/>
      <c r="XEM71" s="386"/>
      <c r="XEN71" s="386"/>
      <c r="XEO71" s="386"/>
      <c r="XEP71" s="386"/>
      <c r="XEQ71" s="386"/>
      <c r="XER71" s="386"/>
      <c r="XES71" s="386"/>
      <c r="XET71" s="386"/>
      <c r="XEU71" s="386"/>
      <c r="XEV71" s="386"/>
      <c r="XEW71" s="386"/>
      <c r="XEX71" s="386"/>
      <c r="XEY71" s="386"/>
      <c r="XEZ71" s="386"/>
      <c r="XFA71" s="386"/>
      <c r="XFB71" s="386"/>
      <c r="XFC71" s="386"/>
      <c r="XFD71" s="386"/>
    </row>
    <row r="72" spans="1:16384" s="181" customFormat="1">
      <c r="A72" s="423" t="s">
        <v>101</v>
      </c>
      <c r="B72" s="475">
        <v>43172</v>
      </c>
      <c r="C72" s="423" t="s">
        <v>314</v>
      </c>
      <c r="D72" s="424" t="s">
        <v>315</v>
      </c>
      <c r="E72" s="425">
        <v>2600</v>
      </c>
      <c r="F72" s="426" t="s">
        <v>316</v>
      </c>
      <c r="G72" s="427">
        <v>43232</v>
      </c>
      <c r="H72" s="424">
        <v>60</v>
      </c>
      <c r="I72" s="474">
        <v>43306</v>
      </c>
      <c r="J72" s="434">
        <v>2600</v>
      </c>
      <c r="K72" s="435">
        <v>0</v>
      </c>
      <c r="L72" s="436">
        <v>364</v>
      </c>
      <c r="M72" s="437" t="s">
        <v>120</v>
      </c>
      <c r="N72" s="437" t="s">
        <v>227</v>
      </c>
      <c r="O72" s="438">
        <v>1</v>
      </c>
      <c r="P72" s="439" t="s">
        <v>107</v>
      </c>
      <c r="Q72" s="437">
        <v>2600</v>
      </c>
      <c r="R72" s="437">
        <v>2600</v>
      </c>
      <c r="S72" s="437" t="s">
        <v>312</v>
      </c>
      <c r="T72" s="439">
        <v>170</v>
      </c>
      <c r="U72" s="447">
        <v>170</v>
      </c>
      <c r="V72" s="448" t="s">
        <v>317</v>
      </c>
      <c r="W72" s="449">
        <v>43162</v>
      </c>
      <c r="X72" s="439"/>
      <c r="Y72" s="458">
        <v>0.17</v>
      </c>
      <c r="Z72" s="459"/>
      <c r="AA72" s="460"/>
      <c r="AB72" s="461"/>
      <c r="AC72" s="461"/>
      <c r="AD72" s="386"/>
      <c r="AE72" s="386"/>
      <c r="AF72" s="386"/>
      <c r="AG72" s="386"/>
      <c r="AH72" s="386"/>
      <c r="AI72" s="386"/>
      <c r="AJ72" s="386"/>
      <c r="AK72" s="386"/>
      <c r="AL72" s="386"/>
      <c r="AM72" s="386"/>
      <c r="AN72" s="386"/>
      <c r="AO72" s="386"/>
      <c r="AP72" s="386"/>
      <c r="AQ72" s="386"/>
      <c r="AR72" s="386"/>
      <c r="AS72" s="386"/>
      <c r="AT72" s="386"/>
      <c r="AU72" s="386"/>
      <c r="AV72" s="386"/>
      <c r="AW72" s="386"/>
      <c r="AX72" s="386"/>
      <c r="AY72" s="386"/>
      <c r="AZ72" s="386"/>
      <c r="BA72" s="386"/>
      <c r="BB72" s="386"/>
      <c r="BC72" s="386"/>
      <c r="BD72" s="386"/>
      <c r="BE72" s="386"/>
      <c r="BF72" s="386"/>
      <c r="BG72" s="386"/>
      <c r="BH72" s="386"/>
      <c r="BI72" s="386"/>
      <c r="BJ72" s="386"/>
      <c r="BK72" s="386"/>
      <c r="BL72" s="386"/>
      <c r="BM72" s="386"/>
      <c r="BN72" s="386"/>
      <c r="BO72" s="386"/>
      <c r="BP72" s="386"/>
      <c r="BQ72" s="386"/>
      <c r="BR72" s="386"/>
      <c r="BS72" s="386"/>
      <c r="BT72" s="386"/>
      <c r="BU72" s="386"/>
      <c r="BV72" s="386"/>
      <c r="BW72" s="386"/>
      <c r="BX72" s="386"/>
      <c r="BY72" s="386"/>
      <c r="BZ72" s="386"/>
      <c r="CA72" s="386"/>
      <c r="CB72" s="386"/>
      <c r="CC72" s="386"/>
      <c r="CD72" s="386"/>
      <c r="CE72" s="386"/>
      <c r="CF72" s="386"/>
      <c r="CG72" s="386"/>
      <c r="CH72" s="386"/>
      <c r="CI72" s="386"/>
      <c r="CJ72" s="386"/>
      <c r="CK72" s="386"/>
      <c r="CL72" s="386"/>
      <c r="CM72" s="386"/>
      <c r="CN72" s="386"/>
      <c r="CO72" s="386"/>
      <c r="CP72" s="386"/>
      <c r="CQ72" s="386"/>
      <c r="CR72" s="386"/>
      <c r="CS72" s="386"/>
      <c r="CT72" s="386"/>
      <c r="CU72" s="386"/>
      <c r="CV72" s="386"/>
      <c r="CW72" s="386"/>
      <c r="CX72" s="386"/>
      <c r="CY72" s="386"/>
      <c r="CZ72" s="386"/>
      <c r="DA72" s="386"/>
      <c r="DB72" s="386"/>
      <c r="DC72" s="386"/>
      <c r="DD72" s="386"/>
      <c r="DE72" s="386"/>
      <c r="DF72" s="386"/>
      <c r="DG72" s="386"/>
      <c r="DH72" s="386"/>
      <c r="DI72" s="386"/>
      <c r="DJ72" s="386"/>
      <c r="DK72" s="386"/>
      <c r="DL72" s="386"/>
      <c r="DM72" s="386"/>
      <c r="DN72" s="386"/>
      <c r="DO72" s="386"/>
      <c r="DP72" s="386"/>
      <c r="DQ72" s="386"/>
      <c r="DR72" s="386"/>
      <c r="DS72" s="386"/>
      <c r="DT72" s="386"/>
      <c r="DU72" s="386"/>
      <c r="DV72" s="386"/>
      <c r="DW72" s="386"/>
      <c r="DX72" s="386"/>
      <c r="DY72" s="386"/>
      <c r="DZ72" s="386"/>
      <c r="EA72" s="386"/>
      <c r="EB72" s="386"/>
      <c r="EC72" s="386"/>
      <c r="ED72" s="386"/>
      <c r="EE72" s="386"/>
      <c r="EF72" s="386"/>
      <c r="EG72" s="386"/>
      <c r="EH72" s="386"/>
      <c r="EI72" s="386"/>
      <c r="EJ72" s="386"/>
      <c r="EK72" s="386"/>
      <c r="EL72" s="386"/>
      <c r="EM72" s="386"/>
      <c r="EN72" s="386"/>
      <c r="EO72" s="386"/>
      <c r="EP72" s="386"/>
      <c r="EQ72" s="386"/>
      <c r="ER72" s="386"/>
      <c r="ES72" s="386"/>
      <c r="ET72" s="386"/>
      <c r="EU72" s="386"/>
      <c r="EV72" s="386"/>
      <c r="EW72" s="386"/>
      <c r="EX72" s="386"/>
      <c r="EY72" s="386"/>
      <c r="EZ72" s="386"/>
      <c r="FA72" s="386"/>
      <c r="FB72" s="386"/>
      <c r="FC72" s="386"/>
      <c r="FD72" s="386"/>
      <c r="FE72" s="386"/>
      <c r="FF72" s="386"/>
      <c r="FG72" s="386"/>
      <c r="FH72" s="386"/>
      <c r="FI72" s="386"/>
      <c r="FJ72" s="386"/>
      <c r="FK72" s="386"/>
      <c r="FL72" s="386"/>
      <c r="FM72" s="386"/>
      <c r="FN72" s="386"/>
      <c r="FO72" s="386"/>
      <c r="FP72" s="386"/>
      <c r="FQ72" s="386"/>
      <c r="FR72" s="386"/>
      <c r="FS72" s="386"/>
      <c r="FT72" s="386"/>
      <c r="FU72" s="386"/>
      <c r="FV72" s="386"/>
      <c r="FW72" s="386"/>
      <c r="FX72" s="386"/>
      <c r="FY72" s="386"/>
      <c r="FZ72" s="386"/>
      <c r="GA72" s="386"/>
      <c r="GB72" s="386"/>
      <c r="GC72" s="386"/>
      <c r="GD72" s="386"/>
      <c r="GE72" s="386"/>
      <c r="GF72" s="386"/>
      <c r="GG72" s="386"/>
      <c r="GH72" s="386"/>
      <c r="GI72" s="386"/>
      <c r="GJ72" s="386"/>
      <c r="GK72" s="386"/>
      <c r="GL72" s="386"/>
      <c r="GM72" s="386"/>
      <c r="GN72" s="386"/>
      <c r="GO72" s="386"/>
      <c r="GP72" s="386"/>
      <c r="GQ72" s="386"/>
      <c r="GR72" s="386"/>
      <c r="GS72" s="386"/>
      <c r="GT72" s="386"/>
      <c r="GU72" s="386"/>
      <c r="GV72" s="386"/>
      <c r="GW72" s="386"/>
      <c r="GX72" s="386"/>
      <c r="GY72" s="386"/>
      <c r="GZ72" s="386"/>
      <c r="HA72" s="386"/>
      <c r="HB72" s="386"/>
      <c r="HC72" s="386"/>
      <c r="HD72" s="386"/>
      <c r="HE72" s="386"/>
      <c r="HF72" s="386"/>
      <c r="HG72" s="386"/>
      <c r="HH72" s="386"/>
      <c r="HI72" s="386"/>
      <c r="HJ72" s="386"/>
      <c r="HK72" s="386"/>
      <c r="HL72" s="386"/>
      <c r="HM72" s="386"/>
      <c r="HN72" s="386"/>
      <c r="HO72" s="386"/>
      <c r="HP72" s="386"/>
      <c r="HQ72" s="386"/>
      <c r="HR72" s="386"/>
      <c r="HS72" s="386"/>
      <c r="HT72" s="386"/>
      <c r="HU72" s="386"/>
      <c r="HV72" s="386"/>
      <c r="HW72" s="386"/>
      <c r="HX72" s="386"/>
      <c r="HY72" s="386"/>
      <c r="HZ72" s="386"/>
      <c r="IA72" s="386"/>
      <c r="IB72" s="386"/>
      <c r="IC72" s="386"/>
      <c r="ID72" s="386"/>
      <c r="IE72" s="386"/>
      <c r="IF72" s="386"/>
      <c r="IG72" s="386"/>
      <c r="IH72" s="386"/>
      <c r="II72" s="386"/>
      <c r="IJ72" s="386"/>
      <c r="IK72" s="386"/>
      <c r="IL72" s="386"/>
      <c r="IM72" s="386"/>
      <c r="IN72" s="386"/>
      <c r="IO72" s="386"/>
      <c r="IP72" s="386"/>
      <c r="IQ72" s="386"/>
      <c r="IR72" s="386"/>
      <c r="IS72" s="386"/>
      <c r="IT72" s="386"/>
      <c r="IU72" s="386"/>
      <c r="IV72" s="386"/>
      <c r="IW72" s="386"/>
      <c r="IX72" s="386"/>
      <c r="IY72" s="386"/>
      <c r="IZ72" s="386"/>
      <c r="JA72" s="386"/>
      <c r="JB72" s="386"/>
      <c r="JC72" s="386"/>
      <c r="JD72" s="386"/>
      <c r="JE72" s="386"/>
      <c r="JF72" s="386"/>
      <c r="JG72" s="386"/>
      <c r="JH72" s="386"/>
      <c r="JI72" s="386"/>
      <c r="JJ72" s="386"/>
      <c r="JK72" s="386"/>
      <c r="JL72" s="386"/>
      <c r="JM72" s="386"/>
      <c r="JN72" s="386"/>
      <c r="JO72" s="386"/>
      <c r="JP72" s="386"/>
      <c r="JQ72" s="386"/>
      <c r="JR72" s="386"/>
      <c r="JS72" s="386"/>
      <c r="JT72" s="386"/>
      <c r="JU72" s="386"/>
      <c r="JV72" s="386"/>
      <c r="JW72" s="386"/>
      <c r="JX72" s="386"/>
      <c r="JY72" s="386"/>
      <c r="JZ72" s="386"/>
      <c r="KA72" s="386"/>
      <c r="KB72" s="386"/>
      <c r="KC72" s="386"/>
      <c r="KD72" s="386"/>
      <c r="KE72" s="386"/>
      <c r="KF72" s="386"/>
      <c r="KG72" s="386"/>
      <c r="KH72" s="386"/>
      <c r="KI72" s="386"/>
      <c r="KJ72" s="386"/>
      <c r="KK72" s="386"/>
      <c r="KL72" s="386"/>
      <c r="KM72" s="386"/>
      <c r="KN72" s="386"/>
      <c r="KO72" s="386"/>
      <c r="KP72" s="386"/>
      <c r="KQ72" s="386"/>
      <c r="KR72" s="386"/>
      <c r="KS72" s="386"/>
      <c r="KT72" s="386"/>
      <c r="KU72" s="386"/>
      <c r="KV72" s="386"/>
      <c r="KW72" s="386"/>
      <c r="KX72" s="386"/>
      <c r="KY72" s="386"/>
      <c r="KZ72" s="386"/>
      <c r="LA72" s="386"/>
      <c r="LB72" s="386"/>
      <c r="LC72" s="386"/>
      <c r="LD72" s="386"/>
      <c r="LE72" s="386"/>
      <c r="LF72" s="386"/>
      <c r="LG72" s="386"/>
      <c r="LH72" s="386"/>
      <c r="LI72" s="386"/>
      <c r="LJ72" s="386"/>
      <c r="LK72" s="386"/>
      <c r="LL72" s="386"/>
      <c r="LM72" s="386"/>
      <c r="LN72" s="386"/>
      <c r="LO72" s="386"/>
      <c r="LP72" s="386"/>
      <c r="LQ72" s="386"/>
      <c r="LR72" s="386"/>
      <c r="LS72" s="386"/>
      <c r="LT72" s="386"/>
      <c r="LU72" s="386"/>
      <c r="LV72" s="386"/>
      <c r="LW72" s="386"/>
      <c r="LX72" s="386"/>
      <c r="LY72" s="386"/>
      <c r="LZ72" s="386"/>
      <c r="MA72" s="386"/>
      <c r="MB72" s="386"/>
      <c r="MC72" s="386"/>
      <c r="MD72" s="386"/>
      <c r="ME72" s="386"/>
      <c r="MF72" s="386"/>
      <c r="MG72" s="386"/>
      <c r="MH72" s="386"/>
      <c r="MI72" s="386"/>
      <c r="MJ72" s="386"/>
      <c r="MK72" s="386"/>
      <c r="ML72" s="386"/>
      <c r="MM72" s="386"/>
      <c r="MN72" s="386"/>
      <c r="MO72" s="386"/>
      <c r="MP72" s="386"/>
      <c r="MQ72" s="386"/>
      <c r="MR72" s="386"/>
      <c r="MS72" s="386"/>
      <c r="MT72" s="386"/>
      <c r="MU72" s="386"/>
      <c r="MV72" s="386"/>
      <c r="MW72" s="386"/>
      <c r="MX72" s="386"/>
      <c r="MY72" s="386"/>
      <c r="MZ72" s="386"/>
      <c r="NA72" s="386"/>
      <c r="NB72" s="386"/>
      <c r="NC72" s="386"/>
      <c r="ND72" s="386"/>
      <c r="NE72" s="386"/>
      <c r="NF72" s="386"/>
      <c r="NG72" s="386"/>
      <c r="NH72" s="386"/>
      <c r="NI72" s="386"/>
      <c r="NJ72" s="386"/>
      <c r="NK72" s="386"/>
      <c r="NL72" s="386"/>
      <c r="NM72" s="386"/>
      <c r="NN72" s="386"/>
      <c r="NO72" s="386"/>
      <c r="NP72" s="386"/>
      <c r="NQ72" s="386"/>
      <c r="NR72" s="386"/>
      <c r="NS72" s="386"/>
      <c r="NT72" s="386"/>
      <c r="NU72" s="386"/>
      <c r="NV72" s="386"/>
      <c r="NW72" s="386"/>
      <c r="NX72" s="386"/>
      <c r="NY72" s="386"/>
      <c r="NZ72" s="386"/>
      <c r="OA72" s="386"/>
      <c r="OB72" s="386"/>
      <c r="OC72" s="386"/>
      <c r="OD72" s="386"/>
      <c r="OE72" s="386"/>
      <c r="OF72" s="386"/>
      <c r="OG72" s="386"/>
      <c r="OH72" s="386"/>
      <c r="OI72" s="386"/>
      <c r="OJ72" s="386"/>
      <c r="OK72" s="386"/>
      <c r="OL72" s="386"/>
      <c r="OM72" s="386"/>
      <c r="ON72" s="386"/>
      <c r="OO72" s="386"/>
      <c r="OP72" s="386"/>
      <c r="OQ72" s="386"/>
      <c r="OR72" s="386"/>
      <c r="OS72" s="386"/>
      <c r="OT72" s="386"/>
      <c r="OU72" s="386"/>
      <c r="OV72" s="386"/>
      <c r="OW72" s="386"/>
      <c r="OX72" s="386"/>
      <c r="OY72" s="386"/>
      <c r="OZ72" s="386"/>
      <c r="PA72" s="386"/>
      <c r="PB72" s="386"/>
      <c r="PC72" s="386"/>
      <c r="PD72" s="386"/>
      <c r="PE72" s="386"/>
      <c r="PF72" s="386"/>
      <c r="PG72" s="386"/>
      <c r="PH72" s="386"/>
      <c r="PI72" s="386"/>
      <c r="PJ72" s="386"/>
      <c r="PK72" s="386"/>
      <c r="PL72" s="386"/>
      <c r="PM72" s="386"/>
      <c r="PN72" s="386"/>
      <c r="PO72" s="386"/>
      <c r="PP72" s="386"/>
      <c r="PQ72" s="386"/>
      <c r="PR72" s="386"/>
      <c r="PS72" s="386"/>
      <c r="PT72" s="386"/>
      <c r="PU72" s="386"/>
      <c r="PV72" s="386"/>
      <c r="PW72" s="386"/>
      <c r="PX72" s="386"/>
      <c r="PY72" s="386"/>
      <c r="PZ72" s="386"/>
      <c r="QA72" s="386"/>
      <c r="QB72" s="386"/>
      <c r="QC72" s="386"/>
      <c r="QD72" s="386"/>
      <c r="QE72" s="386"/>
      <c r="QF72" s="386"/>
      <c r="QG72" s="386"/>
      <c r="QH72" s="386"/>
      <c r="QI72" s="386"/>
      <c r="QJ72" s="386"/>
      <c r="QK72" s="386"/>
      <c r="QL72" s="386"/>
      <c r="QM72" s="386"/>
      <c r="QN72" s="386"/>
      <c r="QO72" s="386"/>
      <c r="QP72" s="386"/>
      <c r="QQ72" s="386"/>
      <c r="QR72" s="386"/>
      <c r="QS72" s="386"/>
      <c r="QT72" s="386"/>
      <c r="QU72" s="386"/>
      <c r="QV72" s="386"/>
      <c r="QW72" s="386"/>
      <c r="QX72" s="386"/>
      <c r="QY72" s="386"/>
      <c r="QZ72" s="386"/>
      <c r="RA72" s="386"/>
      <c r="RB72" s="386"/>
      <c r="RC72" s="386"/>
      <c r="RD72" s="386"/>
      <c r="RE72" s="386"/>
      <c r="RF72" s="386"/>
      <c r="RG72" s="386"/>
      <c r="RH72" s="386"/>
      <c r="RI72" s="386"/>
      <c r="RJ72" s="386"/>
      <c r="RK72" s="386"/>
      <c r="RL72" s="386"/>
      <c r="RM72" s="386"/>
      <c r="RN72" s="386"/>
      <c r="RO72" s="386"/>
      <c r="RP72" s="386"/>
      <c r="RQ72" s="386"/>
      <c r="RR72" s="386"/>
      <c r="RS72" s="386"/>
      <c r="RT72" s="386"/>
      <c r="RU72" s="386"/>
      <c r="RV72" s="386"/>
      <c r="RW72" s="386"/>
      <c r="RX72" s="386"/>
      <c r="RY72" s="386"/>
      <c r="RZ72" s="386"/>
      <c r="SA72" s="386"/>
      <c r="SB72" s="386"/>
      <c r="SC72" s="386"/>
      <c r="SD72" s="386"/>
      <c r="SE72" s="386"/>
      <c r="SF72" s="386"/>
      <c r="SG72" s="386"/>
      <c r="SH72" s="386"/>
      <c r="SI72" s="386"/>
      <c r="SJ72" s="386"/>
      <c r="SK72" s="386"/>
      <c r="SL72" s="386"/>
      <c r="SM72" s="386"/>
      <c r="SN72" s="386"/>
      <c r="SO72" s="386"/>
      <c r="SP72" s="386"/>
      <c r="SQ72" s="386"/>
      <c r="SR72" s="386"/>
      <c r="SS72" s="386"/>
      <c r="ST72" s="386"/>
      <c r="SU72" s="386"/>
      <c r="SV72" s="386"/>
      <c r="SW72" s="386"/>
      <c r="SX72" s="386"/>
      <c r="SY72" s="386"/>
      <c r="SZ72" s="386"/>
      <c r="TA72" s="386"/>
      <c r="TB72" s="386"/>
      <c r="TC72" s="386"/>
      <c r="TD72" s="386"/>
      <c r="TE72" s="386"/>
      <c r="TF72" s="386"/>
      <c r="TG72" s="386"/>
      <c r="TH72" s="386"/>
      <c r="TI72" s="386"/>
      <c r="TJ72" s="386"/>
      <c r="TK72" s="386"/>
      <c r="TL72" s="386"/>
      <c r="TM72" s="386"/>
      <c r="TN72" s="386"/>
      <c r="TO72" s="386"/>
      <c r="TP72" s="386"/>
      <c r="TQ72" s="386"/>
      <c r="TR72" s="386"/>
      <c r="TS72" s="386"/>
      <c r="TT72" s="386"/>
      <c r="TU72" s="386"/>
      <c r="TV72" s="386"/>
      <c r="TW72" s="386"/>
      <c r="TX72" s="386"/>
      <c r="TY72" s="386"/>
      <c r="TZ72" s="386"/>
      <c r="UA72" s="386"/>
      <c r="UB72" s="386"/>
      <c r="UC72" s="386"/>
      <c r="UD72" s="386"/>
      <c r="UE72" s="386"/>
      <c r="UF72" s="386"/>
      <c r="UG72" s="386"/>
      <c r="UH72" s="386"/>
      <c r="UI72" s="386"/>
      <c r="UJ72" s="386"/>
      <c r="UK72" s="386"/>
      <c r="UL72" s="386"/>
      <c r="UM72" s="386"/>
      <c r="UN72" s="386"/>
      <c r="UO72" s="386"/>
      <c r="UP72" s="386"/>
      <c r="UQ72" s="386"/>
      <c r="UR72" s="386"/>
      <c r="US72" s="386"/>
      <c r="UT72" s="386"/>
      <c r="UU72" s="386"/>
      <c r="UV72" s="386"/>
      <c r="UW72" s="386"/>
      <c r="UX72" s="386"/>
      <c r="UY72" s="386"/>
      <c r="UZ72" s="386"/>
      <c r="VA72" s="386"/>
      <c r="VB72" s="386"/>
      <c r="VC72" s="386"/>
      <c r="VD72" s="386"/>
      <c r="VE72" s="386"/>
      <c r="VF72" s="386"/>
      <c r="VG72" s="386"/>
      <c r="VH72" s="386"/>
      <c r="VI72" s="386"/>
      <c r="VJ72" s="386"/>
      <c r="VK72" s="386"/>
      <c r="VL72" s="386"/>
      <c r="VM72" s="386"/>
      <c r="VN72" s="386"/>
      <c r="VO72" s="386"/>
      <c r="VP72" s="386"/>
      <c r="VQ72" s="386"/>
      <c r="VR72" s="386"/>
      <c r="VS72" s="386"/>
      <c r="VT72" s="386"/>
      <c r="VU72" s="386"/>
      <c r="VV72" s="386"/>
      <c r="VW72" s="386"/>
      <c r="VX72" s="386"/>
      <c r="VY72" s="386"/>
      <c r="VZ72" s="386"/>
      <c r="WA72" s="386"/>
      <c r="WB72" s="386"/>
      <c r="WC72" s="386"/>
      <c r="WD72" s="386"/>
      <c r="WE72" s="386"/>
      <c r="WF72" s="386"/>
      <c r="WG72" s="386"/>
      <c r="WH72" s="386"/>
      <c r="WI72" s="386"/>
      <c r="WJ72" s="386"/>
      <c r="WK72" s="386"/>
      <c r="WL72" s="386"/>
      <c r="WM72" s="386"/>
      <c r="WN72" s="386"/>
      <c r="WO72" s="386"/>
      <c r="WP72" s="386"/>
      <c r="WQ72" s="386"/>
      <c r="WR72" s="386"/>
      <c r="WS72" s="386"/>
      <c r="WT72" s="386"/>
      <c r="WU72" s="386"/>
      <c r="WV72" s="386"/>
      <c r="WW72" s="386"/>
      <c r="WX72" s="386"/>
      <c r="WY72" s="386"/>
      <c r="WZ72" s="386"/>
      <c r="XA72" s="386"/>
      <c r="XB72" s="386"/>
      <c r="XC72" s="386"/>
      <c r="XD72" s="386"/>
      <c r="XE72" s="386"/>
      <c r="XF72" s="386"/>
      <c r="XG72" s="386"/>
      <c r="XH72" s="386"/>
      <c r="XI72" s="386"/>
      <c r="XJ72" s="386"/>
      <c r="XK72" s="386"/>
      <c r="XL72" s="386"/>
      <c r="XM72" s="386"/>
      <c r="XN72" s="386"/>
      <c r="XO72" s="386"/>
      <c r="XP72" s="386"/>
      <c r="XQ72" s="386"/>
      <c r="XR72" s="386"/>
      <c r="XS72" s="386"/>
      <c r="XT72" s="386"/>
      <c r="XU72" s="386"/>
      <c r="XV72" s="386"/>
      <c r="XW72" s="386"/>
      <c r="XX72" s="386"/>
      <c r="XY72" s="386"/>
      <c r="XZ72" s="386"/>
      <c r="YA72" s="386"/>
      <c r="YB72" s="386"/>
      <c r="YC72" s="386"/>
      <c r="YD72" s="386"/>
      <c r="YE72" s="386"/>
      <c r="YF72" s="386"/>
      <c r="YG72" s="386"/>
      <c r="YH72" s="386"/>
      <c r="YI72" s="386"/>
      <c r="YJ72" s="386"/>
      <c r="YK72" s="386"/>
      <c r="YL72" s="386"/>
      <c r="YM72" s="386"/>
      <c r="YN72" s="386"/>
      <c r="YO72" s="386"/>
      <c r="YP72" s="386"/>
      <c r="YQ72" s="386"/>
      <c r="YR72" s="386"/>
      <c r="YS72" s="386"/>
      <c r="YT72" s="386"/>
      <c r="YU72" s="386"/>
      <c r="YV72" s="386"/>
      <c r="YW72" s="386"/>
      <c r="YX72" s="386"/>
      <c r="YY72" s="386"/>
      <c r="YZ72" s="386"/>
      <c r="ZA72" s="386"/>
      <c r="ZB72" s="386"/>
      <c r="ZC72" s="386"/>
      <c r="ZD72" s="386"/>
      <c r="ZE72" s="386"/>
      <c r="ZF72" s="386"/>
      <c r="ZG72" s="386"/>
      <c r="ZH72" s="386"/>
      <c r="ZI72" s="386"/>
      <c r="ZJ72" s="386"/>
      <c r="ZK72" s="386"/>
      <c r="ZL72" s="386"/>
      <c r="ZM72" s="386"/>
      <c r="ZN72" s="386"/>
      <c r="ZO72" s="386"/>
      <c r="ZP72" s="386"/>
      <c r="ZQ72" s="386"/>
      <c r="ZR72" s="386"/>
      <c r="ZS72" s="386"/>
      <c r="ZT72" s="386"/>
      <c r="ZU72" s="386"/>
      <c r="ZV72" s="386"/>
      <c r="ZW72" s="386"/>
      <c r="ZX72" s="386"/>
      <c r="ZY72" s="386"/>
      <c r="ZZ72" s="386"/>
      <c r="AAA72" s="386"/>
      <c r="AAB72" s="386"/>
      <c r="AAC72" s="386"/>
      <c r="AAD72" s="386"/>
      <c r="AAE72" s="386"/>
      <c r="AAF72" s="386"/>
      <c r="AAG72" s="386"/>
      <c r="AAH72" s="386"/>
      <c r="AAI72" s="386"/>
      <c r="AAJ72" s="386"/>
      <c r="AAK72" s="386"/>
      <c r="AAL72" s="386"/>
      <c r="AAM72" s="386"/>
      <c r="AAN72" s="386"/>
      <c r="AAO72" s="386"/>
      <c r="AAP72" s="386"/>
      <c r="AAQ72" s="386"/>
      <c r="AAR72" s="386"/>
      <c r="AAS72" s="386"/>
      <c r="AAT72" s="386"/>
      <c r="AAU72" s="386"/>
      <c r="AAV72" s="386"/>
      <c r="AAW72" s="386"/>
      <c r="AAX72" s="386"/>
      <c r="AAY72" s="386"/>
      <c r="AAZ72" s="386"/>
      <c r="ABA72" s="386"/>
      <c r="ABB72" s="386"/>
      <c r="ABC72" s="386"/>
      <c r="ABD72" s="386"/>
      <c r="ABE72" s="386"/>
      <c r="ABF72" s="386"/>
      <c r="ABG72" s="386"/>
      <c r="ABH72" s="386"/>
      <c r="ABI72" s="386"/>
      <c r="ABJ72" s="386"/>
      <c r="ABK72" s="386"/>
      <c r="ABL72" s="386"/>
      <c r="ABM72" s="386"/>
      <c r="ABN72" s="386"/>
      <c r="ABO72" s="386"/>
      <c r="ABP72" s="386"/>
      <c r="ABQ72" s="386"/>
      <c r="ABR72" s="386"/>
      <c r="ABS72" s="386"/>
      <c r="ABT72" s="386"/>
      <c r="ABU72" s="386"/>
      <c r="ABV72" s="386"/>
      <c r="ABW72" s="386"/>
      <c r="ABX72" s="386"/>
      <c r="ABY72" s="386"/>
      <c r="ABZ72" s="386"/>
      <c r="ACA72" s="386"/>
      <c r="ACB72" s="386"/>
      <c r="ACC72" s="386"/>
      <c r="ACD72" s="386"/>
      <c r="ACE72" s="386"/>
      <c r="ACF72" s="386"/>
      <c r="ACG72" s="386"/>
      <c r="ACH72" s="386"/>
      <c r="ACI72" s="386"/>
      <c r="ACJ72" s="386"/>
      <c r="ACK72" s="386"/>
      <c r="ACL72" s="386"/>
      <c r="ACM72" s="386"/>
      <c r="ACN72" s="386"/>
      <c r="ACO72" s="386"/>
      <c r="ACP72" s="386"/>
      <c r="ACQ72" s="386"/>
      <c r="ACR72" s="386"/>
      <c r="ACS72" s="386"/>
      <c r="ACT72" s="386"/>
      <c r="ACU72" s="386"/>
      <c r="ACV72" s="386"/>
      <c r="ACW72" s="386"/>
      <c r="ACX72" s="386"/>
      <c r="ACY72" s="386"/>
      <c r="ACZ72" s="386"/>
      <c r="ADA72" s="386"/>
      <c r="ADB72" s="386"/>
      <c r="ADC72" s="386"/>
      <c r="ADD72" s="386"/>
      <c r="ADE72" s="386"/>
      <c r="ADF72" s="386"/>
      <c r="ADG72" s="386"/>
      <c r="ADH72" s="386"/>
      <c r="ADI72" s="386"/>
      <c r="ADJ72" s="386"/>
      <c r="ADK72" s="386"/>
      <c r="ADL72" s="386"/>
      <c r="ADM72" s="386"/>
      <c r="ADN72" s="386"/>
      <c r="ADO72" s="386"/>
      <c r="ADP72" s="386"/>
      <c r="ADQ72" s="386"/>
      <c r="ADR72" s="386"/>
      <c r="ADS72" s="386"/>
      <c r="ADT72" s="386"/>
      <c r="ADU72" s="386"/>
      <c r="ADV72" s="386"/>
      <c r="ADW72" s="386"/>
      <c r="ADX72" s="386"/>
      <c r="ADY72" s="386"/>
      <c r="ADZ72" s="386"/>
      <c r="AEA72" s="386"/>
      <c r="AEB72" s="386"/>
      <c r="AEC72" s="386"/>
      <c r="AED72" s="386"/>
      <c r="AEE72" s="386"/>
      <c r="AEF72" s="386"/>
      <c r="AEG72" s="386"/>
      <c r="AEH72" s="386"/>
      <c r="AEI72" s="386"/>
      <c r="AEJ72" s="386"/>
      <c r="AEK72" s="386"/>
      <c r="AEL72" s="386"/>
      <c r="AEM72" s="386"/>
      <c r="AEN72" s="386"/>
      <c r="AEO72" s="386"/>
      <c r="AEP72" s="386"/>
      <c r="AEQ72" s="386"/>
      <c r="AER72" s="386"/>
      <c r="AES72" s="386"/>
      <c r="AET72" s="386"/>
      <c r="AEU72" s="386"/>
      <c r="AEV72" s="386"/>
      <c r="AEW72" s="386"/>
      <c r="AEX72" s="386"/>
      <c r="AEY72" s="386"/>
      <c r="AEZ72" s="386"/>
      <c r="AFA72" s="386"/>
      <c r="AFB72" s="386"/>
      <c r="AFC72" s="386"/>
      <c r="AFD72" s="386"/>
      <c r="AFE72" s="386"/>
      <c r="AFF72" s="386"/>
      <c r="AFG72" s="386"/>
      <c r="AFH72" s="386"/>
      <c r="AFI72" s="386"/>
      <c r="AFJ72" s="386"/>
      <c r="AFK72" s="386"/>
      <c r="AFL72" s="386"/>
      <c r="AFM72" s="386"/>
      <c r="AFN72" s="386"/>
      <c r="AFO72" s="386"/>
      <c r="AFP72" s="386"/>
      <c r="AFQ72" s="386"/>
      <c r="AFR72" s="386"/>
      <c r="AFS72" s="386"/>
      <c r="AFT72" s="386"/>
      <c r="AFU72" s="386"/>
      <c r="AFV72" s="386"/>
      <c r="AFW72" s="386"/>
      <c r="AFX72" s="386"/>
      <c r="AFY72" s="386"/>
      <c r="AFZ72" s="386"/>
      <c r="AGA72" s="386"/>
      <c r="AGB72" s="386"/>
      <c r="AGC72" s="386"/>
      <c r="AGD72" s="386"/>
      <c r="AGE72" s="386"/>
      <c r="AGF72" s="386"/>
      <c r="AGG72" s="386"/>
      <c r="AGH72" s="386"/>
      <c r="AGI72" s="386"/>
      <c r="AGJ72" s="386"/>
      <c r="AGK72" s="386"/>
      <c r="AGL72" s="386"/>
      <c r="AGM72" s="386"/>
      <c r="AGN72" s="386"/>
      <c r="AGO72" s="386"/>
      <c r="AGP72" s="386"/>
      <c r="AGQ72" s="386"/>
      <c r="AGR72" s="386"/>
      <c r="AGS72" s="386"/>
      <c r="AGT72" s="386"/>
      <c r="AGU72" s="386"/>
      <c r="AGV72" s="386"/>
      <c r="AGW72" s="386"/>
      <c r="AGX72" s="386"/>
      <c r="AGY72" s="386"/>
      <c r="AGZ72" s="386"/>
      <c r="AHA72" s="386"/>
      <c r="AHB72" s="386"/>
      <c r="AHC72" s="386"/>
      <c r="AHD72" s="386"/>
      <c r="AHE72" s="386"/>
      <c r="AHF72" s="386"/>
      <c r="AHG72" s="386"/>
      <c r="AHH72" s="386"/>
      <c r="AHI72" s="386"/>
      <c r="AHJ72" s="386"/>
      <c r="AHK72" s="386"/>
      <c r="AHL72" s="386"/>
      <c r="AHM72" s="386"/>
      <c r="AHN72" s="386"/>
      <c r="AHO72" s="386"/>
      <c r="AHP72" s="386"/>
      <c r="AHQ72" s="386"/>
      <c r="AHR72" s="386"/>
      <c r="AHS72" s="386"/>
      <c r="AHT72" s="386"/>
      <c r="AHU72" s="386"/>
      <c r="AHV72" s="386"/>
      <c r="AHW72" s="386"/>
      <c r="AHX72" s="386"/>
      <c r="AHY72" s="386"/>
      <c r="AHZ72" s="386"/>
      <c r="AIA72" s="386"/>
      <c r="AIB72" s="386"/>
      <c r="AIC72" s="386"/>
      <c r="AID72" s="386"/>
      <c r="AIE72" s="386"/>
      <c r="AIF72" s="386"/>
      <c r="AIG72" s="386"/>
      <c r="AIH72" s="386"/>
      <c r="AII72" s="386"/>
      <c r="AIJ72" s="386"/>
      <c r="AIK72" s="386"/>
      <c r="AIL72" s="386"/>
      <c r="AIM72" s="386"/>
      <c r="AIN72" s="386"/>
      <c r="AIO72" s="386"/>
      <c r="AIP72" s="386"/>
      <c r="AIQ72" s="386"/>
      <c r="AIR72" s="386"/>
      <c r="AIS72" s="386"/>
      <c r="AIT72" s="386"/>
      <c r="AIU72" s="386"/>
      <c r="AIV72" s="386"/>
      <c r="AIW72" s="386"/>
      <c r="AIX72" s="386"/>
      <c r="AIY72" s="386"/>
      <c r="AIZ72" s="386"/>
      <c r="AJA72" s="386"/>
      <c r="AJB72" s="386"/>
      <c r="AJC72" s="386"/>
      <c r="AJD72" s="386"/>
      <c r="AJE72" s="386"/>
      <c r="AJF72" s="386"/>
      <c r="AJG72" s="386"/>
      <c r="AJH72" s="386"/>
      <c r="AJI72" s="386"/>
      <c r="AJJ72" s="386"/>
      <c r="AJK72" s="386"/>
      <c r="AJL72" s="386"/>
      <c r="AJM72" s="386"/>
      <c r="AJN72" s="386"/>
      <c r="AJO72" s="386"/>
      <c r="AJP72" s="386"/>
      <c r="AJQ72" s="386"/>
      <c r="AJR72" s="386"/>
      <c r="AJS72" s="386"/>
      <c r="AJT72" s="386"/>
      <c r="AJU72" s="386"/>
      <c r="AJV72" s="386"/>
      <c r="AJW72" s="386"/>
      <c r="AJX72" s="386"/>
      <c r="AJY72" s="386"/>
      <c r="AJZ72" s="386"/>
      <c r="AKA72" s="386"/>
      <c r="AKB72" s="386"/>
      <c r="AKC72" s="386"/>
      <c r="AKD72" s="386"/>
      <c r="AKE72" s="386"/>
      <c r="AKF72" s="386"/>
      <c r="AKG72" s="386"/>
      <c r="AKH72" s="386"/>
      <c r="AKI72" s="386"/>
      <c r="AKJ72" s="386"/>
      <c r="AKK72" s="386"/>
      <c r="AKL72" s="386"/>
      <c r="AKM72" s="386"/>
      <c r="AKN72" s="386"/>
      <c r="AKO72" s="386"/>
      <c r="AKP72" s="386"/>
      <c r="AKQ72" s="386"/>
      <c r="AKR72" s="386"/>
      <c r="AKS72" s="386"/>
      <c r="AKT72" s="386"/>
      <c r="AKU72" s="386"/>
      <c r="AKV72" s="386"/>
      <c r="AKW72" s="386"/>
      <c r="AKX72" s="386"/>
      <c r="AKY72" s="386"/>
      <c r="AKZ72" s="386"/>
      <c r="ALA72" s="386"/>
      <c r="ALB72" s="386"/>
      <c r="ALC72" s="386"/>
      <c r="ALD72" s="386"/>
      <c r="ALE72" s="386"/>
      <c r="ALF72" s="386"/>
      <c r="ALG72" s="386"/>
      <c r="ALH72" s="386"/>
      <c r="ALI72" s="386"/>
      <c r="ALJ72" s="386"/>
      <c r="ALK72" s="386"/>
      <c r="ALL72" s="386"/>
      <c r="ALM72" s="386"/>
      <c r="ALN72" s="386"/>
      <c r="ALO72" s="386"/>
      <c r="ALP72" s="386"/>
      <c r="ALQ72" s="386"/>
      <c r="ALR72" s="386"/>
      <c r="ALS72" s="386"/>
      <c r="ALT72" s="386"/>
      <c r="ALU72" s="386"/>
      <c r="ALV72" s="386"/>
      <c r="ALW72" s="386"/>
      <c r="ALX72" s="386"/>
      <c r="ALY72" s="386"/>
      <c r="ALZ72" s="386"/>
      <c r="AMA72" s="386"/>
      <c r="AMB72" s="386"/>
      <c r="AMC72" s="386"/>
      <c r="AMD72" s="386"/>
      <c r="AME72" s="386"/>
      <c r="AMF72" s="386"/>
      <c r="AMG72" s="386"/>
      <c r="AMH72" s="386"/>
      <c r="AMI72" s="386"/>
      <c r="AMJ72" s="386"/>
      <c r="AMK72" s="386"/>
      <c r="AML72" s="386"/>
      <c r="AMM72" s="386"/>
      <c r="AMN72" s="386"/>
      <c r="AMO72" s="386"/>
      <c r="AMP72" s="386"/>
      <c r="AMQ72" s="386"/>
      <c r="AMR72" s="386"/>
      <c r="AMS72" s="386"/>
      <c r="AMT72" s="386"/>
      <c r="AMU72" s="386"/>
      <c r="AMV72" s="386"/>
      <c r="AMW72" s="386"/>
      <c r="AMX72" s="386"/>
      <c r="AMY72" s="386"/>
      <c r="AMZ72" s="386"/>
      <c r="ANA72" s="386"/>
      <c r="ANB72" s="386"/>
      <c r="ANC72" s="386"/>
      <c r="AND72" s="386"/>
      <c r="ANE72" s="386"/>
      <c r="ANF72" s="386"/>
      <c r="ANG72" s="386"/>
      <c r="ANH72" s="386"/>
      <c r="ANI72" s="386"/>
      <c r="ANJ72" s="386"/>
      <c r="ANK72" s="386"/>
      <c r="ANL72" s="386"/>
      <c r="ANM72" s="386"/>
      <c r="ANN72" s="386"/>
      <c r="ANO72" s="386"/>
      <c r="ANP72" s="386"/>
      <c r="ANQ72" s="386"/>
      <c r="ANR72" s="386"/>
      <c r="ANS72" s="386"/>
      <c r="ANT72" s="386"/>
      <c r="ANU72" s="386"/>
      <c r="ANV72" s="386"/>
      <c r="ANW72" s="386"/>
      <c r="ANX72" s="386"/>
      <c r="ANY72" s="386"/>
      <c r="ANZ72" s="386"/>
      <c r="AOA72" s="386"/>
      <c r="AOB72" s="386"/>
      <c r="AOC72" s="386"/>
      <c r="AOD72" s="386"/>
      <c r="AOE72" s="386"/>
      <c r="AOF72" s="386"/>
      <c r="AOG72" s="386"/>
      <c r="AOH72" s="386"/>
      <c r="AOI72" s="386"/>
      <c r="AOJ72" s="386"/>
      <c r="AOK72" s="386"/>
      <c r="AOL72" s="386"/>
      <c r="AOM72" s="386"/>
      <c r="AON72" s="386"/>
      <c r="AOO72" s="386"/>
      <c r="AOP72" s="386"/>
      <c r="AOQ72" s="386"/>
      <c r="AOR72" s="386"/>
      <c r="AOS72" s="386"/>
      <c r="AOT72" s="386"/>
      <c r="AOU72" s="386"/>
      <c r="AOV72" s="386"/>
      <c r="AOW72" s="386"/>
      <c r="AOX72" s="386"/>
      <c r="AOY72" s="386"/>
      <c r="AOZ72" s="386"/>
      <c r="APA72" s="386"/>
      <c r="APB72" s="386"/>
      <c r="APC72" s="386"/>
      <c r="APD72" s="386"/>
      <c r="APE72" s="386"/>
      <c r="APF72" s="386"/>
      <c r="APG72" s="386"/>
      <c r="APH72" s="386"/>
      <c r="API72" s="386"/>
      <c r="APJ72" s="386"/>
      <c r="APK72" s="386"/>
      <c r="APL72" s="386"/>
      <c r="APM72" s="386"/>
      <c r="APN72" s="386"/>
      <c r="APO72" s="386"/>
      <c r="APP72" s="386"/>
      <c r="APQ72" s="386"/>
      <c r="APR72" s="386"/>
      <c r="APS72" s="386"/>
      <c r="APT72" s="386"/>
      <c r="APU72" s="386"/>
      <c r="APV72" s="386"/>
      <c r="APW72" s="386"/>
      <c r="APX72" s="386"/>
      <c r="APY72" s="386"/>
      <c r="APZ72" s="386"/>
      <c r="AQA72" s="386"/>
      <c r="AQB72" s="386"/>
      <c r="AQC72" s="386"/>
      <c r="AQD72" s="386"/>
      <c r="AQE72" s="386"/>
      <c r="AQF72" s="386"/>
      <c r="AQG72" s="386"/>
      <c r="AQH72" s="386"/>
      <c r="AQI72" s="386"/>
      <c r="AQJ72" s="386"/>
      <c r="AQK72" s="386"/>
      <c r="AQL72" s="386"/>
      <c r="AQM72" s="386"/>
      <c r="AQN72" s="386"/>
      <c r="AQO72" s="386"/>
      <c r="AQP72" s="386"/>
      <c r="AQQ72" s="386"/>
      <c r="AQR72" s="386"/>
      <c r="AQS72" s="386"/>
      <c r="AQT72" s="386"/>
      <c r="AQU72" s="386"/>
      <c r="AQV72" s="386"/>
      <c r="AQW72" s="386"/>
      <c r="AQX72" s="386"/>
      <c r="AQY72" s="386"/>
      <c r="AQZ72" s="386"/>
      <c r="ARA72" s="386"/>
      <c r="ARB72" s="386"/>
      <c r="ARC72" s="386"/>
      <c r="ARD72" s="386"/>
      <c r="ARE72" s="386"/>
      <c r="ARF72" s="386"/>
      <c r="ARG72" s="386"/>
      <c r="ARH72" s="386"/>
      <c r="ARI72" s="386"/>
      <c r="ARJ72" s="386"/>
      <c r="ARK72" s="386"/>
      <c r="ARL72" s="386"/>
      <c r="ARM72" s="386"/>
      <c r="ARN72" s="386"/>
      <c r="ARO72" s="386"/>
      <c r="ARP72" s="386"/>
      <c r="ARQ72" s="386"/>
      <c r="ARR72" s="386"/>
      <c r="ARS72" s="386"/>
      <c r="ART72" s="386"/>
      <c r="ARU72" s="386"/>
      <c r="ARV72" s="386"/>
      <c r="ARW72" s="386"/>
      <c r="ARX72" s="386"/>
      <c r="ARY72" s="386"/>
      <c r="ARZ72" s="386"/>
      <c r="ASA72" s="386"/>
      <c r="ASB72" s="386"/>
      <c r="ASC72" s="386"/>
      <c r="ASD72" s="386"/>
      <c r="ASE72" s="386"/>
      <c r="ASF72" s="386"/>
      <c r="ASG72" s="386"/>
      <c r="ASH72" s="386"/>
      <c r="ASI72" s="386"/>
      <c r="ASJ72" s="386"/>
      <c r="ASK72" s="386"/>
      <c r="ASL72" s="386"/>
      <c r="ASM72" s="386"/>
      <c r="ASN72" s="386"/>
      <c r="ASO72" s="386"/>
      <c r="ASP72" s="386"/>
      <c r="ASQ72" s="386"/>
      <c r="ASR72" s="386"/>
      <c r="ASS72" s="386"/>
      <c r="AST72" s="386"/>
      <c r="ASU72" s="386"/>
      <c r="ASV72" s="386"/>
      <c r="ASW72" s="386"/>
      <c r="ASX72" s="386"/>
      <c r="ASY72" s="386"/>
      <c r="ASZ72" s="386"/>
      <c r="ATA72" s="386"/>
      <c r="ATB72" s="386"/>
      <c r="ATC72" s="386"/>
      <c r="ATD72" s="386"/>
      <c r="ATE72" s="386"/>
      <c r="ATF72" s="386"/>
      <c r="ATG72" s="386"/>
      <c r="ATH72" s="386"/>
      <c r="ATI72" s="386"/>
      <c r="ATJ72" s="386"/>
      <c r="ATK72" s="386"/>
      <c r="ATL72" s="386"/>
      <c r="ATM72" s="386"/>
      <c r="ATN72" s="386"/>
      <c r="ATO72" s="386"/>
      <c r="ATP72" s="386"/>
      <c r="ATQ72" s="386"/>
      <c r="ATR72" s="386"/>
      <c r="ATS72" s="386"/>
      <c r="ATT72" s="386"/>
      <c r="ATU72" s="386"/>
      <c r="ATV72" s="386"/>
      <c r="ATW72" s="386"/>
      <c r="ATX72" s="386"/>
      <c r="ATY72" s="386"/>
      <c r="ATZ72" s="386"/>
      <c r="AUA72" s="386"/>
      <c r="AUB72" s="386"/>
      <c r="AUC72" s="386"/>
      <c r="AUD72" s="386"/>
      <c r="AUE72" s="386"/>
      <c r="AUF72" s="386"/>
      <c r="AUG72" s="386"/>
      <c r="AUH72" s="386"/>
      <c r="AUI72" s="386"/>
      <c r="AUJ72" s="386"/>
      <c r="AUK72" s="386"/>
      <c r="AUL72" s="386"/>
      <c r="AUM72" s="386"/>
      <c r="AUN72" s="386"/>
      <c r="AUO72" s="386"/>
      <c r="AUP72" s="386"/>
      <c r="AUQ72" s="386"/>
      <c r="AUR72" s="386"/>
      <c r="AUS72" s="386"/>
      <c r="AUT72" s="386"/>
      <c r="AUU72" s="386"/>
      <c r="AUV72" s="386"/>
      <c r="AUW72" s="386"/>
      <c r="AUX72" s="386"/>
      <c r="AUY72" s="386"/>
      <c r="AUZ72" s="386"/>
      <c r="AVA72" s="386"/>
      <c r="AVB72" s="386"/>
      <c r="AVC72" s="386"/>
      <c r="AVD72" s="386"/>
      <c r="AVE72" s="386"/>
      <c r="AVF72" s="386"/>
      <c r="AVG72" s="386"/>
      <c r="AVH72" s="386"/>
      <c r="AVI72" s="386"/>
      <c r="AVJ72" s="386"/>
      <c r="AVK72" s="386"/>
      <c r="AVL72" s="386"/>
      <c r="AVM72" s="386"/>
      <c r="AVN72" s="386"/>
      <c r="AVO72" s="386"/>
      <c r="AVP72" s="386"/>
      <c r="AVQ72" s="386"/>
      <c r="AVR72" s="386"/>
      <c r="AVS72" s="386"/>
      <c r="AVT72" s="386"/>
      <c r="AVU72" s="386"/>
      <c r="AVV72" s="386"/>
      <c r="AVW72" s="386"/>
      <c r="AVX72" s="386"/>
      <c r="AVY72" s="386"/>
      <c r="AVZ72" s="386"/>
      <c r="AWA72" s="386"/>
      <c r="AWB72" s="386"/>
      <c r="AWC72" s="386"/>
      <c r="AWD72" s="386"/>
      <c r="AWE72" s="386"/>
      <c r="AWF72" s="386"/>
      <c r="AWG72" s="386"/>
      <c r="AWH72" s="386"/>
      <c r="AWI72" s="386"/>
      <c r="AWJ72" s="386"/>
      <c r="AWK72" s="386"/>
      <c r="AWL72" s="386"/>
      <c r="AWM72" s="386"/>
      <c r="AWN72" s="386"/>
      <c r="AWO72" s="386"/>
      <c r="AWP72" s="386"/>
      <c r="AWQ72" s="386"/>
      <c r="AWR72" s="386"/>
      <c r="AWS72" s="386"/>
      <c r="AWT72" s="386"/>
      <c r="AWU72" s="386"/>
      <c r="AWV72" s="386"/>
      <c r="AWW72" s="386"/>
      <c r="AWX72" s="386"/>
      <c r="AWY72" s="386"/>
      <c r="AWZ72" s="386"/>
      <c r="AXA72" s="386"/>
      <c r="AXB72" s="386"/>
      <c r="AXC72" s="386"/>
      <c r="AXD72" s="386"/>
      <c r="AXE72" s="386"/>
      <c r="AXF72" s="386"/>
      <c r="AXG72" s="386"/>
      <c r="AXH72" s="386"/>
      <c r="AXI72" s="386"/>
      <c r="AXJ72" s="386"/>
      <c r="AXK72" s="386"/>
      <c r="AXL72" s="386"/>
      <c r="AXM72" s="386"/>
      <c r="AXN72" s="386"/>
      <c r="AXO72" s="386"/>
      <c r="AXP72" s="386"/>
      <c r="AXQ72" s="386"/>
      <c r="AXR72" s="386"/>
      <c r="AXS72" s="386"/>
      <c r="AXT72" s="386"/>
      <c r="AXU72" s="386"/>
      <c r="AXV72" s="386"/>
      <c r="AXW72" s="386"/>
      <c r="AXX72" s="386"/>
      <c r="AXY72" s="386"/>
      <c r="AXZ72" s="386"/>
      <c r="AYA72" s="386"/>
      <c r="AYB72" s="386"/>
      <c r="AYC72" s="386"/>
      <c r="AYD72" s="386"/>
      <c r="AYE72" s="386"/>
      <c r="AYF72" s="386"/>
      <c r="AYG72" s="386"/>
      <c r="AYH72" s="386"/>
      <c r="AYI72" s="386"/>
      <c r="AYJ72" s="386"/>
      <c r="AYK72" s="386"/>
      <c r="AYL72" s="386"/>
      <c r="AYM72" s="386"/>
      <c r="AYN72" s="386"/>
      <c r="AYO72" s="386"/>
      <c r="AYP72" s="386"/>
      <c r="AYQ72" s="386"/>
      <c r="AYR72" s="386"/>
      <c r="AYS72" s="386"/>
      <c r="AYT72" s="386"/>
      <c r="AYU72" s="386"/>
      <c r="AYV72" s="386"/>
      <c r="AYW72" s="386"/>
      <c r="AYX72" s="386"/>
      <c r="AYY72" s="386"/>
      <c r="AYZ72" s="386"/>
      <c r="AZA72" s="386"/>
      <c r="AZB72" s="386"/>
      <c r="AZC72" s="386"/>
      <c r="AZD72" s="386"/>
      <c r="AZE72" s="386"/>
      <c r="AZF72" s="386"/>
      <c r="AZG72" s="386"/>
      <c r="AZH72" s="386"/>
      <c r="AZI72" s="386"/>
      <c r="AZJ72" s="386"/>
      <c r="AZK72" s="386"/>
      <c r="AZL72" s="386"/>
      <c r="AZM72" s="386"/>
      <c r="AZN72" s="386"/>
      <c r="AZO72" s="386"/>
      <c r="AZP72" s="386"/>
      <c r="AZQ72" s="386"/>
      <c r="AZR72" s="386"/>
      <c r="AZS72" s="386"/>
      <c r="AZT72" s="386"/>
      <c r="AZU72" s="386"/>
      <c r="AZV72" s="386"/>
      <c r="AZW72" s="386"/>
      <c r="AZX72" s="386"/>
      <c r="AZY72" s="386"/>
      <c r="AZZ72" s="386"/>
      <c r="BAA72" s="386"/>
      <c r="BAB72" s="386"/>
      <c r="BAC72" s="386"/>
      <c r="BAD72" s="386"/>
      <c r="BAE72" s="386"/>
      <c r="BAF72" s="386"/>
      <c r="BAG72" s="386"/>
      <c r="BAH72" s="386"/>
      <c r="BAI72" s="386"/>
      <c r="BAJ72" s="386"/>
      <c r="BAK72" s="386"/>
      <c r="BAL72" s="386"/>
      <c r="BAM72" s="386"/>
      <c r="BAN72" s="386"/>
      <c r="BAO72" s="386"/>
      <c r="BAP72" s="386"/>
      <c r="BAQ72" s="386"/>
      <c r="BAR72" s="386"/>
      <c r="BAS72" s="386"/>
      <c r="BAT72" s="386"/>
      <c r="BAU72" s="386"/>
      <c r="BAV72" s="386"/>
      <c r="BAW72" s="386"/>
      <c r="BAX72" s="386"/>
      <c r="BAY72" s="386"/>
      <c r="BAZ72" s="386"/>
      <c r="BBA72" s="386"/>
      <c r="BBB72" s="386"/>
      <c r="BBC72" s="386"/>
      <c r="BBD72" s="386"/>
      <c r="BBE72" s="386"/>
      <c r="BBF72" s="386"/>
      <c r="BBG72" s="386"/>
      <c r="BBH72" s="386"/>
      <c r="BBI72" s="386"/>
      <c r="BBJ72" s="386"/>
      <c r="BBK72" s="386"/>
      <c r="BBL72" s="386"/>
      <c r="BBM72" s="386"/>
      <c r="BBN72" s="386"/>
      <c r="BBO72" s="386"/>
      <c r="BBP72" s="386"/>
      <c r="BBQ72" s="386"/>
      <c r="BBR72" s="386"/>
      <c r="BBS72" s="386"/>
      <c r="BBT72" s="386"/>
      <c r="BBU72" s="386"/>
      <c r="BBV72" s="386"/>
      <c r="BBW72" s="386"/>
      <c r="BBX72" s="386"/>
      <c r="BBY72" s="386"/>
      <c r="BBZ72" s="386"/>
      <c r="BCA72" s="386"/>
      <c r="BCB72" s="386"/>
      <c r="BCC72" s="386"/>
      <c r="BCD72" s="386"/>
      <c r="BCE72" s="386"/>
      <c r="BCF72" s="386"/>
      <c r="BCG72" s="386"/>
      <c r="BCH72" s="386"/>
      <c r="BCI72" s="386"/>
      <c r="BCJ72" s="386"/>
      <c r="BCK72" s="386"/>
      <c r="BCL72" s="386"/>
      <c r="BCM72" s="386"/>
      <c r="BCN72" s="386"/>
      <c r="BCO72" s="386"/>
      <c r="BCP72" s="386"/>
      <c r="BCQ72" s="386"/>
      <c r="BCR72" s="386"/>
      <c r="BCS72" s="386"/>
      <c r="BCT72" s="386"/>
      <c r="BCU72" s="386"/>
      <c r="BCV72" s="386"/>
      <c r="BCW72" s="386"/>
      <c r="BCX72" s="386"/>
      <c r="BCY72" s="386"/>
      <c r="BCZ72" s="386"/>
      <c r="BDA72" s="386"/>
      <c r="BDB72" s="386"/>
      <c r="BDC72" s="386"/>
      <c r="BDD72" s="386"/>
      <c r="BDE72" s="386"/>
      <c r="BDF72" s="386"/>
      <c r="BDG72" s="386"/>
      <c r="BDH72" s="386"/>
      <c r="BDI72" s="386"/>
      <c r="BDJ72" s="386"/>
      <c r="BDK72" s="386"/>
      <c r="BDL72" s="386"/>
      <c r="BDM72" s="386"/>
      <c r="BDN72" s="386"/>
      <c r="BDO72" s="386"/>
      <c r="BDP72" s="386"/>
      <c r="BDQ72" s="386"/>
      <c r="BDR72" s="386"/>
      <c r="BDS72" s="386"/>
      <c r="BDT72" s="386"/>
      <c r="BDU72" s="386"/>
      <c r="BDV72" s="386"/>
      <c r="BDW72" s="386"/>
      <c r="BDX72" s="386"/>
      <c r="BDY72" s="386"/>
      <c r="BDZ72" s="386"/>
      <c r="BEA72" s="386"/>
      <c r="BEB72" s="386"/>
      <c r="BEC72" s="386"/>
      <c r="BED72" s="386"/>
      <c r="BEE72" s="386"/>
      <c r="BEF72" s="386"/>
      <c r="BEG72" s="386"/>
      <c r="BEH72" s="386"/>
      <c r="BEI72" s="386"/>
      <c r="BEJ72" s="386"/>
      <c r="BEK72" s="386"/>
      <c r="BEL72" s="386"/>
      <c r="BEM72" s="386"/>
      <c r="BEN72" s="386"/>
      <c r="BEO72" s="386"/>
      <c r="BEP72" s="386"/>
      <c r="BEQ72" s="386"/>
      <c r="BER72" s="386"/>
      <c r="BES72" s="386"/>
      <c r="BET72" s="386"/>
      <c r="BEU72" s="386"/>
      <c r="BEV72" s="386"/>
      <c r="BEW72" s="386"/>
      <c r="BEX72" s="386"/>
      <c r="BEY72" s="386"/>
      <c r="BEZ72" s="386"/>
      <c r="BFA72" s="386"/>
      <c r="BFB72" s="386"/>
      <c r="BFC72" s="386"/>
      <c r="BFD72" s="386"/>
      <c r="BFE72" s="386"/>
      <c r="BFF72" s="386"/>
      <c r="BFG72" s="386"/>
      <c r="BFH72" s="386"/>
      <c r="BFI72" s="386"/>
      <c r="BFJ72" s="386"/>
      <c r="BFK72" s="386"/>
      <c r="BFL72" s="386"/>
      <c r="BFM72" s="386"/>
      <c r="BFN72" s="386"/>
      <c r="BFO72" s="386"/>
      <c r="BFP72" s="386"/>
      <c r="BFQ72" s="386"/>
      <c r="BFR72" s="386"/>
      <c r="BFS72" s="386"/>
      <c r="BFT72" s="386"/>
      <c r="BFU72" s="386"/>
      <c r="BFV72" s="386"/>
      <c r="BFW72" s="386"/>
      <c r="BFX72" s="386"/>
      <c r="BFY72" s="386"/>
      <c r="BFZ72" s="386"/>
      <c r="BGA72" s="386"/>
      <c r="BGB72" s="386"/>
      <c r="BGC72" s="386"/>
      <c r="BGD72" s="386"/>
      <c r="BGE72" s="386"/>
      <c r="BGF72" s="386"/>
      <c r="BGG72" s="386"/>
      <c r="BGH72" s="386"/>
      <c r="BGI72" s="386"/>
      <c r="BGJ72" s="386"/>
      <c r="BGK72" s="386"/>
      <c r="BGL72" s="386"/>
      <c r="BGM72" s="386"/>
      <c r="BGN72" s="386"/>
      <c r="BGO72" s="386"/>
      <c r="BGP72" s="386"/>
      <c r="BGQ72" s="386"/>
      <c r="BGR72" s="386"/>
      <c r="BGS72" s="386"/>
      <c r="BGT72" s="386"/>
      <c r="BGU72" s="386"/>
      <c r="BGV72" s="386"/>
      <c r="BGW72" s="386"/>
      <c r="BGX72" s="386"/>
      <c r="BGY72" s="386"/>
      <c r="BGZ72" s="386"/>
      <c r="BHA72" s="386"/>
      <c r="BHB72" s="386"/>
      <c r="BHC72" s="386"/>
      <c r="BHD72" s="386"/>
      <c r="BHE72" s="386"/>
      <c r="BHF72" s="386"/>
      <c r="BHG72" s="386"/>
      <c r="BHH72" s="386"/>
      <c r="BHI72" s="386"/>
      <c r="BHJ72" s="386"/>
      <c r="BHK72" s="386"/>
      <c r="BHL72" s="386"/>
      <c r="BHM72" s="386"/>
      <c r="BHN72" s="386"/>
      <c r="BHO72" s="386"/>
      <c r="BHP72" s="386"/>
      <c r="BHQ72" s="386"/>
      <c r="BHR72" s="386"/>
      <c r="BHS72" s="386"/>
      <c r="BHT72" s="386"/>
      <c r="BHU72" s="386"/>
      <c r="BHV72" s="386"/>
      <c r="BHW72" s="386"/>
      <c r="BHX72" s="386"/>
      <c r="BHY72" s="386"/>
      <c r="BHZ72" s="386"/>
      <c r="BIA72" s="386"/>
      <c r="BIB72" s="386"/>
      <c r="BIC72" s="386"/>
      <c r="BID72" s="386"/>
      <c r="BIE72" s="386"/>
      <c r="BIF72" s="386"/>
      <c r="BIG72" s="386"/>
      <c r="BIH72" s="386"/>
      <c r="BII72" s="386"/>
      <c r="BIJ72" s="386"/>
      <c r="BIK72" s="386"/>
      <c r="BIL72" s="386"/>
      <c r="BIM72" s="386"/>
      <c r="BIN72" s="386"/>
      <c r="BIO72" s="386"/>
      <c r="BIP72" s="386"/>
      <c r="BIQ72" s="386"/>
      <c r="BIR72" s="386"/>
      <c r="BIS72" s="386"/>
      <c r="BIT72" s="386"/>
      <c r="BIU72" s="386"/>
      <c r="BIV72" s="386"/>
      <c r="BIW72" s="386"/>
      <c r="BIX72" s="386"/>
      <c r="BIY72" s="386"/>
      <c r="BIZ72" s="386"/>
      <c r="BJA72" s="386"/>
      <c r="BJB72" s="386"/>
      <c r="BJC72" s="386"/>
      <c r="BJD72" s="386"/>
      <c r="BJE72" s="386"/>
      <c r="BJF72" s="386"/>
      <c r="BJG72" s="386"/>
      <c r="BJH72" s="386"/>
      <c r="BJI72" s="386"/>
      <c r="BJJ72" s="386"/>
      <c r="BJK72" s="386"/>
      <c r="BJL72" s="386"/>
      <c r="BJM72" s="386"/>
      <c r="BJN72" s="386"/>
      <c r="BJO72" s="386"/>
      <c r="BJP72" s="386"/>
      <c r="BJQ72" s="386"/>
      <c r="BJR72" s="386"/>
      <c r="BJS72" s="386"/>
      <c r="BJT72" s="386"/>
      <c r="BJU72" s="386"/>
      <c r="BJV72" s="386"/>
      <c r="BJW72" s="386"/>
      <c r="BJX72" s="386"/>
      <c r="BJY72" s="386"/>
      <c r="BJZ72" s="386"/>
      <c r="BKA72" s="386"/>
      <c r="BKB72" s="386"/>
      <c r="BKC72" s="386"/>
      <c r="BKD72" s="386"/>
      <c r="BKE72" s="386"/>
      <c r="BKF72" s="386"/>
      <c r="BKG72" s="386"/>
      <c r="BKH72" s="386"/>
      <c r="BKI72" s="386"/>
      <c r="BKJ72" s="386"/>
      <c r="BKK72" s="386"/>
      <c r="BKL72" s="386"/>
      <c r="BKM72" s="386"/>
      <c r="BKN72" s="386"/>
      <c r="BKO72" s="386"/>
      <c r="BKP72" s="386"/>
      <c r="BKQ72" s="386"/>
      <c r="BKR72" s="386"/>
      <c r="BKS72" s="386"/>
      <c r="BKT72" s="386"/>
      <c r="BKU72" s="386"/>
      <c r="BKV72" s="386"/>
      <c r="BKW72" s="386"/>
      <c r="BKX72" s="386"/>
      <c r="BKY72" s="386"/>
      <c r="BKZ72" s="386"/>
      <c r="BLA72" s="386"/>
      <c r="BLB72" s="386"/>
      <c r="BLC72" s="386"/>
      <c r="BLD72" s="386"/>
      <c r="BLE72" s="386"/>
      <c r="BLF72" s="386"/>
      <c r="BLG72" s="386"/>
      <c r="BLH72" s="386"/>
      <c r="BLI72" s="386"/>
      <c r="BLJ72" s="386"/>
      <c r="BLK72" s="386"/>
      <c r="BLL72" s="386"/>
      <c r="BLM72" s="386"/>
      <c r="BLN72" s="386"/>
      <c r="BLO72" s="386"/>
      <c r="BLP72" s="386"/>
      <c r="BLQ72" s="386"/>
      <c r="BLR72" s="386"/>
      <c r="BLS72" s="386"/>
      <c r="BLT72" s="386"/>
      <c r="BLU72" s="386"/>
      <c r="BLV72" s="386"/>
      <c r="BLW72" s="386"/>
      <c r="BLX72" s="386"/>
      <c r="BLY72" s="386"/>
      <c r="BLZ72" s="386"/>
      <c r="BMA72" s="386"/>
      <c r="BMB72" s="386"/>
      <c r="BMC72" s="386"/>
      <c r="BMD72" s="386"/>
      <c r="BME72" s="386"/>
      <c r="BMF72" s="386"/>
      <c r="BMG72" s="386"/>
      <c r="BMH72" s="386"/>
      <c r="BMI72" s="386"/>
      <c r="BMJ72" s="386"/>
      <c r="BMK72" s="386"/>
      <c r="BML72" s="386"/>
      <c r="BMM72" s="386"/>
      <c r="BMN72" s="386"/>
      <c r="BMO72" s="386"/>
      <c r="BMP72" s="386"/>
      <c r="BMQ72" s="386"/>
      <c r="BMR72" s="386"/>
      <c r="BMS72" s="386"/>
      <c r="BMT72" s="386"/>
      <c r="BMU72" s="386"/>
      <c r="BMV72" s="386"/>
      <c r="BMW72" s="386"/>
      <c r="BMX72" s="386"/>
      <c r="BMY72" s="386"/>
      <c r="BMZ72" s="386"/>
      <c r="BNA72" s="386"/>
      <c r="BNB72" s="386"/>
      <c r="BNC72" s="386"/>
      <c r="BND72" s="386"/>
      <c r="BNE72" s="386"/>
      <c r="BNF72" s="386"/>
      <c r="BNG72" s="386"/>
      <c r="BNH72" s="386"/>
      <c r="BNI72" s="386"/>
      <c r="BNJ72" s="386"/>
      <c r="BNK72" s="386"/>
      <c r="BNL72" s="386"/>
      <c r="BNM72" s="386"/>
      <c r="BNN72" s="386"/>
      <c r="BNO72" s="386"/>
      <c r="BNP72" s="386"/>
      <c r="BNQ72" s="386"/>
      <c r="BNR72" s="386"/>
      <c r="BNS72" s="386"/>
      <c r="BNT72" s="386"/>
      <c r="BNU72" s="386"/>
      <c r="BNV72" s="386"/>
      <c r="BNW72" s="386"/>
      <c r="BNX72" s="386"/>
      <c r="BNY72" s="386"/>
      <c r="BNZ72" s="386"/>
      <c r="BOA72" s="386"/>
      <c r="BOB72" s="386"/>
      <c r="BOC72" s="386"/>
      <c r="BOD72" s="386"/>
      <c r="BOE72" s="386"/>
      <c r="BOF72" s="386"/>
      <c r="BOG72" s="386"/>
      <c r="BOH72" s="386"/>
      <c r="BOI72" s="386"/>
      <c r="BOJ72" s="386"/>
      <c r="BOK72" s="386"/>
      <c r="BOL72" s="386"/>
      <c r="BOM72" s="386"/>
      <c r="BON72" s="386"/>
      <c r="BOO72" s="386"/>
      <c r="BOP72" s="386"/>
      <c r="BOQ72" s="386"/>
      <c r="BOR72" s="386"/>
      <c r="BOS72" s="386"/>
      <c r="BOT72" s="386"/>
      <c r="BOU72" s="386"/>
      <c r="BOV72" s="386"/>
      <c r="BOW72" s="386"/>
      <c r="BOX72" s="386"/>
      <c r="BOY72" s="386"/>
      <c r="BOZ72" s="386"/>
      <c r="BPA72" s="386"/>
      <c r="BPB72" s="386"/>
      <c r="BPC72" s="386"/>
      <c r="BPD72" s="386"/>
      <c r="BPE72" s="386"/>
      <c r="BPF72" s="386"/>
      <c r="BPG72" s="386"/>
      <c r="BPH72" s="386"/>
      <c r="BPI72" s="386"/>
      <c r="BPJ72" s="386"/>
      <c r="BPK72" s="386"/>
      <c r="BPL72" s="386"/>
      <c r="BPM72" s="386"/>
      <c r="BPN72" s="386"/>
      <c r="BPO72" s="386"/>
      <c r="BPP72" s="386"/>
      <c r="BPQ72" s="386"/>
      <c r="BPR72" s="386"/>
      <c r="BPS72" s="386"/>
      <c r="BPT72" s="386"/>
      <c r="BPU72" s="386"/>
      <c r="BPV72" s="386"/>
      <c r="BPW72" s="386"/>
      <c r="BPX72" s="386"/>
      <c r="BPY72" s="386"/>
      <c r="BPZ72" s="386"/>
      <c r="BQA72" s="386"/>
      <c r="BQB72" s="386"/>
      <c r="BQC72" s="386"/>
      <c r="BQD72" s="386"/>
      <c r="BQE72" s="386"/>
      <c r="BQF72" s="386"/>
      <c r="BQG72" s="386"/>
      <c r="BQH72" s="386"/>
      <c r="BQI72" s="386"/>
      <c r="BQJ72" s="386"/>
      <c r="BQK72" s="386"/>
      <c r="BQL72" s="386"/>
      <c r="BQM72" s="386"/>
      <c r="BQN72" s="386"/>
      <c r="BQO72" s="386"/>
      <c r="BQP72" s="386"/>
      <c r="BQQ72" s="386"/>
      <c r="BQR72" s="386"/>
      <c r="BQS72" s="386"/>
      <c r="BQT72" s="386"/>
      <c r="BQU72" s="386"/>
      <c r="BQV72" s="386"/>
      <c r="BQW72" s="386"/>
      <c r="BQX72" s="386"/>
      <c r="BQY72" s="386"/>
      <c r="BQZ72" s="386"/>
      <c r="BRA72" s="386"/>
      <c r="BRB72" s="386"/>
      <c r="BRC72" s="386"/>
      <c r="BRD72" s="386"/>
      <c r="BRE72" s="386"/>
      <c r="BRF72" s="386"/>
      <c r="BRG72" s="386"/>
      <c r="BRH72" s="386"/>
      <c r="BRI72" s="386"/>
      <c r="BRJ72" s="386"/>
      <c r="BRK72" s="386"/>
      <c r="BRL72" s="386"/>
      <c r="BRM72" s="386"/>
      <c r="BRN72" s="386"/>
      <c r="BRO72" s="386"/>
      <c r="BRP72" s="386"/>
      <c r="BRQ72" s="386"/>
      <c r="BRR72" s="386"/>
      <c r="BRS72" s="386"/>
      <c r="BRT72" s="386"/>
      <c r="BRU72" s="386"/>
      <c r="BRV72" s="386"/>
      <c r="BRW72" s="386"/>
      <c r="BRX72" s="386"/>
      <c r="BRY72" s="386"/>
      <c r="BRZ72" s="386"/>
      <c r="BSA72" s="386"/>
      <c r="BSB72" s="386"/>
      <c r="BSC72" s="386"/>
      <c r="BSD72" s="386"/>
      <c r="BSE72" s="386"/>
      <c r="BSF72" s="386"/>
      <c r="BSG72" s="386"/>
      <c r="BSH72" s="386"/>
      <c r="BSI72" s="386"/>
      <c r="BSJ72" s="386"/>
      <c r="BSK72" s="386"/>
      <c r="BSL72" s="386"/>
      <c r="BSM72" s="386"/>
      <c r="BSN72" s="386"/>
      <c r="BSO72" s="386"/>
      <c r="BSP72" s="386"/>
      <c r="BSQ72" s="386"/>
      <c r="BSR72" s="386"/>
      <c r="BSS72" s="386"/>
      <c r="BST72" s="386"/>
      <c r="BSU72" s="386"/>
      <c r="BSV72" s="386"/>
      <c r="BSW72" s="386"/>
      <c r="BSX72" s="386"/>
      <c r="BSY72" s="386"/>
      <c r="BSZ72" s="386"/>
      <c r="BTA72" s="386"/>
      <c r="BTB72" s="386"/>
      <c r="BTC72" s="386"/>
      <c r="BTD72" s="386"/>
      <c r="BTE72" s="386"/>
      <c r="BTF72" s="386"/>
      <c r="BTG72" s="386"/>
      <c r="BTH72" s="386"/>
      <c r="BTI72" s="386"/>
      <c r="BTJ72" s="386"/>
      <c r="BTK72" s="386"/>
      <c r="BTL72" s="386"/>
      <c r="BTM72" s="386"/>
      <c r="BTN72" s="386"/>
      <c r="BTO72" s="386"/>
      <c r="BTP72" s="386"/>
      <c r="BTQ72" s="386"/>
      <c r="BTR72" s="386"/>
      <c r="BTS72" s="386"/>
      <c r="BTT72" s="386"/>
      <c r="BTU72" s="386"/>
      <c r="BTV72" s="386"/>
      <c r="BTW72" s="386"/>
      <c r="BTX72" s="386"/>
      <c r="BTY72" s="386"/>
      <c r="BTZ72" s="386"/>
      <c r="BUA72" s="386"/>
      <c r="BUB72" s="386"/>
      <c r="BUC72" s="386"/>
      <c r="BUD72" s="386"/>
      <c r="BUE72" s="386"/>
      <c r="BUF72" s="386"/>
      <c r="BUG72" s="386"/>
      <c r="BUH72" s="386"/>
      <c r="BUI72" s="386"/>
      <c r="BUJ72" s="386"/>
      <c r="BUK72" s="386"/>
      <c r="BUL72" s="386"/>
      <c r="BUM72" s="386"/>
      <c r="BUN72" s="386"/>
      <c r="BUO72" s="386"/>
      <c r="BUP72" s="386"/>
      <c r="BUQ72" s="386"/>
      <c r="BUR72" s="386"/>
      <c r="BUS72" s="386"/>
      <c r="BUT72" s="386"/>
      <c r="BUU72" s="386"/>
      <c r="BUV72" s="386"/>
      <c r="BUW72" s="386"/>
      <c r="BUX72" s="386"/>
      <c r="BUY72" s="386"/>
      <c r="BUZ72" s="386"/>
      <c r="BVA72" s="386"/>
      <c r="BVB72" s="386"/>
      <c r="BVC72" s="386"/>
      <c r="BVD72" s="386"/>
      <c r="BVE72" s="386"/>
      <c r="BVF72" s="386"/>
      <c r="BVG72" s="386"/>
      <c r="BVH72" s="386"/>
      <c r="BVI72" s="386"/>
      <c r="BVJ72" s="386"/>
      <c r="BVK72" s="386"/>
      <c r="BVL72" s="386"/>
      <c r="BVM72" s="386"/>
      <c r="BVN72" s="386"/>
      <c r="BVO72" s="386"/>
      <c r="BVP72" s="386"/>
      <c r="BVQ72" s="386"/>
      <c r="BVR72" s="386"/>
      <c r="BVS72" s="386"/>
      <c r="BVT72" s="386"/>
      <c r="BVU72" s="386"/>
      <c r="BVV72" s="386"/>
      <c r="BVW72" s="386"/>
      <c r="BVX72" s="386"/>
      <c r="BVY72" s="386"/>
      <c r="BVZ72" s="386"/>
      <c r="BWA72" s="386"/>
      <c r="BWB72" s="386"/>
      <c r="BWC72" s="386"/>
      <c r="BWD72" s="386"/>
      <c r="BWE72" s="386"/>
      <c r="BWF72" s="386"/>
      <c r="BWG72" s="386"/>
      <c r="BWH72" s="386"/>
      <c r="BWI72" s="386"/>
      <c r="BWJ72" s="386"/>
      <c r="BWK72" s="386"/>
      <c r="BWL72" s="386"/>
      <c r="BWM72" s="386"/>
      <c r="BWN72" s="386"/>
      <c r="BWO72" s="386"/>
      <c r="BWP72" s="386"/>
      <c r="BWQ72" s="386"/>
      <c r="BWR72" s="386"/>
      <c r="BWS72" s="386"/>
      <c r="BWT72" s="386"/>
      <c r="BWU72" s="386"/>
      <c r="BWV72" s="386"/>
      <c r="BWW72" s="386"/>
      <c r="BWX72" s="386"/>
      <c r="BWY72" s="386"/>
      <c r="BWZ72" s="386"/>
      <c r="BXA72" s="386"/>
      <c r="BXB72" s="386"/>
      <c r="BXC72" s="386"/>
      <c r="BXD72" s="386"/>
      <c r="BXE72" s="386"/>
      <c r="BXF72" s="386"/>
      <c r="BXG72" s="386"/>
      <c r="BXH72" s="386"/>
      <c r="BXI72" s="386"/>
      <c r="BXJ72" s="386"/>
      <c r="BXK72" s="386"/>
      <c r="BXL72" s="386"/>
      <c r="BXM72" s="386"/>
      <c r="BXN72" s="386"/>
      <c r="BXO72" s="386"/>
      <c r="BXP72" s="386"/>
      <c r="BXQ72" s="386"/>
      <c r="BXR72" s="386"/>
      <c r="BXS72" s="386"/>
      <c r="BXT72" s="386"/>
      <c r="BXU72" s="386"/>
      <c r="BXV72" s="386"/>
      <c r="BXW72" s="386"/>
      <c r="BXX72" s="386"/>
      <c r="BXY72" s="386"/>
      <c r="BXZ72" s="386"/>
      <c r="BYA72" s="386"/>
      <c r="BYB72" s="386"/>
      <c r="BYC72" s="386"/>
      <c r="BYD72" s="386"/>
      <c r="BYE72" s="386"/>
      <c r="BYF72" s="386"/>
      <c r="BYG72" s="386"/>
      <c r="BYH72" s="386"/>
      <c r="BYI72" s="386"/>
      <c r="BYJ72" s="386"/>
      <c r="BYK72" s="386"/>
      <c r="BYL72" s="386"/>
      <c r="BYM72" s="386"/>
      <c r="BYN72" s="386"/>
      <c r="BYO72" s="386"/>
      <c r="BYP72" s="386"/>
      <c r="BYQ72" s="386"/>
      <c r="BYR72" s="386"/>
      <c r="BYS72" s="386"/>
      <c r="BYT72" s="386"/>
      <c r="BYU72" s="386"/>
      <c r="BYV72" s="386"/>
      <c r="BYW72" s="386"/>
      <c r="BYX72" s="386"/>
      <c r="BYY72" s="386"/>
      <c r="BYZ72" s="386"/>
      <c r="BZA72" s="386"/>
      <c r="BZB72" s="386"/>
      <c r="BZC72" s="386"/>
      <c r="BZD72" s="386"/>
      <c r="BZE72" s="386"/>
      <c r="BZF72" s="386"/>
      <c r="BZG72" s="386"/>
      <c r="BZH72" s="386"/>
      <c r="BZI72" s="386"/>
      <c r="BZJ72" s="386"/>
      <c r="BZK72" s="386"/>
      <c r="BZL72" s="386"/>
      <c r="BZM72" s="386"/>
      <c r="BZN72" s="386"/>
      <c r="BZO72" s="386"/>
      <c r="BZP72" s="386"/>
      <c r="BZQ72" s="386"/>
      <c r="BZR72" s="386"/>
      <c r="BZS72" s="386"/>
      <c r="BZT72" s="386"/>
      <c r="BZU72" s="386"/>
      <c r="BZV72" s="386"/>
      <c r="BZW72" s="386"/>
      <c r="BZX72" s="386"/>
      <c r="BZY72" s="386"/>
      <c r="BZZ72" s="386"/>
      <c r="CAA72" s="386"/>
      <c r="CAB72" s="386"/>
      <c r="CAC72" s="386"/>
      <c r="CAD72" s="386"/>
      <c r="CAE72" s="386"/>
      <c r="CAF72" s="386"/>
      <c r="CAG72" s="386"/>
      <c r="CAH72" s="386"/>
      <c r="CAI72" s="386"/>
      <c r="CAJ72" s="386"/>
      <c r="CAK72" s="386"/>
      <c r="CAL72" s="386"/>
      <c r="CAM72" s="386"/>
      <c r="CAN72" s="386"/>
      <c r="CAO72" s="386"/>
      <c r="CAP72" s="386"/>
      <c r="CAQ72" s="386"/>
      <c r="CAR72" s="386"/>
      <c r="CAS72" s="386"/>
      <c r="CAT72" s="386"/>
      <c r="CAU72" s="386"/>
      <c r="CAV72" s="386"/>
      <c r="CAW72" s="386"/>
      <c r="CAX72" s="386"/>
      <c r="CAY72" s="386"/>
      <c r="CAZ72" s="386"/>
      <c r="CBA72" s="386"/>
      <c r="CBB72" s="386"/>
      <c r="CBC72" s="386"/>
      <c r="CBD72" s="386"/>
      <c r="CBE72" s="386"/>
      <c r="CBF72" s="386"/>
      <c r="CBG72" s="386"/>
      <c r="CBH72" s="386"/>
      <c r="CBI72" s="386"/>
      <c r="CBJ72" s="386"/>
      <c r="CBK72" s="386"/>
      <c r="CBL72" s="386"/>
      <c r="CBM72" s="386"/>
      <c r="CBN72" s="386"/>
      <c r="CBO72" s="386"/>
      <c r="CBP72" s="386"/>
      <c r="CBQ72" s="386"/>
      <c r="CBR72" s="386"/>
      <c r="CBS72" s="386"/>
      <c r="CBT72" s="386"/>
      <c r="CBU72" s="386"/>
      <c r="CBV72" s="386"/>
      <c r="CBW72" s="386"/>
      <c r="CBX72" s="386"/>
      <c r="CBY72" s="386"/>
      <c r="CBZ72" s="386"/>
      <c r="CCA72" s="386"/>
      <c r="CCB72" s="386"/>
      <c r="CCC72" s="386"/>
      <c r="CCD72" s="386"/>
      <c r="CCE72" s="386"/>
      <c r="CCF72" s="386"/>
      <c r="CCG72" s="386"/>
      <c r="CCH72" s="386"/>
      <c r="CCI72" s="386"/>
      <c r="CCJ72" s="386"/>
      <c r="CCK72" s="386"/>
      <c r="CCL72" s="386"/>
      <c r="CCM72" s="386"/>
      <c r="CCN72" s="386"/>
      <c r="CCO72" s="386"/>
      <c r="CCP72" s="386"/>
      <c r="CCQ72" s="386"/>
      <c r="CCR72" s="386"/>
      <c r="CCS72" s="386"/>
      <c r="CCT72" s="386"/>
      <c r="CCU72" s="386"/>
      <c r="CCV72" s="386"/>
      <c r="CCW72" s="386"/>
      <c r="CCX72" s="386"/>
      <c r="CCY72" s="386"/>
      <c r="CCZ72" s="386"/>
      <c r="CDA72" s="386"/>
      <c r="CDB72" s="386"/>
      <c r="CDC72" s="386"/>
      <c r="CDD72" s="386"/>
      <c r="CDE72" s="386"/>
      <c r="CDF72" s="386"/>
      <c r="CDG72" s="386"/>
      <c r="CDH72" s="386"/>
      <c r="CDI72" s="386"/>
      <c r="CDJ72" s="386"/>
      <c r="CDK72" s="386"/>
      <c r="CDL72" s="386"/>
      <c r="CDM72" s="386"/>
      <c r="CDN72" s="386"/>
      <c r="CDO72" s="386"/>
      <c r="CDP72" s="386"/>
      <c r="CDQ72" s="386"/>
      <c r="CDR72" s="386"/>
      <c r="CDS72" s="386"/>
      <c r="CDT72" s="386"/>
      <c r="CDU72" s="386"/>
      <c r="CDV72" s="386"/>
      <c r="CDW72" s="386"/>
      <c r="CDX72" s="386"/>
      <c r="CDY72" s="386"/>
      <c r="CDZ72" s="386"/>
      <c r="CEA72" s="386"/>
      <c r="CEB72" s="386"/>
      <c r="CEC72" s="386"/>
      <c r="CED72" s="386"/>
      <c r="CEE72" s="386"/>
      <c r="CEF72" s="386"/>
      <c r="CEG72" s="386"/>
      <c r="CEH72" s="386"/>
      <c r="CEI72" s="386"/>
      <c r="CEJ72" s="386"/>
      <c r="CEK72" s="386"/>
      <c r="CEL72" s="386"/>
      <c r="CEM72" s="386"/>
      <c r="CEN72" s="386"/>
      <c r="CEO72" s="386"/>
      <c r="CEP72" s="386"/>
      <c r="CEQ72" s="386"/>
      <c r="CER72" s="386"/>
      <c r="CES72" s="386"/>
      <c r="CET72" s="386"/>
      <c r="CEU72" s="386"/>
      <c r="CEV72" s="386"/>
      <c r="CEW72" s="386"/>
      <c r="CEX72" s="386"/>
      <c r="CEY72" s="386"/>
      <c r="CEZ72" s="386"/>
      <c r="CFA72" s="386"/>
      <c r="CFB72" s="386"/>
      <c r="CFC72" s="386"/>
      <c r="CFD72" s="386"/>
      <c r="CFE72" s="386"/>
      <c r="CFF72" s="386"/>
      <c r="CFG72" s="386"/>
      <c r="CFH72" s="386"/>
      <c r="CFI72" s="386"/>
      <c r="CFJ72" s="386"/>
      <c r="CFK72" s="386"/>
      <c r="CFL72" s="386"/>
      <c r="CFM72" s="386"/>
      <c r="CFN72" s="386"/>
      <c r="CFO72" s="386"/>
      <c r="CFP72" s="386"/>
      <c r="CFQ72" s="386"/>
      <c r="CFR72" s="386"/>
      <c r="CFS72" s="386"/>
      <c r="CFT72" s="386"/>
      <c r="CFU72" s="386"/>
      <c r="CFV72" s="386"/>
      <c r="CFW72" s="386"/>
      <c r="CFX72" s="386"/>
      <c r="CFY72" s="386"/>
      <c r="CFZ72" s="386"/>
      <c r="CGA72" s="386"/>
      <c r="CGB72" s="386"/>
      <c r="CGC72" s="386"/>
      <c r="CGD72" s="386"/>
      <c r="CGE72" s="386"/>
      <c r="CGF72" s="386"/>
      <c r="CGG72" s="386"/>
      <c r="CGH72" s="386"/>
      <c r="CGI72" s="386"/>
      <c r="CGJ72" s="386"/>
      <c r="CGK72" s="386"/>
      <c r="CGL72" s="386"/>
      <c r="CGM72" s="386"/>
      <c r="CGN72" s="386"/>
      <c r="CGO72" s="386"/>
      <c r="CGP72" s="386"/>
      <c r="CGQ72" s="386"/>
      <c r="CGR72" s="386"/>
      <c r="CGS72" s="386"/>
      <c r="CGT72" s="386"/>
      <c r="CGU72" s="386"/>
      <c r="CGV72" s="386"/>
      <c r="CGW72" s="386"/>
      <c r="CGX72" s="386"/>
      <c r="CGY72" s="386"/>
      <c r="CGZ72" s="386"/>
      <c r="CHA72" s="386"/>
      <c r="CHB72" s="386"/>
      <c r="CHC72" s="386"/>
      <c r="CHD72" s="386"/>
      <c r="CHE72" s="386"/>
      <c r="CHF72" s="386"/>
      <c r="CHG72" s="386"/>
      <c r="CHH72" s="386"/>
      <c r="CHI72" s="386"/>
      <c r="CHJ72" s="386"/>
      <c r="CHK72" s="386"/>
      <c r="CHL72" s="386"/>
      <c r="CHM72" s="386"/>
      <c r="CHN72" s="386"/>
      <c r="CHO72" s="386"/>
      <c r="CHP72" s="386"/>
      <c r="CHQ72" s="386"/>
      <c r="CHR72" s="386"/>
      <c r="CHS72" s="386"/>
      <c r="CHT72" s="386"/>
      <c r="CHU72" s="386"/>
      <c r="CHV72" s="386"/>
      <c r="CHW72" s="386"/>
      <c r="CHX72" s="386"/>
      <c r="CHY72" s="386"/>
      <c r="CHZ72" s="386"/>
      <c r="CIA72" s="386"/>
      <c r="CIB72" s="386"/>
      <c r="CIC72" s="386"/>
      <c r="CID72" s="386"/>
      <c r="CIE72" s="386"/>
      <c r="CIF72" s="386"/>
      <c r="CIG72" s="386"/>
      <c r="CIH72" s="386"/>
      <c r="CII72" s="386"/>
      <c r="CIJ72" s="386"/>
      <c r="CIK72" s="386"/>
      <c r="CIL72" s="386"/>
      <c r="CIM72" s="386"/>
      <c r="CIN72" s="386"/>
      <c r="CIO72" s="386"/>
      <c r="CIP72" s="386"/>
      <c r="CIQ72" s="386"/>
      <c r="CIR72" s="386"/>
      <c r="CIS72" s="386"/>
      <c r="CIT72" s="386"/>
      <c r="CIU72" s="386"/>
      <c r="CIV72" s="386"/>
      <c r="CIW72" s="386"/>
      <c r="CIX72" s="386"/>
      <c r="CIY72" s="386"/>
      <c r="CIZ72" s="386"/>
      <c r="CJA72" s="386"/>
      <c r="CJB72" s="386"/>
      <c r="CJC72" s="386"/>
      <c r="CJD72" s="386"/>
      <c r="CJE72" s="386"/>
      <c r="CJF72" s="386"/>
      <c r="CJG72" s="386"/>
      <c r="CJH72" s="386"/>
      <c r="CJI72" s="386"/>
      <c r="CJJ72" s="386"/>
      <c r="CJK72" s="386"/>
      <c r="CJL72" s="386"/>
      <c r="CJM72" s="386"/>
      <c r="CJN72" s="386"/>
      <c r="CJO72" s="386"/>
      <c r="CJP72" s="386"/>
      <c r="CJQ72" s="386"/>
      <c r="CJR72" s="386"/>
      <c r="CJS72" s="386"/>
      <c r="CJT72" s="386"/>
      <c r="CJU72" s="386"/>
      <c r="CJV72" s="386"/>
      <c r="CJW72" s="386"/>
      <c r="CJX72" s="386"/>
      <c r="CJY72" s="386"/>
      <c r="CJZ72" s="386"/>
      <c r="CKA72" s="386"/>
      <c r="CKB72" s="386"/>
      <c r="CKC72" s="386"/>
      <c r="CKD72" s="386"/>
      <c r="CKE72" s="386"/>
      <c r="CKF72" s="386"/>
      <c r="CKG72" s="386"/>
      <c r="CKH72" s="386"/>
      <c r="CKI72" s="386"/>
      <c r="CKJ72" s="386"/>
      <c r="CKK72" s="386"/>
      <c r="CKL72" s="386"/>
      <c r="CKM72" s="386"/>
      <c r="CKN72" s="386"/>
      <c r="CKO72" s="386"/>
      <c r="CKP72" s="386"/>
      <c r="CKQ72" s="386"/>
      <c r="CKR72" s="386"/>
      <c r="CKS72" s="386"/>
      <c r="CKT72" s="386"/>
      <c r="CKU72" s="386"/>
      <c r="CKV72" s="386"/>
      <c r="CKW72" s="386"/>
      <c r="CKX72" s="386"/>
      <c r="CKY72" s="386"/>
      <c r="CKZ72" s="386"/>
      <c r="CLA72" s="386"/>
      <c r="CLB72" s="386"/>
      <c r="CLC72" s="386"/>
      <c r="CLD72" s="386"/>
      <c r="CLE72" s="386"/>
      <c r="CLF72" s="386"/>
      <c r="CLG72" s="386"/>
      <c r="CLH72" s="386"/>
      <c r="CLI72" s="386"/>
      <c r="CLJ72" s="386"/>
      <c r="CLK72" s="386"/>
      <c r="CLL72" s="386"/>
      <c r="CLM72" s="386"/>
      <c r="CLN72" s="386"/>
      <c r="CLO72" s="386"/>
      <c r="CLP72" s="386"/>
      <c r="CLQ72" s="386"/>
      <c r="CLR72" s="386"/>
      <c r="CLS72" s="386"/>
      <c r="CLT72" s="386"/>
      <c r="CLU72" s="386"/>
      <c r="CLV72" s="386"/>
      <c r="CLW72" s="386"/>
      <c r="CLX72" s="386"/>
      <c r="CLY72" s="386"/>
      <c r="CLZ72" s="386"/>
      <c r="CMA72" s="386"/>
      <c r="CMB72" s="386"/>
      <c r="CMC72" s="386"/>
      <c r="CMD72" s="386"/>
      <c r="CME72" s="386"/>
      <c r="CMF72" s="386"/>
      <c r="CMG72" s="386"/>
      <c r="CMH72" s="386"/>
      <c r="CMI72" s="386"/>
      <c r="CMJ72" s="386"/>
      <c r="CMK72" s="386"/>
      <c r="CML72" s="386"/>
      <c r="CMM72" s="386"/>
      <c r="CMN72" s="386"/>
      <c r="CMO72" s="386"/>
      <c r="CMP72" s="386"/>
      <c r="CMQ72" s="386"/>
      <c r="CMR72" s="386"/>
      <c r="CMS72" s="386"/>
      <c r="CMT72" s="386"/>
      <c r="CMU72" s="386"/>
      <c r="CMV72" s="386"/>
      <c r="CMW72" s="386"/>
      <c r="CMX72" s="386"/>
      <c r="CMY72" s="386"/>
      <c r="CMZ72" s="386"/>
      <c r="CNA72" s="386"/>
      <c r="CNB72" s="386"/>
      <c r="CNC72" s="386"/>
      <c r="CND72" s="386"/>
      <c r="CNE72" s="386"/>
      <c r="CNF72" s="386"/>
      <c r="CNG72" s="386"/>
      <c r="CNH72" s="386"/>
      <c r="CNI72" s="386"/>
      <c r="CNJ72" s="386"/>
      <c r="CNK72" s="386"/>
      <c r="CNL72" s="386"/>
      <c r="CNM72" s="386"/>
      <c r="CNN72" s="386"/>
      <c r="CNO72" s="386"/>
      <c r="CNP72" s="386"/>
      <c r="CNQ72" s="386"/>
      <c r="CNR72" s="386"/>
      <c r="CNS72" s="386"/>
      <c r="CNT72" s="386"/>
      <c r="CNU72" s="386"/>
      <c r="CNV72" s="386"/>
      <c r="CNW72" s="386"/>
      <c r="CNX72" s="386"/>
      <c r="CNY72" s="386"/>
      <c r="CNZ72" s="386"/>
      <c r="COA72" s="386"/>
      <c r="COB72" s="386"/>
      <c r="COC72" s="386"/>
      <c r="COD72" s="386"/>
      <c r="COE72" s="386"/>
      <c r="COF72" s="386"/>
      <c r="COG72" s="386"/>
      <c r="COH72" s="386"/>
      <c r="COI72" s="386"/>
      <c r="COJ72" s="386"/>
      <c r="COK72" s="386"/>
      <c r="COL72" s="386"/>
      <c r="COM72" s="386"/>
      <c r="CON72" s="386"/>
      <c r="COO72" s="386"/>
      <c r="COP72" s="386"/>
      <c r="COQ72" s="386"/>
      <c r="COR72" s="386"/>
      <c r="COS72" s="386"/>
      <c r="COT72" s="386"/>
      <c r="COU72" s="386"/>
      <c r="COV72" s="386"/>
      <c r="COW72" s="386"/>
      <c r="COX72" s="386"/>
      <c r="COY72" s="386"/>
      <c r="COZ72" s="386"/>
      <c r="CPA72" s="386"/>
      <c r="CPB72" s="386"/>
      <c r="CPC72" s="386"/>
      <c r="CPD72" s="386"/>
      <c r="CPE72" s="386"/>
      <c r="CPF72" s="386"/>
      <c r="CPG72" s="386"/>
      <c r="CPH72" s="386"/>
      <c r="CPI72" s="386"/>
      <c r="CPJ72" s="386"/>
      <c r="CPK72" s="386"/>
      <c r="CPL72" s="386"/>
      <c r="CPM72" s="386"/>
      <c r="CPN72" s="386"/>
      <c r="CPO72" s="386"/>
      <c r="CPP72" s="386"/>
      <c r="CPQ72" s="386"/>
      <c r="CPR72" s="386"/>
      <c r="CPS72" s="386"/>
      <c r="CPT72" s="386"/>
      <c r="CPU72" s="386"/>
      <c r="CPV72" s="386"/>
      <c r="CPW72" s="386"/>
      <c r="CPX72" s="386"/>
      <c r="CPY72" s="386"/>
      <c r="CPZ72" s="386"/>
      <c r="CQA72" s="386"/>
      <c r="CQB72" s="386"/>
      <c r="CQC72" s="386"/>
      <c r="CQD72" s="386"/>
      <c r="CQE72" s="386"/>
      <c r="CQF72" s="386"/>
      <c r="CQG72" s="386"/>
      <c r="CQH72" s="386"/>
      <c r="CQI72" s="386"/>
      <c r="CQJ72" s="386"/>
      <c r="CQK72" s="386"/>
      <c r="CQL72" s="386"/>
      <c r="CQM72" s="386"/>
      <c r="CQN72" s="386"/>
      <c r="CQO72" s="386"/>
      <c r="CQP72" s="386"/>
      <c r="CQQ72" s="386"/>
      <c r="CQR72" s="386"/>
      <c r="CQS72" s="386"/>
      <c r="CQT72" s="386"/>
      <c r="CQU72" s="386"/>
      <c r="CQV72" s="386"/>
      <c r="CQW72" s="386"/>
      <c r="CQX72" s="386"/>
      <c r="CQY72" s="386"/>
      <c r="CQZ72" s="386"/>
      <c r="CRA72" s="386"/>
      <c r="CRB72" s="386"/>
      <c r="CRC72" s="386"/>
      <c r="CRD72" s="386"/>
      <c r="CRE72" s="386"/>
      <c r="CRF72" s="386"/>
      <c r="CRG72" s="386"/>
      <c r="CRH72" s="386"/>
      <c r="CRI72" s="386"/>
      <c r="CRJ72" s="386"/>
      <c r="CRK72" s="386"/>
      <c r="CRL72" s="386"/>
      <c r="CRM72" s="386"/>
      <c r="CRN72" s="386"/>
      <c r="CRO72" s="386"/>
      <c r="CRP72" s="386"/>
      <c r="CRQ72" s="386"/>
      <c r="CRR72" s="386"/>
      <c r="CRS72" s="386"/>
      <c r="CRT72" s="386"/>
      <c r="CRU72" s="386"/>
      <c r="CRV72" s="386"/>
      <c r="CRW72" s="386"/>
      <c r="CRX72" s="386"/>
      <c r="CRY72" s="386"/>
      <c r="CRZ72" s="386"/>
      <c r="CSA72" s="386"/>
      <c r="CSB72" s="386"/>
      <c r="CSC72" s="386"/>
      <c r="CSD72" s="386"/>
      <c r="CSE72" s="386"/>
      <c r="CSF72" s="386"/>
      <c r="CSG72" s="386"/>
      <c r="CSH72" s="386"/>
      <c r="CSI72" s="386"/>
      <c r="CSJ72" s="386"/>
      <c r="CSK72" s="386"/>
      <c r="CSL72" s="386"/>
      <c r="CSM72" s="386"/>
      <c r="CSN72" s="386"/>
      <c r="CSO72" s="386"/>
      <c r="CSP72" s="386"/>
      <c r="CSQ72" s="386"/>
      <c r="CSR72" s="386"/>
      <c r="CSS72" s="386"/>
      <c r="CST72" s="386"/>
      <c r="CSU72" s="386"/>
      <c r="CSV72" s="386"/>
      <c r="CSW72" s="386"/>
      <c r="CSX72" s="386"/>
      <c r="CSY72" s="386"/>
      <c r="CSZ72" s="386"/>
      <c r="CTA72" s="386"/>
      <c r="CTB72" s="386"/>
      <c r="CTC72" s="386"/>
      <c r="CTD72" s="386"/>
      <c r="CTE72" s="386"/>
      <c r="CTF72" s="386"/>
      <c r="CTG72" s="386"/>
      <c r="CTH72" s="386"/>
      <c r="CTI72" s="386"/>
      <c r="CTJ72" s="386"/>
      <c r="CTK72" s="386"/>
      <c r="CTL72" s="386"/>
      <c r="CTM72" s="386"/>
      <c r="CTN72" s="386"/>
      <c r="CTO72" s="386"/>
      <c r="CTP72" s="386"/>
      <c r="CTQ72" s="386"/>
      <c r="CTR72" s="386"/>
      <c r="CTS72" s="386"/>
      <c r="CTT72" s="386"/>
      <c r="CTU72" s="386"/>
      <c r="CTV72" s="386"/>
      <c r="CTW72" s="386"/>
      <c r="CTX72" s="386"/>
      <c r="CTY72" s="386"/>
      <c r="CTZ72" s="386"/>
      <c r="CUA72" s="386"/>
      <c r="CUB72" s="386"/>
      <c r="CUC72" s="386"/>
      <c r="CUD72" s="386"/>
      <c r="CUE72" s="386"/>
      <c r="CUF72" s="386"/>
      <c r="CUG72" s="386"/>
      <c r="CUH72" s="386"/>
      <c r="CUI72" s="386"/>
      <c r="CUJ72" s="386"/>
      <c r="CUK72" s="386"/>
      <c r="CUL72" s="386"/>
      <c r="CUM72" s="386"/>
      <c r="CUN72" s="386"/>
      <c r="CUO72" s="386"/>
      <c r="CUP72" s="386"/>
      <c r="CUQ72" s="386"/>
      <c r="CUR72" s="386"/>
      <c r="CUS72" s="386"/>
      <c r="CUT72" s="386"/>
      <c r="CUU72" s="386"/>
      <c r="CUV72" s="386"/>
      <c r="CUW72" s="386"/>
      <c r="CUX72" s="386"/>
      <c r="CUY72" s="386"/>
      <c r="CUZ72" s="386"/>
      <c r="CVA72" s="386"/>
      <c r="CVB72" s="386"/>
      <c r="CVC72" s="386"/>
      <c r="CVD72" s="386"/>
      <c r="CVE72" s="386"/>
      <c r="CVF72" s="386"/>
      <c r="CVG72" s="386"/>
      <c r="CVH72" s="386"/>
      <c r="CVI72" s="386"/>
      <c r="CVJ72" s="386"/>
      <c r="CVK72" s="386"/>
      <c r="CVL72" s="386"/>
      <c r="CVM72" s="386"/>
      <c r="CVN72" s="386"/>
      <c r="CVO72" s="386"/>
      <c r="CVP72" s="386"/>
      <c r="CVQ72" s="386"/>
      <c r="CVR72" s="386"/>
      <c r="CVS72" s="386"/>
      <c r="CVT72" s="386"/>
      <c r="CVU72" s="386"/>
      <c r="CVV72" s="386"/>
      <c r="CVW72" s="386"/>
      <c r="CVX72" s="386"/>
      <c r="CVY72" s="386"/>
      <c r="CVZ72" s="386"/>
      <c r="CWA72" s="386"/>
      <c r="CWB72" s="386"/>
      <c r="CWC72" s="386"/>
      <c r="CWD72" s="386"/>
      <c r="CWE72" s="386"/>
      <c r="CWF72" s="386"/>
      <c r="CWG72" s="386"/>
      <c r="CWH72" s="386"/>
      <c r="CWI72" s="386"/>
      <c r="CWJ72" s="386"/>
      <c r="CWK72" s="386"/>
      <c r="CWL72" s="386"/>
      <c r="CWM72" s="386"/>
      <c r="CWN72" s="386"/>
      <c r="CWO72" s="386"/>
      <c r="CWP72" s="386"/>
      <c r="CWQ72" s="386"/>
      <c r="CWR72" s="386"/>
      <c r="CWS72" s="386"/>
      <c r="CWT72" s="386"/>
      <c r="CWU72" s="386"/>
      <c r="CWV72" s="386"/>
      <c r="CWW72" s="386"/>
      <c r="CWX72" s="386"/>
      <c r="CWY72" s="386"/>
      <c r="CWZ72" s="386"/>
      <c r="CXA72" s="386"/>
      <c r="CXB72" s="386"/>
      <c r="CXC72" s="386"/>
      <c r="CXD72" s="386"/>
      <c r="CXE72" s="386"/>
      <c r="CXF72" s="386"/>
      <c r="CXG72" s="386"/>
      <c r="CXH72" s="386"/>
      <c r="CXI72" s="386"/>
      <c r="CXJ72" s="386"/>
      <c r="CXK72" s="386"/>
      <c r="CXL72" s="386"/>
      <c r="CXM72" s="386"/>
      <c r="CXN72" s="386"/>
      <c r="CXO72" s="386"/>
      <c r="CXP72" s="386"/>
      <c r="CXQ72" s="386"/>
      <c r="CXR72" s="386"/>
      <c r="CXS72" s="386"/>
      <c r="CXT72" s="386"/>
      <c r="CXU72" s="386"/>
      <c r="CXV72" s="386"/>
      <c r="CXW72" s="386"/>
      <c r="CXX72" s="386"/>
      <c r="CXY72" s="386"/>
      <c r="CXZ72" s="386"/>
      <c r="CYA72" s="386"/>
      <c r="CYB72" s="386"/>
      <c r="CYC72" s="386"/>
      <c r="CYD72" s="386"/>
      <c r="CYE72" s="386"/>
      <c r="CYF72" s="386"/>
      <c r="CYG72" s="386"/>
      <c r="CYH72" s="386"/>
      <c r="CYI72" s="386"/>
      <c r="CYJ72" s="386"/>
      <c r="CYK72" s="386"/>
      <c r="CYL72" s="386"/>
      <c r="CYM72" s="386"/>
      <c r="CYN72" s="386"/>
      <c r="CYO72" s="386"/>
      <c r="CYP72" s="386"/>
      <c r="CYQ72" s="386"/>
      <c r="CYR72" s="386"/>
      <c r="CYS72" s="386"/>
      <c r="CYT72" s="386"/>
      <c r="CYU72" s="386"/>
      <c r="CYV72" s="386"/>
      <c r="CYW72" s="386"/>
      <c r="CYX72" s="386"/>
      <c r="CYY72" s="386"/>
      <c r="CYZ72" s="386"/>
      <c r="CZA72" s="386"/>
      <c r="CZB72" s="386"/>
      <c r="CZC72" s="386"/>
      <c r="CZD72" s="386"/>
      <c r="CZE72" s="386"/>
      <c r="CZF72" s="386"/>
      <c r="CZG72" s="386"/>
      <c r="CZH72" s="386"/>
      <c r="CZI72" s="386"/>
      <c r="CZJ72" s="386"/>
      <c r="CZK72" s="386"/>
      <c r="CZL72" s="386"/>
      <c r="CZM72" s="386"/>
      <c r="CZN72" s="386"/>
      <c r="CZO72" s="386"/>
      <c r="CZP72" s="386"/>
      <c r="CZQ72" s="386"/>
      <c r="CZR72" s="386"/>
      <c r="CZS72" s="386"/>
      <c r="CZT72" s="386"/>
      <c r="CZU72" s="386"/>
      <c r="CZV72" s="386"/>
      <c r="CZW72" s="386"/>
      <c r="CZX72" s="386"/>
      <c r="CZY72" s="386"/>
      <c r="CZZ72" s="386"/>
      <c r="DAA72" s="386"/>
      <c r="DAB72" s="386"/>
      <c r="DAC72" s="386"/>
      <c r="DAD72" s="386"/>
      <c r="DAE72" s="386"/>
      <c r="DAF72" s="386"/>
      <c r="DAG72" s="386"/>
      <c r="DAH72" s="386"/>
      <c r="DAI72" s="386"/>
      <c r="DAJ72" s="386"/>
      <c r="DAK72" s="386"/>
      <c r="DAL72" s="386"/>
      <c r="DAM72" s="386"/>
      <c r="DAN72" s="386"/>
      <c r="DAO72" s="386"/>
      <c r="DAP72" s="386"/>
      <c r="DAQ72" s="386"/>
      <c r="DAR72" s="386"/>
      <c r="DAS72" s="386"/>
      <c r="DAT72" s="386"/>
      <c r="DAU72" s="386"/>
      <c r="DAV72" s="386"/>
      <c r="DAW72" s="386"/>
      <c r="DAX72" s="386"/>
      <c r="DAY72" s="386"/>
      <c r="DAZ72" s="386"/>
      <c r="DBA72" s="386"/>
      <c r="DBB72" s="386"/>
      <c r="DBC72" s="386"/>
      <c r="DBD72" s="386"/>
      <c r="DBE72" s="386"/>
      <c r="DBF72" s="386"/>
      <c r="DBG72" s="386"/>
      <c r="DBH72" s="386"/>
      <c r="DBI72" s="386"/>
      <c r="DBJ72" s="386"/>
      <c r="DBK72" s="386"/>
      <c r="DBL72" s="386"/>
      <c r="DBM72" s="386"/>
      <c r="DBN72" s="386"/>
      <c r="DBO72" s="386"/>
      <c r="DBP72" s="386"/>
      <c r="DBQ72" s="386"/>
      <c r="DBR72" s="386"/>
      <c r="DBS72" s="386"/>
      <c r="DBT72" s="386"/>
      <c r="DBU72" s="386"/>
      <c r="DBV72" s="386"/>
      <c r="DBW72" s="386"/>
      <c r="DBX72" s="386"/>
      <c r="DBY72" s="386"/>
      <c r="DBZ72" s="386"/>
      <c r="DCA72" s="386"/>
      <c r="DCB72" s="386"/>
      <c r="DCC72" s="386"/>
      <c r="DCD72" s="386"/>
      <c r="DCE72" s="386"/>
      <c r="DCF72" s="386"/>
      <c r="DCG72" s="386"/>
      <c r="DCH72" s="386"/>
      <c r="DCI72" s="386"/>
      <c r="DCJ72" s="386"/>
      <c r="DCK72" s="386"/>
      <c r="DCL72" s="386"/>
      <c r="DCM72" s="386"/>
      <c r="DCN72" s="386"/>
      <c r="DCO72" s="386"/>
      <c r="DCP72" s="386"/>
      <c r="DCQ72" s="386"/>
      <c r="DCR72" s="386"/>
      <c r="DCS72" s="386"/>
      <c r="DCT72" s="386"/>
      <c r="DCU72" s="386"/>
      <c r="DCV72" s="386"/>
      <c r="DCW72" s="386"/>
      <c r="DCX72" s="386"/>
      <c r="DCY72" s="386"/>
      <c r="DCZ72" s="386"/>
      <c r="DDA72" s="386"/>
      <c r="DDB72" s="386"/>
      <c r="DDC72" s="386"/>
      <c r="DDD72" s="386"/>
      <c r="DDE72" s="386"/>
      <c r="DDF72" s="386"/>
      <c r="DDG72" s="386"/>
      <c r="DDH72" s="386"/>
      <c r="DDI72" s="386"/>
      <c r="DDJ72" s="386"/>
      <c r="DDK72" s="386"/>
      <c r="DDL72" s="386"/>
      <c r="DDM72" s="386"/>
      <c r="DDN72" s="386"/>
      <c r="DDO72" s="386"/>
      <c r="DDP72" s="386"/>
      <c r="DDQ72" s="386"/>
      <c r="DDR72" s="386"/>
      <c r="DDS72" s="386"/>
      <c r="DDT72" s="386"/>
      <c r="DDU72" s="386"/>
      <c r="DDV72" s="386"/>
      <c r="DDW72" s="386"/>
      <c r="DDX72" s="386"/>
      <c r="DDY72" s="386"/>
      <c r="DDZ72" s="386"/>
      <c r="DEA72" s="386"/>
      <c r="DEB72" s="386"/>
      <c r="DEC72" s="386"/>
      <c r="DED72" s="386"/>
      <c r="DEE72" s="386"/>
      <c r="DEF72" s="386"/>
      <c r="DEG72" s="386"/>
      <c r="DEH72" s="386"/>
      <c r="DEI72" s="386"/>
      <c r="DEJ72" s="386"/>
      <c r="DEK72" s="386"/>
      <c r="DEL72" s="386"/>
      <c r="DEM72" s="386"/>
      <c r="DEN72" s="386"/>
      <c r="DEO72" s="386"/>
      <c r="DEP72" s="386"/>
      <c r="DEQ72" s="386"/>
      <c r="DER72" s="386"/>
      <c r="DES72" s="386"/>
      <c r="DET72" s="386"/>
      <c r="DEU72" s="386"/>
      <c r="DEV72" s="386"/>
      <c r="DEW72" s="386"/>
      <c r="DEX72" s="386"/>
      <c r="DEY72" s="386"/>
      <c r="DEZ72" s="386"/>
      <c r="DFA72" s="386"/>
      <c r="DFB72" s="386"/>
      <c r="DFC72" s="386"/>
      <c r="DFD72" s="386"/>
      <c r="DFE72" s="386"/>
      <c r="DFF72" s="386"/>
      <c r="DFG72" s="386"/>
      <c r="DFH72" s="386"/>
      <c r="DFI72" s="386"/>
      <c r="DFJ72" s="386"/>
      <c r="DFK72" s="386"/>
      <c r="DFL72" s="386"/>
      <c r="DFM72" s="386"/>
      <c r="DFN72" s="386"/>
      <c r="DFO72" s="386"/>
      <c r="DFP72" s="386"/>
      <c r="DFQ72" s="386"/>
      <c r="DFR72" s="386"/>
      <c r="DFS72" s="386"/>
      <c r="DFT72" s="386"/>
      <c r="DFU72" s="386"/>
      <c r="DFV72" s="386"/>
      <c r="DFW72" s="386"/>
      <c r="DFX72" s="386"/>
      <c r="DFY72" s="386"/>
      <c r="DFZ72" s="386"/>
      <c r="DGA72" s="386"/>
      <c r="DGB72" s="386"/>
      <c r="DGC72" s="386"/>
      <c r="DGD72" s="386"/>
      <c r="DGE72" s="386"/>
      <c r="DGF72" s="386"/>
      <c r="DGG72" s="386"/>
      <c r="DGH72" s="386"/>
      <c r="DGI72" s="386"/>
      <c r="DGJ72" s="386"/>
      <c r="DGK72" s="386"/>
      <c r="DGL72" s="386"/>
      <c r="DGM72" s="386"/>
      <c r="DGN72" s="386"/>
      <c r="DGO72" s="386"/>
      <c r="DGP72" s="386"/>
      <c r="DGQ72" s="386"/>
      <c r="DGR72" s="386"/>
      <c r="DGS72" s="386"/>
      <c r="DGT72" s="386"/>
      <c r="DGU72" s="386"/>
      <c r="DGV72" s="386"/>
      <c r="DGW72" s="386"/>
      <c r="DGX72" s="386"/>
      <c r="DGY72" s="386"/>
      <c r="DGZ72" s="386"/>
      <c r="DHA72" s="386"/>
      <c r="DHB72" s="386"/>
      <c r="DHC72" s="386"/>
      <c r="DHD72" s="386"/>
      <c r="DHE72" s="386"/>
      <c r="DHF72" s="386"/>
      <c r="DHG72" s="386"/>
      <c r="DHH72" s="386"/>
      <c r="DHI72" s="386"/>
      <c r="DHJ72" s="386"/>
      <c r="DHK72" s="386"/>
      <c r="DHL72" s="386"/>
      <c r="DHM72" s="386"/>
      <c r="DHN72" s="386"/>
      <c r="DHO72" s="386"/>
      <c r="DHP72" s="386"/>
      <c r="DHQ72" s="386"/>
      <c r="DHR72" s="386"/>
      <c r="DHS72" s="386"/>
      <c r="DHT72" s="386"/>
      <c r="DHU72" s="386"/>
      <c r="DHV72" s="386"/>
      <c r="DHW72" s="386"/>
      <c r="DHX72" s="386"/>
      <c r="DHY72" s="386"/>
      <c r="DHZ72" s="386"/>
      <c r="DIA72" s="386"/>
      <c r="DIB72" s="386"/>
      <c r="DIC72" s="386"/>
      <c r="DID72" s="386"/>
      <c r="DIE72" s="386"/>
      <c r="DIF72" s="386"/>
      <c r="DIG72" s="386"/>
      <c r="DIH72" s="386"/>
      <c r="DII72" s="386"/>
      <c r="DIJ72" s="386"/>
      <c r="DIK72" s="386"/>
      <c r="DIL72" s="386"/>
      <c r="DIM72" s="386"/>
      <c r="DIN72" s="386"/>
      <c r="DIO72" s="386"/>
      <c r="DIP72" s="386"/>
      <c r="DIQ72" s="386"/>
      <c r="DIR72" s="386"/>
      <c r="DIS72" s="386"/>
      <c r="DIT72" s="386"/>
      <c r="DIU72" s="386"/>
      <c r="DIV72" s="386"/>
      <c r="DIW72" s="386"/>
      <c r="DIX72" s="386"/>
      <c r="DIY72" s="386"/>
      <c r="DIZ72" s="386"/>
      <c r="DJA72" s="386"/>
      <c r="DJB72" s="386"/>
      <c r="DJC72" s="386"/>
      <c r="DJD72" s="386"/>
      <c r="DJE72" s="386"/>
      <c r="DJF72" s="386"/>
      <c r="DJG72" s="386"/>
      <c r="DJH72" s="386"/>
      <c r="DJI72" s="386"/>
      <c r="DJJ72" s="386"/>
      <c r="DJK72" s="386"/>
      <c r="DJL72" s="386"/>
      <c r="DJM72" s="386"/>
      <c r="DJN72" s="386"/>
      <c r="DJO72" s="386"/>
      <c r="DJP72" s="386"/>
      <c r="DJQ72" s="386"/>
      <c r="DJR72" s="386"/>
      <c r="DJS72" s="386"/>
      <c r="DJT72" s="386"/>
      <c r="DJU72" s="386"/>
      <c r="DJV72" s="386"/>
      <c r="DJW72" s="386"/>
      <c r="DJX72" s="386"/>
      <c r="DJY72" s="386"/>
      <c r="DJZ72" s="386"/>
      <c r="DKA72" s="386"/>
      <c r="DKB72" s="386"/>
      <c r="DKC72" s="386"/>
      <c r="DKD72" s="386"/>
      <c r="DKE72" s="386"/>
      <c r="DKF72" s="386"/>
      <c r="DKG72" s="386"/>
      <c r="DKH72" s="386"/>
      <c r="DKI72" s="386"/>
      <c r="DKJ72" s="386"/>
      <c r="DKK72" s="386"/>
      <c r="DKL72" s="386"/>
      <c r="DKM72" s="386"/>
      <c r="DKN72" s="386"/>
      <c r="DKO72" s="386"/>
      <c r="DKP72" s="386"/>
      <c r="DKQ72" s="386"/>
      <c r="DKR72" s="386"/>
      <c r="DKS72" s="386"/>
      <c r="DKT72" s="386"/>
      <c r="DKU72" s="386"/>
      <c r="DKV72" s="386"/>
      <c r="DKW72" s="386"/>
      <c r="DKX72" s="386"/>
      <c r="DKY72" s="386"/>
      <c r="DKZ72" s="386"/>
      <c r="DLA72" s="386"/>
      <c r="DLB72" s="386"/>
      <c r="DLC72" s="386"/>
      <c r="DLD72" s="386"/>
      <c r="DLE72" s="386"/>
      <c r="DLF72" s="386"/>
      <c r="DLG72" s="386"/>
      <c r="DLH72" s="386"/>
      <c r="DLI72" s="386"/>
      <c r="DLJ72" s="386"/>
      <c r="DLK72" s="386"/>
      <c r="DLL72" s="386"/>
      <c r="DLM72" s="386"/>
      <c r="DLN72" s="386"/>
      <c r="DLO72" s="386"/>
      <c r="DLP72" s="386"/>
      <c r="DLQ72" s="386"/>
      <c r="DLR72" s="386"/>
      <c r="DLS72" s="386"/>
      <c r="DLT72" s="386"/>
      <c r="DLU72" s="386"/>
      <c r="DLV72" s="386"/>
      <c r="DLW72" s="386"/>
      <c r="DLX72" s="386"/>
      <c r="DLY72" s="386"/>
      <c r="DLZ72" s="386"/>
      <c r="DMA72" s="386"/>
      <c r="DMB72" s="386"/>
      <c r="DMC72" s="386"/>
      <c r="DMD72" s="386"/>
      <c r="DME72" s="386"/>
      <c r="DMF72" s="386"/>
      <c r="DMG72" s="386"/>
      <c r="DMH72" s="386"/>
      <c r="DMI72" s="386"/>
      <c r="DMJ72" s="386"/>
      <c r="DMK72" s="386"/>
      <c r="DML72" s="386"/>
      <c r="DMM72" s="386"/>
      <c r="DMN72" s="386"/>
      <c r="DMO72" s="386"/>
      <c r="DMP72" s="386"/>
      <c r="DMQ72" s="386"/>
      <c r="DMR72" s="386"/>
      <c r="DMS72" s="386"/>
      <c r="DMT72" s="386"/>
      <c r="DMU72" s="386"/>
      <c r="DMV72" s="386"/>
      <c r="DMW72" s="386"/>
      <c r="DMX72" s="386"/>
      <c r="DMY72" s="386"/>
      <c r="DMZ72" s="386"/>
      <c r="DNA72" s="386"/>
      <c r="DNB72" s="386"/>
      <c r="DNC72" s="386"/>
      <c r="DND72" s="386"/>
      <c r="DNE72" s="386"/>
      <c r="DNF72" s="386"/>
      <c r="DNG72" s="386"/>
      <c r="DNH72" s="386"/>
      <c r="DNI72" s="386"/>
      <c r="DNJ72" s="386"/>
      <c r="DNK72" s="386"/>
      <c r="DNL72" s="386"/>
      <c r="DNM72" s="386"/>
      <c r="DNN72" s="386"/>
      <c r="DNO72" s="386"/>
      <c r="DNP72" s="386"/>
      <c r="DNQ72" s="386"/>
      <c r="DNR72" s="386"/>
      <c r="DNS72" s="386"/>
      <c r="DNT72" s="386"/>
      <c r="DNU72" s="386"/>
      <c r="DNV72" s="386"/>
      <c r="DNW72" s="386"/>
      <c r="DNX72" s="386"/>
      <c r="DNY72" s="386"/>
      <c r="DNZ72" s="386"/>
      <c r="DOA72" s="386"/>
      <c r="DOB72" s="386"/>
      <c r="DOC72" s="386"/>
      <c r="DOD72" s="386"/>
      <c r="DOE72" s="386"/>
      <c r="DOF72" s="386"/>
      <c r="DOG72" s="386"/>
      <c r="DOH72" s="386"/>
      <c r="DOI72" s="386"/>
      <c r="DOJ72" s="386"/>
      <c r="DOK72" s="386"/>
      <c r="DOL72" s="386"/>
      <c r="DOM72" s="386"/>
      <c r="DON72" s="386"/>
      <c r="DOO72" s="386"/>
      <c r="DOP72" s="386"/>
      <c r="DOQ72" s="386"/>
      <c r="DOR72" s="386"/>
      <c r="DOS72" s="386"/>
      <c r="DOT72" s="386"/>
      <c r="DOU72" s="386"/>
      <c r="DOV72" s="386"/>
      <c r="DOW72" s="386"/>
      <c r="DOX72" s="386"/>
      <c r="DOY72" s="386"/>
      <c r="DOZ72" s="386"/>
      <c r="DPA72" s="386"/>
      <c r="DPB72" s="386"/>
      <c r="DPC72" s="386"/>
      <c r="DPD72" s="386"/>
      <c r="DPE72" s="386"/>
      <c r="DPF72" s="386"/>
      <c r="DPG72" s="386"/>
      <c r="DPH72" s="386"/>
      <c r="DPI72" s="386"/>
      <c r="DPJ72" s="386"/>
      <c r="DPK72" s="386"/>
      <c r="DPL72" s="386"/>
      <c r="DPM72" s="386"/>
      <c r="DPN72" s="386"/>
      <c r="DPO72" s="386"/>
      <c r="DPP72" s="386"/>
      <c r="DPQ72" s="386"/>
      <c r="DPR72" s="386"/>
      <c r="DPS72" s="386"/>
      <c r="DPT72" s="386"/>
      <c r="DPU72" s="386"/>
      <c r="DPV72" s="386"/>
      <c r="DPW72" s="386"/>
      <c r="DPX72" s="386"/>
      <c r="DPY72" s="386"/>
      <c r="DPZ72" s="386"/>
      <c r="DQA72" s="386"/>
      <c r="DQB72" s="386"/>
      <c r="DQC72" s="386"/>
      <c r="DQD72" s="386"/>
      <c r="DQE72" s="386"/>
      <c r="DQF72" s="386"/>
      <c r="DQG72" s="386"/>
      <c r="DQH72" s="386"/>
      <c r="DQI72" s="386"/>
      <c r="DQJ72" s="386"/>
      <c r="DQK72" s="386"/>
      <c r="DQL72" s="386"/>
      <c r="DQM72" s="386"/>
      <c r="DQN72" s="386"/>
      <c r="DQO72" s="386"/>
      <c r="DQP72" s="386"/>
      <c r="DQQ72" s="386"/>
      <c r="DQR72" s="386"/>
      <c r="DQS72" s="386"/>
      <c r="DQT72" s="386"/>
      <c r="DQU72" s="386"/>
      <c r="DQV72" s="386"/>
      <c r="DQW72" s="386"/>
      <c r="DQX72" s="386"/>
      <c r="DQY72" s="386"/>
      <c r="DQZ72" s="386"/>
      <c r="DRA72" s="386"/>
      <c r="DRB72" s="386"/>
      <c r="DRC72" s="386"/>
      <c r="DRD72" s="386"/>
      <c r="DRE72" s="386"/>
      <c r="DRF72" s="386"/>
      <c r="DRG72" s="386"/>
      <c r="DRH72" s="386"/>
      <c r="DRI72" s="386"/>
      <c r="DRJ72" s="386"/>
      <c r="DRK72" s="386"/>
      <c r="DRL72" s="386"/>
      <c r="DRM72" s="386"/>
      <c r="DRN72" s="386"/>
      <c r="DRO72" s="386"/>
      <c r="DRP72" s="386"/>
      <c r="DRQ72" s="386"/>
      <c r="DRR72" s="386"/>
      <c r="DRS72" s="386"/>
      <c r="DRT72" s="386"/>
      <c r="DRU72" s="386"/>
      <c r="DRV72" s="386"/>
      <c r="DRW72" s="386"/>
      <c r="DRX72" s="386"/>
      <c r="DRY72" s="386"/>
      <c r="DRZ72" s="386"/>
      <c r="DSA72" s="386"/>
      <c r="DSB72" s="386"/>
      <c r="DSC72" s="386"/>
      <c r="DSD72" s="386"/>
      <c r="DSE72" s="386"/>
      <c r="DSF72" s="386"/>
      <c r="DSG72" s="386"/>
      <c r="DSH72" s="386"/>
      <c r="DSI72" s="386"/>
      <c r="DSJ72" s="386"/>
      <c r="DSK72" s="386"/>
      <c r="DSL72" s="386"/>
      <c r="DSM72" s="386"/>
      <c r="DSN72" s="386"/>
      <c r="DSO72" s="386"/>
      <c r="DSP72" s="386"/>
      <c r="DSQ72" s="386"/>
      <c r="DSR72" s="386"/>
      <c r="DSS72" s="386"/>
      <c r="DST72" s="386"/>
      <c r="DSU72" s="386"/>
      <c r="DSV72" s="386"/>
      <c r="DSW72" s="386"/>
      <c r="DSX72" s="386"/>
      <c r="DSY72" s="386"/>
      <c r="DSZ72" s="386"/>
      <c r="DTA72" s="386"/>
      <c r="DTB72" s="386"/>
      <c r="DTC72" s="386"/>
      <c r="DTD72" s="386"/>
      <c r="DTE72" s="386"/>
      <c r="DTF72" s="386"/>
      <c r="DTG72" s="386"/>
      <c r="DTH72" s="386"/>
      <c r="DTI72" s="386"/>
      <c r="DTJ72" s="386"/>
      <c r="DTK72" s="386"/>
      <c r="DTL72" s="386"/>
      <c r="DTM72" s="386"/>
      <c r="DTN72" s="386"/>
      <c r="DTO72" s="386"/>
      <c r="DTP72" s="386"/>
      <c r="DTQ72" s="386"/>
      <c r="DTR72" s="386"/>
      <c r="DTS72" s="386"/>
      <c r="DTT72" s="386"/>
      <c r="DTU72" s="386"/>
      <c r="DTV72" s="386"/>
      <c r="DTW72" s="386"/>
      <c r="DTX72" s="386"/>
      <c r="DTY72" s="386"/>
      <c r="DTZ72" s="386"/>
      <c r="DUA72" s="386"/>
      <c r="DUB72" s="386"/>
      <c r="DUC72" s="386"/>
      <c r="DUD72" s="386"/>
      <c r="DUE72" s="386"/>
      <c r="DUF72" s="386"/>
      <c r="DUG72" s="386"/>
      <c r="DUH72" s="386"/>
      <c r="DUI72" s="386"/>
      <c r="DUJ72" s="386"/>
      <c r="DUK72" s="386"/>
      <c r="DUL72" s="386"/>
      <c r="DUM72" s="386"/>
      <c r="DUN72" s="386"/>
      <c r="DUO72" s="386"/>
      <c r="DUP72" s="386"/>
      <c r="DUQ72" s="386"/>
      <c r="DUR72" s="386"/>
      <c r="DUS72" s="386"/>
      <c r="DUT72" s="386"/>
      <c r="DUU72" s="386"/>
      <c r="DUV72" s="386"/>
      <c r="DUW72" s="386"/>
      <c r="DUX72" s="386"/>
      <c r="DUY72" s="386"/>
      <c r="DUZ72" s="386"/>
      <c r="DVA72" s="386"/>
      <c r="DVB72" s="386"/>
      <c r="DVC72" s="386"/>
      <c r="DVD72" s="386"/>
      <c r="DVE72" s="386"/>
      <c r="DVF72" s="386"/>
      <c r="DVG72" s="386"/>
      <c r="DVH72" s="386"/>
      <c r="DVI72" s="386"/>
      <c r="DVJ72" s="386"/>
      <c r="DVK72" s="386"/>
      <c r="DVL72" s="386"/>
      <c r="DVM72" s="386"/>
      <c r="DVN72" s="386"/>
      <c r="DVO72" s="386"/>
      <c r="DVP72" s="386"/>
      <c r="DVQ72" s="386"/>
      <c r="DVR72" s="386"/>
      <c r="DVS72" s="386"/>
      <c r="DVT72" s="386"/>
      <c r="DVU72" s="386"/>
      <c r="DVV72" s="386"/>
      <c r="DVW72" s="386"/>
      <c r="DVX72" s="386"/>
      <c r="DVY72" s="386"/>
      <c r="DVZ72" s="386"/>
      <c r="DWA72" s="386"/>
      <c r="DWB72" s="386"/>
      <c r="DWC72" s="386"/>
      <c r="DWD72" s="386"/>
      <c r="DWE72" s="386"/>
      <c r="DWF72" s="386"/>
      <c r="DWG72" s="386"/>
      <c r="DWH72" s="386"/>
      <c r="DWI72" s="386"/>
      <c r="DWJ72" s="386"/>
      <c r="DWK72" s="386"/>
      <c r="DWL72" s="386"/>
      <c r="DWM72" s="386"/>
      <c r="DWN72" s="386"/>
      <c r="DWO72" s="386"/>
      <c r="DWP72" s="386"/>
      <c r="DWQ72" s="386"/>
      <c r="DWR72" s="386"/>
      <c r="DWS72" s="386"/>
      <c r="DWT72" s="386"/>
      <c r="DWU72" s="386"/>
      <c r="DWV72" s="386"/>
      <c r="DWW72" s="386"/>
      <c r="DWX72" s="386"/>
      <c r="DWY72" s="386"/>
      <c r="DWZ72" s="386"/>
      <c r="DXA72" s="386"/>
      <c r="DXB72" s="386"/>
      <c r="DXC72" s="386"/>
      <c r="DXD72" s="386"/>
      <c r="DXE72" s="386"/>
      <c r="DXF72" s="386"/>
      <c r="DXG72" s="386"/>
      <c r="DXH72" s="386"/>
      <c r="DXI72" s="386"/>
      <c r="DXJ72" s="386"/>
      <c r="DXK72" s="386"/>
      <c r="DXL72" s="386"/>
      <c r="DXM72" s="386"/>
      <c r="DXN72" s="386"/>
      <c r="DXO72" s="386"/>
      <c r="DXP72" s="386"/>
      <c r="DXQ72" s="386"/>
      <c r="DXR72" s="386"/>
      <c r="DXS72" s="386"/>
      <c r="DXT72" s="386"/>
      <c r="DXU72" s="386"/>
      <c r="DXV72" s="386"/>
      <c r="DXW72" s="386"/>
      <c r="DXX72" s="386"/>
      <c r="DXY72" s="386"/>
      <c r="DXZ72" s="386"/>
      <c r="DYA72" s="386"/>
      <c r="DYB72" s="386"/>
      <c r="DYC72" s="386"/>
      <c r="DYD72" s="386"/>
      <c r="DYE72" s="386"/>
      <c r="DYF72" s="386"/>
      <c r="DYG72" s="386"/>
      <c r="DYH72" s="386"/>
      <c r="DYI72" s="386"/>
      <c r="DYJ72" s="386"/>
      <c r="DYK72" s="386"/>
      <c r="DYL72" s="386"/>
      <c r="DYM72" s="386"/>
      <c r="DYN72" s="386"/>
      <c r="DYO72" s="386"/>
      <c r="DYP72" s="386"/>
      <c r="DYQ72" s="386"/>
      <c r="DYR72" s="386"/>
      <c r="DYS72" s="386"/>
      <c r="DYT72" s="386"/>
      <c r="DYU72" s="386"/>
      <c r="DYV72" s="386"/>
      <c r="DYW72" s="386"/>
      <c r="DYX72" s="386"/>
      <c r="DYY72" s="386"/>
      <c r="DYZ72" s="386"/>
      <c r="DZA72" s="386"/>
      <c r="DZB72" s="386"/>
      <c r="DZC72" s="386"/>
      <c r="DZD72" s="386"/>
      <c r="DZE72" s="386"/>
      <c r="DZF72" s="386"/>
      <c r="DZG72" s="386"/>
      <c r="DZH72" s="386"/>
      <c r="DZI72" s="386"/>
      <c r="DZJ72" s="386"/>
      <c r="DZK72" s="386"/>
      <c r="DZL72" s="386"/>
      <c r="DZM72" s="386"/>
      <c r="DZN72" s="386"/>
      <c r="DZO72" s="386"/>
      <c r="DZP72" s="386"/>
      <c r="DZQ72" s="386"/>
      <c r="DZR72" s="386"/>
      <c r="DZS72" s="386"/>
      <c r="DZT72" s="386"/>
      <c r="DZU72" s="386"/>
      <c r="DZV72" s="386"/>
      <c r="DZW72" s="386"/>
      <c r="DZX72" s="386"/>
      <c r="DZY72" s="386"/>
      <c r="DZZ72" s="386"/>
      <c r="EAA72" s="386"/>
      <c r="EAB72" s="386"/>
      <c r="EAC72" s="386"/>
      <c r="EAD72" s="386"/>
      <c r="EAE72" s="386"/>
      <c r="EAF72" s="386"/>
      <c r="EAG72" s="386"/>
      <c r="EAH72" s="386"/>
      <c r="EAI72" s="386"/>
      <c r="EAJ72" s="386"/>
      <c r="EAK72" s="386"/>
      <c r="EAL72" s="386"/>
      <c r="EAM72" s="386"/>
      <c r="EAN72" s="386"/>
      <c r="EAO72" s="386"/>
      <c r="EAP72" s="386"/>
      <c r="EAQ72" s="386"/>
      <c r="EAR72" s="386"/>
      <c r="EAS72" s="386"/>
      <c r="EAT72" s="386"/>
      <c r="EAU72" s="386"/>
      <c r="EAV72" s="386"/>
      <c r="EAW72" s="386"/>
      <c r="EAX72" s="386"/>
      <c r="EAY72" s="386"/>
      <c r="EAZ72" s="386"/>
      <c r="EBA72" s="386"/>
      <c r="EBB72" s="386"/>
      <c r="EBC72" s="386"/>
      <c r="EBD72" s="386"/>
      <c r="EBE72" s="386"/>
      <c r="EBF72" s="386"/>
      <c r="EBG72" s="386"/>
      <c r="EBH72" s="386"/>
      <c r="EBI72" s="386"/>
      <c r="EBJ72" s="386"/>
      <c r="EBK72" s="386"/>
      <c r="EBL72" s="386"/>
      <c r="EBM72" s="386"/>
      <c r="EBN72" s="386"/>
      <c r="EBO72" s="386"/>
      <c r="EBP72" s="386"/>
      <c r="EBQ72" s="386"/>
      <c r="EBR72" s="386"/>
      <c r="EBS72" s="386"/>
      <c r="EBT72" s="386"/>
      <c r="EBU72" s="386"/>
      <c r="EBV72" s="386"/>
      <c r="EBW72" s="386"/>
      <c r="EBX72" s="386"/>
      <c r="EBY72" s="386"/>
      <c r="EBZ72" s="386"/>
      <c r="ECA72" s="386"/>
      <c r="ECB72" s="386"/>
      <c r="ECC72" s="386"/>
      <c r="ECD72" s="386"/>
      <c r="ECE72" s="386"/>
      <c r="ECF72" s="386"/>
      <c r="ECG72" s="386"/>
      <c r="ECH72" s="386"/>
      <c r="ECI72" s="386"/>
      <c r="ECJ72" s="386"/>
      <c r="ECK72" s="386"/>
      <c r="ECL72" s="386"/>
      <c r="ECM72" s="386"/>
      <c r="ECN72" s="386"/>
      <c r="ECO72" s="386"/>
      <c r="ECP72" s="386"/>
      <c r="ECQ72" s="386"/>
      <c r="ECR72" s="386"/>
      <c r="ECS72" s="386"/>
      <c r="ECT72" s="386"/>
      <c r="ECU72" s="386"/>
      <c r="ECV72" s="386"/>
      <c r="ECW72" s="386"/>
      <c r="ECX72" s="386"/>
      <c r="ECY72" s="386"/>
      <c r="ECZ72" s="386"/>
      <c r="EDA72" s="386"/>
      <c r="EDB72" s="386"/>
      <c r="EDC72" s="386"/>
      <c r="EDD72" s="386"/>
      <c r="EDE72" s="386"/>
      <c r="EDF72" s="386"/>
      <c r="EDG72" s="386"/>
      <c r="EDH72" s="386"/>
      <c r="EDI72" s="386"/>
      <c r="EDJ72" s="386"/>
      <c r="EDK72" s="386"/>
      <c r="EDL72" s="386"/>
      <c r="EDM72" s="386"/>
      <c r="EDN72" s="386"/>
      <c r="EDO72" s="386"/>
      <c r="EDP72" s="386"/>
      <c r="EDQ72" s="386"/>
      <c r="EDR72" s="386"/>
      <c r="EDS72" s="386"/>
      <c r="EDT72" s="386"/>
      <c r="EDU72" s="386"/>
      <c r="EDV72" s="386"/>
      <c r="EDW72" s="386"/>
      <c r="EDX72" s="386"/>
      <c r="EDY72" s="386"/>
      <c r="EDZ72" s="386"/>
      <c r="EEA72" s="386"/>
      <c r="EEB72" s="386"/>
      <c r="EEC72" s="386"/>
      <c r="EED72" s="386"/>
      <c r="EEE72" s="386"/>
      <c r="EEF72" s="386"/>
      <c r="EEG72" s="386"/>
      <c r="EEH72" s="386"/>
      <c r="EEI72" s="386"/>
      <c r="EEJ72" s="386"/>
      <c r="EEK72" s="386"/>
      <c r="EEL72" s="386"/>
      <c r="EEM72" s="386"/>
      <c r="EEN72" s="386"/>
      <c r="EEO72" s="386"/>
      <c r="EEP72" s="386"/>
      <c r="EEQ72" s="386"/>
      <c r="EER72" s="386"/>
      <c r="EES72" s="386"/>
      <c r="EET72" s="386"/>
      <c r="EEU72" s="386"/>
      <c r="EEV72" s="386"/>
      <c r="EEW72" s="386"/>
      <c r="EEX72" s="386"/>
      <c r="EEY72" s="386"/>
      <c r="EEZ72" s="386"/>
      <c r="EFA72" s="386"/>
      <c r="EFB72" s="386"/>
      <c r="EFC72" s="386"/>
      <c r="EFD72" s="386"/>
      <c r="EFE72" s="386"/>
      <c r="EFF72" s="386"/>
      <c r="EFG72" s="386"/>
      <c r="EFH72" s="386"/>
      <c r="EFI72" s="386"/>
      <c r="EFJ72" s="386"/>
      <c r="EFK72" s="386"/>
      <c r="EFL72" s="386"/>
      <c r="EFM72" s="386"/>
      <c r="EFN72" s="386"/>
      <c r="EFO72" s="386"/>
      <c r="EFP72" s="386"/>
      <c r="EFQ72" s="386"/>
      <c r="EFR72" s="386"/>
      <c r="EFS72" s="386"/>
      <c r="EFT72" s="386"/>
      <c r="EFU72" s="386"/>
      <c r="EFV72" s="386"/>
      <c r="EFW72" s="386"/>
      <c r="EFX72" s="386"/>
      <c r="EFY72" s="386"/>
      <c r="EFZ72" s="386"/>
      <c r="EGA72" s="386"/>
      <c r="EGB72" s="386"/>
      <c r="EGC72" s="386"/>
      <c r="EGD72" s="386"/>
      <c r="EGE72" s="386"/>
      <c r="EGF72" s="386"/>
      <c r="EGG72" s="386"/>
      <c r="EGH72" s="386"/>
      <c r="EGI72" s="386"/>
      <c r="EGJ72" s="386"/>
      <c r="EGK72" s="386"/>
      <c r="EGL72" s="386"/>
      <c r="EGM72" s="386"/>
      <c r="EGN72" s="386"/>
      <c r="EGO72" s="386"/>
      <c r="EGP72" s="386"/>
      <c r="EGQ72" s="386"/>
      <c r="EGR72" s="386"/>
      <c r="EGS72" s="386"/>
      <c r="EGT72" s="386"/>
      <c r="EGU72" s="386"/>
      <c r="EGV72" s="386"/>
      <c r="EGW72" s="386"/>
      <c r="EGX72" s="386"/>
      <c r="EGY72" s="386"/>
      <c r="EGZ72" s="386"/>
      <c r="EHA72" s="386"/>
      <c r="EHB72" s="386"/>
      <c r="EHC72" s="386"/>
      <c r="EHD72" s="386"/>
      <c r="EHE72" s="386"/>
      <c r="EHF72" s="386"/>
      <c r="EHG72" s="386"/>
      <c r="EHH72" s="386"/>
      <c r="EHI72" s="386"/>
      <c r="EHJ72" s="386"/>
      <c r="EHK72" s="386"/>
      <c r="EHL72" s="386"/>
      <c r="EHM72" s="386"/>
      <c r="EHN72" s="386"/>
      <c r="EHO72" s="386"/>
      <c r="EHP72" s="386"/>
      <c r="EHQ72" s="386"/>
      <c r="EHR72" s="386"/>
      <c r="EHS72" s="386"/>
      <c r="EHT72" s="386"/>
      <c r="EHU72" s="386"/>
      <c r="EHV72" s="386"/>
      <c r="EHW72" s="386"/>
      <c r="EHX72" s="386"/>
      <c r="EHY72" s="386"/>
      <c r="EHZ72" s="386"/>
      <c r="EIA72" s="386"/>
      <c r="EIB72" s="386"/>
      <c r="EIC72" s="386"/>
      <c r="EID72" s="386"/>
      <c r="EIE72" s="386"/>
      <c r="EIF72" s="386"/>
      <c r="EIG72" s="386"/>
      <c r="EIH72" s="386"/>
      <c r="EII72" s="386"/>
      <c r="EIJ72" s="386"/>
      <c r="EIK72" s="386"/>
      <c r="EIL72" s="386"/>
      <c r="EIM72" s="386"/>
      <c r="EIN72" s="386"/>
      <c r="EIO72" s="386"/>
      <c r="EIP72" s="386"/>
      <c r="EIQ72" s="386"/>
      <c r="EIR72" s="386"/>
      <c r="EIS72" s="386"/>
      <c r="EIT72" s="386"/>
      <c r="EIU72" s="386"/>
      <c r="EIV72" s="386"/>
      <c r="EIW72" s="386"/>
      <c r="EIX72" s="386"/>
      <c r="EIY72" s="386"/>
      <c r="EIZ72" s="386"/>
      <c r="EJA72" s="386"/>
      <c r="EJB72" s="386"/>
      <c r="EJC72" s="386"/>
      <c r="EJD72" s="386"/>
      <c r="EJE72" s="386"/>
      <c r="EJF72" s="386"/>
      <c r="EJG72" s="386"/>
      <c r="EJH72" s="386"/>
      <c r="EJI72" s="386"/>
      <c r="EJJ72" s="386"/>
      <c r="EJK72" s="386"/>
      <c r="EJL72" s="386"/>
      <c r="EJM72" s="386"/>
      <c r="EJN72" s="386"/>
      <c r="EJO72" s="386"/>
      <c r="EJP72" s="386"/>
      <c r="EJQ72" s="386"/>
      <c r="EJR72" s="386"/>
      <c r="EJS72" s="386"/>
      <c r="EJT72" s="386"/>
      <c r="EJU72" s="386"/>
      <c r="EJV72" s="386"/>
      <c r="EJW72" s="386"/>
      <c r="EJX72" s="386"/>
      <c r="EJY72" s="386"/>
      <c r="EJZ72" s="386"/>
      <c r="EKA72" s="386"/>
      <c r="EKB72" s="386"/>
      <c r="EKC72" s="386"/>
      <c r="EKD72" s="386"/>
      <c r="EKE72" s="386"/>
      <c r="EKF72" s="386"/>
      <c r="EKG72" s="386"/>
      <c r="EKH72" s="386"/>
      <c r="EKI72" s="386"/>
      <c r="EKJ72" s="386"/>
      <c r="EKK72" s="386"/>
      <c r="EKL72" s="386"/>
      <c r="EKM72" s="386"/>
      <c r="EKN72" s="386"/>
      <c r="EKO72" s="386"/>
      <c r="EKP72" s="386"/>
      <c r="EKQ72" s="386"/>
      <c r="EKR72" s="386"/>
      <c r="EKS72" s="386"/>
      <c r="EKT72" s="386"/>
      <c r="EKU72" s="386"/>
      <c r="EKV72" s="386"/>
      <c r="EKW72" s="386"/>
      <c r="EKX72" s="386"/>
      <c r="EKY72" s="386"/>
      <c r="EKZ72" s="386"/>
      <c r="ELA72" s="386"/>
      <c r="ELB72" s="386"/>
      <c r="ELC72" s="386"/>
      <c r="ELD72" s="386"/>
      <c r="ELE72" s="386"/>
      <c r="ELF72" s="386"/>
      <c r="ELG72" s="386"/>
      <c r="ELH72" s="386"/>
      <c r="ELI72" s="386"/>
      <c r="ELJ72" s="386"/>
      <c r="ELK72" s="386"/>
      <c r="ELL72" s="386"/>
      <c r="ELM72" s="386"/>
      <c r="ELN72" s="386"/>
      <c r="ELO72" s="386"/>
      <c r="ELP72" s="386"/>
      <c r="ELQ72" s="386"/>
      <c r="ELR72" s="386"/>
      <c r="ELS72" s="386"/>
      <c r="ELT72" s="386"/>
      <c r="ELU72" s="386"/>
      <c r="ELV72" s="386"/>
      <c r="ELW72" s="386"/>
      <c r="ELX72" s="386"/>
      <c r="ELY72" s="386"/>
      <c r="ELZ72" s="386"/>
      <c r="EMA72" s="386"/>
      <c r="EMB72" s="386"/>
      <c r="EMC72" s="386"/>
      <c r="EMD72" s="386"/>
      <c r="EME72" s="386"/>
      <c r="EMF72" s="386"/>
      <c r="EMG72" s="386"/>
      <c r="EMH72" s="386"/>
      <c r="EMI72" s="386"/>
      <c r="EMJ72" s="386"/>
      <c r="EMK72" s="386"/>
      <c r="EML72" s="386"/>
      <c r="EMM72" s="386"/>
      <c r="EMN72" s="386"/>
      <c r="EMO72" s="386"/>
      <c r="EMP72" s="386"/>
      <c r="EMQ72" s="386"/>
      <c r="EMR72" s="386"/>
      <c r="EMS72" s="386"/>
      <c r="EMT72" s="386"/>
      <c r="EMU72" s="386"/>
      <c r="EMV72" s="386"/>
      <c r="EMW72" s="386"/>
      <c r="EMX72" s="386"/>
      <c r="EMY72" s="386"/>
      <c r="EMZ72" s="386"/>
      <c r="ENA72" s="386"/>
      <c r="ENB72" s="386"/>
      <c r="ENC72" s="386"/>
      <c r="END72" s="386"/>
      <c r="ENE72" s="386"/>
      <c r="ENF72" s="386"/>
      <c r="ENG72" s="386"/>
      <c r="ENH72" s="386"/>
      <c r="ENI72" s="386"/>
      <c r="ENJ72" s="386"/>
      <c r="ENK72" s="386"/>
      <c r="ENL72" s="386"/>
      <c r="ENM72" s="386"/>
      <c r="ENN72" s="386"/>
      <c r="ENO72" s="386"/>
      <c r="ENP72" s="386"/>
      <c r="ENQ72" s="386"/>
      <c r="ENR72" s="386"/>
      <c r="ENS72" s="386"/>
      <c r="ENT72" s="386"/>
      <c r="ENU72" s="386"/>
      <c r="ENV72" s="386"/>
      <c r="ENW72" s="386"/>
      <c r="ENX72" s="386"/>
      <c r="ENY72" s="386"/>
      <c r="ENZ72" s="386"/>
      <c r="EOA72" s="386"/>
      <c r="EOB72" s="386"/>
      <c r="EOC72" s="386"/>
      <c r="EOD72" s="386"/>
      <c r="EOE72" s="386"/>
      <c r="EOF72" s="386"/>
      <c r="EOG72" s="386"/>
      <c r="EOH72" s="386"/>
      <c r="EOI72" s="386"/>
      <c r="EOJ72" s="386"/>
      <c r="EOK72" s="386"/>
      <c r="EOL72" s="386"/>
      <c r="EOM72" s="386"/>
      <c r="EON72" s="386"/>
      <c r="EOO72" s="386"/>
      <c r="EOP72" s="386"/>
      <c r="EOQ72" s="386"/>
      <c r="EOR72" s="386"/>
      <c r="EOS72" s="386"/>
      <c r="EOT72" s="386"/>
      <c r="EOU72" s="386"/>
      <c r="EOV72" s="386"/>
      <c r="EOW72" s="386"/>
      <c r="EOX72" s="386"/>
      <c r="EOY72" s="386"/>
      <c r="EOZ72" s="386"/>
      <c r="EPA72" s="386"/>
      <c r="EPB72" s="386"/>
      <c r="EPC72" s="386"/>
      <c r="EPD72" s="386"/>
      <c r="EPE72" s="386"/>
      <c r="EPF72" s="386"/>
      <c r="EPG72" s="386"/>
      <c r="EPH72" s="386"/>
      <c r="EPI72" s="386"/>
      <c r="EPJ72" s="386"/>
      <c r="EPK72" s="386"/>
      <c r="EPL72" s="386"/>
      <c r="EPM72" s="386"/>
      <c r="EPN72" s="386"/>
      <c r="EPO72" s="386"/>
      <c r="EPP72" s="386"/>
      <c r="EPQ72" s="386"/>
      <c r="EPR72" s="386"/>
      <c r="EPS72" s="386"/>
      <c r="EPT72" s="386"/>
      <c r="EPU72" s="386"/>
      <c r="EPV72" s="386"/>
      <c r="EPW72" s="386"/>
      <c r="EPX72" s="386"/>
      <c r="EPY72" s="386"/>
      <c r="EPZ72" s="386"/>
      <c r="EQA72" s="386"/>
      <c r="EQB72" s="386"/>
      <c r="EQC72" s="386"/>
      <c r="EQD72" s="386"/>
      <c r="EQE72" s="386"/>
      <c r="EQF72" s="386"/>
      <c r="EQG72" s="386"/>
      <c r="EQH72" s="386"/>
      <c r="EQI72" s="386"/>
      <c r="EQJ72" s="386"/>
      <c r="EQK72" s="386"/>
      <c r="EQL72" s="386"/>
      <c r="EQM72" s="386"/>
      <c r="EQN72" s="386"/>
      <c r="EQO72" s="386"/>
      <c r="EQP72" s="386"/>
      <c r="EQQ72" s="386"/>
      <c r="EQR72" s="386"/>
      <c r="EQS72" s="386"/>
      <c r="EQT72" s="386"/>
      <c r="EQU72" s="386"/>
      <c r="EQV72" s="386"/>
      <c r="EQW72" s="386"/>
      <c r="EQX72" s="386"/>
      <c r="EQY72" s="386"/>
      <c r="EQZ72" s="386"/>
      <c r="ERA72" s="386"/>
      <c r="ERB72" s="386"/>
      <c r="ERC72" s="386"/>
      <c r="ERD72" s="386"/>
      <c r="ERE72" s="386"/>
      <c r="ERF72" s="386"/>
      <c r="ERG72" s="386"/>
      <c r="ERH72" s="386"/>
      <c r="ERI72" s="386"/>
      <c r="ERJ72" s="386"/>
      <c r="ERK72" s="386"/>
      <c r="ERL72" s="386"/>
      <c r="ERM72" s="386"/>
      <c r="ERN72" s="386"/>
      <c r="ERO72" s="386"/>
      <c r="ERP72" s="386"/>
      <c r="ERQ72" s="386"/>
      <c r="ERR72" s="386"/>
      <c r="ERS72" s="386"/>
      <c r="ERT72" s="386"/>
      <c r="ERU72" s="386"/>
      <c r="ERV72" s="386"/>
      <c r="ERW72" s="386"/>
      <c r="ERX72" s="386"/>
      <c r="ERY72" s="386"/>
      <c r="ERZ72" s="386"/>
      <c r="ESA72" s="386"/>
      <c r="ESB72" s="386"/>
      <c r="ESC72" s="386"/>
      <c r="ESD72" s="386"/>
      <c r="ESE72" s="386"/>
      <c r="ESF72" s="386"/>
      <c r="ESG72" s="386"/>
      <c r="ESH72" s="386"/>
      <c r="ESI72" s="386"/>
      <c r="ESJ72" s="386"/>
      <c r="ESK72" s="386"/>
      <c r="ESL72" s="386"/>
      <c r="ESM72" s="386"/>
      <c r="ESN72" s="386"/>
      <c r="ESO72" s="386"/>
      <c r="ESP72" s="386"/>
      <c r="ESQ72" s="386"/>
      <c r="ESR72" s="386"/>
      <c r="ESS72" s="386"/>
      <c r="EST72" s="386"/>
      <c r="ESU72" s="386"/>
      <c r="ESV72" s="386"/>
      <c r="ESW72" s="386"/>
      <c r="ESX72" s="386"/>
      <c r="ESY72" s="386"/>
      <c r="ESZ72" s="386"/>
      <c r="ETA72" s="386"/>
      <c r="ETB72" s="386"/>
      <c r="ETC72" s="386"/>
      <c r="ETD72" s="386"/>
      <c r="ETE72" s="386"/>
      <c r="ETF72" s="386"/>
      <c r="ETG72" s="386"/>
      <c r="ETH72" s="386"/>
      <c r="ETI72" s="386"/>
      <c r="ETJ72" s="386"/>
      <c r="ETK72" s="386"/>
      <c r="ETL72" s="386"/>
      <c r="ETM72" s="386"/>
      <c r="ETN72" s="386"/>
      <c r="ETO72" s="386"/>
      <c r="ETP72" s="386"/>
      <c r="ETQ72" s="386"/>
      <c r="ETR72" s="386"/>
      <c r="ETS72" s="386"/>
      <c r="ETT72" s="386"/>
      <c r="ETU72" s="386"/>
      <c r="ETV72" s="386"/>
      <c r="ETW72" s="386"/>
      <c r="ETX72" s="386"/>
      <c r="ETY72" s="386"/>
      <c r="ETZ72" s="386"/>
      <c r="EUA72" s="386"/>
      <c r="EUB72" s="386"/>
      <c r="EUC72" s="386"/>
      <c r="EUD72" s="386"/>
      <c r="EUE72" s="386"/>
      <c r="EUF72" s="386"/>
      <c r="EUG72" s="386"/>
      <c r="EUH72" s="386"/>
      <c r="EUI72" s="386"/>
      <c r="EUJ72" s="386"/>
      <c r="EUK72" s="386"/>
      <c r="EUL72" s="386"/>
      <c r="EUM72" s="386"/>
      <c r="EUN72" s="386"/>
      <c r="EUO72" s="386"/>
      <c r="EUP72" s="386"/>
      <c r="EUQ72" s="386"/>
      <c r="EUR72" s="386"/>
      <c r="EUS72" s="386"/>
      <c r="EUT72" s="386"/>
      <c r="EUU72" s="386"/>
      <c r="EUV72" s="386"/>
      <c r="EUW72" s="386"/>
      <c r="EUX72" s="386"/>
      <c r="EUY72" s="386"/>
      <c r="EUZ72" s="386"/>
      <c r="EVA72" s="386"/>
      <c r="EVB72" s="386"/>
      <c r="EVC72" s="386"/>
      <c r="EVD72" s="386"/>
      <c r="EVE72" s="386"/>
      <c r="EVF72" s="386"/>
      <c r="EVG72" s="386"/>
      <c r="EVH72" s="386"/>
      <c r="EVI72" s="386"/>
      <c r="EVJ72" s="386"/>
      <c r="EVK72" s="386"/>
      <c r="EVL72" s="386"/>
      <c r="EVM72" s="386"/>
      <c r="EVN72" s="386"/>
      <c r="EVO72" s="386"/>
      <c r="EVP72" s="386"/>
      <c r="EVQ72" s="386"/>
      <c r="EVR72" s="386"/>
      <c r="EVS72" s="386"/>
      <c r="EVT72" s="386"/>
      <c r="EVU72" s="386"/>
      <c r="EVV72" s="386"/>
      <c r="EVW72" s="386"/>
      <c r="EVX72" s="386"/>
      <c r="EVY72" s="386"/>
      <c r="EVZ72" s="386"/>
      <c r="EWA72" s="386"/>
      <c r="EWB72" s="386"/>
      <c r="EWC72" s="386"/>
      <c r="EWD72" s="386"/>
      <c r="EWE72" s="386"/>
      <c r="EWF72" s="386"/>
      <c r="EWG72" s="386"/>
      <c r="EWH72" s="386"/>
      <c r="EWI72" s="386"/>
      <c r="EWJ72" s="386"/>
      <c r="EWK72" s="386"/>
      <c r="EWL72" s="386"/>
      <c r="EWM72" s="386"/>
      <c r="EWN72" s="386"/>
      <c r="EWO72" s="386"/>
      <c r="EWP72" s="386"/>
      <c r="EWQ72" s="386"/>
      <c r="EWR72" s="386"/>
      <c r="EWS72" s="386"/>
      <c r="EWT72" s="386"/>
      <c r="EWU72" s="386"/>
      <c r="EWV72" s="386"/>
      <c r="EWW72" s="386"/>
      <c r="EWX72" s="386"/>
      <c r="EWY72" s="386"/>
      <c r="EWZ72" s="386"/>
      <c r="EXA72" s="386"/>
      <c r="EXB72" s="386"/>
      <c r="EXC72" s="386"/>
      <c r="EXD72" s="386"/>
      <c r="EXE72" s="386"/>
      <c r="EXF72" s="386"/>
      <c r="EXG72" s="386"/>
      <c r="EXH72" s="386"/>
      <c r="EXI72" s="386"/>
      <c r="EXJ72" s="386"/>
      <c r="EXK72" s="386"/>
      <c r="EXL72" s="386"/>
      <c r="EXM72" s="386"/>
      <c r="EXN72" s="386"/>
      <c r="EXO72" s="386"/>
      <c r="EXP72" s="386"/>
      <c r="EXQ72" s="386"/>
      <c r="EXR72" s="386"/>
      <c r="EXS72" s="386"/>
      <c r="EXT72" s="386"/>
      <c r="EXU72" s="386"/>
      <c r="EXV72" s="386"/>
      <c r="EXW72" s="386"/>
      <c r="EXX72" s="386"/>
      <c r="EXY72" s="386"/>
      <c r="EXZ72" s="386"/>
      <c r="EYA72" s="386"/>
      <c r="EYB72" s="386"/>
      <c r="EYC72" s="386"/>
      <c r="EYD72" s="386"/>
      <c r="EYE72" s="386"/>
      <c r="EYF72" s="386"/>
      <c r="EYG72" s="386"/>
      <c r="EYH72" s="386"/>
      <c r="EYI72" s="386"/>
      <c r="EYJ72" s="386"/>
      <c r="EYK72" s="386"/>
      <c r="EYL72" s="386"/>
      <c r="EYM72" s="386"/>
      <c r="EYN72" s="386"/>
      <c r="EYO72" s="386"/>
      <c r="EYP72" s="386"/>
      <c r="EYQ72" s="386"/>
      <c r="EYR72" s="386"/>
      <c r="EYS72" s="386"/>
      <c r="EYT72" s="386"/>
      <c r="EYU72" s="386"/>
      <c r="EYV72" s="386"/>
      <c r="EYW72" s="386"/>
      <c r="EYX72" s="386"/>
      <c r="EYY72" s="386"/>
      <c r="EYZ72" s="386"/>
      <c r="EZA72" s="386"/>
      <c r="EZB72" s="386"/>
      <c r="EZC72" s="386"/>
      <c r="EZD72" s="386"/>
      <c r="EZE72" s="386"/>
      <c r="EZF72" s="386"/>
      <c r="EZG72" s="386"/>
      <c r="EZH72" s="386"/>
      <c r="EZI72" s="386"/>
      <c r="EZJ72" s="386"/>
      <c r="EZK72" s="386"/>
      <c r="EZL72" s="386"/>
      <c r="EZM72" s="386"/>
      <c r="EZN72" s="386"/>
      <c r="EZO72" s="386"/>
      <c r="EZP72" s="386"/>
      <c r="EZQ72" s="386"/>
      <c r="EZR72" s="386"/>
      <c r="EZS72" s="386"/>
      <c r="EZT72" s="386"/>
      <c r="EZU72" s="386"/>
      <c r="EZV72" s="386"/>
      <c r="EZW72" s="386"/>
      <c r="EZX72" s="386"/>
      <c r="EZY72" s="386"/>
      <c r="EZZ72" s="386"/>
      <c r="FAA72" s="386"/>
      <c r="FAB72" s="386"/>
      <c r="FAC72" s="386"/>
      <c r="FAD72" s="386"/>
      <c r="FAE72" s="386"/>
      <c r="FAF72" s="386"/>
      <c r="FAG72" s="386"/>
      <c r="FAH72" s="386"/>
      <c r="FAI72" s="386"/>
      <c r="FAJ72" s="386"/>
      <c r="FAK72" s="386"/>
      <c r="FAL72" s="386"/>
      <c r="FAM72" s="386"/>
      <c r="FAN72" s="386"/>
      <c r="FAO72" s="386"/>
      <c r="FAP72" s="386"/>
      <c r="FAQ72" s="386"/>
      <c r="FAR72" s="386"/>
      <c r="FAS72" s="386"/>
      <c r="FAT72" s="386"/>
      <c r="FAU72" s="386"/>
      <c r="FAV72" s="386"/>
      <c r="FAW72" s="386"/>
      <c r="FAX72" s="386"/>
      <c r="FAY72" s="386"/>
      <c r="FAZ72" s="386"/>
      <c r="FBA72" s="386"/>
      <c r="FBB72" s="386"/>
      <c r="FBC72" s="386"/>
      <c r="FBD72" s="386"/>
      <c r="FBE72" s="386"/>
      <c r="FBF72" s="386"/>
      <c r="FBG72" s="386"/>
      <c r="FBH72" s="386"/>
      <c r="FBI72" s="386"/>
      <c r="FBJ72" s="386"/>
      <c r="FBK72" s="386"/>
      <c r="FBL72" s="386"/>
      <c r="FBM72" s="386"/>
      <c r="FBN72" s="386"/>
      <c r="FBO72" s="386"/>
      <c r="FBP72" s="386"/>
      <c r="FBQ72" s="386"/>
      <c r="FBR72" s="386"/>
      <c r="FBS72" s="386"/>
      <c r="FBT72" s="386"/>
      <c r="FBU72" s="386"/>
      <c r="FBV72" s="386"/>
      <c r="FBW72" s="386"/>
      <c r="FBX72" s="386"/>
      <c r="FBY72" s="386"/>
      <c r="FBZ72" s="386"/>
      <c r="FCA72" s="386"/>
      <c r="FCB72" s="386"/>
      <c r="FCC72" s="386"/>
      <c r="FCD72" s="386"/>
      <c r="FCE72" s="386"/>
      <c r="FCF72" s="386"/>
      <c r="FCG72" s="386"/>
      <c r="FCH72" s="386"/>
      <c r="FCI72" s="386"/>
      <c r="FCJ72" s="386"/>
      <c r="FCK72" s="386"/>
      <c r="FCL72" s="386"/>
      <c r="FCM72" s="386"/>
      <c r="FCN72" s="386"/>
      <c r="FCO72" s="386"/>
      <c r="FCP72" s="386"/>
      <c r="FCQ72" s="386"/>
      <c r="FCR72" s="386"/>
      <c r="FCS72" s="386"/>
      <c r="FCT72" s="386"/>
      <c r="FCU72" s="386"/>
      <c r="FCV72" s="386"/>
      <c r="FCW72" s="386"/>
      <c r="FCX72" s="386"/>
      <c r="FCY72" s="386"/>
      <c r="FCZ72" s="386"/>
      <c r="FDA72" s="386"/>
      <c r="FDB72" s="386"/>
      <c r="FDC72" s="386"/>
      <c r="FDD72" s="386"/>
      <c r="FDE72" s="386"/>
      <c r="FDF72" s="386"/>
      <c r="FDG72" s="386"/>
      <c r="FDH72" s="386"/>
      <c r="FDI72" s="386"/>
      <c r="FDJ72" s="386"/>
      <c r="FDK72" s="386"/>
      <c r="FDL72" s="386"/>
      <c r="FDM72" s="386"/>
      <c r="FDN72" s="386"/>
      <c r="FDO72" s="386"/>
      <c r="FDP72" s="386"/>
      <c r="FDQ72" s="386"/>
      <c r="FDR72" s="386"/>
      <c r="FDS72" s="386"/>
      <c r="FDT72" s="386"/>
      <c r="FDU72" s="386"/>
      <c r="FDV72" s="386"/>
      <c r="FDW72" s="386"/>
      <c r="FDX72" s="386"/>
      <c r="FDY72" s="386"/>
      <c r="FDZ72" s="386"/>
      <c r="FEA72" s="386"/>
      <c r="FEB72" s="386"/>
      <c r="FEC72" s="386"/>
      <c r="FED72" s="386"/>
      <c r="FEE72" s="386"/>
      <c r="FEF72" s="386"/>
      <c r="FEG72" s="386"/>
      <c r="FEH72" s="386"/>
      <c r="FEI72" s="386"/>
      <c r="FEJ72" s="386"/>
      <c r="FEK72" s="386"/>
      <c r="FEL72" s="386"/>
      <c r="FEM72" s="386"/>
      <c r="FEN72" s="386"/>
      <c r="FEO72" s="386"/>
      <c r="FEP72" s="386"/>
      <c r="FEQ72" s="386"/>
      <c r="FER72" s="386"/>
      <c r="FES72" s="386"/>
      <c r="FET72" s="386"/>
      <c r="FEU72" s="386"/>
      <c r="FEV72" s="386"/>
      <c r="FEW72" s="386"/>
      <c r="FEX72" s="386"/>
      <c r="FEY72" s="386"/>
      <c r="FEZ72" s="386"/>
      <c r="FFA72" s="386"/>
      <c r="FFB72" s="386"/>
      <c r="FFC72" s="386"/>
      <c r="FFD72" s="386"/>
      <c r="FFE72" s="386"/>
      <c r="FFF72" s="386"/>
      <c r="FFG72" s="386"/>
      <c r="FFH72" s="386"/>
      <c r="FFI72" s="386"/>
      <c r="FFJ72" s="386"/>
      <c r="FFK72" s="386"/>
      <c r="FFL72" s="386"/>
      <c r="FFM72" s="386"/>
      <c r="FFN72" s="386"/>
      <c r="FFO72" s="386"/>
      <c r="FFP72" s="386"/>
      <c r="FFQ72" s="386"/>
      <c r="FFR72" s="386"/>
      <c r="FFS72" s="386"/>
      <c r="FFT72" s="386"/>
      <c r="FFU72" s="386"/>
      <c r="FFV72" s="386"/>
      <c r="FFW72" s="386"/>
      <c r="FFX72" s="386"/>
      <c r="FFY72" s="386"/>
      <c r="FFZ72" s="386"/>
      <c r="FGA72" s="386"/>
      <c r="FGB72" s="386"/>
      <c r="FGC72" s="386"/>
      <c r="FGD72" s="386"/>
      <c r="FGE72" s="386"/>
      <c r="FGF72" s="386"/>
      <c r="FGG72" s="386"/>
      <c r="FGH72" s="386"/>
      <c r="FGI72" s="386"/>
      <c r="FGJ72" s="386"/>
      <c r="FGK72" s="386"/>
      <c r="FGL72" s="386"/>
      <c r="FGM72" s="386"/>
      <c r="FGN72" s="386"/>
      <c r="FGO72" s="386"/>
      <c r="FGP72" s="386"/>
      <c r="FGQ72" s="386"/>
      <c r="FGR72" s="386"/>
      <c r="FGS72" s="386"/>
      <c r="FGT72" s="386"/>
      <c r="FGU72" s="386"/>
      <c r="FGV72" s="386"/>
      <c r="FGW72" s="386"/>
      <c r="FGX72" s="386"/>
      <c r="FGY72" s="386"/>
      <c r="FGZ72" s="386"/>
      <c r="FHA72" s="386"/>
      <c r="FHB72" s="386"/>
      <c r="FHC72" s="386"/>
      <c r="FHD72" s="386"/>
      <c r="FHE72" s="386"/>
      <c r="FHF72" s="386"/>
      <c r="FHG72" s="386"/>
      <c r="FHH72" s="386"/>
      <c r="FHI72" s="386"/>
      <c r="FHJ72" s="386"/>
      <c r="FHK72" s="386"/>
      <c r="FHL72" s="386"/>
      <c r="FHM72" s="386"/>
      <c r="FHN72" s="386"/>
      <c r="FHO72" s="386"/>
      <c r="FHP72" s="386"/>
      <c r="FHQ72" s="386"/>
      <c r="FHR72" s="386"/>
      <c r="FHS72" s="386"/>
      <c r="FHT72" s="386"/>
      <c r="FHU72" s="386"/>
      <c r="FHV72" s="386"/>
      <c r="FHW72" s="386"/>
      <c r="FHX72" s="386"/>
      <c r="FHY72" s="386"/>
      <c r="FHZ72" s="386"/>
      <c r="FIA72" s="386"/>
      <c r="FIB72" s="386"/>
      <c r="FIC72" s="386"/>
      <c r="FID72" s="386"/>
      <c r="FIE72" s="386"/>
      <c r="FIF72" s="386"/>
      <c r="FIG72" s="386"/>
      <c r="FIH72" s="386"/>
      <c r="FII72" s="386"/>
      <c r="FIJ72" s="386"/>
      <c r="FIK72" s="386"/>
      <c r="FIL72" s="386"/>
      <c r="FIM72" s="386"/>
      <c r="FIN72" s="386"/>
      <c r="FIO72" s="386"/>
      <c r="FIP72" s="386"/>
      <c r="FIQ72" s="386"/>
      <c r="FIR72" s="386"/>
      <c r="FIS72" s="386"/>
      <c r="FIT72" s="386"/>
      <c r="FIU72" s="386"/>
      <c r="FIV72" s="386"/>
      <c r="FIW72" s="386"/>
      <c r="FIX72" s="386"/>
      <c r="FIY72" s="386"/>
      <c r="FIZ72" s="386"/>
      <c r="FJA72" s="386"/>
      <c r="FJB72" s="386"/>
      <c r="FJC72" s="386"/>
      <c r="FJD72" s="386"/>
      <c r="FJE72" s="386"/>
      <c r="FJF72" s="386"/>
      <c r="FJG72" s="386"/>
      <c r="FJH72" s="386"/>
      <c r="FJI72" s="386"/>
      <c r="FJJ72" s="386"/>
      <c r="FJK72" s="386"/>
      <c r="FJL72" s="386"/>
      <c r="FJM72" s="386"/>
      <c r="FJN72" s="386"/>
      <c r="FJO72" s="386"/>
      <c r="FJP72" s="386"/>
      <c r="FJQ72" s="386"/>
      <c r="FJR72" s="386"/>
      <c r="FJS72" s="386"/>
      <c r="FJT72" s="386"/>
      <c r="FJU72" s="386"/>
      <c r="FJV72" s="386"/>
      <c r="FJW72" s="386"/>
      <c r="FJX72" s="386"/>
      <c r="FJY72" s="386"/>
      <c r="FJZ72" s="386"/>
      <c r="FKA72" s="386"/>
      <c r="FKB72" s="386"/>
      <c r="FKC72" s="386"/>
      <c r="FKD72" s="386"/>
      <c r="FKE72" s="386"/>
      <c r="FKF72" s="386"/>
      <c r="FKG72" s="386"/>
      <c r="FKH72" s="386"/>
      <c r="FKI72" s="386"/>
      <c r="FKJ72" s="386"/>
      <c r="FKK72" s="386"/>
      <c r="FKL72" s="386"/>
      <c r="FKM72" s="386"/>
      <c r="FKN72" s="386"/>
      <c r="FKO72" s="386"/>
      <c r="FKP72" s="386"/>
      <c r="FKQ72" s="386"/>
      <c r="FKR72" s="386"/>
      <c r="FKS72" s="386"/>
      <c r="FKT72" s="386"/>
      <c r="FKU72" s="386"/>
      <c r="FKV72" s="386"/>
      <c r="FKW72" s="386"/>
      <c r="FKX72" s="386"/>
      <c r="FKY72" s="386"/>
      <c r="FKZ72" s="386"/>
      <c r="FLA72" s="386"/>
      <c r="FLB72" s="386"/>
      <c r="FLC72" s="386"/>
      <c r="FLD72" s="386"/>
      <c r="FLE72" s="386"/>
      <c r="FLF72" s="386"/>
      <c r="FLG72" s="386"/>
      <c r="FLH72" s="386"/>
      <c r="FLI72" s="386"/>
      <c r="FLJ72" s="386"/>
      <c r="FLK72" s="386"/>
      <c r="FLL72" s="386"/>
      <c r="FLM72" s="386"/>
      <c r="FLN72" s="386"/>
      <c r="FLO72" s="386"/>
      <c r="FLP72" s="386"/>
      <c r="FLQ72" s="386"/>
      <c r="FLR72" s="386"/>
      <c r="FLS72" s="386"/>
      <c r="FLT72" s="386"/>
      <c r="FLU72" s="386"/>
      <c r="FLV72" s="386"/>
      <c r="FLW72" s="386"/>
      <c r="FLX72" s="386"/>
      <c r="FLY72" s="386"/>
      <c r="FLZ72" s="386"/>
      <c r="FMA72" s="386"/>
      <c r="FMB72" s="386"/>
      <c r="FMC72" s="386"/>
      <c r="FMD72" s="386"/>
      <c r="FME72" s="386"/>
      <c r="FMF72" s="386"/>
      <c r="FMG72" s="386"/>
      <c r="FMH72" s="386"/>
      <c r="FMI72" s="386"/>
      <c r="FMJ72" s="386"/>
      <c r="FMK72" s="386"/>
      <c r="FML72" s="386"/>
      <c r="FMM72" s="386"/>
      <c r="FMN72" s="386"/>
      <c r="FMO72" s="386"/>
      <c r="FMP72" s="386"/>
      <c r="FMQ72" s="386"/>
      <c r="FMR72" s="386"/>
      <c r="FMS72" s="386"/>
      <c r="FMT72" s="386"/>
      <c r="FMU72" s="386"/>
      <c r="FMV72" s="386"/>
      <c r="FMW72" s="386"/>
      <c r="FMX72" s="386"/>
      <c r="FMY72" s="386"/>
      <c r="FMZ72" s="386"/>
      <c r="FNA72" s="386"/>
      <c r="FNB72" s="386"/>
      <c r="FNC72" s="386"/>
      <c r="FND72" s="386"/>
      <c r="FNE72" s="386"/>
      <c r="FNF72" s="386"/>
      <c r="FNG72" s="386"/>
      <c r="FNH72" s="386"/>
      <c r="FNI72" s="386"/>
      <c r="FNJ72" s="386"/>
      <c r="FNK72" s="386"/>
      <c r="FNL72" s="386"/>
      <c r="FNM72" s="386"/>
      <c r="FNN72" s="386"/>
      <c r="FNO72" s="386"/>
      <c r="FNP72" s="386"/>
      <c r="FNQ72" s="386"/>
      <c r="FNR72" s="386"/>
      <c r="FNS72" s="386"/>
      <c r="FNT72" s="386"/>
      <c r="FNU72" s="386"/>
      <c r="FNV72" s="386"/>
      <c r="FNW72" s="386"/>
      <c r="FNX72" s="386"/>
      <c r="FNY72" s="386"/>
      <c r="FNZ72" s="386"/>
      <c r="FOA72" s="386"/>
      <c r="FOB72" s="386"/>
      <c r="FOC72" s="386"/>
      <c r="FOD72" s="386"/>
      <c r="FOE72" s="386"/>
      <c r="FOF72" s="386"/>
      <c r="FOG72" s="386"/>
      <c r="FOH72" s="386"/>
      <c r="FOI72" s="386"/>
      <c r="FOJ72" s="386"/>
      <c r="FOK72" s="386"/>
      <c r="FOL72" s="386"/>
      <c r="FOM72" s="386"/>
      <c r="FON72" s="386"/>
      <c r="FOO72" s="386"/>
      <c r="FOP72" s="386"/>
      <c r="FOQ72" s="386"/>
      <c r="FOR72" s="386"/>
      <c r="FOS72" s="386"/>
      <c r="FOT72" s="386"/>
      <c r="FOU72" s="386"/>
      <c r="FOV72" s="386"/>
      <c r="FOW72" s="386"/>
      <c r="FOX72" s="386"/>
      <c r="FOY72" s="386"/>
      <c r="FOZ72" s="386"/>
      <c r="FPA72" s="386"/>
      <c r="FPB72" s="386"/>
      <c r="FPC72" s="386"/>
      <c r="FPD72" s="386"/>
      <c r="FPE72" s="386"/>
      <c r="FPF72" s="386"/>
      <c r="FPG72" s="386"/>
      <c r="FPH72" s="386"/>
      <c r="FPI72" s="386"/>
      <c r="FPJ72" s="386"/>
      <c r="FPK72" s="386"/>
      <c r="FPL72" s="386"/>
      <c r="FPM72" s="386"/>
      <c r="FPN72" s="386"/>
      <c r="FPO72" s="386"/>
      <c r="FPP72" s="386"/>
      <c r="FPQ72" s="386"/>
      <c r="FPR72" s="386"/>
      <c r="FPS72" s="386"/>
      <c r="FPT72" s="386"/>
      <c r="FPU72" s="386"/>
      <c r="FPV72" s="386"/>
      <c r="FPW72" s="386"/>
      <c r="FPX72" s="386"/>
      <c r="FPY72" s="386"/>
      <c r="FPZ72" s="386"/>
      <c r="FQA72" s="386"/>
      <c r="FQB72" s="386"/>
      <c r="FQC72" s="386"/>
      <c r="FQD72" s="386"/>
      <c r="FQE72" s="386"/>
      <c r="FQF72" s="386"/>
      <c r="FQG72" s="386"/>
      <c r="FQH72" s="386"/>
      <c r="FQI72" s="386"/>
      <c r="FQJ72" s="386"/>
      <c r="FQK72" s="386"/>
      <c r="FQL72" s="386"/>
      <c r="FQM72" s="386"/>
      <c r="FQN72" s="386"/>
      <c r="FQO72" s="386"/>
      <c r="FQP72" s="386"/>
      <c r="FQQ72" s="386"/>
      <c r="FQR72" s="386"/>
      <c r="FQS72" s="386"/>
      <c r="FQT72" s="386"/>
      <c r="FQU72" s="386"/>
      <c r="FQV72" s="386"/>
      <c r="FQW72" s="386"/>
      <c r="FQX72" s="386"/>
      <c r="FQY72" s="386"/>
      <c r="FQZ72" s="386"/>
      <c r="FRA72" s="386"/>
      <c r="FRB72" s="386"/>
      <c r="FRC72" s="386"/>
      <c r="FRD72" s="386"/>
      <c r="FRE72" s="386"/>
      <c r="FRF72" s="386"/>
      <c r="FRG72" s="386"/>
      <c r="FRH72" s="386"/>
      <c r="FRI72" s="386"/>
      <c r="FRJ72" s="386"/>
      <c r="FRK72" s="386"/>
      <c r="FRL72" s="386"/>
      <c r="FRM72" s="386"/>
      <c r="FRN72" s="386"/>
      <c r="FRO72" s="386"/>
      <c r="FRP72" s="386"/>
      <c r="FRQ72" s="386"/>
      <c r="FRR72" s="386"/>
      <c r="FRS72" s="386"/>
      <c r="FRT72" s="386"/>
      <c r="FRU72" s="386"/>
      <c r="FRV72" s="386"/>
      <c r="FRW72" s="386"/>
      <c r="FRX72" s="386"/>
      <c r="FRY72" s="386"/>
      <c r="FRZ72" s="386"/>
      <c r="FSA72" s="386"/>
      <c r="FSB72" s="386"/>
      <c r="FSC72" s="386"/>
      <c r="FSD72" s="386"/>
      <c r="FSE72" s="386"/>
      <c r="FSF72" s="386"/>
      <c r="FSG72" s="386"/>
      <c r="FSH72" s="386"/>
      <c r="FSI72" s="386"/>
      <c r="FSJ72" s="386"/>
      <c r="FSK72" s="386"/>
      <c r="FSL72" s="386"/>
      <c r="FSM72" s="386"/>
      <c r="FSN72" s="386"/>
      <c r="FSO72" s="386"/>
      <c r="FSP72" s="386"/>
      <c r="FSQ72" s="386"/>
      <c r="FSR72" s="386"/>
      <c r="FSS72" s="386"/>
      <c r="FST72" s="386"/>
      <c r="FSU72" s="386"/>
      <c r="FSV72" s="386"/>
      <c r="FSW72" s="386"/>
      <c r="FSX72" s="386"/>
      <c r="FSY72" s="386"/>
      <c r="FSZ72" s="386"/>
      <c r="FTA72" s="386"/>
      <c r="FTB72" s="386"/>
      <c r="FTC72" s="386"/>
      <c r="FTD72" s="386"/>
      <c r="FTE72" s="386"/>
      <c r="FTF72" s="386"/>
      <c r="FTG72" s="386"/>
      <c r="FTH72" s="386"/>
      <c r="FTI72" s="386"/>
      <c r="FTJ72" s="386"/>
      <c r="FTK72" s="386"/>
      <c r="FTL72" s="386"/>
      <c r="FTM72" s="386"/>
      <c r="FTN72" s="386"/>
      <c r="FTO72" s="386"/>
      <c r="FTP72" s="386"/>
      <c r="FTQ72" s="386"/>
      <c r="FTR72" s="386"/>
      <c r="FTS72" s="386"/>
      <c r="FTT72" s="386"/>
      <c r="FTU72" s="386"/>
      <c r="FTV72" s="386"/>
      <c r="FTW72" s="386"/>
      <c r="FTX72" s="386"/>
      <c r="FTY72" s="386"/>
      <c r="FTZ72" s="386"/>
      <c r="FUA72" s="386"/>
      <c r="FUB72" s="386"/>
      <c r="FUC72" s="386"/>
      <c r="FUD72" s="386"/>
      <c r="FUE72" s="386"/>
      <c r="FUF72" s="386"/>
      <c r="FUG72" s="386"/>
      <c r="FUH72" s="386"/>
      <c r="FUI72" s="386"/>
      <c r="FUJ72" s="386"/>
      <c r="FUK72" s="386"/>
      <c r="FUL72" s="386"/>
      <c r="FUM72" s="386"/>
      <c r="FUN72" s="386"/>
      <c r="FUO72" s="386"/>
      <c r="FUP72" s="386"/>
      <c r="FUQ72" s="386"/>
      <c r="FUR72" s="386"/>
      <c r="FUS72" s="386"/>
      <c r="FUT72" s="386"/>
      <c r="FUU72" s="386"/>
      <c r="FUV72" s="386"/>
      <c r="FUW72" s="386"/>
      <c r="FUX72" s="386"/>
      <c r="FUY72" s="386"/>
      <c r="FUZ72" s="386"/>
      <c r="FVA72" s="386"/>
      <c r="FVB72" s="386"/>
      <c r="FVC72" s="386"/>
      <c r="FVD72" s="386"/>
      <c r="FVE72" s="386"/>
      <c r="FVF72" s="386"/>
      <c r="FVG72" s="386"/>
      <c r="FVH72" s="386"/>
      <c r="FVI72" s="386"/>
      <c r="FVJ72" s="386"/>
      <c r="FVK72" s="386"/>
      <c r="FVL72" s="386"/>
      <c r="FVM72" s="386"/>
      <c r="FVN72" s="386"/>
      <c r="FVO72" s="386"/>
      <c r="FVP72" s="386"/>
      <c r="FVQ72" s="386"/>
      <c r="FVR72" s="386"/>
      <c r="FVS72" s="386"/>
      <c r="FVT72" s="386"/>
      <c r="FVU72" s="386"/>
      <c r="FVV72" s="386"/>
      <c r="FVW72" s="386"/>
      <c r="FVX72" s="386"/>
      <c r="FVY72" s="386"/>
      <c r="FVZ72" s="386"/>
      <c r="FWA72" s="386"/>
      <c r="FWB72" s="386"/>
      <c r="FWC72" s="386"/>
      <c r="FWD72" s="386"/>
      <c r="FWE72" s="386"/>
      <c r="FWF72" s="386"/>
      <c r="FWG72" s="386"/>
      <c r="FWH72" s="386"/>
      <c r="FWI72" s="386"/>
      <c r="FWJ72" s="386"/>
      <c r="FWK72" s="386"/>
      <c r="FWL72" s="386"/>
      <c r="FWM72" s="386"/>
      <c r="FWN72" s="386"/>
      <c r="FWO72" s="386"/>
      <c r="FWP72" s="386"/>
      <c r="FWQ72" s="386"/>
      <c r="FWR72" s="386"/>
      <c r="FWS72" s="386"/>
      <c r="FWT72" s="386"/>
      <c r="FWU72" s="386"/>
      <c r="FWV72" s="386"/>
      <c r="FWW72" s="386"/>
      <c r="FWX72" s="386"/>
      <c r="FWY72" s="386"/>
      <c r="FWZ72" s="386"/>
      <c r="FXA72" s="386"/>
      <c r="FXB72" s="386"/>
      <c r="FXC72" s="386"/>
      <c r="FXD72" s="386"/>
      <c r="FXE72" s="386"/>
      <c r="FXF72" s="386"/>
      <c r="FXG72" s="386"/>
      <c r="FXH72" s="386"/>
      <c r="FXI72" s="386"/>
      <c r="FXJ72" s="386"/>
      <c r="FXK72" s="386"/>
      <c r="FXL72" s="386"/>
      <c r="FXM72" s="386"/>
      <c r="FXN72" s="386"/>
      <c r="FXO72" s="386"/>
      <c r="FXP72" s="386"/>
      <c r="FXQ72" s="386"/>
      <c r="FXR72" s="386"/>
      <c r="FXS72" s="386"/>
      <c r="FXT72" s="386"/>
      <c r="FXU72" s="386"/>
      <c r="FXV72" s="386"/>
      <c r="FXW72" s="386"/>
      <c r="FXX72" s="386"/>
      <c r="FXY72" s="386"/>
      <c r="FXZ72" s="386"/>
      <c r="FYA72" s="386"/>
      <c r="FYB72" s="386"/>
      <c r="FYC72" s="386"/>
      <c r="FYD72" s="386"/>
      <c r="FYE72" s="386"/>
      <c r="FYF72" s="386"/>
      <c r="FYG72" s="386"/>
      <c r="FYH72" s="386"/>
      <c r="FYI72" s="386"/>
      <c r="FYJ72" s="386"/>
      <c r="FYK72" s="386"/>
      <c r="FYL72" s="386"/>
      <c r="FYM72" s="386"/>
      <c r="FYN72" s="386"/>
      <c r="FYO72" s="386"/>
      <c r="FYP72" s="386"/>
      <c r="FYQ72" s="386"/>
      <c r="FYR72" s="386"/>
      <c r="FYS72" s="386"/>
      <c r="FYT72" s="386"/>
      <c r="FYU72" s="386"/>
      <c r="FYV72" s="386"/>
      <c r="FYW72" s="386"/>
      <c r="FYX72" s="386"/>
      <c r="FYY72" s="386"/>
      <c r="FYZ72" s="386"/>
      <c r="FZA72" s="386"/>
      <c r="FZB72" s="386"/>
      <c r="FZC72" s="386"/>
      <c r="FZD72" s="386"/>
      <c r="FZE72" s="386"/>
      <c r="FZF72" s="386"/>
      <c r="FZG72" s="386"/>
      <c r="FZH72" s="386"/>
      <c r="FZI72" s="386"/>
      <c r="FZJ72" s="386"/>
      <c r="FZK72" s="386"/>
      <c r="FZL72" s="386"/>
      <c r="FZM72" s="386"/>
      <c r="FZN72" s="386"/>
      <c r="FZO72" s="386"/>
      <c r="FZP72" s="386"/>
      <c r="FZQ72" s="386"/>
      <c r="FZR72" s="386"/>
      <c r="FZS72" s="386"/>
      <c r="FZT72" s="386"/>
      <c r="FZU72" s="386"/>
      <c r="FZV72" s="386"/>
      <c r="FZW72" s="386"/>
      <c r="FZX72" s="386"/>
      <c r="FZY72" s="386"/>
      <c r="FZZ72" s="386"/>
      <c r="GAA72" s="386"/>
      <c r="GAB72" s="386"/>
      <c r="GAC72" s="386"/>
      <c r="GAD72" s="386"/>
      <c r="GAE72" s="386"/>
      <c r="GAF72" s="386"/>
      <c r="GAG72" s="386"/>
      <c r="GAH72" s="386"/>
      <c r="GAI72" s="386"/>
      <c r="GAJ72" s="386"/>
      <c r="GAK72" s="386"/>
      <c r="GAL72" s="386"/>
      <c r="GAM72" s="386"/>
      <c r="GAN72" s="386"/>
      <c r="GAO72" s="386"/>
      <c r="GAP72" s="386"/>
      <c r="GAQ72" s="386"/>
      <c r="GAR72" s="386"/>
      <c r="GAS72" s="386"/>
      <c r="GAT72" s="386"/>
      <c r="GAU72" s="386"/>
      <c r="GAV72" s="386"/>
      <c r="GAW72" s="386"/>
      <c r="GAX72" s="386"/>
      <c r="GAY72" s="386"/>
      <c r="GAZ72" s="386"/>
      <c r="GBA72" s="386"/>
      <c r="GBB72" s="386"/>
      <c r="GBC72" s="386"/>
      <c r="GBD72" s="386"/>
      <c r="GBE72" s="386"/>
      <c r="GBF72" s="386"/>
      <c r="GBG72" s="386"/>
      <c r="GBH72" s="386"/>
      <c r="GBI72" s="386"/>
      <c r="GBJ72" s="386"/>
      <c r="GBK72" s="386"/>
      <c r="GBL72" s="386"/>
      <c r="GBM72" s="386"/>
      <c r="GBN72" s="386"/>
      <c r="GBO72" s="386"/>
      <c r="GBP72" s="386"/>
      <c r="GBQ72" s="386"/>
      <c r="GBR72" s="386"/>
      <c r="GBS72" s="386"/>
      <c r="GBT72" s="386"/>
      <c r="GBU72" s="386"/>
      <c r="GBV72" s="386"/>
      <c r="GBW72" s="386"/>
      <c r="GBX72" s="386"/>
      <c r="GBY72" s="386"/>
      <c r="GBZ72" s="386"/>
      <c r="GCA72" s="386"/>
      <c r="GCB72" s="386"/>
      <c r="GCC72" s="386"/>
      <c r="GCD72" s="386"/>
      <c r="GCE72" s="386"/>
      <c r="GCF72" s="386"/>
      <c r="GCG72" s="386"/>
      <c r="GCH72" s="386"/>
      <c r="GCI72" s="386"/>
      <c r="GCJ72" s="386"/>
      <c r="GCK72" s="386"/>
      <c r="GCL72" s="386"/>
      <c r="GCM72" s="386"/>
      <c r="GCN72" s="386"/>
      <c r="GCO72" s="386"/>
      <c r="GCP72" s="386"/>
      <c r="GCQ72" s="386"/>
      <c r="GCR72" s="386"/>
      <c r="GCS72" s="386"/>
      <c r="GCT72" s="386"/>
      <c r="GCU72" s="386"/>
      <c r="GCV72" s="386"/>
      <c r="GCW72" s="386"/>
      <c r="GCX72" s="386"/>
      <c r="GCY72" s="386"/>
      <c r="GCZ72" s="386"/>
      <c r="GDA72" s="386"/>
      <c r="GDB72" s="386"/>
      <c r="GDC72" s="386"/>
      <c r="GDD72" s="386"/>
      <c r="GDE72" s="386"/>
      <c r="GDF72" s="386"/>
      <c r="GDG72" s="386"/>
      <c r="GDH72" s="386"/>
      <c r="GDI72" s="386"/>
      <c r="GDJ72" s="386"/>
      <c r="GDK72" s="386"/>
      <c r="GDL72" s="386"/>
      <c r="GDM72" s="386"/>
      <c r="GDN72" s="386"/>
      <c r="GDO72" s="386"/>
      <c r="GDP72" s="386"/>
      <c r="GDQ72" s="386"/>
      <c r="GDR72" s="386"/>
      <c r="GDS72" s="386"/>
      <c r="GDT72" s="386"/>
      <c r="GDU72" s="386"/>
      <c r="GDV72" s="386"/>
      <c r="GDW72" s="386"/>
      <c r="GDX72" s="386"/>
      <c r="GDY72" s="386"/>
      <c r="GDZ72" s="386"/>
      <c r="GEA72" s="386"/>
      <c r="GEB72" s="386"/>
      <c r="GEC72" s="386"/>
      <c r="GED72" s="386"/>
      <c r="GEE72" s="386"/>
      <c r="GEF72" s="386"/>
      <c r="GEG72" s="386"/>
      <c r="GEH72" s="386"/>
      <c r="GEI72" s="386"/>
      <c r="GEJ72" s="386"/>
      <c r="GEK72" s="386"/>
      <c r="GEL72" s="386"/>
      <c r="GEM72" s="386"/>
      <c r="GEN72" s="386"/>
      <c r="GEO72" s="386"/>
      <c r="GEP72" s="386"/>
      <c r="GEQ72" s="386"/>
      <c r="GER72" s="386"/>
      <c r="GES72" s="386"/>
      <c r="GET72" s="386"/>
      <c r="GEU72" s="386"/>
      <c r="GEV72" s="386"/>
      <c r="GEW72" s="386"/>
      <c r="GEX72" s="386"/>
      <c r="GEY72" s="386"/>
      <c r="GEZ72" s="386"/>
      <c r="GFA72" s="386"/>
      <c r="GFB72" s="386"/>
      <c r="GFC72" s="386"/>
      <c r="GFD72" s="386"/>
      <c r="GFE72" s="386"/>
      <c r="GFF72" s="386"/>
      <c r="GFG72" s="386"/>
      <c r="GFH72" s="386"/>
      <c r="GFI72" s="386"/>
      <c r="GFJ72" s="386"/>
      <c r="GFK72" s="386"/>
      <c r="GFL72" s="386"/>
      <c r="GFM72" s="386"/>
      <c r="GFN72" s="386"/>
      <c r="GFO72" s="386"/>
      <c r="GFP72" s="386"/>
      <c r="GFQ72" s="386"/>
      <c r="GFR72" s="386"/>
      <c r="GFS72" s="386"/>
      <c r="GFT72" s="386"/>
      <c r="GFU72" s="386"/>
      <c r="GFV72" s="386"/>
      <c r="GFW72" s="386"/>
      <c r="GFX72" s="386"/>
      <c r="GFY72" s="386"/>
      <c r="GFZ72" s="386"/>
      <c r="GGA72" s="386"/>
      <c r="GGB72" s="386"/>
      <c r="GGC72" s="386"/>
      <c r="GGD72" s="386"/>
      <c r="GGE72" s="386"/>
      <c r="GGF72" s="386"/>
      <c r="GGG72" s="386"/>
      <c r="GGH72" s="386"/>
      <c r="GGI72" s="386"/>
      <c r="GGJ72" s="386"/>
      <c r="GGK72" s="386"/>
      <c r="GGL72" s="386"/>
      <c r="GGM72" s="386"/>
      <c r="GGN72" s="386"/>
      <c r="GGO72" s="386"/>
      <c r="GGP72" s="386"/>
      <c r="GGQ72" s="386"/>
      <c r="GGR72" s="386"/>
      <c r="GGS72" s="386"/>
      <c r="GGT72" s="386"/>
      <c r="GGU72" s="386"/>
      <c r="GGV72" s="386"/>
      <c r="GGW72" s="386"/>
      <c r="GGX72" s="386"/>
      <c r="GGY72" s="386"/>
      <c r="GGZ72" s="386"/>
      <c r="GHA72" s="386"/>
      <c r="GHB72" s="386"/>
      <c r="GHC72" s="386"/>
      <c r="GHD72" s="386"/>
      <c r="GHE72" s="386"/>
      <c r="GHF72" s="386"/>
      <c r="GHG72" s="386"/>
      <c r="GHH72" s="386"/>
      <c r="GHI72" s="386"/>
      <c r="GHJ72" s="386"/>
      <c r="GHK72" s="386"/>
      <c r="GHL72" s="386"/>
      <c r="GHM72" s="386"/>
      <c r="GHN72" s="386"/>
      <c r="GHO72" s="386"/>
      <c r="GHP72" s="386"/>
      <c r="GHQ72" s="386"/>
      <c r="GHR72" s="386"/>
      <c r="GHS72" s="386"/>
      <c r="GHT72" s="386"/>
      <c r="GHU72" s="386"/>
      <c r="GHV72" s="386"/>
      <c r="GHW72" s="386"/>
      <c r="GHX72" s="386"/>
      <c r="GHY72" s="386"/>
      <c r="GHZ72" s="386"/>
      <c r="GIA72" s="386"/>
      <c r="GIB72" s="386"/>
      <c r="GIC72" s="386"/>
      <c r="GID72" s="386"/>
      <c r="GIE72" s="386"/>
      <c r="GIF72" s="386"/>
      <c r="GIG72" s="386"/>
      <c r="GIH72" s="386"/>
      <c r="GII72" s="386"/>
      <c r="GIJ72" s="386"/>
      <c r="GIK72" s="386"/>
      <c r="GIL72" s="386"/>
      <c r="GIM72" s="386"/>
      <c r="GIN72" s="386"/>
      <c r="GIO72" s="386"/>
      <c r="GIP72" s="386"/>
      <c r="GIQ72" s="386"/>
      <c r="GIR72" s="386"/>
      <c r="GIS72" s="386"/>
      <c r="GIT72" s="386"/>
      <c r="GIU72" s="386"/>
      <c r="GIV72" s="386"/>
      <c r="GIW72" s="386"/>
      <c r="GIX72" s="386"/>
      <c r="GIY72" s="386"/>
      <c r="GIZ72" s="386"/>
      <c r="GJA72" s="386"/>
      <c r="GJB72" s="386"/>
      <c r="GJC72" s="386"/>
      <c r="GJD72" s="386"/>
      <c r="GJE72" s="386"/>
      <c r="GJF72" s="386"/>
      <c r="GJG72" s="386"/>
      <c r="GJH72" s="386"/>
      <c r="GJI72" s="386"/>
      <c r="GJJ72" s="386"/>
      <c r="GJK72" s="386"/>
      <c r="GJL72" s="386"/>
      <c r="GJM72" s="386"/>
      <c r="GJN72" s="386"/>
      <c r="GJO72" s="386"/>
      <c r="GJP72" s="386"/>
      <c r="GJQ72" s="386"/>
      <c r="GJR72" s="386"/>
      <c r="GJS72" s="386"/>
      <c r="GJT72" s="386"/>
      <c r="GJU72" s="386"/>
      <c r="GJV72" s="386"/>
      <c r="GJW72" s="386"/>
      <c r="GJX72" s="386"/>
      <c r="GJY72" s="386"/>
      <c r="GJZ72" s="386"/>
      <c r="GKA72" s="386"/>
      <c r="GKB72" s="386"/>
      <c r="GKC72" s="386"/>
      <c r="GKD72" s="386"/>
      <c r="GKE72" s="386"/>
      <c r="GKF72" s="386"/>
      <c r="GKG72" s="386"/>
      <c r="GKH72" s="386"/>
      <c r="GKI72" s="386"/>
      <c r="GKJ72" s="386"/>
      <c r="GKK72" s="386"/>
      <c r="GKL72" s="386"/>
      <c r="GKM72" s="386"/>
      <c r="GKN72" s="386"/>
      <c r="GKO72" s="386"/>
      <c r="GKP72" s="386"/>
      <c r="GKQ72" s="386"/>
      <c r="GKR72" s="386"/>
      <c r="GKS72" s="386"/>
      <c r="GKT72" s="386"/>
      <c r="GKU72" s="386"/>
      <c r="GKV72" s="386"/>
      <c r="GKW72" s="386"/>
      <c r="GKX72" s="386"/>
      <c r="GKY72" s="386"/>
      <c r="GKZ72" s="386"/>
      <c r="GLA72" s="386"/>
      <c r="GLB72" s="386"/>
      <c r="GLC72" s="386"/>
      <c r="GLD72" s="386"/>
      <c r="GLE72" s="386"/>
      <c r="GLF72" s="386"/>
      <c r="GLG72" s="386"/>
      <c r="GLH72" s="386"/>
      <c r="GLI72" s="386"/>
      <c r="GLJ72" s="386"/>
      <c r="GLK72" s="386"/>
      <c r="GLL72" s="386"/>
      <c r="GLM72" s="386"/>
      <c r="GLN72" s="386"/>
      <c r="GLO72" s="386"/>
      <c r="GLP72" s="386"/>
      <c r="GLQ72" s="386"/>
      <c r="GLR72" s="386"/>
      <c r="GLS72" s="386"/>
      <c r="GLT72" s="386"/>
      <c r="GLU72" s="386"/>
      <c r="GLV72" s="386"/>
      <c r="GLW72" s="386"/>
      <c r="GLX72" s="386"/>
      <c r="GLY72" s="386"/>
      <c r="GLZ72" s="386"/>
      <c r="GMA72" s="386"/>
      <c r="GMB72" s="386"/>
      <c r="GMC72" s="386"/>
      <c r="GMD72" s="386"/>
      <c r="GME72" s="386"/>
      <c r="GMF72" s="386"/>
      <c r="GMG72" s="386"/>
      <c r="GMH72" s="386"/>
      <c r="GMI72" s="386"/>
      <c r="GMJ72" s="386"/>
      <c r="GMK72" s="386"/>
      <c r="GML72" s="386"/>
      <c r="GMM72" s="386"/>
      <c r="GMN72" s="386"/>
      <c r="GMO72" s="386"/>
      <c r="GMP72" s="386"/>
      <c r="GMQ72" s="386"/>
      <c r="GMR72" s="386"/>
      <c r="GMS72" s="386"/>
      <c r="GMT72" s="386"/>
      <c r="GMU72" s="386"/>
      <c r="GMV72" s="386"/>
      <c r="GMW72" s="386"/>
      <c r="GMX72" s="386"/>
      <c r="GMY72" s="386"/>
      <c r="GMZ72" s="386"/>
      <c r="GNA72" s="386"/>
      <c r="GNB72" s="386"/>
      <c r="GNC72" s="386"/>
      <c r="GND72" s="386"/>
      <c r="GNE72" s="386"/>
      <c r="GNF72" s="386"/>
      <c r="GNG72" s="386"/>
      <c r="GNH72" s="386"/>
      <c r="GNI72" s="386"/>
      <c r="GNJ72" s="386"/>
      <c r="GNK72" s="386"/>
      <c r="GNL72" s="386"/>
      <c r="GNM72" s="386"/>
      <c r="GNN72" s="386"/>
      <c r="GNO72" s="386"/>
      <c r="GNP72" s="386"/>
      <c r="GNQ72" s="386"/>
      <c r="GNR72" s="386"/>
      <c r="GNS72" s="386"/>
      <c r="GNT72" s="386"/>
      <c r="GNU72" s="386"/>
      <c r="GNV72" s="386"/>
      <c r="GNW72" s="386"/>
      <c r="GNX72" s="386"/>
      <c r="GNY72" s="386"/>
      <c r="GNZ72" s="386"/>
      <c r="GOA72" s="386"/>
      <c r="GOB72" s="386"/>
      <c r="GOC72" s="386"/>
      <c r="GOD72" s="386"/>
      <c r="GOE72" s="386"/>
      <c r="GOF72" s="386"/>
      <c r="GOG72" s="386"/>
      <c r="GOH72" s="386"/>
      <c r="GOI72" s="386"/>
      <c r="GOJ72" s="386"/>
      <c r="GOK72" s="386"/>
      <c r="GOL72" s="386"/>
      <c r="GOM72" s="386"/>
      <c r="GON72" s="386"/>
      <c r="GOO72" s="386"/>
      <c r="GOP72" s="386"/>
      <c r="GOQ72" s="386"/>
      <c r="GOR72" s="386"/>
      <c r="GOS72" s="386"/>
      <c r="GOT72" s="386"/>
      <c r="GOU72" s="386"/>
      <c r="GOV72" s="386"/>
      <c r="GOW72" s="386"/>
      <c r="GOX72" s="386"/>
      <c r="GOY72" s="386"/>
      <c r="GOZ72" s="386"/>
      <c r="GPA72" s="386"/>
      <c r="GPB72" s="386"/>
      <c r="GPC72" s="386"/>
      <c r="GPD72" s="386"/>
      <c r="GPE72" s="386"/>
      <c r="GPF72" s="386"/>
      <c r="GPG72" s="386"/>
      <c r="GPH72" s="386"/>
      <c r="GPI72" s="386"/>
      <c r="GPJ72" s="386"/>
      <c r="GPK72" s="386"/>
      <c r="GPL72" s="386"/>
      <c r="GPM72" s="386"/>
      <c r="GPN72" s="386"/>
      <c r="GPO72" s="386"/>
      <c r="GPP72" s="386"/>
      <c r="GPQ72" s="386"/>
      <c r="GPR72" s="386"/>
      <c r="GPS72" s="386"/>
      <c r="GPT72" s="386"/>
      <c r="GPU72" s="386"/>
      <c r="GPV72" s="386"/>
      <c r="GPW72" s="386"/>
      <c r="GPX72" s="386"/>
      <c r="GPY72" s="386"/>
      <c r="GPZ72" s="386"/>
      <c r="GQA72" s="386"/>
      <c r="GQB72" s="386"/>
      <c r="GQC72" s="386"/>
      <c r="GQD72" s="386"/>
      <c r="GQE72" s="386"/>
      <c r="GQF72" s="386"/>
      <c r="GQG72" s="386"/>
      <c r="GQH72" s="386"/>
      <c r="GQI72" s="386"/>
      <c r="GQJ72" s="386"/>
      <c r="GQK72" s="386"/>
      <c r="GQL72" s="386"/>
      <c r="GQM72" s="386"/>
      <c r="GQN72" s="386"/>
      <c r="GQO72" s="386"/>
      <c r="GQP72" s="386"/>
      <c r="GQQ72" s="386"/>
      <c r="GQR72" s="386"/>
      <c r="GQS72" s="386"/>
      <c r="GQT72" s="386"/>
      <c r="GQU72" s="386"/>
      <c r="GQV72" s="386"/>
      <c r="GQW72" s="386"/>
      <c r="GQX72" s="386"/>
      <c r="GQY72" s="386"/>
      <c r="GQZ72" s="386"/>
      <c r="GRA72" s="386"/>
      <c r="GRB72" s="386"/>
      <c r="GRC72" s="386"/>
      <c r="GRD72" s="386"/>
      <c r="GRE72" s="386"/>
      <c r="GRF72" s="386"/>
      <c r="GRG72" s="386"/>
      <c r="GRH72" s="386"/>
      <c r="GRI72" s="386"/>
      <c r="GRJ72" s="386"/>
      <c r="GRK72" s="386"/>
      <c r="GRL72" s="386"/>
      <c r="GRM72" s="386"/>
      <c r="GRN72" s="386"/>
      <c r="GRO72" s="386"/>
      <c r="GRP72" s="386"/>
      <c r="GRQ72" s="386"/>
      <c r="GRR72" s="386"/>
      <c r="GRS72" s="386"/>
      <c r="GRT72" s="386"/>
      <c r="GRU72" s="386"/>
      <c r="GRV72" s="386"/>
      <c r="GRW72" s="386"/>
      <c r="GRX72" s="386"/>
      <c r="GRY72" s="386"/>
      <c r="GRZ72" s="386"/>
      <c r="GSA72" s="386"/>
      <c r="GSB72" s="386"/>
      <c r="GSC72" s="386"/>
      <c r="GSD72" s="386"/>
      <c r="GSE72" s="386"/>
      <c r="GSF72" s="386"/>
      <c r="GSG72" s="386"/>
      <c r="GSH72" s="386"/>
      <c r="GSI72" s="386"/>
      <c r="GSJ72" s="386"/>
      <c r="GSK72" s="386"/>
      <c r="GSL72" s="386"/>
      <c r="GSM72" s="386"/>
      <c r="GSN72" s="386"/>
      <c r="GSO72" s="386"/>
      <c r="GSP72" s="386"/>
      <c r="GSQ72" s="386"/>
      <c r="GSR72" s="386"/>
      <c r="GSS72" s="386"/>
      <c r="GST72" s="386"/>
      <c r="GSU72" s="386"/>
      <c r="GSV72" s="386"/>
      <c r="GSW72" s="386"/>
      <c r="GSX72" s="386"/>
      <c r="GSY72" s="386"/>
      <c r="GSZ72" s="386"/>
      <c r="GTA72" s="386"/>
      <c r="GTB72" s="386"/>
      <c r="GTC72" s="386"/>
      <c r="GTD72" s="386"/>
      <c r="GTE72" s="386"/>
      <c r="GTF72" s="386"/>
      <c r="GTG72" s="386"/>
      <c r="GTH72" s="386"/>
      <c r="GTI72" s="386"/>
      <c r="GTJ72" s="386"/>
      <c r="GTK72" s="386"/>
      <c r="GTL72" s="386"/>
      <c r="GTM72" s="386"/>
      <c r="GTN72" s="386"/>
      <c r="GTO72" s="386"/>
      <c r="GTP72" s="386"/>
      <c r="GTQ72" s="386"/>
      <c r="GTR72" s="386"/>
      <c r="GTS72" s="386"/>
      <c r="GTT72" s="386"/>
      <c r="GTU72" s="386"/>
      <c r="GTV72" s="386"/>
      <c r="GTW72" s="386"/>
      <c r="GTX72" s="386"/>
      <c r="GTY72" s="386"/>
      <c r="GTZ72" s="386"/>
      <c r="GUA72" s="386"/>
      <c r="GUB72" s="386"/>
      <c r="GUC72" s="386"/>
      <c r="GUD72" s="386"/>
      <c r="GUE72" s="386"/>
      <c r="GUF72" s="386"/>
      <c r="GUG72" s="386"/>
      <c r="GUH72" s="386"/>
      <c r="GUI72" s="386"/>
      <c r="GUJ72" s="386"/>
      <c r="GUK72" s="386"/>
      <c r="GUL72" s="386"/>
      <c r="GUM72" s="386"/>
      <c r="GUN72" s="386"/>
      <c r="GUO72" s="386"/>
      <c r="GUP72" s="386"/>
      <c r="GUQ72" s="386"/>
      <c r="GUR72" s="386"/>
      <c r="GUS72" s="386"/>
      <c r="GUT72" s="386"/>
      <c r="GUU72" s="386"/>
      <c r="GUV72" s="386"/>
      <c r="GUW72" s="386"/>
      <c r="GUX72" s="386"/>
      <c r="GUY72" s="386"/>
      <c r="GUZ72" s="386"/>
      <c r="GVA72" s="386"/>
      <c r="GVB72" s="386"/>
      <c r="GVC72" s="386"/>
      <c r="GVD72" s="386"/>
      <c r="GVE72" s="386"/>
      <c r="GVF72" s="386"/>
      <c r="GVG72" s="386"/>
      <c r="GVH72" s="386"/>
      <c r="GVI72" s="386"/>
      <c r="GVJ72" s="386"/>
      <c r="GVK72" s="386"/>
      <c r="GVL72" s="386"/>
      <c r="GVM72" s="386"/>
      <c r="GVN72" s="386"/>
      <c r="GVO72" s="386"/>
      <c r="GVP72" s="386"/>
      <c r="GVQ72" s="386"/>
      <c r="GVR72" s="386"/>
      <c r="GVS72" s="386"/>
      <c r="GVT72" s="386"/>
      <c r="GVU72" s="386"/>
      <c r="GVV72" s="386"/>
      <c r="GVW72" s="386"/>
      <c r="GVX72" s="386"/>
      <c r="GVY72" s="386"/>
      <c r="GVZ72" s="386"/>
      <c r="GWA72" s="386"/>
      <c r="GWB72" s="386"/>
      <c r="GWC72" s="386"/>
      <c r="GWD72" s="386"/>
      <c r="GWE72" s="386"/>
      <c r="GWF72" s="386"/>
      <c r="GWG72" s="386"/>
      <c r="GWH72" s="386"/>
      <c r="GWI72" s="386"/>
      <c r="GWJ72" s="386"/>
      <c r="GWK72" s="386"/>
      <c r="GWL72" s="386"/>
      <c r="GWM72" s="386"/>
      <c r="GWN72" s="386"/>
      <c r="GWO72" s="386"/>
      <c r="GWP72" s="386"/>
      <c r="GWQ72" s="386"/>
      <c r="GWR72" s="386"/>
      <c r="GWS72" s="386"/>
      <c r="GWT72" s="386"/>
      <c r="GWU72" s="386"/>
      <c r="GWV72" s="386"/>
      <c r="GWW72" s="386"/>
      <c r="GWX72" s="386"/>
      <c r="GWY72" s="386"/>
      <c r="GWZ72" s="386"/>
      <c r="GXA72" s="386"/>
      <c r="GXB72" s="386"/>
      <c r="GXC72" s="386"/>
      <c r="GXD72" s="386"/>
      <c r="GXE72" s="386"/>
      <c r="GXF72" s="386"/>
      <c r="GXG72" s="386"/>
      <c r="GXH72" s="386"/>
      <c r="GXI72" s="386"/>
      <c r="GXJ72" s="386"/>
      <c r="GXK72" s="386"/>
      <c r="GXL72" s="386"/>
      <c r="GXM72" s="386"/>
      <c r="GXN72" s="386"/>
      <c r="GXO72" s="386"/>
      <c r="GXP72" s="386"/>
      <c r="GXQ72" s="386"/>
      <c r="GXR72" s="386"/>
      <c r="GXS72" s="386"/>
      <c r="GXT72" s="386"/>
      <c r="GXU72" s="386"/>
      <c r="GXV72" s="386"/>
      <c r="GXW72" s="386"/>
      <c r="GXX72" s="386"/>
      <c r="GXY72" s="386"/>
      <c r="GXZ72" s="386"/>
      <c r="GYA72" s="386"/>
      <c r="GYB72" s="386"/>
      <c r="GYC72" s="386"/>
      <c r="GYD72" s="386"/>
      <c r="GYE72" s="386"/>
      <c r="GYF72" s="386"/>
      <c r="GYG72" s="386"/>
      <c r="GYH72" s="386"/>
      <c r="GYI72" s="386"/>
      <c r="GYJ72" s="386"/>
      <c r="GYK72" s="386"/>
      <c r="GYL72" s="386"/>
      <c r="GYM72" s="386"/>
      <c r="GYN72" s="386"/>
      <c r="GYO72" s="386"/>
      <c r="GYP72" s="386"/>
      <c r="GYQ72" s="386"/>
      <c r="GYR72" s="386"/>
      <c r="GYS72" s="386"/>
      <c r="GYT72" s="386"/>
      <c r="GYU72" s="386"/>
      <c r="GYV72" s="386"/>
      <c r="GYW72" s="386"/>
      <c r="GYX72" s="386"/>
      <c r="GYY72" s="386"/>
      <c r="GYZ72" s="386"/>
      <c r="GZA72" s="386"/>
      <c r="GZB72" s="386"/>
      <c r="GZC72" s="386"/>
      <c r="GZD72" s="386"/>
      <c r="GZE72" s="386"/>
      <c r="GZF72" s="386"/>
      <c r="GZG72" s="386"/>
      <c r="GZH72" s="386"/>
      <c r="GZI72" s="386"/>
      <c r="GZJ72" s="386"/>
      <c r="GZK72" s="386"/>
      <c r="GZL72" s="386"/>
      <c r="GZM72" s="386"/>
      <c r="GZN72" s="386"/>
      <c r="GZO72" s="386"/>
      <c r="GZP72" s="386"/>
      <c r="GZQ72" s="386"/>
      <c r="GZR72" s="386"/>
      <c r="GZS72" s="386"/>
      <c r="GZT72" s="386"/>
      <c r="GZU72" s="386"/>
      <c r="GZV72" s="386"/>
      <c r="GZW72" s="386"/>
      <c r="GZX72" s="386"/>
      <c r="GZY72" s="386"/>
      <c r="GZZ72" s="386"/>
      <c r="HAA72" s="386"/>
      <c r="HAB72" s="386"/>
      <c r="HAC72" s="386"/>
      <c r="HAD72" s="386"/>
      <c r="HAE72" s="386"/>
      <c r="HAF72" s="386"/>
      <c r="HAG72" s="386"/>
      <c r="HAH72" s="386"/>
      <c r="HAI72" s="386"/>
      <c r="HAJ72" s="386"/>
      <c r="HAK72" s="386"/>
      <c r="HAL72" s="386"/>
      <c r="HAM72" s="386"/>
      <c r="HAN72" s="386"/>
      <c r="HAO72" s="386"/>
      <c r="HAP72" s="386"/>
      <c r="HAQ72" s="386"/>
      <c r="HAR72" s="386"/>
      <c r="HAS72" s="386"/>
      <c r="HAT72" s="386"/>
      <c r="HAU72" s="386"/>
      <c r="HAV72" s="386"/>
      <c r="HAW72" s="386"/>
      <c r="HAX72" s="386"/>
      <c r="HAY72" s="386"/>
      <c r="HAZ72" s="386"/>
      <c r="HBA72" s="386"/>
      <c r="HBB72" s="386"/>
      <c r="HBC72" s="386"/>
      <c r="HBD72" s="386"/>
      <c r="HBE72" s="386"/>
      <c r="HBF72" s="386"/>
      <c r="HBG72" s="386"/>
      <c r="HBH72" s="386"/>
      <c r="HBI72" s="386"/>
      <c r="HBJ72" s="386"/>
      <c r="HBK72" s="386"/>
      <c r="HBL72" s="386"/>
      <c r="HBM72" s="386"/>
      <c r="HBN72" s="386"/>
      <c r="HBO72" s="386"/>
      <c r="HBP72" s="386"/>
      <c r="HBQ72" s="386"/>
      <c r="HBR72" s="386"/>
      <c r="HBS72" s="386"/>
      <c r="HBT72" s="386"/>
      <c r="HBU72" s="386"/>
      <c r="HBV72" s="386"/>
      <c r="HBW72" s="386"/>
      <c r="HBX72" s="386"/>
      <c r="HBY72" s="386"/>
      <c r="HBZ72" s="386"/>
      <c r="HCA72" s="386"/>
      <c r="HCB72" s="386"/>
      <c r="HCC72" s="386"/>
      <c r="HCD72" s="386"/>
      <c r="HCE72" s="386"/>
      <c r="HCF72" s="386"/>
      <c r="HCG72" s="386"/>
      <c r="HCH72" s="386"/>
      <c r="HCI72" s="386"/>
      <c r="HCJ72" s="386"/>
      <c r="HCK72" s="386"/>
      <c r="HCL72" s="386"/>
      <c r="HCM72" s="386"/>
      <c r="HCN72" s="386"/>
      <c r="HCO72" s="386"/>
      <c r="HCP72" s="386"/>
      <c r="HCQ72" s="386"/>
      <c r="HCR72" s="386"/>
      <c r="HCS72" s="386"/>
      <c r="HCT72" s="386"/>
      <c r="HCU72" s="386"/>
      <c r="HCV72" s="386"/>
      <c r="HCW72" s="386"/>
      <c r="HCX72" s="386"/>
      <c r="HCY72" s="386"/>
      <c r="HCZ72" s="386"/>
      <c r="HDA72" s="386"/>
      <c r="HDB72" s="386"/>
      <c r="HDC72" s="386"/>
      <c r="HDD72" s="386"/>
      <c r="HDE72" s="386"/>
      <c r="HDF72" s="386"/>
      <c r="HDG72" s="386"/>
      <c r="HDH72" s="386"/>
      <c r="HDI72" s="386"/>
      <c r="HDJ72" s="386"/>
      <c r="HDK72" s="386"/>
      <c r="HDL72" s="386"/>
      <c r="HDM72" s="386"/>
      <c r="HDN72" s="386"/>
      <c r="HDO72" s="386"/>
      <c r="HDP72" s="386"/>
      <c r="HDQ72" s="386"/>
      <c r="HDR72" s="386"/>
      <c r="HDS72" s="386"/>
      <c r="HDT72" s="386"/>
      <c r="HDU72" s="386"/>
      <c r="HDV72" s="386"/>
      <c r="HDW72" s="386"/>
      <c r="HDX72" s="386"/>
      <c r="HDY72" s="386"/>
      <c r="HDZ72" s="386"/>
      <c r="HEA72" s="386"/>
      <c r="HEB72" s="386"/>
      <c r="HEC72" s="386"/>
      <c r="HED72" s="386"/>
      <c r="HEE72" s="386"/>
      <c r="HEF72" s="386"/>
      <c r="HEG72" s="386"/>
      <c r="HEH72" s="386"/>
      <c r="HEI72" s="386"/>
      <c r="HEJ72" s="386"/>
      <c r="HEK72" s="386"/>
      <c r="HEL72" s="386"/>
      <c r="HEM72" s="386"/>
      <c r="HEN72" s="386"/>
      <c r="HEO72" s="386"/>
      <c r="HEP72" s="386"/>
      <c r="HEQ72" s="386"/>
      <c r="HER72" s="386"/>
      <c r="HES72" s="386"/>
      <c r="HET72" s="386"/>
      <c r="HEU72" s="386"/>
      <c r="HEV72" s="386"/>
      <c r="HEW72" s="386"/>
      <c r="HEX72" s="386"/>
      <c r="HEY72" s="386"/>
      <c r="HEZ72" s="386"/>
      <c r="HFA72" s="386"/>
      <c r="HFB72" s="386"/>
      <c r="HFC72" s="386"/>
      <c r="HFD72" s="386"/>
      <c r="HFE72" s="386"/>
      <c r="HFF72" s="386"/>
      <c r="HFG72" s="386"/>
      <c r="HFH72" s="386"/>
      <c r="HFI72" s="386"/>
      <c r="HFJ72" s="386"/>
      <c r="HFK72" s="386"/>
      <c r="HFL72" s="386"/>
      <c r="HFM72" s="386"/>
      <c r="HFN72" s="386"/>
      <c r="HFO72" s="386"/>
      <c r="HFP72" s="386"/>
      <c r="HFQ72" s="386"/>
      <c r="HFR72" s="386"/>
      <c r="HFS72" s="386"/>
      <c r="HFT72" s="386"/>
      <c r="HFU72" s="386"/>
      <c r="HFV72" s="386"/>
      <c r="HFW72" s="386"/>
      <c r="HFX72" s="386"/>
      <c r="HFY72" s="386"/>
      <c r="HFZ72" s="386"/>
      <c r="HGA72" s="386"/>
      <c r="HGB72" s="386"/>
      <c r="HGC72" s="386"/>
      <c r="HGD72" s="386"/>
      <c r="HGE72" s="386"/>
      <c r="HGF72" s="386"/>
      <c r="HGG72" s="386"/>
      <c r="HGH72" s="386"/>
      <c r="HGI72" s="386"/>
      <c r="HGJ72" s="386"/>
      <c r="HGK72" s="386"/>
      <c r="HGL72" s="386"/>
      <c r="HGM72" s="386"/>
      <c r="HGN72" s="386"/>
      <c r="HGO72" s="386"/>
      <c r="HGP72" s="386"/>
      <c r="HGQ72" s="386"/>
      <c r="HGR72" s="386"/>
      <c r="HGS72" s="386"/>
      <c r="HGT72" s="386"/>
      <c r="HGU72" s="386"/>
      <c r="HGV72" s="386"/>
      <c r="HGW72" s="386"/>
      <c r="HGX72" s="386"/>
      <c r="HGY72" s="386"/>
      <c r="HGZ72" s="386"/>
      <c r="HHA72" s="386"/>
      <c r="HHB72" s="386"/>
      <c r="HHC72" s="386"/>
      <c r="HHD72" s="386"/>
      <c r="HHE72" s="386"/>
      <c r="HHF72" s="386"/>
      <c r="HHG72" s="386"/>
      <c r="HHH72" s="386"/>
      <c r="HHI72" s="386"/>
      <c r="HHJ72" s="386"/>
      <c r="HHK72" s="386"/>
      <c r="HHL72" s="386"/>
      <c r="HHM72" s="386"/>
      <c r="HHN72" s="386"/>
      <c r="HHO72" s="386"/>
      <c r="HHP72" s="386"/>
      <c r="HHQ72" s="386"/>
      <c r="HHR72" s="386"/>
      <c r="HHS72" s="386"/>
      <c r="HHT72" s="386"/>
      <c r="HHU72" s="386"/>
      <c r="HHV72" s="386"/>
      <c r="HHW72" s="386"/>
      <c r="HHX72" s="386"/>
      <c r="HHY72" s="386"/>
      <c r="HHZ72" s="386"/>
      <c r="HIA72" s="386"/>
      <c r="HIB72" s="386"/>
      <c r="HIC72" s="386"/>
      <c r="HID72" s="386"/>
      <c r="HIE72" s="386"/>
      <c r="HIF72" s="386"/>
      <c r="HIG72" s="386"/>
      <c r="HIH72" s="386"/>
      <c r="HII72" s="386"/>
      <c r="HIJ72" s="386"/>
      <c r="HIK72" s="386"/>
      <c r="HIL72" s="386"/>
      <c r="HIM72" s="386"/>
      <c r="HIN72" s="386"/>
      <c r="HIO72" s="386"/>
      <c r="HIP72" s="386"/>
      <c r="HIQ72" s="386"/>
      <c r="HIR72" s="386"/>
      <c r="HIS72" s="386"/>
      <c r="HIT72" s="386"/>
      <c r="HIU72" s="386"/>
      <c r="HIV72" s="386"/>
      <c r="HIW72" s="386"/>
      <c r="HIX72" s="386"/>
      <c r="HIY72" s="386"/>
      <c r="HIZ72" s="386"/>
      <c r="HJA72" s="386"/>
      <c r="HJB72" s="386"/>
      <c r="HJC72" s="386"/>
      <c r="HJD72" s="386"/>
      <c r="HJE72" s="386"/>
      <c r="HJF72" s="386"/>
      <c r="HJG72" s="386"/>
      <c r="HJH72" s="386"/>
      <c r="HJI72" s="386"/>
      <c r="HJJ72" s="386"/>
      <c r="HJK72" s="386"/>
      <c r="HJL72" s="386"/>
      <c r="HJM72" s="386"/>
      <c r="HJN72" s="386"/>
      <c r="HJO72" s="386"/>
      <c r="HJP72" s="386"/>
      <c r="HJQ72" s="386"/>
      <c r="HJR72" s="386"/>
      <c r="HJS72" s="386"/>
      <c r="HJT72" s="386"/>
      <c r="HJU72" s="386"/>
      <c r="HJV72" s="386"/>
      <c r="HJW72" s="386"/>
      <c r="HJX72" s="386"/>
      <c r="HJY72" s="386"/>
      <c r="HJZ72" s="386"/>
      <c r="HKA72" s="386"/>
      <c r="HKB72" s="386"/>
      <c r="HKC72" s="386"/>
      <c r="HKD72" s="386"/>
      <c r="HKE72" s="386"/>
      <c r="HKF72" s="386"/>
      <c r="HKG72" s="386"/>
      <c r="HKH72" s="386"/>
      <c r="HKI72" s="386"/>
      <c r="HKJ72" s="386"/>
      <c r="HKK72" s="386"/>
      <c r="HKL72" s="386"/>
      <c r="HKM72" s="386"/>
      <c r="HKN72" s="386"/>
      <c r="HKO72" s="386"/>
      <c r="HKP72" s="386"/>
      <c r="HKQ72" s="386"/>
      <c r="HKR72" s="386"/>
      <c r="HKS72" s="386"/>
      <c r="HKT72" s="386"/>
      <c r="HKU72" s="386"/>
      <c r="HKV72" s="386"/>
      <c r="HKW72" s="386"/>
      <c r="HKX72" s="386"/>
      <c r="HKY72" s="386"/>
      <c r="HKZ72" s="386"/>
      <c r="HLA72" s="386"/>
      <c r="HLB72" s="386"/>
      <c r="HLC72" s="386"/>
      <c r="HLD72" s="386"/>
      <c r="HLE72" s="386"/>
      <c r="HLF72" s="386"/>
      <c r="HLG72" s="386"/>
      <c r="HLH72" s="386"/>
      <c r="HLI72" s="386"/>
      <c r="HLJ72" s="386"/>
      <c r="HLK72" s="386"/>
      <c r="HLL72" s="386"/>
      <c r="HLM72" s="386"/>
      <c r="HLN72" s="386"/>
      <c r="HLO72" s="386"/>
      <c r="HLP72" s="386"/>
      <c r="HLQ72" s="386"/>
      <c r="HLR72" s="386"/>
      <c r="HLS72" s="386"/>
      <c r="HLT72" s="386"/>
      <c r="HLU72" s="386"/>
      <c r="HLV72" s="386"/>
      <c r="HLW72" s="386"/>
      <c r="HLX72" s="386"/>
      <c r="HLY72" s="386"/>
      <c r="HLZ72" s="386"/>
      <c r="HMA72" s="386"/>
      <c r="HMB72" s="386"/>
      <c r="HMC72" s="386"/>
      <c r="HMD72" s="386"/>
      <c r="HME72" s="386"/>
      <c r="HMF72" s="386"/>
      <c r="HMG72" s="386"/>
      <c r="HMH72" s="386"/>
      <c r="HMI72" s="386"/>
      <c r="HMJ72" s="386"/>
      <c r="HMK72" s="386"/>
      <c r="HML72" s="386"/>
      <c r="HMM72" s="386"/>
      <c r="HMN72" s="386"/>
      <c r="HMO72" s="386"/>
      <c r="HMP72" s="386"/>
      <c r="HMQ72" s="386"/>
      <c r="HMR72" s="386"/>
      <c r="HMS72" s="386"/>
      <c r="HMT72" s="386"/>
      <c r="HMU72" s="386"/>
      <c r="HMV72" s="386"/>
      <c r="HMW72" s="386"/>
      <c r="HMX72" s="386"/>
      <c r="HMY72" s="386"/>
      <c r="HMZ72" s="386"/>
      <c r="HNA72" s="386"/>
      <c r="HNB72" s="386"/>
      <c r="HNC72" s="386"/>
      <c r="HND72" s="386"/>
      <c r="HNE72" s="386"/>
      <c r="HNF72" s="386"/>
      <c r="HNG72" s="386"/>
      <c r="HNH72" s="386"/>
      <c r="HNI72" s="386"/>
      <c r="HNJ72" s="386"/>
      <c r="HNK72" s="386"/>
      <c r="HNL72" s="386"/>
      <c r="HNM72" s="386"/>
      <c r="HNN72" s="386"/>
      <c r="HNO72" s="386"/>
      <c r="HNP72" s="386"/>
      <c r="HNQ72" s="386"/>
      <c r="HNR72" s="386"/>
      <c r="HNS72" s="386"/>
      <c r="HNT72" s="386"/>
      <c r="HNU72" s="386"/>
      <c r="HNV72" s="386"/>
      <c r="HNW72" s="386"/>
      <c r="HNX72" s="386"/>
      <c r="HNY72" s="386"/>
      <c r="HNZ72" s="386"/>
      <c r="HOA72" s="386"/>
      <c r="HOB72" s="386"/>
      <c r="HOC72" s="386"/>
      <c r="HOD72" s="386"/>
      <c r="HOE72" s="386"/>
      <c r="HOF72" s="386"/>
      <c r="HOG72" s="386"/>
      <c r="HOH72" s="386"/>
      <c r="HOI72" s="386"/>
      <c r="HOJ72" s="386"/>
      <c r="HOK72" s="386"/>
      <c r="HOL72" s="386"/>
      <c r="HOM72" s="386"/>
      <c r="HON72" s="386"/>
      <c r="HOO72" s="386"/>
      <c r="HOP72" s="386"/>
      <c r="HOQ72" s="386"/>
      <c r="HOR72" s="386"/>
      <c r="HOS72" s="386"/>
      <c r="HOT72" s="386"/>
      <c r="HOU72" s="386"/>
      <c r="HOV72" s="386"/>
      <c r="HOW72" s="386"/>
      <c r="HOX72" s="386"/>
      <c r="HOY72" s="386"/>
      <c r="HOZ72" s="386"/>
      <c r="HPA72" s="386"/>
      <c r="HPB72" s="386"/>
      <c r="HPC72" s="386"/>
      <c r="HPD72" s="386"/>
      <c r="HPE72" s="386"/>
      <c r="HPF72" s="386"/>
      <c r="HPG72" s="386"/>
      <c r="HPH72" s="386"/>
      <c r="HPI72" s="386"/>
      <c r="HPJ72" s="386"/>
      <c r="HPK72" s="386"/>
      <c r="HPL72" s="386"/>
      <c r="HPM72" s="386"/>
      <c r="HPN72" s="386"/>
      <c r="HPO72" s="386"/>
      <c r="HPP72" s="386"/>
      <c r="HPQ72" s="386"/>
      <c r="HPR72" s="386"/>
      <c r="HPS72" s="386"/>
      <c r="HPT72" s="386"/>
      <c r="HPU72" s="386"/>
      <c r="HPV72" s="386"/>
      <c r="HPW72" s="386"/>
      <c r="HPX72" s="386"/>
      <c r="HPY72" s="386"/>
      <c r="HPZ72" s="386"/>
      <c r="HQA72" s="386"/>
      <c r="HQB72" s="386"/>
      <c r="HQC72" s="386"/>
      <c r="HQD72" s="386"/>
      <c r="HQE72" s="386"/>
      <c r="HQF72" s="386"/>
      <c r="HQG72" s="386"/>
      <c r="HQH72" s="386"/>
      <c r="HQI72" s="386"/>
      <c r="HQJ72" s="386"/>
      <c r="HQK72" s="386"/>
      <c r="HQL72" s="386"/>
      <c r="HQM72" s="386"/>
      <c r="HQN72" s="386"/>
      <c r="HQO72" s="386"/>
      <c r="HQP72" s="386"/>
      <c r="HQQ72" s="386"/>
      <c r="HQR72" s="386"/>
      <c r="HQS72" s="386"/>
      <c r="HQT72" s="386"/>
      <c r="HQU72" s="386"/>
      <c r="HQV72" s="386"/>
      <c r="HQW72" s="386"/>
      <c r="HQX72" s="386"/>
      <c r="HQY72" s="386"/>
      <c r="HQZ72" s="386"/>
      <c r="HRA72" s="386"/>
      <c r="HRB72" s="386"/>
      <c r="HRC72" s="386"/>
      <c r="HRD72" s="386"/>
      <c r="HRE72" s="386"/>
      <c r="HRF72" s="386"/>
      <c r="HRG72" s="386"/>
      <c r="HRH72" s="386"/>
      <c r="HRI72" s="386"/>
      <c r="HRJ72" s="386"/>
      <c r="HRK72" s="386"/>
      <c r="HRL72" s="386"/>
      <c r="HRM72" s="386"/>
      <c r="HRN72" s="386"/>
      <c r="HRO72" s="386"/>
      <c r="HRP72" s="386"/>
      <c r="HRQ72" s="386"/>
      <c r="HRR72" s="386"/>
      <c r="HRS72" s="386"/>
      <c r="HRT72" s="386"/>
      <c r="HRU72" s="386"/>
      <c r="HRV72" s="386"/>
      <c r="HRW72" s="386"/>
      <c r="HRX72" s="386"/>
      <c r="HRY72" s="386"/>
      <c r="HRZ72" s="386"/>
      <c r="HSA72" s="386"/>
      <c r="HSB72" s="386"/>
      <c r="HSC72" s="386"/>
      <c r="HSD72" s="386"/>
      <c r="HSE72" s="386"/>
      <c r="HSF72" s="386"/>
      <c r="HSG72" s="386"/>
      <c r="HSH72" s="386"/>
      <c r="HSI72" s="386"/>
      <c r="HSJ72" s="386"/>
      <c r="HSK72" s="386"/>
      <c r="HSL72" s="386"/>
      <c r="HSM72" s="386"/>
      <c r="HSN72" s="386"/>
      <c r="HSO72" s="386"/>
      <c r="HSP72" s="386"/>
      <c r="HSQ72" s="386"/>
      <c r="HSR72" s="386"/>
      <c r="HSS72" s="386"/>
      <c r="HST72" s="386"/>
      <c r="HSU72" s="386"/>
      <c r="HSV72" s="386"/>
      <c r="HSW72" s="386"/>
      <c r="HSX72" s="386"/>
      <c r="HSY72" s="386"/>
      <c r="HSZ72" s="386"/>
      <c r="HTA72" s="386"/>
      <c r="HTB72" s="386"/>
      <c r="HTC72" s="386"/>
      <c r="HTD72" s="386"/>
      <c r="HTE72" s="386"/>
      <c r="HTF72" s="386"/>
      <c r="HTG72" s="386"/>
      <c r="HTH72" s="386"/>
      <c r="HTI72" s="386"/>
      <c r="HTJ72" s="386"/>
      <c r="HTK72" s="386"/>
      <c r="HTL72" s="386"/>
      <c r="HTM72" s="386"/>
      <c r="HTN72" s="386"/>
      <c r="HTO72" s="386"/>
      <c r="HTP72" s="386"/>
      <c r="HTQ72" s="386"/>
      <c r="HTR72" s="386"/>
      <c r="HTS72" s="386"/>
      <c r="HTT72" s="386"/>
      <c r="HTU72" s="386"/>
      <c r="HTV72" s="386"/>
      <c r="HTW72" s="386"/>
      <c r="HTX72" s="386"/>
      <c r="HTY72" s="386"/>
      <c r="HTZ72" s="386"/>
      <c r="HUA72" s="386"/>
      <c r="HUB72" s="386"/>
      <c r="HUC72" s="386"/>
      <c r="HUD72" s="386"/>
      <c r="HUE72" s="386"/>
      <c r="HUF72" s="386"/>
      <c r="HUG72" s="386"/>
      <c r="HUH72" s="386"/>
      <c r="HUI72" s="386"/>
      <c r="HUJ72" s="386"/>
      <c r="HUK72" s="386"/>
      <c r="HUL72" s="386"/>
      <c r="HUM72" s="386"/>
      <c r="HUN72" s="386"/>
      <c r="HUO72" s="386"/>
      <c r="HUP72" s="386"/>
      <c r="HUQ72" s="386"/>
      <c r="HUR72" s="386"/>
      <c r="HUS72" s="386"/>
      <c r="HUT72" s="386"/>
      <c r="HUU72" s="386"/>
      <c r="HUV72" s="386"/>
      <c r="HUW72" s="386"/>
      <c r="HUX72" s="386"/>
      <c r="HUY72" s="386"/>
      <c r="HUZ72" s="386"/>
      <c r="HVA72" s="386"/>
      <c r="HVB72" s="386"/>
      <c r="HVC72" s="386"/>
      <c r="HVD72" s="386"/>
      <c r="HVE72" s="386"/>
      <c r="HVF72" s="386"/>
      <c r="HVG72" s="386"/>
      <c r="HVH72" s="386"/>
      <c r="HVI72" s="386"/>
      <c r="HVJ72" s="386"/>
      <c r="HVK72" s="386"/>
      <c r="HVL72" s="386"/>
      <c r="HVM72" s="386"/>
      <c r="HVN72" s="386"/>
      <c r="HVO72" s="386"/>
      <c r="HVP72" s="386"/>
      <c r="HVQ72" s="386"/>
      <c r="HVR72" s="386"/>
      <c r="HVS72" s="386"/>
      <c r="HVT72" s="386"/>
      <c r="HVU72" s="386"/>
      <c r="HVV72" s="386"/>
      <c r="HVW72" s="386"/>
      <c r="HVX72" s="386"/>
      <c r="HVY72" s="386"/>
      <c r="HVZ72" s="386"/>
      <c r="HWA72" s="386"/>
      <c r="HWB72" s="386"/>
      <c r="HWC72" s="386"/>
      <c r="HWD72" s="386"/>
      <c r="HWE72" s="386"/>
      <c r="HWF72" s="386"/>
      <c r="HWG72" s="386"/>
      <c r="HWH72" s="386"/>
      <c r="HWI72" s="386"/>
      <c r="HWJ72" s="386"/>
      <c r="HWK72" s="386"/>
      <c r="HWL72" s="386"/>
      <c r="HWM72" s="386"/>
      <c r="HWN72" s="386"/>
      <c r="HWO72" s="386"/>
      <c r="HWP72" s="386"/>
      <c r="HWQ72" s="386"/>
      <c r="HWR72" s="386"/>
      <c r="HWS72" s="386"/>
      <c r="HWT72" s="386"/>
      <c r="HWU72" s="386"/>
      <c r="HWV72" s="386"/>
      <c r="HWW72" s="386"/>
      <c r="HWX72" s="386"/>
      <c r="HWY72" s="386"/>
      <c r="HWZ72" s="386"/>
      <c r="HXA72" s="386"/>
      <c r="HXB72" s="386"/>
      <c r="HXC72" s="386"/>
      <c r="HXD72" s="386"/>
      <c r="HXE72" s="386"/>
      <c r="HXF72" s="386"/>
      <c r="HXG72" s="386"/>
      <c r="HXH72" s="386"/>
      <c r="HXI72" s="386"/>
      <c r="HXJ72" s="386"/>
      <c r="HXK72" s="386"/>
      <c r="HXL72" s="386"/>
      <c r="HXM72" s="386"/>
      <c r="HXN72" s="386"/>
      <c r="HXO72" s="386"/>
      <c r="HXP72" s="386"/>
      <c r="HXQ72" s="386"/>
      <c r="HXR72" s="386"/>
      <c r="HXS72" s="386"/>
      <c r="HXT72" s="386"/>
      <c r="HXU72" s="386"/>
      <c r="HXV72" s="386"/>
      <c r="HXW72" s="386"/>
      <c r="HXX72" s="386"/>
      <c r="HXY72" s="386"/>
      <c r="HXZ72" s="386"/>
      <c r="HYA72" s="386"/>
      <c r="HYB72" s="386"/>
      <c r="HYC72" s="386"/>
      <c r="HYD72" s="386"/>
      <c r="HYE72" s="386"/>
      <c r="HYF72" s="386"/>
      <c r="HYG72" s="386"/>
      <c r="HYH72" s="386"/>
      <c r="HYI72" s="386"/>
      <c r="HYJ72" s="386"/>
      <c r="HYK72" s="386"/>
      <c r="HYL72" s="386"/>
      <c r="HYM72" s="386"/>
      <c r="HYN72" s="386"/>
      <c r="HYO72" s="386"/>
      <c r="HYP72" s="386"/>
      <c r="HYQ72" s="386"/>
      <c r="HYR72" s="386"/>
      <c r="HYS72" s="386"/>
      <c r="HYT72" s="386"/>
      <c r="HYU72" s="386"/>
      <c r="HYV72" s="386"/>
      <c r="HYW72" s="386"/>
      <c r="HYX72" s="386"/>
      <c r="HYY72" s="386"/>
      <c r="HYZ72" s="386"/>
      <c r="HZA72" s="386"/>
      <c r="HZB72" s="386"/>
      <c r="HZC72" s="386"/>
      <c r="HZD72" s="386"/>
      <c r="HZE72" s="386"/>
      <c r="HZF72" s="386"/>
      <c r="HZG72" s="386"/>
      <c r="HZH72" s="386"/>
      <c r="HZI72" s="386"/>
      <c r="HZJ72" s="386"/>
      <c r="HZK72" s="386"/>
      <c r="HZL72" s="386"/>
      <c r="HZM72" s="386"/>
      <c r="HZN72" s="386"/>
      <c r="HZO72" s="386"/>
      <c r="HZP72" s="386"/>
      <c r="HZQ72" s="386"/>
      <c r="HZR72" s="386"/>
      <c r="HZS72" s="386"/>
      <c r="HZT72" s="386"/>
      <c r="HZU72" s="386"/>
      <c r="HZV72" s="386"/>
      <c r="HZW72" s="386"/>
      <c r="HZX72" s="386"/>
      <c r="HZY72" s="386"/>
      <c r="HZZ72" s="386"/>
      <c r="IAA72" s="386"/>
      <c r="IAB72" s="386"/>
      <c r="IAC72" s="386"/>
      <c r="IAD72" s="386"/>
      <c r="IAE72" s="386"/>
      <c r="IAF72" s="386"/>
      <c r="IAG72" s="386"/>
      <c r="IAH72" s="386"/>
      <c r="IAI72" s="386"/>
      <c r="IAJ72" s="386"/>
      <c r="IAK72" s="386"/>
      <c r="IAL72" s="386"/>
      <c r="IAM72" s="386"/>
      <c r="IAN72" s="386"/>
      <c r="IAO72" s="386"/>
      <c r="IAP72" s="386"/>
      <c r="IAQ72" s="386"/>
      <c r="IAR72" s="386"/>
      <c r="IAS72" s="386"/>
      <c r="IAT72" s="386"/>
      <c r="IAU72" s="386"/>
      <c r="IAV72" s="386"/>
      <c r="IAW72" s="386"/>
      <c r="IAX72" s="386"/>
      <c r="IAY72" s="386"/>
      <c r="IAZ72" s="386"/>
      <c r="IBA72" s="386"/>
      <c r="IBB72" s="386"/>
      <c r="IBC72" s="386"/>
      <c r="IBD72" s="386"/>
      <c r="IBE72" s="386"/>
      <c r="IBF72" s="386"/>
      <c r="IBG72" s="386"/>
      <c r="IBH72" s="386"/>
      <c r="IBI72" s="386"/>
      <c r="IBJ72" s="386"/>
      <c r="IBK72" s="386"/>
      <c r="IBL72" s="386"/>
      <c r="IBM72" s="386"/>
      <c r="IBN72" s="386"/>
      <c r="IBO72" s="386"/>
      <c r="IBP72" s="386"/>
      <c r="IBQ72" s="386"/>
      <c r="IBR72" s="386"/>
      <c r="IBS72" s="386"/>
      <c r="IBT72" s="386"/>
      <c r="IBU72" s="386"/>
      <c r="IBV72" s="386"/>
      <c r="IBW72" s="386"/>
      <c r="IBX72" s="386"/>
      <c r="IBY72" s="386"/>
      <c r="IBZ72" s="386"/>
      <c r="ICA72" s="386"/>
      <c r="ICB72" s="386"/>
      <c r="ICC72" s="386"/>
      <c r="ICD72" s="386"/>
      <c r="ICE72" s="386"/>
      <c r="ICF72" s="386"/>
      <c r="ICG72" s="386"/>
      <c r="ICH72" s="386"/>
      <c r="ICI72" s="386"/>
      <c r="ICJ72" s="386"/>
      <c r="ICK72" s="386"/>
      <c r="ICL72" s="386"/>
      <c r="ICM72" s="386"/>
      <c r="ICN72" s="386"/>
      <c r="ICO72" s="386"/>
      <c r="ICP72" s="386"/>
      <c r="ICQ72" s="386"/>
      <c r="ICR72" s="386"/>
      <c r="ICS72" s="386"/>
      <c r="ICT72" s="386"/>
      <c r="ICU72" s="386"/>
      <c r="ICV72" s="386"/>
      <c r="ICW72" s="386"/>
      <c r="ICX72" s="386"/>
      <c r="ICY72" s="386"/>
      <c r="ICZ72" s="386"/>
      <c r="IDA72" s="386"/>
      <c r="IDB72" s="386"/>
      <c r="IDC72" s="386"/>
      <c r="IDD72" s="386"/>
      <c r="IDE72" s="386"/>
      <c r="IDF72" s="386"/>
      <c r="IDG72" s="386"/>
      <c r="IDH72" s="386"/>
      <c r="IDI72" s="386"/>
      <c r="IDJ72" s="386"/>
      <c r="IDK72" s="386"/>
      <c r="IDL72" s="386"/>
      <c r="IDM72" s="386"/>
      <c r="IDN72" s="386"/>
      <c r="IDO72" s="386"/>
      <c r="IDP72" s="386"/>
      <c r="IDQ72" s="386"/>
      <c r="IDR72" s="386"/>
      <c r="IDS72" s="386"/>
      <c r="IDT72" s="386"/>
      <c r="IDU72" s="386"/>
      <c r="IDV72" s="386"/>
      <c r="IDW72" s="386"/>
      <c r="IDX72" s="386"/>
      <c r="IDY72" s="386"/>
      <c r="IDZ72" s="386"/>
      <c r="IEA72" s="386"/>
      <c r="IEB72" s="386"/>
      <c r="IEC72" s="386"/>
      <c r="IED72" s="386"/>
      <c r="IEE72" s="386"/>
      <c r="IEF72" s="386"/>
      <c r="IEG72" s="386"/>
      <c r="IEH72" s="386"/>
      <c r="IEI72" s="386"/>
      <c r="IEJ72" s="386"/>
      <c r="IEK72" s="386"/>
      <c r="IEL72" s="386"/>
      <c r="IEM72" s="386"/>
      <c r="IEN72" s="386"/>
      <c r="IEO72" s="386"/>
      <c r="IEP72" s="386"/>
      <c r="IEQ72" s="386"/>
      <c r="IER72" s="386"/>
      <c r="IES72" s="386"/>
      <c r="IET72" s="386"/>
      <c r="IEU72" s="386"/>
      <c r="IEV72" s="386"/>
      <c r="IEW72" s="386"/>
      <c r="IEX72" s="386"/>
      <c r="IEY72" s="386"/>
      <c r="IEZ72" s="386"/>
      <c r="IFA72" s="386"/>
      <c r="IFB72" s="386"/>
      <c r="IFC72" s="386"/>
      <c r="IFD72" s="386"/>
      <c r="IFE72" s="386"/>
      <c r="IFF72" s="386"/>
      <c r="IFG72" s="386"/>
      <c r="IFH72" s="386"/>
      <c r="IFI72" s="386"/>
      <c r="IFJ72" s="386"/>
      <c r="IFK72" s="386"/>
      <c r="IFL72" s="386"/>
      <c r="IFM72" s="386"/>
      <c r="IFN72" s="386"/>
      <c r="IFO72" s="386"/>
      <c r="IFP72" s="386"/>
      <c r="IFQ72" s="386"/>
      <c r="IFR72" s="386"/>
      <c r="IFS72" s="386"/>
      <c r="IFT72" s="386"/>
      <c r="IFU72" s="386"/>
      <c r="IFV72" s="386"/>
      <c r="IFW72" s="386"/>
      <c r="IFX72" s="386"/>
      <c r="IFY72" s="386"/>
      <c r="IFZ72" s="386"/>
      <c r="IGA72" s="386"/>
      <c r="IGB72" s="386"/>
      <c r="IGC72" s="386"/>
      <c r="IGD72" s="386"/>
      <c r="IGE72" s="386"/>
      <c r="IGF72" s="386"/>
      <c r="IGG72" s="386"/>
      <c r="IGH72" s="386"/>
      <c r="IGI72" s="386"/>
      <c r="IGJ72" s="386"/>
      <c r="IGK72" s="386"/>
      <c r="IGL72" s="386"/>
      <c r="IGM72" s="386"/>
      <c r="IGN72" s="386"/>
      <c r="IGO72" s="386"/>
      <c r="IGP72" s="386"/>
      <c r="IGQ72" s="386"/>
      <c r="IGR72" s="386"/>
      <c r="IGS72" s="386"/>
      <c r="IGT72" s="386"/>
      <c r="IGU72" s="386"/>
      <c r="IGV72" s="386"/>
      <c r="IGW72" s="386"/>
      <c r="IGX72" s="386"/>
      <c r="IGY72" s="386"/>
      <c r="IGZ72" s="386"/>
      <c r="IHA72" s="386"/>
      <c r="IHB72" s="386"/>
      <c r="IHC72" s="386"/>
      <c r="IHD72" s="386"/>
      <c r="IHE72" s="386"/>
      <c r="IHF72" s="386"/>
      <c r="IHG72" s="386"/>
      <c r="IHH72" s="386"/>
      <c r="IHI72" s="386"/>
      <c r="IHJ72" s="386"/>
      <c r="IHK72" s="386"/>
      <c r="IHL72" s="386"/>
      <c r="IHM72" s="386"/>
      <c r="IHN72" s="386"/>
      <c r="IHO72" s="386"/>
      <c r="IHP72" s="386"/>
      <c r="IHQ72" s="386"/>
      <c r="IHR72" s="386"/>
      <c r="IHS72" s="386"/>
      <c r="IHT72" s="386"/>
      <c r="IHU72" s="386"/>
      <c r="IHV72" s="386"/>
      <c r="IHW72" s="386"/>
      <c r="IHX72" s="386"/>
      <c r="IHY72" s="386"/>
      <c r="IHZ72" s="386"/>
      <c r="IIA72" s="386"/>
      <c r="IIB72" s="386"/>
      <c r="IIC72" s="386"/>
      <c r="IID72" s="386"/>
      <c r="IIE72" s="386"/>
      <c r="IIF72" s="386"/>
      <c r="IIG72" s="386"/>
      <c r="IIH72" s="386"/>
      <c r="III72" s="386"/>
      <c r="IIJ72" s="386"/>
      <c r="IIK72" s="386"/>
      <c r="IIL72" s="386"/>
      <c r="IIM72" s="386"/>
      <c r="IIN72" s="386"/>
      <c r="IIO72" s="386"/>
      <c r="IIP72" s="386"/>
      <c r="IIQ72" s="386"/>
      <c r="IIR72" s="386"/>
      <c r="IIS72" s="386"/>
      <c r="IIT72" s="386"/>
      <c r="IIU72" s="386"/>
      <c r="IIV72" s="386"/>
      <c r="IIW72" s="386"/>
      <c r="IIX72" s="386"/>
      <c r="IIY72" s="386"/>
      <c r="IIZ72" s="386"/>
      <c r="IJA72" s="386"/>
      <c r="IJB72" s="386"/>
      <c r="IJC72" s="386"/>
      <c r="IJD72" s="386"/>
      <c r="IJE72" s="386"/>
      <c r="IJF72" s="386"/>
      <c r="IJG72" s="386"/>
      <c r="IJH72" s="386"/>
      <c r="IJI72" s="386"/>
      <c r="IJJ72" s="386"/>
      <c r="IJK72" s="386"/>
      <c r="IJL72" s="386"/>
      <c r="IJM72" s="386"/>
      <c r="IJN72" s="386"/>
      <c r="IJO72" s="386"/>
      <c r="IJP72" s="386"/>
      <c r="IJQ72" s="386"/>
      <c r="IJR72" s="386"/>
      <c r="IJS72" s="386"/>
      <c r="IJT72" s="386"/>
      <c r="IJU72" s="386"/>
      <c r="IJV72" s="386"/>
      <c r="IJW72" s="386"/>
      <c r="IJX72" s="386"/>
      <c r="IJY72" s="386"/>
      <c r="IJZ72" s="386"/>
      <c r="IKA72" s="386"/>
      <c r="IKB72" s="386"/>
      <c r="IKC72" s="386"/>
      <c r="IKD72" s="386"/>
      <c r="IKE72" s="386"/>
      <c r="IKF72" s="386"/>
      <c r="IKG72" s="386"/>
      <c r="IKH72" s="386"/>
      <c r="IKI72" s="386"/>
      <c r="IKJ72" s="386"/>
      <c r="IKK72" s="386"/>
      <c r="IKL72" s="386"/>
      <c r="IKM72" s="386"/>
      <c r="IKN72" s="386"/>
      <c r="IKO72" s="386"/>
      <c r="IKP72" s="386"/>
      <c r="IKQ72" s="386"/>
      <c r="IKR72" s="386"/>
      <c r="IKS72" s="386"/>
      <c r="IKT72" s="386"/>
      <c r="IKU72" s="386"/>
      <c r="IKV72" s="386"/>
      <c r="IKW72" s="386"/>
      <c r="IKX72" s="386"/>
      <c r="IKY72" s="386"/>
      <c r="IKZ72" s="386"/>
      <c r="ILA72" s="386"/>
      <c r="ILB72" s="386"/>
      <c r="ILC72" s="386"/>
      <c r="ILD72" s="386"/>
      <c r="ILE72" s="386"/>
      <c r="ILF72" s="386"/>
      <c r="ILG72" s="386"/>
      <c r="ILH72" s="386"/>
      <c r="ILI72" s="386"/>
      <c r="ILJ72" s="386"/>
      <c r="ILK72" s="386"/>
      <c r="ILL72" s="386"/>
      <c r="ILM72" s="386"/>
      <c r="ILN72" s="386"/>
      <c r="ILO72" s="386"/>
      <c r="ILP72" s="386"/>
      <c r="ILQ72" s="386"/>
      <c r="ILR72" s="386"/>
      <c r="ILS72" s="386"/>
      <c r="ILT72" s="386"/>
      <c r="ILU72" s="386"/>
      <c r="ILV72" s="386"/>
      <c r="ILW72" s="386"/>
      <c r="ILX72" s="386"/>
      <c r="ILY72" s="386"/>
      <c r="ILZ72" s="386"/>
      <c r="IMA72" s="386"/>
      <c r="IMB72" s="386"/>
      <c r="IMC72" s="386"/>
      <c r="IMD72" s="386"/>
      <c r="IME72" s="386"/>
      <c r="IMF72" s="386"/>
      <c r="IMG72" s="386"/>
      <c r="IMH72" s="386"/>
      <c r="IMI72" s="386"/>
      <c r="IMJ72" s="386"/>
      <c r="IMK72" s="386"/>
      <c r="IML72" s="386"/>
      <c r="IMM72" s="386"/>
      <c r="IMN72" s="386"/>
      <c r="IMO72" s="386"/>
      <c r="IMP72" s="386"/>
      <c r="IMQ72" s="386"/>
      <c r="IMR72" s="386"/>
      <c r="IMS72" s="386"/>
      <c r="IMT72" s="386"/>
      <c r="IMU72" s="386"/>
      <c r="IMV72" s="386"/>
      <c r="IMW72" s="386"/>
      <c r="IMX72" s="386"/>
      <c r="IMY72" s="386"/>
      <c r="IMZ72" s="386"/>
      <c r="INA72" s="386"/>
      <c r="INB72" s="386"/>
      <c r="INC72" s="386"/>
      <c r="IND72" s="386"/>
      <c r="INE72" s="386"/>
      <c r="INF72" s="386"/>
      <c r="ING72" s="386"/>
      <c r="INH72" s="386"/>
      <c r="INI72" s="386"/>
      <c r="INJ72" s="386"/>
      <c r="INK72" s="386"/>
      <c r="INL72" s="386"/>
      <c r="INM72" s="386"/>
      <c r="INN72" s="386"/>
      <c r="INO72" s="386"/>
      <c r="INP72" s="386"/>
      <c r="INQ72" s="386"/>
      <c r="INR72" s="386"/>
      <c r="INS72" s="386"/>
      <c r="INT72" s="386"/>
      <c r="INU72" s="386"/>
      <c r="INV72" s="386"/>
      <c r="INW72" s="386"/>
      <c r="INX72" s="386"/>
      <c r="INY72" s="386"/>
      <c r="INZ72" s="386"/>
      <c r="IOA72" s="386"/>
      <c r="IOB72" s="386"/>
      <c r="IOC72" s="386"/>
      <c r="IOD72" s="386"/>
      <c r="IOE72" s="386"/>
      <c r="IOF72" s="386"/>
      <c r="IOG72" s="386"/>
      <c r="IOH72" s="386"/>
      <c r="IOI72" s="386"/>
      <c r="IOJ72" s="386"/>
      <c r="IOK72" s="386"/>
      <c r="IOL72" s="386"/>
      <c r="IOM72" s="386"/>
      <c r="ION72" s="386"/>
      <c r="IOO72" s="386"/>
      <c r="IOP72" s="386"/>
      <c r="IOQ72" s="386"/>
      <c r="IOR72" s="386"/>
      <c r="IOS72" s="386"/>
      <c r="IOT72" s="386"/>
      <c r="IOU72" s="386"/>
      <c r="IOV72" s="386"/>
      <c r="IOW72" s="386"/>
      <c r="IOX72" s="386"/>
      <c r="IOY72" s="386"/>
      <c r="IOZ72" s="386"/>
      <c r="IPA72" s="386"/>
      <c r="IPB72" s="386"/>
      <c r="IPC72" s="386"/>
      <c r="IPD72" s="386"/>
      <c r="IPE72" s="386"/>
      <c r="IPF72" s="386"/>
      <c r="IPG72" s="386"/>
      <c r="IPH72" s="386"/>
      <c r="IPI72" s="386"/>
      <c r="IPJ72" s="386"/>
      <c r="IPK72" s="386"/>
      <c r="IPL72" s="386"/>
      <c r="IPM72" s="386"/>
      <c r="IPN72" s="386"/>
      <c r="IPO72" s="386"/>
      <c r="IPP72" s="386"/>
      <c r="IPQ72" s="386"/>
      <c r="IPR72" s="386"/>
      <c r="IPS72" s="386"/>
      <c r="IPT72" s="386"/>
      <c r="IPU72" s="386"/>
      <c r="IPV72" s="386"/>
      <c r="IPW72" s="386"/>
      <c r="IPX72" s="386"/>
      <c r="IPY72" s="386"/>
      <c r="IPZ72" s="386"/>
      <c r="IQA72" s="386"/>
      <c r="IQB72" s="386"/>
      <c r="IQC72" s="386"/>
      <c r="IQD72" s="386"/>
      <c r="IQE72" s="386"/>
      <c r="IQF72" s="386"/>
      <c r="IQG72" s="386"/>
      <c r="IQH72" s="386"/>
      <c r="IQI72" s="386"/>
      <c r="IQJ72" s="386"/>
      <c r="IQK72" s="386"/>
      <c r="IQL72" s="386"/>
      <c r="IQM72" s="386"/>
      <c r="IQN72" s="386"/>
      <c r="IQO72" s="386"/>
      <c r="IQP72" s="386"/>
      <c r="IQQ72" s="386"/>
      <c r="IQR72" s="386"/>
      <c r="IQS72" s="386"/>
      <c r="IQT72" s="386"/>
      <c r="IQU72" s="386"/>
      <c r="IQV72" s="386"/>
      <c r="IQW72" s="386"/>
      <c r="IQX72" s="386"/>
      <c r="IQY72" s="386"/>
      <c r="IQZ72" s="386"/>
      <c r="IRA72" s="386"/>
      <c r="IRB72" s="386"/>
      <c r="IRC72" s="386"/>
      <c r="IRD72" s="386"/>
      <c r="IRE72" s="386"/>
      <c r="IRF72" s="386"/>
      <c r="IRG72" s="386"/>
      <c r="IRH72" s="386"/>
      <c r="IRI72" s="386"/>
      <c r="IRJ72" s="386"/>
      <c r="IRK72" s="386"/>
      <c r="IRL72" s="386"/>
      <c r="IRM72" s="386"/>
      <c r="IRN72" s="386"/>
      <c r="IRO72" s="386"/>
      <c r="IRP72" s="386"/>
      <c r="IRQ72" s="386"/>
      <c r="IRR72" s="386"/>
      <c r="IRS72" s="386"/>
      <c r="IRT72" s="386"/>
      <c r="IRU72" s="386"/>
      <c r="IRV72" s="386"/>
      <c r="IRW72" s="386"/>
      <c r="IRX72" s="386"/>
      <c r="IRY72" s="386"/>
      <c r="IRZ72" s="386"/>
      <c r="ISA72" s="386"/>
      <c r="ISB72" s="386"/>
      <c r="ISC72" s="386"/>
      <c r="ISD72" s="386"/>
      <c r="ISE72" s="386"/>
      <c r="ISF72" s="386"/>
      <c r="ISG72" s="386"/>
      <c r="ISH72" s="386"/>
      <c r="ISI72" s="386"/>
      <c r="ISJ72" s="386"/>
      <c r="ISK72" s="386"/>
      <c r="ISL72" s="386"/>
      <c r="ISM72" s="386"/>
      <c r="ISN72" s="386"/>
      <c r="ISO72" s="386"/>
      <c r="ISP72" s="386"/>
      <c r="ISQ72" s="386"/>
      <c r="ISR72" s="386"/>
      <c r="ISS72" s="386"/>
      <c r="IST72" s="386"/>
      <c r="ISU72" s="386"/>
      <c r="ISV72" s="386"/>
      <c r="ISW72" s="386"/>
      <c r="ISX72" s="386"/>
      <c r="ISY72" s="386"/>
      <c r="ISZ72" s="386"/>
      <c r="ITA72" s="386"/>
      <c r="ITB72" s="386"/>
      <c r="ITC72" s="386"/>
      <c r="ITD72" s="386"/>
      <c r="ITE72" s="386"/>
      <c r="ITF72" s="386"/>
      <c r="ITG72" s="386"/>
      <c r="ITH72" s="386"/>
      <c r="ITI72" s="386"/>
      <c r="ITJ72" s="386"/>
      <c r="ITK72" s="386"/>
      <c r="ITL72" s="386"/>
      <c r="ITM72" s="386"/>
      <c r="ITN72" s="386"/>
      <c r="ITO72" s="386"/>
      <c r="ITP72" s="386"/>
      <c r="ITQ72" s="386"/>
      <c r="ITR72" s="386"/>
      <c r="ITS72" s="386"/>
      <c r="ITT72" s="386"/>
      <c r="ITU72" s="386"/>
      <c r="ITV72" s="386"/>
      <c r="ITW72" s="386"/>
      <c r="ITX72" s="386"/>
      <c r="ITY72" s="386"/>
      <c r="ITZ72" s="386"/>
      <c r="IUA72" s="386"/>
      <c r="IUB72" s="386"/>
      <c r="IUC72" s="386"/>
      <c r="IUD72" s="386"/>
      <c r="IUE72" s="386"/>
      <c r="IUF72" s="386"/>
      <c r="IUG72" s="386"/>
      <c r="IUH72" s="386"/>
      <c r="IUI72" s="386"/>
      <c r="IUJ72" s="386"/>
      <c r="IUK72" s="386"/>
      <c r="IUL72" s="386"/>
      <c r="IUM72" s="386"/>
      <c r="IUN72" s="386"/>
      <c r="IUO72" s="386"/>
      <c r="IUP72" s="386"/>
      <c r="IUQ72" s="386"/>
      <c r="IUR72" s="386"/>
      <c r="IUS72" s="386"/>
      <c r="IUT72" s="386"/>
      <c r="IUU72" s="386"/>
      <c r="IUV72" s="386"/>
      <c r="IUW72" s="386"/>
      <c r="IUX72" s="386"/>
      <c r="IUY72" s="386"/>
      <c r="IUZ72" s="386"/>
      <c r="IVA72" s="386"/>
      <c r="IVB72" s="386"/>
      <c r="IVC72" s="386"/>
      <c r="IVD72" s="386"/>
      <c r="IVE72" s="386"/>
      <c r="IVF72" s="386"/>
      <c r="IVG72" s="386"/>
      <c r="IVH72" s="386"/>
      <c r="IVI72" s="386"/>
      <c r="IVJ72" s="386"/>
      <c r="IVK72" s="386"/>
      <c r="IVL72" s="386"/>
      <c r="IVM72" s="386"/>
      <c r="IVN72" s="386"/>
      <c r="IVO72" s="386"/>
      <c r="IVP72" s="386"/>
      <c r="IVQ72" s="386"/>
      <c r="IVR72" s="386"/>
      <c r="IVS72" s="386"/>
      <c r="IVT72" s="386"/>
      <c r="IVU72" s="386"/>
      <c r="IVV72" s="386"/>
      <c r="IVW72" s="386"/>
      <c r="IVX72" s="386"/>
      <c r="IVY72" s="386"/>
      <c r="IVZ72" s="386"/>
      <c r="IWA72" s="386"/>
      <c r="IWB72" s="386"/>
      <c r="IWC72" s="386"/>
      <c r="IWD72" s="386"/>
      <c r="IWE72" s="386"/>
      <c r="IWF72" s="386"/>
      <c r="IWG72" s="386"/>
      <c r="IWH72" s="386"/>
      <c r="IWI72" s="386"/>
      <c r="IWJ72" s="386"/>
      <c r="IWK72" s="386"/>
      <c r="IWL72" s="386"/>
      <c r="IWM72" s="386"/>
      <c r="IWN72" s="386"/>
      <c r="IWO72" s="386"/>
      <c r="IWP72" s="386"/>
      <c r="IWQ72" s="386"/>
      <c r="IWR72" s="386"/>
      <c r="IWS72" s="386"/>
      <c r="IWT72" s="386"/>
      <c r="IWU72" s="386"/>
      <c r="IWV72" s="386"/>
      <c r="IWW72" s="386"/>
      <c r="IWX72" s="386"/>
      <c r="IWY72" s="386"/>
      <c r="IWZ72" s="386"/>
      <c r="IXA72" s="386"/>
      <c r="IXB72" s="386"/>
      <c r="IXC72" s="386"/>
      <c r="IXD72" s="386"/>
      <c r="IXE72" s="386"/>
      <c r="IXF72" s="386"/>
      <c r="IXG72" s="386"/>
      <c r="IXH72" s="386"/>
      <c r="IXI72" s="386"/>
      <c r="IXJ72" s="386"/>
      <c r="IXK72" s="386"/>
      <c r="IXL72" s="386"/>
      <c r="IXM72" s="386"/>
      <c r="IXN72" s="386"/>
      <c r="IXO72" s="386"/>
      <c r="IXP72" s="386"/>
      <c r="IXQ72" s="386"/>
      <c r="IXR72" s="386"/>
      <c r="IXS72" s="386"/>
      <c r="IXT72" s="386"/>
      <c r="IXU72" s="386"/>
      <c r="IXV72" s="386"/>
      <c r="IXW72" s="386"/>
      <c r="IXX72" s="386"/>
      <c r="IXY72" s="386"/>
      <c r="IXZ72" s="386"/>
      <c r="IYA72" s="386"/>
      <c r="IYB72" s="386"/>
      <c r="IYC72" s="386"/>
      <c r="IYD72" s="386"/>
      <c r="IYE72" s="386"/>
      <c r="IYF72" s="386"/>
      <c r="IYG72" s="386"/>
      <c r="IYH72" s="386"/>
      <c r="IYI72" s="386"/>
      <c r="IYJ72" s="386"/>
      <c r="IYK72" s="386"/>
      <c r="IYL72" s="386"/>
      <c r="IYM72" s="386"/>
      <c r="IYN72" s="386"/>
      <c r="IYO72" s="386"/>
      <c r="IYP72" s="386"/>
      <c r="IYQ72" s="386"/>
      <c r="IYR72" s="386"/>
      <c r="IYS72" s="386"/>
      <c r="IYT72" s="386"/>
      <c r="IYU72" s="386"/>
      <c r="IYV72" s="386"/>
      <c r="IYW72" s="386"/>
      <c r="IYX72" s="386"/>
      <c r="IYY72" s="386"/>
      <c r="IYZ72" s="386"/>
      <c r="IZA72" s="386"/>
      <c r="IZB72" s="386"/>
      <c r="IZC72" s="386"/>
      <c r="IZD72" s="386"/>
      <c r="IZE72" s="386"/>
      <c r="IZF72" s="386"/>
      <c r="IZG72" s="386"/>
      <c r="IZH72" s="386"/>
      <c r="IZI72" s="386"/>
      <c r="IZJ72" s="386"/>
      <c r="IZK72" s="386"/>
      <c r="IZL72" s="386"/>
      <c r="IZM72" s="386"/>
      <c r="IZN72" s="386"/>
      <c r="IZO72" s="386"/>
      <c r="IZP72" s="386"/>
      <c r="IZQ72" s="386"/>
      <c r="IZR72" s="386"/>
      <c r="IZS72" s="386"/>
      <c r="IZT72" s="386"/>
      <c r="IZU72" s="386"/>
      <c r="IZV72" s="386"/>
      <c r="IZW72" s="386"/>
      <c r="IZX72" s="386"/>
      <c r="IZY72" s="386"/>
      <c r="IZZ72" s="386"/>
      <c r="JAA72" s="386"/>
      <c r="JAB72" s="386"/>
      <c r="JAC72" s="386"/>
      <c r="JAD72" s="386"/>
      <c r="JAE72" s="386"/>
      <c r="JAF72" s="386"/>
      <c r="JAG72" s="386"/>
      <c r="JAH72" s="386"/>
      <c r="JAI72" s="386"/>
      <c r="JAJ72" s="386"/>
      <c r="JAK72" s="386"/>
      <c r="JAL72" s="386"/>
      <c r="JAM72" s="386"/>
      <c r="JAN72" s="386"/>
      <c r="JAO72" s="386"/>
      <c r="JAP72" s="386"/>
      <c r="JAQ72" s="386"/>
      <c r="JAR72" s="386"/>
      <c r="JAS72" s="386"/>
      <c r="JAT72" s="386"/>
      <c r="JAU72" s="386"/>
      <c r="JAV72" s="386"/>
      <c r="JAW72" s="386"/>
      <c r="JAX72" s="386"/>
      <c r="JAY72" s="386"/>
      <c r="JAZ72" s="386"/>
      <c r="JBA72" s="386"/>
      <c r="JBB72" s="386"/>
      <c r="JBC72" s="386"/>
      <c r="JBD72" s="386"/>
      <c r="JBE72" s="386"/>
      <c r="JBF72" s="386"/>
      <c r="JBG72" s="386"/>
      <c r="JBH72" s="386"/>
      <c r="JBI72" s="386"/>
      <c r="JBJ72" s="386"/>
      <c r="JBK72" s="386"/>
      <c r="JBL72" s="386"/>
      <c r="JBM72" s="386"/>
      <c r="JBN72" s="386"/>
      <c r="JBO72" s="386"/>
      <c r="JBP72" s="386"/>
      <c r="JBQ72" s="386"/>
      <c r="JBR72" s="386"/>
      <c r="JBS72" s="386"/>
      <c r="JBT72" s="386"/>
      <c r="JBU72" s="386"/>
      <c r="JBV72" s="386"/>
      <c r="JBW72" s="386"/>
      <c r="JBX72" s="386"/>
      <c r="JBY72" s="386"/>
      <c r="JBZ72" s="386"/>
      <c r="JCA72" s="386"/>
      <c r="JCB72" s="386"/>
      <c r="JCC72" s="386"/>
      <c r="JCD72" s="386"/>
      <c r="JCE72" s="386"/>
      <c r="JCF72" s="386"/>
      <c r="JCG72" s="386"/>
      <c r="JCH72" s="386"/>
      <c r="JCI72" s="386"/>
      <c r="JCJ72" s="386"/>
      <c r="JCK72" s="386"/>
      <c r="JCL72" s="386"/>
      <c r="JCM72" s="386"/>
      <c r="JCN72" s="386"/>
      <c r="JCO72" s="386"/>
      <c r="JCP72" s="386"/>
      <c r="JCQ72" s="386"/>
      <c r="JCR72" s="386"/>
      <c r="JCS72" s="386"/>
      <c r="JCT72" s="386"/>
      <c r="JCU72" s="386"/>
      <c r="JCV72" s="386"/>
      <c r="JCW72" s="386"/>
      <c r="JCX72" s="386"/>
      <c r="JCY72" s="386"/>
      <c r="JCZ72" s="386"/>
      <c r="JDA72" s="386"/>
      <c r="JDB72" s="386"/>
      <c r="JDC72" s="386"/>
      <c r="JDD72" s="386"/>
      <c r="JDE72" s="386"/>
      <c r="JDF72" s="386"/>
      <c r="JDG72" s="386"/>
      <c r="JDH72" s="386"/>
      <c r="JDI72" s="386"/>
      <c r="JDJ72" s="386"/>
      <c r="JDK72" s="386"/>
      <c r="JDL72" s="386"/>
      <c r="JDM72" s="386"/>
      <c r="JDN72" s="386"/>
      <c r="JDO72" s="386"/>
      <c r="JDP72" s="386"/>
      <c r="JDQ72" s="386"/>
      <c r="JDR72" s="386"/>
      <c r="JDS72" s="386"/>
      <c r="JDT72" s="386"/>
      <c r="JDU72" s="386"/>
      <c r="JDV72" s="386"/>
      <c r="JDW72" s="386"/>
      <c r="JDX72" s="386"/>
      <c r="JDY72" s="386"/>
      <c r="JDZ72" s="386"/>
      <c r="JEA72" s="386"/>
      <c r="JEB72" s="386"/>
      <c r="JEC72" s="386"/>
      <c r="JED72" s="386"/>
      <c r="JEE72" s="386"/>
      <c r="JEF72" s="386"/>
      <c r="JEG72" s="386"/>
      <c r="JEH72" s="386"/>
      <c r="JEI72" s="386"/>
      <c r="JEJ72" s="386"/>
      <c r="JEK72" s="386"/>
      <c r="JEL72" s="386"/>
      <c r="JEM72" s="386"/>
      <c r="JEN72" s="386"/>
      <c r="JEO72" s="386"/>
      <c r="JEP72" s="386"/>
      <c r="JEQ72" s="386"/>
      <c r="JER72" s="386"/>
      <c r="JES72" s="386"/>
      <c r="JET72" s="386"/>
      <c r="JEU72" s="386"/>
      <c r="JEV72" s="386"/>
      <c r="JEW72" s="386"/>
      <c r="JEX72" s="386"/>
      <c r="JEY72" s="386"/>
      <c r="JEZ72" s="386"/>
      <c r="JFA72" s="386"/>
      <c r="JFB72" s="386"/>
      <c r="JFC72" s="386"/>
      <c r="JFD72" s="386"/>
      <c r="JFE72" s="386"/>
      <c r="JFF72" s="386"/>
      <c r="JFG72" s="386"/>
      <c r="JFH72" s="386"/>
      <c r="JFI72" s="386"/>
      <c r="JFJ72" s="386"/>
      <c r="JFK72" s="386"/>
      <c r="JFL72" s="386"/>
      <c r="JFM72" s="386"/>
      <c r="JFN72" s="386"/>
      <c r="JFO72" s="386"/>
      <c r="JFP72" s="386"/>
      <c r="JFQ72" s="386"/>
      <c r="JFR72" s="386"/>
      <c r="JFS72" s="386"/>
      <c r="JFT72" s="386"/>
      <c r="JFU72" s="386"/>
      <c r="JFV72" s="386"/>
      <c r="JFW72" s="386"/>
      <c r="JFX72" s="386"/>
      <c r="JFY72" s="386"/>
      <c r="JFZ72" s="386"/>
      <c r="JGA72" s="386"/>
      <c r="JGB72" s="386"/>
      <c r="JGC72" s="386"/>
      <c r="JGD72" s="386"/>
      <c r="JGE72" s="386"/>
      <c r="JGF72" s="386"/>
      <c r="JGG72" s="386"/>
      <c r="JGH72" s="386"/>
      <c r="JGI72" s="386"/>
      <c r="JGJ72" s="386"/>
      <c r="JGK72" s="386"/>
      <c r="JGL72" s="386"/>
      <c r="JGM72" s="386"/>
      <c r="JGN72" s="386"/>
      <c r="JGO72" s="386"/>
      <c r="JGP72" s="386"/>
      <c r="JGQ72" s="386"/>
      <c r="JGR72" s="386"/>
      <c r="JGS72" s="386"/>
      <c r="JGT72" s="386"/>
      <c r="JGU72" s="386"/>
      <c r="JGV72" s="386"/>
      <c r="JGW72" s="386"/>
      <c r="JGX72" s="386"/>
      <c r="JGY72" s="386"/>
      <c r="JGZ72" s="386"/>
      <c r="JHA72" s="386"/>
      <c r="JHB72" s="386"/>
      <c r="JHC72" s="386"/>
      <c r="JHD72" s="386"/>
      <c r="JHE72" s="386"/>
      <c r="JHF72" s="386"/>
      <c r="JHG72" s="386"/>
      <c r="JHH72" s="386"/>
      <c r="JHI72" s="386"/>
      <c r="JHJ72" s="386"/>
      <c r="JHK72" s="386"/>
      <c r="JHL72" s="386"/>
      <c r="JHM72" s="386"/>
      <c r="JHN72" s="386"/>
      <c r="JHO72" s="386"/>
      <c r="JHP72" s="386"/>
      <c r="JHQ72" s="386"/>
      <c r="JHR72" s="386"/>
      <c r="JHS72" s="386"/>
      <c r="JHT72" s="386"/>
      <c r="JHU72" s="386"/>
      <c r="JHV72" s="386"/>
      <c r="JHW72" s="386"/>
      <c r="JHX72" s="386"/>
      <c r="JHY72" s="386"/>
      <c r="JHZ72" s="386"/>
      <c r="JIA72" s="386"/>
      <c r="JIB72" s="386"/>
      <c r="JIC72" s="386"/>
      <c r="JID72" s="386"/>
      <c r="JIE72" s="386"/>
      <c r="JIF72" s="386"/>
      <c r="JIG72" s="386"/>
      <c r="JIH72" s="386"/>
      <c r="JII72" s="386"/>
      <c r="JIJ72" s="386"/>
      <c r="JIK72" s="386"/>
      <c r="JIL72" s="386"/>
      <c r="JIM72" s="386"/>
      <c r="JIN72" s="386"/>
      <c r="JIO72" s="386"/>
      <c r="JIP72" s="386"/>
      <c r="JIQ72" s="386"/>
      <c r="JIR72" s="386"/>
      <c r="JIS72" s="386"/>
      <c r="JIT72" s="386"/>
      <c r="JIU72" s="386"/>
      <c r="JIV72" s="386"/>
      <c r="JIW72" s="386"/>
      <c r="JIX72" s="386"/>
      <c r="JIY72" s="386"/>
      <c r="JIZ72" s="386"/>
      <c r="JJA72" s="386"/>
      <c r="JJB72" s="386"/>
      <c r="JJC72" s="386"/>
      <c r="JJD72" s="386"/>
      <c r="JJE72" s="386"/>
      <c r="JJF72" s="386"/>
      <c r="JJG72" s="386"/>
      <c r="JJH72" s="386"/>
      <c r="JJI72" s="386"/>
      <c r="JJJ72" s="386"/>
      <c r="JJK72" s="386"/>
      <c r="JJL72" s="386"/>
      <c r="JJM72" s="386"/>
      <c r="JJN72" s="386"/>
      <c r="JJO72" s="386"/>
      <c r="JJP72" s="386"/>
      <c r="JJQ72" s="386"/>
      <c r="JJR72" s="386"/>
      <c r="JJS72" s="386"/>
      <c r="JJT72" s="386"/>
      <c r="JJU72" s="386"/>
      <c r="JJV72" s="386"/>
      <c r="JJW72" s="386"/>
      <c r="JJX72" s="386"/>
      <c r="JJY72" s="386"/>
      <c r="JJZ72" s="386"/>
      <c r="JKA72" s="386"/>
      <c r="JKB72" s="386"/>
      <c r="JKC72" s="386"/>
      <c r="JKD72" s="386"/>
      <c r="JKE72" s="386"/>
      <c r="JKF72" s="386"/>
      <c r="JKG72" s="386"/>
      <c r="JKH72" s="386"/>
      <c r="JKI72" s="386"/>
      <c r="JKJ72" s="386"/>
      <c r="JKK72" s="386"/>
      <c r="JKL72" s="386"/>
      <c r="JKM72" s="386"/>
      <c r="JKN72" s="386"/>
      <c r="JKO72" s="386"/>
      <c r="JKP72" s="386"/>
      <c r="JKQ72" s="386"/>
      <c r="JKR72" s="386"/>
      <c r="JKS72" s="386"/>
      <c r="JKT72" s="386"/>
      <c r="JKU72" s="386"/>
      <c r="JKV72" s="386"/>
      <c r="JKW72" s="386"/>
      <c r="JKX72" s="386"/>
      <c r="JKY72" s="386"/>
      <c r="JKZ72" s="386"/>
      <c r="JLA72" s="386"/>
      <c r="JLB72" s="386"/>
      <c r="JLC72" s="386"/>
      <c r="JLD72" s="386"/>
      <c r="JLE72" s="386"/>
      <c r="JLF72" s="386"/>
      <c r="JLG72" s="386"/>
      <c r="JLH72" s="386"/>
      <c r="JLI72" s="386"/>
      <c r="JLJ72" s="386"/>
      <c r="JLK72" s="386"/>
      <c r="JLL72" s="386"/>
      <c r="JLM72" s="386"/>
      <c r="JLN72" s="386"/>
      <c r="JLO72" s="386"/>
      <c r="JLP72" s="386"/>
      <c r="JLQ72" s="386"/>
      <c r="JLR72" s="386"/>
      <c r="JLS72" s="386"/>
      <c r="JLT72" s="386"/>
      <c r="JLU72" s="386"/>
      <c r="JLV72" s="386"/>
      <c r="JLW72" s="386"/>
      <c r="JLX72" s="386"/>
      <c r="JLY72" s="386"/>
      <c r="JLZ72" s="386"/>
      <c r="JMA72" s="386"/>
      <c r="JMB72" s="386"/>
      <c r="JMC72" s="386"/>
      <c r="JMD72" s="386"/>
      <c r="JME72" s="386"/>
      <c r="JMF72" s="386"/>
      <c r="JMG72" s="386"/>
      <c r="JMH72" s="386"/>
      <c r="JMI72" s="386"/>
      <c r="JMJ72" s="386"/>
      <c r="JMK72" s="386"/>
      <c r="JML72" s="386"/>
      <c r="JMM72" s="386"/>
      <c r="JMN72" s="386"/>
      <c r="JMO72" s="386"/>
      <c r="JMP72" s="386"/>
      <c r="JMQ72" s="386"/>
      <c r="JMR72" s="386"/>
      <c r="JMS72" s="386"/>
      <c r="JMT72" s="386"/>
      <c r="JMU72" s="386"/>
      <c r="JMV72" s="386"/>
      <c r="JMW72" s="386"/>
      <c r="JMX72" s="386"/>
      <c r="JMY72" s="386"/>
      <c r="JMZ72" s="386"/>
      <c r="JNA72" s="386"/>
      <c r="JNB72" s="386"/>
      <c r="JNC72" s="386"/>
      <c r="JND72" s="386"/>
      <c r="JNE72" s="386"/>
      <c r="JNF72" s="386"/>
      <c r="JNG72" s="386"/>
      <c r="JNH72" s="386"/>
      <c r="JNI72" s="386"/>
      <c r="JNJ72" s="386"/>
      <c r="JNK72" s="386"/>
      <c r="JNL72" s="386"/>
      <c r="JNM72" s="386"/>
      <c r="JNN72" s="386"/>
      <c r="JNO72" s="386"/>
      <c r="JNP72" s="386"/>
      <c r="JNQ72" s="386"/>
      <c r="JNR72" s="386"/>
      <c r="JNS72" s="386"/>
      <c r="JNT72" s="386"/>
      <c r="JNU72" s="386"/>
      <c r="JNV72" s="386"/>
      <c r="JNW72" s="386"/>
      <c r="JNX72" s="386"/>
      <c r="JNY72" s="386"/>
      <c r="JNZ72" s="386"/>
      <c r="JOA72" s="386"/>
      <c r="JOB72" s="386"/>
      <c r="JOC72" s="386"/>
      <c r="JOD72" s="386"/>
      <c r="JOE72" s="386"/>
      <c r="JOF72" s="386"/>
      <c r="JOG72" s="386"/>
      <c r="JOH72" s="386"/>
      <c r="JOI72" s="386"/>
      <c r="JOJ72" s="386"/>
      <c r="JOK72" s="386"/>
      <c r="JOL72" s="386"/>
      <c r="JOM72" s="386"/>
      <c r="JON72" s="386"/>
      <c r="JOO72" s="386"/>
      <c r="JOP72" s="386"/>
      <c r="JOQ72" s="386"/>
      <c r="JOR72" s="386"/>
      <c r="JOS72" s="386"/>
      <c r="JOT72" s="386"/>
      <c r="JOU72" s="386"/>
      <c r="JOV72" s="386"/>
      <c r="JOW72" s="386"/>
      <c r="JOX72" s="386"/>
      <c r="JOY72" s="386"/>
      <c r="JOZ72" s="386"/>
      <c r="JPA72" s="386"/>
      <c r="JPB72" s="386"/>
      <c r="JPC72" s="386"/>
      <c r="JPD72" s="386"/>
      <c r="JPE72" s="386"/>
      <c r="JPF72" s="386"/>
      <c r="JPG72" s="386"/>
      <c r="JPH72" s="386"/>
      <c r="JPI72" s="386"/>
      <c r="JPJ72" s="386"/>
      <c r="JPK72" s="386"/>
      <c r="JPL72" s="386"/>
      <c r="JPM72" s="386"/>
      <c r="JPN72" s="386"/>
      <c r="JPO72" s="386"/>
      <c r="JPP72" s="386"/>
      <c r="JPQ72" s="386"/>
      <c r="JPR72" s="386"/>
      <c r="JPS72" s="386"/>
      <c r="JPT72" s="386"/>
      <c r="JPU72" s="386"/>
      <c r="JPV72" s="386"/>
      <c r="JPW72" s="386"/>
      <c r="JPX72" s="386"/>
      <c r="JPY72" s="386"/>
      <c r="JPZ72" s="386"/>
      <c r="JQA72" s="386"/>
      <c r="JQB72" s="386"/>
      <c r="JQC72" s="386"/>
      <c r="JQD72" s="386"/>
      <c r="JQE72" s="386"/>
      <c r="JQF72" s="386"/>
      <c r="JQG72" s="386"/>
      <c r="JQH72" s="386"/>
      <c r="JQI72" s="386"/>
      <c r="JQJ72" s="386"/>
      <c r="JQK72" s="386"/>
      <c r="JQL72" s="386"/>
      <c r="JQM72" s="386"/>
      <c r="JQN72" s="386"/>
      <c r="JQO72" s="386"/>
      <c r="JQP72" s="386"/>
      <c r="JQQ72" s="386"/>
      <c r="JQR72" s="386"/>
      <c r="JQS72" s="386"/>
      <c r="JQT72" s="386"/>
      <c r="JQU72" s="386"/>
      <c r="JQV72" s="386"/>
      <c r="JQW72" s="386"/>
      <c r="JQX72" s="386"/>
      <c r="JQY72" s="386"/>
      <c r="JQZ72" s="386"/>
      <c r="JRA72" s="386"/>
      <c r="JRB72" s="386"/>
      <c r="JRC72" s="386"/>
      <c r="JRD72" s="386"/>
      <c r="JRE72" s="386"/>
      <c r="JRF72" s="386"/>
      <c r="JRG72" s="386"/>
      <c r="JRH72" s="386"/>
      <c r="JRI72" s="386"/>
      <c r="JRJ72" s="386"/>
      <c r="JRK72" s="386"/>
      <c r="JRL72" s="386"/>
      <c r="JRM72" s="386"/>
      <c r="JRN72" s="386"/>
      <c r="JRO72" s="386"/>
      <c r="JRP72" s="386"/>
      <c r="JRQ72" s="386"/>
      <c r="JRR72" s="386"/>
      <c r="JRS72" s="386"/>
      <c r="JRT72" s="386"/>
      <c r="JRU72" s="386"/>
      <c r="JRV72" s="386"/>
      <c r="JRW72" s="386"/>
      <c r="JRX72" s="386"/>
      <c r="JRY72" s="386"/>
      <c r="JRZ72" s="386"/>
      <c r="JSA72" s="386"/>
      <c r="JSB72" s="386"/>
      <c r="JSC72" s="386"/>
      <c r="JSD72" s="386"/>
      <c r="JSE72" s="386"/>
      <c r="JSF72" s="386"/>
      <c r="JSG72" s="386"/>
      <c r="JSH72" s="386"/>
      <c r="JSI72" s="386"/>
      <c r="JSJ72" s="386"/>
      <c r="JSK72" s="386"/>
      <c r="JSL72" s="386"/>
      <c r="JSM72" s="386"/>
      <c r="JSN72" s="386"/>
      <c r="JSO72" s="386"/>
      <c r="JSP72" s="386"/>
      <c r="JSQ72" s="386"/>
      <c r="JSR72" s="386"/>
      <c r="JSS72" s="386"/>
      <c r="JST72" s="386"/>
      <c r="JSU72" s="386"/>
      <c r="JSV72" s="386"/>
      <c r="JSW72" s="386"/>
      <c r="JSX72" s="386"/>
      <c r="JSY72" s="386"/>
      <c r="JSZ72" s="386"/>
      <c r="JTA72" s="386"/>
      <c r="JTB72" s="386"/>
      <c r="JTC72" s="386"/>
      <c r="JTD72" s="386"/>
      <c r="JTE72" s="386"/>
      <c r="JTF72" s="386"/>
      <c r="JTG72" s="386"/>
      <c r="JTH72" s="386"/>
      <c r="JTI72" s="386"/>
      <c r="JTJ72" s="386"/>
      <c r="JTK72" s="386"/>
      <c r="JTL72" s="386"/>
      <c r="JTM72" s="386"/>
      <c r="JTN72" s="386"/>
      <c r="JTO72" s="386"/>
      <c r="JTP72" s="386"/>
      <c r="JTQ72" s="386"/>
      <c r="JTR72" s="386"/>
      <c r="JTS72" s="386"/>
      <c r="JTT72" s="386"/>
      <c r="JTU72" s="386"/>
      <c r="JTV72" s="386"/>
      <c r="JTW72" s="386"/>
      <c r="JTX72" s="386"/>
      <c r="JTY72" s="386"/>
      <c r="JTZ72" s="386"/>
      <c r="JUA72" s="386"/>
      <c r="JUB72" s="386"/>
      <c r="JUC72" s="386"/>
      <c r="JUD72" s="386"/>
      <c r="JUE72" s="386"/>
      <c r="JUF72" s="386"/>
      <c r="JUG72" s="386"/>
      <c r="JUH72" s="386"/>
      <c r="JUI72" s="386"/>
      <c r="JUJ72" s="386"/>
      <c r="JUK72" s="386"/>
      <c r="JUL72" s="386"/>
      <c r="JUM72" s="386"/>
      <c r="JUN72" s="386"/>
      <c r="JUO72" s="386"/>
      <c r="JUP72" s="386"/>
      <c r="JUQ72" s="386"/>
      <c r="JUR72" s="386"/>
      <c r="JUS72" s="386"/>
      <c r="JUT72" s="386"/>
      <c r="JUU72" s="386"/>
      <c r="JUV72" s="386"/>
      <c r="JUW72" s="386"/>
      <c r="JUX72" s="386"/>
      <c r="JUY72" s="386"/>
      <c r="JUZ72" s="386"/>
      <c r="JVA72" s="386"/>
      <c r="JVB72" s="386"/>
      <c r="JVC72" s="386"/>
      <c r="JVD72" s="386"/>
      <c r="JVE72" s="386"/>
      <c r="JVF72" s="386"/>
      <c r="JVG72" s="386"/>
      <c r="JVH72" s="386"/>
      <c r="JVI72" s="386"/>
      <c r="JVJ72" s="386"/>
      <c r="JVK72" s="386"/>
      <c r="JVL72" s="386"/>
      <c r="JVM72" s="386"/>
      <c r="JVN72" s="386"/>
      <c r="JVO72" s="386"/>
      <c r="JVP72" s="386"/>
      <c r="JVQ72" s="386"/>
      <c r="JVR72" s="386"/>
      <c r="JVS72" s="386"/>
      <c r="JVT72" s="386"/>
      <c r="JVU72" s="386"/>
      <c r="JVV72" s="386"/>
      <c r="JVW72" s="386"/>
      <c r="JVX72" s="386"/>
      <c r="JVY72" s="386"/>
      <c r="JVZ72" s="386"/>
      <c r="JWA72" s="386"/>
      <c r="JWB72" s="386"/>
      <c r="JWC72" s="386"/>
      <c r="JWD72" s="386"/>
      <c r="JWE72" s="386"/>
      <c r="JWF72" s="386"/>
      <c r="JWG72" s="386"/>
      <c r="JWH72" s="386"/>
      <c r="JWI72" s="386"/>
      <c r="JWJ72" s="386"/>
      <c r="JWK72" s="386"/>
      <c r="JWL72" s="386"/>
      <c r="JWM72" s="386"/>
      <c r="JWN72" s="386"/>
      <c r="JWO72" s="386"/>
      <c r="JWP72" s="386"/>
      <c r="JWQ72" s="386"/>
      <c r="JWR72" s="386"/>
      <c r="JWS72" s="386"/>
      <c r="JWT72" s="386"/>
      <c r="JWU72" s="386"/>
      <c r="JWV72" s="386"/>
      <c r="JWW72" s="386"/>
      <c r="JWX72" s="386"/>
      <c r="JWY72" s="386"/>
      <c r="JWZ72" s="386"/>
      <c r="JXA72" s="386"/>
      <c r="JXB72" s="386"/>
      <c r="JXC72" s="386"/>
      <c r="JXD72" s="386"/>
      <c r="JXE72" s="386"/>
      <c r="JXF72" s="386"/>
      <c r="JXG72" s="386"/>
      <c r="JXH72" s="386"/>
      <c r="JXI72" s="386"/>
      <c r="JXJ72" s="386"/>
      <c r="JXK72" s="386"/>
      <c r="JXL72" s="386"/>
      <c r="JXM72" s="386"/>
      <c r="JXN72" s="386"/>
      <c r="JXO72" s="386"/>
      <c r="JXP72" s="386"/>
      <c r="JXQ72" s="386"/>
      <c r="JXR72" s="386"/>
      <c r="JXS72" s="386"/>
      <c r="JXT72" s="386"/>
      <c r="JXU72" s="386"/>
      <c r="JXV72" s="386"/>
      <c r="JXW72" s="386"/>
      <c r="JXX72" s="386"/>
      <c r="JXY72" s="386"/>
      <c r="JXZ72" s="386"/>
      <c r="JYA72" s="386"/>
      <c r="JYB72" s="386"/>
      <c r="JYC72" s="386"/>
      <c r="JYD72" s="386"/>
      <c r="JYE72" s="386"/>
      <c r="JYF72" s="386"/>
      <c r="JYG72" s="386"/>
      <c r="JYH72" s="386"/>
      <c r="JYI72" s="386"/>
      <c r="JYJ72" s="386"/>
      <c r="JYK72" s="386"/>
      <c r="JYL72" s="386"/>
      <c r="JYM72" s="386"/>
      <c r="JYN72" s="386"/>
      <c r="JYO72" s="386"/>
      <c r="JYP72" s="386"/>
      <c r="JYQ72" s="386"/>
      <c r="JYR72" s="386"/>
      <c r="JYS72" s="386"/>
      <c r="JYT72" s="386"/>
      <c r="JYU72" s="386"/>
      <c r="JYV72" s="386"/>
      <c r="JYW72" s="386"/>
      <c r="JYX72" s="386"/>
      <c r="JYY72" s="386"/>
      <c r="JYZ72" s="386"/>
      <c r="JZA72" s="386"/>
      <c r="JZB72" s="386"/>
      <c r="JZC72" s="386"/>
      <c r="JZD72" s="386"/>
      <c r="JZE72" s="386"/>
      <c r="JZF72" s="386"/>
      <c r="JZG72" s="386"/>
      <c r="JZH72" s="386"/>
      <c r="JZI72" s="386"/>
      <c r="JZJ72" s="386"/>
      <c r="JZK72" s="386"/>
      <c r="JZL72" s="386"/>
      <c r="JZM72" s="386"/>
      <c r="JZN72" s="386"/>
      <c r="JZO72" s="386"/>
      <c r="JZP72" s="386"/>
      <c r="JZQ72" s="386"/>
      <c r="JZR72" s="386"/>
      <c r="JZS72" s="386"/>
      <c r="JZT72" s="386"/>
      <c r="JZU72" s="386"/>
      <c r="JZV72" s="386"/>
      <c r="JZW72" s="386"/>
      <c r="JZX72" s="386"/>
      <c r="JZY72" s="386"/>
      <c r="JZZ72" s="386"/>
      <c r="KAA72" s="386"/>
      <c r="KAB72" s="386"/>
      <c r="KAC72" s="386"/>
      <c r="KAD72" s="386"/>
      <c r="KAE72" s="386"/>
      <c r="KAF72" s="386"/>
      <c r="KAG72" s="386"/>
      <c r="KAH72" s="386"/>
      <c r="KAI72" s="386"/>
      <c r="KAJ72" s="386"/>
      <c r="KAK72" s="386"/>
      <c r="KAL72" s="386"/>
      <c r="KAM72" s="386"/>
      <c r="KAN72" s="386"/>
      <c r="KAO72" s="386"/>
      <c r="KAP72" s="386"/>
      <c r="KAQ72" s="386"/>
      <c r="KAR72" s="386"/>
      <c r="KAS72" s="386"/>
      <c r="KAT72" s="386"/>
      <c r="KAU72" s="386"/>
      <c r="KAV72" s="386"/>
      <c r="KAW72" s="386"/>
      <c r="KAX72" s="386"/>
      <c r="KAY72" s="386"/>
      <c r="KAZ72" s="386"/>
      <c r="KBA72" s="386"/>
      <c r="KBB72" s="386"/>
      <c r="KBC72" s="386"/>
      <c r="KBD72" s="386"/>
      <c r="KBE72" s="386"/>
      <c r="KBF72" s="386"/>
      <c r="KBG72" s="386"/>
      <c r="KBH72" s="386"/>
      <c r="KBI72" s="386"/>
      <c r="KBJ72" s="386"/>
      <c r="KBK72" s="386"/>
      <c r="KBL72" s="386"/>
      <c r="KBM72" s="386"/>
      <c r="KBN72" s="386"/>
      <c r="KBO72" s="386"/>
      <c r="KBP72" s="386"/>
      <c r="KBQ72" s="386"/>
      <c r="KBR72" s="386"/>
      <c r="KBS72" s="386"/>
      <c r="KBT72" s="386"/>
      <c r="KBU72" s="386"/>
      <c r="KBV72" s="386"/>
      <c r="KBW72" s="386"/>
      <c r="KBX72" s="386"/>
      <c r="KBY72" s="386"/>
      <c r="KBZ72" s="386"/>
      <c r="KCA72" s="386"/>
      <c r="KCB72" s="386"/>
      <c r="KCC72" s="386"/>
      <c r="KCD72" s="386"/>
      <c r="KCE72" s="386"/>
      <c r="KCF72" s="386"/>
      <c r="KCG72" s="386"/>
      <c r="KCH72" s="386"/>
      <c r="KCI72" s="386"/>
      <c r="KCJ72" s="386"/>
      <c r="KCK72" s="386"/>
      <c r="KCL72" s="386"/>
      <c r="KCM72" s="386"/>
      <c r="KCN72" s="386"/>
      <c r="KCO72" s="386"/>
      <c r="KCP72" s="386"/>
      <c r="KCQ72" s="386"/>
      <c r="KCR72" s="386"/>
      <c r="KCS72" s="386"/>
      <c r="KCT72" s="386"/>
      <c r="KCU72" s="386"/>
      <c r="KCV72" s="386"/>
      <c r="KCW72" s="386"/>
      <c r="KCX72" s="386"/>
      <c r="KCY72" s="386"/>
      <c r="KCZ72" s="386"/>
      <c r="KDA72" s="386"/>
      <c r="KDB72" s="386"/>
      <c r="KDC72" s="386"/>
      <c r="KDD72" s="386"/>
      <c r="KDE72" s="386"/>
      <c r="KDF72" s="386"/>
      <c r="KDG72" s="386"/>
      <c r="KDH72" s="386"/>
      <c r="KDI72" s="386"/>
      <c r="KDJ72" s="386"/>
      <c r="KDK72" s="386"/>
      <c r="KDL72" s="386"/>
      <c r="KDM72" s="386"/>
      <c r="KDN72" s="386"/>
      <c r="KDO72" s="386"/>
      <c r="KDP72" s="386"/>
      <c r="KDQ72" s="386"/>
      <c r="KDR72" s="386"/>
      <c r="KDS72" s="386"/>
      <c r="KDT72" s="386"/>
      <c r="KDU72" s="386"/>
      <c r="KDV72" s="386"/>
      <c r="KDW72" s="386"/>
      <c r="KDX72" s="386"/>
      <c r="KDY72" s="386"/>
      <c r="KDZ72" s="386"/>
      <c r="KEA72" s="386"/>
      <c r="KEB72" s="386"/>
      <c r="KEC72" s="386"/>
      <c r="KED72" s="386"/>
      <c r="KEE72" s="386"/>
      <c r="KEF72" s="386"/>
      <c r="KEG72" s="386"/>
      <c r="KEH72" s="386"/>
      <c r="KEI72" s="386"/>
      <c r="KEJ72" s="386"/>
      <c r="KEK72" s="386"/>
      <c r="KEL72" s="386"/>
      <c r="KEM72" s="386"/>
      <c r="KEN72" s="386"/>
      <c r="KEO72" s="386"/>
      <c r="KEP72" s="386"/>
      <c r="KEQ72" s="386"/>
      <c r="KER72" s="386"/>
      <c r="KES72" s="386"/>
      <c r="KET72" s="386"/>
      <c r="KEU72" s="386"/>
      <c r="KEV72" s="386"/>
      <c r="KEW72" s="386"/>
      <c r="KEX72" s="386"/>
      <c r="KEY72" s="386"/>
      <c r="KEZ72" s="386"/>
      <c r="KFA72" s="386"/>
      <c r="KFB72" s="386"/>
      <c r="KFC72" s="386"/>
      <c r="KFD72" s="386"/>
      <c r="KFE72" s="386"/>
      <c r="KFF72" s="386"/>
      <c r="KFG72" s="386"/>
      <c r="KFH72" s="386"/>
      <c r="KFI72" s="386"/>
      <c r="KFJ72" s="386"/>
      <c r="KFK72" s="386"/>
      <c r="KFL72" s="386"/>
      <c r="KFM72" s="386"/>
      <c r="KFN72" s="386"/>
      <c r="KFO72" s="386"/>
      <c r="KFP72" s="386"/>
      <c r="KFQ72" s="386"/>
      <c r="KFR72" s="386"/>
      <c r="KFS72" s="386"/>
      <c r="KFT72" s="386"/>
      <c r="KFU72" s="386"/>
      <c r="KFV72" s="386"/>
      <c r="KFW72" s="386"/>
      <c r="KFX72" s="386"/>
      <c r="KFY72" s="386"/>
      <c r="KFZ72" s="386"/>
      <c r="KGA72" s="386"/>
      <c r="KGB72" s="386"/>
      <c r="KGC72" s="386"/>
      <c r="KGD72" s="386"/>
      <c r="KGE72" s="386"/>
      <c r="KGF72" s="386"/>
      <c r="KGG72" s="386"/>
      <c r="KGH72" s="386"/>
      <c r="KGI72" s="386"/>
      <c r="KGJ72" s="386"/>
      <c r="KGK72" s="386"/>
      <c r="KGL72" s="386"/>
      <c r="KGM72" s="386"/>
      <c r="KGN72" s="386"/>
      <c r="KGO72" s="386"/>
      <c r="KGP72" s="386"/>
      <c r="KGQ72" s="386"/>
      <c r="KGR72" s="386"/>
      <c r="KGS72" s="386"/>
      <c r="KGT72" s="386"/>
      <c r="KGU72" s="386"/>
      <c r="KGV72" s="386"/>
      <c r="KGW72" s="386"/>
      <c r="KGX72" s="386"/>
      <c r="KGY72" s="386"/>
      <c r="KGZ72" s="386"/>
      <c r="KHA72" s="386"/>
      <c r="KHB72" s="386"/>
      <c r="KHC72" s="386"/>
      <c r="KHD72" s="386"/>
      <c r="KHE72" s="386"/>
      <c r="KHF72" s="386"/>
      <c r="KHG72" s="386"/>
      <c r="KHH72" s="386"/>
      <c r="KHI72" s="386"/>
      <c r="KHJ72" s="386"/>
      <c r="KHK72" s="386"/>
      <c r="KHL72" s="386"/>
      <c r="KHM72" s="386"/>
      <c r="KHN72" s="386"/>
      <c r="KHO72" s="386"/>
      <c r="KHP72" s="386"/>
      <c r="KHQ72" s="386"/>
      <c r="KHR72" s="386"/>
      <c r="KHS72" s="386"/>
      <c r="KHT72" s="386"/>
      <c r="KHU72" s="386"/>
      <c r="KHV72" s="386"/>
      <c r="KHW72" s="386"/>
      <c r="KHX72" s="386"/>
      <c r="KHY72" s="386"/>
      <c r="KHZ72" s="386"/>
      <c r="KIA72" s="386"/>
      <c r="KIB72" s="386"/>
      <c r="KIC72" s="386"/>
      <c r="KID72" s="386"/>
      <c r="KIE72" s="386"/>
      <c r="KIF72" s="386"/>
      <c r="KIG72" s="386"/>
      <c r="KIH72" s="386"/>
      <c r="KII72" s="386"/>
      <c r="KIJ72" s="386"/>
      <c r="KIK72" s="386"/>
      <c r="KIL72" s="386"/>
      <c r="KIM72" s="386"/>
      <c r="KIN72" s="386"/>
      <c r="KIO72" s="386"/>
      <c r="KIP72" s="386"/>
      <c r="KIQ72" s="386"/>
      <c r="KIR72" s="386"/>
      <c r="KIS72" s="386"/>
      <c r="KIT72" s="386"/>
      <c r="KIU72" s="386"/>
      <c r="KIV72" s="386"/>
      <c r="KIW72" s="386"/>
      <c r="KIX72" s="386"/>
      <c r="KIY72" s="386"/>
      <c r="KIZ72" s="386"/>
      <c r="KJA72" s="386"/>
      <c r="KJB72" s="386"/>
      <c r="KJC72" s="386"/>
      <c r="KJD72" s="386"/>
      <c r="KJE72" s="386"/>
      <c r="KJF72" s="386"/>
      <c r="KJG72" s="386"/>
      <c r="KJH72" s="386"/>
      <c r="KJI72" s="386"/>
      <c r="KJJ72" s="386"/>
      <c r="KJK72" s="386"/>
      <c r="KJL72" s="386"/>
      <c r="KJM72" s="386"/>
      <c r="KJN72" s="386"/>
      <c r="KJO72" s="386"/>
      <c r="KJP72" s="386"/>
      <c r="KJQ72" s="386"/>
      <c r="KJR72" s="386"/>
      <c r="KJS72" s="386"/>
      <c r="KJT72" s="386"/>
      <c r="KJU72" s="386"/>
      <c r="KJV72" s="386"/>
      <c r="KJW72" s="386"/>
      <c r="KJX72" s="386"/>
      <c r="KJY72" s="386"/>
      <c r="KJZ72" s="386"/>
      <c r="KKA72" s="386"/>
      <c r="KKB72" s="386"/>
      <c r="KKC72" s="386"/>
      <c r="KKD72" s="386"/>
      <c r="KKE72" s="386"/>
      <c r="KKF72" s="386"/>
      <c r="KKG72" s="386"/>
      <c r="KKH72" s="386"/>
      <c r="KKI72" s="386"/>
      <c r="KKJ72" s="386"/>
      <c r="KKK72" s="386"/>
      <c r="KKL72" s="386"/>
      <c r="KKM72" s="386"/>
      <c r="KKN72" s="386"/>
      <c r="KKO72" s="386"/>
      <c r="KKP72" s="386"/>
      <c r="KKQ72" s="386"/>
      <c r="KKR72" s="386"/>
      <c r="KKS72" s="386"/>
      <c r="KKT72" s="386"/>
      <c r="KKU72" s="386"/>
      <c r="KKV72" s="386"/>
      <c r="KKW72" s="386"/>
      <c r="KKX72" s="386"/>
      <c r="KKY72" s="386"/>
      <c r="KKZ72" s="386"/>
      <c r="KLA72" s="386"/>
      <c r="KLB72" s="386"/>
      <c r="KLC72" s="386"/>
      <c r="KLD72" s="386"/>
      <c r="KLE72" s="386"/>
      <c r="KLF72" s="386"/>
      <c r="KLG72" s="386"/>
      <c r="KLH72" s="386"/>
      <c r="KLI72" s="386"/>
      <c r="KLJ72" s="386"/>
      <c r="KLK72" s="386"/>
      <c r="KLL72" s="386"/>
      <c r="KLM72" s="386"/>
      <c r="KLN72" s="386"/>
      <c r="KLO72" s="386"/>
      <c r="KLP72" s="386"/>
      <c r="KLQ72" s="386"/>
      <c r="KLR72" s="386"/>
      <c r="KLS72" s="386"/>
      <c r="KLT72" s="386"/>
      <c r="KLU72" s="386"/>
      <c r="KLV72" s="386"/>
      <c r="KLW72" s="386"/>
      <c r="KLX72" s="386"/>
      <c r="KLY72" s="386"/>
      <c r="KLZ72" s="386"/>
      <c r="KMA72" s="386"/>
      <c r="KMB72" s="386"/>
      <c r="KMC72" s="386"/>
      <c r="KMD72" s="386"/>
      <c r="KME72" s="386"/>
      <c r="KMF72" s="386"/>
      <c r="KMG72" s="386"/>
      <c r="KMH72" s="386"/>
      <c r="KMI72" s="386"/>
      <c r="KMJ72" s="386"/>
      <c r="KMK72" s="386"/>
      <c r="KML72" s="386"/>
      <c r="KMM72" s="386"/>
      <c r="KMN72" s="386"/>
      <c r="KMO72" s="386"/>
      <c r="KMP72" s="386"/>
      <c r="KMQ72" s="386"/>
      <c r="KMR72" s="386"/>
      <c r="KMS72" s="386"/>
      <c r="KMT72" s="386"/>
      <c r="KMU72" s="386"/>
      <c r="KMV72" s="386"/>
      <c r="KMW72" s="386"/>
      <c r="KMX72" s="386"/>
      <c r="KMY72" s="386"/>
      <c r="KMZ72" s="386"/>
      <c r="KNA72" s="386"/>
      <c r="KNB72" s="386"/>
      <c r="KNC72" s="386"/>
      <c r="KND72" s="386"/>
      <c r="KNE72" s="386"/>
      <c r="KNF72" s="386"/>
      <c r="KNG72" s="386"/>
      <c r="KNH72" s="386"/>
      <c r="KNI72" s="386"/>
      <c r="KNJ72" s="386"/>
      <c r="KNK72" s="386"/>
      <c r="KNL72" s="386"/>
      <c r="KNM72" s="386"/>
      <c r="KNN72" s="386"/>
      <c r="KNO72" s="386"/>
      <c r="KNP72" s="386"/>
      <c r="KNQ72" s="386"/>
      <c r="KNR72" s="386"/>
      <c r="KNS72" s="386"/>
      <c r="KNT72" s="386"/>
      <c r="KNU72" s="386"/>
      <c r="KNV72" s="386"/>
      <c r="KNW72" s="386"/>
      <c r="KNX72" s="386"/>
      <c r="KNY72" s="386"/>
      <c r="KNZ72" s="386"/>
      <c r="KOA72" s="386"/>
      <c r="KOB72" s="386"/>
      <c r="KOC72" s="386"/>
      <c r="KOD72" s="386"/>
      <c r="KOE72" s="386"/>
      <c r="KOF72" s="386"/>
      <c r="KOG72" s="386"/>
      <c r="KOH72" s="386"/>
      <c r="KOI72" s="386"/>
      <c r="KOJ72" s="386"/>
      <c r="KOK72" s="386"/>
      <c r="KOL72" s="386"/>
      <c r="KOM72" s="386"/>
      <c r="KON72" s="386"/>
      <c r="KOO72" s="386"/>
      <c r="KOP72" s="386"/>
      <c r="KOQ72" s="386"/>
      <c r="KOR72" s="386"/>
      <c r="KOS72" s="386"/>
      <c r="KOT72" s="386"/>
      <c r="KOU72" s="386"/>
      <c r="KOV72" s="386"/>
      <c r="KOW72" s="386"/>
      <c r="KOX72" s="386"/>
      <c r="KOY72" s="386"/>
      <c r="KOZ72" s="386"/>
      <c r="KPA72" s="386"/>
      <c r="KPB72" s="386"/>
      <c r="KPC72" s="386"/>
      <c r="KPD72" s="386"/>
      <c r="KPE72" s="386"/>
      <c r="KPF72" s="386"/>
      <c r="KPG72" s="386"/>
      <c r="KPH72" s="386"/>
      <c r="KPI72" s="386"/>
      <c r="KPJ72" s="386"/>
      <c r="KPK72" s="386"/>
      <c r="KPL72" s="386"/>
      <c r="KPM72" s="386"/>
      <c r="KPN72" s="386"/>
      <c r="KPO72" s="386"/>
      <c r="KPP72" s="386"/>
      <c r="KPQ72" s="386"/>
      <c r="KPR72" s="386"/>
      <c r="KPS72" s="386"/>
      <c r="KPT72" s="386"/>
      <c r="KPU72" s="386"/>
      <c r="KPV72" s="386"/>
      <c r="KPW72" s="386"/>
      <c r="KPX72" s="386"/>
      <c r="KPY72" s="386"/>
      <c r="KPZ72" s="386"/>
      <c r="KQA72" s="386"/>
      <c r="KQB72" s="386"/>
      <c r="KQC72" s="386"/>
      <c r="KQD72" s="386"/>
      <c r="KQE72" s="386"/>
      <c r="KQF72" s="386"/>
      <c r="KQG72" s="386"/>
      <c r="KQH72" s="386"/>
      <c r="KQI72" s="386"/>
      <c r="KQJ72" s="386"/>
      <c r="KQK72" s="386"/>
      <c r="KQL72" s="386"/>
      <c r="KQM72" s="386"/>
      <c r="KQN72" s="386"/>
      <c r="KQO72" s="386"/>
      <c r="KQP72" s="386"/>
      <c r="KQQ72" s="386"/>
      <c r="KQR72" s="386"/>
      <c r="KQS72" s="386"/>
      <c r="KQT72" s="386"/>
      <c r="KQU72" s="386"/>
      <c r="KQV72" s="386"/>
      <c r="KQW72" s="386"/>
      <c r="KQX72" s="386"/>
      <c r="KQY72" s="386"/>
      <c r="KQZ72" s="386"/>
      <c r="KRA72" s="386"/>
      <c r="KRB72" s="386"/>
      <c r="KRC72" s="386"/>
      <c r="KRD72" s="386"/>
      <c r="KRE72" s="386"/>
      <c r="KRF72" s="386"/>
      <c r="KRG72" s="386"/>
      <c r="KRH72" s="386"/>
      <c r="KRI72" s="386"/>
      <c r="KRJ72" s="386"/>
      <c r="KRK72" s="386"/>
      <c r="KRL72" s="386"/>
      <c r="KRM72" s="386"/>
      <c r="KRN72" s="386"/>
      <c r="KRO72" s="386"/>
      <c r="KRP72" s="386"/>
      <c r="KRQ72" s="386"/>
      <c r="KRR72" s="386"/>
      <c r="KRS72" s="386"/>
      <c r="KRT72" s="386"/>
      <c r="KRU72" s="386"/>
      <c r="KRV72" s="386"/>
      <c r="KRW72" s="386"/>
      <c r="KRX72" s="386"/>
      <c r="KRY72" s="386"/>
      <c r="KRZ72" s="386"/>
      <c r="KSA72" s="386"/>
      <c r="KSB72" s="386"/>
      <c r="KSC72" s="386"/>
      <c r="KSD72" s="386"/>
      <c r="KSE72" s="386"/>
      <c r="KSF72" s="386"/>
      <c r="KSG72" s="386"/>
      <c r="KSH72" s="386"/>
      <c r="KSI72" s="386"/>
      <c r="KSJ72" s="386"/>
      <c r="KSK72" s="386"/>
      <c r="KSL72" s="386"/>
      <c r="KSM72" s="386"/>
      <c r="KSN72" s="386"/>
      <c r="KSO72" s="386"/>
      <c r="KSP72" s="386"/>
      <c r="KSQ72" s="386"/>
      <c r="KSR72" s="386"/>
      <c r="KSS72" s="386"/>
      <c r="KST72" s="386"/>
      <c r="KSU72" s="386"/>
      <c r="KSV72" s="386"/>
      <c r="KSW72" s="386"/>
      <c r="KSX72" s="386"/>
      <c r="KSY72" s="386"/>
      <c r="KSZ72" s="386"/>
      <c r="KTA72" s="386"/>
      <c r="KTB72" s="386"/>
      <c r="KTC72" s="386"/>
      <c r="KTD72" s="386"/>
      <c r="KTE72" s="386"/>
      <c r="KTF72" s="386"/>
      <c r="KTG72" s="386"/>
      <c r="KTH72" s="386"/>
      <c r="KTI72" s="386"/>
      <c r="KTJ72" s="386"/>
      <c r="KTK72" s="386"/>
      <c r="KTL72" s="386"/>
      <c r="KTM72" s="386"/>
      <c r="KTN72" s="386"/>
      <c r="KTO72" s="386"/>
      <c r="KTP72" s="386"/>
      <c r="KTQ72" s="386"/>
      <c r="KTR72" s="386"/>
      <c r="KTS72" s="386"/>
      <c r="KTT72" s="386"/>
      <c r="KTU72" s="386"/>
      <c r="KTV72" s="386"/>
      <c r="KTW72" s="386"/>
      <c r="KTX72" s="386"/>
      <c r="KTY72" s="386"/>
      <c r="KTZ72" s="386"/>
      <c r="KUA72" s="386"/>
      <c r="KUB72" s="386"/>
      <c r="KUC72" s="386"/>
      <c r="KUD72" s="386"/>
      <c r="KUE72" s="386"/>
      <c r="KUF72" s="386"/>
      <c r="KUG72" s="386"/>
      <c r="KUH72" s="386"/>
      <c r="KUI72" s="386"/>
      <c r="KUJ72" s="386"/>
      <c r="KUK72" s="386"/>
      <c r="KUL72" s="386"/>
      <c r="KUM72" s="386"/>
      <c r="KUN72" s="386"/>
      <c r="KUO72" s="386"/>
      <c r="KUP72" s="386"/>
      <c r="KUQ72" s="386"/>
      <c r="KUR72" s="386"/>
      <c r="KUS72" s="386"/>
      <c r="KUT72" s="386"/>
      <c r="KUU72" s="386"/>
      <c r="KUV72" s="386"/>
      <c r="KUW72" s="386"/>
      <c r="KUX72" s="386"/>
      <c r="KUY72" s="386"/>
      <c r="KUZ72" s="386"/>
      <c r="KVA72" s="386"/>
      <c r="KVB72" s="386"/>
      <c r="KVC72" s="386"/>
      <c r="KVD72" s="386"/>
      <c r="KVE72" s="386"/>
      <c r="KVF72" s="386"/>
      <c r="KVG72" s="386"/>
      <c r="KVH72" s="386"/>
      <c r="KVI72" s="386"/>
      <c r="KVJ72" s="386"/>
      <c r="KVK72" s="386"/>
      <c r="KVL72" s="386"/>
      <c r="KVM72" s="386"/>
      <c r="KVN72" s="386"/>
      <c r="KVO72" s="386"/>
      <c r="KVP72" s="386"/>
      <c r="KVQ72" s="386"/>
      <c r="KVR72" s="386"/>
      <c r="KVS72" s="386"/>
      <c r="KVT72" s="386"/>
      <c r="KVU72" s="386"/>
      <c r="KVV72" s="386"/>
      <c r="KVW72" s="386"/>
      <c r="KVX72" s="386"/>
      <c r="KVY72" s="386"/>
      <c r="KVZ72" s="386"/>
      <c r="KWA72" s="386"/>
      <c r="KWB72" s="386"/>
      <c r="KWC72" s="386"/>
      <c r="KWD72" s="386"/>
      <c r="KWE72" s="386"/>
      <c r="KWF72" s="386"/>
      <c r="KWG72" s="386"/>
      <c r="KWH72" s="386"/>
      <c r="KWI72" s="386"/>
      <c r="KWJ72" s="386"/>
      <c r="KWK72" s="386"/>
      <c r="KWL72" s="386"/>
      <c r="KWM72" s="386"/>
      <c r="KWN72" s="386"/>
      <c r="KWO72" s="386"/>
      <c r="KWP72" s="386"/>
      <c r="KWQ72" s="386"/>
      <c r="KWR72" s="386"/>
      <c r="KWS72" s="386"/>
      <c r="KWT72" s="386"/>
      <c r="KWU72" s="386"/>
      <c r="KWV72" s="386"/>
      <c r="KWW72" s="386"/>
      <c r="KWX72" s="386"/>
      <c r="KWY72" s="386"/>
      <c r="KWZ72" s="386"/>
      <c r="KXA72" s="386"/>
      <c r="KXB72" s="386"/>
      <c r="KXC72" s="386"/>
      <c r="KXD72" s="386"/>
      <c r="KXE72" s="386"/>
      <c r="KXF72" s="386"/>
      <c r="KXG72" s="386"/>
      <c r="KXH72" s="386"/>
      <c r="KXI72" s="386"/>
      <c r="KXJ72" s="386"/>
      <c r="KXK72" s="386"/>
      <c r="KXL72" s="386"/>
      <c r="KXM72" s="386"/>
      <c r="KXN72" s="386"/>
      <c r="KXO72" s="386"/>
      <c r="KXP72" s="386"/>
      <c r="KXQ72" s="386"/>
      <c r="KXR72" s="386"/>
      <c r="KXS72" s="386"/>
      <c r="KXT72" s="386"/>
      <c r="KXU72" s="386"/>
      <c r="KXV72" s="386"/>
      <c r="KXW72" s="386"/>
      <c r="KXX72" s="386"/>
      <c r="KXY72" s="386"/>
      <c r="KXZ72" s="386"/>
      <c r="KYA72" s="386"/>
      <c r="KYB72" s="386"/>
      <c r="KYC72" s="386"/>
      <c r="KYD72" s="386"/>
      <c r="KYE72" s="386"/>
      <c r="KYF72" s="386"/>
      <c r="KYG72" s="386"/>
      <c r="KYH72" s="386"/>
      <c r="KYI72" s="386"/>
      <c r="KYJ72" s="386"/>
      <c r="KYK72" s="386"/>
      <c r="KYL72" s="386"/>
      <c r="KYM72" s="386"/>
      <c r="KYN72" s="386"/>
      <c r="KYO72" s="386"/>
      <c r="KYP72" s="386"/>
      <c r="KYQ72" s="386"/>
      <c r="KYR72" s="386"/>
      <c r="KYS72" s="386"/>
      <c r="KYT72" s="386"/>
      <c r="KYU72" s="386"/>
      <c r="KYV72" s="386"/>
      <c r="KYW72" s="386"/>
      <c r="KYX72" s="386"/>
      <c r="KYY72" s="386"/>
      <c r="KYZ72" s="386"/>
      <c r="KZA72" s="386"/>
      <c r="KZB72" s="386"/>
      <c r="KZC72" s="386"/>
      <c r="KZD72" s="386"/>
      <c r="KZE72" s="386"/>
      <c r="KZF72" s="386"/>
      <c r="KZG72" s="386"/>
      <c r="KZH72" s="386"/>
      <c r="KZI72" s="386"/>
      <c r="KZJ72" s="386"/>
      <c r="KZK72" s="386"/>
      <c r="KZL72" s="386"/>
      <c r="KZM72" s="386"/>
      <c r="KZN72" s="386"/>
      <c r="KZO72" s="386"/>
      <c r="KZP72" s="386"/>
      <c r="KZQ72" s="386"/>
      <c r="KZR72" s="386"/>
      <c r="KZS72" s="386"/>
      <c r="KZT72" s="386"/>
      <c r="KZU72" s="386"/>
      <c r="KZV72" s="386"/>
      <c r="KZW72" s="386"/>
      <c r="KZX72" s="386"/>
      <c r="KZY72" s="386"/>
      <c r="KZZ72" s="386"/>
      <c r="LAA72" s="386"/>
      <c r="LAB72" s="386"/>
      <c r="LAC72" s="386"/>
      <c r="LAD72" s="386"/>
      <c r="LAE72" s="386"/>
      <c r="LAF72" s="386"/>
      <c r="LAG72" s="386"/>
      <c r="LAH72" s="386"/>
      <c r="LAI72" s="386"/>
      <c r="LAJ72" s="386"/>
      <c r="LAK72" s="386"/>
      <c r="LAL72" s="386"/>
      <c r="LAM72" s="386"/>
      <c r="LAN72" s="386"/>
      <c r="LAO72" s="386"/>
      <c r="LAP72" s="386"/>
      <c r="LAQ72" s="386"/>
      <c r="LAR72" s="386"/>
      <c r="LAS72" s="386"/>
      <c r="LAT72" s="386"/>
      <c r="LAU72" s="386"/>
      <c r="LAV72" s="386"/>
      <c r="LAW72" s="386"/>
      <c r="LAX72" s="386"/>
      <c r="LAY72" s="386"/>
      <c r="LAZ72" s="386"/>
      <c r="LBA72" s="386"/>
      <c r="LBB72" s="386"/>
      <c r="LBC72" s="386"/>
      <c r="LBD72" s="386"/>
      <c r="LBE72" s="386"/>
      <c r="LBF72" s="386"/>
      <c r="LBG72" s="386"/>
      <c r="LBH72" s="386"/>
      <c r="LBI72" s="386"/>
      <c r="LBJ72" s="386"/>
      <c r="LBK72" s="386"/>
      <c r="LBL72" s="386"/>
      <c r="LBM72" s="386"/>
      <c r="LBN72" s="386"/>
      <c r="LBO72" s="386"/>
      <c r="LBP72" s="386"/>
      <c r="LBQ72" s="386"/>
      <c r="LBR72" s="386"/>
      <c r="LBS72" s="386"/>
      <c r="LBT72" s="386"/>
      <c r="LBU72" s="386"/>
      <c r="LBV72" s="386"/>
      <c r="LBW72" s="386"/>
      <c r="LBX72" s="386"/>
      <c r="LBY72" s="386"/>
      <c r="LBZ72" s="386"/>
      <c r="LCA72" s="386"/>
      <c r="LCB72" s="386"/>
      <c r="LCC72" s="386"/>
      <c r="LCD72" s="386"/>
      <c r="LCE72" s="386"/>
      <c r="LCF72" s="386"/>
      <c r="LCG72" s="386"/>
      <c r="LCH72" s="386"/>
      <c r="LCI72" s="386"/>
      <c r="LCJ72" s="386"/>
      <c r="LCK72" s="386"/>
      <c r="LCL72" s="386"/>
      <c r="LCM72" s="386"/>
      <c r="LCN72" s="386"/>
      <c r="LCO72" s="386"/>
      <c r="LCP72" s="386"/>
      <c r="LCQ72" s="386"/>
      <c r="LCR72" s="386"/>
      <c r="LCS72" s="386"/>
      <c r="LCT72" s="386"/>
      <c r="LCU72" s="386"/>
      <c r="LCV72" s="386"/>
      <c r="LCW72" s="386"/>
      <c r="LCX72" s="386"/>
      <c r="LCY72" s="386"/>
      <c r="LCZ72" s="386"/>
      <c r="LDA72" s="386"/>
      <c r="LDB72" s="386"/>
      <c r="LDC72" s="386"/>
      <c r="LDD72" s="386"/>
      <c r="LDE72" s="386"/>
      <c r="LDF72" s="386"/>
      <c r="LDG72" s="386"/>
      <c r="LDH72" s="386"/>
      <c r="LDI72" s="386"/>
      <c r="LDJ72" s="386"/>
      <c r="LDK72" s="386"/>
      <c r="LDL72" s="386"/>
      <c r="LDM72" s="386"/>
      <c r="LDN72" s="386"/>
      <c r="LDO72" s="386"/>
      <c r="LDP72" s="386"/>
      <c r="LDQ72" s="386"/>
      <c r="LDR72" s="386"/>
      <c r="LDS72" s="386"/>
      <c r="LDT72" s="386"/>
      <c r="LDU72" s="386"/>
      <c r="LDV72" s="386"/>
      <c r="LDW72" s="386"/>
      <c r="LDX72" s="386"/>
      <c r="LDY72" s="386"/>
      <c r="LDZ72" s="386"/>
      <c r="LEA72" s="386"/>
      <c r="LEB72" s="386"/>
      <c r="LEC72" s="386"/>
      <c r="LED72" s="386"/>
      <c r="LEE72" s="386"/>
      <c r="LEF72" s="386"/>
      <c r="LEG72" s="386"/>
      <c r="LEH72" s="386"/>
      <c r="LEI72" s="386"/>
      <c r="LEJ72" s="386"/>
      <c r="LEK72" s="386"/>
      <c r="LEL72" s="386"/>
      <c r="LEM72" s="386"/>
      <c r="LEN72" s="386"/>
      <c r="LEO72" s="386"/>
      <c r="LEP72" s="386"/>
      <c r="LEQ72" s="386"/>
      <c r="LER72" s="386"/>
      <c r="LES72" s="386"/>
      <c r="LET72" s="386"/>
      <c r="LEU72" s="386"/>
      <c r="LEV72" s="386"/>
      <c r="LEW72" s="386"/>
      <c r="LEX72" s="386"/>
      <c r="LEY72" s="386"/>
      <c r="LEZ72" s="386"/>
      <c r="LFA72" s="386"/>
      <c r="LFB72" s="386"/>
      <c r="LFC72" s="386"/>
      <c r="LFD72" s="386"/>
      <c r="LFE72" s="386"/>
      <c r="LFF72" s="386"/>
      <c r="LFG72" s="386"/>
      <c r="LFH72" s="386"/>
      <c r="LFI72" s="386"/>
      <c r="LFJ72" s="386"/>
      <c r="LFK72" s="386"/>
      <c r="LFL72" s="386"/>
      <c r="LFM72" s="386"/>
      <c r="LFN72" s="386"/>
      <c r="LFO72" s="386"/>
      <c r="LFP72" s="386"/>
      <c r="LFQ72" s="386"/>
      <c r="LFR72" s="386"/>
      <c r="LFS72" s="386"/>
      <c r="LFT72" s="386"/>
      <c r="LFU72" s="386"/>
      <c r="LFV72" s="386"/>
      <c r="LFW72" s="386"/>
      <c r="LFX72" s="386"/>
      <c r="LFY72" s="386"/>
      <c r="LFZ72" s="386"/>
      <c r="LGA72" s="386"/>
      <c r="LGB72" s="386"/>
      <c r="LGC72" s="386"/>
      <c r="LGD72" s="386"/>
      <c r="LGE72" s="386"/>
      <c r="LGF72" s="386"/>
      <c r="LGG72" s="386"/>
      <c r="LGH72" s="386"/>
      <c r="LGI72" s="386"/>
      <c r="LGJ72" s="386"/>
      <c r="LGK72" s="386"/>
      <c r="LGL72" s="386"/>
      <c r="LGM72" s="386"/>
      <c r="LGN72" s="386"/>
      <c r="LGO72" s="386"/>
      <c r="LGP72" s="386"/>
      <c r="LGQ72" s="386"/>
      <c r="LGR72" s="386"/>
      <c r="LGS72" s="386"/>
      <c r="LGT72" s="386"/>
      <c r="LGU72" s="386"/>
      <c r="LGV72" s="386"/>
      <c r="LGW72" s="386"/>
      <c r="LGX72" s="386"/>
      <c r="LGY72" s="386"/>
      <c r="LGZ72" s="386"/>
      <c r="LHA72" s="386"/>
      <c r="LHB72" s="386"/>
      <c r="LHC72" s="386"/>
      <c r="LHD72" s="386"/>
      <c r="LHE72" s="386"/>
      <c r="LHF72" s="386"/>
      <c r="LHG72" s="386"/>
      <c r="LHH72" s="386"/>
      <c r="LHI72" s="386"/>
      <c r="LHJ72" s="386"/>
      <c r="LHK72" s="386"/>
      <c r="LHL72" s="386"/>
      <c r="LHM72" s="386"/>
      <c r="LHN72" s="386"/>
      <c r="LHO72" s="386"/>
      <c r="LHP72" s="386"/>
      <c r="LHQ72" s="386"/>
      <c r="LHR72" s="386"/>
      <c r="LHS72" s="386"/>
      <c r="LHT72" s="386"/>
      <c r="LHU72" s="386"/>
      <c r="LHV72" s="386"/>
      <c r="LHW72" s="386"/>
      <c r="LHX72" s="386"/>
      <c r="LHY72" s="386"/>
      <c r="LHZ72" s="386"/>
      <c r="LIA72" s="386"/>
      <c r="LIB72" s="386"/>
      <c r="LIC72" s="386"/>
      <c r="LID72" s="386"/>
      <c r="LIE72" s="386"/>
      <c r="LIF72" s="386"/>
      <c r="LIG72" s="386"/>
      <c r="LIH72" s="386"/>
      <c r="LII72" s="386"/>
      <c r="LIJ72" s="386"/>
      <c r="LIK72" s="386"/>
      <c r="LIL72" s="386"/>
      <c r="LIM72" s="386"/>
      <c r="LIN72" s="386"/>
      <c r="LIO72" s="386"/>
      <c r="LIP72" s="386"/>
      <c r="LIQ72" s="386"/>
      <c r="LIR72" s="386"/>
      <c r="LIS72" s="386"/>
      <c r="LIT72" s="386"/>
      <c r="LIU72" s="386"/>
      <c r="LIV72" s="386"/>
      <c r="LIW72" s="386"/>
      <c r="LIX72" s="386"/>
      <c r="LIY72" s="386"/>
      <c r="LIZ72" s="386"/>
      <c r="LJA72" s="386"/>
      <c r="LJB72" s="386"/>
      <c r="LJC72" s="386"/>
      <c r="LJD72" s="386"/>
      <c r="LJE72" s="386"/>
      <c r="LJF72" s="386"/>
      <c r="LJG72" s="386"/>
      <c r="LJH72" s="386"/>
      <c r="LJI72" s="386"/>
      <c r="LJJ72" s="386"/>
      <c r="LJK72" s="386"/>
      <c r="LJL72" s="386"/>
      <c r="LJM72" s="386"/>
      <c r="LJN72" s="386"/>
      <c r="LJO72" s="386"/>
      <c r="LJP72" s="386"/>
      <c r="LJQ72" s="386"/>
      <c r="LJR72" s="386"/>
      <c r="LJS72" s="386"/>
      <c r="LJT72" s="386"/>
      <c r="LJU72" s="386"/>
      <c r="LJV72" s="386"/>
      <c r="LJW72" s="386"/>
      <c r="LJX72" s="386"/>
      <c r="LJY72" s="386"/>
      <c r="LJZ72" s="386"/>
      <c r="LKA72" s="386"/>
      <c r="LKB72" s="386"/>
      <c r="LKC72" s="386"/>
      <c r="LKD72" s="386"/>
      <c r="LKE72" s="386"/>
      <c r="LKF72" s="386"/>
      <c r="LKG72" s="386"/>
      <c r="LKH72" s="386"/>
      <c r="LKI72" s="386"/>
      <c r="LKJ72" s="386"/>
      <c r="LKK72" s="386"/>
      <c r="LKL72" s="386"/>
      <c r="LKM72" s="386"/>
      <c r="LKN72" s="386"/>
      <c r="LKO72" s="386"/>
      <c r="LKP72" s="386"/>
      <c r="LKQ72" s="386"/>
      <c r="LKR72" s="386"/>
      <c r="LKS72" s="386"/>
      <c r="LKT72" s="386"/>
      <c r="LKU72" s="386"/>
      <c r="LKV72" s="386"/>
      <c r="LKW72" s="386"/>
      <c r="LKX72" s="386"/>
      <c r="LKY72" s="386"/>
      <c r="LKZ72" s="386"/>
      <c r="LLA72" s="386"/>
      <c r="LLB72" s="386"/>
      <c r="LLC72" s="386"/>
      <c r="LLD72" s="386"/>
      <c r="LLE72" s="386"/>
      <c r="LLF72" s="386"/>
      <c r="LLG72" s="386"/>
      <c r="LLH72" s="386"/>
      <c r="LLI72" s="386"/>
      <c r="LLJ72" s="386"/>
      <c r="LLK72" s="386"/>
      <c r="LLL72" s="386"/>
      <c r="LLM72" s="386"/>
      <c r="LLN72" s="386"/>
      <c r="LLO72" s="386"/>
      <c r="LLP72" s="386"/>
      <c r="LLQ72" s="386"/>
      <c r="LLR72" s="386"/>
      <c r="LLS72" s="386"/>
      <c r="LLT72" s="386"/>
      <c r="LLU72" s="386"/>
      <c r="LLV72" s="386"/>
      <c r="LLW72" s="386"/>
      <c r="LLX72" s="386"/>
      <c r="LLY72" s="386"/>
      <c r="LLZ72" s="386"/>
      <c r="LMA72" s="386"/>
      <c r="LMB72" s="386"/>
      <c r="LMC72" s="386"/>
      <c r="LMD72" s="386"/>
      <c r="LME72" s="386"/>
      <c r="LMF72" s="386"/>
      <c r="LMG72" s="386"/>
      <c r="LMH72" s="386"/>
      <c r="LMI72" s="386"/>
      <c r="LMJ72" s="386"/>
      <c r="LMK72" s="386"/>
      <c r="LML72" s="386"/>
      <c r="LMM72" s="386"/>
      <c r="LMN72" s="386"/>
      <c r="LMO72" s="386"/>
      <c r="LMP72" s="386"/>
      <c r="LMQ72" s="386"/>
      <c r="LMR72" s="386"/>
      <c r="LMS72" s="386"/>
      <c r="LMT72" s="386"/>
      <c r="LMU72" s="386"/>
      <c r="LMV72" s="386"/>
      <c r="LMW72" s="386"/>
      <c r="LMX72" s="386"/>
      <c r="LMY72" s="386"/>
      <c r="LMZ72" s="386"/>
      <c r="LNA72" s="386"/>
      <c r="LNB72" s="386"/>
      <c r="LNC72" s="386"/>
      <c r="LND72" s="386"/>
      <c r="LNE72" s="386"/>
      <c r="LNF72" s="386"/>
      <c r="LNG72" s="386"/>
      <c r="LNH72" s="386"/>
      <c r="LNI72" s="386"/>
      <c r="LNJ72" s="386"/>
      <c r="LNK72" s="386"/>
      <c r="LNL72" s="386"/>
      <c r="LNM72" s="386"/>
      <c r="LNN72" s="386"/>
      <c r="LNO72" s="386"/>
      <c r="LNP72" s="386"/>
      <c r="LNQ72" s="386"/>
      <c r="LNR72" s="386"/>
      <c r="LNS72" s="386"/>
      <c r="LNT72" s="386"/>
      <c r="LNU72" s="386"/>
      <c r="LNV72" s="386"/>
      <c r="LNW72" s="386"/>
      <c r="LNX72" s="386"/>
      <c r="LNY72" s="386"/>
      <c r="LNZ72" s="386"/>
      <c r="LOA72" s="386"/>
      <c r="LOB72" s="386"/>
      <c r="LOC72" s="386"/>
      <c r="LOD72" s="386"/>
      <c r="LOE72" s="386"/>
      <c r="LOF72" s="386"/>
      <c r="LOG72" s="386"/>
      <c r="LOH72" s="386"/>
      <c r="LOI72" s="386"/>
      <c r="LOJ72" s="386"/>
      <c r="LOK72" s="386"/>
      <c r="LOL72" s="386"/>
      <c r="LOM72" s="386"/>
      <c r="LON72" s="386"/>
      <c r="LOO72" s="386"/>
      <c r="LOP72" s="386"/>
      <c r="LOQ72" s="386"/>
      <c r="LOR72" s="386"/>
      <c r="LOS72" s="386"/>
      <c r="LOT72" s="386"/>
      <c r="LOU72" s="386"/>
      <c r="LOV72" s="386"/>
      <c r="LOW72" s="386"/>
      <c r="LOX72" s="386"/>
      <c r="LOY72" s="386"/>
      <c r="LOZ72" s="386"/>
      <c r="LPA72" s="386"/>
      <c r="LPB72" s="386"/>
      <c r="LPC72" s="386"/>
      <c r="LPD72" s="386"/>
      <c r="LPE72" s="386"/>
      <c r="LPF72" s="386"/>
      <c r="LPG72" s="386"/>
      <c r="LPH72" s="386"/>
      <c r="LPI72" s="386"/>
      <c r="LPJ72" s="386"/>
      <c r="LPK72" s="386"/>
      <c r="LPL72" s="386"/>
      <c r="LPM72" s="386"/>
      <c r="LPN72" s="386"/>
      <c r="LPO72" s="386"/>
      <c r="LPP72" s="386"/>
      <c r="LPQ72" s="386"/>
      <c r="LPR72" s="386"/>
      <c r="LPS72" s="386"/>
      <c r="LPT72" s="386"/>
      <c r="LPU72" s="386"/>
      <c r="LPV72" s="386"/>
      <c r="LPW72" s="386"/>
      <c r="LPX72" s="386"/>
      <c r="LPY72" s="386"/>
      <c r="LPZ72" s="386"/>
      <c r="LQA72" s="386"/>
      <c r="LQB72" s="386"/>
      <c r="LQC72" s="386"/>
      <c r="LQD72" s="386"/>
      <c r="LQE72" s="386"/>
      <c r="LQF72" s="386"/>
      <c r="LQG72" s="386"/>
      <c r="LQH72" s="386"/>
      <c r="LQI72" s="386"/>
      <c r="LQJ72" s="386"/>
      <c r="LQK72" s="386"/>
      <c r="LQL72" s="386"/>
      <c r="LQM72" s="386"/>
      <c r="LQN72" s="386"/>
      <c r="LQO72" s="386"/>
      <c r="LQP72" s="386"/>
      <c r="LQQ72" s="386"/>
      <c r="LQR72" s="386"/>
      <c r="LQS72" s="386"/>
      <c r="LQT72" s="386"/>
      <c r="LQU72" s="386"/>
      <c r="LQV72" s="386"/>
      <c r="LQW72" s="386"/>
      <c r="LQX72" s="386"/>
      <c r="LQY72" s="386"/>
      <c r="LQZ72" s="386"/>
      <c r="LRA72" s="386"/>
      <c r="LRB72" s="386"/>
      <c r="LRC72" s="386"/>
      <c r="LRD72" s="386"/>
      <c r="LRE72" s="386"/>
      <c r="LRF72" s="386"/>
      <c r="LRG72" s="386"/>
      <c r="LRH72" s="386"/>
      <c r="LRI72" s="386"/>
      <c r="LRJ72" s="386"/>
      <c r="LRK72" s="386"/>
      <c r="LRL72" s="386"/>
      <c r="LRM72" s="386"/>
      <c r="LRN72" s="386"/>
      <c r="LRO72" s="386"/>
      <c r="LRP72" s="386"/>
      <c r="LRQ72" s="386"/>
      <c r="LRR72" s="386"/>
      <c r="LRS72" s="386"/>
      <c r="LRT72" s="386"/>
      <c r="LRU72" s="386"/>
      <c r="LRV72" s="386"/>
      <c r="LRW72" s="386"/>
      <c r="LRX72" s="386"/>
      <c r="LRY72" s="386"/>
      <c r="LRZ72" s="386"/>
      <c r="LSA72" s="386"/>
      <c r="LSB72" s="386"/>
      <c r="LSC72" s="386"/>
      <c r="LSD72" s="386"/>
      <c r="LSE72" s="386"/>
      <c r="LSF72" s="386"/>
      <c r="LSG72" s="386"/>
      <c r="LSH72" s="386"/>
      <c r="LSI72" s="386"/>
      <c r="LSJ72" s="386"/>
      <c r="LSK72" s="386"/>
      <c r="LSL72" s="386"/>
      <c r="LSM72" s="386"/>
      <c r="LSN72" s="386"/>
      <c r="LSO72" s="386"/>
      <c r="LSP72" s="386"/>
      <c r="LSQ72" s="386"/>
      <c r="LSR72" s="386"/>
      <c r="LSS72" s="386"/>
      <c r="LST72" s="386"/>
      <c r="LSU72" s="386"/>
      <c r="LSV72" s="386"/>
      <c r="LSW72" s="386"/>
      <c r="LSX72" s="386"/>
      <c r="LSY72" s="386"/>
      <c r="LSZ72" s="386"/>
      <c r="LTA72" s="386"/>
      <c r="LTB72" s="386"/>
      <c r="LTC72" s="386"/>
      <c r="LTD72" s="386"/>
      <c r="LTE72" s="386"/>
      <c r="LTF72" s="386"/>
      <c r="LTG72" s="386"/>
      <c r="LTH72" s="386"/>
      <c r="LTI72" s="386"/>
      <c r="LTJ72" s="386"/>
      <c r="LTK72" s="386"/>
      <c r="LTL72" s="386"/>
      <c r="LTM72" s="386"/>
      <c r="LTN72" s="386"/>
      <c r="LTO72" s="386"/>
      <c r="LTP72" s="386"/>
      <c r="LTQ72" s="386"/>
      <c r="LTR72" s="386"/>
      <c r="LTS72" s="386"/>
      <c r="LTT72" s="386"/>
      <c r="LTU72" s="386"/>
      <c r="LTV72" s="386"/>
      <c r="LTW72" s="386"/>
      <c r="LTX72" s="386"/>
      <c r="LTY72" s="386"/>
      <c r="LTZ72" s="386"/>
      <c r="LUA72" s="386"/>
      <c r="LUB72" s="386"/>
      <c r="LUC72" s="386"/>
      <c r="LUD72" s="386"/>
      <c r="LUE72" s="386"/>
      <c r="LUF72" s="386"/>
      <c r="LUG72" s="386"/>
      <c r="LUH72" s="386"/>
      <c r="LUI72" s="386"/>
      <c r="LUJ72" s="386"/>
      <c r="LUK72" s="386"/>
      <c r="LUL72" s="386"/>
      <c r="LUM72" s="386"/>
      <c r="LUN72" s="386"/>
      <c r="LUO72" s="386"/>
      <c r="LUP72" s="386"/>
      <c r="LUQ72" s="386"/>
      <c r="LUR72" s="386"/>
      <c r="LUS72" s="386"/>
      <c r="LUT72" s="386"/>
      <c r="LUU72" s="386"/>
      <c r="LUV72" s="386"/>
      <c r="LUW72" s="386"/>
      <c r="LUX72" s="386"/>
      <c r="LUY72" s="386"/>
      <c r="LUZ72" s="386"/>
      <c r="LVA72" s="386"/>
      <c r="LVB72" s="386"/>
      <c r="LVC72" s="386"/>
      <c r="LVD72" s="386"/>
      <c r="LVE72" s="386"/>
      <c r="LVF72" s="386"/>
      <c r="LVG72" s="386"/>
      <c r="LVH72" s="386"/>
      <c r="LVI72" s="386"/>
      <c r="LVJ72" s="386"/>
      <c r="LVK72" s="386"/>
      <c r="LVL72" s="386"/>
      <c r="LVM72" s="386"/>
      <c r="LVN72" s="386"/>
      <c r="LVO72" s="386"/>
      <c r="LVP72" s="386"/>
      <c r="LVQ72" s="386"/>
      <c r="LVR72" s="386"/>
      <c r="LVS72" s="386"/>
      <c r="LVT72" s="386"/>
      <c r="LVU72" s="386"/>
      <c r="LVV72" s="386"/>
      <c r="LVW72" s="386"/>
      <c r="LVX72" s="386"/>
      <c r="LVY72" s="386"/>
      <c r="LVZ72" s="386"/>
      <c r="LWA72" s="386"/>
      <c r="LWB72" s="386"/>
      <c r="LWC72" s="386"/>
      <c r="LWD72" s="386"/>
      <c r="LWE72" s="386"/>
      <c r="LWF72" s="386"/>
      <c r="LWG72" s="386"/>
      <c r="LWH72" s="386"/>
      <c r="LWI72" s="386"/>
      <c r="LWJ72" s="386"/>
      <c r="LWK72" s="386"/>
      <c r="LWL72" s="386"/>
      <c r="LWM72" s="386"/>
      <c r="LWN72" s="386"/>
      <c r="LWO72" s="386"/>
      <c r="LWP72" s="386"/>
      <c r="LWQ72" s="386"/>
      <c r="LWR72" s="386"/>
      <c r="LWS72" s="386"/>
      <c r="LWT72" s="386"/>
      <c r="LWU72" s="386"/>
      <c r="LWV72" s="386"/>
      <c r="LWW72" s="386"/>
      <c r="LWX72" s="386"/>
      <c r="LWY72" s="386"/>
      <c r="LWZ72" s="386"/>
      <c r="LXA72" s="386"/>
      <c r="LXB72" s="386"/>
      <c r="LXC72" s="386"/>
      <c r="LXD72" s="386"/>
      <c r="LXE72" s="386"/>
      <c r="LXF72" s="386"/>
      <c r="LXG72" s="386"/>
      <c r="LXH72" s="386"/>
      <c r="LXI72" s="386"/>
      <c r="LXJ72" s="386"/>
      <c r="LXK72" s="386"/>
      <c r="LXL72" s="386"/>
      <c r="LXM72" s="386"/>
      <c r="LXN72" s="386"/>
      <c r="LXO72" s="386"/>
      <c r="LXP72" s="386"/>
      <c r="LXQ72" s="386"/>
      <c r="LXR72" s="386"/>
      <c r="LXS72" s="386"/>
      <c r="LXT72" s="386"/>
      <c r="LXU72" s="386"/>
      <c r="LXV72" s="386"/>
      <c r="LXW72" s="386"/>
      <c r="LXX72" s="386"/>
      <c r="LXY72" s="386"/>
      <c r="LXZ72" s="386"/>
      <c r="LYA72" s="386"/>
      <c r="LYB72" s="386"/>
      <c r="LYC72" s="386"/>
      <c r="LYD72" s="386"/>
      <c r="LYE72" s="386"/>
      <c r="LYF72" s="386"/>
      <c r="LYG72" s="386"/>
      <c r="LYH72" s="386"/>
      <c r="LYI72" s="386"/>
      <c r="LYJ72" s="386"/>
      <c r="LYK72" s="386"/>
      <c r="LYL72" s="386"/>
      <c r="LYM72" s="386"/>
      <c r="LYN72" s="386"/>
      <c r="LYO72" s="386"/>
      <c r="LYP72" s="386"/>
      <c r="LYQ72" s="386"/>
      <c r="LYR72" s="386"/>
      <c r="LYS72" s="386"/>
      <c r="LYT72" s="386"/>
      <c r="LYU72" s="386"/>
      <c r="LYV72" s="386"/>
      <c r="LYW72" s="386"/>
      <c r="LYX72" s="386"/>
      <c r="LYY72" s="386"/>
      <c r="LYZ72" s="386"/>
      <c r="LZA72" s="386"/>
      <c r="LZB72" s="386"/>
      <c r="LZC72" s="386"/>
      <c r="LZD72" s="386"/>
      <c r="LZE72" s="386"/>
      <c r="LZF72" s="386"/>
      <c r="LZG72" s="386"/>
      <c r="LZH72" s="386"/>
      <c r="LZI72" s="386"/>
      <c r="LZJ72" s="386"/>
      <c r="LZK72" s="386"/>
      <c r="LZL72" s="386"/>
      <c r="LZM72" s="386"/>
      <c r="LZN72" s="386"/>
      <c r="LZO72" s="386"/>
      <c r="LZP72" s="386"/>
      <c r="LZQ72" s="386"/>
      <c r="LZR72" s="386"/>
      <c r="LZS72" s="386"/>
      <c r="LZT72" s="386"/>
      <c r="LZU72" s="386"/>
      <c r="LZV72" s="386"/>
      <c r="LZW72" s="386"/>
      <c r="LZX72" s="386"/>
      <c r="LZY72" s="386"/>
      <c r="LZZ72" s="386"/>
      <c r="MAA72" s="386"/>
      <c r="MAB72" s="386"/>
      <c r="MAC72" s="386"/>
      <c r="MAD72" s="386"/>
      <c r="MAE72" s="386"/>
      <c r="MAF72" s="386"/>
      <c r="MAG72" s="386"/>
      <c r="MAH72" s="386"/>
      <c r="MAI72" s="386"/>
      <c r="MAJ72" s="386"/>
      <c r="MAK72" s="386"/>
      <c r="MAL72" s="386"/>
      <c r="MAM72" s="386"/>
      <c r="MAN72" s="386"/>
      <c r="MAO72" s="386"/>
      <c r="MAP72" s="386"/>
      <c r="MAQ72" s="386"/>
      <c r="MAR72" s="386"/>
      <c r="MAS72" s="386"/>
      <c r="MAT72" s="386"/>
      <c r="MAU72" s="386"/>
      <c r="MAV72" s="386"/>
      <c r="MAW72" s="386"/>
      <c r="MAX72" s="386"/>
      <c r="MAY72" s="386"/>
      <c r="MAZ72" s="386"/>
      <c r="MBA72" s="386"/>
      <c r="MBB72" s="386"/>
      <c r="MBC72" s="386"/>
      <c r="MBD72" s="386"/>
      <c r="MBE72" s="386"/>
      <c r="MBF72" s="386"/>
      <c r="MBG72" s="386"/>
      <c r="MBH72" s="386"/>
      <c r="MBI72" s="386"/>
      <c r="MBJ72" s="386"/>
      <c r="MBK72" s="386"/>
      <c r="MBL72" s="386"/>
      <c r="MBM72" s="386"/>
      <c r="MBN72" s="386"/>
      <c r="MBO72" s="386"/>
      <c r="MBP72" s="386"/>
      <c r="MBQ72" s="386"/>
      <c r="MBR72" s="386"/>
      <c r="MBS72" s="386"/>
      <c r="MBT72" s="386"/>
      <c r="MBU72" s="386"/>
      <c r="MBV72" s="386"/>
      <c r="MBW72" s="386"/>
      <c r="MBX72" s="386"/>
      <c r="MBY72" s="386"/>
      <c r="MBZ72" s="386"/>
      <c r="MCA72" s="386"/>
      <c r="MCB72" s="386"/>
      <c r="MCC72" s="386"/>
      <c r="MCD72" s="386"/>
      <c r="MCE72" s="386"/>
      <c r="MCF72" s="386"/>
      <c r="MCG72" s="386"/>
      <c r="MCH72" s="386"/>
      <c r="MCI72" s="386"/>
      <c r="MCJ72" s="386"/>
      <c r="MCK72" s="386"/>
      <c r="MCL72" s="386"/>
      <c r="MCM72" s="386"/>
      <c r="MCN72" s="386"/>
      <c r="MCO72" s="386"/>
      <c r="MCP72" s="386"/>
      <c r="MCQ72" s="386"/>
      <c r="MCR72" s="386"/>
      <c r="MCS72" s="386"/>
      <c r="MCT72" s="386"/>
      <c r="MCU72" s="386"/>
      <c r="MCV72" s="386"/>
      <c r="MCW72" s="386"/>
      <c r="MCX72" s="386"/>
      <c r="MCY72" s="386"/>
      <c r="MCZ72" s="386"/>
      <c r="MDA72" s="386"/>
      <c r="MDB72" s="386"/>
      <c r="MDC72" s="386"/>
      <c r="MDD72" s="386"/>
      <c r="MDE72" s="386"/>
      <c r="MDF72" s="386"/>
      <c r="MDG72" s="386"/>
      <c r="MDH72" s="386"/>
      <c r="MDI72" s="386"/>
      <c r="MDJ72" s="386"/>
      <c r="MDK72" s="386"/>
      <c r="MDL72" s="386"/>
      <c r="MDM72" s="386"/>
      <c r="MDN72" s="386"/>
      <c r="MDO72" s="386"/>
      <c r="MDP72" s="386"/>
      <c r="MDQ72" s="386"/>
      <c r="MDR72" s="386"/>
      <c r="MDS72" s="386"/>
      <c r="MDT72" s="386"/>
      <c r="MDU72" s="386"/>
      <c r="MDV72" s="386"/>
      <c r="MDW72" s="386"/>
      <c r="MDX72" s="386"/>
      <c r="MDY72" s="386"/>
      <c r="MDZ72" s="386"/>
      <c r="MEA72" s="386"/>
      <c r="MEB72" s="386"/>
      <c r="MEC72" s="386"/>
      <c r="MED72" s="386"/>
      <c r="MEE72" s="386"/>
      <c r="MEF72" s="386"/>
      <c r="MEG72" s="386"/>
      <c r="MEH72" s="386"/>
      <c r="MEI72" s="386"/>
      <c r="MEJ72" s="386"/>
      <c r="MEK72" s="386"/>
      <c r="MEL72" s="386"/>
      <c r="MEM72" s="386"/>
      <c r="MEN72" s="386"/>
      <c r="MEO72" s="386"/>
      <c r="MEP72" s="386"/>
      <c r="MEQ72" s="386"/>
      <c r="MER72" s="386"/>
      <c r="MES72" s="386"/>
      <c r="MET72" s="386"/>
      <c r="MEU72" s="386"/>
      <c r="MEV72" s="386"/>
      <c r="MEW72" s="386"/>
      <c r="MEX72" s="386"/>
      <c r="MEY72" s="386"/>
      <c r="MEZ72" s="386"/>
      <c r="MFA72" s="386"/>
      <c r="MFB72" s="386"/>
      <c r="MFC72" s="386"/>
      <c r="MFD72" s="386"/>
      <c r="MFE72" s="386"/>
      <c r="MFF72" s="386"/>
      <c r="MFG72" s="386"/>
      <c r="MFH72" s="386"/>
      <c r="MFI72" s="386"/>
      <c r="MFJ72" s="386"/>
      <c r="MFK72" s="386"/>
      <c r="MFL72" s="386"/>
      <c r="MFM72" s="386"/>
      <c r="MFN72" s="386"/>
      <c r="MFO72" s="386"/>
      <c r="MFP72" s="386"/>
      <c r="MFQ72" s="386"/>
      <c r="MFR72" s="386"/>
      <c r="MFS72" s="386"/>
      <c r="MFT72" s="386"/>
      <c r="MFU72" s="386"/>
      <c r="MFV72" s="386"/>
      <c r="MFW72" s="386"/>
      <c r="MFX72" s="386"/>
      <c r="MFY72" s="386"/>
      <c r="MFZ72" s="386"/>
      <c r="MGA72" s="386"/>
      <c r="MGB72" s="386"/>
      <c r="MGC72" s="386"/>
      <c r="MGD72" s="386"/>
      <c r="MGE72" s="386"/>
      <c r="MGF72" s="386"/>
      <c r="MGG72" s="386"/>
      <c r="MGH72" s="386"/>
      <c r="MGI72" s="386"/>
      <c r="MGJ72" s="386"/>
      <c r="MGK72" s="386"/>
      <c r="MGL72" s="386"/>
      <c r="MGM72" s="386"/>
      <c r="MGN72" s="386"/>
      <c r="MGO72" s="386"/>
      <c r="MGP72" s="386"/>
      <c r="MGQ72" s="386"/>
      <c r="MGR72" s="386"/>
      <c r="MGS72" s="386"/>
      <c r="MGT72" s="386"/>
      <c r="MGU72" s="386"/>
      <c r="MGV72" s="386"/>
      <c r="MGW72" s="386"/>
      <c r="MGX72" s="386"/>
      <c r="MGY72" s="386"/>
      <c r="MGZ72" s="386"/>
      <c r="MHA72" s="386"/>
      <c r="MHB72" s="386"/>
      <c r="MHC72" s="386"/>
      <c r="MHD72" s="386"/>
      <c r="MHE72" s="386"/>
      <c r="MHF72" s="386"/>
      <c r="MHG72" s="386"/>
      <c r="MHH72" s="386"/>
      <c r="MHI72" s="386"/>
      <c r="MHJ72" s="386"/>
      <c r="MHK72" s="386"/>
      <c r="MHL72" s="386"/>
      <c r="MHM72" s="386"/>
      <c r="MHN72" s="386"/>
      <c r="MHO72" s="386"/>
      <c r="MHP72" s="386"/>
      <c r="MHQ72" s="386"/>
      <c r="MHR72" s="386"/>
      <c r="MHS72" s="386"/>
      <c r="MHT72" s="386"/>
      <c r="MHU72" s="386"/>
      <c r="MHV72" s="386"/>
      <c r="MHW72" s="386"/>
      <c r="MHX72" s="386"/>
      <c r="MHY72" s="386"/>
      <c r="MHZ72" s="386"/>
      <c r="MIA72" s="386"/>
      <c r="MIB72" s="386"/>
      <c r="MIC72" s="386"/>
      <c r="MID72" s="386"/>
      <c r="MIE72" s="386"/>
      <c r="MIF72" s="386"/>
      <c r="MIG72" s="386"/>
      <c r="MIH72" s="386"/>
      <c r="MII72" s="386"/>
      <c r="MIJ72" s="386"/>
      <c r="MIK72" s="386"/>
      <c r="MIL72" s="386"/>
      <c r="MIM72" s="386"/>
      <c r="MIN72" s="386"/>
      <c r="MIO72" s="386"/>
      <c r="MIP72" s="386"/>
      <c r="MIQ72" s="386"/>
      <c r="MIR72" s="386"/>
      <c r="MIS72" s="386"/>
      <c r="MIT72" s="386"/>
      <c r="MIU72" s="386"/>
      <c r="MIV72" s="386"/>
      <c r="MIW72" s="386"/>
      <c r="MIX72" s="386"/>
      <c r="MIY72" s="386"/>
      <c r="MIZ72" s="386"/>
      <c r="MJA72" s="386"/>
      <c r="MJB72" s="386"/>
      <c r="MJC72" s="386"/>
      <c r="MJD72" s="386"/>
      <c r="MJE72" s="386"/>
      <c r="MJF72" s="386"/>
      <c r="MJG72" s="386"/>
      <c r="MJH72" s="386"/>
      <c r="MJI72" s="386"/>
      <c r="MJJ72" s="386"/>
      <c r="MJK72" s="386"/>
      <c r="MJL72" s="386"/>
      <c r="MJM72" s="386"/>
      <c r="MJN72" s="386"/>
      <c r="MJO72" s="386"/>
      <c r="MJP72" s="386"/>
      <c r="MJQ72" s="386"/>
      <c r="MJR72" s="386"/>
      <c r="MJS72" s="386"/>
      <c r="MJT72" s="386"/>
      <c r="MJU72" s="386"/>
      <c r="MJV72" s="386"/>
      <c r="MJW72" s="386"/>
      <c r="MJX72" s="386"/>
      <c r="MJY72" s="386"/>
      <c r="MJZ72" s="386"/>
      <c r="MKA72" s="386"/>
      <c r="MKB72" s="386"/>
      <c r="MKC72" s="386"/>
      <c r="MKD72" s="386"/>
      <c r="MKE72" s="386"/>
      <c r="MKF72" s="386"/>
      <c r="MKG72" s="386"/>
      <c r="MKH72" s="386"/>
      <c r="MKI72" s="386"/>
      <c r="MKJ72" s="386"/>
      <c r="MKK72" s="386"/>
      <c r="MKL72" s="386"/>
      <c r="MKM72" s="386"/>
      <c r="MKN72" s="386"/>
      <c r="MKO72" s="386"/>
      <c r="MKP72" s="386"/>
      <c r="MKQ72" s="386"/>
      <c r="MKR72" s="386"/>
      <c r="MKS72" s="386"/>
      <c r="MKT72" s="386"/>
      <c r="MKU72" s="386"/>
      <c r="MKV72" s="386"/>
      <c r="MKW72" s="386"/>
      <c r="MKX72" s="386"/>
      <c r="MKY72" s="386"/>
      <c r="MKZ72" s="386"/>
      <c r="MLA72" s="386"/>
      <c r="MLB72" s="386"/>
      <c r="MLC72" s="386"/>
      <c r="MLD72" s="386"/>
      <c r="MLE72" s="386"/>
      <c r="MLF72" s="386"/>
      <c r="MLG72" s="386"/>
      <c r="MLH72" s="386"/>
      <c r="MLI72" s="386"/>
      <c r="MLJ72" s="386"/>
      <c r="MLK72" s="386"/>
      <c r="MLL72" s="386"/>
      <c r="MLM72" s="386"/>
      <c r="MLN72" s="386"/>
      <c r="MLO72" s="386"/>
      <c r="MLP72" s="386"/>
      <c r="MLQ72" s="386"/>
      <c r="MLR72" s="386"/>
      <c r="MLS72" s="386"/>
      <c r="MLT72" s="386"/>
      <c r="MLU72" s="386"/>
      <c r="MLV72" s="386"/>
      <c r="MLW72" s="386"/>
      <c r="MLX72" s="386"/>
      <c r="MLY72" s="386"/>
      <c r="MLZ72" s="386"/>
      <c r="MMA72" s="386"/>
      <c r="MMB72" s="386"/>
      <c r="MMC72" s="386"/>
      <c r="MMD72" s="386"/>
      <c r="MME72" s="386"/>
      <c r="MMF72" s="386"/>
      <c r="MMG72" s="386"/>
      <c r="MMH72" s="386"/>
      <c r="MMI72" s="386"/>
      <c r="MMJ72" s="386"/>
      <c r="MMK72" s="386"/>
      <c r="MML72" s="386"/>
      <c r="MMM72" s="386"/>
      <c r="MMN72" s="386"/>
      <c r="MMO72" s="386"/>
      <c r="MMP72" s="386"/>
      <c r="MMQ72" s="386"/>
      <c r="MMR72" s="386"/>
      <c r="MMS72" s="386"/>
      <c r="MMT72" s="386"/>
      <c r="MMU72" s="386"/>
      <c r="MMV72" s="386"/>
      <c r="MMW72" s="386"/>
      <c r="MMX72" s="386"/>
      <c r="MMY72" s="386"/>
      <c r="MMZ72" s="386"/>
      <c r="MNA72" s="386"/>
      <c r="MNB72" s="386"/>
      <c r="MNC72" s="386"/>
      <c r="MND72" s="386"/>
      <c r="MNE72" s="386"/>
      <c r="MNF72" s="386"/>
      <c r="MNG72" s="386"/>
      <c r="MNH72" s="386"/>
      <c r="MNI72" s="386"/>
      <c r="MNJ72" s="386"/>
      <c r="MNK72" s="386"/>
      <c r="MNL72" s="386"/>
      <c r="MNM72" s="386"/>
      <c r="MNN72" s="386"/>
      <c r="MNO72" s="386"/>
      <c r="MNP72" s="386"/>
      <c r="MNQ72" s="386"/>
      <c r="MNR72" s="386"/>
      <c r="MNS72" s="386"/>
      <c r="MNT72" s="386"/>
      <c r="MNU72" s="386"/>
      <c r="MNV72" s="386"/>
      <c r="MNW72" s="386"/>
      <c r="MNX72" s="386"/>
      <c r="MNY72" s="386"/>
      <c r="MNZ72" s="386"/>
      <c r="MOA72" s="386"/>
      <c r="MOB72" s="386"/>
      <c r="MOC72" s="386"/>
      <c r="MOD72" s="386"/>
      <c r="MOE72" s="386"/>
      <c r="MOF72" s="386"/>
      <c r="MOG72" s="386"/>
      <c r="MOH72" s="386"/>
      <c r="MOI72" s="386"/>
      <c r="MOJ72" s="386"/>
      <c r="MOK72" s="386"/>
      <c r="MOL72" s="386"/>
      <c r="MOM72" s="386"/>
      <c r="MON72" s="386"/>
      <c r="MOO72" s="386"/>
      <c r="MOP72" s="386"/>
      <c r="MOQ72" s="386"/>
      <c r="MOR72" s="386"/>
      <c r="MOS72" s="386"/>
      <c r="MOT72" s="386"/>
      <c r="MOU72" s="386"/>
      <c r="MOV72" s="386"/>
      <c r="MOW72" s="386"/>
      <c r="MOX72" s="386"/>
      <c r="MOY72" s="386"/>
      <c r="MOZ72" s="386"/>
      <c r="MPA72" s="386"/>
      <c r="MPB72" s="386"/>
      <c r="MPC72" s="386"/>
      <c r="MPD72" s="386"/>
      <c r="MPE72" s="386"/>
      <c r="MPF72" s="386"/>
      <c r="MPG72" s="386"/>
      <c r="MPH72" s="386"/>
      <c r="MPI72" s="386"/>
      <c r="MPJ72" s="386"/>
      <c r="MPK72" s="386"/>
      <c r="MPL72" s="386"/>
      <c r="MPM72" s="386"/>
      <c r="MPN72" s="386"/>
      <c r="MPO72" s="386"/>
      <c r="MPP72" s="386"/>
      <c r="MPQ72" s="386"/>
      <c r="MPR72" s="386"/>
      <c r="MPS72" s="386"/>
      <c r="MPT72" s="386"/>
      <c r="MPU72" s="386"/>
      <c r="MPV72" s="386"/>
      <c r="MPW72" s="386"/>
      <c r="MPX72" s="386"/>
      <c r="MPY72" s="386"/>
      <c r="MPZ72" s="386"/>
      <c r="MQA72" s="386"/>
      <c r="MQB72" s="386"/>
      <c r="MQC72" s="386"/>
      <c r="MQD72" s="386"/>
      <c r="MQE72" s="386"/>
      <c r="MQF72" s="386"/>
      <c r="MQG72" s="386"/>
      <c r="MQH72" s="386"/>
      <c r="MQI72" s="386"/>
      <c r="MQJ72" s="386"/>
      <c r="MQK72" s="386"/>
      <c r="MQL72" s="386"/>
      <c r="MQM72" s="386"/>
      <c r="MQN72" s="386"/>
      <c r="MQO72" s="386"/>
      <c r="MQP72" s="386"/>
      <c r="MQQ72" s="386"/>
      <c r="MQR72" s="386"/>
      <c r="MQS72" s="386"/>
      <c r="MQT72" s="386"/>
      <c r="MQU72" s="386"/>
      <c r="MQV72" s="386"/>
      <c r="MQW72" s="386"/>
      <c r="MQX72" s="386"/>
      <c r="MQY72" s="386"/>
      <c r="MQZ72" s="386"/>
      <c r="MRA72" s="386"/>
      <c r="MRB72" s="386"/>
      <c r="MRC72" s="386"/>
      <c r="MRD72" s="386"/>
      <c r="MRE72" s="386"/>
      <c r="MRF72" s="386"/>
      <c r="MRG72" s="386"/>
      <c r="MRH72" s="386"/>
      <c r="MRI72" s="386"/>
      <c r="MRJ72" s="386"/>
      <c r="MRK72" s="386"/>
      <c r="MRL72" s="386"/>
      <c r="MRM72" s="386"/>
      <c r="MRN72" s="386"/>
      <c r="MRO72" s="386"/>
      <c r="MRP72" s="386"/>
      <c r="MRQ72" s="386"/>
      <c r="MRR72" s="386"/>
      <c r="MRS72" s="386"/>
      <c r="MRT72" s="386"/>
      <c r="MRU72" s="386"/>
      <c r="MRV72" s="386"/>
      <c r="MRW72" s="386"/>
      <c r="MRX72" s="386"/>
      <c r="MRY72" s="386"/>
      <c r="MRZ72" s="386"/>
      <c r="MSA72" s="386"/>
      <c r="MSB72" s="386"/>
      <c r="MSC72" s="386"/>
      <c r="MSD72" s="386"/>
      <c r="MSE72" s="386"/>
      <c r="MSF72" s="386"/>
      <c r="MSG72" s="386"/>
      <c r="MSH72" s="386"/>
      <c r="MSI72" s="386"/>
      <c r="MSJ72" s="386"/>
      <c r="MSK72" s="386"/>
      <c r="MSL72" s="386"/>
      <c r="MSM72" s="386"/>
      <c r="MSN72" s="386"/>
      <c r="MSO72" s="386"/>
      <c r="MSP72" s="386"/>
      <c r="MSQ72" s="386"/>
      <c r="MSR72" s="386"/>
      <c r="MSS72" s="386"/>
      <c r="MST72" s="386"/>
      <c r="MSU72" s="386"/>
      <c r="MSV72" s="386"/>
      <c r="MSW72" s="386"/>
      <c r="MSX72" s="386"/>
      <c r="MSY72" s="386"/>
      <c r="MSZ72" s="386"/>
      <c r="MTA72" s="386"/>
      <c r="MTB72" s="386"/>
      <c r="MTC72" s="386"/>
      <c r="MTD72" s="386"/>
      <c r="MTE72" s="386"/>
      <c r="MTF72" s="386"/>
      <c r="MTG72" s="386"/>
      <c r="MTH72" s="386"/>
      <c r="MTI72" s="386"/>
      <c r="MTJ72" s="386"/>
      <c r="MTK72" s="386"/>
      <c r="MTL72" s="386"/>
      <c r="MTM72" s="386"/>
      <c r="MTN72" s="386"/>
      <c r="MTO72" s="386"/>
      <c r="MTP72" s="386"/>
      <c r="MTQ72" s="386"/>
      <c r="MTR72" s="386"/>
      <c r="MTS72" s="386"/>
      <c r="MTT72" s="386"/>
      <c r="MTU72" s="386"/>
      <c r="MTV72" s="386"/>
      <c r="MTW72" s="386"/>
      <c r="MTX72" s="386"/>
      <c r="MTY72" s="386"/>
      <c r="MTZ72" s="386"/>
      <c r="MUA72" s="386"/>
      <c r="MUB72" s="386"/>
      <c r="MUC72" s="386"/>
      <c r="MUD72" s="386"/>
      <c r="MUE72" s="386"/>
      <c r="MUF72" s="386"/>
      <c r="MUG72" s="386"/>
      <c r="MUH72" s="386"/>
      <c r="MUI72" s="386"/>
      <c r="MUJ72" s="386"/>
      <c r="MUK72" s="386"/>
      <c r="MUL72" s="386"/>
      <c r="MUM72" s="386"/>
      <c r="MUN72" s="386"/>
      <c r="MUO72" s="386"/>
      <c r="MUP72" s="386"/>
      <c r="MUQ72" s="386"/>
      <c r="MUR72" s="386"/>
      <c r="MUS72" s="386"/>
      <c r="MUT72" s="386"/>
      <c r="MUU72" s="386"/>
      <c r="MUV72" s="386"/>
      <c r="MUW72" s="386"/>
      <c r="MUX72" s="386"/>
      <c r="MUY72" s="386"/>
      <c r="MUZ72" s="386"/>
      <c r="MVA72" s="386"/>
      <c r="MVB72" s="386"/>
      <c r="MVC72" s="386"/>
      <c r="MVD72" s="386"/>
      <c r="MVE72" s="386"/>
      <c r="MVF72" s="386"/>
      <c r="MVG72" s="386"/>
      <c r="MVH72" s="386"/>
      <c r="MVI72" s="386"/>
      <c r="MVJ72" s="386"/>
      <c r="MVK72" s="386"/>
      <c r="MVL72" s="386"/>
      <c r="MVM72" s="386"/>
      <c r="MVN72" s="386"/>
      <c r="MVO72" s="386"/>
      <c r="MVP72" s="386"/>
      <c r="MVQ72" s="386"/>
      <c r="MVR72" s="386"/>
      <c r="MVS72" s="386"/>
      <c r="MVT72" s="386"/>
      <c r="MVU72" s="386"/>
      <c r="MVV72" s="386"/>
      <c r="MVW72" s="386"/>
      <c r="MVX72" s="386"/>
      <c r="MVY72" s="386"/>
      <c r="MVZ72" s="386"/>
      <c r="MWA72" s="386"/>
      <c r="MWB72" s="386"/>
      <c r="MWC72" s="386"/>
      <c r="MWD72" s="386"/>
      <c r="MWE72" s="386"/>
      <c r="MWF72" s="386"/>
      <c r="MWG72" s="386"/>
      <c r="MWH72" s="386"/>
      <c r="MWI72" s="386"/>
      <c r="MWJ72" s="386"/>
      <c r="MWK72" s="386"/>
      <c r="MWL72" s="386"/>
      <c r="MWM72" s="386"/>
      <c r="MWN72" s="386"/>
      <c r="MWO72" s="386"/>
      <c r="MWP72" s="386"/>
      <c r="MWQ72" s="386"/>
      <c r="MWR72" s="386"/>
      <c r="MWS72" s="386"/>
      <c r="MWT72" s="386"/>
      <c r="MWU72" s="386"/>
      <c r="MWV72" s="386"/>
      <c r="MWW72" s="386"/>
      <c r="MWX72" s="386"/>
      <c r="MWY72" s="386"/>
      <c r="MWZ72" s="386"/>
      <c r="MXA72" s="386"/>
      <c r="MXB72" s="386"/>
      <c r="MXC72" s="386"/>
      <c r="MXD72" s="386"/>
      <c r="MXE72" s="386"/>
      <c r="MXF72" s="386"/>
      <c r="MXG72" s="386"/>
      <c r="MXH72" s="386"/>
      <c r="MXI72" s="386"/>
      <c r="MXJ72" s="386"/>
      <c r="MXK72" s="386"/>
      <c r="MXL72" s="386"/>
      <c r="MXM72" s="386"/>
      <c r="MXN72" s="386"/>
      <c r="MXO72" s="386"/>
      <c r="MXP72" s="386"/>
      <c r="MXQ72" s="386"/>
      <c r="MXR72" s="386"/>
      <c r="MXS72" s="386"/>
      <c r="MXT72" s="386"/>
      <c r="MXU72" s="386"/>
      <c r="MXV72" s="386"/>
      <c r="MXW72" s="386"/>
      <c r="MXX72" s="386"/>
      <c r="MXY72" s="386"/>
      <c r="MXZ72" s="386"/>
      <c r="MYA72" s="386"/>
      <c r="MYB72" s="386"/>
      <c r="MYC72" s="386"/>
      <c r="MYD72" s="386"/>
      <c r="MYE72" s="386"/>
      <c r="MYF72" s="386"/>
      <c r="MYG72" s="386"/>
      <c r="MYH72" s="386"/>
      <c r="MYI72" s="386"/>
      <c r="MYJ72" s="386"/>
      <c r="MYK72" s="386"/>
      <c r="MYL72" s="386"/>
      <c r="MYM72" s="386"/>
      <c r="MYN72" s="386"/>
      <c r="MYO72" s="386"/>
      <c r="MYP72" s="386"/>
      <c r="MYQ72" s="386"/>
      <c r="MYR72" s="386"/>
      <c r="MYS72" s="386"/>
      <c r="MYT72" s="386"/>
      <c r="MYU72" s="386"/>
      <c r="MYV72" s="386"/>
      <c r="MYW72" s="386"/>
      <c r="MYX72" s="386"/>
      <c r="MYY72" s="386"/>
      <c r="MYZ72" s="386"/>
      <c r="MZA72" s="386"/>
      <c r="MZB72" s="386"/>
      <c r="MZC72" s="386"/>
      <c r="MZD72" s="386"/>
      <c r="MZE72" s="386"/>
      <c r="MZF72" s="386"/>
      <c r="MZG72" s="386"/>
      <c r="MZH72" s="386"/>
      <c r="MZI72" s="386"/>
      <c r="MZJ72" s="386"/>
      <c r="MZK72" s="386"/>
      <c r="MZL72" s="386"/>
      <c r="MZM72" s="386"/>
      <c r="MZN72" s="386"/>
      <c r="MZO72" s="386"/>
      <c r="MZP72" s="386"/>
      <c r="MZQ72" s="386"/>
      <c r="MZR72" s="386"/>
      <c r="MZS72" s="386"/>
      <c r="MZT72" s="386"/>
      <c r="MZU72" s="386"/>
      <c r="MZV72" s="386"/>
      <c r="MZW72" s="386"/>
      <c r="MZX72" s="386"/>
      <c r="MZY72" s="386"/>
      <c r="MZZ72" s="386"/>
      <c r="NAA72" s="386"/>
      <c r="NAB72" s="386"/>
      <c r="NAC72" s="386"/>
      <c r="NAD72" s="386"/>
      <c r="NAE72" s="386"/>
      <c r="NAF72" s="386"/>
      <c r="NAG72" s="386"/>
      <c r="NAH72" s="386"/>
      <c r="NAI72" s="386"/>
      <c r="NAJ72" s="386"/>
      <c r="NAK72" s="386"/>
      <c r="NAL72" s="386"/>
      <c r="NAM72" s="386"/>
      <c r="NAN72" s="386"/>
      <c r="NAO72" s="386"/>
      <c r="NAP72" s="386"/>
      <c r="NAQ72" s="386"/>
      <c r="NAR72" s="386"/>
      <c r="NAS72" s="386"/>
      <c r="NAT72" s="386"/>
      <c r="NAU72" s="386"/>
      <c r="NAV72" s="386"/>
      <c r="NAW72" s="386"/>
      <c r="NAX72" s="386"/>
      <c r="NAY72" s="386"/>
      <c r="NAZ72" s="386"/>
      <c r="NBA72" s="386"/>
      <c r="NBB72" s="386"/>
      <c r="NBC72" s="386"/>
      <c r="NBD72" s="386"/>
      <c r="NBE72" s="386"/>
      <c r="NBF72" s="386"/>
      <c r="NBG72" s="386"/>
      <c r="NBH72" s="386"/>
      <c r="NBI72" s="386"/>
      <c r="NBJ72" s="386"/>
      <c r="NBK72" s="386"/>
      <c r="NBL72" s="386"/>
      <c r="NBM72" s="386"/>
      <c r="NBN72" s="386"/>
      <c r="NBO72" s="386"/>
      <c r="NBP72" s="386"/>
      <c r="NBQ72" s="386"/>
      <c r="NBR72" s="386"/>
      <c r="NBS72" s="386"/>
      <c r="NBT72" s="386"/>
      <c r="NBU72" s="386"/>
      <c r="NBV72" s="386"/>
      <c r="NBW72" s="386"/>
      <c r="NBX72" s="386"/>
      <c r="NBY72" s="386"/>
      <c r="NBZ72" s="386"/>
      <c r="NCA72" s="386"/>
      <c r="NCB72" s="386"/>
      <c r="NCC72" s="386"/>
      <c r="NCD72" s="386"/>
      <c r="NCE72" s="386"/>
      <c r="NCF72" s="386"/>
      <c r="NCG72" s="386"/>
      <c r="NCH72" s="386"/>
      <c r="NCI72" s="386"/>
      <c r="NCJ72" s="386"/>
      <c r="NCK72" s="386"/>
      <c r="NCL72" s="386"/>
      <c r="NCM72" s="386"/>
      <c r="NCN72" s="386"/>
      <c r="NCO72" s="386"/>
      <c r="NCP72" s="386"/>
      <c r="NCQ72" s="386"/>
      <c r="NCR72" s="386"/>
      <c r="NCS72" s="386"/>
      <c r="NCT72" s="386"/>
      <c r="NCU72" s="386"/>
      <c r="NCV72" s="386"/>
      <c r="NCW72" s="386"/>
      <c r="NCX72" s="386"/>
      <c r="NCY72" s="386"/>
      <c r="NCZ72" s="386"/>
      <c r="NDA72" s="386"/>
      <c r="NDB72" s="386"/>
      <c r="NDC72" s="386"/>
      <c r="NDD72" s="386"/>
      <c r="NDE72" s="386"/>
      <c r="NDF72" s="386"/>
      <c r="NDG72" s="386"/>
      <c r="NDH72" s="386"/>
      <c r="NDI72" s="386"/>
      <c r="NDJ72" s="386"/>
      <c r="NDK72" s="386"/>
      <c r="NDL72" s="386"/>
      <c r="NDM72" s="386"/>
      <c r="NDN72" s="386"/>
      <c r="NDO72" s="386"/>
      <c r="NDP72" s="386"/>
      <c r="NDQ72" s="386"/>
      <c r="NDR72" s="386"/>
      <c r="NDS72" s="386"/>
      <c r="NDT72" s="386"/>
      <c r="NDU72" s="386"/>
      <c r="NDV72" s="386"/>
      <c r="NDW72" s="386"/>
      <c r="NDX72" s="386"/>
      <c r="NDY72" s="386"/>
      <c r="NDZ72" s="386"/>
      <c r="NEA72" s="386"/>
      <c r="NEB72" s="386"/>
      <c r="NEC72" s="386"/>
      <c r="NED72" s="386"/>
      <c r="NEE72" s="386"/>
      <c r="NEF72" s="386"/>
      <c r="NEG72" s="386"/>
      <c r="NEH72" s="386"/>
      <c r="NEI72" s="386"/>
      <c r="NEJ72" s="386"/>
      <c r="NEK72" s="386"/>
      <c r="NEL72" s="386"/>
      <c r="NEM72" s="386"/>
      <c r="NEN72" s="386"/>
      <c r="NEO72" s="386"/>
      <c r="NEP72" s="386"/>
      <c r="NEQ72" s="386"/>
      <c r="NER72" s="386"/>
      <c r="NES72" s="386"/>
      <c r="NET72" s="386"/>
      <c r="NEU72" s="386"/>
      <c r="NEV72" s="386"/>
      <c r="NEW72" s="386"/>
      <c r="NEX72" s="386"/>
      <c r="NEY72" s="386"/>
      <c r="NEZ72" s="386"/>
      <c r="NFA72" s="386"/>
      <c r="NFB72" s="386"/>
      <c r="NFC72" s="386"/>
      <c r="NFD72" s="386"/>
      <c r="NFE72" s="386"/>
      <c r="NFF72" s="386"/>
      <c r="NFG72" s="386"/>
      <c r="NFH72" s="386"/>
      <c r="NFI72" s="386"/>
      <c r="NFJ72" s="386"/>
      <c r="NFK72" s="386"/>
      <c r="NFL72" s="386"/>
      <c r="NFM72" s="386"/>
      <c r="NFN72" s="386"/>
      <c r="NFO72" s="386"/>
      <c r="NFP72" s="386"/>
      <c r="NFQ72" s="386"/>
      <c r="NFR72" s="386"/>
      <c r="NFS72" s="386"/>
      <c r="NFT72" s="386"/>
      <c r="NFU72" s="386"/>
      <c r="NFV72" s="386"/>
      <c r="NFW72" s="386"/>
      <c r="NFX72" s="386"/>
      <c r="NFY72" s="386"/>
      <c r="NFZ72" s="386"/>
      <c r="NGA72" s="386"/>
      <c r="NGB72" s="386"/>
      <c r="NGC72" s="386"/>
      <c r="NGD72" s="386"/>
      <c r="NGE72" s="386"/>
      <c r="NGF72" s="386"/>
      <c r="NGG72" s="386"/>
      <c r="NGH72" s="386"/>
      <c r="NGI72" s="386"/>
      <c r="NGJ72" s="386"/>
      <c r="NGK72" s="386"/>
      <c r="NGL72" s="386"/>
      <c r="NGM72" s="386"/>
      <c r="NGN72" s="386"/>
      <c r="NGO72" s="386"/>
      <c r="NGP72" s="386"/>
      <c r="NGQ72" s="386"/>
      <c r="NGR72" s="386"/>
      <c r="NGS72" s="386"/>
      <c r="NGT72" s="386"/>
      <c r="NGU72" s="386"/>
      <c r="NGV72" s="386"/>
      <c r="NGW72" s="386"/>
      <c r="NGX72" s="386"/>
      <c r="NGY72" s="386"/>
      <c r="NGZ72" s="386"/>
      <c r="NHA72" s="386"/>
      <c r="NHB72" s="386"/>
      <c r="NHC72" s="386"/>
      <c r="NHD72" s="386"/>
      <c r="NHE72" s="386"/>
      <c r="NHF72" s="386"/>
      <c r="NHG72" s="386"/>
      <c r="NHH72" s="386"/>
      <c r="NHI72" s="386"/>
      <c r="NHJ72" s="386"/>
      <c r="NHK72" s="386"/>
      <c r="NHL72" s="386"/>
      <c r="NHM72" s="386"/>
      <c r="NHN72" s="386"/>
      <c r="NHO72" s="386"/>
      <c r="NHP72" s="386"/>
      <c r="NHQ72" s="386"/>
      <c r="NHR72" s="386"/>
      <c r="NHS72" s="386"/>
      <c r="NHT72" s="386"/>
      <c r="NHU72" s="386"/>
      <c r="NHV72" s="386"/>
      <c r="NHW72" s="386"/>
      <c r="NHX72" s="386"/>
      <c r="NHY72" s="386"/>
      <c r="NHZ72" s="386"/>
      <c r="NIA72" s="386"/>
      <c r="NIB72" s="386"/>
      <c r="NIC72" s="386"/>
      <c r="NID72" s="386"/>
      <c r="NIE72" s="386"/>
      <c r="NIF72" s="386"/>
      <c r="NIG72" s="386"/>
      <c r="NIH72" s="386"/>
      <c r="NII72" s="386"/>
      <c r="NIJ72" s="386"/>
      <c r="NIK72" s="386"/>
      <c r="NIL72" s="386"/>
      <c r="NIM72" s="386"/>
      <c r="NIN72" s="386"/>
      <c r="NIO72" s="386"/>
      <c r="NIP72" s="386"/>
      <c r="NIQ72" s="386"/>
      <c r="NIR72" s="386"/>
      <c r="NIS72" s="386"/>
      <c r="NIT72" s="386"/>
      <c r="NIU72" s="386"/>
      <c r="NIV72" s="386"/>
      <c r="NIW72" s="386"/>
      <c r="NIX72" s="386"/>
      <c r="NIY72" s="386"/>
      <c r="NIZ72" s="386"/>
      <c r="NJA72" s="386"/>
      <c r="NJB72" s="386"/>
      <c r="NJC72" s="386"/>
      <c r="NJD72" s="386"/>
      <c r="NJE72" s="386"/>
      <c r="NJF72" s="386"/>
      <c r="NJG72" s="386"/>
      <c r="NJH72" s="386"/>
      <c r="NJI72" s="386"/>
      <c r="NJJ72" s="386"/>
      <c r="NJK72" s="386"/>
      <c r="NJL72" s="386"/>
      <c r="NJM72" s="386"/>
      <c r="NJN72" s="386"/>
      <c r="NJO72" s="386"/>
      <c r="NJP72" s="386"/>
      <c r="NJQ72" s="386"/>
      <c r="NJR72" s="386"/>
      <c r="NJS72" s="386"/>
      <c r="NJT72" s="386"/>
      <c r="NJU72" s="386"/>
      <c r="NJV72" s="386"/>
      <c r="NJW72" s="386"/>
      <c r="NJX72" s="386"/>
      <c r="NJY72" s="386"/>
      <c r="NJZ72" s="386"/>
      <c r="NKA72" s="386"/>
      <c r="NKB72" s="386"/>
      <c r="NKC72" s="386"/>
      <c r="NKD72" s="386"/>
      <c r="NKE72" s="386"/>
      <c r="NKF72" s="386"/>
      <c r="NKG72" s="386"/>
      <c r="NKH72" s="386"/>
      <c r="NKI72" s="386"/>
      <c r="NKJ72" s="386"/>
      <c r="NKK72" s="386"/>
      <c r="NKL72" s="386"/>
      <c r="NKM72" s="386"/>
      <c r="NKN72" s="386"/>
      <c r="NKO72" s="386"/>
      <c r="NKP72" s="386"/>
      <c r="NKQ72" s="386"/>
      <c r="NKR72" s="386"/>
      <c r="NKS72" s="386"/>
      <c r="NKT72" s="386"/>
      <c r="NKU72" s="386"/>
      <c r="NKV72" s="386"/>
      <c r="NKW72" s="386"/>
      <c r="NKX72" s="386"/>
      <c r="NKY72" s="386"/>
      <c r="NKZ72" s="386"/>
      <c r="NLA72" s="386"/>
      <c r="NLB72" s="386"/>
      <c r="NLC72" s="386"/>
      <c r="NLD72" s="386"/>
      <c r="NLE72" s="386"/>
      <c r="NLF72" s="386"/>
      <c r="NLG72" s="386"/>
      <c r="NLH72" s="386"/>
      <c r="NLI72" s="386"/>
      <c r="NLJ72" s="386"/>
      <c r="NLK72" s="386"/>
      <c r="NLL72" s="386"/>
      <c r="NLM72" s="386"/>
      <c r="NLN72" s="386"/>
      <c r="NLO72" s="386"/>
      <c r="NLP72" s="386"/>
      <c r="NLQ72" s="386"/>
      <c r="NLR72" s="386"/>
      <c r="NLS72" s="386"/>
      <c r="NLT72" s="386"/>
      <c r="NLU72" s="386"/>
      <c r="NLV72" s="386"/>
      <c r="NLW72" s="386"/>
      <c r="NLX72" s="386"/>
      <c r="NLY72" s="386"/>
      <c r="NLZ72" s="386"/>
      <c r="NMA72" s="386"/>
      <c r="NMB72" s="386"/>
      <c r="NMC72" s="386"/>
      <c r="NMD72" s="386"/>
      <c r="NME72" s="386"/>
      <c r="NMF72" s="386"/>
      <c r="NMG72" s="386"/>
      <c r="NMH72" s="386"/>
      <c r="NMI72" s="386"/>
      <c r="NMJ72" s="386"/>
      <c r="NMK72" s="386"/>
      <c r="NML72" s="386"/>
      <c r="NMM72" s="386"/>
      <c r="NMN72" s="386"/>
      <c r="NMO72" s="386"/>
      <c r="NMP72" s="386"/>
      <c r="NMQ72" s="386"/>
      <c r="NMR72" s="386"/>
      <c r="NMS72" s="386"/>
      <c r="NMT72" s="386"/>
      <c r="NMU72" s="386"/>
      <c r="NMV72" s="386"/>
      <c r="NMW72" s="386"/>
      <c r="NMX72" s="386"/>
      <c r="NMY72" s="386"/>
      <c r="NMZ72" s="386"/>
      <c r="NNA72" s="386"/>
      <c r="NNB72" s="386"/>
      <c r="NNC72" s="386"/>
      <c r="NND72" s="386"/>
      <c r="NNE72" s="386"/>
      <c r="NNF72" s="386"/>
      <c r="NNG72" s="386"/>
      <c r="NNH72" s="386"/>
      <c r="NNI72" s="386"/>
      <c r="NNJ72" s="386"/>
      <c r="NNK72" s="386"/>
      <c r="NNL72" s="386"/>
      <c r="NNM72" s="386"/>
      <c r="NNN72" s="386"/>
      <c r="NNO72" s="386"/>
      <c r="NNP72" s="386"/>
      <c r="NNQ72" s="386"/>
      <c r="NNR72" s="386"/>
      <c r="NNS72" s="386"/>
      <c r="NNT72" s="386"/>
      <c r="NNU72" s="386"/>
      <c r="NNV72" s="386"/>
      <c r="NNW72" s="386"/>
      <c r="NNX72" s="386"/>
      <c r="NNY72" s="386"/>
      <c r="NNZ72" s="386"/>
      <c r="NOA72" s="386"/>
      <c r="NOB72" s="386"/>
      <c r="NOC72" s="386"/>
      <c r="NOD72" s="386"/>
      <c r="NOE72" s="386"/>
      <c r="NOF72" s="386"/>
      <c r="NOG72" s="386"/>
      <c r="NOH72" s="386"/>
      <c r="NOI72" s="386"/>
      <c r="NOJ72" s="386"/>
      <c r="NOK72" s="386"/>
      <c r="NOL72" s="386"/>
      <c r="NOM72" s="386"/>
      <c r="NON72" s="386"/>
      <c r="NOO72" s="386"/>
      <c r="NOP72" s="386"/>
      <c r="NOQ72" s="386"/>
      <c r="NOR72" s="386"/>
      <c r="NOS72" s="386"/>
      <c r="NOT72" s="386"/>
      <c r="NOU72" s="386"/>
      <c r="NOV72" s="386"/>
      <c r="NOW72" s="386"/>
      <c r="NOX72" s="386"/>
      <c r="NOY72" s="386"/>
      <c r="NOZ72" s="386"/>
      <c r="NPA72" s="386"/>
      <c r="NPB72" s="386"/>
      <c r="NPC72" s="386"/>
      <c r="NPD72" s="386"/>
      <c r="NPE72" s="386"/>
      <c r="NPF72" s="386"/>
      <c r="NPG72" s="386"/>
      <c r="NPH72" s="386"/>
      <c r="NPI72" s="386"/>
      <c r="NPJ72" s="386"/>
      <c r="NPK72" s="386"/>
      <c r="NPL72" s="386"/>
      <c r="NPM72" s="386"/>
      <c r="NPN72" s="386"/>
      <c r="NPO72" s="386"/>
      <c r="NPP72" s="386"/>
      <c r="NPQ72" s="386"/>
      <c r="NPR72" s="386"/>
      <c r="NPS72" s="386"/>
      <c r="NPT72" s="386"/>
      <c r="NPU72" s="386"/>
      <c r="NPV72" s="386"/>
      <c r="NPW72" s="386"/>
      <c r="NPX72" s="386"/>
      <c r="NPY72" s="386"/>
      <c r="NPZ72" s="386"/>
      <c r="NQA72" s="386"/>
      <c r="NQB72" s="386"/>
      <c r="NQC72" s="386"/>
      <c r="NQD72" s="386"/>
      <c r="NQE72" s="386"/>
      <c r="NQF72" s="386"/>
      <c r="NQG72" s="386"/>
      <c r="NQH72" s="386"/>
      <c r="NQI72" s="386"/>
      <c r="NQJ72" s="386"/>
      <c r="NQK72" s="386"/>
      <c r="NQL72" s="386"/>
      <c r="NQM72" s="386"/>
      <c r="NQN72" s="386"/>
      <c r="NQO72" s="386"/>
      <c r="NQP72" s="386"/>
      <c r="NQQ72" s="386"/>
      <c r="NQR72" s="386"/>
      <c r="NQS72" s="386"/>
      <c r="NQT72" s="386"/>
      <c r="NQU72" s="386"/>
      <c r="NQV72" s="386"/>
      <c r="NQW72" s="386"/>
      <c r="NQX72" s="386"/>
      <c r="NQY72" s="386"/>
      <c r="NQZ72" s="386"/>
      <c r="NRA72" s="386"/>
      <c r="NRB72" s="386"/>
      <c r="NRC72" s="386"/>
      <c r="NRD72" s="386"/>
      <c r="NRE72" s="386"/>
      <c r="NRF72" s="386"/>
      <c r="NRG72" s="386"/>
      <c r="NRH72" s="386"/>
      <c r="NRI72" s="386"/>
      <c r="NRJ72" s="386"/>
      <c r="NRK72" s="386"/>
      <c r="NRL72" s="386"/>
      <c r="NRM72" s="386"/>
      <c r="NRN72" s="386"/>
      <c r="NRO72" s="386"/>
      <c r="NRP72" s="386"/>
      <c r="NRQ72" s="386"/>
      <c r="NRR72" s="386"/>
      <c r="NRS72" s="386"/>
      <c r="NRT72" s="386"/>
      <c r="NRU72" s="386"/>
      <c r="NRV72" s="386"/>
      <c r="NRW72" s="386"/>
      <c r="NRX72" s="386"/>
      <c r="NRY72" s="386"/>
      <c r="NRZ72" s="386"/>
      <c r="NSA72" s="386"/>
      <c r="NSB72" s="386"/>
      <c r="NSC72" s="386"/>
      <c r="NSD72" s="386"/>
      <c r="NSE72" s="386"/>
      <c r="NSF72" s="386"/>
      <c r="NSG72" s="386"/>
      <c r="NSH72" s="386"/>
      <c r="NSI72" s="386"/>
      <c r="NSJ72" s="386"/>
      <c r="NSK72" s="386"/>
      <c r="NSL72" s="386"/>
      <c r="NSM72" s="386"/>
      <c r="NSN72" s="386"/>
      <c r="NSO72" s="386"/>
      <c r="NSP72" s="386"/>
      <c r="NSQ72" s="386"/>
      <c r="NSR72" s="386"/>
      <c r="NSS72" s="386"/>
      <c r="NST72" s="386"/>
      <c r="NSU72" s="386"/>
      <c r="NSV72" s="386"/>
      <c r="NSW72" s="386"/>
      <c r="NSX72" s="386"/>
      <c r="NSY72" s="386"/>
      <c r="NSZ72" s="386"/>
      <c r="NTA72" s="386"/>
      <c r="NTB72" s="386"/>
      <c r="NTC72" s="386"/>
      <c r="NTD72" s="386"/>
      <c r="NTE72" s="386"/>
      <c r="NTF72" s="386"/>
      <c r="NTG72" s="386"/>
      <c r="NTH72" s="386"/>
      <c r="NTI72" s="386"/>
      <c r="NTJ72" s="386"/>
      <c r="NTK72" s="386"/>
      <c r="NTL72" s="386"/>
      <c r="NTM72" s="386"/>
      <c r="NTN72" s="386"/>
      <c r="NTO72" s="386"/>
      <c r="NTP72" s="386"/>
      <c r="NTQ72" s="386"/>
      <c r="NTR72" s="386"/>
      <c r="NTS72" s="386"/>
      <c r="NTT72" s="386"/>
      <c r="NTU72" s="386"/>
      <c r="NTV72" s="386"/>
      <c r="NTW72" s="386"/>
      <c r="NTX72" s="386"/>
      <c r="NTY72" s="386"/>
      <c r="NTZ72" s="386"/>
      <c r="NUA72" s="386"/>
      <c r="NUB72" s="386"/>
      <c r="NUC72" s="386"/>
      <c r="NUD72" s="386"/>
      <c r="NUE72" s="386"/>
      <c r="NUF72" s="386"/>
      <c r="NUG72" s="386"/>
      <c r="NUH72" s="386"/>
      <c r="NUI72" s="386"/>
      <c r="NUJ72" s="386"/>
      <c r="NUK72" s="386"/>
      <c r="NUL72" s="386"/>
      <c r="NUM72" s="386"/>
      <c r="NUN72" s="386"/>
      <c r="NUO72" s="386"/>
      <c r="NUP72" s="386"/>
      <c r="NUQ72" s="386"/>
      <c r="NUR72" s="386"/>
      <c r="NUS72" s="386"/>
      <c r="NUT72" s="386"/>
      <c r="NUU72" s="386"/>
      <c r="NUV72" s="386"/>
      <c r="NUW72" s="386"/>
      <c r="NUX72" s="386"/>
      <c r="NUY72" s="386"/>
      <c r="NUZ72" s="386"/>
      <c r="NVA72" s="386"/>
      <c r="NVB72" s="386"/>
      <c r="NVC72" s="386"/>
      <c r="NVD72" s="386"/>
      <c r="NVE72" s="386"/>
      <c r="NVF72" s="386"/>
      <c r="NVG72" s="386"/>
      <c r="NVH72" s="386"/>
      <c r="NVI72" s="386"/>
      <c r="NVJ72" s="386"/>
      <c r="NVK72" s="386"/>
      <c r="NVL72" s="386"/>
      <c r="NVM72" s="386"/>
      <c r="NVN72" s="386"/>
      <c r="NVO72" s="386"/>
      <c r="NVP72" s="386"/>
      <c r="NVQ72" s="386"/>
      <c r="NVR72" s="386"/>
      <c r="NVS72" s="386"/>
      <c r="NVT72" s="386"/>
      <c r="NVU72" s="386"/>
      <c r="NVV72" s="386"/>
      <c r="NVW72" s="386"/>
      <c r="NVX72" s="386"/>
      <c r="NVY72" s="386"/>
      <c r="NVZ72" s="386"/>
      <c r="NWA72" s="386"/>
      <c r="NWB72" s="386"/>
      <c r="NWC72" s="386"/>
      <c r="NWD72" s="386"/>
      <c r="NWE72" s="386"/>
      <c r="NWF72" s="386"/>
      <c r="NWG72" s="386"/>
      <c r="NWH72" s="386"/>
      <c r="NWI72" s="386"/>
      <c r="NWJ72" s="386"/>
      <c r="NWK72" s="386"/>
      <c r="NWL72" s="386"/>
      <c r="NWM72" s="386"/>
      <c r="NWN72" s="386"/>
      <c r="NWO72" s="386"/>
      <c r="NWP72" s="386"/>
      <c r="NWQ72" s="386"/>
      <c r="NWR72" s="386"/>
      <c r="NWS72" s="386"/>
      <c r="NWT72" s="386"/>
      <c r="NWU72" s="386"/>
      <c r="NWV72" s="386"/>
      <c r="NWW72" s="386"/>
      <c r="NWX72" s="386"/>
      <c r="NWY72" s="386"/>
      <c r="NWZ72" s="386"/>
      <c r="NXA72" s="386"/>
      <c r="NXB72" s="386"/>
      <c r="NXC72" s="386"/>
      <c r="NXD72" s="386"/>
      <c r="NXE72" s="386"/>
      <c r="NXF72" s="386"/>
      <c r="NXG72" s="386"/>
      <c r="NXH72" s="386"/>
      <c r="NXI72" s="386"/>
      <c r="NXJ72" s="386"/>
      <c r="NXK72" s="386"/>
      <c r="NXL72" s="386"/>
      <c r="NXM72" s="386"/>
      <c r="NXN72" s="386"/>
      <c r="NXO72" s="386"/>
      <c r="NXP72" s="386"/>
      <c r="NXQ72" s="386"/>
      <c r="NXR72" s="386"/>
      <c r="NXS72" s="386"/>
      <c r="NXT72" s="386"/>
      <c r="NXU72" s="386"/>
      <c r="NXV72" s="386"/>
      <c r="NXW72" s="386"/>
      <c r="NXX72" s="386"/>
      <c r="NXY72" s="386"/>
      <c r="NXZ72" s="386"/>
      <c r="NYA72" s="386"/>
      <c r="NYB72" s="386"/>
      <c r="NYC72" s="386"/>
      <c r="NYD72" s="386"/>
      <c r="NYE72" s="386"/>
      <c r="NYF72" s="386"/>
      <c r="NYG72" s="386"/>
      <c r="NYH72" s="386"/>
      <c r="NYI72" s="386"/>
      <c r="NYJ72" s="386"/>
      <c r="NYK72" s="386"/>
      <c r="NYL72" s="386"/>
      <c r="NYM72" s="386"/>
      <c r="NYN72" s="386"/>
      <c r="NYO72" s="386"/>
      <c r="NYP72" s="386"/>
      <c r="NYQ72" s="386"/>
      <c r="NYR72" s="386"/>
      <c r="NYS72" s="386"/>
      <c r="NYT72" s="386"/>
      <c r="NYU72" s="386"/>
      <c r="NYV72" s="386"/>
      <c r="NYW72" s="386"/>
      <c r="NYX72" s="386"/>
      <c r="NYY72" s="386"/>
      <c r="NYZ72" s="386"/>
      <c r="NZA72" s="386"/>
      <c r="NZB72" s="386"/>
      <c r="NZC72" s="386"/>
      <c r="NZD72" s="386"/>
      <c r="NZE72" s="386"/>
      <c r="NZF72" s="386"/>
      <c r="NZG72" s="386"/>
      <c r="NZH72" s="386"/>
      <c r="NZI72" s="386"/>
      <c r="NZJ72" s="386"/>
      <c r="NZK72" s="386"/>
      <c r="NZL72" s="386"/>
      <c r="NZM72" s="386"/>
      <c r="NZN72" s="386"/>
      <c r="NZO72" s="386"/>
      <c r="NZP72" s="386"/>
      <c r="NZQ72" s="386"/>
      <c r="NZR72" s="386"/>
      <c r="NZS72" s="386"/>
      <c r="NZT72" s="386"/>
      <c r="NZU72" s="386"/>
      <c r="NZV72" s="386"/>
      <c r="NZW72" s="386"/>
      <c r="NZX72" s="386"/>
      <c r="NZY72" s="386"/>
      <c r="NZZ72" s="386"/>
      <c r="OAA72" s="386"/>
      <c r="OAB72" s="386"/>
      <c r="OAC72" s="386"/>
      <c r="OAD72" s="386"/>
      <c r="OAE72" s="386"/>
      <c r="OAF72" s="386"/>
      <c r="OAG72" s="386"/>
      <c r="OAH72" s="386"/>
      <c r="OAI72" s="386"/>
      <c r="OAJ72" s="386"/>
      <c r="OAK72" s="386"/>
      <c r="OAL72" s="386"/>
      <c r="OAM72" s="386"/>
      <c r="OAN72" s="386"/>
      <c r="OAO72" s="386"/>
      <c r="OAP72" s="386"/>
      <c r="OAQ72" s="386"/>
      <c r="OAR72" s="386"/>
      <c r="OAS72" s="386"/>
      <c r="OAT72" s="386"/>
      <c r="OAU72" s="386"/>
      <c r="OAV72" s="386"/>
      <c r="OAW72" s="386"/>
      <c r="OAX72" s="386"/>
      <c r="OAY72" s="386"/>
      <c r="OAZ72" s="386"/>
      <c r="OBA72" s="386"/>
      <c r="OBB72" s="386"/>
      <c r="OBC72" s="386"/>
      <c r="OBD72" s="386"/>
      <c r="OBE72" s="386"/>
      <c r="OBF72" s="386"/>
      <c r="OBG72" s="386"/>
      <c r="OBH72" s="386"/>
      <c r="OBI72" s="386"/>
      <c r="OBJ72" s="386"/>
      <c r="OBK72" s="386"/>
      <c r="OBL72" s="386"/>
      <c r="OBM72" s="386"/>
      <c r="OBN72" s="386"/>
      <c r="OBO72" s="386"/>
      <c r="OBP72" s="386"/>
      <c r="OBQ72" s="386"/>
      <c r="OBR72" s="386"/>
      <c r="OBS72" s="386"/>
      <c r="OBT72" s="386"/>
      <c r="OBU72" s="386"/>
      <c r="OBV72" s="386"/>
      <c r="OBW72" s="386"/>
      <c r="OBX72" s="386"/>
      <c r="OBY72" s="386"/>
      <c r="OBZ72" s="386"/>
      <c r="OCA72" s="386"/>
      <c r="OCB72" s="386"/>
      <c r="OCC72" s="386"/>
      <c r="OCD72" s="386"/>
      <c r="OCE72" s="386"/>
      <c r="OCF72" s="386"/>
      <c r="OCG72" s="386"/>
      <c r="OCH72" s="386"/>
      <c r="OCI72" s="386"/>
      <c r="OCJ72" s="386"/>
      <c r="OCK72" s="386"/>
      <c r="OCL72" s="386"/>
      <c r="OCM72" s="386"/>
      <c r="OCN72" s="386"/>
      <c r="OCO72" s="386"/>
      <c r="OCP72" s="386"/>
      <c r="OCQ72" s="386"/>
      <c r="OCR72" s="386"/>
      <c r="OCS72" s="386"/>
      <c r="OCT72" s="386"/>
      <c r="OCU72" s="386"/>
      <c r="OCV72" s="386"/>
      <c r="OCW72" s="386"/>
      <c r="OCX72" s="386"/>
      <c r="OCY72" s="386"/>
      <c r="OCZ72" s="386"/>
      <c r="ODA72" s="386"/>
      <c r="ODB72" s="386"/>
      <c r="ODC72" s="386"/>
      <c r="ODD72" s="386"/>
      <c r="ODE72" s="386"/>
      <c r="ODF72" s="386"/>
      <c r="ODG72" s="386"/>
      <c r="ODH72" s="386"/>
      <c r="ODI72" s="386"/>
      <c r="ODJ72" s="386"/>
      <c r="ODK72" s="386"/>
      <c r="ODL72" s="386"/>
      <c r="ODM72" s="386"/>
      <c r="ODN72" s="386"/>
      <c r="ODO72" s="386"/>
      <c r="ODP72" s="386"/>
      <c r="ODQ72" s="386"/>
      <c r="ODR72" s="386"/>
      <c r="ODS72" s="386"/>
      <c r="ODT72" s="386"/>
      <c r="ODU72" s="386"/>
      <c r="ODV72" s="386"/>
      <c r="ODW72" s="386"/>
      <c r="ODX72" s="386"/>
      <c r="ODY72" s="386"/>
      <c r="ODZ72" s="386"/>
      <c r="OEA72" s="386"/>
      <c r="OEB72" s="386"/>
      <c r="OEC72" s="386"/>
      <c r="OED72" s="386"/>
      <c r="OEE72" s="386"/>
      <c r="OEF72" s="386"/>
      <c r="OEG72" s="386"/>
      <c r="OEH72" s="386"/>
      <c r="OEI72" s="386"/>
      <c r="OEJ72" s="386"/>
      <c r="OEK72" s="386"/>
      <c r="OEL72" s="386"/>
      <c r="OEM72" s="386"/>
      <c r="OEN72" s="386"/>
      <c r="OEO72" s="386"/>
      <c r="OEP72" s="386"/>
      <c r="OEQ72" s="386"/>
      <c r="OER72" s="386"/>
      <c r="OES72" s="386"/>
      <c r="OET72" s="386"/>
      <c r="OEU72" s="386"/>
      <c r="OEV72" s="386"/>
      <c r="OEW72" s="386"/>
      <c r="OEX72" s="386"/>
      <c r="OEY72" s="386"/>
      <c r="OEZ72" s="386"/>
      <c r="OFA72" s="386"/>
      <c r="OFB72" s="386"/>
      <c r="OFC72" s="386"/>
      <c r="OFD72" s="386"/>
      <c r="OFE72" s="386"/>
      <c r="OFF72" s="386"/>
      <c r="OFG72" s="386"/>
      <c r="OFH72" s="386"/>
      <c r="OFI72" s="386"/>
      <c r="OFJ72" s="386"/>
      <c r="OFK72" s="386"/>
      <c r="OFL72" s="386"/>
      <c r="OFM72" s="386"/>
      <c r="OFN72" s="386"/>
      <c r="OFO72" s="386"/>
      <c r="OFP72" s="386"/>
      <c r="OFQ72" s="386"/>
      <c r="OFR72" s="386"/>
      <c r="OFS72" s="386"/>
      <c r="OFT72" s="386"/>
      <c r="OFU72" s="386"/>
      <c r="OFV72" s="386"/>
      <c r="OFW72" s="386"/>
      <c r="OFX72" s="386"/>
      <c r="OFY72" s="386"/>
      <c r="OFZ72" s="386"/>
      <c r="OGA72" s="386"/>
      <c r="OGB72" s="386"/>
      <c r="OGC72" s="386"/>
      <c r="OGD72" s="386"/>
      <c r="OGE72" s="386"/>
      <c r="OGF72" s="386"/>
      <c r="OGG72" s="386"/>
      <c r="OGH72" s="386"/>
      <c r="OGI72" s="386"/>
      <c r="OGJ72" s="386"/>
      <c r="OGK72" s="386"/>
      <c r="OGL72" s="386"/>
      <c r="OGM72" s="386"/>
      <c r="OGN72" s="386"/>
      <c r="OGO72" s="386"/>
      <c r="OGP72" s="386"/>
      <c r="OGQ72" s="386"/>
      <c r="OGR72" s="386"/>
      <c r="OGS72" s="386"/>
      <c r="OGT72" s="386"/>
      <c r="OGU72" s="386"/>
      <c r="OGV72" s="386"/>
      <c r="OGW72" s="386"/>
      <c r="OGX72" s="386"/>
      <c r="OGY72" s="386"/>
      <c r="OGZ72" s="386"/>
      <c r="OHA72" s="386"/>
      <c r="OHB72" s="386"/>
      <c r="OHC72" s="386"/>
      <c r="OHD72" s="386"/>
      <c r="OHE72" s="386"/>
      <c r="OHF72" s="386"/>
      <c r="OHG72" s="386"/>
      <c r="OHH72" s="386"/>
      <c r="OHI72" s="386"/>
      <c r="OHJ72" s="386"/>
      <c r="OHK72" s="386"/>
      <c r="OHL72" s="386"/>
      <c r="OHM72" s="386"/>
      <c r="OHN72" s="386"/>
      <c r="OHO72" s="386"/>
      <c r="OHP72" s="386"/>
      <c r="OHQ72" s="386"/>
      <c r="OHR72" s="386"/>
      <c r="OHS72" s="386"/>
      <c r="OHT72" s="386"/>
      <c r="OHU72" s="386"/>
      <c r="OHV72" s="386"/>
      <c r="OHW72" s="386"/>
      <c r="OHX72" s="386"/>
      <c r="OHY72" s="386"/>
      <c r="OHZ72" s="386"/>
      <c r="OIA72" s="386"/>
      <c r="OIB72" s="386"/>
      <c r="OIC72" s="386"/>
      <c r="OID72" s="386"/>
      <c r="OIE72" s="386"/>
      <c r="OIF72" s="386"/>
      <c r="OIG72" s="386"/>
      <c r="OIH72" s="386"/>
      <c r="OII72" s="386"/>
      <c r="OIJ72" s="386"/>
      <c r="OIK72" s="386"/>
      <c r="OIL72" s="386"/>
      <c r="OIM72" s="386"/>
      <c r="OIN72" s="386"/>
      <c r="OIO72" s="386"/>
      <c r="OIP72" s="386"/>
      <c r="OIQ72" s="386"/>
      <c r="OIR72" s="386"/>
      <c r="OIS72" s="386"/>
      <c r="OIT72" s="386"/>
      <c r="OIU72" s="386"/>
      <c r="OIV72" s="386"/>
      <c r="OIW72" s="386"/>
      <c r="OIX72" s="386"/>
      <c r="OIY72" s="386"/>
      <c r="OIZ72" s="386"/>
      <c r="OJA72" s="386"/>
      <c r="OJB72" s="386"/>
      <c r="OJC72" s="386"/>
      <c r="OJD72" s="386"/>
      <c r="OJE72" s="386"/>
      <c r="OJF72" s="386"/>
      <c r="OJG72" s="386"/>
      <c r="OJH72" s="386"/>
      <c r="OJI72" s="386"/>
      <c r="OJJ72" s="386"/>
      <c r="OJK72" s="386"/>
      <c r="OJL72" s="386"/>
      <c r="OJM72" s="386"/>
      <c r="OJN72" s="386"/>
      <c r="OJO72" s="386"/>
      <c r="OJP72" s="386"/>
      <c r="OJQ72" s="386"/>
      <c r="OJR72" s="386"/>
      <c r="OJS72" s="386"/>
      <c r="OJT72" s="386"/>
      <c r="OJU72" s="386"/>
      <c r="OJV72" s="386"/>
      <c r="OJW72" s="386"/>
      <c r="OJX72" s="386"/>
      <c r="OJY72" s="386"/>
      <c r="OJZ72" s="386"/>
      <c r="OKA72" s="386"/>
      <c r="OKB72" s="386"/>
      <c r="OKC72" s="386"/>
      <c r="OKD72" s="386"/>
      <c r="OKE72" s="386"/>
      <c r="OKF72" s="386"/>
      <c r="OKG72" s="386"/>
      <c r="OKH72" s="386"/>
      <c r="OKI72" s="386"/>
      <c r="OKJ72" s="386"/>
      <c r="OKK72" s="386"/>
      <c r="OKL72" s="386"/>
      <c r="OKM72" s="386"/>
      <c r="OKN72" s="386"/>
      <c r="OKO72" s="386"/>
      <c r="OKP72" s="386"/>
      <c r="OKQ72" s="386"/>
      <c r="OKR72" s="386"/>
      <c r="OKS72" s="386"/>
      <c r="OKT72" s="386"/>
      <c r="OKU72" s="386"/>
      <c r="OKV72" s="386"/>
      <c r="OKW72" s="386"/>
      <c r="OKX72" s="386"/>
      <c r="OKY72" s="386"/>
      <c r="OKZ72" s="386"/>
      <c r="OLA72" s="386"/>
      <c r="OLB72" s="386"/>
      <c r="OLC72" s="386"/>
      <c r="OLD72" s="386"/>
      <c r="OLE72" s="386"/>
      <c r="OLF72" s="386"/>
      <c r="OLG72" s="386"/>
      <c r="OLH72" s="386"/>
      <c r="OLI72" s="386"/>
      <c r="OLJ72" s="386"/>
      <c r="OLK72" s="386"/>
      <c r="OLL72" s="386"/>
      <c r="OLM72" s="386"/>
      <c r="OLN72" s="386"/>
      <c r="OLO72" s="386"/>
      <c r="OLP72" s="386"/>
      <c r="OLQ72" s="386"/>
      <c r="OLR72" s="386"/>
      <c r="OLS72" s="386"/>
      <c r="OLT72" s="386"/>
      <c r="OLU72" s="386"/>
      <c r="OLV72" s="386"/>
      <c r="OLW72" s="386"/>
      <c r="OLX72" s="386"/>
      <c r="OLY72" s="386"/>
      <c r="OLZ72" s="386"/>
      <c r="OMA72" s="386"/>
      <c r="OMB72" s="386"/>
      <c r="OMC72" s="386"/>
      <c r="OMD72" s="386"/>
      <c r="OME72" s="386"/>
      <c r="OMF72" s="386"/>
      <c r="OMG72" s="386"/>
      <c r="OMH72" s="386"/>
      <c r="OMI72" s="386"/>
      <c r="OMJ72" s="386"/>
      <c r="OMK72" s="386"/>
      <c r="OML72" s="386"/>
      <c r="OMM72" s="386"/>
      <c r="OMN72" s="386"/>
      <c r="OMO72" s="386"/>
      <c r="OMP72" s="386"/>
      <c r="OMQ72" s="386"/>
      <c r="OMR72" s="386"/>
      <c r="OMS72" s="386"/>
      <c r="OMT72" s="386"/>
      <c r="OMU72" s="386"/>
      <c r="OMV72" s="386"/>
      <c r="OMW72" s="386"/>
      <c r="OMX72" s="386"/>
      <c r="OMY72" s="386"/>
      <c r="OMZ72" s="386"/>
      <c r="ONA72" s="386"/>
      <c r="ONB72" s="386"/>
      <c r="ONC72" s="386"/>
      <c r="OND72" s="386"/>
      <c r="ONE72" s="386"/>
      <c r="ONF72" s="386"/>
      <c r="ONG72" s="386"/>
      <c r="ONH72" s="386"/>
      <c r="ONI72" s="386"/>
      <c r="ONJ72" s="386"/>
      <c r="ONK72" s="386"/>
      <c r="ONL72" s="386"/>
      <c r="ONM72" s="386"/>
      <c r="ONN72" s="386"/>
      <c r="ONO72" s="386"/>
      <c r="ONP72" s="386"/>
      <c r="ONQ72" s="386"/>
      <c r="ONR72" s="386"/>
      <c r="ONS72" s="386"/>
      <c r="ONT72" s="386"/>
      <c r="ONU72" s="386"/>
      <c r="ONV72" s="386"/>
      <c r="ONW72" s="386"/>
      <c r="ONX72" s="386"/>
      <c r="ONY72" s="386"/>
      <c r="ONZ72" s="386"/>
      <c r="OOA72" s="386"/>
      <c r="OOB72" s="386"/>
      <c r="OOC72" s="386"/>
      <c r="OOD72" s="386"/>
      <c r="OOE72" s="386"/>
      <c r="OOF72" s="386"/>
      <c r="OOG72" s="386"/>
      <c r="OOH72" s="386"/>
      <c r="OOI72" s="386"/>
      <c r="OOJ72" s="386"/>
      <c r="OOK72" s="386"/>
      <c r="OOL72" s="386"/>
      <c r="OOM72" s="386"/>
      <c r="OON72" s="386"/>
      <c r="OOO72" s="386"/>
      <c r="OOP72" s="386"/>
      <c r="OOQ72" s="386"/>
      <c r="OOR72" s="386"/>
      <c r="OOS72" s="386"/>
      <c r="OOT72" s="386"/>
      <c r="OOU72" s="386"/>
      <c r="OOV72" s="386"/>
      <c r="OOW72" s="386"/>
      <c r="OOX72" s="386"/>
      <c r="OOY72" s="386"/>
      <c r="OOZ72" s="386"/>
      <c r="OPA72" s="386"/>
      <c r="OPB72" s="386"/>
      <c r="OPC72" s="386"/>
      <c r="OPD72" s="386"/>
      <c r="OPE72" s="386"/>
      <c r="OPF72" s="386"/>
      <c r="OPG72" s="386"/>
      <c r="OPH72" s="386"/>
      <c r="OPI72" s="386"/>
      <c r="OPJ72" s="386"/>
      <c r="OPK72" s="386"/>
      <c r="OPL72" s="386"/>
      <c r="OPM72" s="386"/>
      <c r="OPN72" s="386"/>
      <c r="OPO72" s="386"/>
      <c r="OPP72" s="386"/>
      <c r="OPQ72" s="386"/>
      <c r="OPR72" s="386"/>
      <c r="OPS72" s="386"/>
      <c r="OPT72" s="386"/>
      <c r="OPU72" s="386"/>
      <c r="OPV72" s="386"/>
      <c r="OPW72" s="386"/>
      <c r="OPX72" s="386"/>
      <c r="OPY72" s="386"/>
      <c r="OPZ72" s="386"/>
      <c r="OQA72" s="386"/>
      <c r="OQB72" s="386"/>
      <c r="OQC72" s="386"/>
      <c r="OQD72" s="386"/>
      <c r="OQE72" s="386"/>
      <c r="OQF72" s="386"/>
      <c r="OQG72" s="386"/>
      <c r="OQH72" s="386"/>
      <c r="OQI72" s="386"/>
      <c r="OQJ72" s="386"/>
      <c r="OQK72" s="386"/>
      <c r="OQL72" s="386"/>
      <c r="OQM72" s="386"/>
      <c r="OQN72" s="386"/>
      <c r="OQO72" s="386"/>
      <c r="OQP72" s="386"/>
      <c r="OQQ72" s="386"/>
      <c r="OQR72" s="386"/>
      <c r="OQS72" s="386"/>
      <c r="OQT72" s="386"/>
      <c r="OQU72" s="386"/>
      <c r="OQV72" s="386"/>
      <c r="OQW72" s="386"/>
      <c r="OQX72" s="386"/>
      <c r="OQY72" s="386"/>
      <c r="OQZ72" s="386"/>
      <c r="ORA72" s="386"/>
      <c r="ORB72" s="386"/>
      <c r="ORC72" s="386"/>
      <c r="ORD72" s="386"/>
      <c r="ORE72" s="386"/>
      <c r="ORF72" s="386"/>
      <c r="ORG72" s="386"/>
      <c r="ORH72" s="386"/>
      <c r="ORI72" s="386"/>
      <c r="ORJ72" s="386"/>
      <c r="ORK72" s="386"/>
      <c r="ORL72" s="386"/>
      <c r="ORM72" s="386"/>
      <c r="ORN72" s="386"/>
      <c r="ORO72" s="386"/>
      <c r="ORP72" s="386"/>
      <c r="ORQ72" s="386"/>
      <c r="ORR72" s="386"/>
      <c r="ORS72" s="386"/>
      <c r="ORT72" s="386"/>
      <c r="ORU72" s="386"/>
      <c r="ORV72" s="386"/>
      <c r="ORW72" s="386"/>
      <c r="ORX72" s="386"/>
      <c r="ORY72" s="386"/>
      <c r="ORZ72" s="386"/>
      <c r="OSA72" s="386"/>
      <c r="OSB72" s="386"/>
      <c r="OSC72" s="386"/>
      <c r="OSD72" s="386"/>
      <c r="OSE72" s="386"/>
      <c r="OSF72" s="386"/>
      <c r="OSG72" s="386"/>
      <c r="OSH72" s="386"/>
      <c r="OSI72" s="386"/>
      <c r="OSJ72" s="386"/>
      <c r="OSK72" s="386"/>
      <c r="OSL72" s="386"/>
      <c r="OSM72" s="386"/>
      <c r="OSN72" s="386"/>
      <c r="OSO72" s="386"/>
      <c r="OSP72" s="386"/>
      <c r="OSQ72" s="386"/>
      <c r="OSR72" s="386"/>
      <c r="OSS72" s="386"/>
      <c r="OST72" s="386"/>
      <c r="OSU72" s="386"/>
      <c r="OSV72" s="386"/>
      <c r="OSW72" s="386"/>
      <c r="OSX72" s="386"/>
      <c r="OSY72" s="386"/>
      <c r="OSZ72" s="386"/>
      <c r="OTA72" s="386"/>
      <c r="OTB72" s="386"/>
      <c r="OTC72" s="386"/>
      <c r="OTD72" s="386"/>
      <c r="OTE72" s="386"/>
      <c r="OTF72" s="386"/>
      <c r="OTG72" s="386"/>
      <c r="OTH72" s="386"/>
      <c r="OTI72" s="386"/>
      <c r="OTJ72" s="386"/>
      <c r="OTK72" s="386"/>
      <c r="OTL72" s="386"/>
      <c r="OTM72" s="386"/>
      <c r="OTN72" s="386"/>
      <c r="OTO72" s="386"/>
      <c r="OTP72" s="386"/>
      <c r="OTQ72" s="386"/>
      <c r="OTR72" s="386"/>
      <c r="OTS72" s="386"/>
      <c r="OTT72" s="386"/>
      <c r="OTU72" s="386"/>
      <c r="OTV72" s="386"/>
      <c r="OTW72" s="386"/>
      <c r="OTX72" s="386"/>
      <c r="OTY72" s="386"/>
      <c r="OTZ72" s="386"/>
      <c r="OUA72" s="386"/>
      <c r="OUB72" s="386"/>
      <c r="OUC72" s="386"/>
      <c r="OUD72" s="386"/>
      <c r="OUE72" s="386"/>
      <c r="OUF72" s="386"/>
      <c r="OUG72" s="386"/>
      <c r="OUH72" s="386"/>
      <c r="OUI72" s="386"/>
      <c r="OUJ72" s="386"/>
      <c r="OUK72" s="386"/>
      <c r="OUL72" s="386"/>
      <c r="OUM72" s="386"/>
      <c r="OUN72" s="386"/>
      <c r="OUO72" s="386"/>
      <c r="OUP72" s="386"/>
      <c r="OUQ72" s="386"/>
      <c r="OUR72" s="386"/>
      <c r="OUS72" s="386"/>
      <c r="OUT72" s="386"/>
      <c r="OUU72" s="386"/>
      <c r="OUV72" s="386"/>
      <c r="OUW72" s="386"/>
      <c r="OUX72" s="386"/>
      <c r="OUY72" s="386"/>
      <c r="OUZ72" s="386"/>
      <c r="OVA72" s="386"/>
      <c r="OVB72" s="386"/>
      <c r="OVC72" s="386"/>
      <c r="OVD72" s="386"/>
      <c r="OVE72" s="386"/>
      <c r="OVF72" s="386"/>
      <c r="OVG72" s="386"/>
      <c r="OVH72" s="386"/>
      <c r="OVI72" s="386"/>
      <c r="OVJ72" s="386"/>
      <c r="OVK72" s="386"/>
      <c r="OVL72" s="386"/>
      <c r="OVM72" s="386"/>
      <c r="OVN72" s="386"/>
      <c r="OVO72" s="386"/>
      <c r="OVP72" s="386"/>
      <c r="OVQ72" s="386"/>
      <c r="OVR72" s="386"/>
      <c r="OVS72" s="386"/>
      <c r="OVT72" s="386"/>
      <c r="OVU72" s="386"/>
      <c r="OVV72" s="386"/>
      <c r="OVW72" s="386"/>
      <c r="OVX72" s="386"/>
      <c r="OVY72" s="386"/>
      <c r="OVZ72" s="386"/>
      <c r="OWA72" s="386"/>
      <c r="OWB72" s="386"/>
      <c r="OWC72" s="386"/>
      <c r="OWD72" s="386"/>
      <c r="OWE72" s="386"/>
      <c r="OWF72" s="386"/>
      <c r="OWG72" s="386"/>
      <c r="OWH72" s="386"/>
      <c r="OWI72" s="386"/>
      <c r="OWJ72" s="386"/>
      <c r="OWK72" s="386"/>
      <c r="OWL72" s="386"/>
      <c r="OWM72" s="386"/>
      <c r="OWN72" s="386"/>
      <c r="OWO72" s="386"/>
      <c r="OWP72" s="386"/>
      <c r="OWQ72" s="386"/>
      <c r="OWR72" s="386"/>
      <c r="OWS72" s="386"/>
      <c r="OWT72" s="386"/>
      <c r="OWU72" s="386"/>
      <c r="OWV72" s="386"/>
      <c r="OWW72" s="386"/>
      <c r="OWX72" s="386"/>
      <c r="OWY72" s="386"/>
      <c r="OWZ72" s="386"/>
      <c r="OXA72" s="386"/>
      <c r="OXB72" s="386"/>
      <c r="OXC72" s="386"/>
      <c r="OXD72" s="386"/>
      <c r="OXE72" s="386"/>
      <c r="OXF72" s="386"/>
      <c r="OXG72" s="386"/>
      <c r="OXH72" s="386"/>
      <c r="OXI72" s="386"/>
      <c r="OXJ72" s="386"/>
      <c r="OXK72" s="386"/>
      <c r="OXL72" s="386"/>
      <c r="OXM72" s="386"/>
      <c r="OXN72" s="386"/>
      <c r="OXO72" s="386"/>
      <c r="OXP72" s="386"/>
      <c r="OXQ72" s="386"/>
      <c r="OXR72" s="386"/>
      <c r="OXS72" s="386"/>
      <c r="OXT72" s="386"/>
      <c r="OXU72" s="386"/>
      <c r="OXV72" s="386"/>
      <c r="OXW72" s="386"/>
      <c r="OXX72" s="386"/>
      <c r="OXY72" s="386"/>
      <c r="OXZ72" s="386"/>
      <c r="OYA72" s="386"/>
      <c r="OYB72" s="386"/>
      <c r="OYC72" s="386"/>
      <c r="OYD72" s="386"/>
      <c r="OYE72" s="386"/>
      <c r="OYF72" s="386"/>
      <c r="OYG72" s="386"/>
      <c r="OYH72" s="386"/>
      <c r="OYI72" s="386"/>
      <c r="OYJ72" s="386"/>
      <c r="OYK72" s="386"/>
      <c r="OYL72" s="386"/>
      <c r="OYM72" s="386"/>
      <c r="OYN72" s="386"/>
      <c r="OYO72" s="386"/>
      <c r="OYP72" s="386"/>
      <c r="OYQ72" s="386"/>
      <c r="OYR72" s="386"/>
      <c r="OYS72" s="386"/>
      <c r="OYT72" s="386"/>
      <c r="OYU72" s="386"/>
      <c r="OYV72" s="386"/>
      <c r="OYW72" s="386"/>
      <c r="OYX72" s="386"/>
      <c r="OYY72" s="386"/>
      <c r="OYZ72" s="386"/>
      <c r="OZA72" s="386"/>
      <c r="OZB72" s="386"/>
      <c r="OZC72" s="386"/>
      <c r="OZD72" s="386"/>
      <c r="OZE72" s="386"/>
      <c r="OZF72" s="386"/>
      <c r="OZG72" s="386"/>
      <c r="OZH72" s="386"/>
      <c r="OZI72" s="386"/>
      <c r="OZJ72" s="386"/>
      <c r="OZK72" s="386"/>
      <c r="OZL72" s="386"/>
      <c r="OZM72" s="386"/>
      <c r="OZN72" s="386"/>
      <c r="OZO72" s="386"/>
      <c r="OZP72" s="386"/>
      <c r="OZQ72" s="386"/>
      <c r="OZR72" s="386"/>
      <c r="OZS72" s="386"/>
      <c r="OZT72" s="386"/>
      <c r="OZU72" s="386"/>
      <c r="OZV72" s="386"/>
      <c r="OZW72" s="386"/>
      <c r="OZX72" s="386"/>
      <c r="OZY72" s="386"/>
      <c r="OZZ72" s="386"/>
      <c r="PAA72" s="386"/>
      <c r="PAB72" s="386"/>
      <c r="PAC72" s="386"/>
      <c r="PAD72" s="386"/>
      <c r="PAE72" s="386"/>
      <c r="PAF72" s="386"/>
      <c r="PAG72" s="386"/>
      <c r="PAH72" s="386"/>
      <c r="PAI72" s="386"/>
      <c r="PAJ72" s="386"/>
      <c r="PAK72" s="386"/>
      <c r="PAL72" s="386"/>
      <c r="PAM72" s="386"/>
      <c r="PAN72" s="386"/>
      <c r="PAO72" s="386"/>
      <c r="PAP72" s="386"/>
      <c r="PAQ72" s="386"/>
      <c r="PAR72" s="386"/>
      <c r="PAS72" s="386"/>
      <c r="PAT72" s="386"/>
      <c r="PAU72" s="386"/>
      <c r="PAV72" s="386"/>
      <c r="PAW72" s="386"/>
      <c r="PAX72" s="386"/>
      <c r="PAY72" s="386"/>
      <c r="PAZ72" s="386"/>
      <c r="PBA72" s="386"/>
      <c r="PBB72" s="386"/>
      <c r="PBC72" s="386"/>
      <c r="PBD72" s="386"/>
      <c r="PBE72" s="386"/>
      <c r="PBF72" s="386"/>
      <c r="PBG72" s="386"/>
      <c r="PBH72" s="386"/>
      <c r="PBI72" s="386"/>
      <c r="PBJ72" s="386"/>
      <c r="PBK72" s="386"/>
      <c r="PBL72" s="386"/>
      <c r="PBM72" s="386"/>
      <c r="PBN72" s="386"/>
      <c r="PBO72" s="386"/>
      <c r="PBP72" s="386"/>
      <c r="PBQ72" s="386"/>
      <c r="PBR72" s="386"/>
      <c r="PBS72" s="386"/>
      <c r="PBT72" s="386"/>
      <c r="PBU72" s="386"/>
      <c r="PBV72" s="386"/>
      <c r="PBW72" s="386"/>
      <c r="PBX72" s="386"/>
      <c r="PBY72" s="386"/>
      <c r="PBZ72" s="386"/>
      <c r="PCA72" s="386"/>
      <c r="PCB72" s="386"/>
      <c r="PCC72" s="386"/>
      <c r="PCD72" s="386"/>
      <c r="PCE72" s="386"/>
      <c r="PCF72" s="386"/>
      <c r="PCG72" s="386"/>
      <c r="PCH72" s="386"/>
      <c r="PCI72" s="386"/>
      <c r="PCJ72" s="386"/>
      <c r="PCK72" s="386"/>
      <c r="PCL72" s="386"/>
      <c r="PCM72" s="386"/>
      <c r="PCN72" s="386"/>
      <c r="PCO72" s="386"/>
      <c r="PCP72" s="386"/>
      <c r="PCQ72" s="386"/>
      <c r="PCR72" s="386"/>
      <c r="PCS72" s="386"/>
      <c r="PCT72" s="386"/>
      <c r="PCU72" s="386"/>
      <c r="PCV72" s="386"/>
      <c r="PCW72" s="386"/>
      <c r="PCX72" s="386"/>
      <c r="PCY72" s="386"/>
      <c r="PCZ72" s="386"/>
      <c r="PDA72" s="386"/>
      <c r="PDB72" s="386"/>
      <c r="PDC72" s="386"/>
      <c r="PDD72" s="386"/>
      <c r="PDE72" s="386"/>
      <c r="PDF72" s="386"/>
      <c r="PDG72" s="386"/>
      <c r="PDH72" s="386"/>
      <c r="PDI72" s="386"/>
      <c r="PDJ72" s="386"/>
      <c r="PDK72" s="386"/>
      <c r="PDL72" s="386"/>
      <c r="PDM72" s="386"/>
      <c r="PDN72" s="386"/>
      <c r="PDO72" s="386"/>
      <c r="PDP72" s="386"/>
      <c r="PDQ72" s="386"/>
      <c r="PDR72" s="386"/>
      <c r="PDS72" s="386"/>
      <c r="PDT72" s="386"/>
      <c r="PDU72" s="386"/>
      <c r="PDV72" s="386"/>
      <c r="PDW72" s="386"/>
      <c r="PDX72" s="386"/>
      <c r="PDY72" s="386"/>
      <c r="PDZ72" s="386"/>
      <c r="PEA72" s="386"/>
      <c r="PEB72" s="386"/>
      <c r="PEC72" s="386"/>
      <c r="PED72" s="386"/>
      <c r="PEE72" s="386"/>
      <c r="PEF72" s="386"/>
      <c r="PEG72" s="386"/>
      <c r="PEH72" s="386"/>
      <c r="PEI72" s="386"/>
      <c r="PEJ72" s="386"/>
      <c r="PEK72" s="386"/>
      <c r="PEL72" s="386"/>
      <c r="PEM72" s="386"/>
      <c r="PEN72" s="386"/>
      <c r="PEO72" s="386"/>
      <c r="PEP72" s="386"/>
      <c r="PEQ72" s="386"/>
      <c r="PER72" s="386"/>
      <c r="PES72" s="386"/>
      <c r="PET72" s="386"/>
      <c r="PEU72" s="386"/>
      <c r="PEV72" s="386"/>
      <c r="PEW72" s="386"/>
      <c r="PEX72" s="386"/>
      <c r="PEY72" s="386"/>
      <c r="PEZ72" s="386"/>
      <c r="PFA72" s="386"/>
      <c r="PFB72" s="386"/>
      <c r="PFC72" s="386"/>
      <c r="PFD72" s="386"/>
      <c r="PFE72" s="386"/>
      <c r="PFF72" s="386"/>
      <c r="PFG72" s="386"/>
      <c r="PFH72" s="386"/>
      <c r="PFI72" s="386"/>
      <c r="PFJ72" s="386"/>
      <c r="PFK72" s="386"/>
      <c r="PFL72" s="386"/>
      <c r="PFM72" s="386"/>
      <c r="PFN72" s="386"/>
      <c r="PFO72" s="386"/>
      <c r="PFP72" s="386"/>
      <c r="PFQ72" s="386"/>
      <c r="PFR72" s="386"/>
      <c r="PFS72" s="386"/>
      <c r="PFT72" s="386"/>
      <c r="PFU72" s="386"/>
      <c r="PFV72" s="386"/>
      <c r="PFW72" s="386"/>
      <c r="PFX72" s="386"/>
      <c r="PFY72" s="386"/>
      <c r="PFZ72" s="386"/>
      <c r="PGA72" s="386"/>
      <c r="PGB72" s="386"/>
      <c r="PGC72" s="386"/>
      <c r="PGD72" s="386"/>
      <c r="PGE72" s="386"/>
      <c r="PGF72" s="386"/>
      <c r="PGG72" s="386"/>
      <c r="PGH72" s="386"/>
      <c r="PGI72" s="386"/>
      <c r="PGJ72" s="386"/>
      <c r="PGK72" s="386"/>
      <c r="PGL72" s="386"/>
      <c r="PGM72" s="386"/>
      <c r="PGN72" s="386"/>
      <c r="PGO72" s="386"/>
      <c r="PGP72" s="386"/>
      <c r="PGQ72" s="386"/>
      <c r="PGR72" s="386"/>
      <c r="PGS72" s="386"/>
      <c r="PGT72" s="386"/>
      <c r="PGU72" s="386"/>
      <c r="PGV72" s="386"/>
      <c r="PGW72" s="386"/>
      <c r="PGX72" s="386"/>
      <c r="PGY72" s="386"/>
      <c r="PGZ72" s="386"/>
      <c r="PHA72" s="386"/>
      <c r="PHB72" s="386"/>
      <c r="PHC72" s="386"/>
      <c r="PHD72" s="386"/>
      <c r="PHE72" s="386"/>
      <c r="PHF72" s="386"/>
      <c r="PHG72" s="386"/>
      <c r="PHH72" s="386"/>
      <c r="PHI72" s="386"/>
      <c r="PHJ72" s="386"/>
      <c r="PHK72" s="386"/>
      <c r="PHL72" s="386"/>
      <c r="PHM72" s="386"/>
      <c r="PHN72" s="386"/>
      <c r="PHO72" s="386"/>
      <c r="PHP72" s="386"/>
      <c r="PHQ72" s="386"/>
      <c r="PHR72" s="386"/>
      <c r="PHS72" s="386"/>
      <c r="PHT72" s="386"/>
      <c r="PHU72" s="386"/>
      <c r="PHV72" s="386"/>
      <c r="PHW72" s="386"/>
      <c r="PHX72" s="386"/>
      <c r="PHY72" s="386"/>
      <c r="PHZ72" s="386"/>
      <c r="PIA72" s="386"/>
      <c r="PIB72" s="386"/>
      <c r="PIC72" s="386"/>
      <c r="PID72" s="386"/>
      <c r="PIE72" s="386"/>
      <c r="PIF72" s="386"/>
      <c r="PIG72" s="386"/>
      <c r="PIH72" s="386"/>
      <c r="PII72" s="386"/>
      <c r="PIJ72" s="386"/>
      <c r="PIK72" s="386"/>
      <c r="PIL72" s="386"/>
      <c r="PIM72" s="386"/>
      <c r="PIN72" s="386"/>
      <c r="PIO72" s="386"/>
      <c r="PIP72" s="386"/>
      <c r="PIQ72" s="386"/>
      <c r="PIR72" s="386"/>
      <c r="PIS72" s="386"/>
      <c r="PIT72" s="386"/>
      <c r="PIU72" s="386"/>
      <c r="PIV72" s="386"/>
      <c r="PIW72" s="386"/>
      <c r="PIX72" s="386"/>
      <c r="PIY72" s="386"/>
      <c r="PIZ72" s="386"/>
      <c r="PJA72" s="386"/>
      <c r="PJB72" s="386"/>
      <c r="PJC72" s="386"/>
      <c r="PJD72" s="386"/>
      <c r="PJE72" s="386"/>
      <c r="PJF72" s="386"/>
      <c r="PJG72" s="386"/>
      <c r="PJH72" s="386"/>
      <c r="PJI72" s="386"/>
      <c r="PJJ72" s="386"/>
      <c r="PJK72" s="386"/>
      <c r="PJL72" s="386"/>
      <c r="PJM72" s="386"/>
      <c r="PJN72" s="386"/>
      <c r="PJO72" s="386"/>
      <c r="PJP72" s="386"/>
      <c r="PJQ72" s="386"/>
      <c r="PJR72" s="386"/>
      <c r="PJS72" s="386"/>
      <c r="PJT72" s="386"/>
      <c r="PJU72" s="386"/>
      <c r="PJV72" s="386"/>
      <c r="PJW72" s="386"/>
      <c r="PJX72" s="386"/>
      <c r="PJY72" s="386"/>
      <c r="PJZ72" s="386"/>
      <c r="PKA72" s="386"/>
      <c r="PKB72" s="386"/>
      <c r="PKC72" s="386"/>
      <c r="PKD72" s="386"/>
      <c r="PKE72" s="386"/>
      <c r="PKF72" s="386"/>
      <c r="PKG72" s="386"/>
      <c r="PKH72" s="386"/>
      <c r="PKI72" s="386"/>
      <c r="PKJ72" s="386"/>
      <c r="PKK72" s="386"/>
      <c r="PKL72" s="386"/>
      <c r="PKM72" s="386"/>
      <c r="PKN72" s="386"/>
      <c r="PKO72" s="386"/>
      <c r="PKP72" s="386"/>
      <c r="PKQ72" s="386"/>
      <c r="PKR72" s="386"/>
      <c r="PKS72" s="386"/>
      <c r="PKT72" s="386"/>
      <c r="PKU72" s="386"/>
      <c r="PKV72" s="386"/>
      <c r="PKW72" s="386"/>
      <c r="PKX72" s="386"/>
      <c r="PKY72" s="386"/>
      <c r="PKZ72" s="386"/>
      <c r="PLA72" s="386"/>
      <c r="PLB72" s="386"/>
      <c r="PLC72" s="386"/>
      <c r="PLD72" s="386"/>
      <c r="PLE72" s="386"/>
      <c r="PLF72" s="386"/>
      <c r="PLG72" s="386"/>
      <c r="PLH72" s="386"/>
      <c r="PLI72" s="386"/>
      <c r="PLJ72" s="386"/>
      <c r="PLK72" s="386"/>
      <c r="PLL72" s="386"/>
      <c r="PLM72" s="386"/>
      <c r="PLN72" s="386"/>
      <c r="PLO72" s="386"/>
      <c r="PLP72" s="386"/>
      <c r="PLQ72" s="386"/>
      <c r="PLR72" s="386"/>
      <c r="PLS72" s="386"/>
      <c r="PLT72" s="386"/>
      <c r="PLU72" s="386"/>
      <c r="PLV72" s="386"/>
      <c r="PLW72" s="386"/>
      <c r="PLX72" s="386"/>
      <c r="PLY72" s="386"/>
      <c r="PLZ72" s="386"/>
      <c r="PMA72" s="386"/>
      <c r="PMB72" s="386"/>
      <c r="PMC72" s="386"/>
      <c r="PMD72" s="386"/>
      <c r="PME72" s="386"/>
      <c r="PMF72" s="386"/>
      <c r="PMG72" s="386"/>
      <c r="PMH72" s="386"/>
      <c r="PMI72" s="386"/>
      <c r="PMJ72" s="386"/>
      <c r="PMK72" s="386"/>
      <c r="PML72" s="386"/>
      <c r="PMM72" s="386"/>
      <c r="PMN72" s="386"/>
      <c r="PMO72" s="386"/>
      <c r="PMP72" s="386"/>
      <c r="PMQ72" s="386"/>
      <c r="PMR72" s="386"/>
      <c r="PMS72" s="386"/>
      <c r="PMT72" s="386"/>
      <c r="PMU72" s="386"/>
      <c r="PMV72" s="386"/>
      <c r="PMW72" s="386"/>
      <c r="PMX72" s="386"/>
      <c r="PMY72" s="386"/>
      <c r="PMZ72" s="386"/>
      <c r="PNA72" s="386"/>
      <c r="PNB72" s="386"/>
      <c r="PNC72" s="386"/>
      <c r="PND72" s="386"/>
      <c r="PNE72" s="386"/>
      <c r="PNF72" s="386"/>
      <c r="PNG72" s="386"/>
      <c r="PNH72" s="386"/>
      <c r="PNI72" s="386"/>
      <c r="PNJ72" s="386"/>
      <c r="PNK72" s="386"/>
      <c r="PNL72" s="386"/>
      <c r="PNM72" s="386"/>
      <c r="PNN72" s="386"/>
      <c r="PNO72" s="386"/>
      <c r="PNP72" s="386"/>
      <c r="PNQ72" s="386"/>
      <c r="PNR72" s="386"/>
      <c r="PNS72" s="386"/>
      <c r="PNT72" s="386"/>
      <c r="PNU72" s="386"/>
      <c r="PNV72" s="386"/>
      <c r="PNW72" s="386"/>
      <c r="PNX72" s="386"/>
      <c r="PNY72" s="386"/>
      <c r="PNZ72" s="386"/>
      <c r="POA72" s="386"/>
      <c r="POB72" s="386"/>
      <c r="POC72" s="386"/>
      <c r="POD72" s="386"/>
      <c r="POE72" s="386"/>
      <c r="POF72" s="386"/>
      <c r="POG72" s="386"/>
      <c r="POH72" s="386"/>
      <c r="POI72" s="386"/>
      <c r="POJ72" s="386"/>
      <c r="POK72" s="386"/>
      <c r="POL72" s="386"/>
      <c r="POM72" s="386"/>
      <c r="PON72" s="386"/>
      <c r="POO72" s="386"/>
      <c r="POP72" s="386"/>
      <c r="POQ72" s="386"/>
      <c r="POR72" s="386"/>
      <c r="POS72" s="386"/>
      <c r="POT72" s="386"/>
      <c r="POU72" s="386"/>
      <c r="POV72" s="386"/>
      <c r="POW72" s="386"/>
      <c r="POX72" s="386"/>
      <c r="POY72" s="386"/>
      <c r="POZ72" s="386"/>
      <c r="PPA72" s="386"/>
      <c r="PPB72" s="386"/>
      <c r="PPC72" s="386"/>
      <c r="PPD72" s="386"/>
      <c r="PPE72" s="386"/>
      <c r="PPF72" s="386"/>
      <c r="PPG72" s="386"/>
      <c r="PPH72" s="386"/>
      <c r="PPI72" s="386"/>
      <c r="PPJ72" s="386"/>
      <c r="PPK72" s="386"/>
      <c r="PPL72" s="386"/>
      <c r="PPM72" s="386"/>
      <c r="PPN72" s="386"/>
      <c r="PPO72" s="386"/>
      <c r="PPP72" s="386"/>
      <c r="PPQ72" s="386"/>
      <c r="PPR72" s="386"/>
      <c r="PPS72" s="386"/>
      <c r="PPT72" s="386"/>
      <c r="PPU72" s="386"/>
      <c r="PPV72" s="386"/>
      <c r="PPW72" s="386"/>
      <c r="PPX72" s="386"/>
      <c r="PPY72" s="386"/>
      <c r="PPZ72" s="386"/>
      <c r="PQA72" s="386"/>
      <c r="PQB72" s="386"/>
      <c r="PQC72" s="386"/>
      <c r="PQD72" s="386"/>
      <c r="PQE72" s="386"/>
      <c r="PQF72" s="386"/>
      <c r="PQG72" s="386"/>
      <c r="PQH72" s="386"/>
      <c r="PQI72" s="386"/>
      <c r="PQJ72" s="386"/>
      <c r="PQK72" s="386"/>
      <c r="PQL72" s="386"/>
      <c r="PQM72" s="386"/>
      <c r="PQN72" s="386"/>
      <c r="PQO72" s="386"/>
      <c r="PQP72" s="386"/>
      <c r="PQQ72" s="386"/>
      <c r="PQR72" s="386"/>
      <c r="PQS72" s="386"/>
      <c r="PQT72" s="386"/>
      <c r="PQU72" s="386"/>
      <c r="PQV72" s="386"/>
      <c r="PQW72" s="386"/>
      <c r="PQX72" s="386"/>
      <c r="PQY72" s="386"/>
      <c r="PQZ72" s="386"/>
      <c r="PRA72" s="386"/>
      <c r="PRB72" s="386"/>
      <c r="PRC72" s="386"/>
      <c r="PRD72" s="386"/>
      <c r="PRE72" s="386"/>
      <c r="PRF72" s="386"/>
      <c r="PRG72" s="386"/>
      <c r="PRH72" s="386"/>
      <c r="PRI72" s="386"/>
      <c r="PRJ72" s="386"/>
      <c r="PRK72" s="386"/>
      <c r="PRL72" s="386"/>
      <c r="PRM72" s="386"/>
      <c r="PRN72" s="386"/>
      <c r="PRO72" s="386"/>
      <c r="PRP72" s="386"/>
      <c r="PRQ72" s="386"/>
      <c r="PRR72" s="386"/>
      <c r="PRS72" s="386"/>
      <c r="PRT72" s="386"/>
      <c r="PRU72" s="386"/>
      <c r="PRV72" s="386"/>
      <c r="PRW72" s="386"/>
      <c r="PRX72" s="386"/>
      <c r="PRY72" s="386"/>
      <c r="PRZ72" s="386"/>
      <c r="PSA72" s="386"/>
      <c r="PSB72" s="386"/>
      <c r="PSC72" s="386"/>
      <c r="PSD72" s="386"/>
      <c r="PSE72" s="386"/>
      <c r="PSF72" s="386"/>
      <c r="PSG72" s="386"/>
      <c r="PSH72" s="386"/>
      <c r="PSI72" s="386"/>
      <c r="PSJ72" s="386"/>
      <c r="PSK72" s="386"/>
      <c r="PSL72" s="386"/>
      <c r="PSM72" s="386"/>
      <c r="PSN72" s="386"/>
      <c r="PSO72" s="386"/>
      <c r="PSP72" s="386"/>
      <c r="PSQ72" s="386"/>
      <c r="PSR72" s="386"/>
      <c r="PSS72" s="386"/>
      <c r="PST72" s="386"/>
      <c r="PSU72" s="386"/>
      <c r="PSV72" s="386"/>
      <c r="PSW72" s="386"/>
      <c r="PSX72" s="386"/>
      <c r="PSY72" s="386"/>
      <c r="PSZ72" s="386"/>
      <c r="PTA72" s="386"/>
      <c r="PTB72" s="386"/>
      <c r="PTC72" s="386"/>
      <c r="PTD72" s="386"/>
      <c r="PTE72" s="386"/>
      <c r="PTF72" s="386"/>
      <c r="PTG72" s="386"/>
      <c r="PTH72" s="386"/>
      <c r="PTI72" s="386"/>
      <c r="PTJ72" s="386"/>
      <c r="PTK72" s="386"/>
      <c r="PTL72" s="386"/>
      <c r="PTM72" s="386"/>
      <c r="PTN72" s="386"/>
      <c r="PTO72" s="386"/>
      <c r="PTP72" s="386"/>
      <c r="PTQ72" s="386"/>
      <c r="PTR72" s="386"/>
      <c r="PTS72" s="386"/>
      <c r="PTT72" s="386"/>
      <c r="PTU72" s="386"/>
      <c r="PTV72" s="386"/>
      <c r="PTW72" s="386"/>
      <c r="PTX72" s="386"/>
      <c r="PTY72" s="386"/>
      <c r="PTZ72" s="386"/>
      <c r="PUA72" s="386"/>
      <c r="PUB72" s="386"/>
      <c r="PUC72" s="386"/>
      <c r="PUD72" s="386"/>
      <c r="PUE72" s="386"/>
      <c r="PUF72" s="386"/>
      <c r="PUG72" s="386"/>
      <c r="PUH72" s="386"/>
      <c r="PUI72" s="386"/>
      <c r="PUJ72" s="386"/>
      <c r="PUK72" s="386"/>
      <c r="PUL72" s="386"/>
      <c r="PUM72" s="386"/>
      <c r="PUN72" s="386"/>
      <c r="PUO72" s="386"/>
      <c r="PUP72" s="386"/>
      <c r="PUQ72" s="386"/>
      <c r="PUR72" s="386"/>
      <c r="PUS72" s="386"/>
      <c r="PUT72" s="386"/>
      <c r="PUU72" s="386"/>
      <c r="PUV72" s="386"/>
      <c r="PUW72" s="386"/>
      <c r="PUX72" s="386"/>
      <c r="PUY72" s="386"/>
      <c r="PUZ72" s="386"/>
      <c r="PVA72" s="386"/>
      <c r="PVB72" s="386"/>
      <c r="PVC72" s="386"/>
      <c r="PVD72" s="386"/>
      <c r="PVE72" s="386"/>
      <c r="PVF72" s="386"/>
      <c r="PVG72" s="386"/>
      <c r="PVH72" s="386"/>
      <c r="PVI72" s="386"/>
      <c r="PVJ72" s="386"/>
      <c r="PVK72" s="386"/>
      <c r="PVL72" s="386"/>
      <c r="PVM72" s="386"/>
      <c r="PVN72" s="386"/>
      <c r="PVO72" s="386"/>
      <c r="PVP72" s="386"/>
      <c r="PVQ72" s="386"/>
      <c r="PVR72" s="386"/>
      <c r="PVS72" s="386"/>
      <c r="PVT72" s="386"/>
      <c r="PVU72" s="386"/>
      <c r="PVV72" s="386"/>
      <c r="PVW72" s="386"/>
      <c r="PVX72" s="386"/>
      <c r="PVY72" s="386"/>
      <c r="PVZ72" s="386"/>
      <c r="PWA72" s="386"/>
      <c r="PWB72" s="386"/>
      <c r="PWC72" s="386"/>
      <c r="PWD72" s="386"/>
      <c r="PWE72" s="386"/>
      <c r="PWF72" s="386"/>
      <c r="PWG72" s="386"/>
      <c r="PWH72" s="386"/>
      <c r="PWI72" s="386"/>
      <c r="PWJ72" s="386"/>
      <c r="PWK72" s="386"/>
      <c r="PWL72" s="386"/>
      <c r="PWM72" s="386"/>
      <c r="PWN72" s="386"/>
      <c r="PWO72" s="386"/>
      <c r="PWP72" s="386"/>
      <c r="PWQ72" s="386"/>
      <c r="PWR72" s="386"/>
      <c r="PWS72" s="386"/>
      <c r="PWT72" s="386"/>
      <c r="PWU72" s="386"/>
      <c r="PWV72" s="386"/>
      <c r="PWW72" s="386"/>
      <c r="PWX72" s="386"/>
      <c r="PWY72" s="386"/>
      <c r="PWZ72" s="386"/>
      <c r="PXA72" s="386"/>
      <c r="PXB72" s="386"/>
      <c r="PXC72" s="386"/>
      <c r="PXD72" s="386"/>
      <c r="PXE72" s="386"/>
      <c r="PXF72" s="386"/>
      <c r="PXG72" s="386"/>
      <c r="PXH72" s="386"/>
      <c r="PXI72" s="386"/>
      <c r="PXJ72" s="386"/>
      <c r="PXK72" s="386"/>
      <c r="PXL72" s="386"/>
      <c r="PXM72" s="386"/>
      <c r="PXN72" s="386"/>
      <c r="PXO72" s="386"/>
      <c r="PXP72" s="386"/>
      <c r="PXQ72" s="386"/>
      <c r="PXR72" s="386"/>
      <c r="PXS72" s="386"/>
      <c r="PXT72" s="386"/>
      <c r="PXU72" s="386"/>
      <c r="PXV72" s="386"/>
      <c r="PXW72" s="386"/>
      <c r="PXX72" s="386"/>
      <c r="PXY72" s="386"/>
      <c r="PXZ72" s="386"/>
      <c r="PYA72" s="386"/>
      <c r="PYB72" s="386"/>
      <c r="PYC72" s="386"/>
      <c r="PYD72" s="386"/>
      <c r="PYE72" s="386"/>
      <c r="PYF72" s="386"/>
      <c r="PYG72" s="386"/>
      <c r="PYH72" s="386"/>
      <c r="PYI72" s="386"/>
      <c r="PYJ72" s="386"/>
      <c r="PYK72" s="386"/>
      <c r="PYL72" s="386"/>
      <c r="PYM72" s="386"/>
      <c r="PYN72" s="386"/>
      <c r="PYO72" s="386"/>
      <c r="PYP72" s="386"/>
      <c r="PYQ72" s="386"/>
      <c r="PYR72" s="386"/>
      <c r="PYS72" s="386"/>
      <c r="PYT72" s="386"/>
      <c r="PYU72" s="386"/>
      <c r="PYV72" s="386"/>
      <c r="PYW72" s="386"/>
      <c r="PYX72" s="386"/>
      <c r="PYY72" s="386"/>
      <c r="PYZ72" s="386"/>
      <c r="PZA72" s="386"/>
      <c r="PZB72" s="386"/>
      <c r="PZC72" s="386"/>
      <c r="PZD72" s="386"/>
      <c r="PZE72" s="386"/>
      <c r="PZF72" s="386"/>
      <c r="PZG72" s="386"/>
      <c r="PZH72" s="386"/>
      <c r="PZI72" s="386"/>
      <c r="PZJ72" s="386"/>
      <c r="PZK72" s="386"/>
      <c r="PZL72" s="386"/>
      <c r="PZM72" s="386"/>
      <c r="PZN72" s="386"/>
      <c r="PZO72" s="386"/>
      <c r="PZP72" s="386"/>
      <c r="PZQ72" s="386"/>
      <c r="PZR72" s="386"/>
      <c r="PZS72" s="386"/>
      <c r="PZT72" s="386"/>
      <c r="PZU72" s="386"/>
      <c r="PZV72" s="386"/>
      <c r="PZW72" s="386"/>
      <c r="PZX72" s="386"/>
      <c r="PZY72" s="386"/>
      <c r="PZZ72" s="386"/>
      <c r="QAA72" s="386"/>
      <c r="QAB72" s="386"/>
      <c r="QAC72" s="386"/>
      <c r="QAD72" s="386"/>
      <c r="QAE72" s="386"/>
      <c r="QAF72" s="386"/>
      <c r="QAG72" s="386"/>
      <c r="QAH72" s="386"/>
      <c r="QAI72" s="386"/>
      <c r="QAJ72" s="386"/>
      <c r="QAK72" s="386"/>
      <c r="QAL72" s="386"/>
      <c r="QAM72" s="386"/>
      <c r="QAN72" s="386"/>
      <c r="QAO72" s="386"/>
      <c r="QAP72" s="386"/>
      <c r="QAQ72" s="386"/>
      <c r="QAR72" s="386"/>
      <c r="QAS72" s="386"/>
      <c r="QAT72" s="386"/>
      <c r="QAU72" s="386"/>
      <c r="QAV72" s="386"/>
      <c r="QAW72" s="386"/>
      <c r="QAX72" s="386"/>
      <c r="QAY72" s="386"/>
      <c r="QAZ72" s="386"/>
      <c r="QBA72" s="386"/>
      <c r="QBB72" s="386"/>
      <c r="QBC72" s="386"/>
      <c r="QBD72" s="386"/>
      <c r="QBE72" s="386"/>
      <c r="QBF72" s="386"/>
      <c r="QBG72" s="386"/>
      <c r="QBH72" s="386"/>
      <c r="QBI72" s="386"/>
      <c r="QBJ72" s="386"/>
      <c r="QBK72" s="386"/>
      <c r="QBL72" s="386"/>
      <c r="QBM72" s="386"/>
      <c r="QBN72" s="386"/>
      <c r="QBO72" s="386"/>
      <c r="QBP72" s="386"/>
      <c r="QBQ72" s="386"/>
      <c r="QBR72" s="386"/>
      <c r="QBS72" s="386"/>
      <c r="QBT72" s="386"/>
      <c r="QBU72" s="386"/>
      <c r="QBV72" s="386"/>
      <c r="QBW72" s="386"/>
      <c r="QBX72" s="386"/>
      <c r="QBY72" s="386"/>
      <c r="QBZ72" s="386"/>
      <c r="QCA72" s="386"/>
      <c r="QCB72" s="386"/>
      <c r="QCC72" s="386"/>
      <c r="QCD72" s="386"/>
      <c r="QCE72" s="386"/>
      <c r="QCF72" s="386"/>
      <c r="QCG72" s="386"/>
      <c r="QCH72" s="386"/>
      <c r="QCI72" s="386"/>
      <c r="QCJ72" s="386"/>
      <c r="QCK72" s="386"/>
      <c r="QCL72" s="386"/>
      <c r="QCM72" s="386"/>
      <c r="QCN72" s="386"/>
      <c r="QCO72" s="386"/>
      <c r="QCP72" s="386"/>
      <c r="QCQ72" s="386"/>
      <c r="QCR72" s="386"/>
      <c r="QCS72" s="386"/>
      <c r="QCT72" s="386"/>
      <c r="QCU72" s="386"/>
      <c r="QCV72" s="386"/>
      <c r="QCW72" s="386"/>
      <c r="QCX72" s="386"/>
      <c r="QCY72" s="386"/>
      <c r="QCZ72" s="386"/>
      <c r="QDA72" s="386"/>
      <c r="QDB72" s="386"/>
      <c r="QDC72" s="386"/>
      <c r="QDD72" s="386"/>
      <c r="QDE72" s="386"/>
      <c r="QDF72" s="386"/>
      <c r="QDG72" s="386"/>
      <c r="QDH72" s="386"/>
      <c r="QDI72" s="386"/>
      <c r="QDJ72" s="386"/>
      <c r="QDK72" s="386"/>
      <c r="QDL72" s="386"/>
      <c r="QDM72" s="386"/>
      <c r="QDN72" s="386"/>
      <c r="QDO72" s="386"/>
      <c r="QDP72" s="386"/>
      <c r="QDQ72" s="386"/>
      <c r="QDR72" s="386"/>
      <c r="QDS72" s="386"/>
      <c r="QDT72" s="386"/>
      <c r="QDU72" s="386"/>
      <c r="QDV72" s="386"/>
      <c r="QDW72" s="386"/>
      <c r="QDX72" s="386"/>
      <c r="QDY72" s="386"/>
      <c r="QDZ72" s="386"/>
      <c r="QEA72" s="386"/>
      <c r="QEB72" s="386"/>
      <c r="QEC72" s="386"/>
      <c r="QED72" s="386"/>
      <c r="QEE72" s="386"/>
      <c r="QEF72" s="386"/>
      <c r="QEG72" s="386"/>
      <c r="QEH72" s="386"/>
      <c r="QEI72" s="386"/>
      <c r="QEJ72" s="386"/>
      <c r="QEK72" s="386"/>
      <c r="QEL72" s="386"/>
      <c r="QEM72" s="386"/>
      <c r="QEN72" s="386"/>
      <c r="QEO72" s="386"/>
      <c r="QEP72" s="386"/>
      <c r="QEQ72" s="386"/>
      <c r="QER72" s="386"/>
      <c r="QES72" s="386"/>
      <c r="QET72" s="386"/>
      <c r="QEU72" s="386"/>
      <c r="QEV72" s="386"/>
      <c r="QEW72" s="386"/>
      <c r="QEX72" s="386"/>
      <c r="QEY72" s="386"/>
      <c r="QEZ72" s="386"/>
      <c r="QFA72" s="386"/>
      <c r="QFB72" s="386"/>
      <c r="QFC72" s="386"/>
      <c r="QFD72" s="386"/>
      <c r="QFE72" s="386"/>
      <c r="QFF72" s="386"/>
      <c r="QFG72" s="386"/>
      <c r="QFH72" s="386"/>
      <c r="QFI72" s="386"/>
      <c r="QFJ72" s="386"/>
      <c r="QFK72" s="386"/>
      <c r="QFL72" s="386"/>
      <c r="QFM72" s="386"/>
      <c r="QFN72" s="386"/>
      <c r="QFO72" s="386"/>
      <c r="QFP72" s="386"/>
      <c r="QFQ72" s="386"/>
      <c r="QFR72" s="386"/>
      <c r="QFS72" s="386"/>
      <c r="QFT72" s="386"/>
      <c r="QFU72" s="386"/>
      <c r="QFV72" s="386"/>
      <c r="QFW72" s="386"/>
      <c r="QFX72" s="386"/>
      <c r="QFY72" s="386"/>
      <c r="QFZ72" s="386"/>
      <c r="QGA72" s="386"/>
      <c r="QGB72" s="386"/>
      <c r="QGC72" s="386"/>
      <c r="QGD72" s="386"/>
      <c r="QGE72" s="386"/>
      <c r="QGF72" s="386"/>
      <c r="QGG72" s="386"/>
      <c r="QGH72" s="386"/>
      <c r="QGI72" s="386"/>
      <c r="QGJ72" s="386"/>
      <c r="QGK72" s="386"/>
      <c r="QGL72" s="386"/>
      <c r="QGM72" s="386"/>
      <c r="QGN72" s="386"/>
      <c r="QGO72" s="386"/>
      <c r="QGP72" s="386"/>
      <c r="QGQ72" s="386"/>
      <c r="QGR72" s="386"/>
      <c r="QGS72" s="386"/>
      <c r="QGT72" s="386"/>
      <c r="QGU72" s="386"/>
      <c r="QGV72" s="386"/>
      <c r="QGW72" s="386"/>
      <c r="QGX72" s="386"/>
      <c r="QGY72" s="386"/>
      <c r="QGZ72" s="386"/>
      <c r="QHA72" s="386"/>
      <c r="QHB72" s="386"/>
      <c r="QHC72" s="386"/>
      <c r="QHD72" s="386"/>
      <c r="QHE72" s="386"/>
      <c r="QHF72" s="386"/>
      <c r="QHG72" s="386"/>
      <c r="QHH72" s="386"/>
      <c r="QHI72" s="386"/>
      <c r="QHJ72" s="386"/>
      <c r="QHK72" s="386"/>
      <c r="QHL72" s="386"/>
      <c r="QHM72" s="386"/>
      <c r="QHN72" s="386"/>
      <c r="QHO72" s="386"/>
      <c r="QHP72" s="386"/>
      <c r="QHQ72" s="386"/>
      <c r="QHR72" s="386"/>
      <c r="QHS72" s="386"/>
      <c r="QHT72" s="386"/>
      <c r="QHU72" s="386"/>
      <c r="QHV72" s="386"/>
      <c r="QHW72" s="386"/>
      <c r="QHX72" s="386"/>
      <c r="QHY72" s="386"/>
      <c r="QHZ72" s="386"/>
      <c r="QIA72" s="386"/>
      <c r="QIB72" s="386"/>
      <c r="QIC72" s="386"/>
      <c r="QID72" s="386"/>
      <c r="QIE72" s="386"/>
      <c r="QIF72" s="386"/>
      <c r="QIG72" s="386"/>
      <c r="QIH72" s="386"/>
      <c r="QII72" s="386"/>
      <c r="QIJ72" s="386"/>
      <c r="QIK72" s="386"/>
      <c r="QIL72" s="386"/>
      <c r="QIM72" s="386"/>
      <c r="QIN72" s="386"/>
      <c r="QIO72" s="386"/>
      <c r="QIP72" s="386"/>
      <c r="QIQ72" s="386"/>
      <c r="QIR72" s="386"/>
      <c r="QIS72" s="386"/>
      <c r="QIT72" s="386"/>
      <c r="QIU72" s="386"/>
      <c r="QIV72" s="386"/>
      <c r="QIW72" s="386"/>
      <c r="QIX72" s="386"/>
      <c r="QIY72" s="386"/>
      <c r="QIZ72" s="386"/>
      <c r="QJA72" s="386"/>
      <c r="QJB72" s="386"/>
      <c r="QJC72" s="386"/>
      <c r="QJD72" s="386"/>
      <c r="QJE72" s="386"/>
      <c r="QJF72" s="386"/>
      <c r="QJG72" s="386"/>
      <c r="QJH72" s="386"/>
      <c r="QJI72" s="386"/>
      <c r="QJJ72" s="386"/>
      <c r="QJK72" s="386"/>
      <c r="QJL72" s="386"/>
      <c r="QJM72" s="386"/>
      <c r="QJN72" s="386"/>
      <c r="QJO72" s="386"/>
      <c r="QJP72" s="386"/>
      <c r="QJQ72" s="386"/>
      <c r="QJR72" s="386"/>
      <c r="QJS72" s="386"/>
      <c r="QJT72" s="386"/>
      <c r="QJU72" s="386"/>
      <c r="QJV72" s="386"/>
      <c r="QJW72" s="386"/>
      <c r="QJX72" s="386"/>
      <c r="QJY72" s="386"/>
      <c r="QJZ72" s="386"/>
      <c r="QKA72" s="386"/>
      <c r="QKB72" s="386"/>
      <c r="QKC72" s="386"/>
      <c r="QKD72" s="386"/>
      <c r="QKE72" s="386"/>
      <c r="QKF72" s="386"/>
      <c r="QKG72" s="386"/>
      <c r="QKH72" s="386"/>
      <c r="QKI72" s="386"/>
      <c r="QKJ72" s="386"/>
      <c r="QKK72" s="386"/>
      <c r="QKL72" s="386"/>
      <c r="QKM72" s="386"/>
      <c r="QKN72" s="386"/>
      <c r="QKO72" s="386"/>
      <c r="QKP72" s="386"/>
      <c r="QKQ72" s="386"/>
      <c r="QKR72" s="386"/>
      <c r="QKS72" s="386"/>
      <c r="QKT72" s="386"/>
      <c r="QKU72" s="386"/>
      <c r="QKV72" s="386"/>
      <c r="QKW72" s="386"/>
      <c r="QKX72" s="386"/>
      <c r="QKY72" s="386"/>
      <c r="QKZ72" s="386"/>
      <c r="QLA72" s="386"/>
      <c r="QLB72" s="386"/>
      <c r="QLC72" s="386"/>
      <c r="QLD72" s="386"/>
      <c r="QLE72" s="386"/>
      <c r="QLF72" s="386"/>
      <c r="QLG72" s="386"/>
      <c r="QLH72" s="386"/>
      <c r="QLI72" s="386"/>
      <c r="QLJ72" s="386"/>
      <c r="QLK72" s="386"/>
      <c r="QLL72" s="386"/>
      <c r="QLM72" s="386"/>
      <c r="QLN72" s="386"/>
      <c r="QLO72" s="386"/>
      <c r="QLP72" s="386"/>
      <c r="QLQ72" s="386"/>
      <c r="QLR72" s="386"/>
      <c r="QLS72" s="386"/>
      <c r="QLT72" s="386"/>
      <c r="QLU72" s="386"/>
      <c r="QLV72" s="386"/>
      <c r="QLW72" s="386"/>
      <c r="QLX72" s="386"/>
      <c r="QLY72" s="386"/>
      <c r="QLZ72" s="386"/>
      <c r="QMA72" s="386"/>
      <c r="QMB72" s="386"/>
      <c r="QMC72" s="386"/>
      <c r="QMD72" s="386"/>
      <c r="QME72" s="386"/>
      <c r="QMF72" s="386"/>
      <c r="QMG72" s="386"/>
      <c r="QMH72" s="386"/>
      <c r="QMI72" s="386"/>
      <c r="QMJ72" s="386"/>
      <c r="QMK72" s="386"/>
      <c r="QML72" s="386"/>
      <c r="QMM72" s="386"/>
      <c r="QMN72" s="386"/>
      <c r="QMO72" s="386"/>
      <c r="QMP72" s="386"/>
      <c r="QMQ72" s="386"/>
      <c r="QMR72" s="386"/>
      <c r="QMS72" s="386"/>
      <c r="QMT72" s="386"/>
      <c r="QMU72" s="386"/>
      <c r="QMV72" s="386"/>
      <c r="QMW72" s="386"/>
      <c r="QMX72" s="386"/>
      <c r="QMY72" s="386"/>
      <c r="QMZ72" s="386"/>
      <c r="QNA72" s="386"/>
      <c r="QNB72" s="386"/>
      <c r="QNC72" s="386"/>
      <c r="QND72" s="386"/>
      <c r="QNE72" s="386"/>
      <c r="QNF72" s="386"/>
      <c r="QNG72" s="386"/>
      <c r="QNH72" s="386"/>
      <c r="QNI72" s="386"/>
      <c r="QNJ72" s="386"/>
      <c r="QNK72" s="386"/>
      <c r="QNL72" s="386"/>
      <c r="QNM72" s="386"/>
      <c r="QNN72" s="386"/>
      <c r="QNO72" s="386"/>
      <c r="QNP72" s="386"/>
      <c r="QNQ72" s="386"/>
      <c r="QNR72" s="386"/>
      <c r="QNS72" s="386"/>
      <c r="QNT72" s="386"/>
      <c r="QNU72" s="386"/>
      <c r="QNV72" s="386"/>
      <c r="QNW72" s="386"/>
      <c r="QNX72" s="386"/>
      <c r="QNY72" s="386"/>
      <c r="QNZ72" s="386"/>
      <c r="QOA72" s="386"/>
      <c r="QOB72" s="386"/>
      <c r="QOC72" s="386"/>
      <c r="QOD72" s="386"/>
      <c r="QOE72" s="386"/>
      <c r="QOF72" s="386"/>
      <c r="QOG72" s="386"/>
      <c r="QOH72" s="386"/>
      <c r="QOI72" s="386"/>
      <c r="QOJ72" s="386"/>
      <c r="QOK72" s="386"/>
      <c r="QOL72" s="386"/>
      <c r="QOM72" s="386"/>
      <c r="QON72" s="386"/>
      <c r="QOO72" s="386"/>
      <c r="QOP72" s="386"/>
      <c r="QOQ72" s="386"/>
      <c r="QOR72" s="386"/>
      <c r="QOS72" s="386"/>
      <c r="QOT72" s="386"/>
      <c r="QOU72" s="386"/>
      <c r="QOV72" s="386"/>
      <c r="QOW72" s="386"/>
      <c r="QOX72" s="386"/>
      <c r="QOY72" s="386"/>
      <c r="QOZ72" s="386"/>
      <c r="QPA72" s="386"/>
      <c r="QPB72" s="386"/>
      <c r="QPC72" s="386"/>
      <c r="QPD72" s="386"/>
      <c r="QPE72" s="386"/>
      <c r="QPF72" s="386"/>
      <c r="QPG72" s="386"/>
      <c r="QPH72" s="386"/>
      <c r="QPI72" s="386"/>
      <c r="QPJ72" s="386"/>
      <c r="QPK72" s="386"/>
      <c r="QPL72" s="386"/>
      <c r="QPM72" s="386"/>
      <c r="QPN72" s="386"/>
      <c r="QPO72" s="386"/>
      <c r="QPP72" s="386"/>
      <c r="QPQ72" s="386"/>
      <c r="QPR72" s="386"/>
      <c r="QPS72" s="386"/>
      <c r="QPT72" s="386"/>
      <c r="QPU72" s="386"/>
      <c r="QPV72" s="386"/>
      <c r="QPW72" s="386"/>
      <c r="QPX72" s="386"/>
      <c r="QPY72" s="386"/>
      <c r="QPZ72" s="386"/>
      <c r="QQA72" s="386"/>
      <c r="QQB72" s="386"/>
      <c r="QQC72" s="386"/>
      <c r="QQD72" s="386"/>
      <c r="QQE72" s="386"/>
      <c r="QQF72" s="386"/>
      <c r="QQG72" s="386"/>
      <c r="QQH72" s="386"/>
      <c r="QQI72" s="386"/>
      <c r="QQJ72" s="386"/>
      <c r="QQK72" s="386"/>
      <c r="QQL72" s="386"/>
      <c r="QQM72" s="386"/>
      <c r="QQN72" s="386"/>
      <c r="QQO72" s="386"/>
      <c r="QQP72" s="386"/>
      <c r="QQQ72" s="386"/>
      <c r="QQR72" s="386"/>
      <c r="QQS72" s="386"/>
      <c r="QQT72" s="386"/>
      <c r="QQU72" s="386"/>
      <c r="QQV72" s="386"/>
      <c r="QQW72" s="386"/>
      <c r="QQX72" s="386"/>
      <c r="QQY72" s="386"/>
      <c r="QQZ72" s="386"/>
      <c r="QRA72" s="386"/>
      <c r="QRB72" s="386"/>
      <c r="QRC72" s="386"/>
      <c r="QRD72" s="386"/>
      <c r="QRE72" s="386"/>
      <c r="QRF72" s="386"/>
      <c r="QRG72" s="386"/>
      <c r="QRH72" s="386"/>
      <c r="QRI72" s="386"/>
      <c r="QRJ72" s="386"/>
      <c r="QRK72" s="386"/>
      <c r="QRL72" s="386"/>
      <c r="QRM72" s="386"/>
      <c r="QRN72" s="386"/>
      <c r="QRO72" s="386"/>
      <c r="QRP72" s="386"/>
      <c r="QRQ72" s="386"/>
      <c r="QRR72" s="386"/>
      <c r="QRS72" s="386"/>
      <c r="QRT72" s="386"/>
      <c r="QRU72" s="386"/>
      <c r="QRV72" s="386"/>
      <c r="QRW72" s="386"/>
      <c r="QRX72" s="386"/>
      <c r="QRY72" s="386"/>
      <c r="QRZ72" s="386"/>
      <c r="QSA72" s="386"/>
      <c r="QSB72" s="386"/>
      <c r="QSC72" s="386"/>
      <c r="QSD72" s="386"/>
      <c r="QSE72" s="386"/>
      <c r="QSF72" s="386"/>
      <c r="QSG72" s="386"/>
      <c r="QSH72" s="386"/>
      <c r="QSI72" s="386"/>
      <c r="QSJ72" s="386"/>
      <c r="QSK72" s="386"/>
      <c r="QSL72" s="386"/>
      <c r="QSM72" s="386"/>
      <c r="QSN72" s="386"/>
      <c r="QSO72" s="386"/>
      <c r="QSP72" s="386"/>
      <c r="QSQ72" s="386"/>
      <c r="QSR72" s="386"/>
      <c r="QSS72" s="386"/>
      <c r="QST72" s="386"/>
      <c r="QSU72" s="386"/>
      <c r="QSV72" s="386"/>
      <c r="QSW72" s="386"/>
      <c r="QSX72" s="386"/>
      <c r="QSY72" s="386"/>
      <c r="QSZ72" s="386"/>
      <c r="QTA72" s="386"/>
      <c r="QTB72" s="386"/>
      <c r="QTC72" s="386"/>
      <c r="QTD72" s="386"/>
      <c r="QTE72" s="386"/>
      <c r="QTF72" s="386"/>
      <c r="QTG72" s="386"/>
      <c r="QTH72" s="386"/>
      <c r="QTI72" s="386"/>
      <c r="QTJ72" s="386"/>
      <c r="QTK72" s="386"/>
      <c r="QTL72" s="386"/>
      <c r="QTM72" s="386"/>
      <c r="QTN72" s="386"/>
      <c r="QTO72" s="386"/>
      <c r="QTP72" s="386"/>
      <c r="QTQ72" s="386"/>
      <c r="QTR72" s="386"/>
      <c r="QTS72" s="386"/>
      <c r="QTT72" s="386"/>
      <c r="QTU72" s="386"/>
      <c r="QTV72" s="386"/>
      <c r="QTW72" s="386"/>
      <c r="QTX72" s="386"/>
      <c r="QTY72" s="386"/>
      <c r="QTZ72" s="386"/>
      <c r="QUA72" s="386"/>
      <c r="QUB72" s="386"/>
      <c r="QUC72" s="386"/>
      <c r="QUD72" s="386"/>
      <c r="QUE72" s="386"/>
      <c r="QUF72" s="386"/>
      <c r="QUG72" s="386"/>
      <c r="QUH72" s="386"/>
      <c r="QUI72" s="386"/>
      <c r="QUJ72" s="386"/>
      <c r="QUK72" s="386"/>
      <c r="QUL72" s="386"/>
      <c r="QUM72" s="386"/>
      <c r="QUN72" s="386"/>
      <c r="QUO72" s="386"/>
      <c r="QUP72" s="386"/>
      <c r="QUQ72" s="386"/>
      <c r="QUR72" s="386"/>
      <c r="QUS72" s="386"/>
      <c r="QUT72" s="386"/>
      <c r="QUU72" s="386"/>
      <c r="QUV72" s="386"/>
      <c r="QUW72" s="386"/>
      <c r="QUX72" s="386"/>
      <c r="QUY72" s="386"/>
      <c r="QUZ72" s="386"/>
      <c r="QVA72" s="386"/>
      <c r="QVB72" s="386"/>
      <c r="QVC72" s="386"/>
      <c r="QVD72" s="386"/>
      <c r="QVE72" s="386"/>
      <c r="QVF72" s="386"/>
      <c r="QVG72" s="386"/>
      <c r="QVH72" s="386"/>
      <c r="QVI72" s="386"/>
      <c r="QVJ72" s="386"/>
      <c r="QVK72" s="386"/>
      <c r="QVL72" s="386"/>
      <c r="QVM72" s="386"/>
      <c r="QVN72" s="386"/>
      <c r="QVO72" s="386"/>
      <c r="QVP72" s="386"/>
      <c r="QVQ72" s="386"/>
      <c r="QVR72" s="386"/>
      <c r="QVS72" s="386"/>
      <c r="QVT72" s="386"/>
      <c r="QVU72" s="386"/>
      <c r="QVV72" s="386"/>
      <c r="QVW72" s="386"/>
      <c r="QVX72" s="386"/>
      <c r="QVY72" s="386"/>
      <c r="QVZ72" s="386"/>
      <c r="QWA72" s="386"/>
      <c r="QWB72" s="386"/>
      <c r="QWC72" s="386"/>
      <c r="QWD72" s="386"/>
      <c r="QWE72" s="386"/>
      <c r="QWF72" s="386"/>
      <c r="QWG72" s="386"/>
      <c r="QWH72" s="386"/>
      <c r="QWI72" s="386"/>
      <c r="QWJ72" s="386"/>
      <c r="QWK72" s="386"/>
      <c r="QWL72" s="386"/>
      <c r="QWM72" s="386"/>
      <c r="QWN72" s="386"/>
      <c r="QWO72" s="386"/>
      <c r="QWP72" s="386"/>
      <c r="QWQ72" s="386"/>
      <c r="QWR72" s="386"/>
      <c r="QWS72" s="386"/>
      <c r="QWT72" s="386"/>
      <c r="QWU72" s="386"/>
      <c r="QWV72" s="386"/>
      <c r="QWW72" s="386"/>
      <c r="QWX72" s="386"/>
      <c r="QWY72" s="386"/>
      <c r="QWZ72" s="386"/>
      <c r="QXA72" s="386"/>
      <c r="QXB72" s="386"/>
      <c r="QXC72" s="386"/>
      <c r="QXD72" s="386"/>
      <c r="QXE72" s="386"/>
      <c r="QXF72" s="386"/>
      <c r="QXG72" s="386"/>
      <c r="QXH72" s="386"/>
      <c r="QXI72" s="386"/>
      <c r="QXJ72" s="386"/>
      <c r="QXK72" s="386"/>
      <c r="QXL72" s="386"/>
      <c r="QXM72" s="386"/>
      <c r="QXN72" s="386"/>
      <c r="QXO72" s="386"/>
      <c r="QXP72" s="386"/>
      <c r="QXQ72" s="386"/>
      <c r="QXR72" s="386"/>
      <c r="QXS72" s="386"/>
      <c r="QXT72" s="386"/>
      <c r="QXU72" s="386"/>
      <c r="QXV72" s="386"/>
      <c r="QXW72" s="386"/>
      <c r="QXX72" s="386"/>
      <c r="QXY72" s="386"/>
      <c r="QXZ72" s="386"/>
      <c r="QYA72" s="386"/>
      <c r="QYB72" s="386"/>
      <c r="QYC72" s="386"/>
      <c r="QYD72" s="386"/>
      <c r="QYE72" s="386"/>
      <c r="QYF72" s="386"/>
      <c r="QYG72" s="386"/>
      <c r="QYH72" s="386"/>
      <c r="QYI72" s="386"/>
      <c r="QYJ72" s="386"/>
      <c r="QYK72" s="386"/>
      <c r="QYL72" s="386"/>
      <c r="QYM72" s="386"/>
      <c r="QYN72" s="386"/>
      <c r="QYO72" s="386"/>
      <c r="QYP72" s="386"/>
      <c r="QYQ72" s="386"/>
      <c r="QYR72" s="386"/>
      <c r="QYS72" s="386"/>
      <c r="QYT72" s="386"/>
      <c r="QYU72" s="386"/>
      <c r="QYV72" s="386"/>
      <c r="QYW72" s="386"/>
      <c r="QYX72" s="386"/>
      <c r="QYY72" s="386"/>
      <c r="QYZ72" s="386"/>
      <c r="QZA72" s="386"/>
      <c r="QZB72" s="386"/>
      <c r="QZC72" s="386"/>
      <c r="QZD72" s="386"/>
      <c r="QZE72" s="386"/>
      <c r="QZF72" s="386"/>
      <c r="QZG72" s="386"/>
      <c r="QZH72" s="386"/>
      <c r="QZI72" s="386"/>
      <c r="QZJ72" s="386"/>
      <c r="QZK72" s="386"/>
      <c r="QZL72" s="386"/>
      <c r="QZM72" s="386"/>
      <c r="QZN72" s="386"/>
      <c r="QZO72" s="386"/>
      <c r="QZP72" s="386"/>
      <c r="QZQ72" s="386"/>
      <c r="QZR72" s="386"/>
      <c r="QZS72" s="386"/>
      <c r="QZT72" s="386"/>
      <c r="QZU72" s="386"/>
      <c r="QZV72" s="386"/>
      <c r="QZW72" s="386"/>
      <c r="QZX72" s="386"/>
      <c r="QZY72" s="386"/>
      <c r="QZZ72" s="386"/>
      <c r="RAA72" s="386"/>
      <c r="RAB72" s="386"/>
      <c r="RAC72" s="386"/>
      <c r="RAD72" s="386"/>
      <c r="RAE72" s="386"/>
      <c r="RAF72" s="386"/>
      <c r="RAG72" s="386"/>
      <c r="RAH72" s="386"/>
      <c r="RAI72" s="386"/>
      <c r="RAJ72" s="386"/>
      <c r="RAK72" s="386"/>
      <c r="RAL72" s="386"/>
      <c r="RAM72" s="386"/>
      <c r="RAN72" s="386"/>
      <c r="RAO72" s="386"/>
      <c r="RAP72" s="386"/>
      <c r="RAQ72" s="386"/>
      <c r="RAR72" s="386"/>
      <c r="RAS72" s="386"/>
      <c r="RAT72" s="386"/>
      <c r="RAU72" s="386"/>
      <c r="RAV72" s="386"/>
      <c r="RAW72" s="386"/>
      <c r="RAX72" s="386"/>
      <c r="RAY72" s="386"/>
      <c r="RAZ72" s="386"/>
      <c r="RBA72" s="386"/>
      <c r="RBB72" s="386"/>
      <c r="RBC72" s="386"/>
      <c r="RBD72" s="386"/>
      <c r="RBE72" s="386"/>
      <c r="RBF72" s="386"/>
      <c r="RBG72" s="386"/>
      <c r="RBH72" s="386"/>
      <c r="RBI72" s="386"/>
      <c r="RBJ72" s="386"/>
      <c r="RBK72" s="386"/>
      <c r="RBL72" s="386"/>
      <c r="RBM72" s="386"/>
      <c r="RBN72" s="386"/>
      <c r="RBO72" s="386"/>
      <c r="RBP72" s="386"/>
      <c r="RBQ72" s="386"/>
      <c r="RBR72" s="386"/>
      <c r="RBS72" s="386"/>
      <c r="RBT72" s="386"/>
      <c r="RBU72" s="386"/>
      <c r="RBV72" s="386"/>
      <c r="RBW72" s="386"/>
      <c r="RBX72" s="386"/>
      <c r="RBY72" s="386"/>
      <c r="RBZ72" s="386"/>
      <c r="RCA72" s="386"/>
      <c r="RCB72" s="386"/>
      <c r="RCC72" s="386"/>
      <c r="RCD72" s="386"/>
      <c r="RCE72" s="386"/>
      <c r="RCF72" s="386"/>
      <c r="RCG72" s="386"/>
      <c r="RCH72" s="386"/>
      <c r="RCI72" s="386"/>
      <c r="RCJ72" s="386"/>
      <c r="RCK72" s="386"/>
      <c r="RCL72" s="386"/>
      <c r="RCM72" s="386"/>
      <c r="RCN72" s="386"/>
      <c r="RCO72" s="386"/>
      <c r="RCP72" s="386"/>
      <c r="RCQ72" s="386"/>
      <c r="RCR72" s="386"/>
      <c r="RCS72" s="386"/>
      <c r="RCT72" s="386"/>
      <c r="RCU72" s="386"/>
      <c r="RCV72" s="386"/>
      <c r="RCW72" s="386"/>
      <c r="RCX72" s="386"/>
      <c r="RCY72" s="386"/>
      <c r="RCZ72" s="386"/>
      <c r="RDA72" s="386"/>
      <c r="RDB72" s="386"/>
      <c r="RDC72" s="386"/>
      <c r="RDD72" s="386"/>
      <c r="RDE72" s="386"/>
      <c r="RDF72" s="386"/>
      <c r="RDG72" s="386"/>
      <c r="RDH72" s="386"/>
      <c r="RDI72" s="386"/>
      <c r="RDJ72" s="386"/>
      <c r="RDK72" s="386"/>
      <c r="RDL72" s="386"/>
      <c r="RDM72" s="386"/>
      <c r="RDN72" s="386"/>
      <c r="RDO72" s="386"/>
      <c r="RDP72" s="386"/>
      <c r="RDQ72" s="386"/>
      <c r="RDR72" s="386"/>
      <c r="RDS72" s="386"/>
      <c r="RDT72" s="386"/>
      <c r="RDU72" s="386"/>
      <c r="RDV72" s="386"/>
      <c r="RDW72" s="386"/>
      <c r="RDX72" s="386"/>
      <c r="RDY72" s="386"/>
      <c r="RDZ72" s="386"/>
      <c r="REA72" s="386"/>
      <c r="REB72" s="386"/>
      <c r="REC72" s="386"/>
      <c r="RED72" s="386"/>
      <c r="REE72" s="386"/>
      <c r="REF72" s="386"/>
      <c r="REG72" s="386"/>
      <c r="REH72" s="386"/>
      <c r="REI72" s="386"/>
      <c r="REJ72" s="386"/>
      <c r="REK72" s="386"/>
      <c r="REL72" s="386"/>
      <c r="REM72" s="386"/>
      <c r="REN72" s="386"/>
      <c r="REO72" s="386"/>
      <c r="REP72" s="386"/>
      <c r="REQ72" s="386"/>
      <c r="RER72" s="386"/>
      <c r="RES72" s="386"/>
      <c r="RET72" s="386"/>
      <c r="REU72" s="386"/>
      <c r="REV72" s="386"/>
      <c r="REW72" s="386"/>
      <c r="REX72" s="386"/>
      <c r="REY72" s="386"/>
      <c r="REZ72" s="386"/>
      <c r="RFA72" s="386"/>
      <c r="RFB72" s="386"/>
      <c r="RFC72" s="386"/>
      <c r="RFD72" s="386"/>
      <c r="RFE72" s="386"/>
      <c r="RFF72" s="386"/>
      <c r="RFG72" s="386"/>
      <c r="RFH72" s="386"/>
      <c r="RFI72" s="386"/>
      <c r="RFJ72" s="386"/>
      <c r="RFK72" s="386"/>
      <c r="RFL72" s="386"/>
      <c r="RFM72" s="386"/>
      <c r="RFN72" s="386"/>
      <c r="RFO72" s="386"/>
      <c r="RFP72" s="386"/>
      <c r="RFQ72" s="386"/>
      <c r="RFR72" s="386"/>
      <c r="RFS72" s="386"/>
      <c r="RFT72" s="386"/>
      <c r="RFU72" s="386"/>
      <c r="RFV72" s="386"/>
      <c r="RFW72" s="386"/>
      <c r="RFX72" s="386"/>
      <c r="RFY72" s="386"/>
      <c r="RFZ72" s="386"/>
      <c r="RGA72" s="386"/>
      <c r="RGB72" s="386"/>
      <c r="RGC72" s="386"/>
      <c r="RGD72" s="386"/>
      <c r="RGE72" s="386"/>
      <c r="RGF72" s="386"/>
      <c r="RGG72" s="386"/>
      <c r="RGH72" s="386"/>
      <c r="RGI72" s="386"/>
      <c r="RGJ72" s="386"/>
      <c r="RGK72" s="386"/>
      <c r="RGL72" s="386"/>
      <c r="RGM72" s="386"/>
      <c r="RGN72" s="386"/>
      <c r="RGO72" s="386"/>
      <c r="RGP72" s="386"/>
      <c r="RGQ72" s="386"/>
      <c r="RGR72" s="386"/>
      <c r="RGS72" s="386"/>
      <c r="RGT72" s="386"/>
      <c r="RGU72" s="386"/>
      <c r="RGV72" s="386"/>
      <c r="RGW72" s="386"/>
      <c r="RGX72" s="386"/>
      <c r="RGY72" s="386"/>
      <c r="RGZ72" s="386"/>
      <c r="RHA72" s="386"/>
      <c r="RHB72" s="386"/>
      <c r="RHC72" s="386"/>
      <c r="RHD72" s="386"/>
      <c r="RHE72" s="386"/>
      <c r="RHF72" s="386"/>
      <c r="RHG72" s="386"/>
      <c r="RHH72" s="386"/>
      <c r="RHI72" s="386"/>
      <c r="RHJ72" s="386"/>
      <c r="RHK72" s="386"/>
      <c r="RHL72" s="386"/>
      <c r="RHM72" s="386"/>
      <c r="RHN72" s="386"/>
      <c r="RHO72" s="386"/>
      <c r="RHP72" s="386"/>
      <c r="RHQ72" s="386"/>
      <c r="RHR72" s="386"/>
      <c r="RHS72" s="386"/>
      <c r="RHT72" s="386"/>
      <c r="RHU72" s="386"/>
      <c r="RHV72" s="386"/>
      <c r="RHW72" s="386"/>
      <c r="RHX72" s="386"/>
      <c r="RHY72" s="386"/>
      <c r="RHZ72" s="386"/>
      <c r="RIA72" s="386"/>
      <c r="RIB72" s="386"/>
      <c r="RIC72" s="386"/>
      <c r="RID72" s="386"/>
      <c r="RIE72" s="386"/>
      <c r="RIF72" s="386"/>
      <c r="RIG72" s="386"/>
      <c r="RIH72" s="386"/>
      <c r="RII72" s="386"/>
      <c r="RIJ72" s="386"/>
      <c r="RIK72" s="386"/>
      <c r="RIL72" s="386"/>
      <c r="RIM72" s="386"/>
      <c r="RIN72" s="386"/>
      <c r="RIO72" s="386"/>
      <c r="RIP72" s="386"/>
      <c r="RIQ72" s="386"/>
      <c r="RIR72" s="386"/>
      <c r="RIS72" s="386"/>
      <c r="RIT72" s="386"/>
      <c r="RIU72" s="386"/>
      <c r="RIV72" s="386"/>
      <c r="RIW72" s="386"/>
      <c r="RIX72" s="386"/>
      <c r="RIY72" s="386"/>
      <c r="RIZ72" s="386"/>
      <c r="RJA72" s="386"/>
      <c r="RJB72" s="386"/>
      <c r="RJC72" s="386"/>
      <c r="RJD72" s="386"/>
      <c r="RJE72" s="386"/>
      <c r="RJF72" s="386"/>
      <c r="RJG72" s="386"/>
      <c r="RJH72" s="386"/>
      <c r="RJI72" s="386"/>
      <c r="RJJ72" s="386"/>
      <c r="RJK72" s="386"/>
      <c r="RJL72" s="386"/>
      <c r="RJM72" s="386"/>
      <c r="RJN72" s="386"/>
      <c r="RJO72" s="386"/>
      <c r="RJP72" s="386"/>
      <c r="RJQ72" s="386"/>
      <c r="RJR72" s="386"/>
      <c r="RJS72" s="386"/>
      <c r="RJT72" s="386"/>
      <c r="RJU72" s="386"/>
      <c r="RJV72" s="386"/>
      <c r="RJW72" s="386"/>
      <c r="RJX72" s="386"/>
      <c r="RJY72" s="386"/>
      <c r="RJZ72" s="386"/>
      <c r="RKA72" s="386"/>
      <c r="RKB72" s="386"/>
      <c r="RKC72" s="386"/>
      <c r="RKD72" s="386"/>
      <c r="RKE72" s="386"/>
      <c r="RKF72" s="386"/>
      <c r="RKG72" s="386"/>
      <c r="RKH72" s="386"/>
      <c r="RKI72" s="386"/>
      <c r="RKJ72" s="386"/>
      <c r="RKK72" s="386"/>
      <c r="RKL72" s="386"/>
      <c r="RKM72" s="386"/>
      <c r="RKN72" s="386"/>
      <c r="RKO72" s="386"/>
      <c r="RKP72" s="386"/>
      <c r="RKQ72" s="386"/>
      <c r="RKR72" s="386"/>
      <c r="RKS72" s="386"/>
      <c r="RKT72" s="386"/>
      <c r="RKU72" s="386"/>
      <c r="RKV72" s="386"/>
      <c r="RKW72" s="386"/>
      <c r="RKX72" s="386"/>
      <c r="RKY72" s="386"/>
      <c r="RKZ72" s="386"/>
      <c r="RLA72" s="386"/>
      <c r="RLB72" s="386"/>
      <c r="RLC72" s="386"/>
      <c r="RLD72" s="386"/>
      <c r="RLE72" s="386"/>
      <c r="RLF72" s="386"/>
      <c r="RLG72" s="386"/>
      <c r="RLH72" s="386"/>
      <c r="RLI72" s="386"/>
      <c r="RLJ72" s="386"/>
      <c r="RLK72" s="386"/>
      <c r="RLL72" s="386"/>
      <c r="RLM72" s="386"/>
      <c r="RLN72" s="386"/>
      <c r="RLO72" s="386"/>
      <c r="RLP72" s="386"/>
      <c r="RLQ72" s="386"/>
      <c r="RLR72" s="386"/>
      <c r="RLS72" s="386"/>
      <c r="RLT72" s="386"/>
      <c r="RLU72" s="386"/>
      <c r="RLV72" s="386"/>
      <c r="RLW72" s="386"/>
      <c r="RLX72" s="386"/>
      <c r="RLY72" s="386"/>
      <c r="RLZ72" s="386"/>
      <c r="RMA72" s="386"/>
      <c r="RMB72" s="386"/>
      <c r="RMC72" s="386"/>
      <c r="RMD72" s="386"/>
      <c r="RME72" s="386"/>
      <c r="RMF72" s="386"/>
      <c r="RMG72" s="386"/>
      <c r="RMH72" s="386"/>
      <c r="RMI72" s="386"/>
      <c r="RMJ72" s="386"/>
      <c r="RMK72" s="386"/>
      <c r="RML72" s="386"/>
      <c r="RMM72" s="386"/>
      <c r="RMN72" s="386"/>
      <c r="RMO72" s="386"/>
      <c r="RMP72" s="386"/>
      <c r="RMQ72" s="386"/>
      <c r="RMR72" s="386"/>
      <c r="RMS72" s="386"/>
      <c r="RMT72" s="386"/>
      <c r="RMU72" s="386"/>
      <c r="RMV72" s="386"/>
      <c r="RMW72" s="386"/>
      <c r="RMX72" s="386"/>
      <c r="RMY72" s="386"/>
      <c r="RMZ72" s="386"/>
      <c r="RNA72" s="386"/>
      <c r="RNB72" s="386"/>
      <c r="RNC72" s="386"/>
      <c r="RND72" s="386"/>
      <c r="RNE72" s="386"/>
      <c r="RNF72" s="386"/>
      <c r="RNG72" s="386"/>
      <c r="RNH72" s="386"/>
      <c r="RNI72" s="386"/>
      <c r="RNJ72" s="386"/>
      <c r="RNK72" s="386"/>
      <c r="RNL72" s="386"/>
      <c r="RNM72" s="386"/>
      <c r="RNN72" s="386"/>
      <c r="RNO72" s="386"/>
      <c r="RNP72" s="386"/>
      <c r="RNQ72" s="386"/>
      <c r="RNR72" s="386"/>
      <c r="RNS72" s="386"/>
      <c r="RNT72" s="386"/>
      <c r="RNU72" s="386"/>
      <c r="RNV72" s="386"/>
      <c r="RNW72" s="386"/>
      <c r="RNX72" s="386"/>
      <c r="RNY72" s="386"/>
      <c r="RNZ72" s="386"/>
      <c r="ROA72" s="386"/>
      <c r="ROB72" s="386"/>
      <c r="ROC72" s="386"/>
      <c r="ROD72" s="386"/>
      <c r="ROE72" s="386"/>
      <c r="ROF72" s="386"/>
      <c r="ROG72" s="386"/>
      <c r="ROH72" s="386"/>
      <c r="ROI72" s="386"/>
      <c r="ROJ72" s="386"/>
      <c r="ROK72" s="386"/>
      <c r="ROL72" s="386"/>
      <c r="ROM72" s="386"/>
      <c r="RON72" s="386"/>
      <c r="ROO72" s="386"/>
      <c r="ROP72" s="386"/>
      <c r="ROQ72" s="386"/>
      <c r="ROR72" s="386"/>
      <c r="ROS72" s="386"/>
      <c r="ROT72" s="386"/>
      <c r="ROU72" s="386"/>
      <c r="ROV72" s="386"/>
      <c r="ROW72" s="386"/>
      <c r="ROX72" s="386"/>
      <c r="ROY72" s="386"/>
      <c r="ROZ72" s="386"/>
      <c r="RPA72" s="386"/>
      <c r="RPB72" s="386"/>
      <c r="RPC72" s="386"/>
      <c r="RPD72" s="386"/>
      <c r="RPE72" s="386"/>
      <c r="RPF72" s="386"/>
      <c r="RPG72" s="386"/>
      <c r="RPH72" s="386"/>
      <c r="RPI72" s="386"/>
      <c r="RPJ72" s="386"/>
      <c r="RPK72" s="386"/>
      <c r="RPL72" s="386"/>
      <c r="RPM72" s="386"/>
      <c r="RPN72" s="386"/>
      <c r="RPO72" s="386"/>
      <c r="RPP72" s="386"/>
      <c r="RPQ72" s="386"/>
      <c r="RPR72" s="386"/>
      <c r="RPS72" s="386"/>
      <c r="RPT72" s="386"/>
      <c r="RPU72" s="386"/>
      <c r="RPV72" s="386"/>
      <c r="RPW72" s="386"/>
      <c r="RPX72" s="386"/>
      <c r="RPY72" s="386"/>
      <c r="RPZ72" s="386"/>
      <c r="RQA72" s="386"/>
      <c r="RQB72" s="386"/>
      <c r="RQC72" s="386"/>
      <c r="RQD72" s="386"/>
      <c r="RQE72" s="386"/>
      <c r="RQF72" s="386"/>
      <c r="RQG72" s="386"/>
      <c r="RQH72" s="386"/>
      <c r="RQI72" s="386"/>
      <c r="RQJ72" s="386"/>
      <c r="RQK72" s="386"/>
      <c r="RQL72" s="386"/>
      <c r="RQM72" s="386"/>
      <c r="RQN72" s="386"/>
      <c r="RQO72" s="386"/>
      <c r="RQP72" s="386"/>
      <c r="RQQ72" s="386"/>
      <c r="RQR72" s="386"/>
      <c r="RQS72" s="386"/>
      <c r="RQT72" s="386"/>
      <c r="RQU72" s="386"/>
      <c r="RQV72" s="386"/>
      <c r="RQW72" s="386"/>
      <c r="RQX72" s="386"/>
      <c r="RQY72" s="386"/>
      <c r="RQZ72" s="386"/>
      <c r="RRA72" s="386"/>
      <c r="RRB72" s="386"/>
      <c r="RRC72" s="386"/>
      <c r="RRD72" s="386"/>
      <c r="RRE72" s="386"/>
      <c r="RRF72" s="386"/>
      <c r="RRG72" s="386"/>
      <c r="RRH72" s="386"/>
      <c r="RRI72" s="386"/>
      <c r="RRJ72" s="386"/>
      <c r="RRK72" s="386"/>
      <c r="RRL72" s="386"/>
      <c r="RRM72" s="386"/>
      <c r="RRN72" s="386"/>
      <c r="RRO72" s="386"/>
      <c r="RRP72" s="386"/>
      <c r="RRQ72" s="386"/>
      <c r="RRR72" s="386"/>
      <c r="RRS72" s="386"/>
      <c r="RRT72" s="386"/>
      <c r="RRU72" s="386"/>
      <c r="RRV72" s="386"/>
      <c r="RRW72" s="386"/>
      <c r="RRX72" s="386"/>
      <c r="RRY72" s="386"/>
      <c r="RRZ72" s="386"/>
      <c r="RSA72" s="386"/>
      <c r="RSB72" s="386"/>
      <c r="RSC72" s="386"/>
      <c r="RSD72" s="386"/>
      <c r="RSE72" s="386"/>
      <c r="RSF72" s="386"/>
      <c r="RSG72" s="386"/>
      <c r="RSH72" s="386"/>
      <c r="RSI72" s="386"/>
      <c r="RSJ72" s="386"/>
      <c r="RSK72" s="386"/>
      <c r="RSL72" s="386"/>
      <c r="RSM72" s="386"/>
      <c r="RSN72" s="386"/>
      <c r="RSO72" s="386"/>
      <c r="RSP72" s="386"/>
      <c r="RSQ72" s="386"/>
      <c r="RSR72" s="386"/>
      <c r="RSS72" s="386"/>
      <c r="RST72" s="386"/>
      <c r="RSU72" s="386"/>
      <c r="RSV72" s="386"/>
      <c r="RSW72" s="386"/>
      <c r="RSX72" s="386"/>
      <c r="RSY72" s="386"/>
      <c r="RSZ72" s="386"/>
      <c r="RTA72" s="386"/>
      <c r="RTB72" s="386"/>
      <c r="RTC72" s="386"/>
      <c r="RTD72" s="386"/>
      <c r="RTE72" s="386"/>
      <c r="RTF72" s="386"/>
      <c r="RTG72" s="386"/>
      <c r="RTH72" s="386"/>
      <c r="RTI72" s="386"/>
      <c r="RTJ72" s="386"/>
      <c r="RTK72" s="386"/>
      <c r="RTL72" s="386"/>
      <c r="RTM72" s="386"/>
      <c r="RTN72" s="386"/>
      <c r="RTO72" s="386"/>
      <c r="RTP72" s="386"/>
      <c r="RTQ72" s="386"/>
      <c r="RTR72" s="386"/>
      <c r="RTS72" s="386"/>
      <c r="RTT72" s="386"/>
      <c r="RTU72" s="386"/>
      <c r="RTV72" s="386"/>
      <c r="RTW72" s="386"/>
      <c r="RTX72" s="386"/>
      <c r="RTY72" s="386"/>
      <c r="RTZ72" s="386"/>
      <c r="RUA72" s="386"/>
      <c r="RUB72" s="386"/>
      <c r="RUC72" s="386"/>
      <c r="RUD72" s="386"/>
      <c r="RUE72" s="386"/>
      <c r="RUF72" s="386"/>
      <c r="RUG72" s="386"/>
      <c r="RUH72" s="386"/>
      <c r="RUI72" s="386"/>
      <c r="RUJ72" s="386"/>
      <c r="RUK72" s="386"/>
      <c r="RUL72" s="386"/>
      <c r="RUM72" s="386"/>
      <c r="RUN72" s="386"/>
      <c r="RUO72" s="386"/>
      <c r="RUP72" s="386"/>
      <c r="RUQ72" s="386"/>
      <c r="RUR72" s="386"/>
      <c r="RUS72" s="386"/>
      <c r="RUT72" s="386"/>
      <c r="RUU72" s="386"/>
      <c r="RUV72" s="386"/>
      <c r="RUW72" s="386"/>
      <c r="RUX72" s="386"/>
      <c r="RUY72" s="386"/>
      <c r="RUZ72" s="386"/>
      <c r="RVA72" s="386"/>
      <c r="RVB72" s="386"/>
      <c r="RVC72" s="386"/>
      <c r="RVD72" s="386"/>
      <c r="RVE72" s="386"/>
      <c r="RVF72" s="386"/>
      <c r="RVG72" s="386"/>
      <c r="RVH72" s="386"/>
      <c r="RVI72" s="386"/>
      <c r="RVJ72" s="386"/>
      <c r="RVK72" s="386"/>
      <c r="RVL72" s="386"/>
      <c r="RVM72" s="386"/>
      <c r="RVN72" s="386"/>
      <c r="RVO72" s="386"/>
      <c r="RVP72" s="386"/>
      <c r="RVQ72" s="386"/>
      <c r="RVR72" s="386"/>
      <c r="RVS72" s="386"/>
      <c r="RVT72" s="386"/>
      <c r="RVU72" s="386"/>
      <c r="RVV72" s="386"/>
      <c r="RVW72" s="386"/>
      <c r="RVX72" s="386"/>
      <c r="RVY72" s="386"/>
      <c r="RVZ72" s="386"/>
      <c r="RWA72" s="386"/>
      <c r="RWB72" s="386"/>
      <c r="RWC72" s="386"/>
      <c r="RWD72" s="386"/>
      <c r="RWE72" s="386"/>
      <c r="RWF72" s="386"/>
      <c r="RWG72" s="386"/>
      <c r="RWH72" s="386"/>
      <c r="RWI72" s="386"/>
      <c r="RWJ72" s="386"/>
      <c r="RWK72" s="386"/>
      <c r="RWL72" s="386"/>
      <c r="RWM72" s="386"/>
      <c r="RWN72" s="386"/>
      <c r="RWO72" s="386"/>
      <c r="RWP72" s="386"/>
      <c r="RWQ72" s="386"/>
      <c r="RWR72" s="386"/>
      <c r="RWS72" s="386"/>
      <c r="RWT72" s="386"/>
      <c r="RWU72" s="386"/>
      <c r="RWV72" s="386"/>
      <c r="RWW72" s="386"/>
      <c r="RWX72" s="386"/>
      <c r="RWY72" s="386"/>
      <c r="RWZ72" s="386"/>
      <c r="RXA72" s="386"/>
      <c r="RXB72" s="386"/>
      <c r="RXC72" s="386"/>
      <c r="RXD72" s="386"/>
      <c r="RXE72" s="386"/>
      <c r="RXF72" s="386"/>
      <c r="RXG72" s="386"/>
      <c r="RXH72" s="386"/>
      <c r="RXI72" s="386"/>
      <c r="RXJ72" s="386"/>
      <c r="RXK72" s="386"/>
      <c r="RXL72" s="386"/>
      <c r="RXM72" s="386"/>
      <c r="RXN72" s="386"/>
      <c r="RXO72" s="386"/>
      <c r="RXP72" s="386"/>
      <c r="RXQ72" s="386"/>
      <c r="RXR72" s="386"/>
      <c r="RXS72" s="386"/>
      <c r="RXT72" s="386"/>
      <c r="RXU72" s="386"/>
      <c r="RXV72" s="386"/>
      <c r="RXW72" s="386"/>
      <c r="RXX72" s="386"/>
      <c r="RXY72" s="386"/>
      <c r="RXZ72" s="386"/>
      <c r="RYA72" s="386"/>
      <c r="RYB72" s="386"/>
      <c r="RYC72" s="386"/>
      <c r="RYD72" s="386"/>
      <c r="RYE72" s="386"/>
      <c r="RYF72" s="386"/>
      <c r="RYG72" s="386"/>
      <c r="RYH72" s="386"/>
      <c r="RYI72" s="386"/>
      <c r="RYJ72" s="386"/>
      <c r="RYK72" s="386"/>
      <c r="RYL72" s="386"/>
      <c r="RYM72" s="386"/>
      <c r="RYN72" s="386"/>
      <c r="RYO72" s="386"/>
      <c r="RYP72" s="386"/>
      <c r="RYQ72" s="386"/>
      <c r="RYR72" s="386"/>
      <c r="RYS72" s="386"/>
      <c r="RYT72" s="386"/>
      <c r="RYU72" s="386"/>
      <c r="RYV72" s="386"/>
      <c r="RYW72" s="386"/>
      <c r="RYX72" s="386"/>
      <c r="RYY72" s="386"/>
      <c r="RYZ72" s="386"/>
      <c r="RZA72" s="386"/>
      <c r="RZB72" s="386"/>
      <c r="RZC72" s="386"/>
      <c r="RZD72" s="386"/>
      <c r="RZE72" s="386"/>
      <c r="RZF72" s="386"/>
      <c r="RZG72" s="386"/>
      <c r="RZH72" s="386"/>
      <c r="RZI72" s="386"/>
      <c r="RZJ72" s="386"/>
      <c r="RZK72" s="386"/>
      <c r="RZL72" s="386"/>
      <c r="RZM72" s="386"/>
      <c r="RZN72" s="386"/>
      <c r="RZO72" s="386"/>
      <c r="RZP72" s="386"/>
      <c r="RZQ72" s="386"/>
      <c r="RZR72" s="386"/>
      <c r="RZS72" s="386"/>
      <c r="RZT72" s="386"/>
      <c r="RZU72" s="386"/>
      <c r="RZV72" s="386"/>
      <c r="RZW72" s="386"/>
      <c r="RZX72" s="386"/>
      <c r="RZY72" s="386"/>
      <c r="RZZ72" s="386"/>
      <c r="SAA72" s="386"/>
      <c r="SAB72" s="386"/>
      <c r="SAC72" s="386"/>
      <c r="SAD72" s="386"/>
      <c r="SAE72" s="386"/>
      <c r="SAF72" s="386"/>
      <c r="SAG72" s="386"/>
      <c r="SAH72" s="386"/>
      <c r="SAI72" s="386"/>
      <c r="SAJ72" s="386"/>
      <c r="SAK72" s="386"/>
      <c r="SAL72" s="386"/>
      <c r="SAM72" s="386"/>
      <c r="SAN72" s="386"/>
      <c r="SAO72" s="386"/>
      <c r="SAP72" s="386"/>
      <c r="SAQ72" s="386"/>
      <c r="SAR72" s="386"/>
      <c r="SAS72" s="386"/>
      <c r="SAT72" s="386"/>
      <c r="SAU72" s="386"/>
      <c r="SAV72" s="386"/>
      <c r="SAW72" s="386"/>
      <c r="SAX72" s="386"/>
      <c r="SAY72" s="386"/>
      <c r="SAZ72" s="386"/>
      <c r="SBA72" s="386"/>
      <c r="SBB72" s="386"/>
      <c r="SBC72" s="386"/>
      <c r="SBD72" s="386"/>
      <c r="SBE72" s="386"/>
      <c r="SBF72" s="386"/>
      <c r="SBG72" s="386"/>
      <c r="SBH72" s="386"/>
      <c r="SBI72" s="386"/>
      <c r="SBJ72" s="386"/>
      <c r="SBK72" s="386"/>
      <c r="SBL72" s="386"/>
      <c r="SBM72" s="386"/>
      <c r="SBN72" s="386"/>
      <c r="SBO72" s="386"/>
      <c r="SBP72" s="386"/>
      <c r="SBQ72" s="386"/>
      <c r="SBR72" s="386"/>
      <c r="SBS72" s="386"/>
      <c r="SBT72" s="386"/>
      <c r="SBU72" s="386"/>
      <c r="SBV72" s="386"/>
      <c r="SBW72" s="386"/>
      <c r="SBX72" s="386"/>
      <c r="SBY72" s="386"/>
      <c r="SBZ72" s="386"/>
      <c r="SCA72" s="386"/>
      <c r="SCB72" s="386"/>
      <c r="SCC72" s="386"/>
      <c r="SCD72" s="386"/>
      <c r="SCE72" s="386"/>
      <c r="SCF72" s="386"/>
      <c r="SCG72" s="386"/>
      <c r="SCH72" s="386"/>
      <c r="SCI72" s="386"/>
      <c r="SCJ72" s="386"/>
      <c r="SCK72" s="386"/>
      <c r="SCL72" s="386"/>
      <c r="SCM72" s="386"/>
      <c r="SCN72" s="386"/>
      <c r="SCO72" s="386"/>
      <c r="SCP72" s="386"/>
      <c r="SCQ72" s="386"/>
      <c r="SCR72" s="386"/>
      <c r="SCS72" s="386"/>
      <c r="SCT72" s="386"/>
      <c r="SCU72" s="386"/>
      <c r="SCV72" s="386"/>
      <c r="SCW72" s="386"/>
      <c r="SCX72" s="386"/>
      <c r="SCY72" s="386"/>
      <c r="SCZ72" s="386"/>
      <c r="SDA72" s="386"/>
      <c r="SDB72" s="386"/>
      <c r="SDC72" s="386"/>
      <c r="SDD72" s="386"/>
      <c r="SDE72" s="386"/>
      <c r="SDF72" s="386"/>
      <c r="SDG72" s="386"/>
      <c r="SDH72" s="386"/>
      <c r="SDI72" s="386"/>
      <c r="SDJ72" s="386"/>
      <c r="SDK72" s="386"/>
      <c r="SDL72" s="386"/>
      <c r="SDM72" s="386"/>
      <c r="SDN72" s="386"/>
      <c r="SDO72" s="386"/>
      <c r="SDP72" s="386"/>
      <c r="SDQ72" s="386"/>
      <c r="SDR72" s="386"/>
      <c r="SDS72" s="386"/>
      <c r="SDT72" s="386"/>
      <c r="SDU72" s="386"/>
      <c r="SDV72" s="386"/>
      <c r="SDW72" s="386"/>
      <c r="SDX72" s="386"/>
      <c r="SDY72" s="386"/>
      <c r="SDZ72" s="386"/>
      <c r="SEA72" s="386"/>
      <c r="SEB72" s="386"/>
      <c r="SEC72" s="386"/>
      <c r="SED72" s="386"/>
      <c r="SEE72" s="386"/>
      <c r="SEF72" s="386"/>
      <c r="SEG72" s="386"/>
      <c r="SEH72" s="386"/>
      <c r="SEI72" s="386"/>
      <c r="SEJ72" s="386"/>
      <c r="SEK72" s="386"/>
      <c r="SEL72" s="386"/>
      <c r="SEM72" s="386"/>
      <c r="SEN72" s="386"/>
      <c r="SEO72" s="386"/>
      <c r="SEP72" s="386"/>
      <c r="SEQ72" s="386"/>
      <c r="SER72" s="386"/>
      <c r="SES72" s="386"/>
      <c r="SET72" s="386"/>
      <c r="SEU72" s="386"/>
      <c r="SEV72" s="386"/>
      <c r="SEW72" s="386"/>
      <c r="SEX72" s="386"/>
      <c r="SEY72" s="386"/>
      <c r="SEZ72" s="386"/>
      <c r="SFA72" s="386"/>
      <c r="SFB72" s="386"/>
      <c r="SFC72" s="386"/>
      <c r="SFD72" s="386"/>
      <c r="SFE72" s="386"/>
      <c r="SFF72" s="386"/>
      <c r="SFG72" s="386"/>
      <c r="SFH72" s="386"/>
      <c r="SFI72" s="386"/>
      <c r="SFJ72" s="386"/>
      <c r="SFK72" s="386"/>
      <c r="SFL72" s="386"/>
      <c r="SFM72" s="386"/>
      <c r="SFN72" s="386"/>
      <c r="SFO72" s="386"/>
      <c r="SFP72" s="386"/>
      <c r="SFQ72" s="386"/>
      <c r="SFR72" s="386"/>
      <c r="SFS72" s="386"/>
      <c r="SFT72" s="386"/>
      <c r="SFU72" s="386"/>
      <c r="SFV72" s="386"/>
      <c r="SFW72" s="386"/>
      <c r="SFX72" s="386"/>
      <c r="SFY72" s="386"/>
      <c r="SFZ72" s="386"/>
      <c r="SGA72" s="386"/>
      <c r="SGB72" s="386"/>
      <c r="SGC72" s="386"/>
      <c r="SGD72" s="386"/>
      <c r="SGE72" s="386"/>
      <c r="SGF72" s="386"/>
      <c r="SGG72" s="386"/>
      <c r="SGH72" s="386"/>
      <c r="SGI72" s="386"/>
      <c r="SGJ72" s="386"/>
      <c r="SGK72" s="386"/>
      <c r="SGL72" s="386"/>
      <c r="SGM72" s="386"/>
      <c r="SGN72" s="386"/>
      <c r="SGO72" s="386"/>
      <c r="SGP72" s="386"/>
      <c r="SGQ72" s="386"/>
      <c r="SGR72" s="386"/>
      <c r="SGS72" s="386"/>
      <c r="SGT72" s="386"/>
      <c r="SGU72" s="386"/>
      <c r="SGV72" s="386"/>
      <c r="SGW72" s="386"/>
      <c r="SGX72" s="386"/>
      <c r="SGY72" s="386"/>
      <c r="SGZ72" s="386"/>
      <c r="SHA72" s="386"/>
      <c r="SHB72" s="386"/>
      <c r="SHC72" s="386"/>
      <c r="SHD72" s="386"/>
      <c r="SHE72" s="386"/>
      <c r="SHF72" s="386"/>
      <c r="SHG72" s="386"/>
      <c r="SHH72" s="386"/>
      <c r="SHI72" s="386"/>
      <c r="SHJ72" s="386"/>
      <c r="SHK72" s="386"/>
      <c r="SHL72" s="386"/>
      <c r="SHM72" s="386"/>
      <c r="SHN72" s="386"/>
      <c r="SHO72" s="386"/>
      <c r="SHP72" s="386"/>
      <c r="SHQ72" s="386"/>
      <c r="SHR72" s="386"/>
      <c r="SHS72" s="386"/>
      <c r="SHT72" s="386"/>
      <c r="SHU72" s="386"/>
      <c r="SHV72" s="386"/>
      <c r="SHW72" s="386"/>
      <c r="SHX72" s="386"/>
      <c r="SHY72" s="386"/>
      <c r="SHZ72" s="386"/>
      <c r="SIA72" s="386"/>
      <c r="SIB72" s="386"/>
      <c r="SIC72" s="386"/>
      <c r="SID72" s="386"/>
      <c r="SIE72" s="386"/>
      <c r="SIF72" s="386"/>
      <c r="SIG72" s="386"/>
      <c r="SIH72" s="386"/>
      <c r="SII72" s="386"/>
      <c r="SIJ72" s="386"/>
      <c r="SIK72" s="386"/>
      <c r="SIL72" s="386"/>
      <c r="SIM72" s="386"/>
      <c r="SIN72" s="386"/>
      <c r="SIO72" s="386"/>
      <c r="SIP72" s="386"/>
      <c r="SIQ72" s="386"/>
      <c r="SIR72" s="386"/>
      <c r="SIS72" s="386"/>
      <c r="SIT72" s="386"/>
      <c r="SIU72" s="386"/>
      <c r="SIV72" s="386"/>
      <c r="SIW72" s="386"/>
      <c r="SIX72" s="386"/>
      <c r="SIY72" s="386"/>
      <c r="SIZ72" s="386"/>
      <c r="SJA72" s="386"/>
      <c r="SJB72" s="386"/>
      <c r="SJC72" s="386"/>
      <c r="SJD72" s="386"/>
      <c r="SJE72" s="386"/>
      <c r="SJF72" s="386"/>
      <c r="SJG72" s="386"/>
      <c r="SJH72" s="386"/>
      <c r="SJI72" s="386"/>
      <c r="SJJ72" s="386"/>
      <c r="SJK72" s="386"/>
      <c r="SJL72" s="386"/>
      <c r="SJM72" s="386"/>
      <c r="SJN72" s="386"/>
      <c r="SJO72" s="386"/>
      <c r="SJP72" s="386"/>
      <c r="SJQ72" s="386"/>
      <c r="SJR72" s="386"/>
      <c r="SJS72" s="386"/>
      <c r="SJT72" s="386"/>
      <c r="SJU72" s="386"/>
      <c r="SJV72" s="386"/>
      <c r="SJW72" s="386"/>
      <c r="SJX72" s="386"/>
      <c r="SJY72" s="386"/>
      <c r="SJZ72" s="386"/>
      <c r="SKA72" s="386"/>
      <c r="SKB72" s="386"/>
      <c r="SKC72" s="386"/>
      <c r="SKD72" s="386"/>
      <c r="SKE72" s="386"/>
      <c r="SKF72" s="386"/>
      <c r="SKG72" s="386"/>
      <c r="SKH72" s="386"/>
      <c r="SKI72" s="386"/>
      <c r="SKJ72" s="386"/>
      <c r="SKK72" s="386"/>
      <c r="SKL72" s="386"/>
      <c r="SKM72" s="386"/>
      <c r="SKN72" s="386"/>
      <c r="SKO72" s="386"/>
      <c r="SKP72" s="386"/>
      <c r="SKQ72" s="386"/>
      <c r="SKR72" s="386"/>
      <c r="SKS72" s="386"/>
      <c r="SKT72" s="386"/>
      <c r="SKU72" s="386"/>
      <c r="SKV72" s="386"/>
      <c r="SKW72" s="386"/>
      <c r="SKX72" s="386"/>
      <c r="SKY72" s="386"/>
      <c r="SKZ72" s="386"/>
      <c r="SLA72" s="386"/>
      <c r="SLB72" s="386"/>
      <c r="SLC72" s="386"/>
      <c r="SLD72" s="386"/>
      <c r="SLE72" s="386"/>
      <c r="SLF72" s="386"/>
      <c r="SLG72" s="386"/>
      <c r="SLH72" s="386"/>
      <c r="SLI72" s="386"/>
      <c r="SLJ72" s="386"/>
      <c r="SLK72" s="386"/>
      <c r="SLL72" s="386"/>
      <c r="SLM72" s="386"/>
      <c r="SLN72" s="386"/>
      <c r="SLO72" s="386"/>
      <c r="SLP72" s="386"/>
      <c r="SLQ72" s="386"/>
      <c r="SLR72" s="386"/>
      <c r="SLS72" s="386"/>
      <c r="SLT72" s="386"/>
      <c r="SLU72" s="386"/>
      <c r="SLV72" s="386"/>
      <c r="SLW72" s="386"/>
      <c r="SLX72" s="386"/>
      <c r="SLY72" s="386"/>
      <c r="SLZ72" s="386"/>
      <c r="SMA72" s="386"/>
      <c r="SMB72" s="386"/>
      <c r="SMC72" s="386"/>
      <c r="SMD72" s="386"/>
      <c r="SME72" s="386"/>
      <c r="SMF72" s="386"/>
      <c r="SMG72" s="386"/>
      <c r="SMH72" s="386"/>
      <c r="SMI72" s="386"/>
      <c r="SMJ72" s="386"/>
      <c r="SMK72" s="386"/>
      <c r="SML72" s="386"/>
      <c r="SMM72" s="386"/>
      <c r="SMN72" s="386"/>
      <c r="SMO72" s="386"/>
      <c r="SMP72" s="386"/>
      <c r="SMQ72" s="386"/>
      <c r="SMR72" s="386"/>
      <c r="SMS72" s="386"/>
      <c r="SMT72" s="386"/>
      <c r="SMU72" s="386"/>
      <c r="SMV72" s="386"/>
      <c r="SMW72" s="386"/>
      <c r="SMX72" s="386"/>
      <c r="SMY72" s="386"/>
      <c r="SMZ72" s="386"/>
      <c r="SNA72" s="386"/>
      <c r="SNB72" s="386"/>
      <c r="SNC72" s="386"/>
      <c r="SND72" s="386"/>
      <c r="SNE72" s="386"/>
      <c r="SNF72" s="386"/>
      <c r="SNG72" s="386"/>
      <c r="SNH72" s="386"/>
      <c r="SNI72" s="386"/>
      <c r="SNJ72" s="386"/>
      <c r="SNK72" s="386"/>
      <c r="SNL72" s="386"/>
      <c r="SNM72" s="386"/>
      <c r="SNN72" s="386"/>
      <c r="SNO72" s="386"/>
      <c r="SNP72" s="386"/>
      <c r="SNQ72" s="386"/>
      <c r="SNR72" s="386"/>
      <c r="SNS72" s="386"/>
      <c r="SNT72" s="386"/>
      <c r="SNU72" s="386"/>
      <c r="SNV72" s="386"/>
      <c r="SNW72" s="386"/>
      <c r="SNX72" s="386"/>
      <c r="SNY72" s="386"/>
      <c r="SNZ72" s="386"/>
      <c r="SOA72" s="386"/>
      <c r="SOB72" s="386"/>
      <c r="SOC72" s="386"/>
      <c r="SOD72" s="386"/>
      <c r="SOE72" s="386"/>
      <c r="SOF72" s="386"/>
      <c r="SOG72" s="386"/>
      <c r="SOH72" s="386"/>
      <c r="SOI72" s="386"/>
      <c r="SOJ72" s="386"/>
      <c r="SOK72" s="386"/>
      <c r="SOL72" s="386"/>
      <c r="SOM72" s="386"/>
      <c r="SON72" s="386"/>
      <c r="SOO72" s="386"/>
      <c r="SOP72" s="386"/>
      <c r="SOQ72" s="386"/>
      <c r="SOR72" s="386"/>
      <c r="SOS72" s="386"/>
      <c r="SOT72" s="386"/>
      <c r="SOU72" s="386"/>
      <c r="SOV72" s="386"/>
      <c r="SOW72" s="386"/>
      <c r="SOX72" s="386"/>
      <c r="SOY72" s="386"/>
      <c r="SOZ72" s="386"/>
      <c r="SPA72" s="386"/>
      <c r="SPB72" s="386"/>
      <c r="SPC72" s="386"/>
      <c r="SPD72" s="386"/>
      <c r="SPE72" s="386"/>
      <c r="SPF72" s="386"/>
      <c r="SPG72" s="386"/>
      <c r="SPH72" s="386"/>
      <c r="SPI72" s="386"/>
      <c r="SPJ72" s="386"/>
      <c r="SPK72" s="386"/>
      <c r="SPL72" s="386"/>
      <c r="SPM72" s="386"/>
      <c r="SPN72" s="386"/>
      <c r="SPO72" s="386"/>
      <c r="SPP72" s="386"/>
      <c r="SPQ72" s="386"/>
      <c r="SPR72" s="386"/>
      <c r="SPS72" s="386"/>
      <c r="SPT72" s="386"/>
      <c r="SPU72" s="386"/>
      <c r="SPV72" s="386"/>
      <c r="SPW72" s="386"/>
      <c r="SPX72" s="386"/>
      <c r="SPY72" s="386"/>
      <c r="SPZ72" s="386"/>
      <c r="SQA72" s="386"/>
      <c r="SQB72" s="386"/>
      <c r="SQC72" s="386"/>
      <c r="SQD72" s="386"/>
      <c r="SQE72" s="386"/>
      <c r="SQF72" s="386"/>
      <c r="SQG72" s="386"/>
      <c r="SQH72" s="386"/>
      <c r="SQI72" s="386"/>
      <c r="SQJ72" s="386"/>
      <c r="SQK72" s="386"/>
      <c r="SQL72" s="386"/>
      <c r="SQM72" s="386"/>
      <c r="SQN72" s="386"/>
      <c r="SQO72" s="386"/>
      <c r="SQP72" s="386"/>
      <c r="SQQ72" s="386"/>
      <c r="SQR72" s="386"/>
      <c r="SQS72" s="386"/>
      <c r="SQT72" s="386"/>
      <c r="SQU72" s="386"/>
      <c r="SQV72" s="386"/>
      <c r="SQW72" s="386"/>
      <c r="SQX72" s="386"/>
      <c r="SQY72" s="386"/>
      <c r="SQZ72" s="386"/>
      <c r="SRA72" s="386"/>
      <c r="SRB72" s="386"/>
      <c r="SRC72" s="386"/>
      <c r="SRD72" s="386"/>
      <c r="SRE72" s="386"/>
      <c r="SRF72" s="386"/>
      <c r="SRG72" s="386"/>
      <c r="SRH72" s="386"/>
      <c r="SRI72" s="386"/>
      <c r="SRJ72" s="386"/>
      <c r="SRK72" s="386"/>
      <c r="SRL72" s="386"/>
      <c r="SRM72" s="386"/>
      <c r="SRN72" s="386"/>
      <c r="SRO72" s="386"/>
      <c r="SRP72" s="386"/>
      <c r="SRQ72" s="386"/>
      <c r="SRR72" s="386"/>
      <c r="SRS72" s="386"/>
      <c r="SRT72" s="386"/>
      <c r="SRU72" s="386"/>
      <c r="SRV72" s="386"/>
      <c r="SRW72" s="386"/>
      <c r="SRX72" s="386"/>
      <c r="SRY72" s="386"/>
      <c r="SRZ72" s="386"/>
      <c r="SSA72" s="386"/>
      <c r="SSB72" s="386"/>
      <c r="SSC72" s="386"/>
      <c r="SSD72" s="386"/>
      <c r="SSE72" s="386"/>
      <c r="SSF72" s="386"/>
      <c r="SSG72" s="386"/>
      <c r="SSH72" s="386"/>
      <c r="SSI72" s="386"/>
      <c r="SSJ72" s="386"/>
      <c r="SSK72" s="386"/>
      <c r="SSL72" s="386"/>
      <c r="SSM72" s="386"/>
      <c r="SSN72" s="386"/>
      <c r="SSO72" s="386"/>
      <c r="SSP72" s="386"/>
      <c r="SSQ72" s="386"/>
      <c r="SSR72" s="386"/>
      <c r="SSS72" s="386"/>
      <c r="SST72" s="386"/>
      <c r="SSU72" s="386"/>
      <c r="SSV72" s="386"/>
      <c r="SSW72" s="386"/>
      <c r="SSX72" s="386"/>
      <c r="SSY72" s="386"/>
      <c r="SSZ72" s="386"/>
      <c r="STA72" s="386"/>
      <c r="STB72" s="386"/>
      <c r="STC72" s="386"/>
      <c r="STD72" s="386"/>
      <c r="STE72" s="386"/>
      <c r="STF72" s="386"/>
      <c r="STG72" s="386"/>
      <c r="STH72" s="386"/>
      <c r="STI72" s="386"/>
      <c r="STJ72" s="386"/>
      <c r="STK72" s="386"/>
      <c r="STL72" s="386"/>
      <c r="STM72" s="386"/>
      <c r="STN72" s="386"/>
      <c r="STO72" s="386"/>
      <c r="STP72" s="386"/>
      <c r="STQ72" s="386"/>
      <c r="STR72" s="386"/>
      <c r="STS72" s="386"/>
      <c r="STT72" s="386"/>
      <c r="STU72" s="386"/>
      <c r="STV72" s="386"/>
      <c r="STW72" s="386"/>
      <c r="STX72" s="386"/>
      <c r="STY72" s="386"/>
      <c r="STZ72" s="386"/>
      <c r="SUA72" s="386"/>
      <c r="SUB72" s="386"/>
      <c r="SUC72" s="386"/>
      <c r="SUD72" s="386"/>
      <c r="SUE72" s="386"/>
      <c r="SUF72" s="386"/>
      <c r="SUG72" s="386"/>
      <c r="SUH72" s="386"/>
      <c r="SUI72" s="386"/>
      <c r="SUJ72" s="386"/>
      <c r="SUK72" s="386"/>
      <c r="SUL72" s="386"/>
      <c r="SUM72" s="386"/>
      <c r="SUN72" s="386"/>
      <c r="SUO72" s="386"/>
      <c r="SUP72" s="386"/>
      <c r="SUQ72" s="386"/>
      <c r="SUR72" s="386"/>
      <c r="SUS72" s="386"/>
      <c r="SUT72" s="386"/>
      <c r="SUU72" s="386"/>
      <c r="SUV72" s="386"/>
      <c r="SUW72" s="386"/>
      <c r="SUX72" s="386"/>
      <c r="SUY72" s="386"/>
      <c r="SUZ72" s="386"/>
      <c r="SVA72" s="386"/>
      <c r="SVB72" s="386"/>
      <c r="SVC72" s="386"/>
      <c r="SVD72" s="386"/>
      <c r="SVE72" s="386"/>
      <c r="SVF72" s="386"/>
      <c r="SVG72" s="386"/>
      <c r="SVH72" s="386"/>
      <c r="SVI72" s="386"/>
      <c r="SVJ72" s="386"/>
      <c r="SVK72" s="386"/>
      <c r="SVL72" s="386"/>
      <c r="SVM72" s="386"/>
      <c r="SVN72" s="386"/>
      <c r="SVO72" s="386"/>
      <c r="SVP72" s="386"/>
      <c r="SVQ72" s="386"/>
      <c r="SVR72" s="386"/>
      <c r="SVS72" s="386"/>
      <c r="SVT72" s="386"/>
      <c r="SVU72" s="386"/>
      <c r="SVV72" s="386"/>
      <c r="SVW72" s="386"/>
      <c r="SVX72" s="386"/>
      <c r="SVY72" s="386"/>
      <c r="SVZ72" s="386"/>
      <c r="SWA72" s="386"/>
      <c r="SWB72" s="386"/>
      <c r="SWC72" s="386"/>
      <c r="SWD72" s="386"/>
      <c r="SWE72" s="386"/>
      <c r="SWF72" s="386"/>
      <c r="SWG72" s="386"/>
      <c r="SWH72" s="386"/>
      <c r="SWI72" s="386"/>
      <c r="SWJ72" s="386"/>
      <c r="SWK72" s="386"/>
      <c r="SWL72" s="386"/>
      <c r="SWM72" s="386"/>
      <c r="SWN72" s="386"/>
      <c r="SWO72" s="386"/>
      <c r="SWP72" s="386"/>
      <c r="SWQ72" s="386"/>
      <c r="SWR72" s="386"/>
      <c r="SWS72" s="386"/>
      <c r="SWT72" s="386"/>
      <c r="SWU72" s="386"/>
      <c r="SWV72" s="386"/>
      <c r="SWW72" s="386"/>
      <c r="SWX72" s="386"/>
      <c r="SWY72" s="386"/>
      <c r="SWZ72" s="386"/>
      <c r="SXA72" s="386"/>
      <c r="SXB72" s="386"/>
      <c r="SXC72" s="386"/>
      <c r="SXD72" s="386"/>
      <c r="SXE72" s="386"/>
      <c r="SXF72" s="386"/>
      <c r="SXG72" s="386"/>
      <c r="SXH72" s="386"/>
      <c r="SXI72" s="386"/>
      <c r="SXJ72" s="386"/>
      <c r="SXK72" s="386"/>
      <c r="SXL72" s="386"/>
      <c r="SXM72" s="386"/>
      <c r="SXN72" s="386"/>
      <c r="SXO72" s="386"/>
      <c r="SXP72" s="386"/>
      <c r="SXQ72" s="386"/>
      <c r="SXR72" s="386"/>
      <c r="SXS72" s="386"/>
      <c r="SXT72" s="386"/>
      <c r="SXU72" s="386"/>
      <c r="SXV72" s="386"/>
      <c r="SXW72" s="386"/>
      <c r="SXX72" s="386"/>
      <c r="SXY72" s="386"/>
      <c r="SXZ72" s="386"/>
      <c r="SYA72" s="386"/>
      <c r="SYB72" s="386"/>
      <c r="SYC72" s="386"/>
      <c r="SYD72" s="386"/>
      <c r="SYE72" s="386"/>
      <c r="SYF72" s="386"/>
      <c r="SYG72" s="386"/>
      <c r="SYH72" s="386"/>
      <c r="SYI72" s="386"/>
      <c r="SYJ72" s="386"/>
      <c r="SYK72" s="386"/>
      <c r="SYL72" s="386"/>
      <c r="SYM72" s="386"/>
      <c r="SYN72" s="386"/>
      <c r="SYO72" s="386"/>
      <c r="SYP72" s="386"/>
      <c r="SYQ72" s="386"/>
      <c r="SYR72" s="386"/>
      <c r="SYS72" s="386"/>
      <c r="SYT72" s="386"/>
      <c r="SYU72" s="386"/>
      <c r="SYV72" s="386"/>
      <c r="SYW72" s="386"/>
      <c r="SYX72" s="386"/>
      <c r="SYY72" s="386"/>
      <c r="SYZ72" s="386"/>
      <c r="SZA72" s="386"/>
      <c r="SZB72" s="386"/>
      <c r="SZC72" s="386"/>
      <c r="SZD72" s="386"/>
      <c r="SZE72" s="386"/>
      <c r="SZF72" s="386"/>
      <c r="SZG72" s="386"/>
      <c r="SZH72" s="386"/>
      <c r="SZI72" s="386"/>
      <c r="SZJ72" s="386"/>
      <c r="SZK72" s="386"/>
      <c r="SZL72" s="386"/>
      <c r="SZM72" s="386"/>
      <c r="SZN72" s="386"/>
      <c r="SZO72" s="386"/>
      <c r="SZP72" s="386"/>
      <c r="SZQ72" s="386"/>
      <c r="SZR72" s="386"/>
      <c r="SZS72" s="386"/>
      <c r="SZT72" s="386"/>
      <c r="SZU72" s="386"/>
      <c r="SZV72" s="386"/>
      <c r="SZW72" s="386"/>
      <c r="SZX72" s="386"/>
      <c r="SZY72" s="386"/>
      <c r="SZZ72" s="386"/>
      <c r="TAA72" s="386"/>
      <c r="TAB72" s="386"/>
      <c r="TAC72" s="386"/>
      <c r="TAD72" s="386"/>
      <c r="TAE72" s="386"/>
      <c r="TAF72" s="386"/>
      <c r="TAG72" s="386"/>
      <c r="TAH72" s="386"/>
      <c r="TAI72" s="386"/>
      <c r="TAJ72" s="386"/>
      <c r="TAK72" s="386"/>
      <c r="TAL72" s="386"/>
      <c r="TAM72" s="386"/>
      <c r="TAN72" s="386"/>
      <c r="TAO72" s="386"/>
      <c r="TAP72" s="386"/>
      <c r="TAQ72" s="386"/>
      <c r="TAR72" s="386"/>
      <c r="TAS72" s="386"/>
      <c r="TAT72" s="386"/>
      <c r="TAU72" s="386"/>
      <c r="TAV72" s="386"/>
      <c r="TAW72" s="386"/>
      <c r="TAX72" s="386"/>
      <c r="TAY72" s="386"/>
      <c r="TAZ72" s="386"/>
      <c r="TBA72" s="386"/>
      <c r="TBB72" s="386"/>
      <c r="TBC72" s="386"/>
      <c r="TBD72" s="386"/>
      <c r="TBE72" s="386"/>
      <c r="TBF72" s="386"/>
      <c r="TBG72" s="386"/>
      <c r="TBH72" s="386"/>
      <c r="TBI72" s="386"/>
      <c r="TBJ72" s="386"/>
      <c r="TBK72" s="386"/>
      <c r="TBL72" s="386"/>
      <c r="TBM72" s="386"/>
      <c r="TBN72" s="386"/>
      <c r="TBO72" s="386"/>
      <c r="TBP72" s="386"/>
      <c r="TBQ72" s="386"/>
      <c r="TBR72" s="386"/>
      <c r="TBS72" s="386"/>
      <c r="TBT72" s="386"/>
      <c r="TBU72" s="386"/>
      <c r="TBV72" s="386"/>
      <c r="TBW72" s="386"/>
      <c r="TBX72" s="386"/>
      <c r="TBY72" s="386"/>
      <c r="TBZ72" s="386"/>
      <c r="TCA72" s="386"/>
      <c r="TCB72" s="386"/>
      <c r="TCC72" s="386"/>
      <c r="TCD72" s="386"/>
      <c r="TCE72" s="386"/>
      <c r="TCF72" s="386"/>
      <c r="TCG72" s="386"/>
      <c r="TCH72" s="386"/>
      <c r="TCI72" s="386"/>
      <c r="TCJ72" s="386"/>
      <c r="TCK72" s="386"/>
      <c r="TCL72" s="386"/>
      <c r="TCM72" s="386"/>
      <c r="TCN72" s="386"/>
      <c r="TCO72" s="386"/>
      <c r="TCP72" s="386"/>
      <c r="TCQ72" s="386"/>
      <c r="TCR72" s="386"/>
      <c r="TCS72" s="386"/>
      <c r="TCT72" s="386"/>
      <c r="TCU72" s="386"/>
      <c r="TCV72" s="386"/>
      <c r="TCW72" s="386"/>
      <c r="TCX72" s="386"/>
      <c r="TCY72" s="386"/>
      <c r="TCZ72" s="386"/>
      <c r="TDA72" s="386"/>
      <c r="TDB72" s="386"/>
      <c r="TDC72" s="386"/>
      <c r="TDD72" s="386"/>
      <c r="TDE72" s="386"/>
      <c r="TDF72" s="386"/>
      <c r="TDG72" s="386"/>
      <c r="TDH72" s="386"/>
      <c r="TDI72" s="386"/>
      <c r="TDJ72" s="386"/>
      <c r="TDK72" s="386"/>
      <c r="TDL72" s="386"/>
      <c r="TDM72" s="386"/>
      <c r="TDN72" s="386"/>
      <c r="TDO72" s="386"/>
      <c r="TDP72" s="386"/>
      <c r="TDQ72" s="386"/>
      <c r="TDR72" s="386"/>
      <c r="TDS72" s="386"/>
      <c r="TDT72" s="386"/>
      <c r="TDU72" s="386"/>
      <c r="TDV72" s="386"/>
      <c r="TDW72" s="386"/>
      <c r="TDX72" s="386"/>
      <c r="TDY72" s="386"/>
      <c r="TDZ72" s="386"/>
      <c r="TEA72" s="386"/>
      <c r="TEB72" s="386"/>
      <c r="TEC72" s="386"/>
      <c r="TED72" s="386"/>
      <c r="TEE72" s="386"/>
      <c r="TEF72" s="386"/>
      <c r="TEG72" s="386"/>
      <c r="TEH72" s="386"/>
      <c r="TEI72" s="386"/>
      <c r="TEJ72" s="386"/>
      <c r="TEK72" s="386"/>
      <c r="TEL72" s="386"/>
      <c r="TEM72" s="386"/>
      <c r="TEN72" s="386"/>
      <c r="TEO72" s="386"/>
      <c r="TEP72" s="386"/>
      <c r="TEQ72" s="386"/>
      <c r="TER72" s="386"/>
      <c r="TES72" s="386"/>
      <c r="TET72" s="386"/>
      <c r="TEU72" s="386"/>
      <c r="TEV72" s="386"/>
      <c r="TEW72" s="386"/>
      <c r="TEX72" s="386"/>
      <c r="TEY72" s="386"/>
      <c r="TEZ72" s="386"/>
      <c r="TFA72" s="386"/>
      <c r="TFB72" s="386"/>
      <c r="TFC72" s="386"/>
      <c r="TFD72" s="386"/>
      <c r="TFE72" s="386"/>
      <c r="TFF72" s="386"/>
      <c r="TFG72" s="386"/>
      <c r="TFH72" s="386"/>
      <c r="TFI72" s="386"/>
      <c r="TFJ72" s="386"/>
      <c r="TFK72" s="386"/>
      <c r="TFL72" s="386"/>
      <c r="TFM72" s="386"/>
      <c r="TFN72" s="386"/>
      <c r="TFO72" s="386"/>
      <c r="TFP72" s="386"/>
      <c r="TFQ72" s="386"/>
      <c r="TFR72" s="386"/>
      <c r="TFS72" s="386"/>
      <c r="TFT72" s="386"/>
      <c r="TFU72" s="386"/>
      <c r="TFV72" s="386"/>
      <c r="TFW72" s="386"/>
      <c r="TFX72" s="386"/>
      <c r="TFY72" s="386"/>
      <c r="TFZ72" s="386"/>
      <c r="TGA72" s="386"/>
      <c r="TGB72" s="386"/>
      <c r="TGC72" s="386"/>
      <c r="TGD72" s="386"/>
      <c r="TGE72" s="386"/>
      <c r="TGF72" s="386"/>
      <c r="TGG72" s="386"/>
      <c r="TGH72" s="386"/>
      <c r="TGI72" s="386"/>
      <c r="TGJ72" s="386"/>
      <c r="TGK72" s="386"/>
      <c r="TGL72" s="386"/>
      <c r="TGM72" s="386"/>
      <c r="TGN72" s="386"/>
      <c r="TGO72" s="386"/>
      <c r="TGP72" s="386"/>
      <c r="TGQ72" s="386"/>
      <c r="TGR72" s="386"/>
      <c r="TGS72" s="386"/>
      <c r="TGT72" s="386"/>
      <c r="TGU72" s="386"/>
      <c r="TGV72" s="386"/>
      <c r="TGW72" s="386"/>
      <c r="TGX72" s="386"/>
      <c r="TGY72" s="386"/>
      <c r="TGZ72" s="386"/>
      <c r="THA72" s="386"/>
      <c r="THB72" s="386"/>
      <c r="THC72" s="386"/>
      <c r="THD72" s="386"/>
      <c r="THE72" s="386"/>
      <c r="THF72" s="386"/>
      <c r="THG72" s="386"/>
      <c r="THH72" s="386"/>
      <c r="THI72" s="386"/>
      <c r="THJ72" s="386"/>
      <c r="THK72" s="386"/>
      <c r="THL72" s="386"/>
      <c r="THM72" s="386"/>
      <c r="THN72" s="386"/>
      <c r="THO72" s="386"/>
      <c r="THP72" s="386"/>
      <c r="THQ72" s="386"/>
      <c r="THR72" s="386"/>
      <c r="THS72" s="386"/>
      <c r="THT72" s="386"/>
      <c r="THU72" s="386"/>
      <c r="THV72" s="386"/>
      <c r="THW72" s="386"/>
      <c r="THX72" s="386"/>
      <c r="THY72" s="386"/>
      <c r="THZ72" s="386"/>
      <c r="TIA72" s="386"/>
      <c r="TIB72" s="386"/>
      <c r="TIC72" s="386"/>
      <c r="TID72" s="386"/>
      <c r="TIE72" s="386"/>
      <c r="TIF72" s="386"/>
      <c r="TIG72" s="386"/>
      <c r="TIH72" s="386"/>
      <c r="TII72" s="386"/>
      <c r="TIJ72" s="386"/>
      <c r="TIK72" s="386"/>
      <c r="TIL72" s="386"/>
      <c r="TIM72" s="386"/>
      <c r="TIN72" s="386"/>
      <c r="TIO72" s="386"/>
      <c r="TIP72" s="386"/>
      <c r="TIQ72" s="386"/>
      <c r="TIR72" s="386"/>
      <c r="TIS72" s="386"/>
      <c r="TIT72" s="386"/>
      <c r="TIU72" s="386"/>
      <c r="TIV72" s="386"/>
      <c r="TIW72" s="386"/>
      <c r="TIX72" s="386"/>
      <c r="TIY72" s="386"/>
      <c r="TIZ72" s="386"/>
      <c r="TJA72" s="386"/>
      <c r="TJB72" s="386"/>
      <c r="TJC72" s="386"/>
      <c r="TJD72" s="386"/>
      <c r="TJE72" s="386"/>
      <c r="TJF72" s="386"/>
      <c r="TJG72" s="386"/>
      <c r="TJH72" s="386"/>
      <c r="TJI72" s="386"/>
      <c r="TJJ72" s="386"/>
      <c r="TJK72" s="386"/>
      <c r="TJL72" s="386"/>
      <c r="TJM72" s="386"/>
      <c r="TJN72" s="386"/>
      <c r="TJO72" s="386"/>
      <c r="TJP72" s="386"/>
      <c r="TJQ72" s="386"/>
      <c r="TJR72" s="386"/>
      <c r="TJS72" s="386"/>
      <c r="TJT72" s="386"/>
      <c r="TJU72" s="386"/>
      <c r="TJV72" s="386"/>
      <c r="TJW72" s="386"/>
      <c r="TJX72" s="386"/>
      <c r="TJY72" s="386"/>
      <c r="TJZ72" s="386"/>
      <c r="TKA72" s="386"/>
      <c r="TKB72" s="386"/>
      <c r="TKC72" s="386"/>
      <c r="TKD72" s="386"/>
      <c r="TKE72" s="386"/>
      <c r="TKF72" s="386"/>
      <c r="TKG72" s="386"/>
      <c r="TKH72" s="386"/>
      <c r="TKI72" s="386"/>
      <c r="TKJ72" s="386"/>
      <c r="TKK72" s="386"/>
      <c r="TKL72" s="386"/>
      <c r="TKM72" s="386"/>
      <c r="TKN72" s="386"/>
      <c r="TKO72" s="386"/>
      <c r="TKP72" s="386"/>
      <c r="TKQ72" s="386"/>
      <c r="TKR72" s="386"/>
      <c r="TKS72" s="386"/>
      <c r="TKT72" s="386"/>
      <c r="TKU72" s="386"/>
      <c r="TKV72" s="386"/>
      <c r="TKW72" s="386"/>
      <c r="TKX72" s="386"/>
      <c r="TKY72" s="386"/>
      <c r="TKZ72" s="386"/>
      <c r="TLA72" s="386"/>
      <c r="TLB72" s="386"/>
      <c r="TLC72" s="386"/>
      <c r="TLD72" s="386"/>
      <c r="TLE72" s="386"/>
      <c r="TLF72" s="386"/>
      <c r="TLG72" s="386"/>
      <c r="TLH72" s="386"/>
      <c r="TLI72" s="386"/>
      <c r="TLJ72" s="386"/>
      <c r="TLK72" s="386"/>
      <c r="TLL72" s="386"/>
      <c r="TLM72" s="386"/>
      <c r="TLN72" s="386"/>
      <c r="TLO72" s="386"/>
      <c r="TLP72" s="386"/>
      <c r="TLQ72" s="386"/>
      <c r="TLR72" s="386"/>
      <c r="TLS72" s="386"/>
      <c r="TLT72" s="386"/>
      <c r="TLU72" s="386"/>
      <c r="TLV72" s="386"/>
      <c r="TLW72" s="386"/>
      <c r="TLX72" s="386"/>
      <c r="TLY72" s="386"/>
      <c r="TLZ72" s="386"/>
      <c r="TMA72" s="386"/>
      <c r="TMB72" s="386"/>
      <c r="TMC72" s="386"/>
      <c r="TMD72" s="386"/>
      <c r="TME72" s="386"/>
      <c r="TMF72" s="386"/>
      <c r="TMG72" s="386"/>
      <c r="TMH72" s="386"/>
      <c r="TMI72" s="386"/>
      <c r="TMJ72" s="386"/>
      <c r="TMK72" s="386"/>
      <c r="TML72" s="386"/>
      <c r="TMM72" s="386"/>
      <c r="TMN72" s="386"/>
      <c r="TMO72" s="386"/>
      <c r="TMP72" s="386"/>
      <c r="TMQ72" s="386"/>
      <c r="TMR72" s="386"/>
      <c r="TMS72" s="386"/>
      <c r="TMT72" s="386"/>
      <c r="TMU72" s="386"/>
      <c r="TMV72" s="386"/>
      <c r="TMW72" s="386"/>
      <c r="TMX72" s="386"/>
      <c r="TMY72" s="386"/>
      <c r="TMZ72" s="386"/>
      <c r="TNA72" s="386"/>
      <c r="TNB72" s="386"/>
      <c r="TNC72" s="386"/>
      <c r="TND72" s="386"/>
      <c r="TNE72" s="386"/>
      <c r="TNF72" s="386"/>
      <c r="TNG72" s="386"/>
      <c r="TNH72" s="386"/>
      <c r="TNI72" s="386"/>
      <c r="TNJ72" s="386"/>
      <c r="TNK72" s="386"/>
      <c r="TNL72" s="386"/>
      <c r="TNM72" s="386"/>
      <c r="TNN72" s="386"/>
      <c r="TNO72" s="386"/>
      <c r="TNP72" s="386"/>
      <c r="TNQ72" s="386"/>
      <c r="TNR72" s="386"/>
      <c r="TNS72" s="386"/>
      <c r="TNT72" s="386"/>
      <c r="TNU72" s="386"/>
      <c r="TNV72" s="386"/>
      <c r="TNW72" s="386"/>
      <c r="TNX72" s="386"/>
      <c r="TNY72" s="386"/>
      <c r="TNZ72" s="386"/>
      <c r="TOA72" s="386"/>
      <c r="TOB72" s="386"/>
      <c r="TOC72" s="386"/>
      <c r="TOD72" s="386"/>
      <c r="TOE72" s="386"/>
      <c r="TOF72" s="386"/>
      <c r="TOG72" s="386"/>
      <c r="TOH72" s="386"/>
      <c r="TOI72" s="386"/>
      <c r="TOJ72" s="386"/>
      <c r="TOK72" s="386"/>
      <c r="TOL72" s="386"/>
      <c r="TOM72" s="386"/>
      <c r="TON72" s="386"/>
      <c r="TOO72" s="386"/>
      <c r="TOP72" s="386"/>
      <c r="TOQ72" s="386"/>
      <c r="TOR72" s="386"/>
      <c r="TOS72" s="386"/>
      <c r="TOT72" s="386"/>
      <c r="TOU72" s="386"/>
      <c r="TOV72" s="386"/>
      <c r="TOW72" s="386"/>
      <c r="TOX72" s="386"/>
      <c r="TOY72" s="386"/>
      <c r="TOZ72" s="386"/>
      <c r="TPA72" s="386"/>
      <c r="TPB72" s="386"/>
      <c r="TPC72" s="386"/>
      <c r="TPD72" s="386"/>
      <c r="TPE72" s="386"/>
      <c r="TPF72" s="386"/>
      <c r="TPG72" s="386"/>
      <c r="TPH72" s="386"/>
      <c r="TPI72" s="386"/>
      <c r="TPJ72" s="386"/>
      <c r="TPK72" s="386"/>
      <c r="TPL72" s="386"/>
      <c r="TPM72" s="386"/>
      <c r="TPN72" s="386"/>
      <c r="TPO72" s="386"/>
      <c r="TPP72" s="386"/>
      <c r="TPQ72" s="386"/>
      <c r="TPR72" s="386"/>
      <c r="TPS72" s="386"/>
      <c r="TPT72" s="386"/>
      <c r="TPU72" s="386"/>
      <c r="TPV72" s="386"/>
      <c r="TPW72" s="386"/>
      <c r="TPX72" s="386"/>
      <c r="TPY72" s="386"/>
      <c r="TPZ72" s="386"/>
      <c r="TQA72" s="386"/>
      <c r="TQB72" s="386"/>
      <c r="TQC72" s="386"/>
      <c r="TQD72" s="386"/>
      <c r="TQE72" s="386"/>
      <c r="TQF72" s="386"/>
      <c r="TQG72" s="386"/>
      <c r="TQH72" s="386"/>
      <c r="TQI72" s="386"/>
      <c r="TQJ72" s="386"/>
      <c r="TQK72" s="386"/>
      <c r="TQL72" s="386"/>
      <c r="TQM72" s="386"/>
      <c r="TQN72" s="386"/>
      <c r="TQO72" s="386"/>
      <c r="TQP72" s="386"/>
      <c r="TQQ72" s="386"/>
      <c r="TQR72" s="386"/>
      <c r="TQS72" s="386"/>
      <c r="TQT72" s="386"/>
      <c r="TQU72" s="386"/>
      <c r="TQV72" s="386"/>
      <c r="TQW72" s="386"/>
      <c r="TQX72" s="386"/>
      <c r="TQY72" s="386"/>
      <c r="TQZ72" s="386"/>
      <c r="TRA72" s="386"/>
      <c r="TRB72" s="386"/>
      <c r="TRC72" s="386"/>
      <c r="TRD72" s="386"/>
      <c r="TRE72" s="386"/>
      <c r="TRF72" s="386"/>
      <c r="TRG72" s="386"/>
      <c r="TRH72" s="386"/>
      <c r="TRI72" s="386"/>
      <c r="TRJ72" s="386"/>
      <c r="TRK72" s="386"/>
      <c r="TRL72" s="386"/>
      <c r="TRM72" s="386"/>
      <c r="TRN72" s="386"/>
      <c r="TRO72" s="386"/>
      <c r="TRP72" s="386"/>
      <c r="TRQ72" s="386"/>
      <c r="TRR72" s="386"/>
      <c r="TRS72" s="386"/>
      <c r="TRT72" s="386"/>
      <c r="TRU72" s="386"/>
      <c r="TRV72" s="386"/>
      <c r="TRW72" s="386"/>
      <c r="TRX72" s="386"/>
      <c r="TRY72" s="386"/>
      <c r="TRZ72" s="386"/>
      <c r="TSA72" s="386"/>
      <c r="TSB72" s="386"/>
      <c r="TSC72" s="386"/>
      <c r="TSD72" s="386"/>
      <c r="TSE72" s="386"/>
      <c r="TSF72" s="386"/>
      <c r="TSG72" s="386"/>
      <c r="TSH72" s="386"/>
      <c r="TSI72" s="386"/>
      <c r="TSJ72" s="386"/>
      <c r="TSK72" s="386"/>
      <c r="TSL72" s="386"/>
      <c r="TSM72" s="386"/>
      <c r="TSN72" s="386"/>
      <c r="TSO72" s="386"/>
      <c r="TSP72" s="386"/>
      <c r="TSQ72" s="386"/>
      <c r="TSR72" s="386"/>
      <c r="TSS72" s="386"/>
      <c r="TST72" s="386"/>
      <c r="TSU72" s="386"/>
      <c r="TSV72" s="386"/>
      <c r="TSW72" s="386"/>
      <c r="TSX72" s="386"/>
      <c r="TSY72" s="386"/>
      <c r="TSZ72" s="386"/>
      <c r="TTA72" s="386"/>
      <c r="TTB72" s="386"/>
      <c r="TTC72" s="386"/>
      <c r="TTD72" s="386"/>
      <c r="TTE72" s="386"/>
      <c r="TTF72" s="386"/>
      <c r="TTG72" s="386"/>
      <c r="TTH72" s="386"/>
      <c r="TTI72" s="386"/>
      <c r="TTJ72" s="386"/>
      <c r="TTK72" s="386"/>
      <c r="TTL72" s="386"/>
      <c r="TTM72" s="386"/>
      <c r="TTN72" s="386"/>
      <c r="TTO72" s="386"/>
      <c r="TTP72" s="386"/>
      <c r="TTQ72" s="386"/>
      <c r="TTR72" s="386"/>
      <c r="TTS72" s="386"/>
      <c r="TTT72" s="386"/>
      <c r="TTU72" s="386"/>
      <c r="TTV72" s="386"/>
      <c r="TTW72" s="386"/>
      <c r="TTX72" s="386"/>
      <c r="TTY72" s="386"/>
      <c r="TTZ72" s="386"/>
      <c r="TUA72" s="386"/>
      <c r="TUB72" s="386"/>
      <c r="TUC72" s="386"/>
      <c r="TUD72" s="386"/>
      <c r="TUE72" s="386"/>
      <c r="TUF72" s="386"/>
      <c r="TUG72" s="386"/>
      <c r="TUH72" s="386"/>
      <c r="TUI72" s="386"/>
      <c r="TUJ72" s="386"/>
      <c r="TUK72" s="386"/>
      <c r="TUL72" s="386"/>
      <c r="TUM72" s="386"/>
      <c r="TUN72" s="386"/>
      <c r="TUO72" s="386"/>
      <c r="TUP72" s="386"/>
      <c r="TUQ72" s="386"/>
      <c r="TUR72" s="386"/>
      <c r="TUS72" s="386"/>
      <c r="TUT72" s="386"/>
      <c r="TUU72" s="386"/>
      <c r="TUV72" s="386"/>
      <c r="TUW72" s="386"/>
      <c r="TUX72" s="386"/>
      <c r="TUY72" s="386"/>
      <c r="TUZ72" s="386"/>
      <c r="TVA72" s="386"/>
      <c r="TVB72" s="386"/>
      <c r="TVC72" s="386"/>
      <c r="TVD72" s="386"/>
      <c r="TVE72" s="386"/>
      <c r="TVF72" s="386"/>
      <c r="TVG72" s="386"/>
      <c r="TVH72" s="386"/>
      <c r="TVI72" s="386"/>
      <c r="TVJ72" s="386"/>
      <c r="TVK72" s="386"/>
      <c r="TVL72" s="386"/>
      <c r="TVM72" s="386"/>
      <c r="TVN72" s="386"/>
      <c r="TVO72" s="386"/>
      <c r="TVP72" s="386"/>
      <c r="TVQ72" s="386"/>
      <c r="TVR72" s="386"/>
      <c r="TVS72" s="386"/>
      <c r="TVT72" s="386"/>
      <c r="TVU72" s="386"/>
      <c r="TVV72" s="386"/>
      <c r="TVW72" s="386"/>
      <c r="TVX72" s="386"/>
      <c r="TVY72" s="386"/>
      <c r="TVZ72" s="386"/>
      <c r="TWA72" s="386"/>
      <c r="TWB72" s="386"/>
      <c r="TWC72" s="386"/>
      <c r="TWD72" s="386"/>
      <c r="TWE72" s="386"/>
      <c r="TWF72" s="386"/>
      <c r="TWG72" s="386"/>
      <c r="TWH72" s="386"/>
      <c r="TWI72" s="386"/>
      <c r="TWJ72" s="386"/>
      <c r="TWK72" s="386"/>
      <c r="TWL72" s="386"/>
      <c r="TWM72" s="386"/>
      <c r="TWN72" s="386"/>
      <c r="TWO72" s="386"/>
      <c r="TWP72" s="386"/>
      <c r="TWQ72" s="386"/>
      <c r="TWR72" s="386"/>
      <c r="TWS72" s="386"/>
      <c r="TWT72" s="386"/>
      <c r="TWU72" s="386"/>
      <c r="TWV72" s="386"/>
      <c r="TWW72" s="386"/>
      <c r="TWX72" s="386"/>
      <c r="TWY72" s="386"/>
      <c r="TWZ72" s="386"/>
      <c r="TXA72" s="386"/>
      <c r="TXB72" s="386"/>
      <c r="TXC72" s="386"/>
      <c r="TXD72" s="386"/>
      <c r="TXE72" s="386"/>
      <c r="TXF72" s="386"/>
      <c r="TXG72" s="386"/>
      <c r="TXH72" s="386"/>
      <c r="TXI72" s="386"/>
      <c r="TXJ72" s="386"/>
      <c r="TXK72" s="386"/>
      <c r="TXL72" s="386"/>
      <c r="TXM72" s="386"/>
      <c r="TXN72" s="386"/>
      <c r="TXO72" s="386"/>
      <c r="TXP72" s="386"/>
      <c r="TXQ72" s="386"/>
      <c r="TXR72" s="386"/>
      <c r="TXS72" s="386"/>
      <c r="TXT72" s="386"/>
      <c r="TXU72" s="386"/>
      <c r="TXV72" s="386"/>
      <c r="TXW72" s="386"/>
      <c r="TXX72" s="386"/>
      <c r="TXY72" s="386"/>
      <c r="TXZ72" s="386"/>
      <c r="TYA72" s="386"/>
      <c r="TYB72" s="386"/>
      <c r="TYC72" s="386"/>
      <c r="TYD72" s="386"/>
      <c r="TYE72" s="386"/>
      <c r="TYF72" s="386"/>
      <c r="TYG72" s="386"/>
      <c r="TYH72" s="386"/>
      <c r="TYI72" s="386"/>
      <c r="TYJ72" s="386"/>
      <c r="TYK72" s="386"/>
      <c r="TYL72" s="386"/>
      <c r="TYM72" s="386"/>
      <c r="TYN72" s="386"/>
      <c r="TYO72" s="386"/>
      <c r="TYP72" s="386"/>
      <c r="TYQ72" s="386"/>
      <c r="TYR72" s="386"/>
      <c r="TYS72" s="386"/>
      <c r="TYT72" s="386"/>
      <c r="TYU72" s="386"/>
      <c r="TYV72" s="386"/>
      <c r="TYW72" s="386"/>
      <c r="TYX72" s="386"/>
      <c r="TYY72" s="386"/>
      <c r="TYZ72" s="386"/>
      <c r="TZA72" s="386"/>
      <c r="TZB72" s="386"/>
      <c r="TZC72" s="386"/>
      <c r="TZD72" s="386"/>
      <c r="TZE72" s="386"/>
      <c r="TZF72" s="386"/>
      <c r="TZG72" s="386"/>
      <c r="TZH72" s="386"/>
      <c r="TZI72" s="386"/>
      <c r="TZJ72" s="386"/>
      <c r="TZK72" s="386"/>
      <c r="TZL72" s="386"/>
      <c r="TZM72" s="386"/>
      <c r="TZN72" s="386"/>
      <c r="TZO72" s="386"/>
      <c r="TZP72" s="386"/>
      <c r="TZQ72" s="386"/>
      <c r="TZR72" s="386"/>
      <c r="TZS72" s="386"/>
      <c r="TZT72" s="386"/>
      <c r="TZU72" s="386"/>
      <c r="TZV72" s="386"/>
      <c r="TZW72" s="386"/>
      <c r="TZX72" s="386"/>
      <c r="TZY72" s="386"/>
      <c r="TZZ72" s="386"/>
      <c r="UAA72" s="386"/>
      <c r="UAB72" s="386"/>
      <c r="UAC72" s="386"/>
      <c r="UAD72" s="386"/>
      <c r="UAE72" s="386"/>
      <c r="UAF72" s="386"/>
      <c r="UAG72" s="386"/>
      <c r="UAH72" s="386"/>
      <c r="UAI72" s="386"/>
      <c r="UAJ72" s="386"/>
      <c r="UAK72" s="386"/>
      <c r="UAL72" s="386"/>
      <c r="UAM72" s="386"/>
      <c r="UAN72" s="386"/>
      <c r="UAO72" s="386"/>
      <c r="UAP72" s="386"/>
      <c r="UAQ72" s="386"/>
      <c r="UAR72" s="386"/>
      <c r="UAS72" s="386"/>
      <c r="UAT72" s="386"/>
      <c r="UAU72" s="386"/>
      <c r="UAV72" s="386"/>
      <c r="UAW72" s="386"/>
      <c r="UAX72" s="386"/>
      <c r="UAY72" s="386"/>
      <c r="UAZ72" s="386"/>
      <c r="UBA72" s="386"/>
      <c r="UBB72" s="386"/>
      <c r="UBC72" s="386"/>
      <c r="UBD72" s="386"/>
      <c r="UBE72" s="386"/>
      <c r="UBF72" s="386"/>
      <c r="UBG72" s="386"/>
      <c r="UBH72" s="386"/>
      <c r="UBI72" s="386"/>
      <c r="UBJ72" s="386"/>
      <c r="UBK72" s="386"/>
      <c r="UBL72" s="386"/>
      <c r="UBM72" s="386"/>
      <c r="UBN72" s="386"/>
      <c r="UBO72" s="386"/>
      <c r="UBP72" s="386"/>
      <c r="UBQ72" s="386"/>
      <c r="UBR72" s="386"/>
      <c r="UBS72" s="386"/>
      <c r="UBT72" s="386"/>
      <c r="UBU72" s="386"/>
      <c r="UBV72" s="386"/>
      <c r="UBW72" s="386"/>
      <c r="UBX72" s="386"/>
      <c r="UBY72" s="386"/>
      <c r="UBZ72" s="386"/>
      <c r="UCA72" s="386"/>
      <c r="UCB72" s="386"/>
      <c r="UCC72" s="386"/>
      <c r="UCD72" s="386"/>
      <c r="UCE72" s="386"/>
      <c r="UCF72" s="386"/>
      <c r="UCG72" s="386"/>
      <c r="UCH72" s="386"/>
      <c r="UCI72" s="386"/>
      <c r="UCJ72" s="386"/>
      <c r="UCK72" s="386"/>
      <c r="UCL72" s="386"/>
      <c r="UCM72" s="386"/>
      <c r="UCN72" s="386"/>
      <c r="UCO72" s="386"/>
      <c r="UCP72" s="386"/>
      <c r="UCQ72" s="386"/>
      <c r="UCR72" s="386"/>
      <c r="UCS72" s="386"/>
      <c r="UCT72" s="386"/>
      <c r="UCU72" s="386"/>
      <c r="UCV72" s="386"/>
      <c r="UCW72" s="386"/>
      <c r="UCX72" s="386"/>
      <c r="UCY72" s="386"/>
      <c r="UCZ72" s="386"/>
      <c r="UDA72" s="386"/>
      <c r="UDB72" s="386"/>
      <c r="UDC72" s="386"/>
      <c r="UDD72" s="386"/>
      <c r="UDE72" s="386"/>
      <c r="UDF72" s="386"/>
      <c r="UDG72" s="386"/>
      <c r="UDH72" s="386"/>
      <c r="UDI72" s="386"/>
      <c r="UDJ72" s="386"/>
      <c r="UDK72" s="386"/>
      <c r="UDL72" s="386"/>
      <c r="UDM72" s="386"/>
      <c r="UDN72" s="386"/>
      <c r="UDO72" s="386"/>
      <c r="UDP72" s="386"/>
      <c r="UDQ72" s="386"/>
      <c r="UDR72" s="386"/>
      <c r="UDS72" s="386"/>
      <c r="UDT72" s="386"/>
      <c r="UDU72" s="386"/>
      <c r="UDV72" s="386"/>
      <c r="UDW72" s="386"/>
      <c r="UDX72" s="386"/>
      <c r="UDY72" s="386"/>
      <c r="UDZ72" s="386"/>
      <c r="UEA72" s="386"/>
      <c r="UEB72" s="386"/>
      <c r="UEC72" s="386"/>
      <c r="UED72" s="386"/>
      <c r="UEE72" s="386"/>
      <c r="UEF72" s="386"/>
      <c r="UEG72" s="386"/>
      <c r="UEH72" s="386"/>
      <c r="UEI72" s="386"/>
      <c r="UEJ72" s="386"/>
      <c r="UEK72" s="386"/>
      <c r="UEL72" s="386"/>
      <c r="UEM72" s="386"/>
      <c r="UEN72" s="386"/>
      <c r="UEO72" s="386"/>
      <c r="UEP72" s="386"/>
      <c r="UEQ72" s="386"/>
      <c r="UER72" s="386"/>
      <c r="UES72" s="386"/>
      <c r="UET72" s="386"/>
      <c r="UEU72" s="386"/>
      <c r="UEV72" s="386"/>
      <c r="UEW72" s="386"/>
      <c r="UEX72" s="386"/>
      <c r="UEY72" s="386"/>
      <c r="UEZ72" s="386"/>
      <c r="UFA72" s="386"/>
      <c r="UFB72" s="386"/>
      <c r="UFC72" s="386"/>
      <c r="UFD72" s="386"/>
      <c r="UFE72" s="386"/>
      <c r="UFF72" s="386"/>
      <c r="UFG72" s="386"/>
      <c r="UFH72" s="386"/>
      <c r="UFI72" s="386"/>
      <c r="UFJ72" s="386"/>
      <c r="UFK72" s="386"/>
      <c r="UFL72" s="386"/>
      <c r="UFM72" s="386"/>
      <c r="UFN72" s="386"/>
      <c r="UFO72" s="386"/>
      <c r="UFP72" s="386"/>
      <c r="UFQ72" s="386"/>
      <c r="UFR72" s="386"/>
      <c r="UFS72" s="386"/>
      <c r="UFT72" s="386"/>
      <c r="UFU72" s="386"/>
      <c r="UFV72" s="386"/>
      <c r="UFW72" s="386"/>
      <c r="UFX72" s="386"/>
      <c r="UFY72" s="386"/>
      <c r="UFZ72" s="386"/>
      <c r="UGA72" s="386"/>
      <c r="UGB72" s="386"/>
      <c r="UGC72" s="386"/>
      <c r="UGD72" s="386"/>
      <c r="UGE72" s="386"/>
      <c r="UGF72" s="386"/>
      <c r="UGG72" s="386"/>
      <c r="UGH72" s="386"/>
      <c r="UGI72" s="386"/>
      <c r="UGJ72" s="386"/>
      <c r="UGK72" s="386"/>
      <c r="UGL72" s="386"/>
      <c r="UGM72" s="386"/>
      <c r="UGN72" s="386"/>
      <c r="UGO72" s="386"/>
      <c r="UGP72" s="386"/>
      <c r="UGQ72" s="386"/>
      <c r="UGR72" s="386"/>
      <c r="UGS72" s="386"/>
      <c r="UGT72" s="386"/>
      <c r="UGU72" s="386"/>
      <c r="UGV72" s="386"/>
      <c r="UGW72" s="386"/>
      <c r="UGX72" s="386"/>
      <c r="UGY72" s="386"/>
      <c r="UGZ72" s="386"/>
      <c r="UHA72" s="386"/>
      <c r="UHB72" s="386"/>
      <c r="UHC72" s="386"/>
      <c r="UHD72" s="386"/>
      <c r="UHE72" s="386"/>
      <c r="UHF72" s="386"/>
      <c r="UHG72" s="386"/>
      <c r="UHH72" s="386"/>
      <c r="UHI72" s="386"/>
      <c r="UHJ72" s="386"/>
      <c r="UHK72" s="386"/>
      <c r="UHL72" s="386"/>
      <c r="UHM72" s="386"/>
      <c r="UHN72" s="386"/>
      <c r="UHO72" s="386"/>
      <c r="UHP72" s="386"/>
      <c r="UHQ72" s="386"/>
      <c r="UHR72" s="386"/>
      <c r="UHS72" s="386"/>
      <c r="UHT72" s="386"/>
      <c r="UHU72" s="386"/>
      <c r="UHV72" s="386"/>
      <c r="UHW72" s="386"/>
      <c r="UHX72" s="386"/>
      <c r="UHY72" s="386"/>
      <c r="UHZ72" s="386"/>
      <c r="UIA72" s="386"/>
      <c r="UIB72" s="386"/>
      <c r="UIC72" s="386"/>
      <c r="UID72" s="386"/>
      <c r="UIE72" s="386"/>
      <c r="UIF72" s="386"/>
      <c r="UIG72" s="386"/>
      <c r="UIH72" s="386"/>
      <c r="UII72" s="386"/>
      <c r="UIJ72" s="386"/>
      <c r="UIK72" s="386"/>
      <c r="UIL72" s="386"/>
      <c r="UIM72" s="386"/>
      <c r="UIN72" s="386"/>
      <c r="UIO72" s="386"/>
      <c r="UIP72" s="386"/>
      <c r="UIQ72" s="386"/>
      <c r="UIR72" s="386"/>
      <c r="UIS72" s="386"/>
      <c r="UIT72" s="386"/>
      <c r="UIU72" s="386"/>
      <c r="UIV72" s="386"/>
      <c r="UIW72" s="386"/>
      <c r="UIX72" s="386"/>
      <c r="UIY72" s="386"/>
      <c r="UIZ72" s="386"/>
      <c r="UJA72" s="386"/>
      <c r="UJB72" s="386"/>
      <c r="UJC72" s="386"/>
      <c r="UJD72" s="386"/>
      <c r="UJE72" s="386"/>
      <c r="UJF72" s="386"/>
      <c r="UJG72" s="386"/>
      <c r="UJH72" s="386"/>
      <c r="UJI72" s="386"/>
      <c r="UJJ72" s="386"/>
      <c r="UJK72" s="386"/>
      <c r="UJL72" s="386"/>
      <c r="UJM72" s="386"/>
      <c r="UJN72" s="386"/>
      <c r="UJO72" s="386"/>
      <c r="UJP72" s="386"/>
      <c r="UJQ72" s="386"/>
      <c r="UJR72" s="386"/>
      <c r="UJS72" s="386"/>
      <c r="UJT72" s="386"/>
      <c r="UJU72" s="386"/>
      <c r="UJV72" s="386"/>
      <c r="UJW72" s="386"/>
      <c r="UJX72" s="386"/>
      <c r="UJY72" s="386"/>
      <c r="UJZ72" s="386"/>
      <c r="UKA72" s="386"/>
      <c r="UKB72" s="386"/>
      <c r="UKC72" s="386"/>
      <c r="UKD72" s="386"/>
      <c r="UKE72" s="386"/>
      <c r="UKF72" s="386"/>
      <c r="UKG72" s="386"/>
      <c r="UKH72" s="386"/>
      <c r="UKI72" s="386"/>
      <c r="UKJ72" s="386"/>
      <c r="UKK72" s="386"/>
      <c r="UKL72" s="386"/>
      <c r="UKM72" s="386"/>
      <c r="UKN72" s="386"/>
      <c r="UKO72" s="386"/>
      <c r="UKP72" s="386"/>
      <c r="UKQ72" s="386"/>
      <c r="UKR72" s="386"/>
      <c r="UKS72" s="386"/>
      <c r="UKT72" s="386"/>
      <c r="UKU72" s="386"/>
      <c r="UKV72" s="386"/>
      <c r="UKW72" s="386"/>
      <c r="UKX72" s="386"/>
      <c r="UKY72" s="386"/>
      <c r="UKZ72" s="386"/>
      <c r="ULA72" s="386"/>
      <c r="ULB72" s="386"/>
      <c r="ULC72" s="386"/>
      <c r="ULD72" s="386"/>
      <c r="ULE72" s="386"/>
      <c r="ULF72" s="386"/>
      <c r="ULG72" s="386"/>
      <c r="ULH72" s="386"/>
      <c r="ULI72" s="386"/>
      <c r="ULJ72" s="386"/>
      <c r="ULK72" s="386"/>
      <c r="ULL72" s="386"/>
      <c r="ULM72" s="386"/>
      <c r="ULN72" s="386"/>
      <c r="ULO72" s="386"/>
      <c r="ULP72" s="386"/>
      <c r="ULQ72" s="386"/>
      <c r="ULR72" s="386"/>
      <c r="ULS72" s="386"/>
      <c r="ULT72" s="386"/>
      <c r="ULU72" s="386"/>
      <c r="ULV72" s="386"/>
      <c r="ULW72" s="386"/>
      <c r="ULX72" s="386"/>
      <c r="ULY72" s="386"/>
      <c r="ULZ72" s="386"/>
      <c r="UMA72" s="386"/>
      <c r="UMB72" s="386"/>
      <c r="UMC72" s="386"/>
      <c r="UMD72" s="386"/>
      <c r="UME72" s="386"/>
      <c r="UMF72" s="386"/>
      <c r="UMG72" s="386"/>
      <c r="UMH72" s="386"/>
      <c r="UMI72" s="386"/>
      <c r="UMJ72" s="386"/>
      <c r="UMK72" s="386"/>
      <c r="UML72" s="386"/>
      <c r="UMM72" s="386"/>
      <c r="UMN72" s="386"/>
      <c r="UMO72" s="386"/>
      <c r="UMP72" s="386"/>
      <c r="UMQ72" s="386"/>
      <c r="UMR72" s="386"/>
      <c r="UMS72" s="386"/>
      <c r="UMT72" s="386"/>
      <c r="UMU72" s="386"/>
      <c r="UMV72" s="386"/>
      <c r="UMW72" s="386"/>
      <c r="UMX72" s="386"/>
      <c r="UMY72" s="386"/>
      <c r="UMZ72" s="386"/>
      <c r="UNA72" s="386"/>
      <c r="UNB72" s="386"/>
      <c r="UNC72" s="386"/>
      <c r="UND72" s="386"/>
      <c r="UNE72" s="386"/>
      <c r="UNF72" s="386"/>
      <c r="UNG72" s="386"/>
      <c r="UNH72" s="386"/>
      <c r="UNI72" s="386"/>
      <c r="UNJ72" s="386"/>
      <c r="UNK72" s="386"/>
      <c r="UNL72" s="386"/>
      <c r="UNM72" s="386"/>
      <c r="UNN72" s="386"/>
      <c r="UNO72" s="386"/>
      <c r="UNP72" s="386"/>
      <c r="UNQ72" s="386"/>
      <c r="UNR72" s="386"/>
      <c r="UNS72" s="386"/>
      <c r="UNT72" s="386"/>
      <c r="UNU72" s="386"/>
      <c r="UNV72" s="386"/>
      <c r="UNW72" s="386"/>
      <c r="UNX72" s="386"/>
      <c r="UNY72" s="386"/>
      <c r="UNZ72" s="386"/>
      <c r="UOA72" s="386"/>
      <c r="UOB72" s="386"/>
      <c r="UOC72" s="386"/>
      <c r="UOD72" s="386"/>
      <c r="UOE72" s="386"/>
      <c r="UOF72" s="386"/>
      <c r="UOG72" s="386"/>
      <c r="UOH72" s="386"/>
      <c r="UOI72" s="386"/>
      <c r="UOJ72" s="386"/>
      <c r="UOK72" s="386"/>
      <c r="UOL72" s="386"/>
      <c r="UOM72" s="386"/>
      <c r="UON72" s="386"/>
      <c r="UOO72" s="386"/>
      <c r="UOP72" s="386"/>
      <c r="UOQ72" s="386"/>
      <c r="UOR72" s="386"/>
      <c r="UOS72" s="386"/>
      <c r="UOT72" s="386"/>
      <c r="UOU72" s="386"/>
      <c r="UOV72" s="386"/>
      <c r="UOW72" s="386"/>
      <c r="UOX72" s="386"/>
      <c r="UOY72" s="386"/>
      <c r="UOZ72" s="386"/>
      <c r="UPA72" s="386"/>
      <c r="UPB72" s="386"/>
      <c r="UPC72" s="386"/>
      <c r="UPD72" s="386"/>
      <c r="UPE72" s="386"/>
      <c r="UPF72" s="386"/>
      <c r="UPG72" s="386"/>
      <c r="UPH72" s="386"/>
      <c r="UPI72" s="386"/>
      <c r="UPJ72" s="386"/>
      <c r="UPK72" s="386"/>
      <c r="UPL72" s="386"/>
      <c r="UPM72" s="386"/>
      <c r="UPN72" s="386"/>
      <c r="UPO72" s="386"/>
      <c r="UPP72" s="386"/>
      <c r="UPQ72" s="386"/>
      <c r="UPR72" s="386"/>
      <c r="UPS72" s="386"/>
      <c r="UPT72" s="386"/>
      <c r="UPU72" s="386"/>
      <c r="UPV72" s="386"/>
      <c r="UPW72" s="386"/>
      <c r="UPX72" s="386"/>
      <c r="UPY72" s="386"/>
      <c r="UPZ72" s="386"/>
      <c r="UQA72" s="386"/>
      <c r="UQB72" s="386"/>
      <c r="UQC72" s="386"/>
      <c r="UQD72" s="386"/>
      <c r="UQE72" s="386"/>
      <c r="UQF72" s="386"/>
      <c r="UQG72" s="386"/>
      <c r="UQH72" s="386"/>
      <c r="UQI72" s="386"/>
      <c r="UQJ72" s="386"/>
      <c r="UQK72" s="386"/>
      <c r="UQL72" s="386"/>
      <c r="UQM72" s="386"/>
      <c r="UQN72" s="386"/>
      <c r="UQO72" s="386"/>
      <c r="UQP72" s="386"/>
      <c r="UQQ72" s="386"/>
      <c r="UQR72" s="386"/>
      <c r="UQS72" s="386"/>
      <c r="UQT72" s="386"/>
      <c r="UQU72" s="386"/>
      <c r="UQV72" s="386"/>
      <c r="UQW72" s="386"/>
      <c r="UQX72" s="386"/>
      <c r="UQY72" s="386"/>
      <c r="UQZ72" s="386"/>
      <c r="URA72" s="386"/>
      <c r="URB72" s="386"/>
      <c r="URC72" s="386"/>
      <c r="URD72" s="386"/>
      <c r="URE72" s="386"/>
      <c r="URF72" s="386"/>
      <c r="URG72" s="386"/>
      <c r="URH72" s="386"/>
      <c r="URI72" s="386"/>
      <c r="URJ72" s="386"/>
      <c r="URK72" s="386"/>
      <c r="URL72" s="386"/>
      <c r="URM72" s="386"/>
      <c r="URN72" s="386"/>
      <c r="URO72" s="386"/>
      <c r="URP72" s="386"/>
      <c r="URQ72" s="386"/>
      <c r="URR72" s="386"/>
      <c r="URS72" s="386"/>
      <c r="URT72" s="386"/>
      <c r="URU72" s="386"/>
      <c r="URV72" s="386"/>
      <c r="URW72" s="386"/>
      <c r="URX72" s="386"/>
      <c r="URY72" s="386"/>
      <c r="URZ72" s="386"/>
      <c r="USA72" s="386"/>
      <c r="USB72" s="386"/>
      <c r="USC72" s="386"/>
      <c r="USD72" s="386"/>
      <c r="USE72" s="386"/>
      <c r="USF72" s="386"/>
      <c r="USG72" s="386"/>
      <c r="USH72" s="386"/>
      <c r="USI72" s="386"/>
      <c r="USJ72" s="386"/>
      <c r="USK72" s="386"/>
      <c r="USL72" s="386"/>
      <c r="USM72" s="386"/>
      <c r="USN72" s="386"/>
      <c r="USO72" s="386"/>
      <c r="USP72" s="386"/>
      <c r="USQ72" s="386"/>
      <c r="USR72" s="386"/>
      <c r="USS72" s="386"/>
      <c r="UST72" s="386"/>
      <c r="USU72" s="386"/>
      <c r="USV72" s="386"/>
      <c r="USW72" s="386"/>
      <c r="USX72" s="386"/>
      <c r="USY72" s="386"/>
      <c r="USZ72" s="386"/>
      <c r="UTA72" s="386"/>
      <c r="UTB72" s="386"/>
      <c r="UTC72" s="386"/>
      <c r="UTD72" s="386"/>
      <c r="UTE72" s="386"/>
      <c r="UTF72" s="386"/>
      <c r="UTG72" s="386"/>
      <c r="UTH72" s="386"/>
      <c r="UTI72" s="386"/>
      <c r="UTJ72" s="386"/>
      <c r="UTK72" s="386"/>
      <c r="UTL72" s="386"/>
      <c r="UTM72" s="386"/>
      <c r="UTN72" s="386"/>
      <c r="UTO72" s="386"/>
      <c r="UTP72" s="386"/>
      <c r="UTQ72" s="386"/>
      <c r="UTR72" s="386"/>
      <c r="UTS72" s="386"/>
      <c r="UTT72" s="386"/>
      <c r="UTU72" s="386"/>
      <c r="UTV72" s="386"/>
      <c r="UTW72" s="386"/>
      <c r="UTX72" s="386"/>
      <c r="UTY72" s="386"/>
      <c r="UTZ72" s="386"/>
      <c r="UUA72" s="386"/>
      <c r="UUB72" s="386"/>
      <c r="UUC72" s="386"/>
      <c r="UUD72" s="386"/>
      <c r="UUE72" s="386"/>
      <c r="UUF72" s="386"/>
      <c r="UUG72" s="386"/>
      <c r="UUH72" s="386"/>
      <c r="UUI72" s="386"/>
      <c r="UUJ72" s="386"/>
      <c r="UUK72" s="386"/>
      <c r="UUL72" s="386"/>
      <c r="UUM72" s="386"/>
      <c r="UUN72" s="386"/>
      <c r="UUO72" s="386"/>
      <c r="UUP72" s="386"/>
      <c r="UUQ72" s="386"/>
      <c r="UUR72" s="386"/>
      <c r="UUS72" s="386"/>
      <c r="UUT72" s="386"/>
      <c r="UUU72" s="386"/>
      <c r="UUV72" s="386"/>
      <c r="UUW72" s="386"/>
      <c r="UUX72" s="386"/>
      <c r="UUY72" s="386"/>
      <c r="UUZ72" s="386"/>
      <c r="UVA72" s="386"/>
      <c r="UVB72" s="386"/>
      <c r="UVC72" s="386"/>
      <c r="UVD72" s="386"/>
      <c r="UVE72" s="386"/>
      <c r="UVF72" s="386"/>
      <c r="UVG72" s="386"/>
      <c r="UVH72" s="386"/>
      <c r="UVI72" s="386"/>
      <c r="UVJ72" s="386"/>
      <c r="UVK72" s="386"/>
      <c r="UVL72" s="386"/>
      <c r="UVM72" s="386"/>
      <c r="UVN72" s="386"/>
      <c r="UVO72" s="386"/>
      <c r="UVP72" s="386"/>
      <c r="UVQ72" s="386"/>
      <c r="UVR72" s="386"/>
      <c r="UVS72" s="386"/>
      <c r="UVT72" s="386"/>
      <c r="UVU72" s="386"/>
      <c r="UVV72" s="386"/>
      <c r="UVW72" s="386"/>
      <c r="UVX72" s="386"/>
      <c r="UVY72" s="386"/>
      <c r="UVZ72" s="386"/>
      <c r="UWA72" s="386"/>
      <c r="UWB72" s="386"/>
      <c r="UWC72" s="386"/>
      <c r="UWD72" s="386"/>
      <c r="UWE72" s="386"/>
      <c r="UWF72" s="386"/>
      <c r="UWG72" s="386"/>
      <c r="UWH72" s="386"/>
      <c r="UWI72" s="386"/>
      <c r="UWJ72" s="386"/>
      <c r="UWK72" s="386"/>
      <c r="UWL72" s="386"/>
      <c r="UWM72" s="386"/>
      <c r="UWN72" s="386"/>
      <c r="UWO72" s="386"/>
      <c r="UWP72" s="386"/>
      <c r="UWQ72" s="386"/>
      <c r="UWR72" s="386"/>
      <c r="UWS72" s="386"/>
      <c r="UWT72" s="386"/>
      <c r="UWU72" s="386"/>
      <c r="UWV72" s="386"/>
      <c r="UWW72" s="386"/>
      <c r="UWX72" s="386"/>
      <c r="UWY72" s="386"/>
      <c r="UWZ72" s="386"/>
      <c r="UXA72" s="386"/>
      <c r="UXB72" s="386"/>
      <c r="UXC72" s="386"/>
      <c r="UXD72" s="386"/>
      <c r="UXE72" s="386"/>
      <c r="UXF72" s="386"/>
      <c r="UXG72" s="386"/>
      <c r="UXH72" s="386"/>
      <c r="UXI72" s="386"/>
      <c r="UXJ72" s="386"/>
      <c r="UXK72" s="386"/>
      <c r="UXL72" s="386"/>
      <c r="UXM72" s="386"/>
      <c r="UXN72" s="386"/>
      <c r="UXO72" s="386"/>
      <c r="UXP72" s="386"/>
      <c r="UXQ72" s="386"/>
      <c r="UXR72" s="386"/>
      <c r="UXS72" s="386"/>
      <c r="UXT72" s="386"/>
      <c r="UXU72" s="386"/>
      <c r="UXV72" s="386"/>
      <c r="UXW72" s="386"/>
      <c r="UXX72" s="386"/>
      <c r="UXY72" s="386"/>
      <c r="UXZ72" s="386"/>
      <c r="UYA72" s="386"/>
      <c r="UYB72" s="386"/>
      <c r="UYC72" s="386"/>
      <c r="UYD72" s="386"/>
      <c r="UYE72" s="386"/>
      <c r="UYF72" s="386"/>
      <c r="UYG72" s="386"/>
      <c r="UYH72" s="386"/>
      <c r="UYI72" s="386"/>
      <c r="UYJ72" s="386"/>
      <c r="UYK72" s="386"/>
      <c r="UYL72" s="386"/>
      <c r="UYM72" s="386"/>
      <c r="UYN72" s="386"/>
      <c r="UYO72" s="386"/>
      <c r="UYP72" s="386"/>
      <c r="UYQ72" s="386"/>
      <c r="UYR72" s="386"/>
      <c r="UYS72" s="386"/>
      <c r="UYT72" s="386"/>
      <c r="UYU72" s="386"/>
      <c r="UYV72" s="386"/>
      <c r="UYW72" s="386"/>
      <c r="UYX72" s="386"/>
      <c r="UYY72" s="386"/>
      <c r="UYZ72" s="386"/>
      <c r="UZA72" s="386"/>
      <c r="UZB72" s="386"/>
      <c r="UZC72" s="386"/>
      <c r="UZD72" s="386"/>
      <c r="UZE72" s="386"/>
      <c r="UZF72" s="386"/>
      <c r="UZG72" s="386"/>
      <c r="UZH72" s="386"/>
      <c r="UZI72" s="386"/>
      <c r="UZJ72" s="386"/>
      <c r="UZK72" s="386"/>
      <c r="UZL72" s="386"/>
      <c r="UZM72" s="386"/>
      <c r="UZN72" s="386"/>
      <c r="UZO72" s="386"/>
      <c r="UZP72" s="386"/>
      <c r="UZQ72" s="386"/>
      <c r="UZR72" s="386"/>
      <c r="UZS72" s="386"/>
      <c r="UZT72" s="386"/>
      <c r="UZU72" s="386"/>
      <c r="UZV72" s="386"/>
      <c r="UZW72" s="386"/>
      <c r="UZX72" s="386"/>
      <c r="UZY72" s="386"/>
      <c r="UZZ72" s="386"/>
      <c r="VAA72" s="386"/>
      <c r="VAB72" s="386"/>
      <c r="VAC72" s="386"/>
      <c r="VAD72" s="386"/>
      <c r="VAE72" s="386"/>
      <c r="VAF72" s="386"/>
      <c r="VAG72" s="386"/>
      <c r="VAH72" s="386"/>
      <c r="VAI72" s="386"/>
      <c r="VAJ72" s="386"/>
      <c r="VAK72" s="386"/>
      <c r="VAL72" s="386"/>
      <c r="VAM72" s="386"/>
      <c r="VAN72" s="386"/>
      <c r="VAO72" s="386"/>
      <c r="VAP72" s="386"/>
      <c r="VAQ72" s="386"/>
      <c r="VAR72" s="386"/>
      <c r="VAS72" s="386"/>
      <c r="VAT72" s="386"/>
      <c r="VAU72" s="386"/>
      <c r="VAV72" s="386"/>
      <c r="VAW72" s="386"/>
      <c r="VAX72" s="386"/>
      <c r="VAY72" s="386"/>
      <c r="VAZ72" s="386"/>
      <c r="VBA72" s="386"/>
      <c r="VBB72" s="386"/>
      <c r="VBC72" s="386"/>
      <c r="VBD72" s="386"/>
      <c r="VBE72" s="386"/>
      <c r="VBF72" s="386"/>
      <c r="VBG72" s="386"/>
      <c r="VBH72" s="386"/>
      <c r="VBI72" s="386"/>
      <c r="VBJ72" s="386"/>
      <c r="VBK72" s="386"/>
      <c r="VBL72" s="386"/>
      <c r="VBM72" s="386"/>
      <c r="VBN72" s="386"/>
      <c r="VBO72" s="386"/>
      <c r="VBP72" s="386"/>
      <c r="VBQ72" s="386"/>
      <c r="VBR72" s="386"/>
      <c r="VBS72" s="386"/>
      <c r="VBT72" s="386"/>
      <c r="VBU72" s="386"/>
      <c r="VBV72" s="386"/>
      <c r="VBW72" s="386"/>
      <c r="VBX72" s="386"/>
      <c r="VBY72" s="386"/>
      <c r="VBZ72" s="386"/>
      <c r="VCA72" s="386"/>
      <c r="VCB72" s="386"/>
      <c r="VCC72" s="386"/>
      <c r="VCD72" s="386"/>
      <c r="VCE72" s="386"/>
      <c r="VCF72" s="386"/>
      <c r="VCG72" s="386"/>
      <c r="VCH72" s="386"/>
      <c r="VCI72" s="386"/>
      <c r="VCJ72" s="386"/>
      <c r="VCK72" s="386"/>
      <c r="VCL72" s="386"/>
      <c r="VCM72" s="386"/>
      <c r="VCN72" s="386"/>
      <c r="VCO72" s="386"/>
      <c r="VCP72" s="386"/>
      <c r="VCQ72" s="386"/>
      <c r="VCR72" s="386"/>
      <c r="VCS72" s="386"/>
      <c r="VCT72" s="386"/>
      <c r="VCU72" s="386"/>
      <c r="VCV72" s="386"/>
      <c r="VCW72" s="386"/>
      <c r="VCX72" s="386"/>
      <c r="VCY72" s="386"/>
      <c r="VCZ72" s="386"/>
      <c r="VDA72" s="386"/>
      <c r="VDB72" s="386"/>
      <c r="VDC72" s="386"/>
      <c r="VDD72" s="386"/>
      <c r="VDE72" s="386"/>
      <c r="VDF72" s="386"/>
      <c r="VDG72" s="386"/>
      <c r="VDH72" s="386"/>
      <c r="VDI72" s="386"/>
      <c r="VDJ72" s="386"/>
      <c r="VDK72" s="386"/>
      <c r="VDL72" s="386"/>
      <c r="VDM72" s="386"/>
      <c r="VDN72" s="386"/>
      <c r="VDO72" s="386"/>
      <c r="VDP72" s="386"/>
      <c r="VDQ72" s="386"/>
      <c r="VDR72" s="386"/>
      <c r="VDS72" s="386"/>
      <c r="VDT72" s="386"/>
      <c r="VDU72" s="386"/>
      <c r="VDV72" s="386"/>
      <c r="VDW72" s="386"/>
      <c r="VDX72" s="386"/>
      <c r="VDY72" s="386"/>
      <c r="VDZ72" s="386"/>
      <c r="VEA72" s="386"/>
      <c r="VEB72" s="386"/>
      <c r="VEC72" s="386"/>
      <c r="VED72" s="386"/>
      <c r="VEE72" s="386"/>
      <c r="VEF72" s="386"/>
      <c r="VEG72" s="386"/>
      <c r="VEH72" s="386"/>
      <c r="VEI72" s="386"/>
      <c r="VEJ72" s="386"/>
      <c r="VEK72" s="386"/>
      <c r="VEL72" s="386"/>
      <c r="VEM72" s="386"/>
      <c r="VEN72" s="386"/>
      <c r="VEO72" s="386"/>
      <c r="VEP72" s="386"/>
      <c r="VEQ72" s="386"/>
      <c r="VER72" s="386"/>
      <c r="VES72" s="386"/>
      <c r="VET72" s="386"/>
      <c r="VEU72" s="386"/>
      <c r="VEV72" s="386"/>
      <c r="VEW72" s="386"/>
      <c r="VEX72" s="386"/>
      <c r="VEY72" s="386"/>
      <c r="VEZ72" s="386"/>
      <c r="VFA72" s="386"/>
      <c r="VFB72" s="386"/>
      <c r="VFC72" s="386"/>
      <c r="VFD72" s="386"/>
      <c r="VFE72" s="386"/>
      <c r="VFF72" s="386"/>
      <c r="VFG72" s="386"/>
      <c r="VFH72" s="386"/>
      <c r="VFI72" s="386"/>
      <c r="VFJ72" s="386"/>
      <c r="VFK72" s="386"/>
      <c r="VFL72" s="386"/>
      <c r="VFM72" s="386"/>
      <c r="VFN72" s="386"/>
      <c r="VFO72" s="386"/>
      <c r="VFP72" s="386"/>
      <c r="VFQ72" s="386"/>
      <c r="VFR72" s="386"/>
      <c r="VFS72" s="386"/>
      <c r="VFT72" s="386"/>
      <c r="VFU72" s="386"/>
      <c r="VFV72" s="386"/>
      <c r="VFW72" s="386"/>
      <c r="VFX72" s="386"/>
      <c r="VFY72" s="386"/>
      <c r="VFZ72" s="386"/>
      <c r="VGA72" s="386"/>
      <c r="VGB72" s="386"/>
      <c r="VGC72" s="386"/>
      <c r="VGD72" s="386"/>
      <c r="VGE72" s="386"/>
      <c r="VGF72" s="386"/>
      <c r="VGG72" s="386"/>
      <c r="VGH72" s="386"/>
      <c r="VGI72" s="386"/>
      <c r="VGJ72" s="386"/>
      <c r="VGK72" s="386"/>
      <c r="VGL72" s="386"/>
      <c r="VGM72" s="386"/>
      <c r="VGN72" s="386"/>
      <c r="VGO72" s="386"/>
      <c r="VGP72" s="386"/>
      <c r="VGQ72" s="386"/>
      <c r="VGR72" s="386"/>
      <c r="VGS72" s="386"/>
      <c r="VGT72" s="386"/>
      <c r="VGU72" s="386"/>
      <c r="VGV72" s="386"/>
      <c r="VGW72" s="386"/>
      <c r="VGX72" s="386"/>
      <c r="VGY72" s="386"/>
      <c r="VGZ72" s="386"/>
      <c r="VHA72" s="386"/>
      <c r="VHB72" s="386"/>
      <c r="VHC72" s="386"/>
      <c r="VHD72" s="386"/>
      <c r="VHE72" s="386"/>
      <c r="VHF72" s="386"/>
      <c r="VHG72" s="386"/>
      <c r="VHH72" s="386"/>
      <c r="VHI72" s="386"/>
      <c r="VHJ72" s="386"/>
      <c r="VHK72" s="386"/>
      <c r="VHL72" s="386"/>
      <c r="VHM72" s="386"/>
      <c r="VHN72" s="386"/>
      <c r="VHO72" s="386"/>
      <c r="VHP72" s="386"/>
      <c r="VHQ72" s="386"/>
      <c r="VHR72" s="386"/>
      <c r="VHS72" s="386"/>
      <c r="VHT72" s="386"/>
      <c r="VHU72" s="386"/>
      <c r="VHV72" s="386"/>
      <c r="VHW72" s="386"/>
      <c r="VHX72" s="386"/>
      <c r="VHY72" s="386"/>
      <c r="VHZ72" s="386"/>
      <c r="VIA72" s="386"/>
      <c r="VIB72" s="386"/>
      <c r="VIC72" s="386"/>
      <c r="VID72" s="386"/>
      <c r="VIE72" s="386"/>
      <c r="VIF72" s="386"/>
      <c r="VIG72" s="386"/>
      <c r="VIH72" s="386"/>
      <c r="VII72" s="386"/>
      <c r="VIJ72" s="386"/>
      <c r="VIK72" s="386"/>
      <c r="VIL72" s="386"/>
      <c r="VIM72" s="386"/>
      <c r="VIN72" s="386"/>
      <c r="VIO72" s="386"/>
      <c r="VIP72" s="386"/>
      <c r="VIQ72" s="386"/>
      <c r="VIR72" s="386"/>
      <c r="VIS72" s="386"/>
      <c r="VIT72" s="386"/>
      <c r="VIU72" s="386"/>
      <c r="VIV72" s="386"/>
      <c r="VIW72" s="386"/>
      <c r="VIX72" s="386"/>
      <c r="VIY72" s="386"/>
      <c r="VIZ72" s="386"/>
      <c r="VJA72" s="386"/>
      <c r="VJB72" s="386"/>
      <c r="VJC72" s="386"/>
      <c r="VJD72" s="386"/>
      <c r="VJE72" s="386"/>
      <c r="VJF72" s="386"/>
      <c r="VJG72" s="386"/>
      <c r="VJH72" s="386"/>
      <c r="VJI72" s="386"/>
      <c r="VJJ72" s="386"/>
      <c r="VJK72" s="386"/>
      <c r="VJL72" s="386"/>
      <c r="VJM72" s="386"/>
      <c r="VJN72" s="386"/>
      <c r="VJO72" s="386"/>
      <c r="VJP72" s="386"/>
      <c r="VJQ72" s="386"/>
      <c r="VJR72" s="386"/>
      <c r="VJS72" s="386"/>
      <c r="VJT72" s="386"/>
      <c r="VJU72" s="386"/>
      <c r="VJV72" s="386"/>
      <c r="VJW72" s="386"/>
      <c r="VJX72" s="386"/>
      <c r="VJY72" s="386"/>
      <c r="VJZ72" s="386"/>
      <c r="VKA72" s="386"/>
      <c r="VKB72" s="386"/>
      <c r="VKC72" s="386"/>
      <c r="VKD72" s="386"/>
      <c r="VKE72" s="386"/>
      <c r="VKF72" s="386"/>
      <c r="VKG72" s="386"/>
      <c r="VKH72" s="386"/>
      <c r="VKI72" s="386"/>
      <c r="VKJ72" s="386"/>
      <c r="VKK72" s="386"/>
      <c r="VKL72" s="386"/>
      <c r="VKM72" s="386"/>
      <c r="VKN72" s="386"/>
      <c r="VKO72" s="386"/>
      <c r="VKP72" s="386"/>
      <c r="VKQ72" s="386"/>
      <c r="VKR72" s="386"/>
      <c r="VKS72" s="386"/>
      <c r="VKT72" s="386"/>
      <c r="VKU72" s="386"/>
      <c r="VKV72" s="386"/>
      <c r="VKW72" s="386"/>
      <c r="VKX72" s="386"/>
      <c r="VKY72" s="386"/>
      <c r="VKZ72" s="386"/>
      <c r="VLA72" s="386"/>
      <c r="VLB72" s="386"/>
      <c r="VLC72" s="386"/>
      <c r="VLD72" s="386"/>
      <c r="VLE72" s="386"/>
      <c r="VLF72" s="386"/>
      <c r="VLG72" s="386"/>
      <c r="VLH72" s="386"/>
      <c r="VLI72" s="386"/>
      <c r="VLJ72" s="386"/>
      <c r="VLK72" s="386"/>
      <c r="VLL72" s="386"/>
      <c r="VLM72" s="386"/>
      <c r="VLN72" s="386"/>
      <c r="VLO72" s="386"/>
      <c r="VLP72" s="386"/>
      <c r="VLQ72" s="386"/>
      <c r="VLR72" s="386"/>
      <c r="VLS72" s="386"/>
      <c r="VLT72" s="386"/>
      <c r="VLU72" s="386"/>
      <c r="VLV72" s="386"/>
      <c r="VLW72" s="386"/>
      <c r="VLX72" s="386"/>
      <c r="VLY72" s="386"/>
      <c r="VLZ72" s="386"/>
      <c r="VMA72" s="386"/>
      <c r="VMB72" s="386"/>
      <c r="VMC72" s="386"/>
      <c r="VMD72" s="386"/>
      <c r="VME72" s="386"/>
      <c r="VMF72" s="386"/>
      <c r="VMG72" s="386"/>
      <c r="VMH72" s="386"/>
      <c r="VMI72" s="386"/>
      <c r="VMJ72" s="386"/>
      <c r="VMK72" s="386"/>
      <c r="VML72" s="386"/>
      <c r="VMM72" s="386"/>
      <c r="VMN72" s="386"/>
      <c r="VMO72" s="386"/>
      <c r="VMP72" s="386"/>
      <c r="VMQ72" s="386"/>
      <c r="VMR72" s="386"/>
      <c r="VMS72" s="386"/>
      <c r="VMT72" s="386"/>
      <c r="VMU72" s="386"/>
      <c r="VMV72" s="386"/>
      <c r="VMW72" s="386"/>
      <c r="VMX72" s="386"/>
      <c r="VMY72" s="386"/>
      <c r="VMZ72" s="386"/>
      <c r="VNA72" s="386"/>
      <c r="VNB72" s="386"/>
      <c r="VNC72" s="386"/>
      <c r="VND72" s="386"/>
      <c r="VNE72" s="386"/>
      <c r="VNF72" s="386"/>
      <c r="VNG72" s="386"/>
      <c r="VNH72" s="386"/>
      <c r="VNI72" s="386"/>
      <c r="VNJ72" s="386"/>
      <c r="VNK72" s="386"/>
      <c r="VNL72" s="386"/>
      <c r="VNM72" s="386"/>
      <c r="VNN72" s="386"/>
      <c r="VNO72" s="386"/>
      <c r="VNP72" s="386"/>
      <c r="VNQ72" s="386"/>
      <c r="VNR72" s="386"/>
      <c r="VNS72" s="386"/>
      <c r="VNT72" s="386"/>
      <c r="VNU72" s="386"/>
      <c r="VNV72" s="386"/>
      <c r="VNW72" s="386"/>
      <c r="VNX72" s="386"/>
      <c r="VNY72" s="386"/>
      <c r="VNZ72" s="386"/>
      <c r="VOA72" s="386"/>
      <c r="VOB72" s="386"/>
      <c r="VOC72" s="386"/>
      <c r="VOD72" s="386"/>
      <c r="VOE72" s="386"/>
      <c r="VOF72" s="386"/>
      <c r="VOG72" s="386"/>
      <c r="VOH72" s="386"/>
      <c r="VOI72" s="386"/>
      <c r="VOJ72" s="386"/>
      <c r="VOK72" s="386"/>
      <c r="VOL72" s="386"/>
      <c r="VOM72" s="386"/>
      <c r="VON72" s="386"/>
      <c r="VOO72" s="386"/>
      <c r="VOP72" s="386"/>
      <c r="VOQ72" s="386"/>
      <c r="VOR72" s="386"/>
      <c r="VOS72" s="386"/>
      <c r="VOT72" s="386"/>
      <c r="VOU72" s="386"/>
      <c r="VOV72" s="386"/>
      <c r="VOW72" s="386"/>
      <c r="VOX72" s="386"/>
      <c r="VOY72" s="386"/>
      <c r="VOZ72" s="386"/>
      <c r="VPA72" s="386"/>
      <c r="VPB72" s="386"/>
      <c r="VPC72" s="386"/>
      <c r="VPD72" s="386"/>
      <c r="VPE72" s="386"/>
      <c r="VPF72" s="386"/>
      <c r="VPG72" s="386"/>
      <c r="VPH72" s="386"/>
      <c r="VPI72" s="386"/>
      <c r="VPJ72" s="386"/>
      <c r="VPK72" s="386"/>
      <c r="VPL72" s="386"/>
      <c r="VPM72" s="386"/>
      <c r="VPN72" s="386"/>
      <c r="VPO72" s="386"/>
      <c r="VPP72" s="386"/>
      <c r="VPQ72" s="386"/>
      <c r="VPR72" s="386"/>
      <c r="VPS72" s="386"/>
      <c r="VPT72" s="386"/>
      <c r="VPU72" s="386"/>
      <c r="VPV72" s="386"/>
      <c r="VPW72" s="386"/>
      <c r="VPX72" s="386"/>
      <c r="VPY72" s="386"/>
      <c r="VPZ72" s="386"/>
      <c r="VQA72" s="386"/>
      <c r="VQB72" s="386"/>
      <c r="VQC72" s="386"/>
      <c r="VQD72" s="386"/>
      <c r="VQE72" s="386"/>
      <c r="VQF72" s="386"/>
      <c r="VQG72" s="386"/>
      <c r="VQH72" s="386"/>
      <c r="VQI72" s="386"/>
      <c r="VQJ72" s="386"/>
      <c r="VQK72" s="386"/>
      <c r="VQL72" s="386"/>
      <c r="VQM72" s="386"/>
      <c r="VQN72" s="386"/>
      <c r="VQO72" s="386"/>
      <c r="VQP72" s="386"/>
      <c r="VQQ72" s="386"/>
      <c r="VQR72" s="386"/>
      <c r="VQS72" s="386"/>
      <c r="VQT72" s="386"/>
      <c r="VQU72" s="386"/>
      <c r="VQV72" s="386"/>
      <c r="VQW72" s="386"/>
      <c r="VQX72" s="386"/>
      <c r="VQY72" s="386"/>
      <c r="VQZ72" s="386"/>
      <c r="VRA72" s="386"/>
      <c r="VRB72" s="386"/>
      <c r="VRC72" s="386"/>
      <c r="VRD72" s="386"/>
      <c r="VRE72" s="386"/>
      <c r="VRF72" s="386"/>
      <c r="VRG72" s="386"/>
      <c r="VRH72" s="386"/>
      <c r="VRI72" s="386"/>
      <c r="VRJ72" s="386"/>
      <c r="VRK72" s="386"/>
      <c r="VRL72" s="386"/>
      <c r="VRM72" s="386"/>
      <c r="VRN72" s="386"/>
      <c r="VRO72" s="386"/>
      <c r="VRP72" s="386"/>
      <c r="VRQ72" s="386"/>
      <c r="VRR72" s="386"/>
      <c r="VRS72" s="386"/>
      <c r="VRT72" s="386"/>
      <c r="VRU72" s="386"/>
      <c r="VRV72" s="386"/>
      <c r="VRW72" s="386"/>
      <c r="VRX72" s="386"/>
      <c r="VRY72" s="386"/>
      <c r="VRZ72" s="386"/>
      <c r="VSA72" s="386"/>
      <c r="VSB72" s="386"/>
      <c r="VSC72" s="386"/>
      <c r="VSD72" s="386"/>
      <c r="VSE72" s="386"/>
      <c r="VSF72" s="386"/>
      <c r="VSG72" s="386"/>
      <c r="VSH72" s="386"/>
      <c r="VSI72" s="386"/>
      <c r="VSJ72" s="386"/>
      <c r="VSK72" s="386"/>
      <c r="VSL72" s="386"/>
      <c r="VSM72" s="386"/>
      <c r="VSN72" s="386"/>
      <c r="VSO72" s="386"/>
      <c r="VSP72" s="386"/>
      <c r="VSQ72" s="386"/>
      <c r="VSR72" s="386"/>
      <c r="VSS72" s="386"/>
      <c r="VST72" s="386"/>
      <c r="VSU72" s="386"/>
      <c r="VSV72" s="386"/>
      <c r="VSW72" s="386"/>
      <c r="VSX72" s="386"/>
      <c r="VSY72" s="386"/>
      <c r="VSZ72" s="386"/>
      <c r="VTA72" s="386"/>
      <c r="VTB72" s="386"/>
      <c r="VTC72" s="386"/>
      <c r="VTD72" s="386"/>
      <c r="VTE72" s="386"/>
      <c r="VTF72" s="386"/>
      <c r="VTG72" s="386"/>
      <c r="VTH72" s="386"/>
      <c r="VTI72" s="386"/>
      <c r="VTJ72" s="386"/>
      <c r="VTK72" s="386"/>
      <c r="VTL72" s="386"/>
      <c r="VTM72" s="386"/>
      <c r="VTN72" s="386"/>
      <c r="VTO72" s="386"/>
      <c r="VTP72" s="386"/>
      <c r="VTQ72" s="386"/>
      <c r="VTR72" s="386"/>
      <c r="VTS72" s="386"/>
      <c r="VTT72" s="386"/>
      <c r="VTU72" s="386"/>
      <c r="VTV72" s="386"/>
      <c r="VTW72" s="386"/>
      <c r="VTX72" s="386"/>
      <c r="VTY72" s="386"/>
      <c r="VTZ72" s="386"/>
      <c r="VUA72" s="386"/>
      <c r="VUB72" s="386"/>
      <c r="VUC72" s="386"/>
      <c r="VUD72" s="386"/>
      <c r="VUE72" s="386"/>
      <c r="VUF72" s="386"/>
      <c r="VUG72" s="386"/>
      <c r="VUH72" s="386"/>
      <c r="VUI72" s="386"/>
      <c r="VUJ72" s="386"/>
      <c r="VUK72" s="386"/>
      <c r="VUL72" s="386"/>
      <c r="VUM72" s="386"/>
      <c r="VUN72" s="386"/>
      <c r="VUO72" s="386"/>
      <c r="VUP72" s="386"/>
      <c r="VUQ72" s="386"/>
      <c r="VUR72" s="386"/>
      <c r="VUS72" s="386"/>
      <c r="VUT72" s="386"/>
      <c r="VUU72" s="386"/>
      <c r="VUV72" s="386"/>
      <c r="VUW72" s="386"/>
      <c r="VUX72" s="386"/>
      <c r="VUY72" s="386"/>
      <c r="VUZ72" s="386"/>
      <c r="VVA72" s="386"/>
      <c r="VVB72" s="386"/>
      <c r="VVC72" s="386"/>
      <c r="VVD72" s="386"/>
      <c r="VVE72" s="386"/>
      <c r="VVF72" s="386"/>
      <c r="VVG72" s="386"/>
      <c r="VVH72" s="386"/>
      <c r="VVI72" s="386"/>
      <c r="VVJ72" s="386"/>
      <c r="VVK72" s="386"/>
      <c r="VVL72" s="386"/>
      <c r="VVM72" s="386"/>
      <c r="VVN72" s="386"/>
      <c r="VVO72" s="386"/>
      <c r="VVP72" s="386"/>
      <c r="VVQ72" s="386"/>
      <c r="VVR72" s="386"/>
      <c r="VVS72" s="386"/>
      <c r="VVT72" s="386"/>
      <c r="VVU72" s="386"/>
      <c r="VVV72" s="386"/>
      <c r="VVW72" s="386"/>
      <c r="VVX72" s="386"/>
      <c r="VVY72" s="386"/>
      <c r="VVZ72" s="386"/>
      <c r="VWA72" s="386"/>
      <c r="VWB72" s="386"/>
      <c r="VWC72" s="386"/>
      <c r="VWD72" s="386"/>
      <c r="VWE72" s="386"/>
      <c r="VWF72" s="386"/>
      <c r="VWG72" s="386"/>
      <c r="VWH72" s="386"/>
      <c r="VWI72" s="386"/>
      <c r="VWJ72" s="386"/>
      <c r="VWK72" s="386"/>
      <c r="VWL72" s="386"/>
      <c r="VWM72" s="386"/>
      <c r="VWN72" s="386"/>
      <c r="VWO72" s="386"/>
      <c r="VWP72" s="386"/>
      <c r="VWQ72" s="386"/>
      <c r="VWR72" s="386"/>
      <c r="VWS72" s="386"/>
      <c r="VWT72" s="386"/>
      <c r="VWU72" s="386"/>
      <c r="VWV72" s="386"/>
      <c r="VWW72" s="386"/>
      <c r="VWX72" s="386"/>
      <c r="VWY72" s="386"/>
      <c r="VWZ72" s="386"/>
      <c r="VXA72" s="386"/>
      <c r="VXB72" s="386"/>
      <c r="VXC72" s="386"/>
      <c r="VXD72" s="386"/>
      <c r="VXE72" s="386"/>
      <c r="VXF72" s="386"/>
      <c r="VXG72" s="386"/>
      <c r="VXH72" s="386"/>
      <c r="VXI72" s="386"/>
      <c r="VXJ72" s="386"/>
      <c r="VXK72" s="386"/>
      <c r="VXL72" s="386"/>
      <c r="VXM72" s="386"/>
      <c r="VXN72" s="386"/>
      <c r="VXO72" s="386"/>
      <c r="VXP72" s="386"/>
      <c r="VXQ72" s="386"/>
      <c r="VXR72" s="386"/>
      <c r="VXS72" s="386"/>
      <c r="VXT72" s="386"/>
      <c r="VXU72" s="386"/>
      <c r="VXV72" s="386"/>
      <c r="VXW72" s="386"/>
      <c r="VXX72" s="386"/>
      <c r="VXY72" s="386"/>
      <c r="VXZ72" s="386"/>
      <c r="VYA72" s="386"/>
      <c r="VYB72" s="386"/>
      <c r="VYC72" s="386"/>
      <c r="VYD72" s="386"/>
      <c r="VYE72" s="386"/>
      <c r="VYF72" s="386"/>
      <c r="VYG72" s="386"/>
      <c r="VYH72" s="386"/>
      <c r="VYI72" s="386"/>
      <c r="VYJ72" s="386"/>
      <c r="VYK72" s="386"/>
      <c r="VYL72" s="386"/>
      <c r="VYM72" s="386"/>
      <c r="VYN72" s="386"/>
      <c r="VYO72" s="386"/>
      <c r="VYP72" s="386"/>
      <c r="VYQ72" s="386"/>
      <c r="VYR72" s="386"/>
      <c r="VYS72" s="386"/>
      <c r="VYT72" s="386"/>
      <c r="VYU72" s="386"/>
      <c r="VYV72" s="386"/>
      <c r="VYW72" s="386"/>
      <c r="VYX72" s="386"/>
      <c r="VYY72" s="386"/>
      <c r="VYZ72" s="386"/>
      <c r="VZA72" s="386"/>
      <c r="VZB72" s="386"/>
      <c r="VZC72" s="386"/>
      <c r="VZD72" s="386"/>
      <c r="VZE72" s="386"/>
      <c r="VZF72" s="386"/>
      <c r="VZG72" s="386"/>
      <c r="VZH72" s="386"/>
      <c r="VZI72" s="386"/>
      <c r="VZJ72" s="386"/>
      <c r="VZK72" s="386"/>
      <c r="VZL72" s="386"/>
      <c r="VZM72" s="386"/>
      <c r="VZN72" s="386"/>
      <c r="VZO72" s="386"/>
      <c r="VZP72" s="386"/>
      <c r="VZQ72" s="386"/>
      <c r="VZR72" s="386"/>
      <c r="VZS72" s="386"/>
      <c r="VZT72" s="386"/>
      <c r="VZU72" s="386"/>
      <c r="VZV72" s="386"/>
      <c r="VZW72" s="386"/>
      <c r="VZX72" s="386"/>
      <c r="VZY72" s="386"/>
      <c r="VZZ72" s="386"/>
      <c r="WAA72" s="386"/>
      <c r="WAB72" s="386"/>
      <c r="WAC72" s="386"/>
      <c r="WAD72" s="386"/>
      <c r="WAE72" s="386"/>
      <c r="WAF72" s="386"/>
      <c r="WAG72" s="386"/>
      <c r="WAH72" s="386"/>
      <c r="WAI72" s="386"/>
      <c r="WAJ72" s="386"/>
      <c r="WAK72" s="386"/>
      <c r="WAL72" s="386"/>
      <c r="WAM72" s="386"/>
      <c r="WAN72" s="386"/>
      <c r="WAO72" s="386"/>
      <c r="WAP72" s="386"/>
      <c r="WAQ72" s="386"/>
      <c r="WAR72" s="386"/>
      <c r="WAS72" s="386"/>
      <c r="WAT72" s="386"/>
      <c r="WAU72" s="386"/>
      <c r="WAV72" s="386"/>
      <c r="WAW72" s="386"/>
      <c r="WAX72" s="386"/>
      <c r="WAY72" s="386"/>
      <c r="WAZ72" s="386"/>
      <c r="WBA72" s="386"/>
      <c r="WBB72" s="386"/>
      <c r="WBC72" s="386"/>
      <c r="WBD72" s="386"/>
      <c r="WBE72" s="386"/>
      <c r="WBF72" s="386"/>
      <c r="WBG72" s="386"/>
      <c r="WBH72" s="386"/>
      <c r="WBI72" s="386"/>
      <c r="WBJ72" s="386"/>
      <c r="WBK72" s="386"/>
      <c r="WBL72" s="386"/>
      <c r="WBM72" s="386"/>
      <c r="WBN72" s="386"/>
      <c r="WBO72" s="386"/>
      <c r="WBP72" s="386"/>
      <c r="WBQ72" s="386"/>
      <c r="WBR72" s="386"/>
      <c r="WBS72" s="386"/>
      <c r="WBT72" s="386"/>
      <c r="WBU72" s="386"/>
      <c r="WBV72" s="386"/>
      <c r="WBW72" s="386"/>
      <c r="WBX72" s="386"/>
      <c r="WBY72" s="386"/>
      <c r="WBZ72" s="386"/>
      <c r="WCA72" s="386"/>
      <c r="WCB72" s="386"/>
      <c r="WCC72" s="386"/>
      <c r="WCD72" s="386"/>
      <c r="WCE72" s="386"/>
      <c r="WCF72" s="386"/>
      <c r="WCG72" s="386"/>
      <c r="WCH72" s="386"/>
      <c r="WCI72" s="386"/>
      <c r="WCJ72" s="386"/>
      <c r="WCK72" s="386"/>
      <c r="WCL72" s="386"/>
      <c r="WCM72" s="386"/>
      <c r="WCN72" s="386"/>
      <c r="WCO72" s="386"/>
      <c r="WCP72" s="386"/>
      <c r="WCQ72" s="386"/>
      <c r="WCR72" s="386"/>
      <c r="WCS72" s="386"/>
      <c r="WCT72" s="386"/>
      <c r="WCU72" s="386"/>
      <c r="WCV72" s="386"/>
      <c r="WCW72" s="386"/>
      <c r="WCX72" s="386"/>
      <c r="WCY72" s="386"/>
      <c r="WCZ72" s="386"/>
      <c r="WDA72" s="386"/>
      <c r="WDB72" s="386"/>
      <c r="WDC72" s="386"/>
      <c r="WDD72" s="386"/>
      <c r="WDE72" s="386"/>
      <c r="WDF72" s="386"/>
      <c r="WDG72" s="386"/>
      <c r="WDH72" s="386"/>
      <c r="WDI72" s="386"/>
      <c r="WDJ72" s="386"/>
      <c r="WDK72" s="386"/>
      <c r="WDL72" s="386"/>
      <c r="WDM72" s="386"/>
      <c r="WDN72" s="386"/>
      <c r="WDO72" s="386"/>
      <c r="WDP72" s="386"/>
      <c r="WDQ72" s="386"/>
      <c r="WDR72" s="386"/>
      <c r="WDS72" s="386"/>
      <c r="WDT72" s="386"/>
      <c r="WDU72" s="386"/>
      <c r="WDV72" s="386"/>
      <c r="WDW72" s="386"/>
      <c r="WDX72" s="386"/>
      <c r="WDY72" s="386"/>
      <c r="WDZ72" s="386"/>
      <c r="WEA72" s="386"/>
      <c r="WEB72" s="386"/>
      <c r="WEC72" s="386"/>
      <c r="WED72" s="386"/>
      <c r="WEE72" s="386"/>
      <c r="WEF72" s="386"/>
      <c r="WEG72" s="386"/>
      <c r="WEH72" s="386"/>
      <c r="WEI72" s="386"/>
      <c r="WEJ72" s="386"/>
      <c r="WEK72" s="386"/>
      <c r="WEL72" s="386"/>
      <c r="WEM72" s="386"/>
      <c r="WEN72" s="386"/>
      <c r="WEO72" s="386"/>
      <c r="WEP72" s="386"/>
      <c r="WEQ72" s="386"/>
      <c r="WER72" s="386"/>
      <c r="WES72" s="386"/>
      <c r="WET72" s="386"/>
      <c r="WEU72" s="386"/>
      <c r="WEV72" s="386"/>
      <c r="WEW72" s="386"/>
      <c r="WEX72" s="386"/>
      <c r="WEY72" s="386"/>
      <c r="WEZ72" s="386"/>
      <c r="WFA72" s="386"/>
      <c r="WFB72" s="386"/>
      <c r="WFC72" s="386"/>
      <c r="WFD72" s="386"/>
      <c r="WFE72" s="386"/>
      <c r="WFF72" s="386"/>
      <c r="WFG72" s="386"/>
      <c r="WFH72" s="386"/>
      <c r="WFI72" s="386"/>
      <c r="WFJ72" s="386"/>
      <c r="WFK72" s="386"/>
      <c r="WFL72" s="386"/>
      <c r="WFM72" s="386"/>
      <c r="WFN72" s="386"/>
      <c r="WFO72" s="386"/>
      <c r="WFP72" s="386"/>
      <c r="WFQ72" s="386"/>
      <c r="WFR72" s="386"/>
      <c r="WFS72" s="386"/>
      <c r="WFT72" s="386"/>
      <c r="WFU72" s="386"/>
      <c r="WFV72" s="386"/>
      <c r="WFW72" s="386"/>
      <c r="WFX72" s="386"/>
      <c r="WFY72" s="386"/>
      <c r="WFZ72" s="386"/>
      <c r="WGA72" s="386"/>
      <c r="WGB72" s="386"/>
      <c r="WGC72" s="386"/>
      <c r="WGD72" s="386"/>
      <c r="WGE72" s="386"/>
      <c r="WGF72" s="386"/>
      <c r="WGG72" s="386"/>
      <c r="WGH72" s="386"/>
      <c r="WGI72" s="386"/>
      <c r="WGJ72" s="386"/>
      <c r="WGK72" s="386"/>
      <c r="WGL72" s="386"/>
      <c r="WGM72" s="386"/>
      <c r="WGN72" s="386"/>
      <c r="WGO72" s="386"/>
      <c r="WGP72" s="386"/>
      <c r="WGQ72" s="386"/>
      <c r="WGR72" s="386"/>
      <c r="WGS72" s="386"/>
      <c r="WGT72" s="386"/>
      <c r="WGU72" s="386"/>
      <c r="WGV72" s="386"/>
      <c r="WGW72" s="386"/>
      <c r="WGX72" s="386"/>
      <c r="WGY72" s="386"/>
      <c r="WGZ72" s="386"/>
      <c r="WHA72" s="386"/>
      <c r="WHB72" s="386"/>
      <c r="WHC72" s="386"/>
      <c r="WHD72" s="386"/>
      <c r="WHE72" s="386"/>
      <c r="WHF72" s="386"/>
      <c r="WHG72" s="386"/>
      <c r="WHH72" s="386"/>
      <c r="WHI72" s="386"/>
      <c r="WHJ72" s="386"/>
      <c r="WHK72" s="386"/>
      <c r="WHL72" s="386"/>
      <c r="WHM72" s="386"/>
      <c r="WHN72" s="386"/>
      <c r="WHO72" s="386"/>
      <c r="WHP72" s="386"/>
      <c r="WHQ72" s="386"/>
      <c r="WHR72" s="386"/>
      <c r="WHS72" s="386"/>
      <c r="WHT72" s="386"/>
      <c r="WHU72" s="386"/>
      <c r="WHV72" s="386"/>
      <c r="WHW72" s="386"/>
      <c r="WHX72" s="386"/>
      <c r="WHY72" s="386"/>
      <c r="WHZ72" s="386"/>
      <c r="WIA72" s="386"/>
      <c r="WIB72" s="386"/>
      <c r="WIC72" s="386"/>
      <c r="WID72" s="386"/>
      <c r="WIE72" s="386"/>
      <c r="WIF72" s="386"/>
      <c r="WIG72" s="386"/>
      <c r="WIH72" s="386"/>
      <c r="WII72" s="386"/>
      <c r="WIJ72" s="386"/>
      <c r="WIK72" s="386"/>
      <c r="WIL72" s="386"/>
      <c r="WIM72" s="386"/>
      <c r="WIN72" s="386"/>
      <c r="WIO72" s="386"/>
      <c r="WIP72" s="386"/>
      <c r="WIQ72" s="386"/>
      <c r="WIR72" s="386"/>
      <c r="WIS72" s="386"/>
      <c r="WIT72" s="386"/>
      <c r="WIU72" s="386"/>
      <c r="WIV72" s="386"/>
      <c r="WIW72" s="386"/>
      <c r="WIX72" s="386"/>
      <c r="WIY72" s="386"/>
      <c r="WIZ72" s="386"/>
      <c r="WJA72" s="386"/>
      <c r="WJB72" s="386"/>
      <c r="WJC72" s="386"/>
      <c r="WJD72" s="386"/>
      <c r="WJE72" s="386"/>
      <c r="WJF72" s="386"/>
      <c r="WJG72" s="386"/>
      <c r="WJH72" s="386"/>
      <c r="WJI72" s="386"/>
      <c r="WJJ72" s="386"/>
      <c r="WJK72" s="386"/>
      <c r="WJL72" s="386"/>
      <c r="WJM72" s="386"/>
      <c r="WJN72" s="386"/>
      <c r="WJO72" s="386"/>
      <c r="WJP72" s="386"/>
      <c r="WJQ72" s="386"/>
      <c r="WJR72" s="386"/>
      <c r="WJS72" s="386"/>
      <c r="WJT72" s="386"/>
      <c r="WJU72" s="386"/>
      <c r="WJV72" s="386"/>
      <c r="WJW72" s="386"/>
      <c r="WJX72" s="386"/>
      <c r="WJY72" s="386"/>
      <c r="WJZ72" s="386"/>
      <c r="WKA72" s="386"/>
      <c r="WKB72" s="386"/>
      <c r="WKC72" s="386"/>
      <c r="WKD72" s="386"/>
      <c r="WKE72" s="386"/>
      <c r="WKF72" s="386"/>
      <c r="WKG72" s="386"/>
      <c r="WKH72" s="386"/>
      <c r="WKI72" s="386"/>
      <c r="WKJ72" s="386"/>
      <c r="WKK72" s="386"/>
      <c r="WKL72" s="386"/>
      <c r="WKM72" s="386"/>
      <c r="WKN72" s="386"/>
      <c r="WKO72" s="386"/>
      <c r="WKP72" s="386"/>
      <c r="WKQ72" s="386"/>
      <c r="WKR72" s="386"/>
      <c r="WKS72" s="386"/>
      <c r="WKT72" s="386"/>
      <c r="WKU72" s="386"/>
      <c r="WKV72" s="386"/>
      <c r="WKW72" s="386"/>
      <c r="WKX72" s="386"/>
      <c r="WKY72" s="386"/>
      <c r="WKZ72" s="386"/>
      <c r="WLA72" s="386"/>
      <c r="WLB72" s="386"/>
      <c r="WLC72" s="386"/>
      <c r="WLD72" s="386"/>
      <c r="WLE72" s="386"/>
      <c r="WLF72" s="386"/>
      <c r="WLG72" s="386"/>
      <c r="WLH72" s="386"/>
      <c r="WLI72" s="386"/>
      <c r="WLJ72" s="386"/>
      <c r="WLK72" s="386"/>
      <c r="WLL72" s="386"/>
      <c r="WLM72" s="386"/>
      <c r="WLN72" s="386"/>
      <c r="WLO72" s="386"/>
      <c r="WLP72" s="386"/>
      <c r="WLQ72" s="386"/>
      <c r="WLR72" s="386"/>
      <c r="WLS72" s="386"/>
      <c r="WLT72" s="386"/>
      <c r="WLU72" s="386"/>
      <c r="WLV72" s="386"/>
      <c r="WLW72" s="386"/>
      <c r="WLX72" s="386"/>
      <c r="WLY72" s="386"/>
      <c r="WLZ72" s="386"/>
      <c r="WMA72" s="386"/>
      <c r="WMB72" s="386"/>
      <c r="WMC72" s="386"/>
      <c r="WMD72" s="386"/>
      <c r="WME72" s="386"/>
      <c r="WMF72" s="386"/>
      <c r="WMG72" s="386"/>
      <c r="WMH72" s="386"/>
      <c r="WMI72" s="386"/>
      <c r="WMJ72" s="386"/>
      <c r="WMK72" s="386"/>
      <c r="WML72" s="386"/>
      <c r="WMM72" s="386"/>
      <c r="WMN72" s="386"/>
      <c r="WMO72" s="386"/>
      <c r="WMP72" s="386"/>
      <c r="WMQ72" s="386"/>
      <c r="WMR72" s="386"/>
      <c r="WMS72" s="386"/>
      <c r="WMT72" s="386"/>
      <c r="WMU72" s="386"/>
      <c r="WMV72" s="386"/>
      <c r="WMW72" s="386"/>
      <c r="WMX72" s="386"/>
      <c r="WMY72" s="386"/>
      <c r="WMZ72" s="386"/>
      <c r="WNA72" s="386"/>
      <c r="WNB72" s="386"/>
      <c r="WNC72" s="386"/>
      <c r="WND72" s="386"/>
      <c r="WNE72" s="386"/>
      <c r="WNF72" s="386"/>
      <c r="WNG72" s="386"/>
      <c r="WNH72" s="386"/>
      <c r="WNI72" s="386"/>
      <c r="WNJ72" s="386"/>
      <c r="WNK72" s="386"/>
      <c r="WNL72" s="386"/>
      <c r="WNM72" s="386"/>
      <c r="WNN72" s="386"/>
      <c r="WNO72" s="386"/>
      <c r="WNP72" s="386"/>
      <c r="WNQ72" s="386"/>
      <c r="WNR72" s="386"/>
      <c r="WNS72" s="386"/>
      <c r="WNT72" s="386"/>
      <c r="WNU72" s="386"/>
      <c r="WNV72" s="386"/>
      <c r="WNW72" s="386"/>
      <c r="WNX72" s="386"/>
      <c r="WNY72" s="386"/>
      <c r="WNZ72" s="386"/>
      <c r="WOA72" s="386"/>
      <c r="WOB72" s="386"/>
      <c r="WOC72" s="386"/>
      <c r="WOD72" s="386"/>
      <c r="WOE72" s="386"/>
      <c r="WOF72" s="386"/>
      <c r="WOG72" s="386"/>
      <c r="WOH72" s="386"/>
      <c r="WOI72" s="386"/>
      <c r="WOJ72" s="386"/>
      <c r="WOK72" s="386"/>
      <c r="WOL72" s="386"/>
      <c r="WOM72" s="386"/>
      <c r="WON72" s="386"/>
      <c r="WOO72" s="386"/>
      <c r="WOP72" s="386"/>
      <c r="WOQ72" s="386"/>
      <c r="WOR72" s="386"/>
      <c r="WOS72" s="386"/>
      <c r="WOT72" s="386"/>
      <c r="WOU72" s="386"/>
      <c r="WOV72" s="386"/>
      <c r="WOW72" s="386"/>
      <c r="WOX72" s="386"/>
      <c r="WOY72" s="386"/>
      <c r="WOZ72" s="386"/>
      <c r="WPA72" s="386"/>
      <c r="WPB72" s="386"/>
      <c r="WPC72" s="386"/>
      <c r="WPD72" s="386"/>
      <c r="WPE72" s="386"/>
      <c r="WPF72" s="386"/>
      <c r="WPG72" s="386"/>
      <c r="WPH72" s="386"/>
      <c r="WPI72" s="386"/>
      <c r="WPJ72" s="386"/>
      <c r="WPK72" s="386"/>
      <c r="WPL72" s="386"/>
      <c r="WPM72" s="386"/>
      <c r="WPN72" s="386"/>
      <c r="WPO72" s="386"/>
      <c r="WPP72" s="386"/>
      <c r="WPQ72" s="386"/>
      <c r="WPR72" s="386"/>
      <c r="WPS72" s="386"/>
      <c r="WPT72" s="386"/>
      <c r="WPU72" s="386"/>
      <c r="WPV72" s="386"/>
      <c r="WPW72" s="386"/>
      <c r="WPX72" s="386"/>
      <c r="WPY72" s="386"/>
      <c r="WPZ72" s="386"/>
      <c r="WQA72" s="386"/>
      <c r="WQB72" s="386"/>
      <c r="WQC72" s="386"/>
      <c r="WQD72" s="386"/>
      <c r="WQE72" s="386"/>
      <c r="WQF72" s="386"/>
      <c r="WQG72" s="386"/>
      <c r="WQH72" s="386"/>
      <c r="WQI72" s="386"/>
      <c r="WQJ72" s="386"/>
      <c r="WQK72" s="386"/>
      <c r="WQL72" s="386"/>
      <c r="WQM72" s="386"/>
      <c r="WQN72" s="386"/>
      <c r="WQO72" s="386"/>
      <c r="WQP72" s="386"/>
      <c r="WQQ72" s="386"/>
      <c r="WQR72" s="386"/>
      <c r="WQS72" s="386"/>
      <c r="WQT72" s="386"/>
      <c r="WQU72" s="386"/>
      <c r="WQV72" s="386"/>
      <c r="WQW72" s="386"/>
      <c r="WQX72" s="386"/>
      <c r="WQY72" s="386"/>
      <c r="WQZ72" s="386"/>
      <c r="WRA72" s="386"/>
      <c r="WRB72" s="386"/>
      <c r="WRC72" s="386"/>
      <c r="WRD72" s="386"/>
      <c r="WRE72" s="386"/>
      <c r="WRF72" s="386"/>
      <c r="WRG72" s="386"/>
      <c r="WRH72" s="386"/>
      <c r="WRI72" s="386"/>
      <c r="WRJ72" s="386"/>
      <c r="WRK72" s="386"/>
      <c r="WRL72" s="386"/>
      <c r="WRM72" s="386"/>
      <c r="WRN72" s="386"/>
      <c r="WRO72" s="386"/>
      <c r="WRP72" s="386"/>
      <c r="WRQ72" s="386"/>
      <c r="WRR72" s="386"/>
      <c r="WRS72" s="386"/>
      <c r="WRT72" s="386"/>
      <c r="WRU72" s="386"/>
      <c r="WRV72" s="386"/>
      <c r="WRW72" s="386"/>
      <c r="WRX72" s="386"/>
      <c r="WRY72" s="386"/>
      <c r="WRZ72" s="386"/>
      <c r="WSA72" s="386"/>
      <c r="WSB72" s="386"/>
      <c r="WSC72" s="386"/>
      <c r="WSD72" s="386"/>
      <c r="WSE72" s="386"/>
      <c r="WSF72" s="386"/>
      <c r="WSG72" s="386"/>
      <c r="WSH72" s="386"/>
      <c r="WSI72" s="386"/>
      <c r="WSJ72" s="386"/>
      <c r="WSK72" s="386"/>
      <c r="WSL72" s="386"/>
      <c r="WSM72" s="386"/>
      <c r="WSN72" s="386"/>
      <c r="WSO72" s="386"/>
      <c r="WSP72" s="386"/>
      <c r="WSQ72" s="386"/>
      <c r="WSR72" s="386"/>
      <c r="WSS72" s="386"/>
      <c r="WST72" s="386"/>
      <c r="WSU72" s="386"/>
      <c r="WSV72" s="386"/>
      <c r="WSW72" s="386"/>
      <c r="WSX72" s="386"/>
      <c r="WSY72" s="386"/>
      <c r="WSZ72" s="386"/>
      <c r="WTA72" s="386"/>
      <c r="WTB72" s="386"/>
      <c r="WTC72" s="386"/>
      <c r="WTD72" s="386"/>
      <c r="WTE72" s="386"/>
      <c r="WTF72" s="386"/>
      <c r="WTG72" s="386"/>
      <c r="WTH72" s="386"/>
      <c r="WTI72" s="386"/>
      <c r="WTJ72" s="386"/>
      <c r="WTK72" s="386"/>
      <c r="WTL72" s="386"/>
      <c r="WTM72" s="386"/>
      <c r="WTN72" s="386"/>
      <c r="WTO72" s="386"/>
      <c r="WTP72" s="386"/>
      <c r="WTQ72" s="386"/>
      <c r="WTR72" s="386"/>
      <c r="WTS72" s="386"/>
      <c r="WTT72" s="386"/>
      <c r="WTU72" s="386"/>
      <c r="WTV72" s="386"/>
      <c r="WTW72" s="386"/>
      <c r="WTX72" s="386"/>
      <c r="WTY72" s="386"/>
      <c r="WTZ72" s="386"/>
      <c r="WUA72" s="386"/>
      <c r="WUB72" s="386"/>
      <c r="WUC72" s="386"/>
      <c r="WUD72" s="386"/>
      <c r="WUE72" s="386"/>
      <c r="WUF72" s="386"/>
      <c r="WUG72" s="386"/>
      <c r="WUH72" s="386"/>
      <c r="WUI72" s="386"/>
      <c r="WUJ72" s="386"/>
      <c r="WUK72" s="386"/>
      <c r="WUL72" s="386"/>
      <c r="WUM72" s="386"/>
      <c r="WUN72" s="386"/>
      <c r="WUO72" s="386"/>
      <c r="WUP72" s="386"/>
      <c r="WUQ72" s="386"/>
      <c r="WUR72" s="386"/>
      <c r="WUS72" s="386"/>
      <c r="WUT72" s="386"/>
      <c r="WUU72" s="386"/>
      <c r="WUV72" s="386"/>
      <c r="WUW72" s="386"/>
      <c r="WUX72" s="386"/>
      <c r="WUY72" s="386"/>
      <c r="WUZ72" s="386"/>
      <c r="WVA72" s="386"/>
      <c r="WVB72" s="386"/>
      <c r="WVC72" s="386"/>
      <c r="WVD72" s="386"/>
      <c r="WVE72" s="386"/>
      <c r="WVF72" s="386"/>
      <c r="WVG72" s="386"/>
      <c r="WVH72" s="386"/>
      <c r="WVI72" s="386"/>
      <c r="WVJ72" s="386"/>
      <c r="WVK72" s="386"/>
      <c r="WVL72" s="386"/>
      <c r="WVM72" s="386"/>
      <c r="WVN72" s="386"/>
      <c r="WVO72" s="386"/>
      <c r="WVP72" s="386"/>
      <c r="WVQ72" s="386"/>
      <c r="WVR72" s="386"/>
      <c r="WVS72" s="386"/>
      <c r="WVT72" s="386"/>
      <c r="WVU72" s="386"/>
      <c r="WVV72" s="386"/>
      <c r="WVW72" s="386"/>
      <c r="WVX72" s="386"/>
      <c r="WVY72" s="386"/>
      <c r="WVZ72" s="386"/>
      <c r="WWA72" s="386"/>
      <c r="WWB72" s="386"/>
      <c r="WWC72" s="386"/>
      <c r="WWD72" s="386"/>
      <c r="WWE72" s="386"/>
      <c r="WWF72" s="386"/>
      <c r="WWG72" s="386"/>
      <c r="WWH72" s="386"/>
      <c r="WWI72" s="386"/>
      <c r="WWJ72" s="386"/>
      <c r="WWK72" s="386"/>
      <c r="WWL72" s="386"/>
      <c r="WWM72" s="386"/>
      <c r="WWN72" s="386"/>
      <c r="WWO72" s="386"/>
      <c r="WWP72" s="386"/>
      <c r="WWQ72" s="386"/>
      <c r="WWR72" s="386"/>
      <c r="WWS72" s="386"/>
      <c r="WWT72" s="386"/>
      <c r="WWU72" s="386"/>
      <c r="WWV72" s="386"/>
      <c r="WWW72" s="386"/>
      <c r="WWX72" s="386"/>
      <c r="WWY72" s="386"/>
      <c r="WWZ72" s="386"/>
      <c r="WXA72" s="386"/>
      <c r="WXB72" s="386"/>
      <c r="WXC72" s="386"/>
      <c r="WXD72" s="386"/>
      <c r="WXE72" s="386"/>
      <c r="WXF72" s="386"/>
      <c r="WXG72" s="386"/>
      <c r="WXH72" s="386"/>
      <c r="WXI72" s="386"/>
      <c r="WXJ72" s="386"/>
      <c r="WXK72" s="386"/>
      <c r="WXL72" s="386"/>
      <c r="WXM72" s="386"/>
      <c r="WXN72" s="386"/>
      <c r="WXO72" s="386"/>
      <c r="WXP72" s="386"/>
      <c r="WXQ72" s="386"/>
      <c r="WXR72" s="386"/>
      <c r="WXS72" s="386"/>
      <c r="WXT72" s="386"/>
      <c r="WXU72" s="386"/>
      <c r="WXV72" s="386"/>
      <c r="WXW72" s="386"/>
      <c r="WXX72" s="386"/>
      <c r="WXY72" s="386"/>
      <c r="WXZ72" s="386"/>
      <c r="WYA72" s="386"/>
      <c r="WYB72" s="386"/>
      <c r="WYC72" s="386"/>
      <c r="WYD72" s="386"/>
      <c r="WYE72" s="386"/>
      <c r="WYF72" s="386"/>
      <c r="WYG72" s="386"/>
      <c r="WYH72" s="386"/>
      <c r="WYI72" s="386"/>
      <c r="WYJ72" s="386"/>
      <c r="WYK72" s="386"/>
      <c r="WYL72" s="386"/>
      <c r="WYM72" s="386"/>
      <c r="WYN72" s="386"/>
      <c r="WYO72" s="386"/>
      <c r="WYP72" s="386"/>
      <c r="WYQ72" s="386"/>
      <c r="WYR72" s="386"/>
      <c r="WYS72" s="386"/>
      <c r="WYT72" s="386"/>
      <c r="WYU72" s="386"/>
      <c r="WYV72" s="386"/>
      <c r="WYW72" s="386"/>
      <c r="WYX72" s="386"/>
      <c r="WYY72" s="386"/>
      <c r="WYZ72" s="386"/>
      <c r="WZA72" s="386"/>
      <c r="WZB72" s="386"/>
      <c r="WZC72" s="386"/>
      <c r="WZD72" s="386"/>
      <c r="WZE72" s="386"/>
      <c r="WZF72" s="386"/>
      <c r="WZG72" s="386"/>
      <c r="WZH72" s="386"/>
      <c r="WZI72" s="386"/>
      <c r="WZJ72" s="386"/>
      <c r="WZK72" s="386"/>
      <c r="WZL72" s="386"/>
      <c r="WZM72" s="386"/>
      <c r="WZN72" s="386"/>
      <c r="WZO72" s="386"/>
      <c r="WZP72" s="386"/>
      <c r="WZQ72" s="386"/>
      <c r="WZR72" s="386"/>
      <c r="WZS72" s="386"/>
      <c r="WZT72" s="386"/>
      <c r="WZU72" s="386"/>
      <c r="WZV72" s="386"/>
      <c r="WZW72" s="386"/>
      <c r="WZX72" s="386"/>
      <c r="WZY72" s="386"/>
      <c r="WZZ72" s="386"/>
      <c r="XAA72" s="386"/>
      <c r="XAB72" s="386"/>
      <c r="XAC72" s="386"/>
      <c r="XAD72" s="386"/>
      <c r="XAE72" s="386"/>
      <c r="XAF72" s="386"/>
      <c r="XAG72" s="386"/>
      <c r="XAH72" s="386"/>
      <c r="XAI72" s="386"/>
      <c r="XAJ72" s="386"/>
      <c r="XAK72" s="386"/>
      <c r="XAL72" s="386"/>
      <c r="XAM72" s="386"/>
      <c r="XAN72" s="386"/>
      <c r="XAO72" s="386"/>
      <c r="XAP72" s="386"/>
      <c r="XAQ72" s="386"/>
      <c r="XAR72" s="386"/>
      <c r="XAS72" s="386"/>
      <c r="XAT72" s="386"/>
      <c r="XAU72" s="386"/>
      <c r="XAV72" s="386"/>
      <c r="XAW72" s="386"/>
      <c r="XAX72" s="386"/>
      <c r="XAY72" s="386"/>
      <c r="XAZ72" s="386"/>
      <c r="XBA72" s="386"/>
      <c r="XBB72" s="386"/>
      <c r="XBC72" s="386"/>
      <c r="XBD72" s="386"/>
      <c r="XBE72" s="386"/>
      <c r="XBF72" s="386"/>
      <c r="XBG72" s="386"/>
      <c r="XBH72" s="386"/>
      <c r="XBI72" s="386"/>
      <c r="XBJ72" s="386"/>
      <c r="XBK72" s="386"/>
      <c r="XBL72" s="386"/>
      <c r="XBM72" s="386"/>
      <c r="XBN72" s="386"/>
      <c r="XBO72" s="386"/>
      <c r="XBP72" s="386"/>
      <c r="XBQ72" s="386"/>
      <c r="XBR72" s="386"/>
      <c r="XBS72" s="386"/>
      <c r="XBT72" s="386"/>
      <c r="XBU72" s="386"/>
      <c r="XBV72" s="386"/>
      <c r="XBW72" s="386"/>
      <c r="XBX72" s="386"/>
      <c r="XBY72" s="386"/>
      <c r="XBZ72" s="386"/>
      <c r="XCA72" s="386"/>
      <c r="XCB72" s="386"/>
      <c r="XCC72" s="386"/>
      <c r="XCD72" s="386"/>
      <c r="XCE72" s="386"/>
      <c r="XCF72" s="386"/>
      <c r="XCG72" s="386"/>
      <c r="XCH72" s="386"/>
      <c r="XCI72" s="386"/>
      <c r="XCJ72" s="386"/>
      <c r="XCK72" s="386"/>
      <c r="XCL72" s="386"/>
      <c r="XCM72" s="386"/>
      <c r="XCN72" s="386"/>
      <c r="XCO72" s="386"/>
      <c r="XCP72" s="386"/>
      <c r="XCQ72" s="386"/>
      <c r="XCR72" s="386"/>
      <c r="XCS72" s="386"/>
      <c r="XCT72" s="386"/>
      <c r="XCU72" s="386"/>
      <c r="XCV72" s="386"/>
      <c r="XCW72" s="386"/>
      <c r="XCX72" s="386"/>
      <c r="XCY72" s="386"/>
      <c r="XCZ72" s="386"/>
      <c r="XDA72" s="386"/>
      <c r="XDB72" s="386"/>
      <c r="XDC72" s="386"/>
      <c r="XDD72" s="386"/>
      <c r="XDE72" s="386"/>
      <c r="XDF72" s="386"/>
      <c r="XDG72" s="386"/>
      <c r="XDH72" s="386"/>
      <c r="XDI72" s="386"/>
      <c r="XDJ72" s="386"/>
      <c r="XDK72" s="386"/>
      <c r="XDL72" s="386"/>
      <c r="XDM72" s="386"/>
      <c r="XDN72" s="386"/>
      <c r="XDO72" s="386"/>
      <c r="XDP72" s="386"/>
      <c r="XDQ72" s="386"/>
      <c r="XDR72" s="386"/>
      <c r="XDS72" s="386"/>
      <c r="XDT72" s="386"/>
      <c r="XDU72" s="386"/>
      <c r="XDV72" s="386"/>
      <c r="XDW72" s="386"/>
      <c r="XDX72" s="386"/>
      <c r="XDY72" s="386"/>
      <c r="XDZ72" s="386"/>
      <c r="XEA72" s="386"/>
      <c r="XEB72" s="386"/>
      <c r="XEC72" s="386"/>
      <c r="XED72" s="386"/>
      <c r="XEE72" s="386"/>
      <c r="XEF72" s="386"/>
      <c r="XEG72" s="386"/>
      <c r="XEH72" s="386"/>
      <c r="XEI72" s="386"/>
      <c r="XEJ72" s="386"/>
      <c r="XEK72" s="386"/>
      <c r="XEL72" s="386"/>
      <c r="XEM72" s="386"/>
      <c r="XEN72" s="386"/>
      <c r="XEO72" s="386"/>
      <c r="XEP72" s="386"/>
      <c r="XEQ72" s="386"/>
      <c r="XER72" s="386"/>
      <c r="XES72" s="386"/>
      <c r="XET72" s="386"/>
      <c r="XEU72" s="386"/>
      <c r="XEV72" s="386"/>
      <c r="XEW72" s="386"/>
      <c r="XEX72" s="386"/>
      <c r="XEY72" s="386"/>
      <c r="XEZ72" s="386"/>
      <c r="XFA72" s="386"/>
      <c r="XFB72" s="386"/>
      <c r="XFC72" s="386"/>
      <c r="XFD72" s="386"/>
    </row>
    <row r="73" spans="1:16384" s="181" customFormat="1">
      <c r="A73" s="423" t="s">
        <v>101</v>
      </c>
      <c r="B73" s="475">
        <v>43186</v>
      </c>
      <c r="C73" s="423" t="s">
        <v>318</v>
      </c>
      <c r="D73" s="424" t="s">
        <v>319</v>
      </c>
      <c r="E73" s="425">
        <v>2700</v>
      </c>
      <c r="F73" s="426" t="s">
        <v>320</v>
      </c>
      <c r="G73" s="427">
        <v>43246</v>
      </c>
      <c r="H73" s="424">
        <v>60</v>
      </c>
      <c r="I73" s="474">
        <v>43283</v>
      </c>
      <c r="J73" s="434">
        <v>2700</v>
      </c>
      <c r="K73" s="435">
        <v>0</v>
      </c>
      <c r="L73" s="436">
        <v>584</v>
      </c>
      <c r="M73" s="437" t="s">
        <v>122</v>
      </c>
      <c r="N73" s="437" t="s">
        <v>261</v>
      </c>
      <c r="O73" s="438">
        <v>1</v>
      </c>
      <c r="P73" s="439" t="s">
        <v>107</v>
      </c>
      <c r="Q73" s="437">
        <v>2700</v>
      </c>
      <c r="R73" s="437">
        <v>2700</v>
      </c>
      <c r="S73" s="437" t="s">
        <v>262</v>
      </c>
      <c r="T73" s="439">
        <v>170</v>
      </c>
      <c r="U73" s="447">
        <v>170</v>
      </c>
      <c r="V73" s="448" t="s">
        <v>321</v>
      </c>
      <c r="W73" s="449">
        <v>43187</v>
      </c>
      <c r="X73" s="439"/>
      <c r="Y73" s="458">
        <v>0.17</v>
      </c>
      <c r="Z73" s="459"/>
      <c r="AA73" s="460"/>
      <c r="AB73" s="461"/>
      <c r="AC73" s="461"/>
      <c r="AD73" s="386"/>
      <c r="AE73" s="386"/>
      <c r="AF73" s="386"/>
      <c r="AG73" s="386"/>
      <c r="AH73" s="386"/>
      <c r="AI73" s="386"/>
      <c r="AJ73" s="386"/>
      <c r="AK73" s="386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6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6"/>
      <c r="BV73" s="386"/>
      <c r="BW73" s="386"/>
      <c r="BX73" s="386"/>
      <c r="BY73" s="386"/>
      <c r="BZ73" s="386"/>
      <c r="CA73" s="386"/>
      <c r="CB73" s="386"/>
      <c r="CC73" s="386"/>
      <c r="CD73" s="386"/>
      <c r="CE73" s="386"/>
      <c r="CF73" s="386"/>
      <c r="CG73" s="386"/>
      <c r="CH73" s="386"/>
      <c r="CI73" s="386"/>
      <c r="CJ73" s="386"/>
      <c r="CK73" s="386"/>
      <c r="CL73" s="386"/>
      <c r="CM73" s="386"/>
      <c r="CN73" s="386"/>
      <c r="CO73" s="386"/>
      <c r="CP73" s="386"/>
      <c r="CQ73" s="386"/>
      <c r="CR73" s="386"/>
      <c r="CS73" s="386"/>
      <c r="CT73" s="386"/>
      <c r="CU73" s="386"/>
      <c r="CV73" s="386"/>
      <c r="CW73" s="386"/>
      <c r="CX73" s="386"/>
      <c r="CY73" s="386"/>
      <c r="CZ73" s="386"/>
      <c r="DA73" s="386"/>
      <c r="DB73" s="386"/>
      <c r="DC73" s="386"/>
      <c r="DD73" s="386"/>
      <c r="DE73" s="386"/>
      <c r="DF73" s="386"/>
      <c r="DG73" s="386"/>
      <c r="DH73" s="386"/>
      <c r="DI73" s="386"/>
      <c r="DJ73" s="386"/>
      <c r="DK73" s="386"/>
      <c r="DL73" s="386"/>
      <c r="DM73" s="386"/>
      <c r="DN73" s="386"/>
      <c r="DO73" s="386"/>
      <c r="DP73" s="386"/>
      <c r="DQ73" s="386"/>
      <c r="DR73" s="386"/>
      <c r="DS73" s="386"/>
      <c r="DT73" s="386"/>
      <c r="DU73" s="386"/>
      <c r="DV73" s="386"/>
      <c r="DW73" s="386"/>
      <c r="DX73" s="386"/>
      <c r="DY73" s="386"/>
      <c r="DZ73" s="386"/>
      <c r="EA73" s="386"/>
      <c r="EB73" s="386"/>
      <c r="EC73" s="386"/>
      <c r="ED73" s="386"/>
      <c r="EE73" s="386"/>
      <c r="EF73" s="386"/>
      <c r="EG73" s="386"/>
      <c r="EH73" s="386"/>
      <c r="EI73" s="386"/>
      <c r="EJ73" s="386"/>
      <c r="EK73" s="386"/>
      <c r="EL73" s="386"/>
      <c r="EM73" s="386"/>
      <c r="EN73" s="386"/>
      <c r="EO73" s="386"/>
      <c r="EP73" s="386"/>
      <c r="EQ73" s="386"/>
      <c r="ER73" s="386"/>
      <c r="ES73" s="386"/>
      <c r="ET73" s="386"/>
      <c r="EU73" s="386"/>
      <c r="EV73" s="386"/>
      <c r="EW73" s="386"/>
      <c r="EX73" s="386"/>
      <c r="EY73" s="386"/>
      <c r="EZ73" s="386"/>
      <c r="FA73" s="386"/>
      <c r="FB73" s="386"/>
      <c r="FC73" s="386"/>
      <c r="FD73" s="386"/>
      <c r="FE73" s="386"/>
      <c r="FF73" s="386"/>
      <c r="FG73" s="386"/>
      <c r="FH73" s="386"/>
      <c r="FI73" s="386"/>
      <c r="FJ73" s="386"/>
      <c r="FK73" s="386"/>
      <c r="FL73" s="386"/>
      <c r="FM73" s="386"/>
      <c r="FN73" s="386"/>
      <c r="FO73" s="386"/>
      <c r="FP73" s="386"/>
      <c r="FQ73" s="386"/>
      <c r="FR73" s="386"/>
      <c r="FS73" s="386"/>
      <c r="FT73" s="386"/>
      <c r="FU73" s="386"/>
      <c r="FV73" s="386"/>
      <c r="FW73" s="386"/>
      <c r="FX73" s="386"/>
      <c r="FY73" s="386"/>
      <c r="FZ73" s="386"/>
      <c r="GA73" s="386"/>
      <c r="GB73" s="386"/>
      <c r="GC73" s="386"/>
      <c r="GD73" s="386"/>
      <c r="GE73" s="386"/>
      <c r="GF73" s="386"/>
      <c r="GG73" s="386"/>
      <c r="GH73" s="386"/>
      <c r="GI73" s="386"/>
      <c r="GJ73" s="386"/>
      <c r="GK73" s="386"/>
      <c r="GL73" s="386"/>
      <c r="GM73" s="386"/>
      <c r="GN73" s="386"/>
      <c r="GO73" s="386"/>
      <c r="GP73" s="386"/>
      <c r="GQ73" s="386"/>
      <c r="GR73" s="386"/>
      <c r="GS73" s="386"/>
      <c r="GT73" s="386"/>
      <c r="GU73" s="386"/>
      <c r="GV73" s="386"/>
      <c r="GW73" s="386"/>
      <c r="GX73" s="386"/>
      <c r="GY73" s="386"/>
      <c r="GZ73" s="386"/>
      <c r="HA73" s="386"/>
      <c r="HB73" s="386"/>
      <c r="HC73" s="386"/>
      <c r="HD73" s="386"/>
      <c r="HE73" s="386"/>
      <c r="HF73" s="386"/>
      <c r="HG73" s="386"/>
      <c r="HH73" s="386"/>
      <c r="HI73" s="386"/>
      <c r="HJ73" s="386"/>
      <c r="HK73" s="386"/>
      <c r="HL73" s="386"/>
      <c r="HM73" s="386"/>
      <c r="HN73" s="386"/>
      <c r="HO73" s="386"/>
      <c r="HP73" s="386"/>
      <c r="HQ73" s="386"/>
      <c r="HR73" s="386"/>
      <c r="HS73" s="386"/>
      <c r="HT73" s="386"/>
      <c r="HU73" s="386"/>
      <c r="HV73" s="386"/>
      <c r="HW73" s="386"/>
      <c r="HX73" s="386"/>
      <c r="HY73" s="386"/>
      <c r="HZ73" s="386"/>
      <c r="IA73" s="386"/>
      <c r="IB73" s="386"/>
      <c r="IC73" s="386"/>
      <c r="ID73" s="386"/>
      <c r="IE73" s="386"/>
      <c r="IF73" s="386"/>
      <c r="IG73" s="386"/>
      <c r="IH73" s="386"/>
      <c r="II73" s="386"/>
      <c r="IJ73" s="386"/>
      <c r="IK73" s="386"/>
      <c r="IL73" s="386"/>
      <c r="IM73" s="386"/>
      <c r="IN73" s="386"/>
      <c r="IO73" s="386"/>
      <c r="IP73" s="386"/>
      <c r="IQ73" s="386"/>
      <c r="IR73" s="386"/>
      <c r="IS73" s="386"/>
      <c r="IT73" s="386"/>
      <c r="IU73" s="386"/>
      <c r="IV73" s="386"/>
      <c r="IW73" s="386"/>
      <c r="IX73" s="386"/>
      <c r="IY73" s="386"/>
      <c r="IZ73" s="386"/>
      <c r="JA73" s="386"/>
      <c r="JB73" s="386"/>
      <c r="JC73" s="386"/>
      <c r="JD73" s="386"/>
      <c r="JE73" s="386"/>
      <c r="JF73" s="386"/>
      <c r="JG73" s="386"/>
      <c r="JH73" s="386"/>
      <c r="JI73" s="386"/>
      <c r="JJ73" s="386"/>
      <c r="JK73" s="386"/>
      <c r="JL73" s="386"/>
      <c r="JM73" s="386"/>
      <c r="JN73" s="386"/>
      <c r="JO73" s="386"/>
      <c r="JP73" s="386"/>
      <c r="JQ73" s="386"/>
      <c r="JR73" s="386"/>
      <c r="JS73" s="386"/>
      <c r="JT73" s="386"/>
      <c r="JU73" s="386"/>
      <c r="JV73" s="386"/>
      <c r="JW73" s="386"/>
      <c r="JX73" s="386"/>
      <c r="JY73" s="386"/>
      <c r="JZ73" s="386"/>
      <c r="KA73" s="386"/>
      <c r="KB73" s="386"/>
      <c r="KC73" s="386"/>
      <c r="KD73" s="386"/>
      <c r="KE73" s="386"/>
      <c r="KF73" s="386"/>
      <c r="KG73" s="386"/>
      <c r="KH73" s="386"/>
      <c r="KI73" s="386"/>
      <c r="KJ73" s="386"/>
      <c r="KK73" s="386"/>
      <c r="KL73" s="386"/>
      <c r="KM73" s="386"/>
      <c r="KN73" s="386"/>
      <c r="KO73" s="386"/>
      <c r="KP73" s="386"/>
      <c r="KQ73" s="386"/>
      <c r="KR73" s="386"/>
      <c r="KS73" s="386"/>
      <c r="KT73" s="386"/>
      <c r="KU73" s="386"/>
      <c r="KV73" s="386"/>
      <c r="KW73" s="386"/>
      <c r="KX73" s="386"/>
      <c r="KY73" s="386"/>
      <c r="KZ73" s="386"/>
      <c r="LA73" s="386"/>
      <c r="LB73" s="386"/>
      <c r="LC73" s="386"/>
      <c r="LD73" s="386"/>
      <c r="LE73" s="386"/>
      <c r="LF73" s="386"/>
      <c r="LG73" s="386"/>
      <c r="LH73" s="386"/>
      <c r="LI73" s="386"/>
      <c r="LJ73" s="386"/>
      <c r="LK73" s="386"/>
      <c r="LL73" s="386"/>
      <c r="LM73" s="386"/>
      <c r="LN73" s="386"/>
      <c r="LO73" s="386"/>
      <c r="LP73" s="386"/>
      <c r="LQ73" s="386"/>
      <c r="LR73" s="386"/>
      <c r="LS73" s="386"/>
      <c r="LT73" s="386"/>
      <c r="LU73" s="386"/>
      <c r="LV73" s="386"/>
      <c r="LW73" s="386"/>
      <c r="LX73" s="386"/>
      <c r="LY73" s="386"/>
      <c r="LZ73" s="386"/>
      <c r="MA73" s="386"/>
      <c r="MB73" s="386"/>
      <c r="MC73" s="386"/>
      <c r="MD73" s="386"/>
      <c r="ME73" s="386"/>
      <c r="MF73" s="386"/>
      <c r="MG73" s="386"/>
      <c r="MH73" s="386"/>
      <c r="MI73" s="386"/>
      <c r="MJ73" s="386"/>
      <c r="MK73" s="386"/>
      <c r="ML73" s="386"/>
      <c r="MM73" s="386"/>
      <c r="MN73" s="386"/>
      <c r="MO73" s="386"/>
      <c r="MP73" s="386"/>
      <c r="MQ73" s="386"/>
      <c r="MR73" s="386"/>
      <c r="MS73" s="386"/>
      <c r="MT73" s="386"/>
      <c r="MU73" s="386"/>
      <c r="MV73" s="386"/>
      <c r="MW73" s="386"/>
      <c r="MX73" s="386"/>
      <c r="MY73" s="386"/>
      <c r="MZ73" s="386"/>
      <c r="NA73" s="386"/>
      <c r="NB73" s="386"/>
      <c r="NC73" s="386"/>
      <c r="ND73" s="386"/>
      <c r="NE73" s="386"/>
      <c r="NF73" s="386"/>
      <c r="NG73" s="386"/>
      <c r="NH73" s="386"/>
      <c r="NI73" s="386"/>
      <c r="NJ73" s="386"/>
      <c r="NK73" s="386"/>
      <c r="NL73" s="386"/>
      <c r="NM73" s="386"/>
      <c r="NN73" s="386"/>
      <c r="NO73" s="386"/>
      <c r="NP73" s="386"/>
      <c r="NQ73" s="386"/>
      <c r="NR73" s="386"/>
      <c r="NS73" s="386"/>
      <c r="NT73" s="386"/>
      <c r="NU73" s="386"/>
      <c r="NV73" s="386"/>
      <c r="NW73" s="386"/>
      <c r="NX73" s="386"/>
      <c r="NY73" s="386"/>
      <c r="NZ73" s="386"/>
      <c r="OA73" s="386"/>
      <c r="OB73" s="386"/>
      <c r="OC73" s="386"/>
      <c r="OD73" s="386"/>
      <c r="OE73" s="386"/>
      <c r="OF73" s="386"/>
      <c r="OG73" s="386"/>
      <c r="OH73" s="386"/>
      <c r="OI73" s="386"/>
      <c r="OJ73" s="386"/>
      <c r="OK73" s="386"/>
      <c r="OL73" s="386"/>
      <c r="OM73" s="386"/>
      <c r="ON73" s="386"/>
      <c r="OO73" s="386"/>
      <c r="OP73" s="386"/>
      <c r="OQ73" s="386"/>
      <c r="OR73" s="386"/>
      <c r="OS73" s="386"/>
      <c r="OT73" s="386"/>
      <c r="OU73" s="386"/>
      <c r="OV73" s="386"/>
      <c r="OW73" s="386"/>
      <c r="OX73" s="386"/>
      <c r="OY73" s="386"/>
      <c r="OZ73" s="386"/>
      <c r="PA73" s="386"/>
      <c r="PB73" s="386"/>
      <c r="PC73" s="386"/>
      <c r="PD73" s="386"/>
      <c r="PE73" s="386"/>
      <c r="PF73" s="386"/>
      <c r="PG73" s="386"/>
      <c r="PH73" s="386"/>
      <c r="PI73" s="386"/>
      <c r="PJ73" s="386"/>
      <c r="PK73" s="386"/>
      <c r="PL73" s="386"/>
      <c r="PM73" s="386"/>
      <c r="PN73" s="386"/>
      <c r="PO73" s="386"/>
      <c r="PP73" s="386"/>
      <c r="PQ73" s="386"/>
      <c r="PR73" s="386"/>
      <c r="PS73" s="386"/>
      <c r="PT73" s="386"/>
      <c r="PU73" s="386"/>
      <c r="PV73" s="386"/>
      <c r="PW73" s="386"/>
      <c r="PX73" s="386"/>
      <c r="PY73" s="386"/>
      <c r="PZ73" s="386"/>
      <c r="QA73" s="386"/>
      <c r="QB73" s="386"/>
      <c r="QC73" s="386"/>
      <c r="QD73" s="386"/>
      <c r="QE73" s="386"/>
      <c r="QF73" s="386"/>
      <c r="QG73" s="386"/>
      <c r="QH73" s="386"/>
      <c r="QI73" s="386"/>
      <c r="QJ73" s="386"/>
      <c r="QK73" s="386"/>
      <c r="QL73" s="386"/>
      <c r="QM73" s="386"/>
      <c r="QN73" s="386"/>
      <c r="QO73" s="386"/>
      <c r="QP73" s="386"/>
      <c r="QQ73" s="386"/>
      <c r="QR73" s="386"/>
      <c r="QS73" s="386"/>
      <c r="QT73" s="386"/>
      <c r="QU73" s="386"/>
      <c r="QV73" s="386"/>
      <c r="QW73" s="386"/>
      <c r="QX73" s="386"/>
      <c r="QY73" s="386"/>
      <c r="QZ73" s="386"/>
      <c r="RA73" s="386"/>
      <c r="RB73" s="386"/>
      <c r="RC73" s="386"/>
      <c r="RD73" s="386"/>
      <c r="RE73" s="386"/>
      <c r="RF73" s="386"/>
      <c r="RG73" s="386"/>
      <c r="RH73" s="386"/>
      <c r="RI73" s="386"/>
      <c r="RJ73" s="386"/>
      <c r="RK73" s="386"/>
      <c r="RL73" s="386"/>
      <c r="RM73" s="386"/>
      <c r="RN73" s="386"/>
      <c r="RO73" s="386"/>
      <c r="RP73" s="386"/>
      <c r="RQ73" s="386"/>
      <c r="RR73" s="386"/>
      <c r="RS73" s="386"/>
      <c r="RT73" s="386"/>
      <c r="RU73" s="386"/>
      <c r="RV73" s="386"/>
      <c r="RW73" s="386"/>
      <c r="RX73" s="386"/>
      <c r="RY73" s="386"/>
      <c r="RZ73" s="386"/>
      <c r="SA73" s="386"/>
      <c r="SB73" s="386"/>
      <c r="SC73" s="386"/>
      <c r="SD73" s="386"/>
      <c r="SE73" s="386"/>
      <c r="SF73" s="386"/>
      <c r="SG73" s="386"/>
      <c r="SH73" s="386"/>
      <c r="SI73" s="386"/>
      <c r="SJ73" s="386"/>
      <c r="SK73" s="386"/>
      <c r="SL73" s="386"/>
      <c r="SM73" s="386"/>
      <c r="SN73" s="386"/>
      <c r="SO73" s="386"/>
      <c r="SP73" s="386"/>
      <c r="SQ73" s="386"/>
      <c r="SR73" s="386"/>
      <c r="SS73" s="386"/>
      <c r="ST73" s="386"/>
      <c r="SU73" s="386"/>
      <c r="SV73" s="386"/>
      <c r="SW73" s="386"/>
      <c r="SX73" s="386"/>
      <c r="SY73" s="386"/>
      <c r="SZ73" s="386"/>
      <c r="TA73" s="386"/>
      <c r="TB73" s="386"/>
      <c r="TC73" s="386"/>
      <c r="TD73" s="386"/>
      <c r="TE73" s="386"/>
      <c r="TF73" s="386"/>
      <c r="TG73" s="386"/>
      <c r="TH73" s="386"/>
      <c r="TI73" s="386"/>
      <c r="TJ73" s="386"/>
      <c r="TK73" s="386"/>
      <c r="TL73" s="386"/>
      <c r="TM73" s="386"/>
      <c r="TN73" s="386"/>
      <c r="TO73" s="386"/>
      <c r="TP73" s="386"/>
      <c r="TQ73" s="386"/>
      <c r="TR73" s="386"/>
      <c r="TS73" s="386"/>
      <c r="TT73" s="386"/>
      <c r="TU73" s="386"/>
      <c r="TV73" s="386"/>
      <c r="TW73" s="386"/>
      <c r="TX73" s="386"/>
      <c r="TY73" s="386"/>
      <c r="TZ73" s="386"/>
      <c r="UA73" s="386"/>
      <c r="UB73" s="386"/>
      <c r="UC73" s="386"/>
      <c r="UD73" s="386"/>
      <c r="UE73" s="386"/>
      <c r="UF73" s="386"/>
      <c r="UG73" s="386"/>
      <c r="UH73" s="386"/>
      <c r="UI73" s="386"/>
      <c r="UJ73" s="386"/>
      <c r="UK73" s="386"/>
      <c r="UL73" s="386"/>
      <c r="UM73" s="386"/>
      <c r="UN73" s="386"/>
      <c r="UO73" s="386"/>
      <c r="UP73" s="386"/>
      <c r="UQ73" s="386"/>
      <c r="UR73" s="386"/>
      <c r="US73" s="386"/>
      <c r="UT73" s="386"/>
      <c r="UU73" s="386"/>
      <c r="UV73" s="386"/>
      <c r="UW73" s="386"/>
      <c r="UX73" s="386"/>
      <c r="UY73" s="386"/>
      <c r="UZ73" s="386"/>
      <c r="VA73" s="386"/>
      <c r="VB73" s="386"/>
      <c r="VC73" s="386"/>
      <c r="VD73" s="386"/>
      <c r="VE73" s="386"/>
      <c r="VF73" s="386"/>
      <c r="VG73" s="386"/>
      <c r="VH73" s="386"/>
      <c r="VI73" s="386"/>
      <c r="VJ73" s="386"/>
      <c r="VK73" s="386"/>
      <c r="VL73" s="386"/>
      <c r="VM73" s="386"/>
      <c r="VN73" s="386"/>
      <c r="VO73" s="386"/>
      <c r="VP73" s="386"/>
      <c r="VQ73" s="386"/>
      <c r="VR73" s="386"/>
      <c r="VS73" s="386"/>
      <c r="VT73" s="386"/>
      <c r="VU73" s="386"/>
      <c r="VV73" s="386"/>
      <c r="VW73" s="386"/>
      <c r="VX73" s="386"/>
      <c r="VY73" s="386"/>
      <c r="VZ73" s="386"/>
      <c r="WA73" s="386"/>
      <c r="WB73" s="386"/>
      <c r="WC73" s="386"/>
      <c r="WD73" s="386"/>
      <c r="WE73" s="386"/>
      <c r="WF73" s="386"/>
      <c r="WG73" s="386"/>
      <c r="WH73" s="386"/>
      <c r="WI73" s="386"/>
      <c r="WJ73" s="386"/>
      <c r="WK73" s="386"/>
      <c r="WL73" s="386"/>
      <c r="WM73" s="386"/>
      <c r="WN73" s="386"/>
      <c r="WO73" s="386"/>
      <c r="WP73" s="386"/>
      <c r="WQ73" s="386"/>
      <c r="WR73" s="386"/>
      <c r="WS73" s="386"/>
      <c r="WT73" s="386"/>
      <c r="WU73" s="386"/>
      <c r="WV73" s="386"/>
      <c r="WW73" s="386"/>
      <c r="WX73" s="386"/>
      <c r="WY73" s="386"/>
      <c r="WZ73" s="386"/>
      <c r="XA73" s="386"/>
      <c r="XB73" s="386"/>
      <c r="XC73" s="386"/>
      <c r="XD73" s="386"/>
      <c r="XE73" s="386"/>
      <c r="XF73" s="386"/>
      <c r="XG73" s="386"/>
      <c r="XH73" s="386"/>
      <c r="XI73" s="386"/>
      <c r="XJ73" s="386"/>
      <c r="XK73" s="386"/>
      <c r="XL73" s="386"/>
      <c r="XM73" s="386"/>
      <c r="XN73" s="386"/>
      <c r="XO73" s="386"/>
      <c r="XP73" s="386"/>
      <c r="XQ73" s="386"/>
      <c r="XR73" s="386"/>
      <c r="XS73" s="386"/>
      <c r="XT73" s="386"/>
      <c r="XU73" s="386"/>
      <c r="XV73" s="386"/>
      <c r="XW73" s="386"/>
      <c r="XX73" s="386"/>
      <c r="XY73" s="386"/>
      <c r="XZ73" s="386"/>
      <c r="YA73" s="386"/>
      <c r="YB73" s="386"/>
      <c r="YC73" s="386"/>
      <c r="YD73" s="386"/>
      <c r="YE73" s="386"/>
      <c r="YF73" s="386"/>
      <c r="YG73" s="386"/>
      <c r="YH73" s="386"/>
      <c r="YI73" s="386"/>
      <c r="YJ73" s="386"/>
      <c r="YK73" s="386"/>
      <c r="YL73" s="386"/>
      <c r="YM73" s="386"/>
      <c r="YN73" s="386"/>
      <c r="YO73" s="386"/>
      <c r="YP73" s="386"/>
      <c r="YQ73" s="386"/>
      <c r="YR73" s="386"/>
      <c r="YS73" s="386"/>
      <c r="YT73" s="386"/>
      <c r="YU73" s="386"/>
      <c r="YV73" s="386"/>
      <c r="YW73" s="386"/>
      <c r="YX73" s="386"/>
      <c r="YY73" s="386"/>
      <c r="YZ73" s="386"/>
      <c r="ZA73" s="386"/>
      <c r="ZB73" s="386"/>
      <c r="ZC73" s="386"/>
      <c r="ZD73" s="386"/>
      <c r="ZE73" s="386"/>
      <c r="ZF73" s="386"/>
      <c r="ZG73" s="386"/>
      <c r="ZH73" s="386"/>
      <c r="ZI73" s="386"/>
      <c r="ZJ73" s="386"/>
      <c r="ZK73" s="386"/>
      <c r="ZL73" s="386"/>
      <c r="ZM73" s="386"/>
      <c r="ZN73" s="386"/>
      <c r="ZO73" s="386"/>
      <c r="ZP73" s="386"/>
      <c r="ZQ73" s="386"/>
      <c r="ZR73" s="386"/>
      <c r="ZS73" s="386"/>
      <c r="ZT73" s="386"/>
      <c r="ZU73" s="386"/>
      <c r="ZV73" s="386"/>
      <c r="ZW73" s="386"/>
      <c r="ZX73" s="386"/>
      <c r="ZY73" s="386"/>
      <c r="ZZ73" s="386"/>
      <c r="AAA73" s="386"/>
      <c r="AAB73" s="386"/>
      <c r="AAC73" s="386"/>
      <c r="AAD73" s="386"/>
      <c r="AAE73" s="386"/>
      <c r="AAF73" s="386"/>
      <c r="AAG73" s="386"/>
      <c r="AAH73" s="386"/>
      <c r="AAI73" s="386"/>
      <c r="AAJ73" s="386"/>
      <c r="AAK73" s="386"/>
      <c r="AAL73" s="386"/>
      <c r="AAM73" s="386"/>
      <c r="AAN73" s="386"/>
      <c r="AAO73" s="386"/>
      <c r="AAP73" s="386"/>
      <c r="AAQ73" s="386"/>
      <c r="AAR73" s="386"/>
      <c r="AAS73" s="386"/>
      <c r="AAT73" s="386"/>
      <c r="AAU73" s="386"/>
      <c r="AAV73" s="386"/>
      <c r="AAW73" s="386"/>
      <c r="AAX73" s="386"/>
      <c r="AAY73" s="386"/>
      <c r="AAZ73" s="386"/>
      <c r="ABA73" s="386"/>
      <c r="ABB73" s="386"/>
      <c r="ABC73" s="386"/>
      <c r="ABD73" s="386"/>
      <c r="ABE73" s="386"/>
      <c r="ABF73" s="386"/>
      <c r="ABG73" s="386"/>
      <c r="ABH73" s="386"/>
      <c r="ABI73" s="386"/>
      <c r="ABJ73" s="386"/>
      <c r="ABK73" s="386"/>
      <c r="ABL73" s="386"/>
      <c r="ABM73" s="386"/>
      <c r="ABN73" s="386"/>
      <c r="ABO73" s="386"/>
      <c r="ABP73" s="386"/>
      <c r="ABQ73" s="386"/>
      <c r="ABR73" s="386"/>
      <c r="ABS73" s="386"/>
      <c r="ABT73" s="386"/>
      <c r="ABU73" s="386"/>
      <c r="ABV73" s="386"/>
      <c r="ABW73" s="386"/>
      <c r="ABX73" s="386"/>
      <c r="ABY73" s="386"/>
      <c r="ABZ73" s="386"/>
      <c r="ACA73" s="386"/>
      <c r="ACB73" s="386"/>
      <c r="ACC73" s="386"/>
      <c r="ACD73" s="386"/>
      <c r="ACE73" s="386"/>
      <c r="ACF73" s="386"/>
      <c r="ACG73" s="386"/>
      <c r="ACH73" s="386"/>
      <c r="ACI73" s="386"/>
      <c r="ACJ73" s="386"/>
      <c r="ACK73" s="386"/>
      <c r="ACL73" s="386"/>
      <c r="ACM73" s="386"/>
      <c r="ACN73" s="386"/>
      <c r="ACO73" s="386"/>
      <c r="ACP73" s="386"/>
      <c r="ACQ73" s="386"/>
      <c r="ACR73" s="386"/>
      <c r="ACS73" s="386"/>
      <c r="ACT73" s="386"/>
      <c r="ACU73" s="386"/>
      <c r="ACV73" s="386"/>
      <c r="ACW73" s="386"/>
      <c r="ACX73" s="386"/>
      <c r="ACY73" s="386"/>
      <c r="ACZ73" s="386"/>
      <c r="ADA73" s="386"/>
      <c r="ADB73" s="386"/>
      <c r="ADC73" s="386"/>
      <c r="ADD73" s="386"/>
      <c r="ADE73" s="386"/>
      <c r="ADF73" s="386"/>
      <c r="ADG73" s="386"/>
      <c r="ADH73" s="386"/>
      <c r="ADI73" s="386"/>
      <c r="ADJ73" s="386"/>
      <c r="ADK73" s="386"/>
      <c r="ADL73" s="386"/>
      <c r="ADM73" s="386"/>
      <c r="ADN73" s="386"/>
      <c r="ADO73" s="386"/>
      <c r="ADP73" s="386"/>
      <c r="ADQ73" s="386"/>
      <c r="ADR73" s="386"/>
      <c r="ADS73" s="386"/>
      <c r="ADT73" s="386"/>
      <c r="ADU73" s="386"/>
      <c r="ADV73" s="386"/>
      <c r="ADW73" s="386"/>
      <c r="ADX73" s="386"/>
      <c r="ADY73" s="386"/>
      <c r="ADZ73" s="386"/>
      <c r="AEA73" s="386"/>
      <c r="AEB73" s="386"/>
      <c r="AEC73" s="386"/>
      <c r="AED73" s="386"/>
      <c r="AEE73" s="386"/>
      <c r="AEF73" s="386"/>
      <c r="AEG73" s="386"/>
      <c r="AEH73" s="386"/>
      <c r="AEI73" s="386"/>
      <c r="AEJ73" s="386"/>
      <c r="AEK73" s="386"/>
      <c r="AEL73" s="386"/>
      <c r="AEM73" s="386"/>
      <c r="AEN73" s="386"/>
      <c r="AEO73" s="386"/>
      <c r="AEP73" s="386"/>
      <c r="AEQ73" s="386"/>
      <c r="AER73" s="386"/>
      <c r="AES73" s="386"/>
      <c r="AET73" s="386"/>
      <c r="AEU73" s="386"/>
      <c r="AEV73" s="386"/>
      <c r="AEW73" s="386"/>
      <c r="AEX73" s="386"/>
      <c r="AEY73" s="386"/>
      <c r="AEZ73" s="386"/>
      <c r="AFA73" s="386"/>
      <c r="AFB73" s="386"/>
      <c r="AFC73" s="386"/>
      <c r="AFD73" s="386"/>
      <c r="AFE73" s="386"/>
      <c r="AFF73" s="386"/>
      <c r="AFG73" s="386"/>
      <c r="AFH73" s="386"/>
      <c r="AFI73" s="386"/>
      <c r="AFJ73" s="386"/>
      <c r="AFK73" s="386"/>
      <c r="AFL73" s="386"/>
      <c r="AFM73" s="386"/>
      <c r="AFN73" s="386"/>
      <c r="AFO73" s="386"/>
      <c r="AFP73" s="386"/>
      <c r="AFQ73" s="386"/>
      <c r="AFR73" s="386"/>
      <c r="AFS73" s="386"/>
      <c r="AFT73" s="386"/>
      <c r="AFU73" s="386"/>
      <c r="AFV73" s="386"/>
      <c r="AFW73" s="386"/>
      <c r="AFX73" s="386"/>
      <c r="AFY73" s="386"/>
      <c r="AFZ73" s="386"/>
      <c r="AGA73" s="386"/>
      <c r="AGB73" s="386"/>
      <c r="AGC73" s="386"/>
      <c r="AGD73" s="386"/>
      <c r="AGE73" s="386"/>
      <c r="AGF73" s="386"/>
      <c r="AGG73" s="386"/>
      <c r="AGH73" s="386"/>
      <c r="AGI73" s="386"/>
      <c r="AGJ73" s="386"/>
      <c r="AGK73" s="386"/>
      <c r="AGL73" s="386"/>
      <c r="AGM73" s="386"/>
      <c r="AGN73" s="386"/>
      <c r="AGO73" s="386"/>
      <c r="AGP73" s="386"/>
      <c r="AGQ73" s="386"/>
      <c r="AGR73" s="386"/>
      <c r="AGS73" s="386"/>
      <c r="AGT73" s="386"/>
      <c r="AGU73" s="386"/>
      <c r="AGV73" s="386"/>
      <c r="AGW73" s="386"/>
      <c r="AGX73" s="386"/>
      <c r="AGY73" s="386"/>
      <c r="AGZ73" s="386"/>
      <c r="AHA73" s="386"/>
      <c r="AHB73" s="386"/>
      <c r="AHC73" s="386"/>
      <c r="AHD73" s="386"/>
      <c r="AHE73" s="386"/>
      <c r="AHF73" s="386"/>
      <c r="AHG73" s="386"/>
      <c r="AHH73" s="386"/>
      <c r="AHI73" s="386"/>
      <c r="AHJ73" s="386"/>
      <c r="AHK73" s="386"/>
      <c r="AHL73" s="386"/>
      <c r="AHM73" s="386"/>
      <c r="AHN73" s="386"/>
      <c r="AHO73" s="386"/>
      <c r="AHP73" s="386"/>
      <c r="AHQ73" s="386"/>
      <c r="AHR73" s="386"/>
      <c r="AHS73" s="386"/>
      <c r="AHT73" s="386"/>
      <c r="AHU73" s="386"/>
      <c r="AHV73" s="386"/>
      <c r="AHW73" s="386"/>
      <c r="AHX73" s="386"/>
      <c r="AHY73" s="386"/>
      <c r="AHZ73" s="386"/>
      <c r="AIA73" s="386"/>
      <c r="AIB73" s="386"/>
      <c r="AIC73" s="386"/>
      <c r="AID73" s="386"/>
      <c r="AIE73" s="386"/>
      <c r="AIF73" s="386"/>
      <c r="AIG73" s="386"/>
      <c r="AIH73" s="386"/>
      <c r="AII73" s="386"/>
      <c r="AIJ73" s="386"/>
      <c r="AIK73" s="386"/>
      <c r="AIL73" s="386"/>
      <c r="AIM73" s="386"/>
      <c r="AIN73" s="386"/>
      <c r="AIO73" s="386"/>
      <c r="AIP73" s="386"/>
      <c r="AIQ73" s="386"/>
      <c r="AIR73" s="386"/>
      <c r="AIS73" s="386"/>
      <c r="AIT73" s="386"/>
      <c r="AIU73" s="386"/>
      <c r="AIV73" s="386"/>
      <c r="AIW73" s="386"/>
      <c r="AIX73" s="386"/>
      <c r="AIY73" s="386"/>
      <c r="AIZ73" s="386"/>
      <c r="AJA73" s="386"/>
      <c r="AJB73" s="386"/>
      <c r="AJC73" s="386"/>
      <c r="AJD73" s="386"/>
      <c r="AJE73" s="386"/>
      <c r="AJF73" s="386"/>
      <c r="AJG73" s="386"/>
      <c r="AJH73" s="386"/>
      <c r="AJI73" s="386"/>
      <c r="AJJ73" s="386"/>
      <c r="AJK73" s="386"/>
      <c r="AJL73" s="386"/>
      <c r="AJM73" s="386"/>
      <c r="AJN73" s="386"/>
      <c r="AJO73" s="386"/>
      <c r="AJP73" s="386"/>
      <c r="AJQ73" s="386"/>
      <c r="AJR73" s="386"/>
      <c r="AJS73" s="386"/>
      <c r="AJT73" s="386"/>
      <c r="AJU73" s="386"/>
      <c r="AJV73" s="386"/>
      <c r="AJW73" s="386"/>
      <c r="AJX73" s="386"/>
      <c r="AJY73" s="386"/>
      <c r="AJZ73" s="386"/>
      <c r="AKA73" s="386"/>
      <c r="AKB73" s="386"/>
      <c r="AKC73" s="386"/>
      <c r="AKD73" s="386"/>
      <c r="AKE73" s="386"/>
      <c r="AKF73" s="386"/>
      <c r="AKG73" s="386"/>
      <c r="AKH73" s="386"/>
      <c r="AKI73" s="386"/>
      <c r="AKJ73" s="386"/>
      <c r="AKK73" s="386"/>
      <c r="AKL73" s="386"/>
      <c r="AKM73" s="386"/>
      <c r="AKN73" s="386"/>
      <c r="AKO73" s="386"/>
      <c r="AKP73" s="386"/>
      <c r="AKQ73" s="386"/>
      <c r="AKR73" s="386"/>
      <c r="AKS73" s="386"/>
      <c r="AKT73" s="386"/>
      <c r="AKU73" s="386"/>
      <c r="AKV73" s="386"/>
      <c r="AKW73" s="386"/>
      <c r="AKX73" s="386"/>
      <c r="AKY73" s="386"/>
      <c r="AKZ73" s="386"/>
      <c r="ALA73" s="386"/>
      <c r="ALB73" s="386"/>
      <c r="ALC73" s="386"/>
      <c r="ALD73" s="386"/>
      <c r="ALE73" s="386"/>
      <c r="ALF73" s="386"/>
      <c r="ALG73" s="386"/>
      <c r="ALH73" s="386"/>
      <c r="ALI73" s="386"/>
      <c r="ALJ73" s="386"/>
      <c r="ALK73" s="386"/>
      <c r="ALL73" s="386"/>
      <c r="ALM73" s="386"/>
      <c r="ALN73" s="386"/>
      <c r="ALO73" s="386"/>
      <c r="ALP73" s="386"/>
      <c r="ALQ73" s="386"/>
      <c r="ALR73" s="386"/>
      <c r="ALS73" s="386"/>
      <c r="ALT73" s="386"/>
      <c r="ALU73" s="386"/>
      <c r="ALV73" s="386"/>
      <c r="ALW73" s="386"/>
      <c r="ALX73" s="386"/>
      <c r="ALY73" s="386"/>
      <c r="ALZ73" s="386"/>
      <c r="AMA73" s="386"/>
      <c r="AMB73" s="386"/>
      <c r="AMC73" s="386"/>
      <c r="AMD73" s="386"/>
      <c r="AME73" s="386"/>
      <c r="AMF73" s="386"/>
      <c r="AMG73" s="386"/>
      <c r="AMH73" s="386"/>
      <c r="AMI73" s="386"/>
      <c r="AMJ73" s="386"/>
      <c r="AMK73" s="386"/>
      <c r="AML73" s="386"/>
      <c r="AMM73" s="386"/>
      <c r="AMN73" s="386"/>
      <c r="AMO73" s="386"/>
      <c r="AMP73" s="386"/>
      <c r="AMQ73" s="386"/>
      <c r="AMR73" s="386"/>
      <c r="AMS73" s="386"/>
      <c r="AMT73" s="386"/>
      <c r="AMU73" s="386"/>
      <c r="AMV73" s="386"/>
      <c r="AMW73" s="386"/>
      <c r="AMX73" s="386"/>
      <c r="AMY73" s="386"/>
      <c r="AMZ73" s="386"/>
      <c r="ANA73" s="386"/>
      <c r="ANB73" s="386"/>
      <c r="ANC73" s="386"/>
      <c r="AND73" s="386"/>
      <c r="ANE73" s="386"/>
      <c r="ANF73" s="386"/>
      <c r="ANG73" s="386"/>
      <c r="ANH73" s="386"/>
      <c r="ANI73" s="386"/>
      <c r="ANJ73" s="386"/>
      <c r="ANK73" s="386"/>
      <c r="ANL73" s="386"/>
      <c r="ANM73" s="386"/>
      <c r="ANN73" s="386"/>
      <c r="ANO73" s="386"/>
      <c r="ANP73" s="386"/>
      <c r="ANQ73" s="386"/>
      <c r="ANR73" s="386"/>
      <c r="ANS73" s="386"/>
      <c r="ANT73" s="386"/>
      <c r="ANU73" s="386"/>
      <c r="ANV73" s="386"/>
      <c r="ANW73" s="386"/>
      <c r="ANX73" s="386"/>
      <c r="ANY73" s="386"/>
      <c r="ANZ73" s="386"/>
      <c r="AOA73" s="386"/>
      <c r="AOB73" s="386"/>
      <c r="AOC73" s="386"/>
      <c r="AOD73" s="386"/>
      <c r="AOE73" s="386"/>
      <c r="AOF73" s="386"/>
      <c r="AOG73" s="386"/>
      <c r="AOH73" s="386"/>
      <c r="AOI73" s="386"/>
      <c r="AOJ73" s="386"/>
      <c r="AOK73" s="386"/>
      <c r="AOL73" s="386"/>
      <c r="AOM73" s="386"/>
      <c r="AON73" s="386"/>
      <c r="AOO73" s="386"/>
      <c r="AOP73" s="386"/>
      <c r="AOQ73" s="386"/>
      <c r="AOR73" s="386"/>
      <c r="AOS73" s="386"/>
      <c r="AOT73" s="386"/>
      <c r="AOU73" s="386"/>
      <c r="AOV73" s="386"/>
      <c r="AOW73" s="386"/>
      <c r="AOX73" s="386"/>
      <c r="AOY73" s="386"/>
      <c r="AOZ73" s="386"/>
      <c r="APA73" s="386"/>
      <c r="APB73" s="386"/>
      <c r="APC73" s="386"/>
      <c r="APD73" s="386"/>
      <c r="APE73" s="386"/>
      <c r="APF73" s="386"/>
      <c r="APG73" s="386"/>
      <c r="APH73" s="386"/>
      <c r="API73" s="386"/>
      <c r="APJ73" s="386"/>
      <c r="APK73" s="386"/>
      <c r="APL73" s="386"/>
      <c r="APM73" s="386"/>
      <c r="APN73" s="386"/>
      <c r="APO73" s="386"/>
      <c r="APP73" s="386"/>
      <c r="APQ73" s="386"/>
      <c r="APR73" s="386"/>
      <c r="APS73" s="386"/>
      <c r="APT73" s="386"/>
      <c r="APU73" s="386"/>
      <c r="APV73" s="386"/>
      <c r="APW73" s="386"/>
      <c r="APX73" s="386"/>
      <c r="APY73" s="386"/>
      <c r="APZ73" s="386"/>
      <c r="AQA73" s="386"/>
      <c r="AQB73" s="386"/>
      <c r="AQC73" s="386"/>
      <c r="AQD73" s="386"/>
      <c r="AQE73" s="386"/>
      <c r="AQF73" s="386"/>
      <c r="AQG73" s="386"/>
      <c r="AQH73" s="386"/>
      <c r="AQI73" s="386"/>
      <c r="AQJ73" s="386"/>
      <c r="AQK73" s="386"/>
      <c r="AQL73" s="386"/>
      <c r="AQM73" s="386"/>
      <c r="AQN73" s="386"/>
      <c r="AQO73" s="386"/>
      <c r="AQP73" s="386"/>
      <c r="AQQ73" s="386"/>
      <c r="AQR73" s="386"/>
      <c r="AQS73" s="386"/>
      <c r="AQT73" s="386"/>
      <c r="AQU73" s="386"/>
      <c r="AQV73" s="386"/>
      <c r="AQW73" s="386"/>
      <c r="AQX73" s="386"/>
      <c r="AQY73" s="386"/>
      <c r="AQZ73" s="386"/>
      <c r="ARA73" s="386"/>
      <c r="ARB73" s="386"/>
      <c r="ARC73" s="386"/>
      <c r="ARD73" s="386"/>
      <c r="ARE73" s="386"/>
      <c r="ARF73" s="386"/>
      <c r="ARG73" s="386"/>
      <c r="ARH73" s="386"/>
      <c r="ARI73" s="386"/>
      <c r="ARJ73" s="386"/>
      <c r="ARK73" s="386"/>
      <c r="ARL73" s="386"/>
      <c r="ARM73" s="386"/>
      <c r="ARN73" s="386"/>
      <c r="ARO73" s="386"/>
      <c r="ARP73" s="386"/>
      <c r="ARQ73" s="386"/>
      <c r="ARR73" s="386"/>
      <c r="ARS73" s="386"/>
      <c r="ART73" s="386"/>
      <c r="ARU73" s="386"/>
      <c r="ARV73" s="386"/>
      <c r="ARW73" s="386"/>
      <c r="ARX73" s="386"/>
      <c r="ARY73" s="386"/>
      <c r="ARZ73" s="386"/>
      <c r="ASA73" s="386"/>
      <c r="ASB73" s="386"/>
      <c r="ASC73" s="386"/>
      <c r="ASD73" s="386"/>
      <c r="ASE73" s="386"/>
      <c r="ASF73" s="386"/>
      <c r="ASG73" s="386"/>
      <c r="ASH73" s="386"/>
      <c r="ASI73" s="386"/>
      <c r="ASJ73" s="386"/>
      <c r="ASK73" s="386"/>
      <c r="ASL73" s="386"/>
      <c r="ASM73" s="386"/>
      <c r="ASN73" s="386"/>
      <c r="ASO73" s="386"/>
      <c r="ASP73" s="386"/>
      <c r="ASQ73" s="386"/>
      <c r="ASR73" s="386"/>
      <c r="ASS73" s="386"/>
      <c r="AST73" s="386"/>
      <c r="ASU73" s="386"/>
      <c r="ASV73" s="386"/>
      <c r="ASW73" s="386"/>
      <c r="ASX73" s="386"/>
      <c r="ASY73" s="386"/>
      <c r="ASZ73" s="386"/>
      <c r="ATA73" s="386"/>
      <c r="ATB73" s="386"/>
      <c r="ATC73" s="386"/>
      <c r="ATD73" s="386"/>
      <c r="ATE73" s="386"/>
      <c r="ATF73" s="386"/>
      <c r="ATG73" s="386"/>
      <c r="ATH73" s="386"/>
      <c r="ATI73" s="386"/>
      <c r="ATJ73" s="386"/>
      <c r="ATK73" s="386"/>
      <c r="ATL73" s="386"/>
      <c r="ATM73" s="386"/>
      <c r="ATN73" s="386"/>
      <c r="ATO73" s="386"/>
      <c r="ATP73" s="386"/>
      <c r="ATQ73" s="386"/>
      <c r="ATR73" s="386"/>
      <c r="ATS73" s="386"/>
      <c r="ATT73" s="386"/>
      <c r="ATU73" s="386"/>
      <c r="ATV73" s="386"/>
      <c r="ATW73" s="386"/>
      <c r="ATX73" s="386"/>
      <c r="ATY73" s="386"/>
      <c r="ATZ73" s="386"/>
      <c r="AUA73" s="386"/>
      <c r="AUB73" s="386"/>
      <c r="AUC73" s="386"/>
      <c r="AUD73" s="386"/>
      <c r="AUE73" s="386"/>
      <c r="AUF73" s="386"/>
      <c r="AUG73" s="386"/>
      <c r="AUH73" s="386"/>
      <c r="AUI73" s="386"/>
      <c r="AUJ73" s="386"/>
      <c r="AUK73" s="386"/>
      <c r="AUL73" s="386"/>
      <c r="AUM73" s="386"/>
      <c r="AUN73" s="386"/>
      <c r="AUO73" s="386"/>
      <c r="AUP73" s="386"/>
      <c r="AUQ73" s="386"/>
      <c r="AUR73" s="386"/>
      <c r="AUS73" s="386"/>
      <c r="AUT73" s="386"/>
      <c r="AUU73" s="386"/>
      <c r="AUV73" s="386"/>
      <c r="AUW73" s="386"/>
      <c r="AUX73" s="386"/>
      <c r="AUY73" s="386"/>
      <c r="AUZ73" s="386"/>
      <c r="AVA73" s="386"/>
      <c r="AVB73" s="386"/>
      <c r="AVC73" s="386"/>
      <c r="AVD73" s="386"/>
      <c r="AVE73" s="386"/>
      <c r="AVF73" s="386"/>
      <c r="AVG73" s="386"/>
      <c r="AVH73" s="386"/>
      <c r="AVI73" s="386"/>
      <c r="AVJ73" s="386"/>
      <c r="AVK73" s="386"/>
      <c r="AVL73" s="386"/>
      <c r="AVM73" s="386"/>
      <c r="AVN73" s="386"/>
      <c r="AVO73" s="386"/>
      <c r="AVP73" s="386"/>
      <c r="AVQ73" s="386"/>
      <c r="AVR73" s="386"/>
      <c r="AVS73" s="386"/>
      <c r="AVT73" s="386"/>
      <c r="AVU73" s="386"/>
      <c r="AVV73" s="386"/>
      <c r="AVW73" s="386"/>
      <c r="AVX73" s="386"/>
      <c r="AVY73" s="386"/>
      <c r="AVZ73" s="386"/>
      <c r="AWA73" s="386"/>
      <c r="AWB73" s="386"/>
      <c r="AWC73" s="386"/>
      <c r="AWD73" s="386"/>
      <c r="AWE73" s="386"/>
      <c r="AWF73" s="386"/>
      <c r="AWG73" s="386"/>
      <c r="AWH73" s="386"/>
      <c r="AWI73" s="386"/>
      <c r="AWJ73" s="386"/>
      <c r="AWK73" s="386"/>
      <c r="AWL73" s="386"/>
      <c r="AWM73" s="386"/>
      <c r="AWN73" s="386"/>
      <c r="AWO73" s="386"/>
      <c r="AWP73" s="386"/>
      <c r="AWQ73" s="386"/>
      <c r="AWR73" s="386"/>
      <c r="AWS73" s="386"/>
      <c r="AWT73" s="386"/>
      <c r="AWU73" s="386"/>
      <c r="AWV73" s="386"/>
      <c r="AWW73" s="386"/>
      <c r="AWX73" s="386"/>
      <c r="AWY73" s="386"/>
      <c r="AWZ73" s="386"/>
      <c r="AXA73" s="386"/>
      <c r="AXB73" s="386"/>
      <c r="AXC73" s="386"/>
      <c r="AXD73" s="386"/>
      <c r="AXE73" s="386"/>
      <c r="AXF73" s="386"/>
      <c r="AXG73" s="386"/>
      <c r="AXH73" s="386"/>
      <c r="AXI73" s="386"/>
      <c r="AXJ73" s="386"/>
      <c r="AXK73" s="386"/>
      <c r="AXL73" s="386"/>
      <c r="AXM73" s="386"/>
      <c r="AXN73" s="386"/>
      <c r="AXO73" s="386"/>
      <c r="AXP73" s="386"/>
      <c r="AXQ73" s="386"/>
      <c r="AXR73" s="386"/>
      <c r="AXS73" s="386"/>
      <c r="AXT73" s="386"/>
      <c r="AXU73" s="386"/>
      <c r="AXV73" s="386"/>
      <c r="AXW73" s="386"/>
      <c r="AXX73" s="386"/>
      <c r="AXY73" s="386"/>
      <c r="AXZ73" s="386"/>
      <c r="AYA73" s="386"/>
      <c r="AYB73" s="386"/>
      <c r="AYC73" s="386"/>
      <c r="AYD73" s="386"/>
      <c r="AYE73" s="386"/>
      <c r="AYF73" s="386"/>
      <c r="AYG73" s="386"/>
      <c r="AYH73" s="386"/>
      <c r="AYI73" s="386"/>
      <c r="AYJ73" s="386"/>
      <c r="AYK73" s="386"/>
      <c r="AYL73" s="386"/>
      <c r="AYM73" s="386"/>
      <c r="AYN73" s="386"/>
      <c r="AYO73" s="386"/>
      <c r="AYP73" s="386"/>
      <c r="AYQ73" s="386"/>
      <c r="AYR73" s="386"/>
      <c r="AYS73" s="386"/>
      <c r="AYT73" s="386"/>
      <c r="AYU73" s="386"/>
      <c r="AYV73" s="386"/>
      <c r="AYW73" s="386"/>
      <c r="AYX73" s="386"/>
      <c r="AYY73" s="386"/>
      <c r="AYZ73" s="386"/>
      <c r="AZA73" s="386"/>
      <c r="AZB73" s="386"/>
      <c r="AZC73" s="386"/>
      <c r="AZD73" s="386"/>
      <c r="AZE73" s="386"/>
      <c r="AZF73" s="386"/>
      <c r="AZG73" s="386"/>
      <c r="AZH73" s="386"/>
      <c r="AZI73" s="386"/>
      <c r="AZJ73" s="386"/>
      <c r="AZK73" s="386"/>
      <c r="AZL73" s="386"/>
      <c r="AZM73" s="386"/>
      <c r="AZN73" s="386"/>
      <c r="AZO73" s="386"/>
      <c r="AZP73" s="386"/>
      <c r="AZQ73" s="386"/>
      <c r="AZR73" s="386"/>
      <c r="AZS73" s="386"/>
      <c r="AZT73" s="386"/>
      <c r="AZU73" s="386"/>
      <c r="AZV73" s="386"/>
      <c r="AZW73" s="386"/>
      <c r="AZX73" s="386"/>
      <c r="AZY73" s="386"/>
      <c r="AZZ73" s="386"/>
      <c r="BAA73" s="386"/>
      <c r="BAB73" s="386"/>
      <c r="BAC73" s="386"/>
      <c r="BAD73" s="386"/>
      <c r="BAE73" s="386"/>
      <c r="BAF73" s="386"/>
      <c r="BAG73" s="386"/>
      <c r="BAH73" s="386"/>
      <c r="BAI73" s="386"/>
      <c r="BAJ73" s="386"/>
      <c r="BAK73" s="386"/>
      <c r="BAL73" s="386"/>
      <c r="BAM73" s="386"/>
      <c r="BAN73" s="386"/>
      <c r="BAO73" s="386"/>
      <c r="BAP73" s="386"/>
      <c r="BAQ73" s="386"/>
      <c r="BAR73" s="386"/>
      <c r="BAS73" s="386"/>
      <c r="BAT73" s="386"/>
      <c r="BAU73" s="386"/>
      <c r="BAV73" s="386"/>
      <c r="BAW73" s="386"/>
      <c r="BAX73" s="386"/>
      <c r="BAY73" s="386"/>
      <c r="BAZ73" s="386"/>
      <c r="BBA73" s="386"/>
      <c r="BBB73" s="386"/>
      <c r="BBC73" s="386"/>
      <c r="BBD73" s="386"/>
      <c r="BBE73" s="386"/>
      <c r="BBF73" s="386"/>
      <c r="BBG73" s="386"/>
      <c r="BBH73" s="386"/>
      <c r="BBI73" s="386"/>
      <c r="BBJ73" s="386"/>
      <c r="BBK73" s="386"/>
      <c r="BBL73" s="386"/>
      <c r="BBM73" s="386"/>
      <c r="BBN73" s="386"/>
      <c r="BBO73" s="386"/>
      <c r="BBP73" s="386"/>
      <c r="BBQ73" s="386"/>
      <c r="BBR73" s="386"/>
      <c r="BBS73" s="386"/>
      <c r="BBT73" s="386"/>
      <c r="BBU73" s="386"/>
      <c r="BBV73" s="386"/>
      <c r="BBW73" s="386"/>
      <c r="BBX73" s="386"/>
      <c r="BBY73" s="386"/>
      <c r="BBZ73" s="386"/>
      <c r="BCA73" s="386"/>
      <c r="BCB73" s="386"/>
      <c r="BCC73" s="386"/>
      <c r="BCD73" s="386"/>
      <c r="BCE73" s="386"/>
      <c r="BCF73" s="386"/>
      <c r="BCG73" s="386"/>
      <c r="BCH73" s="386"/>
      <c r="BCI73" s="386"/>
      <c r="BCJ73" s="386"/>
      <c r="BCK73" s="386"/>
      <c r="BCL73" s="386"/>
      <c r="BCM73" s="386"/>
      <c r="BCN73" s="386"/>
      <c r="BCO73" s="386"/>
      <c r="BCP73" s="386"/>
      <c r="BCQ73" s="386"/>
      <c r="BCR73" s="386"/>
      <c r="BCS73" s="386"/>
      <c r="BCT73" s="386"/>
      <c r="BCU73" s="386"/>
      <c r="BCV73" s="386"/>
      <c r="BCW73" s="386"/>
      <c r="BCX73" s="386"/>
      <c r="BCY73" s="386"/>
      <c r="BCZ73" s="386"/>
      <c r="BDA73" s="386"/>
      <c r="BDB73" s="386"/>
      <c r="BDC73" s="386"/>
      <c r="BDD73" s="386"/>
      <c r="BDE73" s="386"/>
      <c r="BDF73" s="386"/>
      <c r="BDG73" s="386"/>
      <c r="BDH73" s="386"/>
      <c r="BDI73" s="386"/>
      <c r="BDJ73" s="386"/>
      <c r="BDK73" s="386"/>
      <c r="BDL73" s="386"/>
      <c r="BDM73" s="386"/>
      <c r="BDN73" s="386"/>
      <c r="BDO73" s="386"/>
      <c r="BDP73" s="386"/>
      <c r="BDQ73" s="386"/>
      <c r="BDR73" s="386"/>
      <c r="BDS73" s="386"/>
      <c r="BDT73" s="386"/>
      <c r="BDU73" s="386"/>
      <c r="BDV73" s="386"/>
      <c r="BDW73" s="386"/>
      <c r="BDX73" s="386"/>
      <c r="BDY73" s="386"/>
      <c r="BDZ73" s="386"/>
      <c r="BEA73" s="386"/>
      <c r="BEB73" s="386"/>
      <c r="BEC73" s="386"/>
      <c r="BED73" s="386"/>
      <c r="BEE73" s="386"/>
      <c r="BEF73" s="386"/>
      <c r="BEG73" s="386"/>
      <c r="BEH73" s="386"/>
      <c r="BEI73" s="386"/>
      <c r="BEJ73" s="386"/>
      <c r="BEK73" s="386"/>
      <c r="BEL73" s="386"/>
      <c r="BEM73" s="386"/>
      <c r="BEN73" s="386"/>
      <c r="BEO73" s="386"/>
      <c r="BEP73" s="386"/>
      <c r="BEQ73" s="386"/>
      <c r="BER73" s="386"/>
      <c r="BES73" s="386"/>
      <c r="BET73" s="386"/>
      <c r="BEU73" s="386"/>
      <c r="BEV73" s="386"/>
      <c r="BEW73" s="386"/>
      <c r="BEX73" s="386"/>
      <c r="BEY73" s="386"/>
      <c r="BEZ73" s="386"/>
      <c r="BFA73" s="386"/>
      <c r="BFB73" s="386"/>
      <c r="BFC73" s="386"/>
      <c r="BFD73" s="386"/>
      <c r="BFE73" s="386"/>
      <c r="BFF73" s="386"/>
      <c r="BFG73" s="386"/>
      <c r="BFH73" s="386"/>
      <c r="BFI73" s="386"/>
      <c r="BFJ73" s="386"/>
      <c r="BFK73" s="386"/>
      <c r="BFL73" s="386"/>
      <c r="BFM73" s="386"/>
      <c r="BFN73" s="386"/>
      <c r="BFO73" s="386"/>
      <c r="BFP73" s="386"/>
      <c r="BFQ73" s="386"/>
      <c r="BFR73" s="386"/>
      <c r="BFS73" s="386"/>
      <c r="BFT73" s="386"/>
      <c r="BFU73" s="386"/>
      <c r="BFV73" s="386"/>
      <c r="BFW73" s="386"/>
      <c r="BFX73" s="386"/>
      <c r="BFY73" s="386"/>
      <c r="BFZ73" s="386"/>
      <c r="BGA73" s="386"/>
      <c r="BGB73" s="386"/>
      <c r="BGC73" s="386"/>
      <c r="BGD73" s="386"/>
      <c r="BGE73" s="386"/>
      <c r="BGF73" s="386"/>
      <c r="BGG73" s="386"/>
      <c r="BGH73" s="386"/>
      <c r="BGI73" s="386"/>
      <c r="BGJ73" s="386"/>
      <c r="BGK73" s="386"/>
      <c r="BGL73" s="386"/>
      <c r="BGM73" s="386"/>
      <c r="BGN73" s="386"/>
      <c r="BGO73" s="386"/>
      <c r="BGP73" s="386"/>
      <c r="BGQ73" s="386"/>
      <c r="BGR73" s="386"/>
      <c r="BGS73" s="386"/>
      <c r="BGT73" s="386"/>
      <c r="BGU73" s="386"/>
      <c r="BGV73" s="386"/>
      <c r="BGW73" s="386"/>
      <c r="BGX73" s="386"/>
      <c r="BGY73" s="386"/>
      <c r="BGZ73" s="386"/>
      <c r="BHA73" s="386"/>
      <c r="BHB73" s="386"/>
      <c r="BHC73" s="386"/>
      <c r="BHD73" s="386"/>
      <c r="BHE73" s="386"/>
      <c r="BHF73" s="386"/>
      <c r="BHG73" s="386"/>
      <c r="BHH73" s="386"/>
      <c r="BHI73" s="386"/>
      <c r="BHJ73" s="386"/>
      <c r="BHK73" s="386"/>
      <c r="BHL73" s="386"/>
      <c r="BHM73" s="386"/>
      <c r="BHN73" s="386"/>
      <c r="BHO73" s="386"/>
      <c r="BHP73" s="386"/>
      <c r="BHQ73" s="386"/>
      <c r="BHR73" s="386"/>
      <c r="BHS73" s="386"/>
      <c r="BHT73" s="386"/>
      <c r="BHU73" s="386"/>
      <c r="BHV73" s="386"/>
      <c r="BHW73" s="386"/>
      <c r="BHX73" s="386"/>
      <c r="BHY73" s="386"/>
      <c r="BHZ73" s="386"/>
      <c r="BIA73" s="386"/>
      <c r="BIB73" s="386"/>
      <c r="BIC73" s="386"/>
      <c r="BID73" s="386"/>
      <c r="BIE73" s="386"/>
      <c r="BIF73" s="386"/>
      <c r="BIG73" s="386"/>
      <c r="BIH73" s="386"/>
      <c r="BII73" s="386"/>
      <c r="BIJ73" s="386"/>
      <c r="BIK73" s="386"/>
      <c r="BIL73" s="386"/>
      <c r="BIM73" s="386"/>
      <c r="BIN73" s="386"/>
      <c r="BIO73" s="386"/>
      <c r="BIP73" s="386"/>
      <c r="BIQ73" s="386"/>
      <c r="BIR73" s="386"/>
      <c r="BIS73" s="386"/>
      <c r="BIT73" s="386"/>
      <c r="BIU73" s="386"/>
      <c r="BIV73" s="386"/>
      <c r="BIW73" s="386"/>
      <c r="BIX73" s="386"/>
      <c r="BIY73" s="386"/>
      <c r="BIZ73" s="386"/>
      <c r="BJA73" s="386"/>
      <c r="BJB73" s="386"/>
      <c r="BJC73" s="386"/>
      <c r="BJD73" s="386"/>
      <c r="BJE73" s="386"/>
      <c r="BJF73" s="386"/>
      <c r="BJG73" s="386"/>
      <c r="BJH73" s="386"/>
      <c r="BJI73" s="386"/>
      <c r="BJJ73" s="386"/>
      <c r="BJK73" s="386"/>
      <c r="BJL73" s="386"/>
      <c r="BJM73" s="386"/>
      <c r="BJN73" s="386"/>
      <c r="BJO73" s="386"/>
      <c r="BJP73" s="386"/>
      <c r="BJQ73" s="386"/>
      <c r="BJR73" s="386"/>
      <c r="BJS73" s="386"/>
      <c r="BJT73" s="386"/>
      <c r="BJU73" s="386"/>
      <c r="BJV73" s="386"/>
      <c r="BJW73" s="386"/>
      <c r="BJX73" s="386"/>
      <c r="BJY73" s="386"/>
      <c r="BJZ73" s="386"/>
      <c r="BKA73" s="386"/>
      <c r="BKB73" s="386"/>
      <c r="BKC73" s="386"/>
      <c r="BKD73" s="386"/>
      <c r="BKE73" s="386"/>
      <c r="BKF73" s="386"/>
      <c r="BKG73" s="386"/>
      <c r="BKH73" s="386"/>
      <c r="BKI73" s="386"/>
      <c r="BKJ73" s="386"/>
      <c r="BKK73" s="386"/>
      <c r="BKL73" s="386"/>
      <c r="BKM73" s="386"/>
      <c r="BKN73" s="386"/>
      <c r="BKO73" s="386"/>
      <c r="BKP73" s="386"/>
      <c r="BKQ73" s="386"/>
      <c r="BKR73" s="386"/>
      <c r="BKS73" s="386"/>
      <c r="BKT73" s="386"/>
      <c r="BKU73" s="386"/>
      <c r="BKV73" s="386"/>
      <c r="BKW73" s="386"/>
      <c r="BKX73" s="386"/>
      <c r="BKY73" s="386"/>
      <c r="BKZ73" s="386"/>
      <c r="BLA73" s="386"/>
      <c r="BLB73" s="386"/>
      <c r="BLC73" s="386"/>
      <c r="BLD73" s="386"/>
      <c r="BLE73" s="386"/>
      <c r="BLF73" s="386"/>
      <c r="BLG73" s="386"/>
      <c r="BLH73" s="386"/>
      <c r="BLI73" s="386"/>
      <c r="BLJ73" s="386"/>
      <c r="BLK73" s="386"/>
      <c r="BLL73" s="386"/>
      <c r="BLM73" s="386"/>
      <c r="BLN73" s="386"/>
      <c r="BLO73" s="386"/>
      <c r="BLP73" s="386"/>
      <c r="BLQ73" s="386"/>
      <c r="BLR73" s="386"/>
      <c r="BLS73" s="386"/>
      <c r="BLT73" s="386"/>
      <c r="BLU73" s="386"/>
      <c r="BLV73" s="386"/>
      <c r="BLW73" s="386"/>
      <c r="BLX73" s="386"/>
      <c r="BLY73" s="386"/>
      <c r="BLZ73" s="386"/>
      <c r="BMA73" s="386"/>
      <c r="BMB73" s="386"/>
      <c r="BMC73" s="386"/>
      <c r="BMD73" s="386"/>
      <c r="BME73" s="386"/>
      <c r="BMF73" s="386"/>
      <c r="BMG73" s="386"/>
      <c r="BMH73" s="386"/>
      <c r="BMI73" s="386"/>
      <c r="BMJ73" s="386"/>
      <c r="BMK73" s="386"/>
      <c r="BML73" s="386"/>
      <c r="BMM73" s="386"/>
      <c r="BMN73" s="386"/>
      <c r="BMO73" s="386"/>
      <c r="BMP73" s="386"/>
      <c r="BMQ73" s="386"/>
      <c r="BMR73" s="386"/>
      <c r="BMS73" s="386"/>
      <c r="BMT73" s="386"/>
      <c r="BMU73" s="386"/>
      <c r="BMV73" s="386"/>
      <c r="BMW73" s="386"/>
      <c r="BMX73" s="386"/>
      <c r="BMY73" s="386"/>
      <c r="BMZ73" s="386"/>
      <c r="BNA73" s="386"/>
      <c r="BNB73" s="386"/>
      <c r="BNC73" s="386"/>
      <c r="BND73" s="386"/>
      <c r="BNE73" s="386"/>
      <c r="BNF73" s="386"/>
      <c r="BNG73" s="386"/>
      <c r="BNH73" s="386"/>
      <c r="BNI73" s="386"/>
      <c r="BNJ73" s="386"/>
      <c r="BNK73" s="386"/>
      <c r="BNL73" s="386"/>
      <c r="BNM73" s="386"/>
      <c r="BNN73" s="386"/>
      <c r="BNO73" s="386"/>
      <c r="BNP73" s="386"/>
      <c r="BNQ73" s="386"/>
      <c r="BNR73" s="386"/>
      <c r="BNS73" s="386"/>
      <c r="BNT73" s="386"/>
      <c r="BNU73" s="386"/>
      <c r="BNV73" s="386"/>
      <c r="BNW73" s="386"/>
      <c r="BNX73" s="386"/>
      <c r="BNY73" s="386"/>
      <c r="BNZ73" s="386"/>
      <c r="BOA73" s="386"/>
      <c r="BOB73" s="386"/>
      <c r="BOC73" s="386"/>
      <c r="BOD73" s="386"/>
      <c r="BOE73" s="386"/>
      <c r="BOF73" s="386"/>
      <c r="BOG73" s="386"/>
      <c r="BOH73" s="386"/>
      <c r="BOI73" s="386"/>
      <c r="BOJ73" s="386"/>
      <c r="BOK73" s="386"/>
      <c r="BOL73" s="386"/>
      <c r="BOM73" s="386"/>
      <c r="BON73" s="386"/>
      <c r="BOO73" s="386"/>
      <c r="BOP73" s="386"/>
      <c r="BOQ73" s="386"/>
      <c r="BOR73" s="386"/>
      <c r="BOS73" s="386"/>
      <c r="BOT73" s="386"/>
      <c r="BOU73" s="386"/>
      <c r="BOV73" s="386"/>
      <c r="BOW73" s="386"/>
      <c r="BOX73" s="386"/>
      <c r="BOY73" s="386"/>
      <c r="BOZ73" s="386"/>
      <c r="BPA73" s="386"/>
      <c r="BPB73" s="386"/>
      <c r="BPC73" s="386"/>
      <c r="BPD73" s="386"/>
      <c r="BPE73" s="386"/>
      <c r="BPF73" s="386"/>
      <c r="BPG73" s="386"/>
      <c r="BPH73" s="386"/>
      <c r="BPI73" s="386"/>
      <c r="BPJ73" s="386"/>
      <c r="BPK73" s="386"/>
      <c r="BPL73" s="386"/>
      <c r="BPM73" s="386"/>
      <c r="BPN73" s="386"/>
      <c r="BPO73" s="386"/>
      <c r="BPP73" s="386"/>
      <c r="BPQ73" s="386"/>
      <c r="BPR73" s="386"/>
      <c r="BPS73" s="386"/>
      <c r="BPT73" s="386"/>
      <c r="BPU73" s="386"/>
      <c r="BPV73" s="386"/>
      <c r="BPW73" s="386"/>
      <c r="BPX73" s="386"/>
      <c r="BPY73" s="386"/>
      <c r="BPZ73" s="386"/>
      <c r="BQA73" s="386"/>
      <c r="BQB73" s="386"/>
      <c r="BQC73" s="386"/>
      <c r="BQD73" s="386"/>
      <c r="BQE73" s="386"/>
      <c r="BQF73" s="386"/>
      <c r="BQG73" s="386"/>
      <c r="BQH73" s="386"/>
      <c r="BQI73" s="386"/>
      <c r="BQJ73" s="386"/>
      <c r="BQK73" s="386"/>
      <c r="BQL73" s="386"/>
      <c r="BQM73" s="386"/>
      <c r="BQN73" s="386"/>
      <c r="BQO73" s="386"/>
      <c r="BQP73" s="386"/>
      <c r="BQQ73" s="386"/>
      <c r="BQR73" s="386"/>
      <c r="BQS73" s="386"/>
      <c r="BQT73" s="386"/>
      <c r="BQU73" s="386"/>
      <c r="BQV73" s="386"/>
      <c r="BQW73" s="386"/>
      <c r="BQX73" s="386"/>
      <c r="BQY73" s="386"/>
      <c r="BQZ73" s="386"/>
      <c r="BRA73" s="386"/>
      <c r="BRB73" s="386"/>
      <c r="BRC73" s="386"/>
      <c r="BRD73" s="386"/>
      <c r="BRE73" s="386"/>
      <c r="BRF73" s="386"/>
      <c r="BRG73" s="386"/>
      <c r="BRH73" s="386"/>
      <c r="BRI73" s="386"/>
      <c r="BRJ73" s="386"/>
      <c r="BRK73" s="386"/>
      <c r="BRL73" s="386"/>
      <c r="BRM73" s="386"/>
      <c r="BRN73" s="386"/>
      <c r="BRO73" s="386"/>
      <c r="BRP73" s="386"/>
      <c r="BRQ73" s="386"/>
      <c r="BRR73" s="386"/>
      <c r="BRS73" s="386"/>
      <c r="BRT73" s="386"/>
      <c r="BRU73" s="386"/>
      <c r="BRV73" s="386"/>
      <c r="BRW73" s="386"/>
      <c r="BRX73" s="386"/>
      <c r="BRY73" s="386"/>
      <c r="BRZ73" s="386"/>
      <c r="BSA73" s="386"/>
      <c r="BSB73" s="386"/>
      <c r="BSC73" s="386"/>
      <c r="BSD73" s="386"/>
      <c r="BSE73" s="386"/>
      <c r="BSF73" s="386"/>
      <c r="BSG73" s="386"/>
      <c r="BSH73" s="386"/>
      <c r="BSI73" s="386"/>
      <c r="BSJ73" s="386"/>
      <c r="BSK73" s="386"/>
      <c r="BSL73" s="386"/>
      <c r="BSM73" s="386"/>
      <c r="BSN73" s="386"/>
      <c r="BSO73" s="386"/>
      <c r="BSP73" s="386"/>
      <c r="BSQ73" s="386"/>
      <c r="BSR73" s="386"/>
      <c r="BSS73" s="386"/>
      <c r="BST73" s="386"/>
      <c r="BSU73" s="386"/>
      <c r="BSV73" s="386"/>
      <c r="BSW73" s="386"/>
      <c r="BSX73" s="386"/>
      <c r="BSY73" s="386"/>
      <c r="BSZ73" s="386"/>
      <c r="BTA73" s="386"/>
      <c r="BTB73" s="386"/>
      <c r="BTC73" s="386"/>
      <c r="BTD73" s="386"/>
      <c r="BTE73" s="386"/>
      <c r="BTF73" s="386"/>
      <c r="BTG73" s="386"/>
      <c r="BTH73" s="386"/>
      <c r="BTI73" s="386"/>
      <c r="BTJ73" s="386"/>
      <c r="BTK73" s="386"/>
      <c r="BTL73" s="386"/>
      <c r="BTM73" s="386"/>
      <c r="BTN73" s="386"/>
      <c r="BTO73" s="386"/>
      <c r="BTP73" s="386"/>
      <c r="BTQ73" s="386"/>
      <c r="BTR73" s="386"/>
      <c r="BTS73" s="386"/>
      <c r="BTT73" s="386"/>
      <c r="BTU73" s="386"/>
      <c r="BTV73" s="386"/>
      <c r="BTW73" s="386"/>
      <c r="BTX73" s="386"/>
      <c r="BTY73" s="386"/>
      <c r="BTZ73" s="386"/>
      <c r="BUA73" s="386"/>
      <c r="BUB73" s="386"/>
      <c r="BUC73" s="386"/>
      <c r="BUD73" s="386"/>
      <c r="BUE73" s="386"/>
      <c r="BUF73" s="386"/>
      <c r="BUG73" s="386"/>
      <c r="BUH73" s="386"/>
      <c r="BUI73" s="386"/>
      <c r="BUJ73" s="386"/>
      <c r="BUK73" s="386"/>
      <c r="BUL73" s="386"/>
      <c r="BUM73" s="386"/>
      <c r="BUN73" s="386"/>
      <c r="BUO73" s="386"/>
      <c r="BUP73" s="386"/>
      <c r="BUQ73" s="386"/>
      <c r="BUR73" s="386"/>
      <c r="BUS73" s="386"/>
      <c r="BUT73" s="386"/>
      <c r="BUU73" s="386"/>
      <c r="BUV73" s="386"/>
      <c r="BUW73" s="386"/>
      <c r="BUX73" s="386"/>
      <c r="BUY73" s="386"/>
      <c r="BUZ73" s="386"/>
      <c r="BVA73" s="386"/>
      <c r="BVB73" s="386"/>
      <c r="BVC73" s="386"/>
      <c r="BVD73" s="386"/>
      <c r="BVE73" s="386"/>
      <c r="BVF73" s="386"/>
      <c r="BVG73" s="386"/>
      <c r="BVH73" s="386"/>
      <c r="BVI73" s="386"/>
      <c r="BVJ73" s="386"/>
      <c r="BVK73" s="386"/>
      <c r="BVL73" s="386"/>
      <c r="BVM73" s="386"/>
      <c r="BVN73" s="386"/>
      <c r="BVO73" s="386"/>
      <c r="BVP73" s="386"/>
      <c r="BVQ73" s="386"/>
      <c r="BVR73" s="386"/>
      <c r="BVS73" s="386"/>
      <c r="BVT73" s="386"/>
      <c r="BVU73" s="386"/>
      <c r="BVV73" s="386"/>
      <c r="BVW73" s="386"/>
      <c r="BVX73" s="386"/>
      <c r="BVY73" s="386"/>
      <c r="BVZ73" s="386"/>
      <c r="BWA73" s="386"/>
      <c r="BWB73" s="386"/>
      <c r="BWC73" s="386"/>
      <c r="BWD73" s="386"/>
      <c r="BWE73" s="386"/>
      <c r="BWF73" s="386"/>
      <c r="BWG73" s="386"/>
      <c r="BWH73" s="386"/>
      <c r="BWI73" s="386"/>
      <c r="BWJ73" s="386"/>
      <c r="BWK73" s="386"/>
      <c r="BWL73" s="386"/>
      <c r="BWM73" s="386"/>
      <c r="BWN73" s="386"/>
      <c r="BWO73" s="386"/>
      <c r="BWP73" s="386"/>
      <c r="BWQ73" s="386"/>
      <c r="BWR73" s="386"/>
      <c r="BWS73" s="386"/>
      <c r="BWT73" s="386"/>
      <c r="BWU73" s="386"/>
      <c r="BWV73" s="386"/>
      <c r="BWW73" s="386"/>
      <c r="BWX73" s="386"/>
      <c r="BWY73" s="386"/>
      <c r="BWZ73" s="386"/>
      <c r="BXA73" s="386"/>
      <c r="BXB73" s="386"/>
      <c r="BXC73" s="386"/>
      <c r="BXD73" s="386"/>
      <c r="BXE73" s="386"/>
      <c r="BXF73" s="386"/>
      <c r="BXG73" s="386"/>
      <c r="BXH73" s="386"/>
      <c r="BXI73" s="386"/>
      <c r="BXJ73" s="386"/>
      <c r="BXK73" s="386"/>
      <c r="BXL73" s="386"/>
      <c r="BXM73" s="386"/>
      <c r="BXN73" s="386"/>
      <c r="BXO73" s="386"/>
      <c r="BXP73" s="386"/>
      <c r="BXQ73" s="386"/>
      <c r="BXR73" s="386"/>
      <c r="BXS73" s="386"/>
      <c r="BXT73" s="386"/>
      <c r="BXU73" s="386"/>
      <c r="BXV73" s="386"/>
      <c r="BXW73" s="386"/>
      <c r="BXX73" s="386"/>
      <c r="BXY73" s="386"/>
      <c r="BXZ73" s="386"/>
      <c r="BYA73" s="386"/>
      <c r="BYB73" s="386"/>
      <c r="BYC73" s="386"/>
      <c r="BYD73" s="386"/>
      <c r="BYE73" s="386"/>
      <c r="BYF73" s="386"/>
      <c r="BYG73" s="386"/>
      <c r="BYH73" s="386"/>
      <c r="BYI73" s="386"/>
      <c r="BYJ73" s="386"/>
      <c r="BYK73" s="386"/>
      <c r="BYL73" s="386"/>
      <c r="BYM73" s="386"/>
      <c r="BYN73" s="386"/>
      <c r="BYO73" s="386"/>
      <c r="BYP73" s="386"/>
      <c r="BYQ73" s="386"/>
      <c r="BYR73" s="386"/>
      <c r="BYS73" s="386"/>
      <c r="BYT73" s="386"/>
      <c r="BYU73" s="386"/>
      <c r="BYV73" s="386"/>
      <c r="BYW73" s="386"/>
      <c r="BYX73" s="386"/>
      <c r="BYY73" s="386"/>
      <c r="BYZ73" s="386"/>
      <c r="BZA73" s="386"/>
      <c r="BZB73" s="386"/>
      <c r="BZC73" s="386"/>
      <c r="BZD73" s="386"/>
      <c r="BZE73" s="386"/>
      <c r="BZF73" s="386"/>
      <c r="BZG73" s="386"/>
      <c r="BZH73" s="386"/>
      <c r="BZI73" s="386"/>
      <c r="BZJ73" s="386"/>
      <c r="BZK73" s="386"/>
      <c r="BZL73" s="386"/>
      <c r="BZM73" s="386"/>
      <c r="BZN73" s="386"/>
      <c r="BZO73" s="386"/>
      <c r="BZP73" s="386"/>
      <c r="BZQ73" s="386"/>
      <c r="BZR73" s="386"/>
      <c r="BZS73" s="386"/>
      <c r="BZT73" s="386"/>
      <c r="BZU73" s="386"/>
      <c r="BZV73" s="386"/>
      <c r="BZW73" s="386"/>
      <c r="BZX73" s="386"/>
      <c r="BZY73" s="386"/>
      <c r="BZZ73" s="386"/>
      <c r="CAA73" s="386"/>
      <c r="CAB73" s="386"/>
      <c r="CAC73" s="386"/>
      <c r="CAD73" s="386"/>
      <c r="CAE73" s="386"/>
      <c r="CAF73" s="386"/>
      <c r="CAG73" s="386"/>
      <c r="CAH73" s="386"/>
      <c r="CAI73" s="386"/>
      <c r="CAJ73" s="386"/>
      <c r="CAK73" s="386"/>
      <c r="CAL73" s="386"/>
      <c r="CAM73" s="386"/>
      <c r="CAN73" s="386"/>
      <c r="CAO73" s="386"/>
      <c r="CAP73" s="386"/>
      <c r="CAQ73" s="386"/>
      <c r="CAR73" s="386"/>
      <c r="CAS73" s="386"/>
      <c r="CAT73" s="386"/>
      <c r="CAU73" s="386"/>
      <c r="CAV73" s="386"/>
      <c r="CAW73" s="386"/>
      <c r="CAX73" s="386"/>
      <c r="CAY73" s="386"/>
      <c r="CAZ73" s="386"/>
      <c r="CBA73" s="386"/>
      <c r="CBB73" s="386"/>
      <c r="CBC73" s="386"/>
      <c r="CBD73" s="386"/>
      <c r="CBE73" s="386"/>
      <c r="CBF73" s="386"/>
      <c r="CBG73" s="386"/>
      <c r="CBH73" s="386"/>
      <c r="CBI73" s="386"/>
      <c r="CBJ73" s="386"/>
      <c r="CBK73" s="386"/>
      <c r="CBL73" s="386"/>
      <c r="CBM73" s="386"/>
      <c r="CBN73" s="386"/>
      <c r="CBO73" s="386"/>
      <c r="CBP73" s="386"/>
      <c r="CBQ73" s="386"/>
      <c r="CBR73" s="386"/>
      <c r="CBS73" s="386"/>
      <c r="CBT73" s="386"/>
      <c r="CBU73" s="386"/>
      <c r="CBV73" s="386"/>
      <c r="CBW73" s="386"/>
      <c r="CBX73" s="386"/>
      <c r="CBY73" s="386"/>
      <c r="CBZ73" s="386"/>
      <c r="CCA73" s="386"/>
      <c r="CCB73" s="386"/>
      <c r="CCC73" s="386"/>
      <c r="CCD73" s="386"/>
      <c r="CCE73" s="386"/>
      <c r="CCF73" s="386"/>
      <c r="CCG73" s="386"/>
      <c r="CCH73" s="386"/>
      <c r="CCI73" s="386"/>
      <c r="CCJ73" s="386"/>
      <c r="CCK73" s="386"/>
      <c r="CCL73" s="386"/>
      <c r="CCM73" s="386"/>
      <c r="CCN73" s="386"/>
      <c r="CCO73" s="386"/>
      <c r="CCP73" s="386"/>
      <c r="CCQ73" s="386"/>
      <c r="CCR73" s="386"/>
      <c r="CCS73" s="386"/>
      <c r="CCT73" s="386"/>
      <c r="CCU73" s="386"/>
      <c r="CCV73" s="386"/>
      <c r="CCW73" s="386"/>
      <c r="CCX73" s="386"/>
      <c r="CCY73" s="386"/>
      <c r="CCZ73" s="386"/>
      <c r="CDA73" s="386"/>
      <c r="CDB73" s="386"/>
      <c r="CDC73" s="386"/>
      <c r="CDD73" s="386"/>
      <c r="CDE73" s="386"/>
      <c r="CDF73" s="386"/>
      <c r="CDG73" s="386"/>
      <c r="CDH73" s="386"/>
      <c r="CDI73" s="386"/>
      <c r="CDJ73" s="386"/>
      <c r="CDK73" s="386"/>
      <c r="CDL73" s="386"/>
      <c r="CDM73" s="386"/>
      <c r="CDN73" s="386"/>
      <c r="CDO73" s="386"/>
      <c r="CDP73" s="386"/>
      <c r="CDQ73" s="386"/>
      <c r="CDR73" s="386"/>
      <c r="CDS73" s="386"/>
      <c r="CDT73" s="386"/>
      <c r="CDU73" s="386"/>
      <c r="CDV73" s="386"/>
      <c r="CDW73" s="386"/>
      <c r="CDX73" s="386"/>
      <c r="CDY73" s="386"/>
      <c r="CDZ73" s="386"/>
      <c r="CEA73" s="386"/>
      <c r="CEB73" s="386"/>
      <c r="CEC73" s="386"/>
      <c r="CED73" s="386"/>
      <c r="CEE73" s="386"/>
      <c r="CEF73" s="386"/>
      <c r="CEG73" s="386"/>
      <c r="CEH73" s="386"/>
      <c r="CEI73" s="386"/>
      <c r="CEJ73" s="386"/>
      <c r="CEK73" s="386"/>
      <c r="CEL73" s="386"/>
      <c r="CEM73" s="386"/>
      <c r="CEN73" s="386"/>
      <c r="CEO73" s="386"/>
      <c r="CEP73" s="386"/>
      <c r="CEQ73" s="386"/>
      <c r="CER73" s="386"/>
      <c r="CES73" s="386"/>
      <c r="CET73" s="386"/>
      <c r="CEU73" s="386"/>
      <c r="CEV73" s="386"/>
      <c r="CEW73" s="386"/>
      <c r="CEX73" s="386"/>
      <c r="CEY73" s="386"/>
      <c r="CEZ73" s="386"/>
      <c r="CFA73" s="386"/>
      <c r="CFB73" s="386"/>
      <c r="CFC73" s="386"/>
      <c r="CFD73" s="386"/>
      <c r="CFE73" s="386"/>
      <c r="CFF73" s="386"/>
      <c r="CFG73" s="386"/>
      <c r="CFH73" s="386"/>
      <c r="CFI73" s="386"/>
      <c r="CFJ73" s="386"/>
      <c r="CFK73" s="386"/>
      <c r="CFL73" s="386"/>
      <c r="CFM73" s="386"/>
      <c r="CFN73" s="386"/>
      <c r="CFO73" s="386"/>
      <c r="CFP73" s="386"/>
      <c r="CFQ73" s="386"/>
      <c r="CFR73" s="386"/>
      <c r="CFS73" s="386"/>
      <c r="CFT73" s="386"/>
      <c r="CFU73" s="386"/>
      <c r="CFV73" s="386"/>
      <c r="CFW73" s="386"/>
      <c r="CFX73" s="386"/>
      <c r="CFY73" s="386"/>
      <c r="CFZ73" s="386"/>
      <c r="CGA73" s="386"/>
      <c r="CGB73" s="386"/>
      <c r="CGC73" s="386"/>
      <c r="CGD73" s="386"/>
      <c r="CGE73" s="386"/>
      <c r="CGF73" s="386"/>
      <c r="CGG73" s="386"/>
      <c r="CGH73" s="386"/>
      <c r="CGI73" s="386"/>
      <c r="CGJ73" s="386"/>
      <c r="CGK73" s="386"/>
      <c r="CGL73" s="386"/>
      <c r="CGM73" s="386"/>
      <c r="CGN73" s="386"/>
      <c r="CGO73" s="386"/>
      <c r="CGP73" s="386"/>
      <c r="CGQ73" s="386"/>
      <c r="CGR73" s="386"/>
      <c r="CGS73" s="386"/>
      <c r="CGT73" s="386"/>
      <c r="CGU73" s="386"/>
      <c r="CGV73" s="386"/>
      <c r="CGW73" s="386"/>
      <c r="CGX73" s="386"/>
      <c r="CGY73" s="386"/>
      <c r="CGZ73" s="386"/>
      <c r="CHA73" s="386"/>
      <c r="CHB73" s="386"/>
      <c r="CHC73" s="386"/>
      <c r="CHD73" s="386"/>
      <c r="CHE73" s="386"/>
      <c r="CHF73" s="386"/>
      <c r="CHG73" s="386"/>
      <c r="CHH73" s="386"/>
      <c r="CHI73" s="386"/>
      <c r="CHJ73" s="386"/>
      <c r="CHK73" s="386"/>
      <c r="CHL73" s="386"/>
      <c r="CHM73" s="386"/>
      <c r="CHN73" s="386"/>
      <c r="CHO73" s="386"/>
      <c r="CHP73" s="386"/>
      <c r="CHQ73" s="386"/>
      <c r="CHR73" s="386"/>
      <c r="CHS73" s="386"/>
      <c r="CHT73" s="386"/>
      <c r="CHU73" s="386"/>
      <c r="CHV73" s="386"/>
      <c r="CHW73" s="386"/>
      <c r="CHX73" s="386"/>
      <c r="CHY73" s="386"/>
      <c r="CHZ73" s="386"/>
      <c r="CIA73" s="386"/>
      <c r="CIB73" s="386"/>
      <c r="CIC73" s="386"/>
      <c r="CID73" s="386"/>
      <c r="CIE73" s="386"/>
      <c r="CIF73" s="386"/>
      <c r="CIG73" s="386"/>
      <c r="CIH73" s="386"/>
      <c r="CII73" s="386"/>
      <c r="CIJ73" s="386"/>
      <c r="CIK73" s="386"/>
      <c r="CIL73" s="386"/>
      <c r="CIM73" s="386"/>
      <c r="CIN73" s="386"/>
      <c r="CIO73" s="386"/>
      <c r="CIP73" s="386"/>
      <c r="CIQ73" s="386"/>
      <c r="CIR73" s="386"/>
      <c r="CIS73" s="386"/>
      <c r="CIT73" s="386"/>
      <c r="CIU73" s="386"/>
      <c r="CIV73" s="386"/>
      <c r="CIW73" s="386"/>
      <c r="CIX73" s="386"/>
      <c r="CIY73" s="386"/>
      <c r="CIZ73" s="386"/>
      <c r="CJA73" s="386"/>
      <c r="CJB73" s="386"/>
      <c r="CJC73" s="386"/>
      <c r="CJD73" s="386"/>
      <c r="CJE73" s="386"/>
      <c r="CJF73" s="386"/>
      <c r="CJG73" s="386"/>
      <c r="CJH73" s="386"/>
      <c r="CJI73" s="386"/>
      <c r="CJJ73" s="386"/>
      <c r="CJK73" s="386"/>
      <c r="CJL73" s="386"/>
      <c r="CJM73" s="386"/>
      <c r="CJN73" s="386"/>
      <c r="CJO73" s="386"/>
      <c r="CJP73" s="386"/>
      <c r="CJQ73" s="386"/>
      <c r="CJR73" s="386"/>
      <c r="CJS73" s="386"/>
      <c r="CJT73" s="386"/>
      <c r="CJU73" s="386"/>
      <c r="CJV73" s="386"/>
      <c r="CJW73" s="386"/>
      <c r="CJX73" s="386"/>
      <c r="CJY73" s="386"/>
      <c r="CJZ73" s="386"/>
      <c r="CKA73" s="386"/>
      <c r="CKB73" s="386"/>
      <c r="CKC73" s="386"/>
      <c r="CKD73" s="386"/>
      <c r="CKE73" s="386"/>
      <c r="CKF73" s="386"/>
      <c r="CKG73" s="386"/>
      <c r="CKH73" s="386"/>
      <c r="CKI73" s="386"/>
      <c r="CKJ73" s="386"/>
      <c r="CKK73" s="386"/>
      <c r="CKL73" s="386"/>
      <c r="CKM73" s="386"/>
      <c r="CKN73" s="386"/>
      <c r="CKO73" s="386"/>
      <c r="CKP73" s="386"/>
      <c r="CKQ73" s="386"/>
      <c r="CKR73" s="386"/>
      <c r="CKS73" s="386"/>
      <c r="CKT73" s="386"/>
      <c r="CKU73" s="386"/>
      <c r="CKV73" s="386"/>
      <c r="CKW73" s="386"/>
      <c r="CKX73" s="386"/>
      <c r="CKY73" s="386"/>
      <c r="CKZ73" s="386"/>
      <c r="CLA73" s="386"/>
      <c r="CLB73" s="386"/>
      <c r="CLC73" s="386"/>
      <c r="CLD73" s="386"/>
      <c r="CLE73" s="386"/>
      <c r="CLF73" s="386"/>
      <c r="CLG73" s="386"/>
      <c r="CLH73" s="386"/>
      <c r="CLI73" s="386"/>
      <c r="CLJ73" s="386"/>
      <c r="CLK73" s="386"/>
      <c r="CLL73" s="386"/>
      <c r="CLM73" s="386"/>
      <c r="CLN73" s="386"/>
      <c r="CLO73" s="386"/>
      <c r="CLP73" s="386"/>
      <c r="CLQ73" s="386"/>
      <c r="CLR73" s="386"/>
      <c r="CLS73" s="386"/>
      <c r="CLT73" s="386"/>
      <c r="CLU73" s="386"/>
      <c r="CLV73" s="386"/>
      <c r="CLW73" s="386"/>
      <c r="CLX73" s="386"/>
      <c r="CLY73" s="386"/>
      <c r="CLZ73" s="386"/>
      <c r="CMA73" s="386"/>
      <c r="CMB73" s="386"/>
      <c r="CMC73" s="386"/>
      <c r="CMD73" s="386"/>
      <c r="CME73" s="386"/>
      <c r="CMF73" s="386"/>
      <c r="CMG73" s="386"/>
      <c r="CMH73" s="386"/>
      <c r="CMI73" s="386"/>
      <c r="CMJ73" s="386"/>
      <c r="CMK73" s="386"/>
      <c r="CML73" s="386"/>
      <c r="CMM73" s="386"/>
      <c r="CMN73" s="386"/>
      <c r="CMO73" s="386"/>
      <c r="CMP73" s="386"/>
      <c r="CMQ73" s="386"/>
      <c r="CMR73" s="386"/>
      <c r="CMS73" s="386"/>
      <c r="CMT73" s="386"/>
      <c r="CMU73" s="386"/>
      <c r="CMV73" s="386"/>
      <c r="CMW73" s="386"/>
      <c r="CMX73" s="386"/>
      <c r="CMY73" s="386"/>
      <c r="CMZ73" s="386"/>
      <c r="CNA73" s="386"/>
      <c r="CNB73" s="386"/>
      <c r="CNC73" s="386"/>
      <c r="CND73" s="386"/>
      <c r="CNE73" s="386"/>
      <c r="CNF73" s="386"/>
      <c r="CNG73" s="386"/>
      <c r="CNH73" s="386"/>
      <c r="CNI73" s="386"/>
      <c r="CNJ73" s="386"/>
      <c r="CNK73" s="386"/>
      <c r="CNL73" s="386"/>
      <c r="CNM73" s="386"/>
      <c r="CNN73" s="386"/>
      <c r="CNO73" s="386"/>
      <c r="CNP73" s="386"/>
      <c r="CNQ73" s="386"/>
      <c r="CNR73" s="386"/>
      <c r="CNS73" s="386"/>
      <c r="CNT73" s="386"/>
      <c r="CNU73" s="386"/>
      <c r="CNV73" s="386"/>
      <c r="CNW73" s="386"/>
      <c r="CNX73" s="386"/>
      <c r="CNY73" s="386"/>
      <c r="CNZ73" s="386"/>
      <c r="COA73" s="386"/>
      <c r="COB73" s="386"/>
      <c r="COC73" s="386"/>
      <c r="COD73" s="386"/>
      <c r="COE73" s="386"/>
      <c r="COF73" s="386"/>
      <c r="COG73" s="386"/>
      <c r="COH73" s="386"/>
      <c r="COI73" s="386"/>
      <c r="COJ73" s="386"/>
      <c r="COK73" s="386"/>
      <c r="COL73" s="386"/>
      <c r="COM73" s="386"/>
      <c r="CON73" s="386"/>
      <c r="COO73" s="386"/>
      <c r="COP73" s="386"/>
      <c r="COQ73" s="386"/>
      <c r="COR73" s="386"/>
      <c r="COS73" s="386"/>
      <c r="COT73" s="386"/>
      <c r="COU73" s="386"/>
      <c r="COV73" s="386"/>
      <c r="COW73" s="386"/>
      <c r="COX73" s="386"/>
      <c r="COY73" s="386"/>
      <c r="COZ73" s="386"/>
      <c r="CPA73" s="386"/>
      <c r="CPB73" s="386"/>
      <c r="CPC73" s="386"/>
      <c r="CPD73" s="386"/>
      <c r="CPE73" s="386"/>
      <c r="CPF73" s="386"/>
      <c r="CPG73" s="386"/>
      <c r="CPH73" s="386"/>
      <c r="CPI73" s="386"/>
      <c r="CPJ73" s="386"/>
      <c r="CPK73" s="386"/>
      <c r="CPL73" s="386"/>
      <c r="CPM73" s="386"/>
      <c r="CPN73" s="386"/>
      <c r="CPO73" s="386"/>
      <c r="CPP73" s="386"/>
      <c r="CPQ73" s="386"/>
      <c r="CPR73" s="386"/>
      <c r="CPS73" s="386"/>
      <c r="CPT73" s="386"/>
      <c r="CPU73" s="386"/>
      <c r="CPV73" s="386"/>
      <c r="CPW73" s="386"/>
      <c r="CPX73" s="386"/>
      <c r="CPY73" s="386"/>
      <c r="CPZ73" s="386"/>
      <c r="CQA73" s="386"/>
      <c r="CQB73" s="386"/>
      <c r="CQC73" s="386"/>
      <c r="CQD73" s="386"/>
      <c r="CQE73" s="386"/>
      <c r="CQF73" s="386"/>
      <c r="CQG73" s="386"/>
      <c r="CQH73" s="386"/>
      <c r="CQI73" s="386"/>
      <c r="CQJ73" s="386"/>
      <c r="CQK73" s="386"/>
      <c r="CQL73" s="386"/>
      <c r="CQM73" s="386"/>
      <c r="CQN73" s="386"/>
      <c r="CQO73" s="386"/>
      <c r="CQP73" s="386"/>
      <c r="CQQ73" s="386"/>
      <c r="CQR73" s="386"/>
      <c r="CQS73" s="386"/>
      <c r="CQT73" s="386"/>
      <c r="CQU73" s="386"/>
      <c r="CQV73" s="386"/>
      <c r="CQW73" s="386"/>
      <c r="CQX73" s="386"/>
      <c r="CQY73" s="386"/>
      <c r="CQZ73" s="386"/>
      <c r="CRA73" s="386"/>
      <c r="CRB73" s="386"/>
      <c r="CRC73" s="386"/>
      <c r="CRD73" s="386"/>
      <c r="CRE73" s="386"/>
      <c r="CRF73" s="386"/>
      <c r="CRG73" s="386"/>
      <c r="CRH73" s="386"/>
      <c r="CRI73" s="386"/>
      <c r="CRJ73" s="386"/>
      <c r="CRK73" s="386"/>
      <c r="CRL73" s="386"/>
      <c r="CRM73" s="386"/>
      <c r="CRN73" s="386"/>
      <c r="CRO73" s="386"/>
      <c r="CRP73" s="386"/>
      <c r="CRQ73" s="386"/>
      <c r="CRR73" s="386"/>
      <c r="CRS73" s="386"/>
      <c r="CRT73" s="386"/>
      <c r="CRU73" s="386"/>
      <c r="CRV73" s="386"/>
      <c r="CRW73" s="386"/>
      <c r="CRX73" s="386"/>
      <c r="CRY73" s="386"/>
      <c r="CRZ73" s="386"/>
      <c r="CSA73" s="386"/>
      <c r="CSB73" s="386"/>
      <c r="CSC73" s="386"/>
      <c r="CSD73" s="386"/>
      <c r="CSE73" s="386"/>
      <c r="CSF73" s="386"/>
      <c r="CSG73" s="386"/>
      <c r="CSH73" s="386"/>
      <c r="CSI73" s="386"/>
      <c r="CSJ73" s="386"/>
      <c r="CSK73" s="386"/>
      <c r="CSL73" s="386"/>
      <c r="CSM73" s="386"/>
      <c r="CSN73" s="386"/>
      <c r="CSO73" s="386"/>
      <c r="CSP73" s="386"/>
      <c r="CSQ73" s="386"/>
      <c r="CSR73" s="386"/>
      <c r="CSS73" s="386"/>
      <c r="CST73" s="386"/>
      <c r="CSU73" s="386"/>
      <c r="CSV73" s="386"/>
      <c r="CSW73" s="386"/>
      <c r="CSX73" s="386"/>
      <c r="CSY73" s="386"/>
      <c r="CSZ73" s="386"/>
      <c r="CTA73" s="386"/>
      <c r="CTB73" s="386"/>
      <c r="CTC73" s="386"/>
      <c r="CTD73" s="386"/>
      <c r="CTE73" s="386"/>
      <c r="CTF73" s="386"/>
      <c r="CTG73" s="386"/>
      <c r="CTH73" s="386"/>
      <c r="CTI73" s="386"/>
      <c r="CTJ73" s="386"/>
      <c r="CTK73" s="386"/>
      <c r="CTL73" s="386"/>
      <c r="CTM73" s="386"/>
      <c r="CTN73" s="386"/>
      <c r="CTO73" s="386"/>
      <c r="CTP73" s="386"/>
      <c r="CTQ73" s="386"/>
      <c r="CTR73" s="386"/>
      <c r="CTS73" s="386"/>
      <c r="CTT73" s="386"/>
      <c r="CTU73" s="386"/>
      <c r="CTV73" s="386"/>
      <c r="CTW73" s="386"/>
      <c r="CTX73" s="386"/>
      <c r="CTY73" s="386"/>
      <c r="CTZ73" s="386"/>
      <c r="CUA73" s="386"/>
      <c r="CUB73" s="386"/>
      <c r="CUC73" s="386"/>
      <c r="CUD73" s="386"/>
      <c r="CUE73" s="386"/>
      <c r="CUF73" s="386"/>
      <c r="CUG73" s="386"/>
      <c r="CUH73" s="386"/>
      <c r="CUI73" s="386"/>
      <c r="CUJ73" s="386"/>
      <c r="CUK73" s="386"/>
      <c r="CUL73" s="386"/>
      <c r="CUM73" s="386"/>
      <c r="CUN73" s="386"/>
      <c r="CUO73" s="386"/>
      <c r="CUP73" s="386"/>
      <c r="CUQ73" s="386"/>
      <c r="CUR73" s="386"/>
      <c r="CUS73" s="386"/>
      <c r="CUT73" s="386"/>
      <c r="CUU73" s="386"/>
      <c r="CUV73" s="386"/>
      <c r="CUW73" s="386"/>
      <c r="CUX73" s="386"/>
      <c r="CUY73" s="386"/>
      <c r="CUZ73" s="386"/>
      <c r="CVA73" s="386"/>
      <c r="CVB73" s="386"/>
      <c r="CVC73" s="386"/>
      <c r="CVD73" s="386"/>
      <c r="CVE73" s="386"/>
      <c r="CVF73" s="386"/>
      <c r="CVG73" s="386"/>
      <c r="CVH73" s="386"/>
      <c r="CVI73" s="386"/>
      <c r="CVJ73" s="386"/>
      <c r="CVK73" s="386"/>
      <c r="CVL73" s="386"/>
      <c r="CVM73" s="386"/>
      <c r="CVN73" s="386"/>
      <c r="CVO73" s="386"/>
      <c r="CVP73" s="386"/>
      <c r="CVQ73" s="386"/>
      <c r="CVR73" s="386"/>
      <c r="CVS73" s="386"/>
      <c r="CVT73" s="386"/>
      <c r="CVU73" s="386"/>
      <c r="CVV73" s="386"/>
      <c r="CVW73" s="386"/>
      <c r="CVX73" s="386"/>
      <c r="CVY73" s="386"/>
      <c r="CVZ73" s="386"/>
      <c r="CWA73" s="386"/>
      <c r="CWB73" s="386"/>
      <c r="CWC73" s="386"/>
      <c r="CWD73" s="386"/>
      <c r="CWE73" s="386"/>
      <c r="CWF73" s="386"/>
      <c r="CWG73" s="386"/>
      <c r="CWH73" s="386"/>
      <c r="CWI73" s="386"/>
      <c r="CWJ73" s="386"/>
      <c r="CWK73" s="386"/>
      <c r="CWL73" s="386"/>
      <c r="CWM73" s="386"/>
      <c r="CWN73" s="386"/>
      <c r="CWO73" s="386"/>
      <c r="CWP73" s="386"/>
      <c r="CWQ73" s="386"/>
      <c r="CWR73" s="386"/>
      <c r="CWS73" s="386"/>
      <c r="CWT73" s="386"/>
      <c r="CWU73" s="386"/>
      <c r="CWV73" s="386"/>
      <c r="CWW73" s="386"/>
      <c r="CWX73" s="386"/>
      <c r="CWY73" s="386"/>
      <c r="CWZ73" s="386"/>
      <c r="CXA73" s="386"/>
      <c r="CXB73" s="386"/>
      <c r="CXC73" s="386"/>
      <c r="CXD73" s="386"/>
      <c r="CXE73" s="386"/>
      <c r="CXF73" s="386"/>
      <c r="CXG73" s="386"/>
      <c r="CXH73" s="386"/>
      <c r="CXI73" s="386"/>
      <c r="CXJ73" s="386"/>
      <c r="CXK73" s="386"/>
      <c r="CXL73" s="386"/>
      <c r="CXM73" s="386"/>
      <c r="CXN73" s="386"/>
      <c r="CXO73" s="386"/>
      <c r="CXP73" s="386"/>
      <c r="CXQ73" s="386"/>
      <c r="CXR73" s="386"/>
      <c r="CXS73" s="386"/>
      <c r="CXT73" s="386"/>
      <c r="CXU73" s="386"/>
      <c r="CXV73" s="386"/>
      <c r="CXW73" s="386"/>
      <c r="CXX73" s="386"/>
      <c r="CXY73" s="386"/>
      <c r="CXZ73" s="386"/>
      <c r="CYA73" s="386"/>
      <c r="CYB73" s="386"/>
      <c r="CYC73" s="386"/>
      <c r="CYD73" s="386"/>
      <c r="CYE73" s="386"/>
      <c r="CYF73" s="386"/>
      <c r="CYG73" s="386"/>
      <c r="CYH73" s="386"/>
      <c r="CYI73" s="386"/>
      <c r="CYJ73" s="386"/>
      <c r="CYK73" s="386"/>
      <c r="CYL73" s="386"/>
      <c r="CYM73" s="386"/>
      <c r="CYN73" s="386"/>
      <c r="CYO73" s="386"/>
      <c r="CYP73" s="386"/>
      <c r="CYQ73" s="386"/>
      <c r="CYR73" s="386"/>
      <c r="CYS73" s="386"/>
      <c r="CYT73" s="386"/>
      <c r="CYU73" s="386"/>
      <c r="CYV73" s="386"/>
      <c r="CYW73" s="386"/>
      <c r="CYX73" s="386"/>
      <c r="CYY73" s="386"/>
      <c r="CYZ73" s="386"/>
      <c r="CZA73" s="386"/>
      <c r="CZB73" s="386"/>
      <c r="CZC73" s="386"/>
      <c r="CZD73" s="386"/>
      <c r="CZE73" s="386"/>
      <c r="CZF73" s="386"/>
      <c r="CZG73" s="386"/>
      <c r="CZH73" s="386"/>
      <c r="CZI73" s="386"/>
      <c r="CZJ73" s="386"/>
      <c r="CZK73" s="386"/>
      <c r="CZL73" s="386"/>
      <c r="CZM73" s="386"/>
      <c r="CZN73" s="386"/>
      <c r="CZO73" s="386"/>
      <c r="CZP73" s="386"/>
      <c r="CZQ73" s="386"/>
      <c r="CZR73" s="386"/>
      <c r="CZS73" s="386"/>
      <c r="CZT73" s="386"/>
      <c r="CZU73" s="386"/>
      <c r="CZV73" s="386"/>
      <c r="CZW73" s="386"/>
      <c r="CZX73" s="386"/>
      <c r="CZY73" s="386"/>
      <c r="CZZ73" s="386"/>
      <c r="DAA73" s="386"/>
      <c r="DAB73" s="386"/>
      <c r="DAC73" s="386"/>
      <c r="DAD73" s="386"/>
      <c r="DAE73" s="386"/>
      <c r="DAF73" s="386"/>
      <c r="DAG73" s="386"/>
      <c r="DAH73" s="386"/>
      <c r="DAI73" s="386"/>
      <c r="DAJ73" s="386"/>
      <c r="DAK73" s="386"/>
      <c r="DAL73" s="386"/>
      <c r="DAM73" s="386"/>
      <c r="DAN73" s="386"/>
      <c r="DAO73" s="386"/>
      <c r="DAP73" s="386"/>
      <c r="DAQ73" s="386"/>
      <c r="DAR73" s="386"/>
      <c r="DAS73" s="386"/>
      <c r="DAT73" s="386"/>
      <c r="DAU73" s="386"/>
      <c r="DAV73" s="386"/>
      <c r="DAW73" s="386"/>
      <c r="DAX73" s="386"/>
      <c r="DAY73" s="386"/>
      <c r="DAZ73" s="386"/>
      <c r="DBA73" s="386"/>
      <c r="DBB73" s="386"/>
      <c r="DBC73" s="386"/>
      <c r="DBD73" s="386"/>
      <c r="DBE73" s="386"/>
      <c r="DBF73" s="386"/>
      <c r="DBG73" s="386"/>
      <c r="DBH73" s="386"/>
      <c r="DBI73" s="386"/>
      <c r="DBJ73" s="386"/>
      <c r="DBK73" s="386"/>
      <c r="DBL73" s="386"/>
      <c r="DBM73" s="386"/>
      <c r="DBN73" s="386"/>
      <c r="DBO73" s="386"/>
      <c r="DBP73" s="386"/>
      <c r="DBQ73" s="386"/>
      <c r="DBR73" s="386"/>
      <c r="DBS73" s="386"/>
      <c r="DBT73" s="386"/>
      <c r="DBU73" s="386"/>
      <c r="DBV73" s="386"/>
      <c r="DBW73" s="386"/>
      <c r="DBX73" s="386"/>
      <c r="DBY73" s="386"/>
      <c r="DBZ73" s="386"/>
      <c r="DCA73" s="386"/>
      <c r="DCB73" s="386"/>
      <c r="DCC73" s="386"/>
      <c r="DCD73" s="386"/>
      <c r="DCE73" s="386"/>
      <c r="DCF73" s="386"/>
      <c r="DCG73" s="386"/>
      <c r="DCH73" s="386"/>
      <c r="DCI73" s="386"/>
      <c r="DCJ73" s="386"/>
      <c r="DCK73" s="386"/>
      <c r="DCL73" s="386"/>
      <c r="DCM73" s="386"/>
      <c r="DCN73" s="386"/>
      <c r="DCO73" s="386"/>
      <c r="DCP73" s="386"/>
      <c r="DCQ73" s="386"/>
      <c r="DCR73" s="386"/>
      <c r="DCS73" s="386"/>
      <c r="DCT73" s="386"/>
      <c r="DCU73" s="386"/>
      <c r="DCV73" s="386"/>
      <c r="DCW73" s="386"/>
      <c r="DCX73" s="386"/>
      <c r="DCY73" s="386"/>
      <c r="DCZ73" s="386"/>
      <c r="DDA73" s="386"/>
      <c r="DDB73" s="386"/>
      <c r="DDC73" s="386"/>
      <c r="DDD73" s="386"/>
      <c r="DDE73" s="386"/>
      <c r="DDF73" s="386"/>
      <c r="DDG73" s="386"/>
      <c r="DDH73" s="386"/>
      <c r="DDI73" s="386"/>
      <c r="DDJ73" s="386"/>
      <c r="DDK73" s="386"/>
      <c r="DDL73" s="386"/>
      <c r="DDM73" s="386"/>
      <c r="DDN73" s="386"/>
      <c r="DDO73" s="386"/>
      <c r="DDP73" s="386"/>
      <c r="DDQ73" s="386"/>
      <c r="DDR73" s="386"/>
      <c r="DDS73" s="386"/>
      <c r="DDT73" s="386"/>
      <c r="DDU73" s="386"/>
      <c r="DDV73" s="386"/>
      <c r="DDW73" s="386"/>
      <c r="DDX73" s="386"/>
      <c r="DDY73" s="386"/>
      <c r="DDZ73" s="386"/>
      <c r="DEA73" s="386"/>
      <c r="DEB73" s="386"/>
      <c r="DEC73" s="386"/>
      <c r="DED73" s="386"/>
      <c r="DEE73" s="386"/>
      <c r="DEF73" s="386"/>
      <c r="DEG73" s="386"/>
      <c r="DEH73" s="386"/>
      <c r="DEI73" s="386"/>
      <c r="DEJ73" s="386"/>
      <c r="DEK73" s="386"/>
      <c r="DEL73" s="386"/>
      <c r="DEM73" s="386"/>
      <c r="DEN73" s="386"/>
      <c r="DEO73" s="386"/>
      <c r="DEP73" s="386"/>
      <c r="DEQ73" s="386"/>
      <c r="DER73" s="386"/>
      <c r="DES73" s="386"/>
      <c r="DET73" s="386"/>
      <c r="DEU73" s="386"/>
      <c r="DEV73" s="386"/>
      <c r="DEW73" s="386"/>
      <c r="DEX73" s="386"/>
      <c r="DEY73" s="386"/>
      <c r="DEZ73" s="386"/>
      <c r="DFA73" s="386"/>
      <c r="DFB73" s="386"/>
      <c r="DFC73" s="386"/>
      <c r="DFD73" s="386"/>
      <c r="DFE73" s="386"/>
      <c r="DFF73" s="386"/>
      <c r="DFG73" s="386"/>
      <c r="DFH73" s="386"/>
      <c r="DFI73" s="386"/>
      <c r="DFJ73" s="386"/>
      <c r="DFK73" s="386"/>
      <c r="DFL73" s="386"/>
      <c r="DFM73" s="386"/>
      <c r="DFN73" s="386"/>
      <c r="DFO73" s="386"/>
      <c r="DFP73" s="386"/>
      <c r="DFQ73" s="386"/>
      <c r="DFR73" s="386"/>
      <c r="DFS73" s="386"/>
      <c r="DFT73" s="386"/>
      <c r="DFU73" s="386"/>
      <c r="DFV73" s="386"/>
      <c r="DFW73" s="386"/>
      <c r="DFX73" s="386"/>
      <c r="DFY73" s="386"/>
      <c r="DFZ73" s="386"/>
      <c r="DGA73" s="386"/>
      <c r="DGB73" s="386"/>
      <c r="DGC73" s="386"/>
      <c r="DGD73" s="386"/>
      <c r="DGE73" s="386"/>
      <c r="DGF73" s="386"/>
      <c r="DGG73" s="386"/>
      <c r="DGH73" s="386"/>
      <c r="DGI73" s="386"/>
      <c r="DGJ73" s="386"/>
      <c r="DGK73" s="386"/>
      <c r="DGL73" s="386"/>
      <c r="DGM73" s="386"/>
      <c r="DGN73" s="386"/>
      <c r="DGO73" s="386"/>
      <c r="DGP73" s="386"/>
      <c r="DGQ73" s="386"/>
      <c r="DGR73" s="386"/>
      <c r="DGS73" s="386"/>
      <c r="DGT73" s="386"/>
      <c r="DGU73" s="386"/>
      <c r="DGV73" s="386"/>
      <c r="DGW73" s="386"/>
      <c r="DGX73" s="386"/>
      <c r="DGY73" s="386"/>
      <c r="DGZ73" s="386"/>
      <c r="DHA73" s="386"/>
      <c r="DHB73" s="386"/>
      <c r="DHC73" s="386"/>
      <c r="DHD73" s="386"/>
      <c r="DHE73" s="386"/>
      <c r="DHF73" s="386"/>
      <c r="DHG73" s="386"/>
      <c r="DHH73" s="386"/>
      <c r="DHI73" s="386"/>
      <c r="DHJ73" s="386"/>
      <c r="DHK73" s="386"/>
      <c r="DHL73" s="386"/>
      <c r="DHM73" s="386"/>
      <c r="DHN73" s="386"/>
      <c r="DHO73" s="386"/>
      <c r="DHP73" s="386"/>
      <c r="DHQ73" s="386"/>
      <c r="DHR73" s="386"/>
      <c r="DHS73" s="386"/>
      <c r="DHT73" s="386"/>
      <c r="DHU73" s="386"/>
      <c r="DHV73" s="386"/>
      <c r="DHW73" s="386"/>
      <c r="DHX73" s="386"/>
      <c r="DHY73" s="386"/>
      <c r="DHZ73" s="386"/>
      <c r="DIA73" s="386"/>
      <c r="DIB73" s="386"/>
      <c r="DIC73" s="386"/>
      <c r="DID73" s="386"/>
      <c r="DIE73" s="386"/>
      <c r="DIF73" s="386"/>
      <c r="DIG73" s="386"/>
      <c r="DIH73" s="386"/>
      <c r="DII73" s="386"/>
      <c r="DIJ73" s="386"/>
      <c r="DIK73" s="386"/>
      <c r="DIL73" s="386"/>
      <c r="DIM73" s="386"/>
      <c r="DIN73" s="386"/>
      <c r="DIO73" s="386"/>
      <c r="DIP73" s="386"/>
      <c r="DIQ73" s="386"/>
      <c r="DIR73" s="386"/>
      <c r="DIS73" s="386"/>
      <c r="DIT73" s="386"/>
      <c r="DIU73" s="386"/>
      <c r="DIV73" s="386"/>
      <c r="DIW73" s="386"/>
      <c r="DIX73" s="386"/>
      <c r="DIY73" s="386"/>
      <c r="DIZ73" s="386"/>
      <c r="DJA73" s="386"/>
      <c r="DJB73" s="386"/>
      <c r="DJC73" s="386"/>
      <c r="DJD73" s="386"/>
      <c r="DJE73" s="386"/>
      <c r="DJF73" s="386"/>
      <c r="DJG73" s="386"/>
      <c r="DJH73" s="386"/>
      <c r="DJI73" s="386"/>
      <c r="DJJ73" s="386"/>
      <c r="DJK73" s="386"/>
      <c r="DJL73" s="386"/>
      <c r="DJM73" s="386"/>
      <c r="DJN73" s="386"/>
      <c r="DJO73" s="386"/>
      <c r="DJP73" s="386"/>
      <c r="DJQ73" s="386"/>
      <c r="DJR73" s="386"/>
      <c r="DJS73" s="386"/>
      <c r="DJT73" s="386"/>
      <c r="DJU73" s="386"/>
      <c r="DJV73" s="386"/>
      <c r="DJW73" s="386"/>
      <c r="DJX73" s="386"/>
      <c r="DJY73" s="386"/>
      <c r="DJZ73" s="386"/>
      <c r="DKA73" s="386"/>
      <c r="DKB73" s="386"/>
      <c r="DKC73" s="386"/>
      <c r="DKD73" s="386"/>
      <c r="DKE73" s="386"/>
      <c r="DKF73" s="386"/>
      <c r="DKG73" s="386"/>
      <c r="DKH73" s="386"/>
      <c r="DKI73" s="386"/>
      <c r="DKJ73" s="386"/>
      <c r="DKK73" s="386"/>
      <c r="DKL73" s="386"/>
      <c r="DKM73" s="386"/>
      <c r="DKN73" s="386"/>
      <c r="DKO73" s="386"/>
      <c r="DKP73" s="386"/>
      <c r="DKQ73" s="386"/>
      <c r="DKR73" s="386"/>
      <c r="DKS73" s="386"/>
      <c r="DKT73" s="386"/>
      <c r="DKU73" s="386"/>
      <c r="DKV73" s="386"/>
      <c r="DKW73" s="386"/>
      <c r="DKX73" s="386"/>
      <c r="DKY73" s="386"/>
      <c r="DKZ73" s="386"/>
      <c r="DLA73" s="386"/>
      <c r="DLB73" s="386"/>
      <c r="DLC73" s="386"/>
      <c r="DLD73" s="386"/>
      <c r="DLE73" s="386"/>
      <c r="DLF73" s="386"/>
      <c r="DLG73" s="386"/>
      <c r="DLH73" s="386"/>
      <c r="DLI73" s="386"/>
      <c r="DLJ73" s="386"/>
      <c r="DLK73" s="386"/>
      <c r="DLL73" s="386"/>
      <c r="DLM73" s="386"/>
      <c r="DLN73" s="386"/>
      <c r="DLO73" s="386"/>
      <c r="DLP73" s="386"/>
      <c r="DLQ73" s="386"/>
      <c r="DLR73" s="386"/>
      <c r="DLS73" s="386"/>
      <c r="DLT73" s="386"/>
      <c r="DLU73" s="386"/>
      <c r="DLV73" s="386"/>
      <c r="DLW73" s="386"/>
      <c r="DLX73" s="386"/>
      <c r="DLY73" s="386"/>
      <c r="DLZ73" s="386"/>
      <c r="DMA73" s="386"/>
      <c r="DMB73" s="386"/>
      <c r="DMC73" s="386"/>
      <c r="DMD73" s="386"/>
      <c r="DME73" s="386"/>
      <c r="DMF73" s="386"/>
      <c r="DMG73" s="386"/>
      <c r="DMH73" s="386"/>
      <c r="DMI73" s="386"/>
      <c r="DMJ73" s="386"/>
      <c r="DMK73" s="386"/>
      <c r="DML73" s="386"/>
      <c r="DMM73" s="386"/>
      <c r="DMN73" s="386"/>
      <c r="DMO73" s="386"/>
      <c r="DMP73" s="386"/>
      <c r="DMQ73" s="386"/>
      <c r="DMR73" s="386"/>
      <c r="DMS73" s="386"/>
      <c r="DMT73" s="386"/>
      <c r="DMU73" s="386"/>
      <c r="DMV73" s="386"/>
      <c r="DMW73" s="386"/>
      <c r="DMX73" s="386"/>
      <c r="DMY73" s="386"/>
      <c r="DMZ73" s="386"/>
      <c r="DNA73" s="386"/>
      <c r="DNB73" s="386"/>
      <c r="DNC73" s="386"/>
      <c r="DND73" s="386"/>
      <c r="DNE73" s="386"/>
      <c r="DNF73" s="386"/>
      <c r="DNG73" s="386"/>
      <c r="DNH73" s="386"/>
      <c r="DNI73" s="386"/>
      <c r="DNJ73" s="386"/>
      <c r="DNK73" s="386"/>
      <c r="DNL73" s="386"/>
      <c r="DNM73" s="386"/>
      <c r="DNN73" s="386"/>
      <c r="DNO73" s="386"/>
      <c r="DNP73" s="386"/>
      <c r="DNQ73" s="386"/>
      <c r="DNR73" s="386"/>
      <c r="DNS73" s="386"/>
      <c r="DNT73" s="386"/>
      <c r="DNU73" s="386"/>
      <c r="DNV73" s="386"/>
      <c r="DNW73" s="386"/>
      <c r="DNX73" s="386"/>
      <c r="DNY73" s="386"/>
      <c r="DNZ73" s="386"/>
      <c r="DOA73" s="386"/>
      <c r="DOB73" s="386"/>
      <c r="DOC73" s="386"/>
      <c r="DOD73" s="386"/>
      <c r="DOE73" s="386"/>
      <c r="DOF73" s="386"/>
      <c r="DOG73" s="386"/>
      <c r="DOH73" s="386"/>
      <c r="DOI73" s="386"/>
      <c r="DOJ73" s="386"/>
      <c r="DOK73" s="386"/>
      <c r="DOL73" s="386"/>
      <c r="DOM73" s="386"/>
      <c r="DON73" s="386"/>
      <c r="DOO73" s="386"/>
      <c r="DOP73" s="386"/>
      <c r="DOQ73" s="386"/>
      <c r="DOR73" s="386"/>
      <c r="DOS73" s="386"/>
      <c r="DOT73" s="386"/>
      <c r="DOU73" s="386"/>
      <c r="DOV73" s="386"/>
      <c r="DOW73" s="386"/>
      <c r="DOX73" s="386"/>
      <c r="DOY73" s="386"/>
      <c r="DOZ73" s="386"/>
      <c r="DPA73" s="386"/>
      <c r="DPB73" s="386"/>
      <c r="DPC73" s="386"/>
      <c r="DPD73" s="386"/>
      <c r="DPE73" s="386"/>
      <c r="DPF73" s="386"/>
      <c r="DPG73" s="386"/>
      <c r="DPH73" s="386"/>
      <c r="DPI73" s="386"/>
      <c r="DPJ73" s="386"/>
      <c r="DPK73" s="386"/>
      <c r="DPL73" s="386"/>
      <c r="DPM73" s="386"/>
      <c r="DPN73" s="386"/>
      <c r="DPO73" s="386"/>
      <c r="DPP73" s="386"/>
      <c r="DPQ73" s="386"/>
      <c r="DPR73" s="386"/>
      <c r="DPS73" s="386"/>
      <c r="DPT73" s="386"/>
      <c r="DPU73" s="386"/>
      <c r="DPV73" s="386"/>
      <c r="DPW73" s="386"/>
      <c r="DPX73" s="386"/>
      <c r="DPY73" s="386"/>
      <c r="DPZ73" s="386"/>
      <c r="DQA73" s="386"/>
      <c r="DQB73" s="386"/>
      <c r="DQC73" s="386"/>
      <c r="DQD73" s="386"/>
      <c r="DQE73" s="386"/>
      <c r="DQF73" s="386"/>
      <c r="DQG73" s="386"/>
      <c r="DQH73" s="386"/>
      <c r="DQI73" s="386"/>
      <c r="DQJ73" s="386"/>
      <c r="DQK73" s="386"/>
      <c r="DQL73" s="386"/>
      <c r="DQM73" s="386"/>
      <c r="DQN73" s="386"/>
      <c r="DQO73" s="386"/>
      <c r="DQP73" s="386"/>
      <c r="DQQ73" s="386"/>
      <c r="DQR73" s="386"/>
      <c r="DQS73" s="386"/>
      <c r="DQT73" s="386"/>
      <c r="DQU73" s="386"/>
      <c r="DQV73" s="386"/>
      <c r="DQW73" s="386"/>
      <c r="DQX73" s="386"/>
      <c r="DQY73" s="386"/>
      <c r="DQZ73" s="386"/>
      <c r="DRA73" s="386"/>
      <c r="DRB73" s="386"/>
      <c r="DRC73" s="386"/>
      <c r="DRD73" s="386"/>
      <c r="DRE73" s="386"/>
      <c r="DRF73" s="386"/>
      <c r="DRG73" s="386"/>
      <c r="DRH73" s="386"/>
      <c r="DRI73" s="386"/>
      <c r="DRJ73" s="386"/>
      <c r="DRK73" s="386"/>
      <c r="DRL73" s="386"/>
      <c r="DRM73" s="386"/>
      <c r="DRN73" s="386"/>
      <c r="DRO73" s="386"/>
      <c r="DRP73" s="386"/>
      <c r="DRQ73" s="386"/>
      <c r="DRR73" s="386"/>
      <c r="DRS73" s="386"/>
      <c r="DRT73" s="386"/>
      <c r="DRU73" s="386"/>
      <c r="DRV73" s="386"/>
      <c r="DRW73" s="386"/>
      <c r="DRX73" s="386"/>
      <c r="DRY73" s="386"/>
      <c r="DRZ73" s="386"/>
      <c r="DSA73" s="386"/>
      <c r="DSB73" s="386"/>
      <c r="DSC73" s="386"/>
      <c r="DSD73" s="386"/>
      <c r="DSE73" s="386"/>
      <c r="DSF73" s="386"/>
      <c r="DSG73" s="386"/>
      <c r="DSH73" s="386"/>
      <c r="DSI73" s="386"/>
      <c r="DSJ73" s="386"/>
      <c r="DSK73" s="386"/>
      <c r="DSL73" s="386"/>
      <c r="DSM73" s="386"/>
      <c r="DSN73" s="386"/>
      <c r="DSO73" s="386"/>
      <c r="DSP73" s="386"/>
      <c r="DSQ73" s="386"/>
      <c r="DSR73" s="386"/>
      <c r="DSS73" s="386"/>
      <c r="DST73" s="386"/>
      <c r="DSU73" s="386"/>
      <c r="DSV73" s="386"/>
      <c r="DSW73" s="386"/>
      <c r="DSX73" s="386"/>
      <c r="DSY73" s="386"/>
      <c r="DSZ73" s="386"/>
      <c r="DTA73" s="386"/>
      <c r="DTB73" s="386"/>
      <c r="DTC73" s="386"/>
      <c r="DTD73" s="386"/>
      <c r="DTE73" s="386"/>
      <c r="DTF73" s="386"/>
      <c r="DTG73" s="386"/>
      <c r="DTH73" s="386"/>
      <c r="DTI73" s="386"/>
      <c r="DTJ73" s="386"/>
      <c r="DTK73" s="386"/>
      <c r="DTL73" s="386"/>
      <c r="DTM73" s="386"/>
      <c r="DTN73" s="386"/>
      <c r="DTO73" s="386"/>
      <c r="DTP73" s="386"/>
      <c r="DTQ73" s="386"/>
      <c r="DTR73" s="386"/>
      <c r="DTS73" s="386"/>
      <c r="DTT73" s="386"/>
      <c r="DTU73" s="386"/>
      <c r="DTV73" s="386"/>
      <c r="DTW73" s="386"/>
      <c r="DTX73" s="386"/>
      <c r="DTY73" s="386"/>
      <c r="DTZ73" s="386"/>
      <c r="DUA73" s="386"/>
      <c r="DUB73" s="386"/>
      <c r="DUC73" s="386"/>
      <c r="DUD73" s="386"/>
      <c r="DUE73" s="386"/>
      <c r="DUF73" s="386"/>
      <c r="DUG73" s="386"/>
      <c r="DUH73" s="386"/>
      <c r="DUI73" s="386"/>
      <c r="DUJ73" s="386"/>
      <c r="DUK73" s="386"/>
      <c r="DUL73" s="386"/>
      <c r="DUM73" s="386"/>
      <c r="DUN73" s="386"/>
      <c r="DUO73" s="386"/>
      <c r="DUP73" s="386"/>
      <c r="DUQ73" s="386"/>
      <c r="DUR73" s="386"/>
      <c r="DUS73" s="386"/>
      <c r="DUT73" s="386"/>
      <c r="DUU73" s="386"/>
      <c r="DUV73" s="386"/>
      <c r="DUW73" s="386"/>
      <c r="DUX73" s="386"/>
      <c r="DUY73" s="386"/>
      <c r="DUZ73" s="386"/>
      <c r="DVA73" s="386"/>
      <c r="DVB73" s="386"/>
      <c r="DVC73" s="386"/>
      <c r="DVD73" s="386"/>
      <c r="DVE73" s="386"/>
      <c r="DVF73" s="386"/>
      <c r="DVG73" s="386"/>
      <c r="DVH73" s="386"/>
      <c r="DVI73" s="386"/>
      <c r="DVJ73" s="386"/>
      <c r="DVK73" s="386"/>
      <c r="DVL73" s="386"/>
      <c r="DVM73" s="386"/>
      <c r="DVN73" s="386"/>
      <c r="DVO73" s="386"/>
      <c r="DVP73" s="386"/>
      <c r="DVQ73" s="386"/>
      <c r="DVR73" s="386"/>
      <c r="DVS73" s="386"/>
      <c r="DVT73" s="386"/>
      <c r="DVU73" s="386"/>
      <c r="DVV73" s="386"/>
      <c r="DVW73" s="386"/>
      <c r="DVX73" s="386"/>
      <c r="DVY73" s="386"/>
      <c r="DVZ73" s="386"/>
      <c r="DWA73" s="386"/>
      <c r="DWB73" s="386"/>
      <c r="DWC73" s="386"/>
      <c r="DWD73" s="386"/>
      <c r="DWE73" s="386"/>
      <c r="DWF73" s="386"/>
      <c r="DWG73" s="386"/>
      <c r="DWH73" s="386"/>
      <c r="DWI73" s="386"/>
      <c r="DWJ73" s="386"/>
      <c r="DWK73" s="386"/>
      <c r="DWL73" s="386"/>
      <c r="DWM73" s="386"/>
      <c r="DWN73" s="386"/>
      <c r="DWO73" s="386"/>
      <c r="DWP73" s="386"/>
      <c r="DWQ73" s="386"/>
      <c r="DWR73" s="386"/>
      <c r="DWS73" s="386"/>
      <c r="DWT73" s="386"/>
      <c r="DWU73" s="386"/>
      <c r="DWV73" s="386"/>
      <c r="DWW73" s="386"/>
      <c r="DWX73" s="386"/>
      <c r="DWY73" s="386"/>
      <c r="DWZ73" s="386"/>
      <c r="DXA73" s="386"/>
      <c r="DXB73" s="386"/>
      <c r="DXC73" s="386"/>
      <c r="DXD73" s="386"/>
      <c r="DXE73" s="386"/>
      <c r="DXF73" s="386"/>
      <c r="DXG73" s="386"/>
      <c r="DXH73" s="386"/>
      <c r="DXI73" s="386"/>
      <c r="DXJ73" s="386"/>
      <c r="DXK73" s="386"/>
      <c r="DXL73" s="386"/>
      <c r="DXM73" s="386"/>
      <c r="DXN73" s="386"/>
      <c r="DXO73" s="386"/>
      <c r="DXP73" s="386"/>
      <c r="DXQ73" s="386"/>
      <c r="DXR73" s="386"/>
      <c r="DXS73" s="386"/>
      <c r="DXT73" s="386"/>
      <c r="DXU73" s="386"/>
      <c r="DXV73" s="386"/>
      <c r="DXW73" s="386"/>
      <c r="DXX73" s="386"/>
      <c r="DXY73" s="386"/>
      <c r="DXZ73" s="386"/>
      <c r="DYA73" s="386"/>
      <c r="DYB73" s="386"/>
      <c r="DYC73" s="386"/>
      <c r="DYD73" s="386"/>
      <c r="DYE73" s="386"/>
      <c r="DYF73" s="386"/>
      <c r="DYG73" s="386"/>
      <c r="DYH73" s="386"/>
      <c r="DYI73" s="386"/>
      <c r="DYJ73" s="386"/>
      <c r="DYK73" s="386"/>
      <c r="DYL73" s="386"/>
      <c r="DYM73" s="386"/>
      <c r="DYN73" s="386"/>
      <c r="DYO73" s="386"/>
      <c r="DYP73" s="386"/>
      <c r="DYQ73" s="386"/>
      <c r="DYR73" s="386"/>
      <c r="DYS73" s="386"/>
      <c r="DYT73" s="386"/>
      <c r="DYU73" s="386"/>
      <c r="DYV73" s="386"/>
      <c r="DYW73" s="386"/>
      <c r="DYX73" s="386"/>
      <c r="DYY73" s="386"/>
      <c r="DYZ73" s="386"/>
      <c r="DZA73" s="386"/>
      <c r="DZB73" s="386"/>
      <c r="DZC73" s="386"/>
      <c r="DZD73" s="386"/>
      <c r="DZE73" s="386"/>
      <c r="DZF73" s="386"/>
      <c r="DZG73" s="386"/>
      <c r="DZH73" s="386"/>
      <c r="DZI73" s="386"/>
      <c r="DZJ73" s="386"/>
      <c r="DZK73" s="386"/>
      <c r="DZL73" s="386"/>
      <c r="DZM73" s="386"/>
      <c r="DZN73" s="386"/>
      <c r="DZO73" s="386"/>
      <c r="DZP73" s="386"/>
      <c r="DZQ73" s="386"/>
      <c r="DZR73" s="386"/>
      <c r="DZS73" s="386"/>
      <c r="DZT73" s="386"/>
      <c r="DZU73" s="386"/>
      <c r="DZV73" s="386"/>
      <c r="DZW73" s="386"/>
      <c r="DZX73" s="386"/>
      <c r="DZY73" s="386"/>
      <c r="DZZ73" s="386"/>
      <c r="EAA73" s="386"/>
      <c r="EAB73" s="386"/>
      <c r="EAC73" s="386"/>
      <c r="EAD73" s="386"/>
      <c r="EAE73" s="386"/>
      <c r="EAF73" s="386"/>
      <c r="EAG73" s="386"/>
      <c r="EAH73" s="386"/>
      <c r="EAI73" s="386"/>
      <c r="EAJ73" s="386"/>
      <c r="EAK73" s="386"/>
      <c r="EAL73" s="386"/>
      <c r="EAM73" s="386"/>
      <c r="EAN73" s="386"/>
      <c r="EAO73" s="386"/>
      <c r="EAP73" s="386"/>
      <c r="EAQ73" s="386"/>
      <c r="EAR73" s="386"/>
      <c r="EAS73" s="386"/>
      <c r="EAT73" s="386"/>
      <c r="EAU73" s="386"/>
      <c r="EAV73" s="386"/>
      <c r="EAW73" s="386"/>
      <c r="EAX73" s="386"/>
      <c r="EAY73" s="386"/>
      <c r="EAZ73" s="386"/>
      <c r="EBA73" s="386"/>
      <c r="EBB73" s="386"/>
      <c r="EBC73" s="386"/>
      <c r="EBD73" s="386"/>
      <c r="EBE73" s="386"/>
      <c r="EBF73" s="386"/>
      <c r="EBG73" s="386"/>
      <c r="EBH73" s="386"/>
      <c r="EBI73" s="386"/>
      <c r="EBJ73" s="386"/>
      <c r="EBK73" s="386"/>
      <c r="EBL73" s="386"/>
      <c r="EBM73" s="386"/>
      <c r="EBN73" s="386"/>
      <c r="EBO73" s="386"/>
      <c r="EBP73" s="386"/>
      <c r="EBQ73" s="386"/>
      <c r="EBR73" s="386"/>
      <c r="EBS73" s="386"/>
      <c r="EBT73" s="386"/>
      <c r="EBU73" s="386"/>
      <c r="EBV73" s="386"/>
      <c r="EBW73" s="386"/>
      <c r="EBX73" s="386"/>
      <c r="EBY73" s="386"/>
      <c r="EBZ73" s="386"/>
      <c r="ECA73" s="386"/>
      <c r="ECB73" s="386"/>
      <c r="ECC73" s="386"/>
      <c r="ECD73" s="386"/>
      <c r="ECE73" s="386"/>
      <c r="ECF73" s="386"/>
      <c r="ECG73" s="386"/>
      <c r="ECH73" s="386"/>
      <c r="ECI73" s="386"/>
      <c r="ECJ73" s="386"/>
      <c r="ECK73" s="386"/>
      <c r="ECL73" s="386"/>
      <c r="ECM73" s="386"/>
      <c r="ECN73" s="386"/>
      <c r="ECO73" s="386"/>
      <c r="ECP73" s="386"/>
      <c r="ECQ73" s="386"/>
      <c r="ECR73" s="386"/>
      <c r="ECS73" s="386"/>
      <c r="ECT73" s="386"/>
      <c r="ECU73" s="386"/>
      <c r="ECV73" s="386"/>
      <c r="ECW73" s="386"/>
      <c r="ECX73" s="386"/>
      <c r="ECY73" s="386"/>
      <c r="ECZ73" s="386"/>
      <c r="EDA73" s="386"/>
      <c r="EDB73" s="386"/>
      <c r="EDC73" s="386"/>
      <c r="EDD73" s="386"/>
      <c r="EDE73" s="386"/>
      <c r="EDF73" s="386"/>
      <c r="EDG73" s="386"/>
      <c r="EDH73" s="386"/>
      <c r="EDI73" s="386"/>
      <c r="EDJ73" s="386"/>
      <c r="EDK73" s="386"/>
      <c r="EDL73" s="386"/>
      <c r="EDM73" s="386"/>
      <c r="EDN73" s="386"/>
      <c r="EDO73" s="386"/>
      <c r="EDP73" s="386"/>
      <c r="EDQ73" s="386"/>
      <c r="EDR73" s="386"/>
      <c r="EDS73" s="386"/>
      <c r="EDT73" s="386"/>
      <c r="EDU73" s="386"/>
      <c r="EDV73" s="386"/>
      <c r="EDW73" s="386"/>
      <c r="EDX73" s="386"/>
      <c r="EDY73" s="386"/>
      <c r="EDZ73" s="386"/>
      <c r="EEA73" s="386"/>
      <c r="EEB73" s="386"/>
      <c r="EEC73" s="386"/>
      <c r="EED73" s="386"/>
      <c r="EEE73" s="386"/>
      <c r="EEF73" s="386"/>
      <c r="EEG73" s="386"/>
      <c r="EEH73" s="386"/>
      <c r="EEI73" s="386"/>
      <c r="EEJ73" s="386"/>
      <c r="EEK73" s="386"/>
      <c r="EEL73" s="386"/>
      <c r="EEM73" s="386"/>
      <c r="EEN73" s="386"/>
      <c r="EEO73" s="386"/>
      <c r="EEP73" s="386"/>
      <c r="EEQ73" s="386"/>
      <c r="EER73" s="386"/>
      <c r="EES73" s="386"/>
      <c r="EET73" s="386"/>
      <c r="EEU73" s="386"/>
      <c r="EEV73" s="386"/>
      <c r="EEW73" s="386"/>
      <c r="EEX73" s="386"/>
      <c r="EEY73" s="386"/>
      <c r="EEZ73" s="386"/>
      <c r="EFA73" s="386"/>
      <c r="EFB73" s="386"/>
      <c r="EFC73" s="386"/>
      <c r="EFD73" s="386"/>
      <c r="EFE73" s="386"/>
      <c r="EFF73" s="386"/>
      <c r="EFG73" s="386"/>
      <c r="EFH73" s="386"/>
      <c r="EFI73" s="386"/>
      <c r="EFJ73" s="386"/>
      <c r="EFK73" s="386"/>
      <c r="EFL73" s="386"/>
      <c r="EFM73" s="386"/>
      <c r="EFN73" s="386"/>
      <c r="EFO73" s="386"/>
      <c r="EFP73" s="386"/>
      <c r="EFQ73" s="386"/>
      <c r="EFR73" s="386"/>
      <c r="EFS73" s="386"/>
      <c r="EFT73" s="386"/>
      <c r="EFU73" s="386"/>
      <c r="EFV73" s="386"/>
      <c r="EFW73" s="386"/>
      <c r="EFX73" s="386"/>
      <c r="EFY73" s="386"/>
      <c r="EFZ73" s="386"/>
      <c r="EGA73" s="386"/>
      <c r="EGB73" s="386"/>
      <c r="EGC73" s="386"/>
      <c r="EGD73" s="386"/>
      <c r="EGE73" s="386"/>
      <c r="EGF73" s="386"/>
      <c r="EGG73" s="386"/>
      <c r="EGH73" s="386"/>
      <c r="EGI73" s="386"/>
      <c r="EGJ73" s="386"/>
      <c r="EGK73" s="386"/>
      <c r="EGL73" s="386"/>
      <c r="EGM73" s="386"/>
      <c r="EGN73" s="386"/>
      <c r="EGO73" s="386"/>
      <c r="EGP73" s="386"/>
      <c r="EGQ73" s="386"/>
      <c r="EGR73" s="386"/>
      <c r="EGS73" s="386"/>
      <c r="EGT73" s="386"/>
      <c r="EGU73" s="386"/>
      <c r="EGV73" s="386"/>
      <c r="EGW73" s="386"/>
      <c r="EGX73" s="386"/>
      <c r="EGY73" s="386"/>
      <c r="EGZ73" s="386"/>
      <c r="EHA73" s="386"/>
      <c r="EHB73" s="386"/>
      <c r="EHC73" s="386"/>
      <c r="EHD73" s="386"/>
      <c r="EHE73" s="386"/>
      <c r="EHF73" s="386"/>
      <c r="EHG73" s="386"/>
      <c r="EHH73" s="386"/>
      <c r="EHI73" s="386"/>
      <c r="EHJ73" s="386"/>
      <c r="EHK73" s="386"/>
      <c r="EHL73" s="386"/>
      <c r="EHM73" s="386"/>
      <c r="EHN73" s="386"/>
      <c r="EHO73" s="386"/>
      <c r="EHP73" s="386"/>
      <c r="EHQ73" s="386"/>
      <c r="EHR73" s="386"/>
      <c r="EHS73" s="386"/>
      <c r="EHT73" s="386"/>
      <c r="EHU73" s="386"/>
      <c r="EHV73" s="386"/>
      <c r="EHW73" s="386"/>
      <c r="EHX73" s="386"/>
      <c r="EHY73" s="386"/>
      <c r="EHZ73" s="386"/>
      <c r="EIA73" s="386"/>
      <c r="EIB73" s="386"/>
      <c r="EIC73" s="386"/>
      <c r="EID73" s="386"/>
      <c r="EIE73" s="386"/>
      <c r="EIF73" s="386"/>
      <c r="EIG73" s="386"/>
      <c r="EIH73" s="386"/>
      <c r="EII73" s="386"/>
      <c r="EIJ73" s="386"/>
      <c r="EIK73" s="386"/>
      <c r="EIL73" s="386"/>
      <c r="EIM73" s="386"/>
      <c r="EIN73" s="386"/>
      <c r="EIO73" s="386"/>
      <c r="EIP73" s="386"/>
      <c r="EIQ73" s="386"/>
      <c r="EIR73" s="386"/>
      <c r="EIS73" s="386"/>
      <c r="EIT73" s="386"/>
      <c r="EIU73" s="386"/>
      <c r="EIV73" s="386"/>
      <c r="EIW73" s="386"/>
      <c r="EIX73" s="386"/>
      <c r="EIY73" s="386"/>
      <c r="EIZ73" s="386"/>
      <c r="EJA73" s="386"/>
      <c r="EJB73" s="386"/>
      <c r="EJC73" s="386"/>
      <c r="EJD73" s="386"/>
      <c r="EJE73" s="386"/>
      <c r="EJF73" s="386"/>
      <c r="EJG73" s="386"/>
      <c r="EJH73" s="386"/>
      <c r="EJI73" s="386"/>
      <c r="EJJ73" s="386"/>
      <c r="EJK73" s="386"/>
      <c r="EJL73" s="386"/>
      <c r="EJM73" s="386"/>
      <c r="EJN73" s="386"/>
      <c r="EJO73" s="386"/>
      <c r="EJP73" s="386"/>
      <c r="EJQ73" s="386"/>
      <c r="EJR73" s="386"/>
      <c r="EJS73" s="386"/>
      <c r="EJT73" s="386"/>
      <c r="EJU73" s="386"/>
      <c r="EJV73" s="386"/>
      <c r="EJW73" s="386"/>
      <c r="EJX73" s="386"/>
      <c r="EJY73" s="386"/>
      <c r="EJZ73" s="386"/>
      <c r="EKA73" s="386"/>
      <c r="EKB73" s="386"/>
      <c r="EKC73" s="386"/>
      <c r="EKD73" s="386"/>
      <c r="EKE73" s="386"/>
      <c r="EKF73" s="386"/>
      <c r="EKG73" s="386"/>
      <c r="EKH73" s="386"/>
      <c r="EKI73" s="386"/>
      <c r="EKJ73" s="386"/>
      <c r="EKK73" s="386"/>
      <c r="EKL73" s="386"/>
      <c r="EKM73" s="386"/>
      <c r="EKN73" s="386"/>
      <c r="EKO73" s="386"/>
      <c r="EKP73" s="386"/>
      <c r="EKQ73" s="386"/>
      <c r="EKR73" s="386"/>
      <c r="EKS73" s="386"/>
      <c r="EKT73" s="386"/>
      <c r="EKU73" s="386"/>
      <c r="EKV73" s="386"/>
      <c r="EKW73" s="386"/>
      <c r="EKX73" s="386"/>
      <c r="EKY73" s="386"/>
      <c r="EKZ73" s="386"/>
      <c r="ELA73" s="386"/>
      <c r="ELB73" s="386"/>
      <c r="ELC73" s="386"/>
      <c r="ELD73" s="386"/>
      <c r="ELE73" s="386"/>
      <c r="ELF73" s="386"/>
      <c r="ELG73" s="386"/>
      <c r="ELH73" s="386"/>
      <c r="ELI73" s="386"/>
      <c r="ELJ73" s="386"/>
      <c r="ELK73" s="386"/>
      <c r="ELL73" s="386"/>
      <c r="ELM73" s="386"/>
      <c r="ELN73" s="386"/>
      <c r="ELO73" s="386"/>
      <c r="ELP73" s="386"/>
      <c r="ELQ73" s="386"/>
      <c r="ELR73" s="386"/>
      <c r="ELS73" s="386"/>
      <c r="ELT73" s="386"/>
      <c r="ELU73" s="386"/>
      <c r="ELV73" s="386"/>
      <c r="ELW73" s="386"/>
      <c r="ELX73" s="386"/>
      <c r="ELY73" s="386"/>
      <c r="ELZ73" s="386"/>
      <c r="EMA73" s="386"/>
      <c r="EMB73" s="386"/>
      <c r="EMC73" s="386"/>
      <c r="EMD73" s="386"/>
      <c r="EME73" s="386"/>
      <c r="EMF73" s="386"/>
      <c r="EMG73" s="386"/>
      <c r="EMH73" s="386"/>
      <c r="EMI73" s="386"/>
      <c r="EMJ73" s="386"/>
      <c r="EMK73" s="386"/>
      <c r="EML73" s="386"/>
      <c r="EMM73" s="386"/>
      <c r="EMN73" s="386"/>
      <c r="EMO73" s="386"/>
      <c r="EMP73" s="386"/>
      <c r="EMQ73" s="386"/>
      <c r="EMR73" s="386"/>
      <c r="EMS73" s="386"/>
      <c r="EMT73" s="386"/>
      <c r="EMU73" s="386"/>
      <c r="EMV73" s="386"/>
      <c r="EMW73" s="386"/>
      <c r="EMX73" s="386"/>
      <c r="EMY73" s="386"/>
      <c r="EMZ73" s="386"/>
      <c r="ENA73" s="386"/>
      <c r="ENB73" s="386"/>
      <c r="ENC73" s="386"/>
      <c r="END73" s="386"/>
      <c r="ENE73" s="386"/>
      <c r="ENF73" s="386"/>
      <c r="ENG73" s="386"/>
      <c r="ENH73" s="386"/>
      <c r="ENI73" s="386"/>
      <c r="ENJ73" s="386"/>
      <c r="ENK73" s="386"/>
      <c r="ENL73" s="386"/>
      <c r="ENM73" s="386"/>
      <c r="ENN73" s="386"/>
      <c r="ENO73" s="386"/>
      <c r="ENP73" s="386"/>
      <c r="ENQ73" s="386"/>
      <c r="ENR73" s="386"/>
      <c r="ENS73" s="386"/>
      <c r="ENT73" s="386"/>
      <c r="ENU73" s="386"/>
      <c r="ENV73" s="386"/>
      <c r="ENW73" s="386"/>
      <c r="ENX73" s="386"/>
      <c r="ENY73" s="386"/>
      <c r="ENZ73" s="386"/>
      <c r="EOA73" s="386"/>
      <c r="EOB73" s="386"/>
      <c r="EOC73" s="386"/>
      <c r="EOD73" s="386"/>
      <c r="EOE73" s="386"/>
      <c r="EOF73" s="386"/>
      <c r="EOG73" s="386"/>
      <c r="EOH73" s="386"/>
      <c r="EOI73" s="386"/>
      <c r="EOJ73" s="386"/>
      <c r="EOK73" s="386"/>
      <c r="EOL73" s="386"/>
      <c r="EOM73" s="386"/>
      <c r="EON73" s="386"/>
      <c r="EOO73" s="386"/>
      <c r="EOP73" s="386"/>
      <c r="EOQ73" s="386"/>
      <c r="EOR73" s="386"/>
      <c r="EOS73" s="386"/>
      <c r="EOT73" s="386"/>
      <c r="EOU73" s="386"/>
      <c r="EOV73" s="386"/>
      <c r="EOW73" s="386"/>
      <c r="EOX73" s="386"/>
      <c r="EOY73" s="386"/>
      <c r="EOZ73" s="386"/>
      <c r="EPA73" s="386"/>
      <c r="EPB73" s="386"/>
      <c r="EPC73" s="386"/>
      <c r="EPD73" s="386"/>
      <c r="EPE73" s="386"/>
      <c r="EPF73" s="386"/>
      <c r="EPG73" s="386"/>
      <c r="EPH73" s="386"/>
      <c r="EPI73" s="386"/>
      <c r="EPJ73" s="386"/>
      <c r="EPK73" s="386"/>
      <c r="EPL73" s="386"/>
      <c r="EPM73" s="386"/>
      <c r="EPN73" s="386"/>
      <c r="EPO73" s="386"/>
      <c r="EPP73" s="386"/>
      <c r="EPQ73" s="386"/>
      <c r="EPR73" s="386"/>
      <c r="EPS73" s="386"/>
      <c r="EPT73" s="386"/>
      <c r="EPU73" s="386"/>
      <c r="EPV73" s="386"/>
      <c r="EPW73" s="386"/>
      <c r="EPX73" s="386"/>
      <c r="EPY73" s="386"/>
      <c r="EPZ73" s="386"/>
      <c r="EQA73" s="386"/>
      <c r="EQB73" s="386"/>
      <c r="EQC73" s="386"/>
      <c r="EQD73" s="386"/>
      <c r="EQE73" s="386"/>
      <c r="EQF73" s="386"/>
      <c r="EQG73" s="386"/>
      <c r="EQH73" s="386"/>
      <c r="EQI73" s="386"/>
      <c r="EQJ73" s="386"/>
      <c r="EQK73" s="386"/>
      <c r="EQL73" s="386"/>
      <c r="EQM73" s="386"/>
      <c r="EQN73" s="386"/>
      <c r="EQO73" s="386"/>
      <c r="EQP73" s="386"/>
      <c r="EQQ73" s="386"/>
      <c r="EQR73" s="386"/>
      <c r="EQS73" s="386"/>
      <c r="EQT73" s="386"/>
      <c r="EQU73" s="386"/>
      <c r="EQV73" s="386"/>
      <c r="EQW73" s="386"/>
      <c r="EQX73" s="386"/>
      <c r="EQY73" s="386"/>
      <c r="EQZ73" s="386"/>
      <c r="ERA73" s="386"/>
      <c r="ERB73" s="386"/>
      <c r="ERC73" s="386"/>
      <c r="ERD73" s="386"/>
      <c r="ERE73" s="386"/>
      <c r="ERF73" s="386"/>
      <c r="ERG73" s="386"/>
      <c r="ERH73" s="386"/>
      <c r="ERI73" s="386"/>
      <c r="ERJ73" s="386"/>
      <c r="ERK73" s="386"/>
      <c r="ERL73" s="386"/>
      <c r="ERM73" s="386"/>
      <c r="ERN73" s="386"/>
      <c r="ERO73" s="386"/>
      <c r="ERP73" s="386"/>
      <c r="ERQ73" s="386"/>
      <c r="ERR73" s="386"/>
      <c r="ERS73" s="386"/>
      <c r="ERT73" s="386"/>
      <c r="ERU73" s="386"/>
      <c r="ERV73" s="386"/>
      <c r="ERW73" s="386"/>
      <c r="ERX73" s="386"/>
      <c r="ERY73" s="386"/>
      <c r="ERZ73" s="386"/>
      <c r="ESA73" s="386"/>
      <c r="ESB73" s="386"/>
      <c r="ESC73" s="386"/>
      <c r="ESD73" s="386"/>
      <c r="ESE73" s="386"/>
      <c r="ESF73" s="386"/>
      <c r="ESG73" s="386"/>
      <c r="ESH73" s="386"/>
      <c r="ESI73" s="386"/>
      <c r="ESJ73" s="386"/>
      <c r="ESK73" s="386"/>
      <c r="ESL73" s="386"/>
      <c r="ESM73" s="386"/>
      <c r="ESN73" s="386"/>
      <c r="ESO73" s="386"/>
      <c r="ESP73" s="386"/>
      <c r="ESQ73" s="386"/>
      <c r="ESR73" s="386"/>
      <c r="ESS73" s="386"/>
      <c r="EST73" s="386"/>
      <c r="ESU73" s="386"/>
      <c r="ESV73" s="386"/>
      <c r="ESW73" s="386"/>
      <c r="ESX73" s="386"/>
      <c r="ESY73" s="386"/>
      <c r="ESZ73" s="386"/>
      <c r="ETA73" s="386"/>
      <c r="ETB73" s="386"/>
      <c r="ETC73" s="386"/>
      <c r="ETD73" s="386"/>
      <c r="ETE73" s="386"/>
      <c r="ETF73" s="386"/>
      <c r="ETG73" s="386"/>
      <c r="ETH73" s="386"/>
      <c r="ETI73" s="386"/>
      <c r="ETJ73" s="386"/>
      <c r="ETK73" s="386"/>
      <c r="ETL73" s="386"/>
      <c r="ETM73" s="386"/>
      <c r="ETN73" s="386"/>
      <c r="ETO73" s="386"/>
      <c r="ETP73" s="386"/>
      <c r="ETQ73" s="386"/>
      <c r="ETR73" s="386"/>
      <c r="ETS73" s="386"/>
      <c r="ETT73" s="386"/>
      <c r="ETU73" s="386"/>
      <c r="ETV73" s="386"/>
      <c r="ETW73" s="386"/>
      <c r="ETX73" s="386"/>
      <c r="ETY73" s="386"/>
      <c r="ETZ73" s="386"/>
      <c r="EUA73" s="386"/>
      <c r="EUB73" s="386"/>
      <c r="EUC73" s="386"/>
      <c r="EUD73" s="386"/>
      <c r="EUE73" s="386"/>
      <c r="EUF73" s="386"/>
      <c r="EUG73" s="386"/>
      <c r="EUH73" s="386"/>
      <c r="EUI73" s="386"/>
      <c r="EUJ73" s="386"/>
      <c r="EUK73" s="386"/>
      <c r="EUL73" s="386"/>
      <c r="EUM73" s="386"/>
      <c r="EUN73" s="386"/>
      <c r="EUO73" s="386"/>
      <c r="EUP73" s="386"/>
      <c r="EUQ73" s="386"/>
      <c r="EUR73" s="386"/>
      <c r="EUS73" s="386"/>
      <c r="EUT73" s="386"/>
      <c r="EUU73" s="386"/>
      <c r="EUV73" s="386"/>
      <c r="EUW73" s="386"/>
      <c r="EUX73" s="386"/>
      <c r="EUY73" s="386"/>
      <c r="EUZ73" s="386"/>
      <c r="EVA73" s="386"/>
      <c r="EVB73" s="386"/>
      <c r="EVC73" s="386"/>
      <c r="EVD73" s="386"/>
      <c r="EVE73" s="386"/>
      <c r="EVF73" s="386"/>
      <c r="EVG73" s="386"/>
      <c r="EVH73" s="386"/>
      <c r="EVI73" s="386"/>
      <c r="EVJ73" s="386"/>
      <c r="EVK73" s="386"/>
      <c r="EVL73" s="386"/>
      <c r="EVM73" s="386"/>
      <c r="EVN73" s="386"/>
      <c r="EVO73" s="386"/>
      <c r="EVP73" s="386"/>
      <c r="EVQ73" s="386"/>
      <c r="EVR73" s="386"/>
      <c r="EVS73" s="386"/>
      <c r="EVT73" s="386"/>
      <c r="EVU73" s="386"/>
      <c r="EVV73" s="386"/>
      <c r="EVW73" s="386"/>
      <c r="EVX73" s="386"/>
      <c r="EVY73" s="386"/>
      <c r="EVZ73" s="386"/>
      <c r="EWA73" s="386"/>
      <c r="EWB73" s="386"/>
      <c r="EWC73" s="386"/>
      <c r="EWD73" s="386"/>
      <c r="EWE73" s="386"/>
      <c r="EWF73" s="386"/>
      <c r="EWG73" s="386"/>
      <c r="EWH73" s="386"/>
      <c r="EWI73" s="386"/>
      <c r="EWJ73" s="386"/>
      <c r="EWK73" s="386"/>
      <c r="EWL73" s="386"/>
      <c r="EWM73" s="386"/>
      <c r="EWN73" s="386"/>
      <c r="EWO73" s="386"/>
      <c r="EWP73" s="386"/>
      <c r="EWQ73" s="386"/>
      <c r="EWR73" s="386"/>
      <c r="EWS73" s="386"/>
      <c r="EWT73" s="386"/>
      <c r="EWU73" s="386"/>
      <c r="EWV73" s="386"/>
      <c r="EWW73" s="386"/>
      <c r="EWX73" s="386"/>
      <c r="EWY73" s="386"/>
      <c r="EWZ73" s="386"/>
      <c r="EXA73" s="386"/>
      <c r="EXB73" s="386"/>
      <c r="EXC73" s="386"/>
      <c r="EXD73" s="386"/>
      <c r="EXE73" s="386"/>
      <c r="EXF73" s="386"/>
      <c r="EXG73" s="386"/>
      <c r="EXH73" s="386"/>
      <c r="EXI73" s="386"/>
      <c r="EXJ73" s="386"/>
      <c r="EXK73" s="386"/>
      <c r="EXL73" s="386"/>
      <c r="EXM73" s="386"/>
      <c r="EXN73" s="386"/>
      <c r="EXO73" s="386"/>
      <c r="EXP73" s="386"/>
      <c r="EXQ73" s="386"/>
      <c r="EXR73" s="386"/>
      <c r="EXS73" s="386"/>
      <c r="EXT73" s="386"/>
      <c r="EXU73" s="386"/>
      <c r="EXV73" s="386"/>
      <c r="EXW73" s="386"/>
      <c r="EXX73" s="386"/>
      <c r="EXY73" s="386"/>
      <c r="EXZ73" s="386"/>
      <c r="EYA73" s="386"/>
      <c r="EYB73" s="386"/>
      <c r="EYC73" s="386"/>
      <c r="EYD73" s="386"/>
      <c r="EYE73" s="386"/>
      <c r="EYF73" s="386"/>
      <c r="EYG73" s="386"/>
      <c r="EYH73" s="386"/>
      <c r="EYI73" s="386"/>
      <c r="EYJ73" s="386"/>
      <c r="EYK73" s="386"/>
      <c r="EYL73" s="386"/>
      <c r="EYM73" s="386"/>
      <c r="EYN73" s="386"/>
      <c r="EYO73" s="386"/>
      <c r="EYP73" s="386"/>
      <c r="EYQ73" s="386"/>
      <c r="EYR73" s="386"/>
      <c r="EYS73" s="386"/>
      <c r="EYT73" s="386"/>
      <c r="EYU73" s="386"/>
      <c r="EYV73" s="386"/>
      <c r="EYW73" s="386"/>
      <c r="EYX73" s="386"/>
      <c r="EYY73" s="386"/>
      <c r="EYZ73" s="386"/>
      <c r="EZA73" s="386"/>
      <c r="EZB73" s="386"/>
      <c r="EZC73" s="386"/>
      <c r="EZD73" s="386"/>
      <c r="EZE73" s="386"/>
      <c r="EZF73" s="386"/>
      <c r="EZG73" s="386"/>
      <c r="EZH73" s="386"/>
      <c r="EZI73" s="386"/>
      <c r="EZJ73" s="386"/>
      <c r="EZK73" s="386"/>
      <c r="EZL73" s="386"/>
      <c r="EZM73" s="386"/>
      <c r="EZN73" s="386"/>
      <c r="EZO73" s="386"/>
      <c r="EZP73" s="386"/>
      <c r="EZQ73" s="386"/>
      <c r="EZR73" s="386"/>
      <c r="EZS73" s="386"/>
      <c r="EZT73" s="386"/>
      <c r="EZU73" s="386"/>
      <c r="EZV73" s="386"/>
      <c r="EZW73" s="386"/>
      <c r="EZX73" s="386"/>
      <c r="EZY73" s="386"/>
      <c r="EZZ73" s="386"/>
      <c r="FAA73" s="386"/>
      <c r="FAB73" s="386"/>
      <c r="FAC73" s="386"/>
      <c r="FAD73" s="386"/>
      <c r="FAE73" s="386"/>
      <c r="FAF73" s="386"/>
      <c r="FAG73" s="386"/>
      <c r="FAH73" s="386"/>
      <c r="FAI73" s="386"/>
      <c r="FAJ73" s="386"/>
      <c r="FAK73" s="386"/>
      <c r="FAL73" s="386"/>
      <c r="FAM73" s="386"/>
      <c r="FAN73" s="386"/>
      <c r="FAO73" s="386"/>
      <c r="FAP73" s="386"/>
      <c r="FAQ73" s="386"/>
      <c r="FAR73" s="386"/>
      <c r="FAS73" s="386"/>
      <c r="FAT73" s="386"/>
      <c r="FAU73" s="386"/>
      <c r="FAV73" s="386"/>
      <c r="FAW73" s="386"/>
      <c r="FAX73" s="386"/>
      <c r="FAY73" s="386"/>
      <c r="FAZ73" s="386"/>
      <c r="FBA73" s="386"/>
      <c r="FBB73" s="386"/>
      <c r="FBC73" s="386"/>
      <c r="FBD73" s="386"/>
      <c r="FBE73" s="386"/>
      <c r="FBF73" s="386"/>
      <c r="FBG73" s="386"/>
      <c r="FBH73" s="386"/>
      <c r="FBI73" s="386"/>
      <c r="FBJ73" s="386"/>
      <c r="FBK73" s="386"/>
      <c r="FBL73" s="386"/>
      <c r="FBM73" s="386"/>
      <c r="FBN73" s="386"/>
      <c r="FBO73" s="386"/>
      <c r="FBP73" s="386"/>
      <c r="FBQ73" s="386"/>
      <c r="FBR73" s="386"/>
      <c r="FBS73" s="386"/>
      <c r="FBT73" s="386"/>
      <c r="FBU73" s="386"/>
      <c r="FBV73" s="386"/>
      <c r="FBW73" s="386"/>
      <c r="FBX73" s="386"/>
      <c r="FBY73" s="386"/>
      <c r="FBZ73" s="386"/>
      <c r="FCA73" s="386"/>
      <c r="FCB73" s="386"/>
      <c r="FCC73" s="386"/>
      <c r="FCD73" s="386"/>
      <c r="FCE73" s="386"/>
      <c r="FCF73" s="386"/>
      <c r="FCG73" s="386"/>
      <c r="FCH73" s="386"/>
      <c r="FCI73" s="386"/>
      <c r="FCJ73" s="386"/>
      <c r="FCK73" s="386"/>
      <c r="FCL73" s="386"/>
      <c r="FCM73" s="386"/>
      <c r="FCN73" s="386"/>
      <c r="FCO73" s="386"/>
      <c r="FCP73" s="386"/>
      <c r="FCQ73" s="386"/>
      <c r="FCR73" s="386"/>
      <c r="FCS73" s="386"/>
      <c r="FCT73" s="386"/>
      <c r="FCU73" s="386"/>
      <c r="FCV73" s="386"/>
      <c r="FCW73" s="386"/>
      <c r="FCX73" s="386"/>
      <c r="FCY73" s="386"/>
      <c r="FCZ73" s="386"/>
      <c r="FDA73" s="386"/>
      <c r="FDB73" s="386"/>
      <c r="FDC73" s="386"/>
      <c r="FDD73" s="386"/>
      <c r="FDE73" s="386"/>
      <c r="FDF73" s="386"/>
      <c r="FDG73" s="386"/>
      <c r="FDH73" s="386"/>
      <c r="FDI73" s="386"/>
      <c r="FDJ73" s="386"/>
      <c r="FDK73" s="386"/>
      <c r="FDL73" s="386"/>
      <c r="FDM73" s="386"/>
      <c r="FDN73" s="386"/>
      <c r="FDO73" s="386"/>
      <c r="FDP73" s="386"/>
      <c r="FDQ73" s="386"/>
      <c r="FDR73" s="386"/>
      <c r="FDS73" s="386"/>
      <c r="FDT73" s="386"/>
      <c r="FDU73" s="386"/>
      <c r="FDV73" s="386"/>
      <c r="FDW73" s="386"/>
      <c r="FDX73" s="386"/>
      <c r="FDY73" s="386"/>
      <c r="FDZ73" s="386"/>
      <c r="FEA73" s="386"/>
      <c r="FEB73" s="386"/>
      <c r="FEC73" s="386"/>
      <c r="FED73" s="386"/>
      <c r="FEE73" s="386"/>
      <c r="FEF73" s="386"/>
      <c r="FEG73" s="386"/>
      <c r="FEH73" s="386"/>
      <c r="FEI73" s="386"/>
      <c r="FEJ73" s="386"/>
      <c r="FEK73" s="386"/>
      <c r="FEL73" s="386"/>
      <c r="FEM73" s="386"/>
      <c r="FEN73" s="386"/>
      <c r="FEO73" s="386"/>
      <c r="FEP73" s="386"/>
      <c r="FEQ73" s="386"/>
      <c r="FER73" s="386"/>
      <c r="FES73" s="386"/>
      <c r="FET73" s="386"/>
      <c r="FEU73" s="386"/>
      <c r="FEV73" s="386"/>
      <c r="FEW73" s="386"/>
      <c r="FEX73" s="386"/>
      <c r="FEY73" s="386"/>
      <c r="FEZ73" s="386"/>
      <c r="FFA73" s="386"/>
      <c r="FFB73" s="386"/>
      <c r="FFC73" s="386"/>
      <c r="FFD73" s="386"/>
      <c r="FFE73" s="386"/>
      <c r="FFF73" s="386"/>
      <c r="FFG73" s="386"/>
      <c r="FFH73" s="386"/>
      <c r="FFI73" s="386"/>
      <c r="FFJ73" s="386"/>
      <c r="FFK73" s="386"/>
      <c r="FFL73" s="386"/>
      <c r="FFM73" s="386"/>
      <c r="FFN73" s="386"/>
      <c r="FFO73" s="386"/>
      <c r="FFP73" s="386"/>
      <c r="FFQ73" s="386"/>
      <c r="FFR73" s="386"/>
      <c r="FFS73" s="386"/>
      <c r="FFT73" s="386"/>
      <c r="FFU73" s="386"/>
      <c r="FFV73" s="386"/>
      <c r="FFW73" s="386"/>
      <c r="FFX73" s="386"/>
      <c r="FFY73" s="386"/>
      <c r="FFZ73" s="386"/>
      <c r="FGA73" s="386"/>
      <c r="FGB73" s="386"/>
      <c r="FGC73" s="386"/>
      <c r="FGD73" s="386"/>
      <c r="FGE73" s="386"/>
      <c r="FGF73" s="386"/>
      <c r="FGG73" s="386"/>
      <c r="FGH73" s="386"/>
      <c r="FGI73" s="386"/>
      <c r="FGJ73" s="386"/>
      <c r="FGK73" s="386"/>
      <c r="FGL73" s="386"/>
      <c r="FGM73" s="386"/>
      <c r="FGN73" s="386"/>
      <c r="FGO73" s="386"/>
      <c r="FGP73" s="386"/>
      <c r="FGQ73" s="386"/>
      <c r="FGR73" s="386"/>
      <c r="FGS73" s="386"/>
      <c r="FGT73" s="386"/>
      <c r="FGU73" s="386"/>
      <c r="FGV73" s="386"/>
      <c r="FGW73" s="386"/>
      <c r="FGX73" s="386"/>
      <c r="FGY73" s="386"/>
      <c r="FGZ73" s="386"/>
      <c r="FHA73" s="386"/>
      <c r="FHB73" s="386"/>
      <c r="FHC73" s="386"/>
      <c r="FHD73" s="386"/>
      <c r="FHE73" s="386"/>
      <c r="FHF73" s="386"/>
      <c r="FHG73" s="386"/>
      <c r="FHH73" s="386"/>
      <c r="FHI73" s="386"/>
      <c r="FHJ73" s="386"/>
      <c r="FHK73" s="386"/>
      <c r="FHL73" s="386"/>
      <c r="FHM73" s="386"/>
      <c r="FHN73" s="386"/>
      <c r="FHO73" s="386"/>
      <c r="FHP73" s="386"/>
      <c r="FHQ73" s="386"/>
      <c r="FHR73" s="386"/>
      <c r="FHS73" s="386"/>
      <c r="FHT73" s="386"/>
      <c r="FHU73" s="386"/>
      <c r="FHV73" s="386"/>
      <c r="FHW73" s="386"/>
      <c r="FHX73" s="386"/>
      <c r="FHY73" s="386"/>
      <c r="FHZ73" s="386"/>
      <c r="FIA73" s="386"/>
      <c r="FIB73" s="386"/>
      <c r="FIC73" s="386"/>
      <c r="FID73" s="386"/>
      <c r="FIE73" s="386"/>
      <c r="FIF73" s="386"/>
      <c r="FIG73" s="386"/>
      <c r="FIH73" s="386"/>
      <c r="FII73" s="386"/>
      <c r="FIJ73" s="386"/>
      <c r="FIK73" s="386"/>
      <c r="FIL73" s="386"/>
      <c r="FIM73" s="386"/>
      <c r="FIN73" s="386"/>
      <c r="FIO73" s="386"/>
      <c r="FIP73" s="386"/>
      <c r="FIQ73" s="386"/>
      <c r="FIR73" s="386"/>
      <c r="FIS73" s="386"/>
      <c r="FIT73" s="386"/>
      <c r="FIU73" s="386"/>
      <c r="FIV73" s="386"/>
      <c r="FIW73" s="386"/>
      <c r="FIX73" s="386"/>
      <c r="FIY73" s="386"/>
      <c r="FIZ73" s="386"/>
      <c r="FJA73" s="386"/>
      <c r="FJB73" s="386"/>
      <c r="FJC73" s="386"/>
      <c r="FJD73" s="386"/>
      <c r="FJE73" s="386"/>
      <c r="FJF73" s="386"/>
      <c r="FJG73" s="386"/>
      <c r="FJH73" s="386"/>
      <c r="FJI73" s="386"/>
      <c r="FJJ73" s="386"/>
      <c r="FJK73" s="386"/>
      <c r="FJL73" s="386"/>
      <c r="FJM73" s="386"/>
      <c r="FJN73" s="386"/>
      <c r="FJO73" s="386"/>
      <c r="FJP73" s="386"/>
      <c r="FJQ73" s="386"/>
      <c r="FJR73" s="386"/>
      <c r="FJS73" s="386"/>
      <c r="FJT73" s="386"/>
      <c r="FJU73" s="386"/>
      <c r="FJV73" s="386"/>
      <c r="FJW73" s="386"/>
      <c r="FJX73" s="386"/>
      <c r="FJY73" s="386"/>
      <c r="FJZ73" s="386"/>
      <c r="FKA73" s="386"/>
      <c r="FKB73" s="386"/>
      <c r="FKC73" s="386"/>
      <c r="FKD73" s="386"/>
      <c r="FKE73" s="386"/>
      <c r="FKF73" s="386"/>
      <c r="FKG73" s="386"/>
      <c r="FKH73" s="386"/>
      <c r="FKI73" s="386"/>
      <c r="FKJ73" s="386"/>
      <c r="FKK73" s="386"/>
      <c r="FKL73" s="386"/>
      <c r="FKM73" s="386"/>
      <c r="FKN73" s="386"/>
      <c r="FKO73" s="386"/>
      <c r="FKP73" s="386"/>
      <c r="FKQ73" s="386"/>
      <c r="FKR73" s="386"/>
      <c r="FKS73" s="386"/>
      <c r="FKT73" s="386"/>
      <c r="FKU73" s="386"/>
      <c r="FKV73" s="386"/>
      <c r="FKW73" s="386"/>
      <c r="FKX73" s="386"/>
      <c r="FKY73" s="386"/>
      <c r="FKZ73" s="386"/>
      <c r="FLA73" s="386"/>
      <c r="FLB73" s="386"/>
      <c r="FLC73" s="386"/>
      <c r="FLD73" s="386"/>
      <c r="FLE73" s="386"/>
      <c r="FLF73" s="386"/>
      <c r="FLG73" s="386"/>
      <c r="FLH73" s="386"/>
      <c r="FLI73" s="386"/>
      <c r="FLJ73" s="386"/>
      <c r="FLK73" s="386"/>
      <c r="FLL73" s="386"/>
      <c r="FLM73" s="386"/>
      <c r="FLN73" s="386"/>
      <c r="FLO73" s="386"/>
      <c r="FLP73" s="386"/>
      <c r="FLQ73" s="386"/>
      <c r="FLR73" s="386"/>
      <c r="FLS73" s="386"/>
      <c r="FLT73" s="386"/>
      <c r="FLU73" s="386"/>
      <c r="FLV73" s="386"/>
      <c r="FLW73" s="386"/>
      <c r="FLX73" s="386"/>
      <c r="FLY73" s="386"/>
      <c r="FLZ73" s="386"/>
      <c r="FMA73" s="386"/>
      <c r="FMB73" s="386"/>
      <c r="FMC73" s="386"/>
      <c r="FMD73" s="386"/>
      <c r="FME73" s="386"/>
      <c r="FMF73" s="386"/>
      <c r="FMG73" s="386"/>
      <c r="FMH73" s="386"/>
      <c r="FMI73" s="386"/>
      <c r="FMJ73" s="386"/>
      <c r="FMK73" s="386"/>
      <c r="FML73" s="386"/>
      <c r="FMM73" s="386"/>
      <c r="FMN73" s="386"/>
      <c r="FMO73" s="386"/>
      <c r="FMP73" s="386"/>
      <c r="FMQ73" s="386"/>
      <c r="FMR73" s="386"/>
      <c r="FMS73" s="386"/>
      <c r="FMT73" s="386"/>
      <c r="FMU73" s="386"/>
      <c r="FMV73" s="386"/>
      <c r="FMW73" s="386"/>
      <c r="FMX73" s="386"/>
      <c r="FMY73" s="386"/>
      <c r="FMZ73" s="386"/>
      <c r="FNA73" s="386"/>
      <c r="FNB73" s="386"/>
      <c r="FNC73" s="386"/>
      <c r="FND73" s="386"/>
      <c r="FNE73" s="386"/>
      <c r="FNF73" s="386"/>
      <c r="FNG73" s="386"/>
      <c r="FNH73" s="386"/>
      <c r="FNI73" s="386"/>
      <c r="FNJ73" s="386"/>
      <c r="FNK73" s="386"/>
      <c r="FNL73" s="386"/>
      <c r="FNM73" s="386"/>
      <c r="FNN73" s="386"/>
      <c r="FNO73" s="386"/>
      <c r="FNP73" s="386"/>
      <c r="FNQ73" s="386"/>
      <c r="FNR73" s="386"/>
      <c r="FNS73" s="386"/>
      <c r="FNT73" s="386"/>
      <c r="FNU73" s="386"/>
      <c r="FNV73" s="386"/>
      <c r="FNW73" s="386"/>
      <c r="FNX73" s="386"/>
      <c r="FNY73" s="386"/>
      <c r="FNZ73" s="386"/>
      <c r="FOA73" s="386"/>
      <c r="FOB73" s="386"/>
      <c r="FOC73" s="386"/>
      <c r="FOD73" s="386"/>
      <c r="FOE73" s="386"/>
      <c r="FOF73" s="386"/>
      <c r="FOG73" s="386"/>
      <c r="FOH73" s="386"/>
      <c r="FOI73" s="386"/>
      <c r="FOJ73" s="386"/>
      <c r="FOK73" s="386"/>
      <c r="FOL73" s="386"/>
      <c r="FOM73" s="386"/>
      <c r="FON73" s="386"/>
      <c r="FOO73" s="386"/>
      <c r="FOP73" s="386"/>
      <c r="FOQ73" s="386"/>
      <c r="FOR73" s="386"/>
      <c r="FOS73" s="386"/>
      <c r="FOT73" s="386"/>
      <c r="FOU73" s="386"/>
      <c r="FOV73" s="386"/>
      <c r="FOW73" s="386"/>
      <c r="FOX73" s="386"/>
      <c r="FOY73" s="386"/>
      <c r="FOZ73" s="386"/>
      <c r="FPA73" s="386"/>
      <c r="FPB73" s="386"/>
      <c r="FPC73" s="386"/>
      <c r="FPD73" s="386"/>
      <c r="FPE73" s="386"/>
      <c r="FPF73" s="386"/>
      <c r="FPG73" s="386"/>
      <c r="FPH73" s="386"/>
      <c r="FPI73" s="386"/>
      <c r="FPJ73" s="386"/>
      <c r="FPK73" s="386"/>
      <c r="FPL73" s="386"/>
      <c r="FPM73" s="386"/>
      <c r="FPN73" s="386"/>
      <c r="FPO73" s="386"/>
      <c r="FPP73" s="386"/>
      <c r="FPQ73" s="386"/>
      <c r="FPR73" s="386"/>
      <c r="FPS73" s="386"/>
      <c r="FPT73" s="386"/>
      <c r="FPU73" s="386"/>
      <c r="FPV73" s="386"/>
      <c r="FPW73" s="386"/>
      <c r="FPX73" s="386"/>
      <c r="FPY73" s="386"/>
      <c r="FPZ73" s="386"/>
      <c r="FQA73" s="386"/>
      <c r="FQB73" s="386"/>
      <c r="FQC73" s="386"/>
      <c r="FQD73" s="386"/>
      <c r="FQE73" s="386"/>
      <c r="FQF73" s="386"/>
      <c r="FQG73" s="386"/>
      <c r="FQH73" s="386"/>
      <c r="FQI73" s="386"/>
      <c r="FQJ73" s="386"/>
      <c r="FQK73" s="386"/>
      <c r="FQL73" s="386"/>
      <c r="FQM73" s="386"/>
      <c r="FQN73" s="386"/>
      <c r="FQO73" s="386"/>
      <c r="FQP73" s="386"/>
      <c r="FQQ73" s="386"/>
      <c r="FQR73" s="386"/>
      <c r="FQS73" s="386"/>
      <c r="FQT73" s="386"/>
      <c r="FQU73" s="386"/>
      <c r="FQV73" s="386"/>
      <c r="FQW73" s="386"/>
      <c r="FQX73" s="386"/>
      <c r="FQY73" s="386"/>
      <c r="FQZ73" s="386"/>
      <c r="FRA73" s="386"/>
      <c r="FRB73" s="386"/>
      <c r="FRC73" s="386"/>
      <c r="FRD73" s="386"/>
      <c r="FRE73" s="386"/>
      <c r="FRF73" s="386"/>
      <c r="FRG73" s="386"/>
      <c r="FRH73" s="386"/>
      <c r="FRI73" s="386"/>
      <c r="FRJ73" s="386"/>
      <c r="FRK73" s="386"/>
      <c r="FRL73" s="386"/>
      <c r="FRM73" s="386"/>
      <c r="FRN73" s="386"/>
      <c r="FRO73" s="386"/>
      <c r="FRP73" s="386"/>
      <c r="FRQ73" s="386"/>
      <c r="FRR73" s="386"/>
      <c r="FRS73" s="386"/>
      <c r="FRT73" s="386"/>
      <c r="FRU73" s="386"/>
      <c r="FRV73" s="386"/>
      <c r="FRW73" s="386"/>
      <c r="FRX73" s="386"/>
      <c r="FRY73" s="386"/>
      <c r="FRZ73" s="386"/>
      <c r="FSA73" s="386"/>
      <c r="FSB73" s="386"/>
      <c r="FSC73" s="386"/>
      <c r="FSD73" s="386"/>
      <c r="FSE73" s="386"/>
      <c r="FSF73" s="386"/>
      <c r="FSG73" s="386"/>
      <c r="FSH73" s="386"/>
      <c r="FSI73" s="386"/>
      <c r="FSJ73" s="386"/>
      <c r="FSK73" s="386"/>
      <c r="FSL73" s="386"/>
      <c r="FSM73" s="386"/>
      <c r="FSN73" s="386"/>
      <c r="FSO73" s="386"/>
      <c r="FSP73" s="386"/>
      <c r="FSQ73" s="386"/>
      <c r="FSR73" s="386"/>
      <c r="FSS73" s="386"/>
      <c r="FST73" s="386"/>
      <c r="FSU73" s="386"/>
      <c r="FSV73" s="386"/>
      <c r="FSW73" s="386"/>
      <c r="FSX73" s="386"/>
      <c r="FSY73" s="386"/>
      <c r="FSZ73" s="386"/>
      <c r="FTA73" s="386"/>
      <c r="FTB73" s="386"/>
      <c r="FTC73" s="386"/>
      <c r="FTD73" s="386"/>
      <c r="FTE73" s="386"/>
      <c r="FTF73" s="386"/>
      <c r="FTG73" s="386"/>
      <c r="FTH73" s="386"/>
      <c r="FTI73" s="386"/>
      <c r="FTJ73" s="386"/>
      <c r="FTK73" s="386"/>
      <c r="FTL73" s="386"/>
      <c r="FTM73" s="386"/>
      <c r="FTN73" s="386"/>
      <c r="FTO73" s="386"/>
      <c r="FTP73" s="386"/>
      <c r="FTQ73" s="386"/>
      <c r="FTR73" s="386"/>
      <c r="FTS73" s="386"/>
      <c r="FTT73" s="386"/>
      <c r="FTU73" s="386"/>
      <c r="FTV73" s="386"/>
      <c r="FTW73" s="386"/>
      <c r="FTX73" s="386"/>
      <c r="FTY73" s="386"/>
      <c r="FTZ73" s="386"/>
      <c r="FUA73" s="386"/>
      <c r="FUB73" s="386"/>
      <c r="FUC73" s="386"/>
      <c r="FUD73" s="386"/>
      <c r="FUE73" s="386"/>
      <c r="FUF73" s="386"/>
      <c r="FUG73" s="386"/>
      <c r="FUH73" s="386"/>
      <c r="FUI73" s="386"/>
      <c r="FUJ73" s="386"/>
      <c r="FUK73" s="386"/>
      <c r="FUL73" s="386"/>
      <c r="FUM73" s="386"/>
      <c r="FUN73" s="386"/>
      <c r="FUO73" s="386"/>
      <c r="FUP73" s="386"/>
      <c r="FUQ73" s="386"/>
      <c r="FUR73" s="386"/>
      <c r="FUS73" s="386"/>
      <c r="FUT73" s="386"/>
      <c r="FUU73" s="386"/>
      <c r="FUV73" s="386"/>
      <c r="FUW73" s="386"/>
      <c r="FUX73" s="386"/>
      <c r="FUY73" s="386"/>
      <c r="FUZ73" s="386"/>
      <c r="FVA73" s="386"/>
      <c r="FVB73" s="386"/>
      <c r="FVC73" s="386"/>
      <c r="FVD73" s="386"/>
      <c r="FVE73" s="386"/>
      <c r="FVF73" s="386"/>
      <c r="FVG73" s="386"/>
      <c r="FVH73" s="386"/>
      <c r="FVI73" s="386"/>
      <c r="FVJ73" s="386"/>
      <c r="FVK73" s="386"/>
      <c r="FVL73" s="386"/>
      <c r="FVM73" s="386"/>
      <c r="FVN73" s="386"/>
      <c r="FVO73" s="386"/>
      <c r="FVP73" s="386"/>
      <c r="FVQ73" s="386"/>
      <c r="FVR73" s="386"/>
      <c r="FVS73" s="386"/>
      <c r="FVT73" s="386"/>
      <c r="FVU73" s="386"/>
      <c r="FVV73" s="386"/>
      <c r="FVW73" s="386"/>
      <c r="FVX73" s="386"/>
      <c r="FVY73" s="386"/>
      <c r="FVZ73" s="386"/>
      <c r="FWA73" s="386"/>
      <c r="FWB73" s="386"/>
      <c r="FWC73" s="386"/>
      <c r="FWD73" s="386"/>
      <c r="FWE73" s="386"/>
      <c r="FWF73" s="386"/>
      <c r="FWG73" s="386"/>
      <c r="FWH73" s="386"/>
      <c r="FWI73" s="386"/>
      <c r="FWJ73" s="386"/>
      <c r="FWK73" s="386"/>
      <c r="FWL73" s="386"/>
      <c r="FWM73" s="386"/>
      <c r="FWN73" s="386"/>
      <c r="FWO73" s="386"/>
      <c r="FWP73" s="386"/>
      <c r="FWQ73" s="386"/>
      <c r="FWR73" s="386"/>
      <c r="FWS73" s="386"/>
      <c r="FWT73" s="386"/>
      <c r="FWU73" s="386"/>
      <c r="FWV73" s="386"/>
      <c r="FWW73" s="386"/>
      <c r="FWX73" s="386"/>
      <c r="FWY73" s="386"/>
      <c r="FWZ73" s="386"/>
      <c r="FXA73" s="386"/>
      <c r="FXB73" s="386"/>
      <c r="FXC73" s="386"/>
      <c r="FXD73" s="386"/>
      <c r="FXE73" s="386"/>
      <c r="FXF73" s="386"/>
      <c r="FXG73" s="386"/>
      <c r="FXH73" s="386"/>
      <c r="FXI73" s="386"/>
      <c r="FXJ73" s="386"/>
      <c r="FXK73" s="386"/>
      <c r="FXL73" s="386"/>
      <c r="FXM73" s="386"/>
      <c r="FXN73" s="386"/>
      <c r="FXO73" s="386"/>
      <c r="FXP73" s="386"/>
      <c r="FXQ73" s="386"/>
      <c r="FXR73" s="386"/>
      <c r="FXS73" s="386"/>
      <c r="FXT73" s="386"/>
      <c r="FXU73" s="386"/>
      <c r="FXV73" s="386"/>
      <c r="FXW73" s="386"/>
      <c r="FXX73" s="386"/>
      <c r="FXY73" s="386"/>
      <c r="FXZ73" s="386"/>
      <c r="FYA73" s="386"/>
      <c r="FYB73" s="386"/>
      <c r="FYC73" s="386"/>
      <c r="FYD73" s="386"/>
      <c r="FYE73" s="386"/>
      <c r="FYF73" s="386"/>
      <c r="FYG73" s="386"/>
      <c r="FYH73" s="386"/>
      <c r="FYI73" s="386"/>
      <c r="FYJ73" s="386"/>
      <c r="FYK73" s="386"/>
      <c r="FYL73" s="386"/>
      <c r="FYM73" s="386"/>
      <c r="FYN73" s="386"/>
      <c r="FYO73" s="386"/>
      <c r="FYP73" s="386"/>
      <c r="FYQ73" s="386"/>
      <c r="FYR73" s="386"/>
      <c r="FYS73" s="386"/>
      <c r="FYT73" s="386"/>
      <c r="FYU73" s="386"/>
      <c r="FYV73" s="386"/>
      <c r="FYW73" s="386"/>
      <c r="FYX73" s="386"/>
      <c r="FYY73" s="386"/>
      <c r="FYZ73" s="386"/>
      <c r="FZA73" s="386"/>
      <c r="FZB73" s="386"/>
      <c r="FZC73" s="386"/>
      <c r="FZD73" s="386"/>
      <c r="FZE73" s="386"/>
      <c r="FZF73" s="386"/>
      <c r="FZG73" s="386"/>
      <c r="FZH73" s="386"/>
      <c r="FZI73" s="386"/>
      <c r="FZJ73" s="386"/>
      <c r="FZK73" s="386"/>
      <c r="FZL73" s="386"/>
      <c r="FZM73" s="386"/>
      <c r="FZN73" s="386"/>
      <c r="FZO73" s="386"/>
      <c r="FZP73" s="386"/>
      <c r="FZQ73" s="386"/>
      <c r="FZR73" s="386"/>
      <c r="FZS73" s="386"/>
      <c r="FZT73" s="386"/>
      <c r="FZU73" s="386"/>
      <c r="FZV73" s="386"/>
      <c r="FZW73" s="386"/>
      <c r="FZX73" s="386"/>
      <c r="FZY73" s="386"/>
      <c r="FZZ73" s="386"/>
      <c r="GAA73" s="386"/>
      <c r="GAB73" s="386"/>
      <c r="GAC73" s="386"/>
      <c r="GAD73" s="386"/>
      <c r="GAE73" s="386"/>
      <c r="GAF73" s="386"/>
      <c r="GAG73" s="386"/>
      <c r="GAH73" s="386"/>
      <c r="GAI73" s="386"/>
      <c r="GAJ73" s="386"/>
      <c r="GAK73" s="386"/>
      <c r="GAL73" s="386"/>
      <c r="GAM73" s="386"/>
      <c r="GAN73" s="386"/>
      <c r="GAO73" s="386"/>
      <c r="GAP73" s="386"/>
      <c r="GAQ73" s="386"/>
      <c r="GAR73" s="386"/>
      <c r="GAS73" s="386"/>
      <c r="GAT73" s="386"/>
      <c r="GAU73" s="386"/>
      <c r="GAV73" s="386"/>
      <c r="GAW73" s="386"/>
      <c r="GAX73" s="386"/>
      <c r="GAY73" s="386"/>
      <c r="GAZ73" s="386"/>
      <c r="GBA73" s="386"/>
      <c r="GBB73" s="386"/>
      <c r="GBC73" s="386"/>
      <c r="GBD73" s="386"/>
      <c r="GBE73" s="386"/>
      <c r="GBF73" s="386"/>
      <c r="GBG73" s="386"/>
      <c r="GBH73" s="386"/>
      <c r="GBI73" s="386"/>
      <c r="GBJ73" s="386"/>
      <c r="GBK73" s="386"/>
      <c r="GBL73" s="386"/>
      <c r="GBM73" s="386"/>
      <c r="GBN73" s="386"/>
      <c r="GBO73" s="386"/>
      <c r="GBP73" s="386"/>
      <c r="GBQ73" s="386"/>
      <c r="GBR73" s="386"/>
      <c r="GBS73" s="386"/>
      <c r="GBT73" s="386"/>
      <c r="GBU73" s="386"/>
      <c r="GBV73" s="386"/>
      <c r="GBW73" s="386"/>
      <c r="GBX73" s="386"/>
      <c r="GBY73" s="386"/>
      <c r="GBZ73" s="386"/>
      <c r="GCA73" s="386"/>
      <c r="GCB73" s="386"/>
      <c r="GCC73" s="386"/>
      <c r="GCD73" s="386"/>
      <c r="GCE73" s="386"/>
      <c r="GCF73" s="386"/>
      <c r="GCG73" s="386"/>
      <c r="GCH73" s="386"/>
      <c r="GCI73" s="386"/>
      <c r="GCJ73" s="386"/>
      <c r="GCK73" s="386"/>
      <c r="GCL73" s="386"/>
      <c r="GCM73" s="386"/>
      <c r="GCN73" s="386"/>
      <c r="GCO73" s="386"/>
      <c r="GCP73" s="386"/>
      <c r="GCQ73" s="386"/>
      <c r="GCR73" s="386"/>
      <c r="GCS73" s="386"/>
      <c r="GCT73" s="386"/>
      <c r="GCU73" s="386"/>
      <c r="GCV73" s="386"/>
      <c r="GCW73" s="386"/>
      <c r="GCX73" s="386"/>
      <c r="GCY73" s="386"/>
      <c r="GCZ73" s="386"/>
      <c r="GDA73" s="386"/>
      <c r="GDB73" s="386"/>
      <c r="GDC73" s="386"/>
      <c r="GDD73" s="386"/>
      <c r="GDE73" s="386"/>
      <c r="GDF73" s="386"/>
      <c r="GDG73" s="386"/>
      <c r="GDH73" s="386"/>
      <c r="GDI73" s="386"/>
      <c r="GDJ73" s="386"/>
      <c r="GDK73" s="386"/>
      <c r="GDL73" s="386"/>
      <c r="GDM73" s="386"/>
      <c r="GDN73" s="386"/>
      <c r="GDO73" s="386"/>
      <c r="GDP73" s="386"/>
      <c r="GDQ73" s="386"/>
      <c r="GDR73" s="386"/>
      <c r="GDS73" s="386"/>
      <c r="GDT73" s="386"/>
      <c r="GDU73" s="386"/>
      <c r="GDV73" s="386"/>
      <c r="GDW73" s="386"/>
      <c r="GDX73" s="386"/>
      <c r="GDY73" s="386"/>
      <c r="GDZ73" s="386"/>
      <c r="GEA73" s="386"/>
      <c r="GEB73" s="386"/>
      <c r="GEC73" s="386"/>
      <c r="GED73" s="386"/>
      <c r="GEE73" s="386"/>
      <c r="GEF73" s="386"/>
      <c r="GEG73" s="386"/>
      <c r="GEH73" s="386"/>
      <c r="GEI73" s="386"/>
      <c r="GEJ73" s="386"/>
      <c r="GEK73" s="386"/>
      <c r="GEL73" s="386"/>
      <c r="GEM73" s="386"/>
      <c r="GEN73" s="386"/>
      <c r="GEO73" s="386"/>
      <c r="GEP73" s="386"/>
      <c r="GEQ73" s="386"/>
      <c r="GER73" s="386"/>
      <c r="GES73" s="386"/>
      <c r="GET73" s="386"/>
      <c r="GEU73" s="386"/>
      <c r="GEV73" s="386"/>
      <c r="GEW73" s="386"/>
      <c r="GEX73" s="386"/>
      <c r="GEY73" s="386"/>
      <c r="GEZ73" s="386"/>
      <c r="GFA73" s="386"/>
      <c r="GFB73" s="386"/>
      <c r="GFC73" s="386"/>
      <c r="GFD73" s="386"/>
      <c r="GFE73" s="386"/>
      <c r="GFF73" s="386"/>
      <c r="GFG73" s="386"/>
      <c r="GFH73" s="386"/>
      <c r="GFI73" s="386"/>
      <c r="GFJ73" s="386"/>
      <c r="GFK73" s="386"/>
      <c r="GFL73" s="386"/>
      <c r="GFM73" s="386"/>
      <c r="GFN73" s="386"/>
      <c r="GFO73" s="386"/>
      <c r="GFP73" s="386"/>
      <c r="GFQ73" s="386"/>
      <c r="GFR73" s="386"/>
      <c r="GFS73" s="386"/>
      <c r="GFT73" s="386"/>
      <c r="GFU73" s="386"/>
      <c r="GFV73" s="386"/>
      <c r="GFW73" s="386"/>
      <c r="GFX73" s="386"/>
      <c r="GFY73" s="386"/>
      <c r="GFZ73" s="386"/>
      <c r="GGA73" s="386"/>
      <c r="GGB73" s="386"/>
      <c r="GGC73" s="386"/>
      <c r="GGD73" s="386"/>
      <c r="GGE73" s="386"/>
      <c r="GGF73" s="386"/>
      <c r="GGG73" s="386"/>
      <c r="GGH73" s="386"/>
      <c r="GGI73" s="386"/>
      <c r="GGJ73" s="386"/>
      <c r="GGK73" s="386"/>
      <c r="GGL73" s="386"/>
      <c r="GGM73" s="386"/>
      <c r="GGN73" s="386"/>
      <c r="GGO73" s="386"/>
      <c r="GGP73" s="386"/>
      <c r="GGQ73" s="386"/>
      <c r="GGR73" s="386"/>
      <c r="GGS73" s="386"/>
      <c r="GGT73" s="386"/>
      <c r="GGU73" s="386"/>
      <c r="GGV73" s="386"/>
      <c r="GGW73" s="386"/>
      <c r="GGX73" s="386"/>
      <c r="GGY73" s="386"/>
      <c r="GGZ73" s="386"/>
      <c r="GHA73" s="386"/>
      <c r="GHB73" s="386"/>
      <c r="GHC73" s="386"/>
      <c r="GHD73" s="386"/>
      <c r="GHE73" s="386"/>
      <c r="GHF73" s="386"/>
      <c r="GHG73" s="386"/>
      <c r="GHH73" s="386"/>
      <c r="GHI73" s="386"/>
      <c r="GHJ73" s="386"/>
      <c r="GHK73" s="386"/>
      <c r="GHL73" s="386"/>
      <c r="GHM73" s="386"/>
      <c r="GHN73" s="386"/>
      <c r="GHO73" s="386"/>
      <c r="GHP73" s="386"/>
      <c r="GHQ73" s="386"/>
      <c r="GHR73" s="386"/>
      <c r="GHS73" s="386"/>
      <c r="GHT73" s="386"/>
      <c r="GHU73" s="386"/>
      <c r="GHV73" s="386"/>
      <c r="GHW73" s="386"/>
      <c r="GHX73" s="386"/>
      <c r="GHY73" s="386"/>
      <c r="GHZ73" s="386"/>
      <c r="GIA73" s="386"/>
      <c r="GIB73" s="386"/>
      <c r="GIC73" s="386"/>
      <c r="GID73" s="386"/>
      <c r="GIE73" s="386"/>
      <c r="GIF73" s="386"/>
      <c r="GIG73" s="386"/>
      <c r="GIH73" s="386"/>
      <c r="GII73" s="386"/>
      <c r="GIJ73" s="386"/>
      <c r="GIK73" s="386"/>
      <c r="GIL73" s="386"/>
      <c r="GIM73" s="386"/>
      <c r="GIN73" s="386"/>
      <c r="GIO73" s="386"/>
      <c r="GIP73" s="386"/>
      <c r="GIQ73" s="386"/>
      <c r="GIR73" s="386"/>
      <c r="GIS73" s="386"/>
      <c r="GIT73" s="386"/>
      <c r="GIU73" s="386"/>
      <c r="GIV73" s="386"/>
      <c r="GIW73" s="386"/>
      <c r="GIX73" s="386"/>
      <c r="GIY73" s="386"/>
      <c r="GIZ73" s="386"/>
      <c r="GJA73" s="386"/>
      <c r="GJB73" s="386"/>
      <c r="GJC73" s="386"/>
      <c r="GJD73" s="386"/>
      <c r="GJE73" s="386"/>
      <c r="GJF73" s="386"/>
      <c r="GJG73" s="386"/>
      <c r="GJH73" s="386"/>
      <c r="GJI73" s="386"/>
      <c r="GJJ73" s="386"/>
      <c r="GJK73" s="386"/>
      <c r="GJL73" s="386"/>
      <c r="GJM73" s="386"/>
      <c r="GJN73" s="386"/>
      <c r="GJO73" s="386"/>
      <c r="GJP73" s="386"/>
      <c r="GJQ73" s="386"/>
      <c r="GJR73" s="386"/>
      <c r="GJS73" s="386"/>
      <c r="GJT73" s="386"/>
      <c r="GJU73" s="386"/>
      <c r="GJV73" s="386"/>
      <c r="GJW73" s="386"/>
      <c r="GJX73" s="386"/>
      <c r="GJY73" s="386"/>
      <c r="GJZ73" s="386"/>
      <c r="GKA73" s="386"/>
      <c r="GKB73" s="386"/>
      <c r="GKC73" s="386"/>
      <c r="GKD73" s="386"/>
      <c r="GKE73" s="386"/>
      <c r="GKF73" s="386"/>
      <c r="GKG73" s="386"/>
      <c r="GKH73" s="386"/>
      <c r="GKI73" s="386"/>
      <c r="GKJ73" s="386"/>
      <c r="GKK73" s="386"/>
      <c r="GKL73" s="386"/>
      <c r="GKM73" s="386"/>
      <c r="GKN73" s="386"/>
      <c r="GKO73" s="386"/>
      <c r="GKP73" s="386"/>
      <c r="GKQ73" s="386"/>
      <c r="GKR73" s="386"/>
      <c r="GKS73" s="386"/>
      <c r="GKT73" s="386"/>
      <c r="GKU73" s="386"/>
      <c r="GKV73" s="386"/>
      <c r="GKW73" s="386"/>
      <c r="GKX73" s="386"/>
      <c r="GKY73" s="386"/>
      <c r="GKZ73" s="386"/>
      <c r="GLA73" s="386"/>
      <c r="GLB73" s="386"/>
      <c r="GLC73" s="386"/>
      <c r="GLD73" s="386"/>
      <c r="GLE73" s="386"/>
      <c r="GLF73" s="386"/>
      <c r="GLG73" s="386"/>
      <c r="GLH73" s="386"/>
      <c r="GLI73" s="386"/>
      <c r="GLJ73" s="386"/>
      <c r="GLK73" s="386"/>
      <c r="GLL73" s="386"/>
      <c r="GLM73" s="386"/>
      <c r="GLN73" s="386"/>
      <c r="GLO73" s="386"/>
      <c r="GLP73" s="386"/>
      <c r="GLQ73" s="386"/>
      <c r="GLR73" s="386"/>
      <c r="GLS73" s="386"/>
      <c r="GLT73" s="386"/>
      <c r="GLU73" s="386"/>
      <c r="GLV73" s="386"/>
      <c r="GLW73" s="386"/>
      <c r="GLX73" s="386"/>
      <c r="GLY73" s="386"/>
      <c r="GLZ73" s="386"/>
      <c r="GMA73" s="386"/>
      <c r="GMB73" s="386"/>
      <c r="GMC73" s="386"/>
      <c r="GMD73" s="386"/>
      <c r="GME73" s="386"/>
      <c r="GMF73" s="386"/>
      <c r="GMG73" s="386"/>
      <c r="GMH73" s="386"/>
      <c r="GMI73" s="386"/>
      <c r="GMJ73" s="386"/>
      <c r="GMK73" s="386"/>
      <c r="GML73" s="386"/>
      <c r="GMM73" s="386"/>
      <c r="GMN73" s="386"/>
      <c r="GMO73" s="386"/>
      <c r="GMP73" s="386"/>
      <c r="GMQ73" s="386"/>
      <c r="GMR73" s="386"/>
      <c r="GMS73" s="386"/>
      <c r="GMT73" s="386"/>
      <c r="GMU73" s="386"/>
      <c r="GMV73" s="386"/>
      <c r="GMW73" s="386"/>
      <c r="GMX73" s="386"/>
      <c r="GMY73" s="386"/>
      <c r="GMZ73" s="386"/>
      <c r="GNA73" s="386"/>
      <c r="GNB73" s="386"/>
      <c r="GNC73" s="386"/>
      <c r="GND73" s="386"/>
      <c r="GNE73" s="386"/>
      <c r="GNF73" s="386"/>
      <c r="GNG73" s="386"/>
      <c r="GNH73" s="386"/>
      <c r="GNI73" s="386"/>
      <c r="GNJ73" s="386"/>
      <c r="GNK73" s="386"/>
      <c r="GNL73" s="386"/>
      <c r="GNM73" s="386"/>
      <c r="GNN73" s="386"/>
      <c r="GNO73" s="386"/>
      <c r="GNP73" s="386"/>
      <c r="GNQ73" s="386"/>
      <c r="GNR73" s="386"/>
      <c r="GNS73" s="386"/>
      <c r="GNT73" s="386"/>
      <c r="GNU73" s="386"/>
      <c r="GNV73" s="386"/>
      <c r="GNW73" s="386"/>
      <c r="GNX73" s="386"/>
      <c r="GNY73" s="386"/>
      <c r="GNZ73" s="386"/>
      <c r="GOA73" s="386"/>
      <c r="GOB73" s="386"/>
      <c r="GOC73" s="386"/>
      <c r="GOD73" s="386"/>
      <c r="GOE73" s="386"/>
      <c r="GOF73" s="386"/>
      <c r="GOG73" s="386"/>
      <c r="GOH73" s="386"/>
      <c r="GOI73" s="386"/>
      <c r="GOJ73" s="386"/>
      <c r="GOK73" s="386"/>
      <c r="GOL73" s="386"/>
      <c r="GOM73" s="386"/>
      <c r="GON73" s="386"/>
      <c r="GOO73" s="386"/>
      <c r="GOP73" s="386"/>
      <c r="GOQ73" s="386"/>
      <c r="GOR73" s="386"/>
      <c r="GOS73" s="386"/>
      <c r="GOT73" s="386"/>
      <c r="GOU73" s="386"/>
      <c r="GOV73" s="386"/>
      <c r="GOW73" s="386"/>
      <c r="GOX73" s="386"/>
      <c r="GOY73" s="386"/>
      <c r="GOZ73" s="386"/>
      <c r="GPA73" s="386"/>
      <c r="GPB73" s="386"/>
      <c r="GPC73" s="386"/>
      <c r="GPD73" s="386"/>
      <c r="GPE73" s="386"/>
      <c r="GPF73" s="386"/>
      <c r="GPG73" s="386"/>
      <c r="GPH73" s="386"/>
      <c r="GPI73" s="386"/>
      <c r="GPJ73" s="386"/>
      <c r="GPK73" s="386"/>
      <c r="GPL73" s="386"/>
      <c r="GPM73" s="386"/>
      <c r="GPN73" s="386"/>
      <c r="GPO73" s="386"/>
      <c r="GPP73" s="386"/>
      <c r="GPQ73" s="386"/>
      <c r="GPR73" s="386"/>
      <c r="GPS73" s="386"/>
      <c r="GPT73" s="386"/>
      <c r="GPU73" s="386"/>
      <c r="GPV73" s="386"/>
      <c r="GPW73" s="386"/>
      <c r="GPX73" s="386"/>
      <c r="GPY73" s="386"/>
      <c r="GPZ73" s="386"/>
      <c r="GQA73" s="386"/>
      <c r="GQB73" s="386"/>
      <c r="GQC73" s="386"/>
      <c r="GQD73" s="386"/>
      <c r="GQE73" s="386"/>
      <c r="GQF73" s="386"/>
      <c r="GQG73" s="386"/>
      <c r="GQH73" s="386"/>
      <c r="GQI73" s="386"/>
      <c r="GQJ73" s="386"/>
      <c r="GQK73" s="386"/>
      <c r="GQL73" s="386"/>
      <c r="GQM73" s="386"/>
      <c r="GQN73" s="386"/>
      <c r="GQO73" s="386"/>
      <c r="GQP73" s="386"/>
      <c r="GQQ73" s="386"/>
      <c r="GQR73" s="386"/>
      <c r="GQS73" s="386"/>
      <c r="GQT73" s="386"/>
      <c r="GQU73" s="386"/>
      <c r="GQV73" s="386"/>
      <c r="GQW73" s="386"/>
      <c r="GQX73" s="386"/>
      <c r="GQY73" s="386"/>
      <c r="GQZ73" s="386"/>
      <c r="GRA73" s="386"/>
      <c r="GRB73" s="386"/>
      <c r="GRC73" s="386"/>
      <c r="GRD73" s="386"/>
      <c r="GRE73" s="386"/>
      <c r="GRF73" s="386"/>
      <c r="GRG73" s="386"/>
      <c r="GRH73" s="386"/>
      <c r="GRI73" s="386"/>
      <c r="GRJ73" s="386"/>
      <c r="GRK73" s="386"/>
      <c r="GRL73" s="386"/>
      <c r="GRM73" s="386"/>
      <c r="GRN73" s="386"/>
      <c r="GRO73" s="386"/>
      <c r="GRP73" s="386"/>
      <c r="GRQ73" s="386"/>
      <c r="GRR73" s="386"/>
      <c r="GRS73" s="386"/>
      <c r="GRT73" s="386"/>
      <c r="GRU73" s="386"/>
      <c r="GRV73" s="386"/>
      <c r="GRW73" s="386"/>
      <c r="GRX73" s="386"/>
      <c r="GRY73" s="386"/>
      <c r="GRZ73" s="386"/>
      <c r="GSA73" s="386"/>
      <c r="GSB73" s="386"/>
      <c r="GSC73" s="386"/>
      <c r="GSD73" s="386"/>
      <c r="GSE73" s="386"/>
      <c r="GSF73" s="386"/>
      <c r="GSG73" s="386"/>
      <c r="GSH73" s="386"/>
      <c r="GSI73" s="386"/>
      <c r="GSJ73" s="386"/>
      <c r="GSK73" s="386"/>
      <c r="GSL73" s="386"/>
      <c r="GSM73" s="386"/>
      <c r="GSN73" s="386"/>
      <c r="GSO73" s="386"/>
      <c r="GSP73" s="386"/>
      <c r="GSQ73" s="386"/>
      <c r="GSR73" s="386"/>
      <c r="GSS73" s="386"/>
      <c r="GST73" s="386"/>
      <c r="GSU73" s="386"/>
      <c r="GSV73" s="386"/>
      <c r="GSW73" s="386"/>
      <c r="GSX73" s="386"/>
      <c r="GSY73" s="386"/>
      <c r="GSZ73" s="386"/>
      <c r="GTA73" s="386"/>
      <c r="GTB73" s="386"/>
      <c r="GTC73" s="386"/>
      <c r="GTD73" s="386"/>
      <c r="GTE73" s="386"/>
      <c r="GTF73" s="386"/>
      <c r="GTG73" s="386"/>
      <c r="GTH73" s="386"/>
      <c r="GTI73" s="386"/>
      <c r="GTJ73" s="386"/>
      <c r="GTK73" s="386"/>
      <c r="GTL73" s="386"/>
      <c r="GTM73" s="386"/>
      <c r="GTN73" s="386"/>
      <c r="GTO73" s="386"/>
      <c r="GTP73" s="386"/>
      <c r="GTQ73" s="386"/>
      <c r="GTR73" s="386"/>
      <c r="GTS73" s="386"/>
      <c r="GTT73" s="386"/>
      <c r="GTU73" s="386"/>
      <c r="GTV73" s="386"/>
      <c r="GTW73" s="386"/>
      <c r="GTX73" s="386"/>
      <c r="GTY73" s="386"/>
      <c r="GTZ73" s="386"/>
      <c r="GUA73" s="386"/>
      <c r="GUB73" s="386"/>
      <c r="GUC73" s="386"/>
      <c r="GUD73" s="386"/>
      <c r="GUE73" s="386"/>
      <c r="GUF73" s="386"/>
      <c r="GUG73" s="386"/>
      <c r="GUH73" s="386"/>
      <c r="GUI73" s="386"/>
      <c r="GUJ73" s="386"/>
      <c r="GUK73" s="386"/>
      <c r="GUL73" s="386"/>
      <c r="GUM73" s="386"/>
      <c r="GUN73" s="386"/>
      <c r="GUO73" s="386"/>
      <c r="GUP73" s="386"/>
      <c r="GUQ73" s="386"/>
      <c r="GUR73" s="386"/>
      <c r="GUS73" s="386"/>
      <c r="GUT73" s="386"/>
      <c r="GUU73" s="386"/>
      <c r="GUV73" s="386"/>
      <c r="GUW73" s="386"/>
      <c r="GUX73" s="386"/>
      <c r="GUY73" s="386"/>
      <c r="GUZ73" s="386"/>
      <c r="GVA73" s="386"/>
      <c r="GVB73" s="386"/>
      <c r="GVC73" s="386"/>
      <c r="GVD73" s="386"/>
      <c r="GVE73" s="386"/>
      <c r="GVF73" s="386"/>
      <c r="GVG73" s="386"/>
      <c r="GVH73" s="386"/>
      <c r="GVI73" s="386"/>
      <c r="GVJ73" s="386"/>
      <c r="GVK73" s="386"/>
      <c r="GVL73" s="386"/>
      <c r="GVM73" s="386"/>
      <c r="GVN73" s="386"/>
      <c r="GVO73" s="386"/>
      <c r="GVP73" s="386"/>
      <c r="GVQ73" s="386"/>
      <c r="GVR73" s="386"/>
      <c r="GVS73" s="386"/>
      <c r="GVT73" s="386"/>
      <c r="GVU73" s="386"/>
      <c r="GVV73" s="386"/>
      <c r="GVW73" s="386"/>
      <c r="GVX73" s="386"/>
      <c r="GVY73" s="386"/>
      <c r="GVZ73" s="386"/>
      <c r="GWA73" s="386"/>
      <c r="GWB73" s="386"/>
      <c r="GWC73" s="386"/>
      <c r="GWD73" s="386"/>
      <c r="GWE73" s="386"/>
      <c r="GWF73" s="386"/>
      <c r="GWG73" s="386"/>
      <c r="GWH73" s="386"/>
      <c r="GWI73" s="386"/>
      <c r="GWJ73" s="386"/>
      <c r="GWK73" s="386"/>
      <c r="GWL73" s="386"/>
      <c r="GWM73" s="386"/>
      <c r="GWN73" s="386"/>
      <c r="GWO73" s="386"/>
      <c r="GWP73" s="386"/>
      <c r="GWQ73" s="386"/>
      <c r="GWR73" s="386"/>
      <c r="GWS73" s="386"/>
      <c r="GWT73" s="386"/>
      <c r="GWU73" s="386"/>
      <c r="GWV73" s="386"/>
      <c r="GWW73" s="386"/>
      <c r="GWX73" s="386"/>
      <c r="GWY73" s="386"/>
      <c r="GWZ73" s="386"/>
      <c r="GXA73" s="386"/>
      <c r="GXB73" s="386"/>
      <c r="GXC73" s="386"/>
      <c r="GXD73" s="386"/>
      <c r="GXE73" s="386"/>
      <c r="GXF73" s="386"/>
      <c r="GXG73" s="386"/>
      <c r="GXH73" s="386"/>
      <c r="GXI73" s="386"/>
      <c r="GXJ73" s="386"/>
      <c r="GXK73" s="386"/>
      <c r="GXL73" s="386"/>
      <c r="GXM73" s="386"/>
      <c r="GXN73" s="386"/>
      <c r="GXO73" s="386"/>
      <c r="GXP73" s="386"/>
      <c r="GXQ73" s="386"/>
      <c r="GXR73" s="386"/>
      <c r="GXS73" s="386"/>
      <c r="GXT73" s="386"/>
      <c r="GXU73" s="386"/>
      <c r="GXV73" s="386"/>
      <c r="GXW73" s="386"/>
      <c r="GXX73" s="386"/>
      <c r="GXY73" s="386"/>
      <c r="GXZ73" s="386"/>
      <c r="GYA73" s="386"/>
      <c r="GYB73" s="386"/>
      <c r="GYC73" s="386"/>
      <c r="GYD73" s="386"/>
      <c r="GYE73" s="386"/>
      <c r="GYF73" s="386"/>
      <c r="GYG73" s="386"/>
      <c r="GYH73" s="386"/>
      <c r="GYI73" s="386"/>
      <c r="GYJ73" s="386"/>
      <c r="GYK73" s="386"/>
      <c r="GYL73" s="386"/>
      <c r="GYM73" s="386"/>
      <c r="GYN73" s="386"/>
      <c r="GYO73" s="386"/>
      <c r="GYP73" s="386"/>
      <c r="GYQ73" s="386"/>
      <c r="GYR73" s="386"/>
      <c r="GYS73" s="386"/>
      <c r="GYT73" s="386"/>
      <c r="GYU73" s="386"/>
      <c r="GYV73" s="386"/>
      <c r="GYW73" s="386"/>
      <c r="GYX73" s="386"/>
      <c r="GYY73" s="386"/>
      <c r="GYZ73" s="386"/>
      <c r="GZA73" s="386"/>
      <c r="GZB73" s="386"/>
      <c r="GZC73" s="386"/>
      <c r="GZD73" s="386"/>
      <c r="GZE73" s="386"/>
      <c r="GZF73" s="386"/>
      <c r="GZG73" s="386"/>
      <c r="GZH73" s="386"/>
      <c r="GZI73" s="386"/>
      <c r="GZJ73" s="386"/>
      <c r="GZK73" s="386"/>
      <c r="GZL73" s="386"/>
      <c r="GZM73" s="386"/>
      <c r="GZN73" s="386"/>
      <c r="GZO73" s="386"/>
      <c r="GZP73" s="386"/>
      <c r="GZQ73" s="386"/>
      <c r="GZR73" s="386"/>
      <c r="GZS73" s="386"/>
      <c r="GZT73" s="386"/>
      <c r="GZU73" s="386"/>
      <c r="GZV73" s="386"/>
      <c r="GZW73" s="386"/>
      <c r="GZX73" s="386"/>
      <c r="GZY73" s="386"/>
      <c r="GZZ73" s="386"/>
      <c r="HAA73" s="386"/>
      <c r="HAB73" s="386"/>
      <c r="HAC73" s="386"/>
      <c r="HAD73" s="386"/>
      <c r="HAE73" s="386"/>
      <c r="HAF73" s="386"/>
      <c r="HAG73" s="386"/>
      <c r="HAH73" s="386"/>
      <c r="HAI73" s="386"/>
      <c r="HAJ73" s="386"/>
      <c r="HAK73" s="386"/>
      <c r="HAL73" s="386"/>
      <c r="HAM73" s="386"/>
      <c r="HAN73" s="386"/>
      <c r="HAO73" s="386"/>
      <c r="HAP73" s="386"/>
      <c r="HAQ73" s="386"/>
      <c r="HAR73" s="386"/>
      <c r="HAS73" s="386"/>
      <c r="HAT73" s="386"/>
      <c r="HAU73" s="386"/>
      <c r="HAV73" s="386"/>
      <c r="HAW73" s="386"/>
      <c r="HAX73" s="386"/>
      <c r="HAY73" s="386"/>
      <c r="HAZ73" s="386"/>
      <c r="HBA73" s="386"/>
      <c r="HBB73" s="386"/>
      <c r="HBC73" s="386"/>
      <c r="HBD73" s="386"/>
      <c r="HBE73" s="386"/>
      <c r="HBF73" s="386"/>
      <c r="HBG73" s="386"/>
      <c r="HBH73" s="386"/>
      <c r="HBI73" s="386"/>
      <c r="HBJ73" s="386"/>
      <c r="HBK73" s="386"/>
      <c r="HBL73" s="386"/>
      <c r="HBM73" s="386"/>
      <c r="HBN73" s="386"/>
      <c r="HBO73" s="386"/>
      <c r="HBP73" s="386"/>
      <c r="HBQ73" s="386"/>
      <c r="HBR73" s="386"/>
      <c r="HBS73" s="386"/>
      <c r="HBT73" s="386"/>
      <c r="HBU73" s="386"/>
      <c r="HBV73" s="386"/>
      <c r="HBW73" s="386"/>
      <c r="HBX73" s="386"/>
      <c r="HBY73" s="386"/>
      <c r="HBZ73" s="386"/>
      <c r="HCA73" s="386"/>
      <c r="HCB73" s="386"/>
      <c r="HCC73" s="386"/>
      <c r="HCD73" s="386"/>
      <c r="HCE73" s="386"/>
      <c r="HCF73" s="386"/>
      <c r="HCG73" s="386"/>
      <c r="HCH73" s="386"/>
      <c r="HCI73" s="386"/>
      <c r="HCJ73" s="386"/>
      <c r="HCK73" s="386"/>
      <c r="HCL73" s="386"/>
      <c r="HCM73" s="386"/>
      <c r="HCN73" s="386"/>
      <c r="HCO73" s="386"/>
      <c r="HCP73" s="386"/>
      <c r="HCQ73" s="386"/>
      <c r="HCR73" s="386"/>
      <c r="HCS73" s="386"/>
      <c r="HCT73" s="386"/>
      <c r="HCU73" s="386"/>
      <c r="HCV73" s="386"/>
      <c r="HCW73" s="386"/>
      <c r="HCX73" s="386"/>
      <c r="HCY73" s="386"/>
      <c r="HCZ73" s="386"/>
      <c r="HDA73" s="386"/>
      <c r="HDB73" s="386"/>
      <c r="HDC73" s="386"/>
      <c r="HDD73" s="386"/>
      <c r="HDE73" s="386"/>
      <c r="HDF73" s="386"/>
      <c r="HDG73" s="386"/>
      <c r="HDH73" s="386"/>
      <c r="HDI73" s="386"/>
      <c r="HDJ73" s="386"/>
      <c r="HDK73" s="386"/>
      <c r="HDL73" s="386"/>
      <c r="HDM73" s="386"/>
      <c r="HDN73" s="386"/>
      <c r="HDO73" s="386"/>
      <c r="HDP73" s="386"/>
      <c r="HDQ73" s="386"/>
      <c r="HDR73" s="386"/>
      <c r="HDS73" s="386"/>
      <c r="HDT73" s="386"/>
      <c r="HDU73" s="386"/>
      <c r="HDV73" s="386"/>
      <c r="HDW73" s="386"/>
      <c r="HDX73" s="386"/>
      <c r="HDY73" s="386"/>
      <c r="HDZ73" s="386"/>
      <c r="HEA73" s="386"/>
      <c r="HEB73" s="386"/>
      <c r="HEC73" s="386"/>
      <c r="HED73" s="386"/>
      <c r="HEE73" s="386"/>
      <c r="HEF73" s="386"/>
      <c r="HEG73" s="386"/>
      <c r="HEH73" s="386"/>
      <c r="HEI73" s="386"/>
      <c r="HEJ73" s="386"/>
      <c r="HEK73" s="386"/>
      <c r="HEL73" s="386"/>
      <c r="HEM73" s="386"/>
      <c r="HEN73" s="386"/>
      <c r="HEO73" s="386"/>
      <c r="HEP73" s="386"/>
      <c r="HEQ73" s="386"/>
      <c r="HER73" s="386"/>
      <c r="HES73" s="386"/>
      <c r="HET73" s="386"/>
      <c r="HEU73" s="386"/>
      <c r="HEV73" s="386"/>
      <c r="HEW73" s="386"/>
      <c r="HEX73" s="386"/>
      <c r="HEY73" s="386"/>
      <c r="HEZ73" s="386"/>
      <c r="HFA73" s="386"/>
      <c r="HFB73" s="386"/>
      <c r="HFC73" s="386"/>
      <c r="HFD73" s="386"/>
      <c r="HFE73" s="386"/>
      <c r="HFF73" s="386"/>
      <c r="HFG73" s="386"/>
      <c r="HFH73" s="386"/>
      <c r="HFI73" s="386"/>
      <c r="HFJ73" s="386"/>
      <c r="HFK73" s="386"/>
      <c r="HFL73" s="386"/>
      <c r="HFM73" s="386"/>
      <c r="HFN73" s="386"/>
      <c r="HFO73" s="386"/>
      <c r="HFP73" s="386"/>
      <c r="HFQ73" s="386"/>
      <c r="HFR73" s="386"/>
      <c r="HFS73" s="386"/>
      <c r="HFT73" s="386"/>
      <c r="HFU73" s="386"/>
      <c r="HFV73" s="386"/>
      <c r="HFW73" s="386"/>
      <c r="HFX73" s="386"/>
      <c r="HFY73" s="386"/>
      <c r="HFZ73" s="386"/>
      <c r="HGA73" s="386"/>
      <c r="HGB73" s="386"/>
      <c r="HGC73" s="386"/>
      <c r="HGD73" s="386"/>
      <c r="HGE73" s="386"/>
      <c r="HGF73" s="386"/>
      <c r="HGG73" s="386"/>
      <c r="HGH73" s="386"/>
      <c r="HGI73" s="386"/>
      <c r="HGJ73" s="386"/>
      <c r="HGK73" s="386"/>
      <c r="HGL73" s="386"/>
      <c r="HGM73" s="386"/>
      <c r="HGN73" s="386"/>
      <c r="HGO73" s="386"/>
      <c r="HGP73" s="386"/>
      <c r="HGQ73" s="386"/>
      <c r="HGR73" s="386"/>
      <c r="HGS73" s="386"/>
      <c r="HGT73" s="386"/>
      <c r="HGU73" s="386"/>
      <c r="HGV73" s="386"/>
      <c r="HGW73" s="386"/>
      <c r="HGX73" s="386"/>
      <c r="HGY73" s="386"/>
      <c r="HGZ73" s="386"/>
      <c r="HHA73" s="386"/>
      <c r="HHB73" s="386"/>
      <c r="HHC73" s="386"/>
      <c r="HHD73" s="386"/>
      <c r="HHE73" s="386"/>
      <c r="HHF73" s="386"/>
      <c r="HHG73" s="386"/>
      <c r="HHH73" s="386"/>
      <c r="HHI73" s="386"/>
      <c r="HHJ73" s="386"/>
      <c r="HHK73" s="386"/>
      <c r="HHL73" s="386"/>
      <c r="HHM73" s="386"/>
      <c r="HHN73" s="386"/>
      <c r="HHO73" s="386"/>
      <c r="HHP73" s="386"/>
      <c r="HHQ73" s="386"/>
      <c r="HHR73" s="386"/>
      <c r="HHS73" s="386"/>
      <c r="HHT73" s="386"/>
      <c r="HHU73" s="386"/>
      <c r="HHV73" s="386"/>
      <c r="HHW73" s="386"/>
      <c r="HHX73" s="386"/>
      <c r="HHY73" s="386"/>
      <c r="HHZ73" s="386"/>
      <c r="HIA73" s="386"/>
      <c r="HIB73" s="386"/>
      <c r="HIC73" s="386"/>
      <c r="HID73" s="386"/>
      <c r="HIE73" s="386"/>
      <c r="HIF73" s="386"/>
      <c r="HIG73" s="386"/>
      <c r="HIH73" s="386"/>
      <c r="HII73" s="386"/>
      <c r="HIJ73" s="386"/>
      <c r="HIK73" s="386"/>
      <c r="HIL73" s="386"/>
      <c r="HIM73" s="386"/>
      <c r="HIN73" s="386"/>
      <c r="HIO73" s="386"/>
      <c r="HIP73" s="386"/>
      <c r="HIQ73" s="386"/>
      <c r="HIR73" s="386"/>
      <c r="HIS73" s="386"/>
      <c r="HIT73" s="386"/>
      <c r="HIU73" s="386"/>
      <c r="HIV73" s="386"/>
      <c r="HIW73" s="386"/>
      <c r="HIX73" s="386"/>
      <c r="HIY73" s="386"/>
      <c r="HIZ73" s="386"/>
      <c r="HJA73" s="386"/>
      <c r="HJB73" s="386"/>
      <c r="HJC73" s="386"/>
      <c r="HJD73" s="386"/>
      <c r="HJE73" s="386"/>
      <c r="HJF73" s="386"/>
      <c r="HJG73" s="386"/>
      <c r="HJH73" s="386"/>
      <c r="HJI73" s="386"/>
      <c r="HJJ73" s="386"/>
      <c r="HJK73" s="386"/>
      <c r="HJL73" s="386"/>
      <c r="HJM73" s="386"/>
      <c r="HJN73" s="386"/>
      <c r="HJO73" s="386"/>
      <c r="HJP73" s="386"/>
      <c r="HJQ73" s="386"/>
      <c r="HJR73" s="386"/>
      <c r="HJS73" s="386"/>
      <c r="HJT73" s="386"/>
      <c r="HJU73" s="386"/>
      <c r="HJV73" s="386"/>
      <c r="HJW73" s="386"/>
      <c r="HJX73" s="386"/>
      <c r="HJY73" s="386"/>
      <c r="HJZ73" s="386"/>
      <c r="HKA73" s="386"/>
      <c r="HKB73" s="386"/>
      <c r="HKC73" s="386"/>
      <c r="HKD73" s="386"/>
      <c r="HKE73" s="386"/>
      <c r="HKF73" s="386"/>
      <c r="HKG73" s="386"/>
      <c r="HKH73" s="386"/>
      <c r="HKI73" s="386"/>
      <c r="HKJ73" s="386"/>
      <c r="HKK73" s="386"/>
      <c r="HKL73" s="386"/>
      <c r="HKM73" s="386"/>
      <c r="HKN73" s="386"/>
      <c r="HKO73" s="386"/>
      <c r="HKP73" s="386"/>
      <c r="HKQ73" s="386"/>
      <c r="HKR73" s="386"/>
      <c r="HKS73" s="386"/>
      <c r="HKT73" s="386"/>
      <c r="HKU73" s="386"/>
      <c r="HKV73" s="386"/>
      <c r="HKW73" s="386"/>
      <c r="HKX73" s="386"/>
      <c r="HKY73" s="386"/>
      <c r="HKZ73" s="386"/>
      <c r="HLA73" s="386"/>
      <c r="HLB73" s="386"/>
      <c r="HLC73" s="386"/>
      <c r="HLD73" s="386"/>
      <c r="HLE73" s="386"/>
      <c r="HLF73" s="386"/>
      <c r="HLG73" s="386"/>
      <c r="HLH73" s="386"/>
      <c r="HLI73" s="386"/>
      <c r="HLJ73" s="386"/>
      <c r="HLK73" s="386"/>
      <c r="HLL73" s="386"/>
      <c r="HLM73" s="386"/>
      <c r="HLN73" s="386"/>
      <c r="HLO73" s="386"/>
      <c r="HLP73" s="386"/>
      <c r="HLQ73" s="386"/>
      <c r="HLR73" s="386"/>
      <c r="HLS73" s="386"/>
      <c r="HLT73" s="386"/>
      <c r="HLU73" s="386"/>
      <c r="HLV73" s="386"/>
      <c r="HLW73" s="386"/>
      <c r="HLX73" s="386"/>
      <c r="HLY73" s="386"/>
      <c r="HLZ73" s="386"/>
      <c r="HMA73" s="386"/>
      <c r="HMB73" s="386"/>
      <c r="HMC73" s="386"/>
      <c r="HMD73" s="386"/>
      <c r="HME73" s="386"/>
      <c r="HMF73" s="386"/>
      <c r="HMG73" s="386"/>
      <c r="HMH73" s="386"/>
      <c r="HMI73" s="386"/>
      <c r="HMJ73" s="386"/>
      <c r="HMK73" s="386"/>
      <c r="HML73" s="386"/>
      <c r="HMM73" s="386"/>
      <c r="HMN73" s="386"/>
      <c r="HMO73" s="386"/>
      <c r="HMP73" s="386"/>
      <c r="HMQ73" s="386"/>
      <c r="HMR73" s="386"/>
      <c r="HMS73" s="386"/>
      <c r="HMT73" s="386"/>
      <c r="HMU73" s="386"/>
      <c r="HMV73" s="386"/>
      <c r="HMW73" s="386"/>
      <c r="HMX73" s="386"/>
      <c r="HMY73" s="386"/>
      <c r="HMZ73" s="386"/>
      <c r="HNA73" s="386"/>
      <c r="HNB73" s="386"/>
      <c r="HNC73" s="386"/>
      <c r="HND73" s="386"/>
      <c r="HNE73" s="386"/>
      <c r="HNF73" s="386"/>
      <c r="HNG73" s="386"/>
      <c r="HNH73" s="386"/>
      <c r="HNI73" s="386"/>
      <c r="HNJ73" s="386"/>
      <c r="HNK73" s="386"/>
      <c r="HNL73" s="386"/>
      <c r="HNM73" s="386"/>
      <c r="HNN73" s="386"/>
      <c r="HNO73" s="386"/>
      <c r="HNP73" s="386"/>
      <c r="HNQ73" s="386"/>
      <c r="HNR73" s="386"/>
      <c r="HNS73" s="386"/>
      <c r="HNT73" s="386"/>
      <c r="HNU73" s="386"/>
      <c r="HNV73" s="386"/>
      <c r="HNW73" s="386"/>
      <c r="HNX73" s="386"/>
      <c r="HNY73" s="386"/>
      <c r="HNZ73" s="386"/>
      <c r="HOA73" s="386"/>
      <c r="HOB73" s="386"/>
      <c r="HOC73" s="386"/>
      <c r="HOD73" s="386"/>
      <c r="HOE73" s="386"/>
      <c r="HOF73" s="386"/>
      <c r="HOG73" s="386"/>
      <c r="HOH73" s="386"/>
      <c r="HOI73" s="386"/>
      <c r="HOJ73" s="386"/>
      <c r="HOK73" s="386"/>
      <c r="HOL73" s="386"/>
      <c r="HOM73" s="386"/>
      <c r="HON73" s="386"/>
      <c r="HOO73" s="386"/>
      <c r="HOP73" s="386"/>
      <c r="HOQ73" s="386"/>
      <c r="HOR73" s="386"/>
      <c r="HOS73" s="386"/>
      <c r="HOT73" s="386"/>
      <c r="HOU73" s="386"/>
      <c r="HOV73" s="386"/>
      <c r="HOW73" s="386"/>
      <c r="HOX73" s="386"/>
      <c r="HOY73" s="386"/>
      <c r="HOZ73" s="386"/>
      <c r="HPA73" s="386"/>
      <c r="HPB73" s="386"/>
      <c r="HPC73" s="386"/>
      <c r="HPD73" s="386"/>
      <c r="HPE73" s="386"/>
      <c r="HPF73" s="386"/>
      <c r="HPG73" s="386"/>
      <c r="HPH73" s="386"/>
      <c r="HPI73" s="386"/>
      <c r="HPJ73" s="386"/>
      <c r="HPK73" s="386"/>
      <c r="HPL73" s="386"/>
      <c r="HPM73" s="386"/>
      <c r="HPN73" s="386"/>
      <c r="HPO73" s="386"/>
      <c r="HPP73" s="386"/>
      <c r="HPQ73" s="386"/>
      <c r="HPR73" s="386"/>
      <c r="HPS73" s="386"/>
      <c r="HPT73" s="386"/>
      <c r="HPU73" s="386"/>
      <c r="HPV73" s="386"/>
      <c r="HPW73" s="386"/>
      <c r="HPX73" s="386"/>
      <c r="HPY73" s="386"/>
      <c r="HPZ73" s="386"/>
      <c r="HQA73" s="386"/>
      <c r="HQB73" s="386"/>
      <c r="HQC73" s="386"/>
      <c r="HQD73" s="386"/>
      <c r="HQE73" s="386"/>
      <c r="HQF73" s="386"/>
      <c r="HQG73" s="386"/>
      <c r="HQH73" s="386"/>
      <c r="HQI73" s="386"/>
      <c r="HQJ73" s="386"/>
      <c r="HQK73" s="386"/>
      <c r="HQL73" s="386"/>
      <c r="HQM73" s="386"/>
      <c r="HQN73" s="386"/>
      <c r="HQO73" s="386"/>
      <c r="HQP73" s="386"/>
      <c r="HQQ73" s="386"/>
      <c r="HQR73" s="386"/>
      <c r="HQS73" s="386"/>
      <c r="HQT73" s="386"/>
      <c r="HQU73" s="386"/>
      <c r="HQV73" s="386"/>
      <c r="HQW73" s="386"/>
      <c r="HQX73" s="386"/>
      <c r="HQY73" s="386"/>
      <c r="HQZ73" s="386"/>
      <c r="HRA73" s="386"/>
      <c r="HRB73" s="386"/>
      <c r="HRC73" s="386"/>
      <c r="HRD73" s="386"/>
      <c r="HRE73" s="386"/>
      <c r="HRF73" s="386"/>
      <c r="HRG73" s="386"/>
      <c r="HRH73" s="386"/>
      <c r="HRI73" s="386"/>
      <c r="HRJ73" s="386"/>
      <c r="HRK73" s="386"/>
      <c r="HRL73" s="386"/>
      <c r="HRM73" s="386"/>
      <c r="HRN73" s="386"/>
      <c r="HRO73" s="386"/>
      <c r="HRP73" s="386"/>
      <c r="HRQ73" s="386"/>
      <c r="HRR73" s="386"/>
      <c r="HRS73" s="386"/>
      <c r="HRT73" s="386"/>
      <c r="HRU73" s="386"/>
      <c r="HRV73" s="386"/>
      <c r="HRW73" s="386"/>
      <c r="HRX73" s="386"/>
      <c r="HRY73" s="386"/>
      <c r="HRZ73" s="386"/>
      <c r="HSA73" s="386"/>
      <c r="HSB73" s="386"/>
      <c r="HSC73" s="386"/>
      <c r="HSD73" s="386"/>
      <c r="HSE73" s="386"/>
      <c r="HSF73" s="386"/>
      <c r="HSG73" s="386"/>
      <c r="HSH73" s="386"/>
      <c r="HSI73" s="386"/>
      <c r="HSJ73" s="386"/>
      <c r="HSK73" s="386"/>
      <c r="HSL73" s="386"/>
      <c r="HSM73" s="386"/>
      <c r="HSN73" s="386"/>
      <c r="HSO73" s="386"/>
      <c r="HSP73" s="386"/>
      <c r="HSQ73" s="386"/>
      <c r="HSR73" s="386"/>
      <c r="HSS73" s="386"/>
      <c r="HST73" s="386"/>
      <c r="HSU73" s="386"/>
      <c r="HSV73" s="386"/>
      <c r="HSW73" s="386"/>
      <c r="HSX73" s="386"/>
      <c r="HSY73" s="386"/>
      <c r="HSZ73" s="386"/>
      <c r="HTA73" s="386"/>
      <c r="HTB73" s="386"/>
      <c r="HTC73" s="386"/>
      <c r="HTD73" s="386"/>
      <c r="HTE73" s="386"/>
      <c r="HTF73" s="386"/>
      <c r="HTG73" s="386"/>
      <c r="HTH73" s="386"/>
      <c r="HTI73" s="386"/>
      <c r="HTJ73" s="386"/>
      <c r="HTK73" s="386"/>
      <c r="HTL73" s="386"/>
      <c r="HTM73" s="386"/>
      <c r="HTN73" s="386"/>
      <c r="HTO73" s="386"/>
      <c r="HTP73" s="386"/>
      <c r="HTQ73" s="386"/>
      <c r="HTR73" s="386"/>
      <c r="HTS73" s="386"/>
      <c r="HTT73" s="386"/>
      <c r="HTU73" s="386"/>
      <c r="HTV73" s="386"/>
      <c r="HTW73" s="386"/>
      <c r="HTX73" s="386"/>
      <c r="HTY73" s="386"/>
      <c r="HTZ73" s="386"/>
      <c r="HUA73" s="386"/>
      <c r="HUB73" s="386"/>
      <c r="HUC73" s="386"/>
      <c r="HUD73" s="386"/>
      <c r="HUE73" s="386"/>
      <c r="HUF73" s="386"/>
      <c r="HUG73" s="386"/>
      <c r="HUH73" s="386"/>
      <c r="HUI73" s="386"/>
      <c r="HUJ73" s="386"/>
      <c r="HUK73" s="386"/>
      <c r="HUL73" s="386"/>
      <c r="HUM73" s="386"/>
      <c r="HUN73" s="386"/>
      <c r="HUO73" s="386"/>
      <c r="HUP73" s="386"/>
      <c r="HUQ73" s="386"/>
      <c r="HUR73" s="386"/>
      <c r="HUS73" s="386"/>
      <c r="HUT73" s="386"/>
      <c r="HUU73" s="386"/>
      <c r="HUV73" s="386"/>
      <c r="HUW73" s="386"/>
      <c r="HUX73" s="386"/>
      <c r="HUY73" s="386"/>
      <c r="HUZ73" s="386"/>
      <c r="HVA73" s="386"/>
      <c r="HVB73" s="386"/>
      <c r="HVC73" s="386"/>
      <c r="HVD73" s="386"/>
      <c r="HVE73" s="386"/>
      <c r="HVF73" s="386"/>
      <c r="HVG73" s="386"/>
      <c r="HVH73" s="386"/>
      <c r="HVI73" s="386"/>
      <c r="HVJ73" s="386"/>
      <c r="HVK73" s="386"/>
      <c r="HVL73" s="386"/>
      <c r="HVM73" s="386"/>
      <c r="HVN73" s="386"/>
      <c r="HVO73" s="386"/>
      <c r="HVP73" s="386"/>
      <c r="HVQ73" s="386"/>
      <c r="HVR73" s="386"/>
      <c r="HVS73" s="386"/>
      <c r="HVT73" s="386"/>
      <c r="HVU73" s="386"/>
      <c r="HVV73" s="386"/>
      <c r="HVW73" s="386"/>
      <c r="HVX73" s="386"/>
      <c r="HVY73" s="386"/>
      <c r="HVZ73" s="386"/>
      <c r="HWA73" s="386"/>
      <c r="HWB73" s="386"/>
      <c r="HWC73" s="386"/>
      <c r="HWD73" s="386"/>
      <c r="HWE73" s="386"/>
      <c r="HWF73" s="386"/>
      <c r="HWG73" s="386"/>
      <c r="HWH73" s="386"/>
      <c r="HWI73" s="386"/>
      <c r="HWJ73" s="386"/>
      <c r="HWK73" s="386"/>
      <c r="HWL73" s="386"/>
      <c r="HWM73" s="386"/>
      <c r="HWN73" s="386"/>
      <c r="HWO73" s="386"/>
      <c r="HWP73" s="386"/>
      <c r="HWQ73" s="386"/>
      <c r="HWR73" s="386"/>
      <c r="HWS73" s="386"/>
      <c r="HWT73" s="386"/>
      <c r="HWU73" s="386"/>
      <c r="HWV73" s="386"/>
      <c r="HWW73" s="386"/>
      <c r="HWX73" s="386"/>
      <c r="HWY73" s="386"/>
      <c r="HWZ73" s="386"/>
      <c r="HXA73" s="386"/>
      <c r="HXB73" s="386"/>
      <c r="HXC73" s="386"/>
      <c r="HXD73" s="386"/>
      <c r="HXE73" s="386"/>
      <c r="HXF73" s="386"/>
      <c r="HXG73" s="386"/>
      <c r="HXH73" s="386"/>
      <c r="HXI73" s="386"/>
      <c r="HXJ73" s="386"/>
      <c r="HXK73" s="386"/>
      <c r="HXL73" s="386"/>
      <c r="HXM73" s="386"/>
      <c r="HXN73" s="386"/>
      <c r="HXO73" s="386"/>
      <c r="HXP73" s="386"/>
      <c r="HXQ73" s="386"/>
      <c r="HXR73" s="386"/>
      <c r="HXS73" s="386"/>
      <c r="HXT73" s="386"/>
      <c r="HXU73" s="386"/>
      <c r="HXV73" s="386"/>
      <c r="HXW73" s="386"/>
      <c r="HXX73" s="386"/>
      <c r="HXY73" s="386"/>
      <c r="HXZ73" s="386"/>
      <c r="HYA73" s="386"/>
      <c r="HYB73" s="386"/>
      <c r="HYC73" s="386"/>
      <c r="HYD73" s="386"/>
      <c r="HYE73" s="386"/>
      <c r="HYF73" s="386"/>
      <c r="HYG73" s="386"/>
      <c r="HYH73" s="386"/>
      <c r="HYI73" s="386"/>
      <c r="HYJ73" s="386"/>
      <c r="HYK73" s="386"/>
      <c r="HYL73" s="386"/>
      <c r="HYM73" s="386"/>
      <c r="HYN73" s="386"/>
      <c r="HYO73" s="386"/>
      <c r="HYP73" s="386"/>
      <c r="HYQ73" s="386"/>
      <c r="HYR73" s="386"/>
      <c r="HYS73" s="386"/>
      <c r="HYT73" s="386"/>
      <c r="HYU73" s="386"/>
      <c r="HYV73" s="386"/>
      <c r="HYW73" s="386"/>
      <c r="HYX73" s="386"/>
      <c r="HYY73" s="386"/>
      <c r="HYZ73" s="386"/>
      <c r="HZA73" s="386"/>
      <c r="HZB73" s="386"/>
      <c r="HZC73" s="386"/>
      <c r="HZD73" s="386"/>
      <c r="HZE73" s="386"/>
      <c r="HZF73" s="386"/>
      <c r="HZG73" s="386"/>
      <c r="HZH73" s="386"/>
      <c r="HZI73" s="386"/>
      <c r="HZJ73" s="386"/>
      <c r="HZK73" s="386"/>
      <c r="HZL73" s="386"/>
      <c r="HZM73" s="386"/>
      <c r="HZN73" s="386"/>
      <c r="HZO73" s="386"/>
      <c r="HZP73" s="386"/>
      <c r="HZQ73" s="386"/>
      <c r="HZR73" s="386"/>
      <c r="HZS73" s="386"/>
      <c r="HZT73" s="386"/>
      <c r="HZU73" s="386"/>
      <c r="HZV73" s="386"/>
      <c r="HZW73" s="386"/>
      <c r="HZX73" s="386"/>
      <c r="HZY73" s="386"/>
      <c r="HZZ73" s="386"/>
      <c r="IAA73" s="386"/>
      <c r="IAB73" s="386"/>
      <c r="IAC73" s="386"/>
      <c r="IAD73" s="386"/>
      <c r="IAE73" s="386"/>
      <c r="IAF73" s="386"/>
      <c r="IAG73" s="386"/>
      <c r="IAH73" s="386"/>
      <c r="IAI73" s="386"/>
      <c r="IAJ73" s="386"/>
      <c r="IAK73" s="386"/>
      <c r="IAL73" s="386"/>
      <c r="IAM73" s="386"/>
      <c r="IAN73" s="386"/>
      <c r="IAO73" s="386"/>
      <c r="IAP73" s="386"/>
      <c r="IAQ73" s="386"/>
      <c r="IAR73" s="386"/>
      <c r="IAS73" s="386"/>
      <c r="IAT73" s="386"/>
      <c r="IAU73" s="386"/>
      <c r="IAV73" s="386"/>
      <c r="IAW73" s="386"/>
      <c r="IAX73" s="386"/>
      <c r="IAY73" s="386"/>
      <c r="IAZ73" s="386"/>
      <c r="IBA73" s="386"/>
      <c r="IBB73" s="386"/>
      <c r="IBC73" s="386"/>
      <c r="IBD73" s="386"/>
      <c r="IBE73" s="386"/>
      <c r="IBF73" s="386"/>
      <c r="IBG73" s="386"/>
      <c r="IBH73" s="386"/>
      <c r="IBI73" s="386"/>
      <c r="IBJ73" s="386"/>
      <c r="IBK73" s="386"/>
      <c r="IBL73" s="386"/>
      <c r="IBM73" s="386"/>
      <c r="IBN73" s="386"/>
      <c r="IBO73" s="386"/>
      <c r="IBP73" s="386"/>
      <c r="IBQ73" s="386"/>
      <c r="IBR73" s="386"/>
      <c r="IBS73" s="386"/>
      <c r="IBT73" s="386"/>
      <c r="IBU73" s="386"/>
      <c r="IBV73" s="386"/>
      <c r="IBW73" s="386"/>
      <c r="IBX73" s="386"/>
      <c r="IBY73" s="386"/>
      <c r="IBZ73" s="386"/>
      <c r="ICA73" s="386"/>
      <c r="ICB73" s="386"/>
      <c r="ICC73" s="386"/>
      <c r="ICD73" s="386"/>
      <c r="ICE73" s="386"/>
      <c r="ICF73" s="386"/>
      <c r="ICG73" s="386"/>
      <c r="ICH73" s="386"/>
      <c r="ICI73" s="386"/>
      <c r="ICJ73" s="386"/>
      <c r="ICK73" s="386"/>
      <c r="ICL73" s="386"/>
      <c r="ICM73" s="386"/>
      <c r="ICN73" s="386"/>
      <c r="ICO73" s="386"/>
      <c r="ICP73" s="386"/>
      <c r="ICQ73" s="386"/>
      <c r="ICR73" s="386"/>
      <c r="ICS73" s="386"/>
      <c r="ICT73" s="386"/>
      <c r="ICU73" s="386"/>
      <c r="ICV73" s="386"/>
      <c r="ICW73" s="386"/>
      <c r="ICX73" s="386"/>
      <c r="ICY73" s="386"/>
      <c r="ICZ73" s="386"/>
      <c r="IDA73" s="386"/>
      <c r="IDB73" s="386"/>
      <c r="IDC73" s="386"/>
      <c r="IDD73" s="386"/>
      <c r="IDE73" s="386"/>
      <c r="IDF73" s="386"/>
      <c r="IDG73" s="386"/>
      <c r="IDH73" s="386"/>
      <c r="IDI73" s="386"/>
      <c r="IDJ73" s="386"/>
      <c r="IDK73" s="386"/>
      <c r="IDL73" s="386"/>
      <c r="IDM73" s="386"/>
      <c r="IDN73" s="386"/>
      <c r="IDO73" s="386"/>
      <c r="IDP73" s="386"/>
      <c r="IDQ73" s="386"/>
      <c r="IDR73" s="386"/>
      <c r="IDS73" s="386"/>
      <c r="IDT73" s="386"/>
      <c r="IDU73" s="386"/>
      <c r="IDV73" s="386"/>
      <c r="IDW73" s="386"/>
      <c r="IDX73" s="386"/>
      <c r="IDY73" s="386"/>
      <c r="IDZ73" s="386"/>
      <c r="IEA73" s="386"/>
      <c r="IEB73" s="386"/>
      <c r="IEC73" s="386"/>
      <c r="IED73" s="386"/>
      <c r="IEE73" s="386"/>
      <c r="IEF73" s="386"/>
      <c r="IEG73" s="386"/>
      <c r="IEH73" s="386"/>
      <c r="IEI73" s="386"/>
      <c r="IEJ73" s="386"/>
      <c r="IEK73" s="386"/>
      <c r="IEL73" s="386"/>
      <c r="IEM73" s="386"/>
      <c r="IEN73" s="386"/>
      <c r="IEO73" s="386"/>
      <c r="IEP73" s="386"/>
      <c r="IEQ73" s="386"/>
      <c r="IER73" s="386"/>
      <c r="IES73" s="386"/>
      <c r="IET73" s="386"/>
      <c r="IEU73" s="386"/>
      <c r="IEV73" s="386"/>
      <c r="IEW73" s="386"/>
      <c r="IEX73" s="386"/>
      <c r="IEY73" s="386"/>
      <c r="IEZ73" s="386"/>
      <c r="IFA73" s="386"/>
      <c r="IFB73" s="386"/>
      <c r="IFC73" s="386"/>
      <c r="IFD73" s="386"/>
      <c r="IFE73" s="386"/>
      <c r="IFF73" s="386"/>
      <c r="IFG73" s="386"/>
      <c r="IFH73" s="386"/>
      <c r="IFI73" s="386"/>
      <c r="IFJ73" s="386"/>
      <c r="IFK73" s="386"/>
      <c r="IFL73" s="386"/>
      <c r="IFM73" s="386"/>
      <c r="IFN73" s="386"/>
      <c r="IFO73" s="386"/>
      <c r="IFP73" s="386"/>
      <c r="IFQ73" s="386"/>
      <c r="IFR73" s="386"/>
      <c r="IFS73" s="386"/>
      <c r="IFT73" s="386"/>
      <c r="IFU73" s="386"/>
      <c r="IFV73" s="386"/>
      <c r="IFW73" s="386"/>
      <c r="IFX73" s="386"/>
      <c r="IFY73" s="386"/>
      <c r="IFZ73" s="386"/>
      <c r="IGA73" s="386"/>
      <c r="IGB73" s="386"/>
      <c r="IGC73" s="386"/>
      <c r="IGD73" s="386"/>
      <c r="IGE73" s="386"/>
      <c r="IGF73" s="386"/>
      <c r="IGG73" s="386"/>
      <c r="IGH73" s="386"/>
      <c r="IGI73" s="386"/>
      <c r="IGJ73" s="386"/>
      <c r="IGK73" s="386"/>
      <c r="IGL73" s="386"/>
      <c r="IGM73" s="386"/>
      <c r="IGN73" s="386"/>
      <c r="IGO73" s="386"/>
      <c r="IGP73" s="386"/>
      <c r="IGQ73" s="386"/>
      <c r="IGR73" s="386"/>
      <c r="IGS73" s="386"/>
      <c r="IGT73" s="386"/>
      <c r="IGU73" s="386"/>
      <c r="IGV73" s="386"/>
      <c r="IGW73" s="386"/>
      <c r="IGX73" s="386"/>
      <c r="IGY73" s="386"/>
      <c r="IGZ73" s="386"/>
      <c r="IHA73" s="386"/>
      <c r="IHB73" s="386"/>
      <c r="IHC73" s="386"/>
      <c r="IHD73" s="386"/>
      <c r="IHE73" s="386"/>
      <c r="IHF73" s="386"/>
      <c r="IHG73" s="386"/>
      <c r="IHH73" s="386"/>
      <c r="IHI73" s="386"/>
      <c r="IHJ73" s="386"/>
      <c r="IHK73" s="386"/>
      <c r="IHL73" s="386"/>
      <c r="IHM73" s="386"/>
      <c r="IHN73" s="386"/>
      <c r="IHO73" s="386"/>
      <c r="IHP73" s="386"/>
      <c r="IHQ73" s="386"/>
      <c r="IHR73" s="386"/>
      <c r="IHS73" s="386"/>
      <c r="IHT73" s="386"/>
      <c r="IHU73" s="386"/>
      <c r="IHV73" s="386"/>
      <c r="IHW73" s="386"/>
      <c r="IHX73" s="386"/>
      <c r="IHY73" s="386"/>
      <c r="IHZ73" s="386"/>
      <c r="IIA73" s="386"/>
      <c r="IIB73" s="386"/>
      <c r="IIC73" s="386"/>
      <c r="IID73" s="386"/>
      <c r="IIE73" s="386"/>
      <c r="IIF73" s="386"/>
      <c r="IIG73" s="386"/>
      <c r="IIH73" s="386"/>
      <c r="III73" s="386"/>
      <c r="IIJ73" s="386"/>
      <c r="IIK73" s="386"/>
      <c r="IIL73" s="386"/>
      <c r="IIM73" s="386"/>
      <c r="IIN73" s="386"/>
      <c r="IIO73" s="386"/>
      <c r="IIP73" s="386"/>
      <c r="IIQ73" s="386"/>
      <c r="IIR73" s="386"/>
      <c r="IIS73" s="386"/>
      <c r="IIT73" s="386"/>
      <c r="IIU73" s="386"/>
      <c r="IIV73" s="386"/>
      <c r="IIW73" s="386"/>
      <c r="IIX73" s="386"/>
      <c r="IIY73" s="386"/>
      <c r="IIZ73" s="386"/>
      <c r="IJA73" s="386"/>
      <c r="IJB73" s="386"/>
      <c r="IJC73" s="386"/>
      <c r="IJD73" s="386"/>
      <c r="IJE73" s="386"/>
      <c r="IJF73" s="386"/>
      <c r="IJG73" s="386"/>
      <c r="IJH73" s="386"/>
      <c r="IJI73" s="386"/>
      <c r="IJJ73" s="386"/>
      <c r="IJK73" s="386"/>
      <c r="IJL73" s="386"/>
      <c r="IJM73" s="386"/>
      <c r="IJN73" s="386"/>
      <c r="IJO73" s="386"/>
      <c r="IJP73" s="386"/>
      <c r="IJQ73" s="386"/>
      <c r="IJR73" s="386"/>
      <c r="IJS73" s="386"/>
      <c r="IJT73" s="386"/>
      <c r="IJU73" s="386"/>
      <c r="IJV73" s="386"/>
      <c r="IJW73" s="386"/>
      <c r="IJX73" s="386"/>
      <c r="IJY73" s="386"/>
      <c r="IJZ73" s="386"/>
      <c r="IKA73" s="386"/>
      <c r="IKB73" s="386"/>
      <c r="IKC73" s="386"/>
      <c r="IKD73" s="386"/>
      <c r="IKE73" s="386"/>
      <c r="IKF73" s="386"/>
      <c r="IKG73" s="386"/>
      <c r="IKH73" s="386"/>
      <c r="IKI73" s="386"/>
      <c r="IKJ73" s="386"/>
      <c r="IKK73" s="386"/>
      <c r="IKL73" s="386"/>
      <c r="IKM73" s="386"/>
      <c r="IKN73" s="386"/>
      <c r="IKO73" s="386"/>
      <c r="IKP73" s="386"/>
      <c r="IKQ73" s="386"/>
      <c r="IKR73" s="386"/>
      <c r="IKS73" s="386"/>
      <c r="IKT73" s="386"/>
      <c r="IKU73" s="386"/>
      <c r="IKV73" s="386"/>
      <c r="IKW73" s="386"/>
      <c r="IKX73" s="386"/>
      <c r="IKY73" s="386"/>
      <c r="IKZ73" s="386"/>
      <c r="ILA73" s="386"/>
      <c r="ILB73" s="386"/>
      <c r="ILC73" s="386"/>
      <c r="ILD73" s="386"/>
      <c r="ILE73" s="386"/>
      <c r="ILF73" s="386"/>
      <c r="ILG73" s="386"/>
      <c r="ILH73" s="386"/>
      <c r="ILI73" s="386"/>
      <c r="ILJ73" s="386"/>
      <c r="ILK73" s="386"/>
      <c r="ILL73" s="386"/>
      <c r="ILM73" s="386"/>
      <c r="ILN73" s="386"/>
      <c r="ILO73" s="386"/>
      <c r="ILP73" s="386"/>
      <c r="ILQ73" s="386"/>
      <c r="ILR73" s="386"/>
      <c r="ILS73" s="386"/>
      <c r="ILT73" s="386"/>
      <c r="ILU73" s="386"/>
      <c r="ILV73" s="386"/>
      <c r="ILW73" s="386"/>
      <c r="ILX73" s="386"/>
      <c r="ILY73" s="386"/>
      <c r="ILZ73" s="386"/>
      <c r="IMA73" s="386"/>
      <c r="IMB73" s="386"/>
      <c r="IMC73" s="386"/>
      <c r="IMD73" s="386"/>
      <c r="IME73" s="386"/>
      <c r="IMF73" s="386"/>
      <c r="IMG73" s="386"/>
      <c r="IMH73" s="386"/>
      <c r="IMI73" s="386"/>
      <c r="IMJ73" s="386"/>
      <c r="IMK73" s="386"/>
      <c r="IML73" s="386"/>
      <c r="IMM73" s="386"/>
      <c r="IMN73" s="386"/>
      <c r="IMO73" s="386"/>
      <c r="IMP73" s="386"/>
      <c r="IMQ73" s="386"/>
      <c r="IMR73" s="386"/>
      <c r="IMS73" s="386"/>
      <c r="IMT73" s="386"/>
      <c r="IMU73" s="386"/>
      <c r="IMV73" s="386"/>
      <c r="IMW73" s="386"/>
      <c r="IMX73" s="386"/>
      <c r="IMY73" s="386"/>
      <c r="IMZ73" s="386"/>
      <c r="INA73" s="386"/>
      <c r="INB73" s="386"/>
      <c r="INC73" s="386"/>
      <c r="IND73" s="386"/>
      <c r="INE73" s="386"/>
      <c r="INF73" s="386"/>
      <c r="ING73" s="386"/>
      <c r="INH73" s="386"/>
      <c r="INI73" s="386"/>
      <c r="INJ73" s="386"/>
      <c r="INK73" s="386"/>
      <c r="INL73" s="386"/>
      <c r="INM73" s="386"/>
      <c r="INN73" s="386"/>
      <c r="INO73" s="386"/>
      <c r="INP73" s="386"/>
      <c r="INQ73" s="386"/>
      <c r="INR73" s="386"/>
      <c r="INS73" s="386"/>
      <c r="INT73" s="386"/>
      <c r="INU73" s="386"/>
      <c r="INV73" s="386"/>
      <c r="INW73" s="386"/>
      <c r="INX73" s="386"/>
      <c r="INY73" s="386"/>
      <c r="INZ73" s="386"/>
      <c r="IOA73" s="386"/>
      <c r="IOB73" s="386"/>
      <c r="IOC73" s="386"/>
      <c r="IOD73" s="386"/>
      <c r="IOE73" s="386"/>
      <c r="IOF73" s="386"/>
      <c r="IOG73" s="386"/>
      <c r="IOH73" s="386"/>
      <c r="IOI73" s="386"/>
      <c r="IOJ73" s="386"/>
      <c r="IOK73" s="386"/>
      <c r="IOL73" s="386"/>
      <c r="IOM73" s="386"/>
      <c r="ION73" s="386"/>
      <c r="IOO73" s="386"/>
      <c r="IOP73" s="386"/>
      <c r="IOQ73" s="386"/>
      <c r="IOR73" s="386"/>
      <c r="IOS73" s="386"/>
      <c r="IOT73" s="386"/>
      <c r="IOU73" s="386"/>
      <c r="IOV73" s="386"/>
      <c r="IOW73" s="386"/>
      <c r="IOX73" s="386"/>
      <c r="IOY73" s="386"/>
      <c r="IOZ73" s="386"/>
      <c r="IPA73" s="386"/>
      <c r="IPB73" s="386"/>
      <c r="IPC73" s="386"/>
      <c r="IPD73" s="386"/>
      <c r="IPE73" s="386"/>
      <c r="IPF73" s="386"/>
      <c r="IPG73" s="386"/>
      <c r="IPH73" s="386"/>
      <c r="IPI73" s="386"/>
      <c r="IPJ73" s="386"/>
      <c r="IPK73" s="386"/>
      <c r="IPL73" s="386"/>
      <c r="IPM73" s="386"/>
      <c r="IPN73" s="386"/>
      <c r="IPO73" s="386"/>
      <c r="IPP73" s="386"/>
      <c r="IPQ73" s="386"/>
      <c r="IPR73" s="386"/>
      <c r="IPS73" s="386"/>
      <c r="IPT73" s="386"/>
      <c r="IPU73" s="386"/>
      <c r="IPV73" s="386"/>
      <c r="IPW73" s="386"/>
      <c r="IPX73" s="386"/>
      <c r="IPY73" s="386"/>
      <c r="IPZ73" s="386"/>
      <c r="IQA73" s="386"/>
      <c r="IQB73" s="386"/>
      <c r="IQC73" s="386"/>
      <c r="IQD73" s="386"/>
      <c r="IQE73" s="386"/>
      <c r="IQF73" s="386"/>
      <c r="IQG73" s="386"/>
      <c r="IQH73" s="386"/>
      <c r="IQI73" s="386"/>
      <c r="IQJ73" s="386"/>
      <c r="IQK73" s="386"/>
      <c r="IQL73" s="386"/>
      <c r="IQM73" s="386"/>
      <c r="IQN73" s="386"/>
      <c r="IQO73" s="386"/>
      <c r="IQP73" s="386"/>
      <c r="IQQ73" s="386"/>
      <c r="IQR73" s="386"/>
      <c r="IQS73" s="386"/>
      <c r="IQT73" s="386"/>
      <c r="IQU73" s="386"/>
      <c r="IQV73" s="386"/>
      <c r="IQW73" s="386"/>
      <c r="IQX73" s="386"/>
      <c r="IQY73" s="386"/>
      <c r="IQZ73" s="386"/>
      <c r="IRA73" s="386"/>
      <c r="IRB73" s="386"/>
      <c r="IRC73" s="386"/>
      <c r="IRD73" s="386"/>
      <c r="IRE73" s="386"/>
      <c r="IRF73" s="386"/>
      <c r="IRG73" s="386"/>
      <c r="IRH73" s="386"/>
      <c r="IRI73" s="386"/>
      <c r="IRJ73" s="386"/>
      <c r="IRK73" s="386"/>
      <c r="IRL73" s="386"/>
      <c r="IRM73" s="386"/>
      <c r="IRN73" s="386"/>
      <c r="IRO73" s="386"/>
      <c r="IRP73" s="386"/>
      <c r="IRQ73" s="386"/>
      <c r="IRR73" s="386"/>
      <c r="IRS73" s="386"/>
      <c r="IRT73" s="386"/>
      <c r="IRU73" s="386"/>
      <c r="IRV73" s="386"/>
      <c r="IRW73" s="386"/>
      <c r="IRX73" s="386"/>
      <c r="IRY73" s="386"/>
      <c r="IRZ73" s="386"/>
      <c r="ISA73" s="386"/>
      <c r="ISB73" s="386"/>
      <c r="ISC73" s="386"/>
      <c r="ISD73" s="386"/>
      <c r="ISE73" s="386"/>
      <c r="ISF73" s="386"/>
      <c r="ISG73" s="386"/>
      <c r="ISH73" s="386"/>
      <c r="ISI73" s="386"/>
      <c r="ISJ73" s="386"/>
      <c r="ISK73" s="386"/>
      <c r="ISL73" s="386"/>
      <c r="ISM73" s="386"/>
      <c r="ISN73" s="386"/>
      <c r="ISO73" s="386"/>
      <c r="ISP73" s="386"/>
      <c r="ISQ73" s="386"/>
      <c r="ISR73" s="386"/>
      <c r="ISS73" s="386"/>
      <c r="IST73" s="386"/>
      <c r="ISU73" s="386"/>
      <c r="ISV73" s="386"/>
      <c r="ISW73" s="386"/>
      <c r="ISX73" s="386"/>
      <c r="ISY73" s="386"/>
      <c r="ISZ73" s="386"/>
      <c r="ITA73" s="386"/>
      <c r="ITB73" s="386"/>
      <c r="ITC73" s="386"/>
      <c r="ITD73" s="386"/>
      <c r="ITE73" s="386"/>
      <c r="ITF73" s="386"/>
      <c r="ITG73" s="386"/>
      <c r="ITH73" s="386"/>
      <c r="ITI73" s="386"/>
      <c r="ITJ73" s="386"/>
      <c r="ITK73" s="386"/>
      <c r="ITL73" s="386"/>
      <c r="ITM73" s="386"/>
      <c r="ITN73" s="386"/>
      <c r="ITO73" s="386"/>
      <c r="ITP73" s="386"/>
      <c r="ITQ73" s="386"/>
      <c r="ITR73" s="386"/>
      <c r="ITS73" s="386"/>
      <c r="ITT73" s="386"/>
      <c r="ITU73" s="386"/>
      <c r="ITV73" s="386"/>
      <c r="ITW73" s="386"/>
      <c r="ITX73" s="386"/>
      <c r="ITY73" s="386"/>
      <c r="ITZ73" s="386"/>
      <c r="IUA73" s="386"/>
      <c r="IUB73" s="386"/>
      <c r="IUC73" s="386"/>
      <c r="IUD73" s="386"/>
      <c r="IUE73" s="386"/>
      <c r="IUF73" s="386"/>
      <c r="IUG73" s="386"/>
      <c r="IUH73" s="386"/>
      <c r="IUI73" s="386"/>
      <c r="IUJ73" s="386"/>
      <c r="IUK73" s="386"/>
      <c r="IUL73" s="386"/>
      <c r="IUM73" s="386"/>
      <c r="IUN73" s="386"/>
      <c r="IUO73" s="386"/>
      <c r="IUP73" s="386"/>
      <c r="IUQ73" s="386"/>
      <c r="IUR73" s="386"/>
      <c r="IUS73" s="386"/>
      <c r="IUT73" s="386"/>
      <c r="IUU73" s="386"/>
      <c r="IUV73" s="386"/>
      <c r="IUW73" s="386"/>
      <c r="IUX73" s="386"/>
      <c r="IUY73" s="386"/>
      <c r="IUZ73" s="386"/>
      <c r="IVA73" s="386"/>
      <c r="IVB73" s="386"/>
      <c r="IVC73" s="386"/>
      <c r="IVD73" s="386"/>
      <c r="IVE73" s="386"/>
      <c r="IVF73" s="386"/>
      <c r="IVG73" s="386"/>
      <c r="IVH73" s="386"/>
      <c r="IVI73" s="386"/>
      <c r="IVJ73" s="386"/>
      <c r="IVK73" s="386"/>
      <c r="IVL73" s="386"/>
      <c r="IVM73" s="386"/>
      <c r="IVN73" s="386"/>
      <c r="IVO73" s="386"/>
      <c r="IVP73" s="386"/>
      <c r="IVQ73" s="386"/>
      <c r="IVR73" s="386"/>
      <c r="IVS73" s="386"/>
      <c r="IVT73" s="386"/>
      <c r="IVU73" s="386"/>
      <c r="IVV73" s="386"/>
      <c r="IVW73" s="386"/>
      <c r="IVX73" s="386"/>
      <c r="IVY73" s="386"/>
      <c r="IVZ73" s="386"/>
      <c r="IWA73" s="386"/>
      <c r="IWB73" s="386"/>
      <c r="IWC73" s="386"/>
      <c r="IWD73" s="386"/>
      <c r="IWE73" s="386"/>
      <c r="IWF73" s="386"/>
      <c r="IWG73" s="386"/>
      <c r="IWH73" s="386"/>
      <c r="IWI73" s="386"/>
      <c r="IWJ73" s="386"/>
      <c r="IWK73" s="386"/>
      <c r="IWL73" s="386"/>
      <c r="IWM73" s="386"/>
      <c r="IWN73" s="386"/>
      <c r="IWO73" s="386"/>
      <c r="IWP73" s="386"/>
      <c r="IWQ73" s="386"/>
      <c r="IWR73" s="386"/>
      <c r="IWS73" s="386"/>
      <c r="IWT73" s="386"/>
      <c r="IWU73" s="386"/>
      <c r="IWV73" s="386"/>
      <c r="IWW73" s="386"/>
      <c r="IWX73" s="386"/>
      <c r="IWY73" s="386"/>
      <c r="IWZ73" s="386"/>
      <c r="IXA73" s="386"/>
      <c r="IXB73" s="386"/>
      <c r="IXC73" s="386"/>
      <c r="IXD73" s="386"/>
      <c r="IXE73" s="386"/>
      <c r="IXF73" s="386"/>
      <c r="IXG73" s="386"/>
      <c r="IXH73" s="386"/>
      <c r="IXI73" s="386"/>
      <c r="IXJ73" s="386"/>
      <c r="IXK73" s="386"/>
      <c r="IXL73" s="386"/>
      <c r="IXM73" s="386"/>
      <c r="IXN73" s="386"/>
      <c r="IXO73" s="386"/>
      <c r="IXP73" s="386"/>
      <c r="IXQ73" s="386"/>
      <c r="IXR73" s="386"/>
      <c r="IXS73" s="386"/>
      <c r="IXT73" s="386"/>
      <c r="IXU73" s="386"/>
      <c r="IXV73" s="386"/>
      <c r="IXW73" s="386"/>
      <c r="IXX73" s="386"/>
      <c r="IXY73" s="386"/>
      <c r="IXZ73" s="386"/>
      <c r="IYA73" s="386"/>
      <c r="IYB73" s="386"/>
      <c r="IYC73" s="386"/>
      <c r="IYD73" s="386"/>
      <c r="IYE73" s="386"/>
      <c r="IYF73" s="386"/>
      <c r="IYG73" s="386"/>
      <c r="IYH73" s="386"/>
      <c r="IYI73" s="386"/>
      <c r="IYJ73" s="386"/>
      <c r="IYK73" s="386"/>
      <c r="IYL73" s="386"/>
      <c r="IYM73" s="386"/>
      <c r="IYN73" s="386"/>
      <c r="IYO73" s="386"/>
      <c r="IYP73" s="386"/>
      <c r="IYQ73" s="386"/>
      <c r="IYR73" s="386"/>
      <c r="IYS73" s="386"/>
      <c r="IYT73" s="386"/>
      <c r="IYU73" s="386"/>
      <c r="IYV73" s="386"/>
      <c r="IYW73" s="386"/>
      <c r="IYX73" s="386"/>
      <c r="IYY73" s="386"/>
      <c r="IYZ73" s="386"/>
      <c r="IZA73" s="386"/>
      <c r="IZB73" s="386"/>
      <c r="IZC73" s="386"/>
      <c r="IZD73" s="386"/>
      <c r="IZE73" s="386"/>
      <c r="IZF73" s="386"/>
      <c r="IZG73" s="386"/>
      <c r="IZH73" s="386"/>
      <c r="IZI73" s="386"/>
      <c r="IZJ73" s="386"/>
      <c r="IZK73" s="386"/>
      <c r="IZL73" s="386"/>
      <c r="IZM73" s="386"/>
      <c r="IZN73" s="386"/>
      <c r="IZO73" s="386"/>
      <c r="IZP73" s="386"/>
      <c r="IZQ73" s="386"/>
      <c r="IZR73" s="386"/>
      <c r="IZS73" s="386"/>
      <c r="IZT73" s="386"/>
      <c r="IZU73" s="386"/>
      <c r="IZV73" s="386"/>
      <c r="IZW73" s="386"/>
      <c r="IZX73" s="386"/>
      <c r="IZY73" s="386"/>
      <c r="IZZ73" s="386"/>
      <c r="JAA73" s="386"/>
      <c r="JAB73" s="386"/>
      <c r="JAC73" s="386"/>
      <c r="JAD73" s="386"/>
      <c r="JAE73" s="386"/>
      <c r="JAF73" s="386"/>
      <c r="JAG73" s="386"/>
      <c r="JAH73" s="386"/>
      <c r="JAI73" s="386"/>
      <c r="JAJ73" s="386"/>
      <c r="JAK73" s="386"/>
      <c r="JAL73" s="386"/>
      <c r="JAM73" s="386"/>
      <c r="JAN73" s="386"/>
      <c r="JAO73" s="386"/>
      <c r="JAP73" s="386"/>
      <c r="JAQ73" s="386"/>
      <c r="JAR73" s="386"/>
      <c r="JAS73" s="386"/>
      <c r="JAT73" s="386"/>
      <c r="JAU73" s="386"/>
      <c r="JAV73" s="386"/>
      <c r="JAW73" s="386"/>
      <c r="JAX73" s="386"/>
      <c r="JAY73" s="386"/>
      <c r="JAZ73" s="386"/>
      <c r="JBA73" s="386"/>
      <c r="JBB73" s="386"/>
      <c r="JBC73" s="386"/>
      <c r="JBD73" s="386"/>
      <c r="JBE73" s="386"/>
      <c r="JBF73" s="386"/>
      <c r="JBG73" s="386"/>
      <c r="JBH73" s="386"/>
      <c r="JBI73" s="386"/>
      <c r="JBJ73" s="386"/>
      <c r="JBK73" s="386"/>
      <c r="JBL73" s="386"/>
      <c r="JBM73" s="386"/>
      <c r="JBN73" s="386"/>
      <c r="JBO73" s="386"/>
      <c r="JBP73" s="386"/>
      <c r="JBQ73" s="386"/>
      <c r="JBR73" s="386"/>
      <c r="JBS73" s="386"/>
      <c r="JBT73" s="386"/>
      <c r="JBU73" s="386"/>
      <c r="JBV73" s="386"/>
      <c r="JBW73" s="386"/>
      <c r="JBX73" s="386"/>
      <c r="JBY73" s="386"/>
      <c r="JBZ73" s="386"/>
      <c r="JCA73" s="386"/>
      <c r="JCB73" s="386"/>
      <c r="JCC73" s="386"/>
      <c r="JCD73" s="386"/>
      <c r="JCE73" s="386"/>
      <c r="JCF73" s="386"/>
      <c r="JCG73" s="386"/>
      <c r="JCH73" s="386"/>
      <c r="JCI73" s="386"/>
      <c r="JCJ73" s="386"/>
      <c r="JCK73" s="386"/>
      <c r="JCL73" s="386"/>
      <c r="JCM73" s="386"/>
      <c r="JCN73" s="386"/>
      <c r="JCO73" s="386"/>
      <c r="JCP73" s="386"/>
      <c r="JCQ73" s="386"/>
      <c r="JCR73" s="386"/>
      <c r="JCS73" s="386"/>
      <c r="JCT73" s="386"/>
      <c r="JCU73" s="386"/>
      <c r="JCV73" s="386"/>
      <c r="JCW73" s="386"/>
      <c r="JCX73" s="386"/>
      <c r="JCY73" s="386"/>
      <c r="JCZ73" s="386"/>
      <c r="JDA73" s="386"/>
      <c r="JDB73" s="386"/>
      <c r="JDC73" s="386"/>
      <c r="JDD73" s="386"/>
      <c r="JDE73" s="386"/>
      <c r="JDF73" s="386"/>
      <c r="JDG73" s="386"/>
      <c r="JDH73" s="386"/>
      <c r="JDI73" s="386"/>
      <c r="JDJ73" s="386"/>
      <c r="JDK73" s="386"/>
      <c r="JDL73" s="386"/>
      <c r="JDM73" s="386"/>
      <c r="JDN73" s="386"/>
      <c r="JDO73" s="386"/>
      <c r="JDP73" s="386"/>
      <c r="JDQ73" s="386"/>
      <c r="JDR73" s="386"/>
      <c r="JDS73" s="386"/>
      <c r="JDT73" s="386"/>
      <c r="JDU73" s="386"/>
      <c r="JDV73" s="386"/>
      <c r="JDW73" s="386"/>
      <c r="JDX73" s="386"/>
      <c r="JDY73" s="386"/>
      <c r="JDZ73" s="386"/>
      <c r="JEA73" s="386"/>
      <c r="JEB73" s="386"/>
      <c r="JEC73" s="386"/>
      <c r="JED73" s="386"/>
      <c r="JEE73" s="386"/>
      <c r="JEF73" s="386"/>
      <c r="JEG73" s="386"/>
      <c r="JEH73" s="386"/>
      <c r="JEI73" s="386"/>
      <c r="JEJ73" s="386"/>
      <c r="JEK73" s="386"/>
      <c r="JEL73" s="386"/>
      <c r="JEM73" s="386"/>
      <c r="JEN73" s="386"/>
      <c r="JEO73" s="386"/>
      <c r="JEP73" s="386"/>
      <c r="JEQ73" s="386"/>
      <c r="JER73" s="386"/>
      <c r="JES73" s="386"/>
      <c r="JET73" s="386"/>
      <c r="JEU73" s="386"/>
      <c r="JEV73" s="386"/>
      <c r="JEW73" s="386"/>
      <c r="JEX73" s="386"/>
      <c r="JEY73" s="386"/>
      <c r="JEZ73" s="386"/>
      <c r="JFA73" s="386"/>
      <c r="JFB73" s="386"/>
      <c r="JFC73" s="386"/>
      <c r="JFD73" s="386"/>
      <c r="JFE73" s="386"/>
      <c r="JFF73" s="386"/>
      <c r="JFG73" s="386"/>
      <c r="JFH73" s="386"/>
      <c r="JFI73" s="386"/>
      <c r="JFJ73" s="386"/>
      <c r="JFK73" s="386"/>
      <c r="JFL73" s="386"/>
      <c r="JFM73" s="386"/>
      <c r="JFN73" s="386"/>
      <c r="JFO73" s="386"/>
      <c r="JFP73" s="386"/>
      <c r="JFQ73" s="386"/>
      <c r="JFR73" s="386"/>
      <c r="JFS73" s="386"/>
      <c r="JFT73" s="386"/>
      <c r="JFU73" s="386"/>
      <c r="JFV73" s="386"/>
      <c r="JFW73" s="386"/>
      <c r="JFX73" s="386"/>
      <c r="JFY73" s="386"/>
      <c r="JFZ73" s="386"/>
      <c r="JGA73" s="386"/>
      <c r="JGB73" s="386"/>
      <c r="JGC73" s="386"/>
      <c r="JGD73" s="386"/>
      <c r="JGE73" s="386"/>
      <c r="JGF73" s="386"/>
      <c r="JGG73" s="386"/>
      <c r="JGH73" s="386"/>
      <c r="JGI73" s="386"/>
      <c r="JGJ73" s="386"/>
      <c r="JGK73" s="386"/>
      <c r="JGL73" s="386"/>
      <c r="JGM73" s="386"/>
      <c r="JGN73" s="386"/>
      <c r="JGO73" s="386"/>
      <c r="JGP73" s="386"/>
      <c r="JGQ73" s="386"/>
      <c r="JGR73" s="386"/>
      <c r="JGS73" s="386"/>
      <c r="JGT73" s="386"/>
      <c r="JGU73" s="386"/>
      <c r="JGV73" s="386"/>
      <c r="JGW73" s="386"/>
      <c r="JGX73" s="386"/>
      <c r="JGY73" s="386"/>
      <c r="JGZ73" s="386"/>
      <c r="JHA73" s="386"/>
      <c r="JHB73" s="386"/>
      <c r="JHC73" s="386"/>
      <c r="JHD73" s="386"/>
      <c r="JHE73" s="386"/>
      <c r="JHF73" s="386"/>
      <c r="JHG73" s="386"/>
      <c r="JHH73" s="386"/>
      <c r="JHI73" s="386"/>
      <c r="JHJ73" s="386"/>
      <c r="JHK73" s="386"/>
      <c r="JHL73" s="386"/>
      <c r="JHM73" s="386"/>
      <c r="JHN73" s="386"/>
      <c r="JHO73" s="386"/>
      <c r="JHP73" s="386"/>
      <c r="JHQ73" s="386"/>
      <c r="JHR73" s="386"/>
      <c r="JHS73" s="386"/>
      <c r="JHT73" s="386"/>
      <c r="JHU73" s="386"/>
      <c r="JHV73" s="386"/>
      <c r="JHW73" s="386"/>
      <c r="JHX73" s="386"/>
      <c r="JHY73" s="386"/>
      <c r="JHZ73" s="386"/>
      <c r="JIA73" s="386"/>
      <c r="JIB73" s="386"/>
      <c r="JIC73" s="386"/>
      <c r="JID73" s="386"/>
      <c r="JIE73" s="386"/>
      <c r="JIF73" s="386"/>
      <c r="JIG73" s="386"/>
      <c r="JIH73" s="386"/>
      <c r="JII73" s="386"/>
      <c r="JIJ73" s="386"/>
      <c r="JIK73" s="386"/>
      <c r="JIL73" s="386"/>
      <c r="JIM73" s="386"/>
      <c r="JIN73" s="386"/>
      <c r="JIO73" s="386"/>
      <c r="JIP73" s="386"/>
      <c r="JIQ73" s="386"/>
      <c r="JIR73" s="386"/>
      <c r="JIS73" s="386"/>
      <c r="JIT73" s="386"/>
      <c r="JIU73" s="386"/>
      <c r="JIV73" s="386"/>
      <c r="JIW73" s="386"/>
      <c r="JIX73" s="386"/>
      <c r="JIY73" s="386"/>
      <c r="JIZ73" s="386"/>
      <c r="JJA73" s="386"/>
      <c r="JJB73" s="386"/>
      <c r="JJC73" s="386"/>
      <c r="JJD73" s="386"/>
      <c r="JJE73" s="386"/>
      <c r="JJF73" s="386"/>
      <c r="JJG73" s="386"/>
      <c r="JJH73" s="386"/>
      <c r="JJI73" s="386"/>
      <c r="JJJ73" s="386"/>
      <c r="JJK73" s="386"/>
      <c r="JJL73" s="386"/>
      <c r="JJM73" s="386"/>
      <c r="JJN73" s="386"/>
      <c r="JJO73" s="386"/>
      <c r="JJP73" s="386"/>
      <c r="JJQ73" s="386"/>
      <c r="JJR73" s="386"/>
      <c r="JJS73" s="386"/>
      <c r="JJT73" s="386"/>
      <c r="JJU73" s="386"/>
      <c r="JJV73" s="386"/>
      <c r="JJW73" s="386"/>
      <c r="JJX73" s="386"/>
      <c r="JJY73" s="386"/>
      <c r="JJZ73" s="386"/>
      <c r="JKA73" s="386"/>
      <c r="JKB73" s="386"/>
      <c r="JKC73" s="386"/>
      <c r="JKD73" s="386"/>
      <c r="JKE73" s="386"/>
      <c r="JKF73" s="386"/>
      <c r="JKG73" s="386"/>
      <c r="JKH73" s="386"/>
      <c r="JKI73" s="386"/>
      <c r="JKJ73" s="386"/>
      <c r="JKK73" s="386"/>
      <c r="JKL73" s="386"/>
      <c r="JKM73" s="386"/>
      <c r="JKN73" s="386"/>
      <c r="JKO73" s="386"/>
      <c r="JKP73" s="386"/>
      <c r="JKQ73" s="386"/>
      <c r="JKR73" s="386"/>
      <c r="JKS73" s="386"/>
      <c r="JKT73" s="386"/>
      <c r="JKU73" s="386"/>
      <c r="JKV73" s="386"/>
      <c r="JKW73" s="386"/>
      <c r="JKX73" s="386"/>
      <c r="JKY73" s="386"/>
      <c r="JKZ73" s="386"/>
      <c r="JLA73" s="386"/>
      <c r="JLB73" s="386"/>
      <c r="JLC73" s="386"/>
      <c r="JLD73" s="386"/>
      <c r="JLE73" s="386"/>
      <c r="JLF73" s="386"/>
      <c r="JLG73" s="386"/>
      <c r="JLH73" s="386"/>
      <c r="JLI73" s="386"/>
      <c r="JLJ73" s="386"/>
      <c r="JLK73" s="386"/>
      <c r="JLL73" s="386"/>
      <c r="JLM73" s="386"/>
      <c r="JLN73" s="386"/>
      <c r="JLO73" s="386"/>
      <c r="JLP73" s="386"/>
      <c r="JLQ73" s="386"/>
      <c r="JLR73" s="386"/>
      <c r="JLS73" s="386"/>
      <c r="JLT73" s="386"/>
      <c r="JLU73" s="386"/>
      <c r="JLV73" s="386"/>
      <c r="JLW73" s="386"/>
      <c r="JLX73" s="386"/>
      <c r="JLY73" s="386"/>
      <c r="JLZ73" s="386"/>
      <c r="JMA73" s="386"/>
      <c r="JMB73" s="386"/>
      <c r="JMC73" s="386"/>
      <c r="JMD73" s="386"/>
      <c r="JME73" s="386"/>
      <c r="JMF73" s="386"/>
      <c r="JMG73" s="386"/>
      <c r="JMH73" s="386"/>
      <c r="JMI73" s="386"/>
      <c r="JMJ73" s="386"/>
      <c r="JMK73" s="386"/>
      <c r="JML73" s="386"/>
      <c r="JMM73" s="386"/>
      <c r="JMN73" s="386"/>
      <c r="JMO73" s="386"/>
      <c r="JMP73" s="386"/>
      <c r="JMQ73" s="386"/>
      <c r="JMR73" s="386"/>
      <c r="JMS73" s="386"/>
      <c r="JMT73" s="386"/>
      <c r="JMU73" s="386"/>
      <c r="JMV73" s="386"/>
      <c r="JMW73" s="386"/>
      <c r="JMX73" s="386"/>
      <c r="JMY73" s="386"/>
      <c r="JMZ73" s="386"/>
      <c r="JNA73" s="386"/>
      <c r="JNB73" s="386"/>
      <c r="JNC73" s="386"/>
      <c r="JND73" s="386"/>
      <c r="JNE73" s="386"/>
      <c r="JNF73" s="386"/>
      <c r="JNG73" s="386"/>
      <c r="JNH73" s="386"/>
      <c r="JNI73" s="386"/>
      <c r="JNJ73" s="386"/>
      <c r="JNK73" s="386"/>
      <c r="JNL73" s="386"/>
      <c r="JNM73" s="386"/>
      <c r="JNN73" s="386"/>
      <c r="JNO73" s="386"/>
      <c r="JNP73" s="386"/>
      <c r="JNQ73" s="386"/>
      <c r="JNR73" s="386"/>
      <c r="JNS73" s="386"/>
      <c r="JNT73" s="386"/>
      <c r="JNU73" s="386"/>
      <c r="JNV73" s="386"/>
      <c r="JNW73" s="386"/>
      <c r="JNX73" s="386"/>
      <c r="JNY73" s="386"/>
      <c r="JNZ73" s="386"/>
      <c r="JOA73" s="386"/>
      <c r="JOB73" s="386"/>
      <c r="JOC73" s="386"/>
      <c r="JOD73" s="386"/>
      <c r="JOE73" s="386"/>
      <c r="JOF73" s="386"/>
      <c r="JOG73" s="386"/>
      <c r="JOH73" s="386"/>
      <c r="JOI73" s="386"/>
      <c r="JOJ73" s="386"/>
      <c r="JOK73" s="386"/>
      <c r="JOL73" s="386"/>
      <c r="JOM73" s="386"/>
      <c r="JON73" s="386"/>
      <c r="JOO73" s="386"/>
      <c r="JOP73" s="386"/>
      <c r="JOQ73" s="386"/>
      <c r="JOR73" s="386"/>
      <c r="JOS73" s="386"/>
      <c r="JOT73" s="386"/>
      <c r="JOU73" s="386"/>
      <c r="JOV73" s="386"/>
      <c r="JOW73" s="386"/>
      <c r="JOX73" s="386"/>
      <c r="JOY73" s="386"/>
      <c r="JOZ73" s="386"/>
      <c r="JPA73" s="386"/>
      <c r="JPB73" s="386"/>
      <c r="JPC73" s="386"/>
      <c r="JPD73" s="386"/>
      <c r="JPE73" s="386"/>
      <c r="JPF73" s="386"/>
      <c r="JPG73" s="386"/>
      <c r="JPH73" s="386"/>
      <c r="JPI73" s="386"/>
      <c r="JPJ73" s="386"/>
      <c r="JPK73" s="386"/>
      <c r="JPL73" s="386"/>
      <c r="JPM73" s="386"/>
      <c r="JPN73" s="386"/>
      <c r="JPO73" s="386"/>
      <c r="JPP73" s="386"/>
      <c r="JPQ73" s="386"/>
      <c r="JPR73" s="386"/>
      <c r="JPS73" s="386"/>
      <c r="JPT73" s="386"/>
      <c r="JPU73" s="386"/>
      <c r="JPV73" s="386"/>
      <c r="JPW73" s="386"/>
      <c r="JPX73" s="386"/>
      <c r="JPY73" s="386"/>
      <c r="JPZ73" s="386"/>
      <c r="JQA73" s="386"/>
      <c r="JQB73" s="386"/>
      <c r="JQC73" s="386"/>
      <c r="JQD73" s="386"/>
      <c r="JQE73" s="386"/>
      <c r="JQF73" s="386"/>
      <c r="JQG73" s="386"/>
      <c r="JQH73" s="386"/>
      <c r="JQI73" s="386"/>
      <c r="JQJ73" s="386"/>
      <c r="JQK73" s="386"/>
      <c r="JQL73" s="386"/>
      <c r="JQM73" s="386"/>
      <c r="JQN73" s="386"/>
      <c r="JQO73" s="386"/>
      <c r="JQP73" s="386"/>
      <c r="JQQ73" s="386"/>
      <c r="JQR73" s="386"/>
      <c r="JQS73" s="386"/>
      <c r="JQT73" s="386"/>
      <c r="JQU73" s="386"/>
      <c r="JQV73" s="386"/>
      <c r="JQW73" s="386"/>
      <c r="JQX73" s="386"/>
      <c r="JQY73" s="386"/>
      <c r="JQZ73" s="386"/>
      <c r="JRA73" s="386"/>
      <c r="JRB73" s="386"/>
      <c r="JRC73" s="386"/>
      <c r="JRD73" s="386"/>
      <c r="JRE73" s="386"/>
      <c r="JRF73" s="386"/>
      <c r="JRG73" s="386"/>
      <c r="JRH73" s="386"/>
      <c r="JRI73" s="386"/>
      <c r="JRJ73" s="386"/>
      <c r="JRK73" s="386"/>
      <c r="JRL73" s="386"/>
      <c r="JRM73" s="386"/>
      <c r="JRN73" s="386"/>
      <c r="JRO73" s="386"/>
      <c r="JRP73" s="386"/>
      <c r="JRQ73" s="386"/>
      <c r="JRR73" s="386"/>
      <c r="JRS73" s="386"/>
      <c r="JRT73" s="386"/>
      <c r="JRU73" s="386"/>
      <c r="JRV73" s="386"/>
      <c r="JRW73" s="386"/>
      <c r="JRX73" s="386"/>
      <c r="JRY73" s="386"/>
      <c r="JRZ73" s="386"/>
      <c r="JSA73" s="386"/>
      <c r="JSB73" s="386"/>
      <c r="JSC73" s="386"/>
      <c r="JSD73" s="386"/>
      <c r="JSE73" s="386"/>
      <c r="JSF73" s="386"/>
      <c r="JSG73" s="386"/>
      <c r="JSH73" s="386"/>
      <c r="JSI73" s="386"/>
      <c r="JSJ73" s="386"/>
      <c r="JSK73" s="386"/>
      <c r="JSL73" s="386"/>
      <c r="JSM73" s="386"/>
      <c r="JSN73" s="386"/>
      <c r="JSO73" s="386"/>
      <c r="JSP73" s="386"/>
      <c r="JSQ73" s="386"/>
      <c r="JSR73" s="386"/>
      <c r="JSS73" s="386"/>
      <c r="JST73" s="386"/>
      <c r="JSU73" s="386"/>
      <c r="JSV73" s="386"/>
      <c r="JSW73" s="386"/>
      <c r="JSX73" s="386"/>
      <c r="JSY73" s="386"/>
      <c r="JSZ73" s="386"/>
      <c r="JTA73" s="386"/>
      <c r="JTB73" s="386"/>
      <c r="JTC73" s="386"/>
      <c r="JTD73" s="386"/>
      <c r="JTE73" s="386"/>
      <c r="JTF73" s="386"/>
      <c r="JTG73" s="386"/>
      <c r="JTH73" s="386"/>
      <c r="JTI73" s="386"/>
      <c r="JTJ73" s="386"/>
      <c r="JTK73" s="386"/>
      <c r="JTL73" s="386"/>
      <c r="JTM73" s="386"/>
      <c r="JTN73" s="386"/>
      <c r="JTO73" s="386"/>
      <c r="JTP73" s="386"/>
      <c r="JTQ73" s="386"/>
      <c r="JTR73" s="386"/>
      <c r="JTS73" s="386"/>
      <c r="JTT73" s="386"/>
      <c r="JTU73" s="386"/>
      <c r="JTV73" s="386"/>
      <c r="JTW73" s="386"/>
      <c r="JTX73" s="386"/>
      <c r="JTY73" s="386"/>
      <c r="JTZ73" s="386"/>
      <c r="JUA73" s="386"/>
      <c r="JUB73" s="386"/>
      <c r="JUC73" s="386"/>
      <c r="JUD73" s="386"/>
      <c r="JUE73" s="386"/>
      <c r="JUF73" s="386"/>
      <c r="JUG73" s="386"/>
      <c r="JUH73" s="386"/>
      <c r="JUI73" s="386"/>
      <c r="JUJ73" s="386"/>
      <c r="JUK73" s="386"/>
      <c r="JUL73" s="386"/>
      <c r="JUM73" s="386"/>
      <c r="JUN73" s="386"/>
      <c r="JUO73" s="386"/>
      <c r="JUP73" s="386"/>
      <c r="JUQ73" s="386"/>
      <c r="JUR73" s="386"/>
      <c r="JUS73" s="386"/>
      <c r="JUT73" s="386"/>
      <c r="JUU73" s="386"/>
      <c r="JUV73" s="386"/>
      <c r="JUW73" s="386"/>
      <c r="JUX73" s="386"/>
      <c r="JUY73" s="386"/>
      <c r="JUZ73" s="386"/>
      <c r="JVA73" s="386"/>
      <c r="JVB73" s="386"/>
      <c r="JVC73" s="386"/>
      <c r="JVD73" s="386"/>
      <c r="JVE73" s="386"/>
      <c r="JVF73" s="386"/>
      <c r="JVG73" s="386"/>
      <c r="JVH73" s="386"/>
      <c r="JVI73" s="386"/>
      <c r="JVJ73" s="386"/>
      <c r="JVK73" s="386"/>
      <c r="JVL73" s="386"/>
      <c r="JVM73" s="386"/>
      <c r="JVN73" s="386"/>
      <c r="JVO73" s="386"/>
      <c r="JVP73" s="386"/>
      <c r="JVQ73" s="386"/>
      <c r="JVR73" s="386"/>
      <c r="JVS73" s="386"/>
      <c r="JVT73" s="386"/>
      <c r="JVU73" s="386"/>
      <c r="JVV73" s="386"/>
      <c r="JVW73" s="386"/>
      <c r="JVX73" s="386"/>
      <c r="JVY73" s="386"/>
      <c r="JVZ73" s="386"/>
      <c r="JWA73" s="386"/>
      <c r="JWB73" s="386"/>
      <c r="JWC73" s="386"/>
      <c r="JWD73" s="386"/>
      <c r="JWE73" s="386"/>
      <c r="JWF73" s="386"/>
      <c r="JWG73" s="386"/>
      <c r="JWH73" s="386"/>
      <c r="JWI73" s="386"/>
      <c r="JWJ73" s="386"/>
      <c r="JWK73" s="386"/>
      <c r="JWL73" s="386"/>
      <c r="JWM73" s="386"/>
      <c r="JWN73" s="386"/>
      <c r="JWO73" s="386"/>
      <c r="JWP73" s="386"/>
      <c r="JWQ73" s="386"/>
      <c r="JWR73" s="386"/>
      <c r="JWS73" s="386"/>
      <c r="JWT73" s="386"/>
      <c r="JWU73" s="386"/>
      <c r="JWV73" s="386"/>
      <c r="JWW73" s="386"/>
      <c r="JWX73" s="386"/>
      <c r="JWY73" s="386"/>
      <c r="JWZ73" s="386"/>
      <c r="JXA73" s="386"/>
      <c r="JXB73" s="386"/>
      <c r="JXC73" s="386"/>
      <c r="JXD73" s="386"/>
      <c r="JXE73" s="386"/>
      <c r="JXF73" s="386"/>
      <c r="JXG73" s="386"/>
      <c r="JXH73" s="386"/>
      <c r="JXI73" s="386"/>
      <c r="JXJ73" s="386"/>
      <c r="JXK73" s="386"/>
      <c r="JXL73" s="386"/>
      <c r="JXM73" s="386"/>
      <c r="JXN73" s="386"/>
      <c r="JXO73" s="386"/>
      <c r="JXP73" s="386"/>
      <c r="JXQ73" s="386"/>
      <c r="JXR73" s="386"/>
      <c r="JXS73" s="386"/>
      <c r="JXT73" s="386"/>
      <c r="JXU73" s="386"/>
      <c r="JXV73" s="386"/>
      <c r="JXW73" s="386"/>
      <c r="JXX73" s="386"/>
      <c r="JXY73" s="386"/>
      <c r="JXZ73" s="386"/>
      <c r="JYA73" s="386"/>
      <c r="JYB73" s="386"/>
      <c r="JYC73" s="386"/>
      <c r="JYD73" s="386"/>
      <c r="JYE73" s="386"/>
      <c r="JYF73" s="386"/>
      <c r="JYG73" s="386"/>
      <c r="JYH73" s="386"/>
      <c r="JYI73" s="386"/>
      <c r="JYJ73" s="386"/>
      <c r="JYK73" s="386"/>
      <c r="JYL73" s="386"/>
      <c r="JYM73" s="386"/>
      <c r="JYN73" s="386"/>
      <c r="JYO73" s="386"/>
      <c r="JYP73" s="386"/>
      <c r="JYQ73" s="386"/>
      <c r="JYR73" s="386"/>
      <c r="JYS73" s="386"/>
      <c r="JYT73" s="386"/>
      <c r="JYU73" s="386"/>
      <c r="JYV73" s="386"/>
      <c r="JYW73" s="386"/>
      <c r="JYX73" s="386"/>
      <c r="JYY73" s="386"/>
      <c r="JYZ73" s="386"/>
      <c r="JZA73" s="386"/>
      <c r="JZB73" s="386"/>
      <c r="JZC73" s="386"/>
      <c r="JZD73" s="386"/>
      <c r="JZE73" s="386"/>
      <c r="JZF73" s="386"/>
      <c r="JZG73" s="386"/>
      <c r="JZH73" s="386"/>
      <c r="JZI73" s="386"/>
      <c r="JZJ73" s="386"/>
      <c r="JZK73" s="386"/>
      <c r="JZL73" s="386"/>
      <c r="JZM73" s="386"/>
      <c r="JZN73" s="386"/>
      <c r="JZO73" s="386"/>
      <c r="JZP73" s="386"/>
      <c r="JZQ73" s="386"/>
      <c r="JZR73" s="386"/>
      <c r="JZS73" s="386"/>
      <c r="JZT73" s="386"/>
      <c r="JZU73" s="386"/>
      <c r="JZV73" s="386"/>
      <c r="JZW73" s="386"/>
      <c r="JZX73" s="386"/>
      <c r="JZY73" s="386"/>
      <c r="JZZ73" s="386"/>
      <c r="KAA73" s="386"/>
      <c r="KAB73" s="386"/>
      <c r="KAC73" s="386"/>
      <c r="KAD73" s="386"/>
      <c r="KAE73" s="386"/>
      <c r="KAF73" s="386"/>
      <c r="KAG73" s="386"/>
      <c r="KAH73" s="386"/>
      <c r="KAI73" s="386"/>
      <c r="KAJ73" s="386"/>
      <c r="KAK73" s="386"/>
      <c r="KAL73" s="386"/>
      <c r="KAM73" s="386"/>
      <c r="KAN73" s="386"/>
      <c r="KAO73" s="386"/>
      <c r="KAP73" s="386"/>
      <c r="KAQ73" s="386"/>
      <c r="KAR73" s="386"/>
      <c r="KAS73" s="386"/>
      <c r="KAT73" s="386"/>
      <c r="KAU73" s="386"/>
      <c r="KAV73" s="386"/>
      <c r="KAW73" s="386"/>
      <c r="KAX73" s="386"/>
      <c r="KAY73" s="386"/>
      <c r="KAZ73" s="386"/>
      <c r="KBA73" s="386"/>
      <c r="KBB73" s="386"/>
      <c r="KBC73" s="386"/>
      <c r="KBD73" s="386"/>
      <c r="KBE73" s="386"/>
      <c r="KBF73" s="386"/>
      <c r="KBG73" s="386"/>
      <c r="KBH73" s="386"/>
      <c r="KBI73" s="386"/>
      <c r="KBJ73" s="386"/>
      <c r="KBK73" s="386"/>
      <c r="KBL73" s="386"/>
      <c r="KBM73" s="386"/>
      <c r="KBN73" s="386"/>
      <c r="KBO73" s="386"/>
      <c r="KBP73" s="386"/>
      <c r="KBQ73" s="386"/>
      <c r="KBR73" s="386"/>
      <c r="KBS73" s="386"/>
      <c r="KBT73" s="386"/>
      <c r="KBU73" s="386"/>
      <c r="KBV73" s="386"/>
      <c r="KBW73" s="386"/>
      <c r="KBX73" s="386"/>
      <c r="KBY73" s="386"/>
      <c r="KBZ73" s="386"/>
      <c r="KCA73" s="386"/>
      <c r="KCB73" s="386"/>
      <c r="KCC73" s="386"/>
      <c r="KCD73" s="386"/>
      <c r="KCE73" s="386"/>
      <c r="KCF73" s="386"/>
      <c r="KCG73" s="386"/>
      <c r="KCH73" s="386"/>
      <c r="KCI73" s="386"/>
      <c r="KCJ73" s="386"/>
      <c r="KCK73" s="386"/>
      <c r="KCL73" s="386"/>
      <c r="KCM73" s="386"/>
      <c r="KCN73" s="386"/>
      <c r="KCO73" s="386"/>
      <c r="KCP73" s="386"/>
      <c r="KCQ73" s="386"/>
      <c r="KCR73" s="386"/>
      <c r="KCS73" s="386"/>
      <c r="KCT73" s="386"/>
      <c r="KCU73" s="386"/>
      <c r="KCV73" s="386"/>
      <c r="KCW73" s="386"/>
      <c r="KCX73" s="386"/>
      <c r="KCY73" s="386"/>
      <c r="KCZ73" s="386"/>
      <c r="KDA73" s="386"/>
      <c r="KDB73" s="386"/>
      <c r="KDC73" s="386"/>
      <c r="KDD73" s="386"/>
      <c r="KDE73" s="386"/>
      <c r="KDF73" s="386"/>
      <c r="KDG73" s="386"/>
      <c r="KDH73" s="386"/>
      <c r="KDI73" s="386"/>
      <c r="KDJ73" s="386"/>
      <c r="KDK73" s="386"/>
      <c r="KDL73" s="386"/>
      <c r="KDM73" s="386"/>
      <c r="KDN73" s="386"/>
      <c r="KDO73" s="386"/>
      <c r="KDP73" s="386"/>
      <c r="KDQ73" s="386"/>
      <c r="KDR73" s="386"/>
      <c r="KDS73" s="386"/>
      <c r="KDT73" s="386"/>
      <c r="KDU73" s="386"/>
      <c r="KDV73" s="386"/>
      <c r="KDW73" s="386"/>
      <c r="KDX73" s="386"/>
      <c r="KDY73" s="386"/>
      <c r="KDZ73" s="386"/>
      <c r="KEA73" s="386"/>
      <c r="KEB73" s="386"/>
      <c r="KEC73" s="386"/>
      <c r="KED73" s="386"/>
      <c r="KEE73" s="386"/>
      <c r="KEF73" s="386"/>
      <c r="KEG73" s="386"/>
      <c r="KEH73" s="386"/>
      <c r="KEI73" s="386"/>
      <c r="KEJ73" s="386"/>
      <c r="KEK73" s="386"/>
      <c r="KEL73" s="386"/>
      <c r="KEM73" s="386"/>
      <c r="KEN73" s="386"/>
      <c r="KEO73" s="386"/>
      <c r="KEP73" s="386"/>
      <c r="KEQ73" s="386"/>
      <c r="KER73" s="386"/>
      <c r="KES73" s="386"/>
      <c r="KET73" s="386"/>
      <c r="KEU73" s="386"/>
      <c r="KEV73" s="386"/>
      <c r="KEW73" s="386"/>
      <c r="KEX73" s="386"/>
      <c r="KEY73" s="386"/>
      <c r="KEZ73" s="386"/>
      <c r="KFA73" s="386"/>
      <c r="KFB73" s="386"/>
      <c r="KFC73" s="386"/>
      <c r="KFD73" s="386"/>
      <c r="KFE73" s="386"/>
      <c r="KFF73" s="386"/>
      <c r="KFG73" s="386"/>
      <c r="KFH73" s="386"/>
      <c r="KFI73" s="386"/>
      <c r="KFJ73" s="386"/>
      <c r="KFK73" s="386"/>
      <c r="KFL73" s="386"/>
      <c r="KFM73" s="386"/>
      <c r="KFN73" s="386"/>
      <c r="KFO73" s="386"/>
      <c r="KFP73" s="386"/>
      <c r="KFQ73" s="386"/>
      <c r="KFR73" s="386"/>
      <c r="KFS73" s="386"/>
      <c r="KFT73" s="386"/>
      <c r="KFU73" s="386"/>
      <c r="KFV73" s="386"/>
      <c r="KFW73" s="386"/>
      <c r="KFX73" s="386"/>
      <c r="KFY73" s="386"/>
      <c r="KFZ73" s="386"/>
      <c r="KGA73" s="386"/>
      <c r="KGB73" s="386"/>
      <c r="KGC73" s="386"/>
      <c r="KGD73" s="386"/>
      <c r="KGE73" s="386"/>
      <c r="KGF73" s="386"/>
      <c r="KGG73" s="386"/>
      <c r="KGH73" s="386"/>
      <c r="KGI73" s="386"/>
      <c r="KGJ73" s="386"/>
      <c r="KGK73" s="386"/>
      <c r="KGL73" s="386"/>
      <c r="KGM73" s="386"/>
      <c r="KGN73" s="386"/>
      <c r="KGO73" s="386"/>
      <c r="KGP73" s="386"/>
      <c r="KGQ73" s="386"/>
      <c r="KGR73" s="386"/>
      <c r="KGS73" s="386"/>
      <c r="KGT73" s="386"/>
      <c r="KGU73" s="386"/>
      <c r="KGV73" s="386"/>
      <c r="KGW73" s="386"/>
      <c r="KGX73" s="386"/>
      <c r="KGY73" s="386"/>
      <c r="KGZ73" s="386"/>
      <c r="KHA73" s="386"/>
      <c r="KHB73" s="386"/>
      <c r="KHC73" s="386"/>
      <c r="KHD73" s="386"/>
      <c r="KHE73" s="386"/>
      <c r="KHF73" s="386"/>
      <c r="KHG73" s="386"/>
      <c r="KHH73" s="386"/>
      <c r="KHI73" s="386"/>
      <c r="KHJ73" s="386"/>
      <c r="KHK73" s="386"/>
      <c r="KHL73" s="386"/>
      <c r="KHM73" s="386"/>
      <c r="KHN73" s="386"/>
      <c r="KHO73" s="386"/>
      <c r="KHP73" s="386"/>
      <c r="KHQ73" s="386"/>
      <c r="KHR73" s="386"/>
      <c r="KHS73" s="386"/>
      <c r="KHT73" s="386"/>
      <c r="KHU73" s="386"/>
      <c r="KHV73" s="386"/>
      <c r="KHW73" s="386"/>
      <c r="KHX73" s="386"/>
      <c r="KHY73" s="386"/>
      <c r="KHZ73" s="386"/>
      <c r="KIA73" s="386"/>
      <c r="KIB73" s="386"/>
      <c r="KIC73" s="386"/>
      <c r="KID73" s="386"/>
      <c r="KIE73" s="386"/>
      <c r="KIF73" s="386"/>
      <c r="KIG73" s="386"/>
      <c r="KIH73" s="386"/>
      <c r="KII73" s="386"/>
      <c r="KIJ73" s="386"/>
      <c r="KIK73" s="386"/>
      <c r="KIL73" s="386"/>
      <c r="KIM73" s="386"/>
      <c r="KIN73" s="386"/>
      <c r="KIO73" s="386"/>
      <c r="KIP73" s="386"/>
      <c r="KIQ73" s="386"/>
      <c r="KIR73" s="386"/>
      <c r="KIS73" s="386"/>
      <c r="KIT73" s="386"/>
      <c r="KIU73" s="386"/>
      <c r="KIV73" s="386"/>
      <c r="KIW73" s="386"/>
      <c r="KIX73" s="386"/>
      <c r="KIY73" s="386"/>
      <c r="KIZ73" s="386"/>
      <c r="KJA73" s="386"/>
      <c r="KJB73" s="386"/>
      <c r="KJC73" s="386"/>
      <c r="KJD73" s="386"/>
      <c r="KJE73" s="386"/>
      <c r="KJF73" s="386"/>
      <c r="KJG73" s="386"/>
      <c r="KJH73" s="386"/>
      <c r="KJI73" s="386"/>
      <c r="KJJ73" s="386"/>
      <c r="KJK73" s="386"/>
      <c r="KJL73" s="386"/>
      <c r="KJM73" s="386"/>
      <c r="KJN73" s="386"/>
      <c r="KJO73" s="386"/>
      <c r="KJP73" s="386"/>
      <c r="KJQ73" s="386"/>
      <c r="KJR73" s="386"/>
      <c r="KJS73" s="386"/>
      <c r="KJT73" s="386"/>
      <c r="KJU73" s="386"/>
      <c r="KJV73" s="386"/>
      <c r="KJW73" s="386"/>
      <c r="KJX73" s="386"/>
      <c r="KJY73" s="386"/>
      <c r="KJZ73" s="386"/>
      <c r="KKA73" s="386"/>
      <c r="KKB73" s="386"/>
      <c r="KKC73" s="386"/>
      <c r="KKD73" s="386"/>
      <c r="KKE73" s="386"/>
      <c r="KKF73" s="386"/>
      <c r="KKG73" s="386"/>
      <c r="KKH73" s="386"/>
      <c r="KKI73" s="386"/>
      <c r="KKJ73" s="386"/>
      <c r="KKK73" s="386"/>
      <c r="KKL73" s="386"/>
      <c r="KKM73" s="386"/>
      <c r="KKN73" s="386"/>
      <c r="KKO73" s="386"/>
      <c r="KKP73" s="386"/>
      <c r="KKQ73" s="386"/>
      <c r="KKR73" s="386"/>
      <c r="KKS73" s="386"/>
      <c r="KKT73" s="386"/>
      <c r="KKU73" s="386"/>
      <c r="KKV73" s="386"/>
      <c r="KKW73" s="386"/>
      <c r="KKX73" s="386"/>
      <c r="KKY73" s="386"/>
      <c r="KKZ73" s="386"/>
      <c r="KLA73" s="386"/>
      <c r="KLB73" s="386"/>
      <c r="KLC73" s="386"/>
      <c r="KLD73" s="386"/>
      <c r="KLE73" s="386"/>
      <c r="KLF73" s="386"/>
      <c r="KLG73" s="386"/>
      <c r="KLH73" s="386"/>
      <c r="KLI73" s="386"/>
      <c r="KLJ73" s="386"/>
      <c r="KLK73" s="386"/>
      <c r="KLL73" s="386"/>
      <c r="KLM73" s="386"/>
      <c r="KLN73" s="386"/>
      <c r="KLO73" s="386"/>
      <c r="KLP73" s="386"/>
      <c r="KLQ73" s="386"/>
      <c r="KLR73" s="386"/>
      <c r="KLS73" s="386"/>
      <c r="KLT73" s="386"/>
      <c r="KLU73" s="386"/>
      <c r="KLV73" s="386"/>
      <c r="KLW73" s="386"/>
      <c r="KLX73" s="386"/>
      <c r="KLY73" s="386"/>
      <c r="KLZ73" s="386"/>
      <c r="KMA73" s="386"/>
      <c r="KMB73" s="386"/>
      <c r="KMC73" s="386"/>
      <c r="KMD73" s="386"/>
      <c r="KME73" s="386"/>
      <c r="KMF73" s="386"/>
      <c r="KMG73" s="386"/>
      <c r="KMH73" s="386"/>
      <c r="KMI73" s="386"/>
      <c r="KMJ73" s="386"/>
      <c r="KMK73" s="386"/>
      <c r="KML73" s="386"/>
      <c r="KMM73" s="386"/>
      <c r="KMN73" s="386"/>
      <c r="KMO73" s="386"/>
      <c r="KMP73" s="386"/>
      <c r="KMQ73" s="386"/>
      <c r="KMR73" s="386"/>
      <c r="KMS73" s="386"/>
      <c r="KMT73" s="386"/>
      <c r="KMU73" s="386"/>
      <c r="KMV73" s="386"/>
      <c r="KMW73" s="386"/>
      <c r="KMX73" s="386"/>
      <c r="KMY73" s="386"/>
      <c r="KMZ73" s="386"/>
      <c r="KNA73" s="386"/>
      <c r="KNB73" s="386"/>
      <c r="KNC73" s="386"/>
      <c r="KND73" s="386"/>
      <c r="KNE73" s="386"/>
      <c r="KNF73" s="386"/>
      <c r="KNG73" s="386"/>
      <c r="KNH73" s="386"/>
      <c r="KNI73" s="386"/>
      <c r="KNJ73" s="386"/>
      <c r="KNK73" s="386"/>
      <c r="KNL73" s="386"/>
      <c r="KNM73" s="386"/>
      <c r="KNN73" s="386"/>
      <c r="KNO73" s="386"/>
      <c r="KNP73" s="386"/>
      <c r="KNQ73" s="386"/>
      <c r="KNR73" s="386"/>
      <c r="KNS73" s="386"/>
      <c r="KNT73" s="386"/>
      <c r="KNU73" s="386"/>
      <c r="KNV73" s="386"/>
      <c r="KNW73" s="386"/>
      <c r="KNX73" s="386"/>
      <c r="KNY73" s="386"/>
      <c r="KNZ73" s="386"/>
      <c r="KOA73" s="386"/>
      <c r="KOB73" s="386"/>
      <c r="KOC73" s="386"/>
      <c r="KOD73" s="386"/>
      <c r="KOE73" s="386"/>
      <c r="KOF73" s="386"/>
      <c r="KOG73" s="386"/>
      <c r="KOH73" s="386"/>
      <c r="KOI73" s="386"/>
      <c r="KOJ73" s="386"/>
      <c r="KOK73" s="386"/>
      <c r="KOL73" s="386"/>
      <c r="KOM73" s="386"/>
      <c r="KON73" s="386"/>
      <c r="KOO73" s="386"/>
      <c r="KOP73" s="386"/>
      <c r="KOQ73" s="386"/>
      <c r="KOR73" s="386"/>
      <c r="KOS73" s="386"/>
      <c r="KOT73" s="386"/>
      <c r="KOU73" s="386"/>
      <c r="KOV73" s="386"/>
      <c r="KOW73" s="386"/>
      <c r="KOX73" s="386"/>
      <c r="KOY73" s="386"/>
      <c r="KOZ73" s="386"/>
      <c r="KPA73" s="386"/>
      <c r="KPB73" s="386"/>
      <c r="KPC73" s="386"/>
      <c r="KPD73" s="386"/>
      <c r="KPE73" s="386"/>
      <c r="KPF73" s="386"/>
      <c r="KPG73" s="386"/>
      <c r="KPH73" s="386"/>
      <c r="KPI73" s="386"/>
      <c r="KPJ73" s="386"/>
      <c r="KPK73" s="386"/>
      <c r="KPL73" s="386"/>
      <c r="KPM73" s="386"/>
      <c r="KPN73" s="386"/>
      <c r="KPO73" s="386"/>
      <c r="KPP73" s="386"/>
      <c r="KPQ73" s="386"/>
      <c r="KPR73" s="386"/>
      <c r="KPS73" s="386"/>
      <c r="KPT73" s="386"/>
      <c r="KPU73" s="386"/>
      <c r="KPV73" s="386"/>
      <c r="KPW73" s="386"/>
      <c r="KPX73" s="386"/>
      <c r="KPY73" s="386"/>
      <c r="KPZ73" s="386"/>
      <c r="KQA73" s="386"/>
      <c r="KQB73" s="386"/>
      <c r="KQC73" s="386"/>
      <c r="KQD73" s="386"/>
      <c r="KQE73" s="386"/>
      <c r="KQF73" s="386"/>
      <c r="KQG73" s="386"/>
      <c r="KQH73" s="386"/>
      <c r="KQI73" s="386"/>
      <c r="KQJ73" s="386"/>
      <c r="KQK73" s="386"/>
      <c r="KQL73" s="386"/>
      <c r="KQM73" s="386"/>
      <c r="KQN73" s="386"/>
      <c r="KQO73" s="386"/>
      <c r="KQP73" s="386"/>
      <c r="KQQ73" s="386"/>
      <c r="KQR73" s="386"/>
      <c r="KQS73" s="386"/>
      <c r="KQT73" s="386"/>
      <c r="KQU73" s="386"/>
      <c r="KQV73" s="386"/>
      <c r="KQW73" s="386"/>
      <c r="KQX73" s="386"/>
      <c r="KQY73" s="386"/>
      <c r="KQZ73" s="386"/>
      <c r="KRA73" s="386"/>
      <c r="KRB73" s="386"/>
      <c r="KRC73" s="386"/>
      <c r="KRD73" s="386"/>
      <c r="KRE73" s="386"/>
      <c r="KRF73" s="386"/>
      <c r="KRG73" s="386"/>
      <c r="KRH73" s="386"/>
      <c r="KRI73" s="386"/>
      <c r="KRJ73" s="386"/>
      <c r="KRK73" s="386"/>
      <c r="KRL73" s="386"/>
      <c r="KRM73" s="386"/>
      <c r="KRN73" s="386"/>
      <c r="KRO73" s="386"/>
      <c r="KRP73" s="386"/>
      <c r="KRQ73" s="386"/>
      <c r="KRR73" s="386"/>
      <c r="KRS73" s="386"/>
      <c r="KRT73" s="386"/>
      <c r="KRU73" s="386"/>
      <c r="KRV73" s="386"/>
      <c r="KRW73" s="386"/>
      <c r="KRX73" s="386"/>
      <c r="KRY73" s="386"/>
      <c r="KRZ73" s="386"/>
      <c r="KSA73" s="386"/>
      <c r="KSB73" s="386"/>
      <c r="KSC73" s="386"/>
      <c r="KSD73" s="386"/>
      <c r="KSE73" s="386"/>
      <c r="KSF73" s="386"/>
      <c r="KSG73" s="386"/>
      <c r="KSH73" s="386"/>
      <c r="KSI73" s="386"/>
      <c r="KSJ73" s="386"/>
      <c r="KSK73" s="386"/>
      <c r="KSL73" s="386"/>
      <c r="KSM73" s="386"/>
      <c r="KSN73" s="386"/>
      <c r="KSO73" s="386"/>
      <c r="KSP73" s="386"/>
      <c r="KSQ73" s="386"/>
      <c r="KSR73" s="386"/>
      <c r="KSS73" s="386"/>
      <c r="KST73" s="386"/>
      <c r="KSU73" s="386"/>
      <c r="KSV73" s="386"/>
      <c r="KSW73" s="386"/>
      <c r="KSX73" s="386"/>
      <c r="KSY73" s="386"/>
      <c r="KSZ73" s="386"/>
      <c r="KTA73" s="386"/>
      <c r="KTB73" s="386"/>
      <c r="KTC73" s="386"/>
      <c r="KTD73" s="386"/>
      <c r="KTE73" s="386"/>
      <c r="KTF73" s="386"/>
      <c r="KTG73" s="386"/>
      <c r="KTH73" s="386"/>
      <c r="KTI73" s="386"/>
      <c r="KTJ73" s="386"/>
      <c r="KTK73" s="386"/>
      <c r="KTL73" s="386"/>
      <c r="KTM73" s="386"/>
      <c r="KTN73" s="386"/>
      <c r="KTO73" s="386"/>
      <c r="KTP73" s="386"/>
      <c r="KTQ73" s="386"/>
      <c r="KTR73" s="386"/>
      <c r="KTS73" s="386"/>
      <c r="KTT73" s="386"/>
      <c r="KTU73" s="386"/>
      <c r="KTV73" s="386"/>
      <c r="KTW73" s="386"/>
      <c r="KTX73" s="386"/>
      <c r="KTY73" s="386"/>
      <c r="KTZ73" s="386"/>
      <c r="KUA73" s="386"/>
      <c r="KUB73" s="386"/>
      <c r="KUC73" s="386"/>
      <c r="KUD73" s="386"/>
      <c r="KUE73" s="386"/>
      <c r="KUF73" s="386"/>
      <c r="KUG73" s="386"/>
      <c r="KUH73" s="386"/>
      <c r="KUI73" s="386"/>
      <c r="KUJ73" s="386"/>
      <c r="KUK73" s="386"/>
      <c r="KUL73" s="386"/>
      <c r="KUM73" s="386"/>
      <c r="KUN73" s="386"/>
      <c r="KUO73" s="386"/>
      <c r="KUP73" s="386"/>
      <c r="KUQ73" s="386"/>
      <c r="KUR73" s="386"/>
      <c r="KUS73" s="386"/>
      <c r="KUT73" s="386"/>
      <c r="KUU73" s="386"/>
      <c r="KUV73" s="386"/>
      <c r="KUW73" s="386"/>
      <c r="KUX73" s="386"/>
      <c r="KUY73" s="386"/>
      <c r="KUZ73" s="386"/>
      <c r="KVA73" s="386"/>
      <c r="KVB73" s="386"/>
      <c r="KVC73" s="386"/>
      <c r="KVD73" s="386"/>
      <c r="KVE73" s="386"/>
      <c r="KVF73" s="386"/>
      <c r="KVG73" s="386"/>
      <c r="KVH73" s="386"/>
      <c r="KVI73" s="386"/>
      <c r="KVJ73" s="386"/>
      <c r="KVK73" s="386"/>
      <c r="KVL73" s="386"/>
      <c r="KVM73" s="386"/>
      <c r="KVN73" s="386"/>
      <c r="KVO73" s="386"/>
      <c r="KVP73" s="386"/>
      <c r="KVQ73" s="386"/>
      <c r="KVR73" s="386"/>
      <c r="KVS73" s="386"/>
      <c r="KVT73" s="386"/>
      <c r="KVU73" s="386"/>
      <c r="KVV73" s="386"/>
      <c r="KVW73" s="386"/>
      <c r="KVX73" s="386"/>
      <c r="KVY73" s="386"/>
      <c r="KVZ73" s="386"/>
      <c r="KWA73" s="386"/>
      <c r="KWB73" s="386"/>
      <c r="KWC73" s="386"/>
      <c r="KWD73" s="386"/>
      <c r="KWE73" s="386"/>
      <c r="KWF73" s="386"/>
      <c r="KWG73" s="386"/>
      <c r="KWH73" s="386"/>
      <c r="KWI73" s="386"/>
      <c r="KWJ73" s="386"/>
      <c r="KWK73" s="386"/>
      <c r="KWL73" s="386"/>
      <c r="KWM73" s="386"/>
      <c r="KWN73" s="386"/>
      <c r="KWO73" s="386"/>
      <c r="KWP73" s="386"/>
      <c r="KWQ73" s="386"/>
      <c r="KWR73" s="386"/>
      <c r="KWS73" s="386"/>
      <c r="KWT73" s="386"/>
      <c r="KWU73" s="386"/>
      <c r="KWV73" s="386"/>
      <c r="KWW73" s="386"/>
      <c r="KWX73" s="386"/>
      <c r="KWY73" s="386"/>
      <c r="KWZ73" s="386"/>
      <c r="KXA73" s="386"/>
      <c r="KXB73" s="386"/>
      <c r="KXC73" s="386"/>
      <c r="KXD73" s="386"/>
      <c r="KXE73" s="386"/>
      <c r="KXF73" s="386"/>
      <c r="KXG73" s="386"/>
      <c r="KXH73" s="386"/>
      <c r="KXI73" s="386"/>
      <c r="KXJ73" s="386"/>
      <c r="KXK73" s="386"/>
      <c r="KXL73" s="386"/>
      <c r="KXM73" s="386"/>
      <c r="KXN73" s="386"/>
      <c r="KXO73" s="386"/>
      <c r="KXP73" s="386"/>
      <c r="KXQ73" s="386"/>
      <c r="KXR73" s="386"/>
      <c r="KXS73" s="386"/>
      <c r="KXT73" s="386"/>
      <c r="KXU73" s="386"/>
      <c r="KXV73" s="386"/>
      <c r="KXW73" s="386"/>
      <c r="KXX73" s="386"/>
      <c r="KXY73" s="386"/>
      <c r="KXZ73" s="386"/>
      <c r="KYA73" s="386"/>
      <c r="KYB73" s="386"/>
      <c r="KYC73" s="386"/>
      <c r="KYD73" s="386"/>
      <c r="KYE73" s="386"/>
      <c r="KYF73" s="386"/>
      <c r="KYG73" s="386"/>
      <c r="KYH73" s="386"/>
      <c r="KYI73" s="386"/>
      <c r="KYJ73" s="386"/>
      <c r="KYK73" s="386"/>
      <c r="KYL73" s="386"/>
      <c r="KYM73" s="386"/>
      <c r="KYN73" s="386"/>
      <c r="KYO73" s="386"/>
      <c r="KYP73" s="386"/>
      <c r="KYQ73" s="386"/>
      <c r="KYR73" s="386"/>
      <c r="KYS73" s="386"/>
      <c r="KYT73" s="386"/>
      <c r="KYU73" s="386"/>
      <c r="KYV73" s="386"/>
      <c r="KYW73" s="386"/>
      <c r="KYX73" s="386"/>
      <c r="KYY73" s="386"/>
      <c r="KYZ73" s="386"/>
      <c r="KZA73" s="386"/>
      <c r="KZB73" s="386"/>
      <c r="KZC73" s="386"/>
      <c r="KZD73" s="386"/>
      <c r="KZE73" s="386"/>
      <c r="KZF73" s="386"/>
      <c r="KZG73" s="386"/>
      <c r="KZH73" s="386"/>
      <c r="KZI73" s="386"/>
      <c r="KZJ73" s="386"/>
      <c r="KZK73" s="386"/>
      <c r="KZL73" s="386"/>
      <c r="KZM73" s="386"/>
      <c r="KZN73" s="386"/>
      <c r="KZO73" s="386"/>
      <c r="KZP73" s="386"/>
      <c r="KZQ73" s="386"/>
      <c r="KZR73" s="386"/>
      <c r="KZS73" s="386"/>
      <c r="KZT73" s="386"/>
      <c r="KZU73" s="386"/>
      <c r="KZV73" s="386"/>
      <c r="KZW73" s="386"/>
      <c r="KZX73" s="386"/>
      <c r="KZY73" s="386"/>
      <c r="KZZ73" s="386"/>
      <c r="LAA73" s="386"/>
      <c r="LAB73" s="386"/>
      <c r="LAC73" s="386"/>
      <c r="LAD73" s="386"/>
      <c r="LAE73" s="386"/>
      <c r="LAF73" s="386"/>
      <c r="LAG73" s="386"/>
      <c r="LAH73" s="386"/>
      <c r="LAI73" s="386"/>
      <c r="LAJ73" s="386"/>
      <c r="LAK73" s="386"/>
      <c r="LAL73" s="386"/>
      <c r="LAM73" s="386"/>
      <c r="LAN73" s="386"/>
      <c r="LAO73" s="386"/>
      <c r="LAP73" s="386"/>
      <c r="LAQ73" s="386"/>
      <c r="LAR73" s="386"/>
      <c r="LAS73" s="386"/>
      <c r="LAT73" s="386"/>
      <c r="LAU73" s="386"/>
      <c r="LAV73" s="386"/>
      <c r="LAW73" s="386"/>
      <c r="LAX73" s="386"/>
      <c r="LAY73" s="386"/>
      <c r="LAZ73" s="386"/>
      <c r="LBA73" s="386"/>
      <c r="LBB73" s="386"/>
      <c r="LBC73" s="386"/>
      <c r="LBD73" s="386"/>
      <c r="LBE73" s="386"/>
      <c r="LBF73" s="386"/>
      <c r="LBG73" s="386"/>
      <c r="LBH73" s="386"/>
      <c r="LBI73" s="386"/>
      <c r="LBJ73" s="386"/>
      <c r="LBK73" s="386"/>
      <c r="LBL73" s="386"/>
      <c r="LBM73" s="386"/>
      <c r="LBN73" s="386"/>
      <c r="LBO73" s="386"/>
      <c r="LBP73" s="386"/>
      <c r="LBQ73" s="386"/>
      <c r="LBR73" s="386"/>
      <c r="LBS73" s="386"/>
      <c r="LBT73" s="386"/>
      <c r="LBU73" s="386"/>
      <c r="LBV73" s="386"/>
      <c r="LBW73" s="386"/>
      <c r="LBX73" s="386"/>
      <c r="LBY73" s="386"/>
      <c r="LBZ73" s="386"/>
      <c r="LCA73" s="386"/>
      <c r="LCB73" s="386"/>
      <c r="LCC73" s="386"/>
      <c r="LCD73" s="386"/>
      <c r="LCE73" s="386"/>
      <c r="LCF73" s="386"/>
      <c r="LCG73" s="386"/>
      <c r="LCH73" s="386"/>
      <c r="LCI73" s="386"/>
      <c r="LCJ73" s="386"/>
      <c r="LCK73" s="386"/>
      <c r="LCL73" s="386"/>
      <c r="LCM73" s="386"/>
      <c r="LCN73" s="386"/>
      <c r="LCO73" s="386"/>
      <c r="LCP73" s="386"/>
      <c r="LCQ73" s="386"/>
      <c r="LCR73" s="386"/>
      <c r="LCS73" s="386"/>
      <c r="LCT73" s="386"/>
      <c r="LCU73" s="386"/>
      <c r="LCV73" s="386"/>
      <c r="LCW73" s="386"/>
      <c r="LCX73" s="386"/>
      <c r="LCY73" s="386"/>
      <c r="LCZ73" s="386"/>
      <c r="LDA73" s="386"/>
      <c r="LDB73" s="386"/>
      <c r="LDC73" s="386"/>
      <c r="LDD73" s="386"/>
      <c r="LDE73" s="386"/>
      <c r="LDF73" s="386"/>
      <c r="LDG73" s="386"/>
      <c r="LDH73" s="386"/>
      <c r="LDI73" s="386"/>
      <c r="LDJ73" s="386"/>
      <c r="LDK73" s="386"/>
      <c r="LDL73" s="386"/>
      <c r="LDM73" s="386"/>
      <c r="LDN73" s="386"/>
      <c r="LDO73" s="386"/>
      <c r="LDP73" s="386"/>
      <c r="LDQ73" s="386"/>
      <c r="LDR73" s="386"/>
      <c r="LDS73" s="386"/>
      <c r="LDT73" s="386"/>
      <c r="LDU73" s="386"/>
      <c r="LDV73" s="386"/>
      <c r="LDW73" s="386"/>
      <c r="LDX73" s="386"/>
      <c r="LDY73" s="386"/>
      <c r="LDZ73" s="386"/>
      <c r="LEA73" s="386"/>
      <c r="LEB73" s="386"/>
      <c r="LEC73" s="386"/>
      <c r="LED73" s="386"/>
      <c r="LEE73" s="386"/>
      <c r="LEF73" s="386"/>
      <c r="LEG73" s="386"/>
      <c r="LEH73" s="386"/>
      <c r="LEI73" s="386"/>
      <c r="LEJ73" s="386"/>
      <c r="LEK73" s="386"/>
      <c r="LEL73" s="386"/>
      <c r="LEM73" s="386"/>
      <c r="LEN73" s="386"/>
      <c r="LEO73" s="386"/>
      <c r="LEP73" s="386"/>
      <c r="LEQ73" s="386"/>
      <c r="LER73" s="386"/>
      <c r="LES73" s="386"/>
      <c r="LET73" s="386"/>
      <c r="LEU73" s="386"/>
      <c r="LEV73" s="386"/>
      <c r="LEW73" s="386"/>
      <c r="LEX73" s="386"/>
      <c r="LEY73" s="386"/>
      <c r="LEZ73" s="386"/>
      <c r="LFA73" s="386"/>
      <c r="LFB73" s="386"/>
      <c r="LFC73" s="386"/>
      <c r="LFD73" s="386"/>
      <c r="LFE73" s="386"/>
      <c r="LFF73" s="386"/>
      <c r="LFG73" s="386"/>
      <c r="LFH73" s="386"/>
      <c r="LFI73" s="386"/>
      <c r="LFJ73" s="386"/>
      <c r="LFK73" s="386"/>
      <c r="LFL73" s="386"/>
      <c r="LFM73" s="386"/>
      <c r="LFN73" s="386"/>
      <c r="LFO73" s="386"/>
      <c r="LFP73" s="386"/>
      <c r="LFQ73" s="386"/>
      <c r="LFR73" s="386"/>
      <c r="LFS73" s="386"/>
      <c r="LFT73" s="386"/>
      <c r="LFU73" s="386"/>
      <c r="LFV73" s="386"/>
      <c r="LFW73" s="386"/>
      <c r="LFX73" s="386"/>
      <c r="LFY73" s="386"/>
      <c r="LFZ73" s="386"/>
      <c r="LGA73" s="386"/>
      <c r="LGB73" s="386"/>
      <c r="LGC73" s="386"/>
      <c r="LGD73" s="386"/>
      <c r="LGE73" s="386"/>
      <c r="LGF73" s="386"/>
      <c r="LGG73" s="386"/>
      <c r="LGH73" s="386"/>
      <c r="LGI73" s="386"/>
      <c r="LGJ73" s="386"/>
      <c r="LGK73" s="386"/>
      <c r="LGL73" s="386"/>
      <c r="LGM73" s="386"/>
      <c r="LGN73" s="386"/>
      <c r="LGO73" s="386"/>
      <c r="LGP73" s="386"/>
      <c r="LGQ73" s="386"/>
      <c r="LGR73" s="386"/>
      <c r="LGS73" s="386"/>
      <c r="LGT73" s="386"/>
      <c r="LGU73" s="386"/>
      <c r="LGV73" s="386"/>
      <c r="LGW73" s="386"/>
      <c r="LGX73" s="386"/>
      <c r="LGY73" s="386"/>
      <c r="LGZ73" s="386"/>
      <c r="LHA73" s="386"/>
      <c r="LHB73" s="386"/>
      <c r="LHC73" s="386"/>
      <c r="LHD73" s="386"/>
      <c r="LHE73" s="386"/>
      <c r="LHF73" s="386"/>
      <c r="LHG73" s="386"/>
      <c r="LHH73" s="386"/>
      <c r="LHI73" s="386"/>
      <c r="LHJ73" s="386"/>
      <c r="LHK73" s="386"/>
      <c r="LHL73" s="386"/>
      <c r="LHM73" s="386"/>
      <c r="LHN73" s="386"/>
      <c r="LHO73" s="386"/>
      <c r="LHP73" s="386"/>
      <c r="LHQ73" s="386"/>
      <c r="LHR73" s="386"/>
      <c r="LHS73" s="386"/>
      <c r="LHT73" s="386"/>
      <c r="LHU73" s="386"/>
      <c r="LHV73" s="386"/>
      <c r="LHW73" s="386"/>
      <c r="LHX73" s="386"/>
      <c r="LHY73" s="386"/>
      <c r="LHZ73" s="386"/>
      <c r="LIA73" s="386"/>
      <c r="LIB73" s="386"/>
      <c r="LIC73" s="386"/>
      <c r="LID73" s="386"/>
      <c r="LIE73" s="386"/>
      <c r="LIF73" s="386"/>
      <c r="LIG73" s="386"/>
      <c r="LIH73" s="386"/>
      <c r="LII73" s="386"/>
      <c r="LIJ73" s="386"/>
      <c r="LIK73" s="386"/>
      <c r="LIL73" s="386"/>
      <c r="LIM73" s="386"/>
      <c r="LIN73" s="386"/>
      <c r="LIO73" s="386"/>
      <c r="LIP73" s="386"/>
      <c r="LIQ73" s="386"/>
      <c r="LIR73" s="386"/>
      <c r="LIS73" s="386"/>
      <c r="LIT73" s="386"/>
      <c r="LIU73" s="386"/>
      <c r="LIV73" s="386"/>
      <c r="LIW73" s="386"/>
      <c r="LIX73" s="386"/>
      <c r="LIY73" s="386"/>
      <c r="LIZ73" s="386"/>
      <c r="LJA73" s="386"/>
      <c r="LJB73" s="386"/>
      <c r="LJC73" s="386"/>
      <c r="LJD73" s="386"/>
      <c r="LJE73" s="386"/>
      <c r="LJF73" s="386"/>
      <c r="LJG73" s="386"/>
      <c r="LJH73" s="386"/>
      <c r="LJI73" s="386"/>
      <c r="LJJ73" s="386"/>
      <c r="LJK73" s="386"/>
      <c r="LJL73" s="386"/>
      <c r="LJM73" s="386"/>
      <c r="LJN73" s="386"/>
      <c r="LJO73" s="386"/>
      <c r="LJP73" s="386"/>
      <c r="LJQ73" s="386"/>
      <c r="LJR73" s="386"/>
      <c r="LJS73" s="386"/>
      <c r="LJT73" s="386"/>
      <c r="LJU73" s="386"/>
      <c r="LJV73" s="386"/>
      <c r="LJW73" s="386"/>
      <c r="LJX73" s="386"/>
      <c r="LJY73" s="386"/>
      <c r="LJZ73" s="386"/>
      <c r="LKA73" s="386"/>
      <c r="LKB73" s="386"/>
      <c r="LKC73" s="386"/>
      <c r="LKD73" s="386"/>
      <c r="LKE73" s="386"/>
      <c r="LKF73" s="386"/>
      <c r="LKG73" s="386"/>
      <c r="LKH73" s="386"/>
      <c r="LKI73" s="386"/>
      <c r="LKJ73" s="386"/>
      <c r="LKK73" s="386"/>
      <c r="LKL73" s="386"/>
      <c r="LKM73" s="386"/>
      <c r="LKN73" s="386"/>
      <c r="LKO73" s="386"/>
      <c r="LKP73" s="386"/>
      <c r="LKQ73" s="386"/>
      <c r="LKR73" s="386"/>
      <c r="LKS73" s="386"/>
      <c r="LKT73" s="386"/>
      <c r="LKU73" s="386"/>
      <c r="LKV73" s="386"/>
      <c r="LKW73" s="386"/>
      <c r="LKX73" s="386"/>
      <c r="LKY73" s="386"/>
      <c r="LKZ73" s="386"/>
      <c r="LLA73" s="386"/>
      <c r="LLB73" s="386"/>
      <c r="LLC73" s="386"/>
      <c r="LLD73" s="386"/>
      <c r="LLE73" s="386"/>
      <c r="LLF73" s="386"/>
      <c r="LLG73" s="386"/>
      <c r="LLH73" s="386"/>
      <c r="LLI73" s="386"/>
      <c r="LLJ73" s="386"/>
      <c r="LLK73" s="386"/>
      <c r="LLL73" s="386"/>
      <c r="LLM73" s="386"/>
      <c r="LLN73" s="386"/>
      <c r="LLO73" s="386"/>
      <c r="LLP73" s="386"/>
      <c r="LLQ73" s="386"/>
      <c r="LLR73" s="386"/>
      <c r="LLS73" s="386"/>
      <c r="LLT73" s="386"/>
      <c r="LLU73" s="386"/>
      <c r="LLV73" s="386"/>
      <c r="LLW73" s="386"/>
      <c r="LLX73" s="386"/>
      <c r="LLY73" s="386"/>
      <c r="LLZ73" s="386"/>
      <c r="LMA73" s="386"/>
      <c r="LMB73" s="386"/>
      <c r="LMC73" s="386"/>
      <c r="LMD73" s="386"/>
      <c r="LME73" s="386"/>
      <c r="LMF73" s="386"/>
      <c r="LMG73" s="386"/>
      <c r="LMH73" s="386"/>
      <c r="LMI73" s="386"/>
      <c r="LMJ73" s="386"/>
      <c r="LMK73" s="386"/>
      <c r="LML73" s="386"/>
      <c r="LMM73" s="386"/>
      <c r="LMN73" s="386"/>
      <c r="LMO73" s="386"/>
      <c r="LMP73" s="386"/>
      <c r="LMQ73" s="386"/>
      <c r="LMR73" s="386"/>
      <c r="LMS73" s="386"/>
      <c r="LMT73" s="386"/>
      <c r="LMU73" s="386"/>
      <c r="LMV73" s="386"/>
      <c r="LMW73" s="386"/>
      <c r="LMX73" s="386"/>
      <c r="LMY73" s="386"/>
      <c r="LMZ73" s="386"/>
      <c r="LNA73" s="386"/>
      <c r="LNB73" s="386"/>
      <c r="LNC73" s="386"/>
      <c r="LND73" s="386"/>
      <c r="LNE73" s="386"/>
      <c r="LNF73" s="386"/>
      <c r="LNG73" s="386"/>
      <c r="LNH73" s="386"/>
      <c r="LNI73" s="386"/>
      <c r="LNJ73" s="386"/>
      <c r="LNK73" s="386"/>
      <c r="LNL73" s="386"/>
      <c r="LNM73" s="386"/>
      <c r="LNN73" s="386"/>
      <c r="LNO73" s="386"/>
      <c r="LNP73" s="386"/>
      <c r="LNQ73" s="386"/>
      <c r="LNR73" s="386"/>
      <c r="LNS73" s="386"/>
      <c r="LNT73" s="386"/>
      <c r="LNU73" s="386"/>
      <c r="LNV73" s="386"/>
      <c r="LNW73" s="386"/>
      <c r="LNX73" s="386"/>
      <c r="LNY73" s="386"/>
      <c r="LNZ73" s="386"/>
      <c r="LOA73" s="386"/>
      <c r="LOB73" s="386"/>
      <c r="LOC73" s="386"/>
      <c r="LOD73" s="386"/>
      <c r="LOE73" s="386"/>
      <c r="LOF73" s="386"/>
      <c r="LOG73" s="386"/>
      <c r="LOH73" s="386"/>
      <c r="LOI73" s="386"/>
      <c r="LOJ73" s="386"/>
      <c r="LOK73" s="386"/>
      <c r="LOL73" s="386"/>
      <c r="LOM73" s="386"/>
      <c r="LON73" s="386"/>
      <c r="LOO73" s="386"/>
      <c r="LOP73" s="386"/>
      <c r="LOQ73" s="386"/>
      <c r="LOR73" s="386"/>
      <c r="LOS73" s="386"/>
      <c r="LOT73" s="386"/>
      <c r="LOU73" s="386"/>
      <c r="LOV73" s="386"/>
      <c r="LOW73" s="386"/>
      <c r="LOX73" s="386"/>
      <c r="LOY73" s="386"/>
      <c r="LOZ73" s="386"/>
      <c r="LPA73" s="386"/>
      <c r="LPB73" s="386"/>
      <c r="LPC73" s="386"/>
      <c r="LPD73" s="386"/>
      <c r="LPE73" s="386"/>
      <c r="LPF73" s="386"/>
      <c r="LPG73" s="386"/>
      <c r="LPH73" s="386"/>
      <c r="LPI73" s="386"/>
      <c r="LPJ73" s="386"/>
      <c r="LPK73" s="386"/>
      <c r="LPL73" s="386"/>
      <c r="LPM73" s="386"/>
      <c r="LPN73" s="386"/>
      <c r="LPO73" s="386"/>
      <c r="LPP73" s="386"/>
      <c r="LPQ73" s="386"/>
      <c r="LPR73" s="386"/>
      <c r="LPS73" s="386"/>
      <c r="LPT73" s="386"/>
      <c r="LPU73" s="386"/>
      <c r="LPV73" s="386"/>
      <c r="LPW73" s="386"/>
      <c r="LPX73" s="386"/>
      <c r="LPY73" s="386"/>
      <c r="LPZ73" s="386"/>
      <c r="LQA73" s="386"/>
      <c r="LQB73" s="386"/>
      <c r="LQC73" s="386"/>
      <c r="LQD73" s="386"/>
      <c r="LQE73" s="386"/>
      <c r="LQF73" s="386"/>
      <c r="LQG73" s="386"/>
      <c r="LQH73" s="386"/>
      <c r="LQI73" s="386"/>
      <c r="LQJ73" s="386"/>
      <c r="LQK73" s="386"/>
      <c r="LQL73" s="386"/>
      <c r="LQM73" s="386"/>
      <c r="LQN73" s="386"/>
      <c r="LQO73" s="386"/>
      <c r="LQP73" s="386"/>
      <c r="LQQ73" s="386"/>
      <c r="LQR73" s="386"/>
      <c r="LQS73" s="386"/>
      <c r="LQT73" s="386"/>
      <c r="LQU73" s="386"/>
      <c r="LQV73" s="386"/>
      <c r="LQW73" s="386"/>
      <c r="LQX73" s="386"/>
      <c r="LQY73" s="386"/>
      <c r="LQZ73" s="386"/>
      <c r="LRA73" s="386"/>
      <c r="LRB73" s="386"/>
      <c r="LRC73" s="386"/>
      <c r="LRD73" s="386"/>
      <c r="LRE73" s="386"/>
      <c r="LRF73" s="386"/>
      <c r="LRG73" s="386"/>
      <c r="LRH73" s="386"/>
      <c r="LRI73" s="386"/>
      <c r="LRJ73" s="386"/>
      <c r="LRK73" s="386"/>
      <c r="LRL73" s="386"/>
      <c r="LRM73" s="386"/>
      <c r="LRN73" s="386"/>
      <c r="LRO73" s="386"/>
      <c r="LRP73" s="386"/>
      <c r="LRQ73" s="386"/>
      <c r="LRR73" s="386"/>
      <c r="LRS73" s="386"/>
      <c r="LRT73" s="386"/>
      <c r="LRU73" s="386"/>
      <c r="LRV73" s="386"/>
      <c r="LRW73" s="386"/>
      <c r="LRX73" s="386"/>
      <c r="LRY73" s="386"/>
      <c r="LRZ73" s="386"/>
      <c r="LSA73" s="386"/>
      <c r="LSB73" s="386"/>
      <c r="LSC73" s="386"/>
      <c r="LSD73" s="386"/>
      <c r="LSE73" s="386"/>
      <c r="LSF73" s="386"/>
      <c r="LSG73" s="386"/>
      <c r="LSH73" s="386"/>
      <c r="LSI73" s="386"/>
      <c r="LSJ73" s="386"/>
      <c r="LSK73" s="386"/>
      <c r="LSL73" s="386"/>
      <c r="LSM73" s="386"/>
      <c r="LSN73" s="386"/>
      <c r="LSO73" s="386"/>
      <c r="LSP73" s="386"/>
      <c r="LSQ73" s="386"/>
      <c r="LSR73" s="386"/>
      <c r="LSS73" s="386"/>
      <c r="LST73" s="386"/>
      <c r="LSU73" s="386"/>
      <c r="LSV73" s="386"/>
      <c r="LSW73" s="386"/>
      <c r="LSX73" s="386"/>
      <c r="LSY73" s="386"/>
      <c r="LSZ73" s="386"/>
      <c r="LTA73" s="386"/>
      <c r="LTB73" s="386"/>
      <c r="LTC73" s="386"/>
      <c r="LTD73" s="386"/>
      <c r="LTE73" s="386"/>
      <c r="LTF73" s="386"/>
      <c r="LTG73" s="386"/>
      <c r="LTH73" s="386"/>
      <c r="LTI73" s="386"/>
      <c r="LTJ73" s="386"/>
      <c r="LTK73" s="386"/>
      <c r="LTL73" s="386"/>
      <c r="LTM73" s="386"/>
      <c r="LTN73" s="386"/>
      <c r="LTO73" s="386"/>
      <c r="LTP73" s="386"/>
      <c r="LTQ73" s="386"/>
      <c r="LTR73" s="386"/>
      <c r="LTS73" s="386"/>
      <c r="LTT73" s="386"/>
      <c r="LTU73" s="386"/>
      <c r="LTV73" s="386"/>
      <c r="LTW73" s="386"/>
      <c r="LTX73" s="386"/>
      <c r="LTY73" s="386"/>
      <c r="LTZ73" s="386"/>
      <c r="LUA73" s="386"/>
      <c r="LUB73" s="386"/>
      <c r="LUC73" s="386"/>
      <c r="LUD73" s="386"/>
      <c r="LUE73" s="386"/>
      <c r="LUF73" s="386"/>
      <c r="LUG73" s="386"/>
      <c r="LUH73" s="386"/>
      <c r="LUI73" s="386"/>
      <c r="LUJ73" s="386"/>
      <c r="LUK73" s="386"/>
      <c r="LUL73" s="386"/>
      <c r="LUM73" s="386"/>
      <c r="LUN73" s="386"/>
      <c r="LUO73" s="386"/>
      <c r="LUP73" s="386"/>
      <c r="LUQ73" s="386"/>
      <c r="LUR73" s="386"/>
      <c r="LUS73" s="386"/>
      <c r="LUT73" s="386"/>
      <c r="LUU73" s="386"/>
      <c r="LUV73" s="386"/>
      <c r="LUW73" s="386"/>
      <c r="LUX73" s="386"/>
      <c r="LUY73" s="386"/>
      <c r="LUZ73" s="386"/>
      <c r="LVA73" s="386"/>
      <c r="LVB73" s="386"/>
      <c r="LVC73" s="386"/>
      <c r="LVD73" s="386"/>
      <c r="LVE73" s="386"/>
      <c r="LVF73" s="386"/>
      <c r="LVG73" s="386"/>
      <c r="LVH73" s="386"/>
      <c r="LVI73" s="386"/>
      <c r="LVJ73" s="386"/>
      <c r="LVK73" s="386"/>
      <c r="LVL73" s="386"/>
      <c r="LVM73" s="386"/>
      <c r="LVN73" s="386"/>
      <c r="LVO73" s="386"/>
      <c r="LVP73" s="386"/>
      <c r="LVQ73" s="386"/>
      <c r="LVR73" s="386"/>
      <c r="LVS73" s="386"/>
      <c r="LVT73" s="386"/>
      <c r="LVU73" s="386"/>
      <c r="LVV73" s="386"/>
      <c r="LVW73" s="386"/>
      <c r="LVX73" s="386"/>
      <c r="LVY73" s="386"/>
      <c r="LVZ73" s="386"/>
      <c r="LWA73" s="386"/>
      <c r="LWB73" s="386"/>
      <c r="LWC73" s="386"/>
      <c r="LWD73" s="386"/>
      <c r="LWE73" s="386"/>
      <c r="LWF73" s="386"/>
      <c r="LWG73" s="386"/>
      <c r="LWH73" s="386"/>
      <c r="LWI73" s="386"/>
      <c r="LWJ73" s="386"/>
      <c r="LWK73" s="386"/>
      <c r="LWL73" s="386"/>
      <c r="LWM73" s="386"/>
      <c r="LWN73" s="386"/>
      <c r="LWO73" s="386"/>
      <c r="LWP73" s="386"/>
      <c r="LWQ73" s="386"/>
      <c r="LWR73" s="386"/>
      <c r="LWS73" s="386"/>
      <c r="LWT73" s="386"/>
      <c r="LWU73" s="386"/>
      <c r="LWV73" s="386"/>
      <c r="LWW73" s="386"/>
      <c r="LWX73" s="386"/>
      <c r="LWY73" s="386"/>
      <c r="LWZ73" s="386"/>
      <c r="LXA73" s="386"/>
      <c r="LXB73" s="386"/>
      <c r="LXC73" s="386"/>
      <c r="LXD73" s="386"/>
      <c r="LXE73" s="386"/>
      <c r="LXF73" s="386"/>
      <c r="LXG73" s="386"/>
      <c r="LXH73" s="386"/>
      <c r="LXI73" s="386"/>
      <c r="LXJ73" s="386"/>
      <c r="LXK73" s="386"/>
      <c r="LXL73" s="386"/>
      <c r="LXM73" s="386"/>
      <c r="LXN73" s="386"/>
      <c r="LXO73" s="386"/>
      <c r="LXP73" s="386"/>
      <c r="LXQ73" s="386"/>
      <c r="LXR73" s="386"/>
      <c r="LXS73" s="386"/>
      <c r="LXT73" s="386"/>
      <c r="LXU73" s="386"/>
      <c r="LXV73" s="386"/>
      <c r="LXW73" s="386"/>
      <c r="LXX73" s="386"/>
      <c r="LXY73" s="386"/>
      <c r="LXZ73" s="386"/>
      <c r="LYA73" s="386"/>
      <c r="LYB73" s="386"/>
      <c r="LYC73" s="386"/>
      <c r="LYD73" s="386"/>
      <c r="LYE73" s="386"/>
      <c r="LYF73" s="386"/>
      <c r="LYG73" s="386"/>
      <c r="LYH73" s="386"/>
      <c r="LYI73" s="386"/>
      <c r="LYJ73" s="386"/>
      <c r="LYK73" s="386"/>
      <c r="LYL73" s="386"/>
      <c r="LYM73" s="386"/>
      <c r="LYN73" s="386"/>
      <c r="LYO73" s="386"/>
      <c r="LYP73" s="386"/>
      <c r="LYQ73" s="386"/>
      <c r="LYR73" s="386"/>
      <c r="LYS73" s="386"/>
      <c r="LYT73" s="386"/>
      <c r="LYU73" s="386"/>
      <c r="LYV73" s="386"/>
      <c r="LYW73" s="386"/>
      <c r="LYX73" s="386"/>
      <c r="LYY73" s="386"/>
      <c r="LYZ73" s="386"/>
      <c r="LZA73" s="386"/>
      <c r="LZB73" s="386"/>
      <c r="LZC73" s="386"/>
      <c r="LZD73" s="386"/>
      <c r="LZE73" s="386"/>
      <c r="LZF73" s="386"/>
      <c r="LZG73" s="386"/>
      <c r="LZH73" s="386"/>
      <c r="LZI73" s="386"/>
      <c r="LZJ73" s="386"/>
      <c r="LZK73" s="386"/>
      <c r="LZL73" s="386"/>
      <c r="LZM73" s="386"/>
      <c r="LZN73" s="386"/>
      <c r="LZO73" s="386"/>
      <c r="LZP73" s="386"/>
      <c r="LZQ73" s="386"/>
      <c r="LZR73" s="386"/>
      <c r="LZS73" s="386"/>
      <c r="LZT73" s="386"/>
      <c r="LZU73" s="386"/>
      <c r="LZV73" s="386"/>
      <c r="LZW73" s="386"/>
      <c r="LZX73" s="386"/>
      <c r="LZY73" s="386"/>
      <c r="LZZ73" s="386"/>
      <c r="MAA73" s="386"/>
      <c r="MAB73" s="386"/>
      <c r="MAC73" s="386"/>
      <c r="MAD73" s="386"/>
      <c r="MAE73" s="386"/>
      <c r="MAF73" s="386"/>
      <c r="MAG73" s="386"/>
      <c r="MAH73" s="386"/>
      <c r="MAI73" s="386"/>
      <c r="MAJ73" s="386"/>
      <c r="MAK73" s="386"/>
      <c r="MAL73" s="386"/>
      <c r="MAM73" s="386"/>
      <c r="MAN73" s="386"/>
      <c r="MAO73" s="386"/>
      <c r="MAP73" s="386"/>
      <c r="MAQ73" s="386"/>
      <c r="MAR73" s="386"/>
      <c r="MAS73" s="386"/>
      <c r="MAT73" s="386"/>
      <c r="MAU73" s="386"/>
      <c r="MAV73" s="386"/>
      <c r="MAW73" s="386"/>
      <c r="MAX73" s="386"/>
      <c r="MAY73" s="386"/>
      <c r="MAZ73" s="386"/>
      <c r="MBA73" s="386"/>
      <c r="MBB73" s="386"/>
      <c r="MBC73" s="386"/>
      <c r="MBD73" s="386"/>
      <c r="MBE73" s="386"/>
      <c r="MBF73" s="386"/>
      <c r="MBG73" s="386"/>
      <c r="MBH73" s="386"/>
      <c r="MBI73" s="386"/>
      <c r="MBJ73" s="386"/>
      <c r="MBK73" s="386"/>
      <c r="MBL73" s="386"/>
      <c r="MBM73" s="386"/>
      <c r="MBN73" s="386"/>
      <c r="MBO73" s="386"/>
      <c r="MBP73" s="386"/>
      <c r="MBQ73" s="386"/>
      <c r="MBR73" s="386"/>
      <c r="MBS73" s="386"/>
      <c r="MBT73" s="386"/>
      <c r="MBU73" s="386"/>
      <c r="MBV73" s="386"/>
      <c r="MBW73" s="386"/>
      <c r="MBX73" s="386"/>
      <c r="MBY73" s="386"/>
      <c r="MBZ73" s="386"/>
      <c r="MCA73" s="386"/>
      <c r="MCB73" s="386"/>
      <c r="MCC73" s="386"/>
      <c r="MCD73" s="386"/>
      <c r="MCE73" s="386"/>
      <c r="MCF73" s="386"/>
      <c r="MCG73" s="386"/>
      <c r="MCH73" s="386"/>
      <c r="MCI73" s="386"/>
      <c r="MCJ73" s="386"/>
      <c r="MCK73" s="386"/>
      <c r="MCL73" s="386"/>
      <c r="MCM73" s="386"/>
      <c r="MCN73" s="386"/>
      <c r="MCO73" s="386"/>
      <c r="MCP73" s="386"/>
      <c r="MCQ73" s="386"/>
      <c r="MCR73" s="386"/>
      <c r="MCS73" s="386"/>
      <c r="MCT73" s="386"/>
      <c r="MCU73" s="386"/>
      <c r="MCV73" s="386"/>
      <c r="MCW73" s="386"/>
      <c r="MCX73" s="386"/>
      <c r="MCY73" s="386"/>
      <c r="MCZ73" s="386"/>
      <c r="MDA73" s="386"/>
      <c r="MDB73" s="386"/>
      <c r="MDC73" s="386"/>
      <c r="MDD73" s="386"/>
      <c r="MDE73" s="386"/>
      <c r="MDF73" s="386"/>
      <c r="MDG73" s="386"/>
      <c r="MDH73" s="386"/>
      <c r="MDI73" s="386"/>
      <c r="MDJ73" s="386"/>
      <c r="MDK73" s="386"/>
      <c r="MDL73" s="386"/>
      <c r="MDM73" s="386"/>
      <c r="MDN73" s="386"/>
      <c r="MDO73" s="386"/>
      <c r="MDP73" s="386"/>
      <c r="MDQ73" s="386"/>
      <c r="MDR73" s="386"/>
      <c r="MDS73" s="386"/>
      <c r="MDT73" s="386"/>
      <c r="MDU73" s="386"/>
      <c r="MDV73" s="386"/>
      <c r="MDW73" s="386"/>
      <c r="MDX73" s="386"/>
      <c r="MDY73" s="386"/>
      <c r="MDZ73" s="386"/>
      <c r="MEA73" s="386"/>
      <c r="MEB73" s="386"/>
      <c r="MEC73" s="386"/>
      <c r="MED73" s="386"/>
      <c r="MEE73" s="386"/>
      <c r="MEF73" s="386"/>
      <c r="MEG73" s="386"/>
      <c r="MEH73" s="386"/>
      <c r="MEI73" s="386"/>
      <c r="MEJ73" s="386"/>
      <c r="MEK73" s="386"/>
      <c r="MEL73" s="386"/>
      <c r="MEM73" s="386"/>
      <c r="MEN73" s="386"/>
      <c r="MEO73" s="386"/>
      <c r="MEP73" s="386"/>
      <c r="MEQ73" s="386"/>
      <c r="MER73" s="386"/>
      <c r="MES73" s="386"/>
      <c r="MET73" s="386"/>
      <c r="MEU73" s="386"/>
      <c r="MEV73" s="386"/>
      <c r="MEW73" s="386"/>
      <c r="MEX73" s="386"/>
      <c r="MEY73" s="386"/>
      <c r="MEZ73" s="386"/>
      <c r="MFA73" s="386"/>
      <c r="MFB73" s="386"/>
      <c r="MFC73" s="386"/>
      <c r="MFD73" s="386"/>
      <c r="MFE73" s="386"/>
      <c r="MFF73" s="386"/>
      <c r="MFG73" s="386"/>
      <c r="MFH73" s="386"/>
      <c r="MFI73" s="386"/>
      <c r="MFJ73" s="386"/>
      <c r="MFK73" s="386"/>
      <c r="MFL73" s="386"/>
      <c r="MFM73" s="386"/>
      <c r="MFN73" s="386"/>
      <c r="MFO73" s="386"/>
      <c r="MFP73" s="386"/>
      <c r="MFQ73" s="386"/>
      <c r="MFR73" s="386"/>
      <c r="MFS73" s="386"/>
      <c r="MFT73" s="386"/>
      <c r="MFU73" s="386"/>
      <c r="MFV73" s="386"/>
      <c r="MFW73" s="386"/>
      <c r="MFX73" s="386"/>
      <c r="MFY73" s="386"/>
      <c r="MFZ73" s="386"/>
      <c r="MGA73" s="386"/>
      <c r="MGB73" s="386"/>
      <c r="MGC73" s="386"/>
      <c r="MGD73" s="386"/>
      <c r="MGE73" s="386"/>
      <c r="MGF73" s="386"/>
      <c r="MGG73" s="386"/>
      <c r="MGH73" s="386"/>
      <c r="MGI73" s="386"/>
      <c r="MGJ73" s="386"/>
      <c r="MGK73" s="386"/>
      <c r="MGL73" s="386"/>
      <c r="MGM73" s="386"/>
      <c r="MGN73" s="386"/>
      <c r="MGO73" s="386"/>
      <c r="MGP73" s="386"/>
      <c r="MGQ73" s="386"/>
      <c r="MGR73" s="386"/>
      <c r="MGS73" s="386"/>
      <c r="MGT73" s="386"/>
      <c r="MGU73" s="386"/>
      <c r="MGV73" s="386"/>
      <c r="MGW73" s="386"/>
      <c r="MGX73" s="386"/>
      <c r="MGY73" s="386"/>
      <c r="MGZ73" s="386"/>
      <c r="MHA73" s="386"/>
      <c r="MHB73" s="386"/>
      <c r="MHC73" s="386"/>
      <c r="MHD73" s="386"/>
      <c r="MHE73" s="386"/>
      <c r="MHF73" s="386"/>
      <c r="MHG73" s="386"/>
      <c r="MHH73" s="386"/>
      <c r="MHI73" s="386"/>
      <c r="MHJ73" s="386"/>
      <c r="MHK73" s="386"/>
      <c r="MHL73" s="386"/>
      <c r="MHM73" s="386"/>
      <c r="MHN73" s="386"/>
      <c r="MHO73" s="386"/>
      <c r="MHP73" s="386"/>
      <c r="MHQ73" s="386"/>
      <c r="MHR73" s="386"/>
      <c r="MHS73" s="386"/>
      <c r="MHT73" s="386"/>
      <c r="MHU73" s="386"/>
      <c r="MHV73" s="386"/>
      <c r="MHW73" s="386"/>
      <c r="MHX73" s="386"/>
      <c r="MHY73" s="386"/>
      <c r="MHZ73" s="386"/>
      <c r="MIA73" s="386"/>
      <c r="MIB73" s="386"/>
      <c r="MIC73" s="386"/>
      <c r="MID73" s="386"/>
      <c r="MIE73" s="386"/>
      <c r="MIF73" s="386"/>
      <c r="MIG73" s="386"/>
      <c r="MIH73" s="386"/>
      <c r="MII73" s="386"/>
      <c r="MIJ73" s="386"/>
      <c r="MIK73" s="386"/>
      <c r="MIL73" s="386"/>
      <c r="MIM73" s="386"/>
      <c r="MIN73" s="386"/>
      <c r="MIO73" s="386"/>
      <c r="MIP73" s="386"/>
      <c r="MIQ73" s="386"/>
      <c r="MIR73" s="386"/>
      <c r="MIS73" s="386"/>
      <c r="MIT73" s="386"/>
      <c r="MIU73" s="386"/>
      <c r="MIV73" s="386"/>
      <c r="MIW73" s="386"/>
      <c r="MIX73" s="386"/>
      <c r="MIY73" s="386"/>
      <c r="MIZ73" s="386"/>
      <c r="MJA73" s="386"/>
      <c r="MJB73" s="386"/>
      <c r="MJC73" s="386"/>
      <c r="MJD73" s="386"/>
      <c r="MJE73" s="386"/>
      <c r="MJF73" s="386"/>
      <c r="MJG73" s="386"/>
      <c r="MJH73" s="386"/>
      <c r="MJI73" s="386"/>
      <c r="MJJ73" s="386"/>
      <c r="MJK73" s="386"/>
      <c r="MJL73" s="386"/>
      <c r="MJM73" s="386"/>
      <c r="MJN73" s="386"/>
      <c r="MJO73" s="386"/>
      <c r="MJP73" s="386"/>
      <c r="MJQ73" s="386"/>
      <c r="MJR73" s="386"/>
      <c r="MJS73" s="386"/>
      <c r="MJT73" s="386"/>
      <c r="MJU73" s="386"/>
      <c r="MJV73" s="386"/>
      <c r="MJW73" s="386"/>
      <c r="MJX73" s="386"/>
      <c r="MJY73" s="386"/>
      <c r="MJZ73" s="386"/>
      <c r="MKA73" s="386"/>
      <c r="MKB73" s="386"/>
      <c r="MKC73" s="386"/>
      <c r="MKD73" s="386"/>
      <c r="MKE73" s="386"/>
      <c r="MKF73" s="386"/>
      <c r="MKG73" s="386"/>
      <c r="MKH73" s="386"/>
      <c r="MKI73" s="386"/>
      <c r="MKJ73" s="386"/>
      <c r="MKK73" s="386"/>
      <c r="MKL73" s="386"/>
      <c r="MKM73" s="386"/>
      <c r="MKN73" s="386"/>
      <c r="MKO73" s="386"/>
      <c r="MKP73" s="386"/>
      <c r="MKQ73" s="386"/>
      <c r="MKR73" s="386"/>
      <c r="MKS73" s="386"/>
      <c r="MKT73" s="386"/>
      <c r="MKU73" s="386"/>
      <c r="MKV73" s="386"/>
      <c r="MKW73" s="386"/>
      <c r="MKX73" s="386"/>
      <c r="MKY73" s="386"/>
      <c r="MKZ73" s="386"/>
      <c r="MLA73" s="386"/>
      <c r="MLB73" s="386"/>
      <c r="MLC73" s="386"/>
      <c r="MLD73" s="386"/>
      <c r="MLE73" s="386"/>
      <c r="MLF73" s="386"/>
      <c r="MLG73" s="386"/>
      <c r="MLH73" s="386"/>
      <c r="MLI73" s="386"/>
      <c r="MLJ73" s="386"/>
      <c r="MLK73" s="386"/>
      <c r="MLL73" s="386"/>
      <c r="MLM73" s="386"/>
      <c r="MLN73" s="386"/>
      <c r="MLO73" s="386"/>
      <c r="MLP73" s="386"/>
      <c r="MLQ73" s="386"/>
      <c r="MLR73" s="386"/>
      <c r="MLS73" s="386"/>
      <c r="MLT73" s="386"/>
      <c r="MLU73" s="386"/>
      <c r="MLV73" s="386"/>
      <c r="MLW73" s="386"/>
      <c r="MLX73" s="386"/>
      <c r="MLY73" s="386"/>
      <c r="MLZ73" s="386"/>
      <c r="MMA73" s="386"/>
      <c r="MMB73" s="386"/>
      <c r="MMC73" s="386"/>
      <c r="MMD73" s="386"/>
      <c r="MME73" s="386"/>
      <c r="MMF73" s="386"/>
      <c r="MMG73" s="386"/>
      <c r="MMH73" s="386"/>
      <c r="MMI73" s="386"/>
      <c r="MMJ73" s="386"/>
      <c r="MMK73" s="386"/>
      <c r="MML73" s="386"/>
      <c r="MMM73" s="386"/>
      <c r="MMN73" s="386"/>
      <c r="MMO73" s="386"/>
      <c r="MMP73" s="386"/>
      <c r="MMQ73" s="386"/>
      <c r="MMR73" s="386"/>
      <c r="MMS73" s="386"/>
      <c r="MMT73" s="386"/>
      <c r="MMU73" s="386"/>
      <c r="MMV73" s="386"/>
      <c r="MMW73" s="386"/>
      <c r="MMX73" s="386"/>
      <c r="MMY73" s="386"/>
      <c r="MMZ73" s="386"/>
      <c r="MNA73" s="386"/>
      <c r="MNB73" s="386"/>
      <c r="MNC73" s="386"/>
      <c r="MND73" s="386"/>
      <c r="MNE73" s="386"/>
      <c r="MNF73" s="386"/>
      <c r="MNG73" s="386"/>
      <c r="MNH73" s="386"/>
      <c r="MNI73" s="386"/>
      <c r="MNJ73" s="386"/>
      <c r="MNK73" s="386"/>
      <c r="MNL73" s="386"/>
      <c r="MNM73" s="386"/>
      <c r="MNN73" s="386"/>
      <c r="MNO73" s="386"/>
      <c r="MNP73" s="386"/>
      <c r="MNQ73" s="386"/>
      <c r="MNR73" s="386"/>
      <c r="MNS73" s="386"/>
      <c r="MNT73" s="386"/>
      <c r="MNU73" s="386"/>
      <c r="MNV73" s="386"/>
      <c r="MNW73" s="386"/>
      <c r="MNX73" s="386"/>
      <c r="MNY73" s="386"/>
      <c r="MNZ73" s="386"/>
      <c r="MOA73" s="386"/>
      <c r="MOB73" s="386"/>
      <c r="MOC73" s="386"/>
      <c r="MOD73" s="386"/>
      <c r="MOE73" s="386"/>
      <c r="MOF73" s="386"/>
      <c r="MOG73" s="386"/>
      <c r="MOH73" s="386"/>
      <c r="MOI73" s="386"/>
      <c r="MOJ73" s="386"/>
      <c r="MOK73" s="386"/>
      <c r="MOL73" s="386"/>
      <c r="MOM73" s="386"/>
      <c r="MON73" s="386"/>
      <c r="MOO73" s="386"/>
      <c r="MOP73" s="386"/>
      <c r="MOQ73" s="386"/>
      <c r="MOR73" s="386"/>
      <c r="MOS73" s="386"/>
      <c r="MOT73" s="386"/>
      <c r="MOU73" s="386"/>
      <c r="MOV73" s="386"/>
      <c r="MOW73" s="386"/>
      <c r="MOX73" s="386"/>
      <c r="MOY73" s="386"/>
      <c r="MOZ73" s="386"/>
      <c r="MPA73" s="386"/>
      <c r="MPB73" s="386"/>
      <c r="MPC73" s="386"/>
      <c r="MPD73" s="386"/>
      <c r="MPE73" s="386"/>
      <c r="MPF73" s="386"/>
      <c r="MPG73" s="386"/>
      <c r="MPH73" s="386"/>
      <c r="MPI73" s="386"/>
      <c r="MPJ73" s="386"/>
      <c r="MPK73" s="386"/>
      <c r="MPL73" s="386"/>
      <c r="MPM73" s="386"/>
      <c r="MPN73" s="386"/>
      <c r="MPO73" s="386"/>
      <c r="MPP73" s="386"/>
      <c r="MPQ73" s="386"/>
      <c r="MPR73" s="386"/>
      <c r="MPS73" s="386"/>
      <c r="MPT73" s="386"/>
      <c r="MPU73" s="386"/>
      <c r="MPV73" s="386"/>
      <c r="MPW73" s="386"/>
      <c r="MPX73" s="386"/>
      <c r="MPY73" s="386"/>
      <c r="MPZ73" s="386"/>
      <c r="MQA73" s="386"/>
      <c r="MQB73" s="386"/>
      <c r="MQC73" s="386"/>
      <c r="MQD73" s="386"/>
      <c r="MQE73" s="386"/>
      <c r="MQF73" s="386"/>
      <c r="MQG73" s="386"/>
      <c r="MQH73" s="386"/>
      <c r="MQI73" s="386"/>
      <c r="MQJ73" s="386"/>
      <c r="MQK73" s="386"/>
      <c r="MQL73" s="386"/>
      <c r="MQM73" s="386"/>
      <c r="MQN73" s="386"/>
      <c r="MQO73" s="386"/>
      <c r="MQP73" s="386"/>
      <c r="MQQ73" s="386"/>
      <c r="MQR73" s="386"/>
      <c r="MQS73" s="386"/>
      <c r="MQT73" s="386"/>
      <c r="MQU73" s="386"/>
      <c r="MQV73" s="386"/>
      <c r="MQW73" s="386"/>
      <c r="MQX73" s="386"/>
      <c r="MQY73" s="386"/>
      <c r="MQZ73" s="386"/>
      <c r="MRA73" s="386"/>
      <c r="MRB73" s="386"/>
      <c r="MRC73" s="386"/>
      <c r="MRD73" s="386"/>
      <c r="MRE73" s="386"/>
      <c r="MRF73" s="386"/>
      <c r="MRG73" s="386"/>
      <c r="MRH73" s="386"/>
      <c r="MRI73" s="386"/>
      <c r="MRJ73" s="386"/>
      <c r="MRK73" s="386"/>
      <c r="MRL73" s="386"/>
      <c r="MRM73" s="386"/>
      <c r="MRN73" s="386"/>
      <c r="MRO73" s="386"/>
      <c r="MRP73" s="386"/>
      <c r="MRQ73" s="386"/>
      <c r="MRR73" s="386"/>
      <c r="MRS73" s="386"/>
      <c r="MRT73" s="386"/>
      <c r="MRU73" s="386"/>
      <c r="MRV73" s="386"/>
      <c r="MRW73" s="386"/>
      <c r="MRX73" s="386"/>
      <c r="MRY73" s="386"/>
      <c r="MRZ73" s="386"/>
      <c r="MSA73" s="386"/>
      <c r="MSB73" s="386"/>
      <c r="MSC73" s="386"/>
      <c r="MSD73" s="386"/>
      <c r="MSE73" s="386"/>
      <c r="MSF73" s="386"/>
      <c r="MSG73" s="386"/>
      <c r="MSH73" s="386"/>
      <c r="MSI73" s="386"/>
      <c r="MSJ73" s="386"/>
      <c r="MSK73" s="386"/>
      <c r="MSL73" s="386"/>
      <c r="MSM73" s="386"/>
      <c r="MSN73" s="386"/>
      <c r="MSO73" s="386"/>
      <c r="MSP73" s="386"/>
      <c r="MSQ73" s="386"/>
      <c r="MSR73" s="386"/>
      <c r="MSS73" s="386"/>
      <c r="MST73" s="386"/>
      <c r="MSU73" s="386"/>
      <c r="MSV73" s="386"/>
      <c r="MSW73" s="386"/>
      <c r="MSX73" s="386"/>
      <c r="MSY73" s="386"/>
      <c r="MSZ73" s="386"/>
      <c r="MTA73" s="386"/>
      <c r="MTB73" s="386"/>
      <c r="MTC73" s="386"/>
      <c r="MTD73" s="386"/>
      <c r="MTE73" s="386"/>
      <c r="MTF73" s="386"/>
      <c r="MTG73" s="386"/>
      <c r="MTH73" s="386"/>
      <c r="MTI73" s="386"/>
      <c r="MTJ73" s="386"/>
      <c r="MTK73" s="386"/>
      <c r="MTL73" s="386"/>
      <c r="MTM73" s="386"/>
      <c r="MTN73" s="386"/>
      <c r="MTO73" s="386"/>
      <c r="MTP73" s="386"/>
      <c r="MTQ73" s="386"/>
      <c r="MTR73" s="386"/>
      <c r="MTS73" s="386"/>
      <c r="MTT73" s="386"/>
      <c r="MTU73" s="386"/>
      <c r="MTV73" s="386"/>
      <c r="MTW73" s="386"/>
      <c r="MTX73" s="386"/>
      <c r="MTY73" s="386"/>
      <c r="MTZ73" s="386"/>
      <c r="MUA73" s="386"/>
      <c r="MUB73" s="386"/>
      <c r="MUC73" s="386"/>
      <c r="MUD73" s="386"/>
      <c r="MUE73" s="386"/>
      <c r="MUF73" s="386"/>
      <c r="MUG73" s="386"/>
      <c r="MUH73" s="386"/>
      <c r="MUI73" s="386"/>
      <c r="MUJ73" s="386"/>
      <c r="MUK73" s="386"/>
      <c r="MUL73" s="386"/>
      <c r="MUM73" s="386"/>
      <c r="MUN73" s="386"/>
      <c r="MUO73" s="386"/>
      <c r="MUP73" s="386"/>
      <c r="MUQ73" s="386"/>
      <c r="MUR73" s="386"/>
      <c r="MUS73" s="386"/>
      <c r="MUT73" s="386"/>
      <c r="MUU73" s="386"/>
      <c r="MUV73" s="386"/>
      <c r="MUW73" s="386"/>
      <c r="MUX73" s="386"/>
      <c r="MUY73" s="386"/>
      <c r="MUZ73" s="386"/>
      <c r="MVA73" s="386"/>
      <c r="MVB73" s="386"/>
      <c r="MVC73" s="386"/>
      <c r="MVD73" s="386"/>
      <c r="MVE73" s="386"/>
      <c r="MVF73" s="386"/>
      <c r="MVG73" s="386"/>
      <c r="MVH73" s="386"/>
      <c r="MVI73" s="386"/>
      <c r="MVJ73" s="386"/>
      <c r="MVK73" s="386"/>
      <c r="MVL73" s="386"/>
      <c r="MVM73" s="386"/>
      <c r="MVN73" s="386"/>
      <c r="MVO73" s="386"/>
      <c r="MVP73" s="386"/>
      <c r="MVQ73" s="386"/>
      <c r="MVR73" s="386"/>
      <c r="MVS73" s="386"/>
      <c r="MVT73" s="386"/>
      <c r="MVU73" s="386"/>
      <c r="MVV73" s="386"/>
      <c r="MVW73" s="386"/>
      <c r="MVX73" s="386"/>
      <c r="MVY73" s="386"/>
      <c r="MVZ73" s="386"/>
      <c r="MWA73" s="386"/>
      <c r="MWB73" s="386"/>
      <c r="MWC73" s="386"/>
      <c r="MWD73" s="386"/>
      <c r="MWE73" s="386"/>
      <c r="MWF73" s="386"/>
      <c r="MWG73" s="386"/>
      <c r="MWH73" s="386"/>
      <c r="MWI73" s="386"/>
      <c r="MWJ73" s="386"/>
      <c r="MWK73" s="386"/>
      <c r="MWL73" s="386"/>
      <c r="MWM73" s="386"/>
      <c r="MWN73" s="386"/>
      <c r="MWO73" s="386"/>
      <c r="MWP73" s="386"/>
      <c r="MWQ73" s="386"/>
      <c r="MWR73" s="386"/>
      <c r="MWS73" s="386"/>
      <c r="MWT73" s="386"/>
      <c r="MWU73" s="386"/>
      <c r="MWV73" s="386"/>
      <c r="MWW73" s="386"/>
      <c r="MWX73" s="386"/>
      <c r="MWY73" s="386"/>
      <c r="MWZ73" s="386"/>
      <c r="MXA73" s="386"/>
      <c r="MXB73" s="386"/>
      <c r="MXC73" s="386"/>
      <c r="MXD73" s="386"/>
      <c r="MXE73" s="386"/>
      <c r="MXF73" s="386"/>
      <c r="MXG73" s="386"/>
      <c r="MXH73" s="386"/>
      <c r="MXI73" s="386"/>
      <c r="MXJ73" s="386"/>
      <c r="MXK73" s="386"/>
      <c r="MXL73" s="386"/>
      <c r="MXM73" s="386"/>
      <c r="MXN73" s="386"/>
      <c r="MXO73" s="386"/>
      <c r="MXP73" s="386"/>
      <c r="MXQ73" s="386"/>
      <c r="MXR73" s="386"/>
      <c r="MXS73" s="386"/>
      <c r="MXT73" s="386"/>
      <c r="MXU73" s="386"/>
      <c r="MXV73" s="386"/>
      <c r="MXW73" s="386"/>
      <c r="MXX73" s="386"/>
      <c r="MXY73" s="386"/>
      <c r="MXZ73" s="386"/>
      <c r="MYA73" s="386"/>
      <c r="MYB73" s="386"/>
      <c r="MYC73" s="386"/>
      <c r="MYD73" s="386"/>
      <c r="MYE73" s="386"/>
      <c r="MYF73" s="386"/>
      <c r="MYG73" s="386"/>
      <c r="MYH73" s="386"/>
      <c r="MYI73" s="386"/>
      <c r="MYJ73" s="386"/>
      <c r="MYK73" s="386"/>
      <c r="MYL73" s="386"/>
      <c r="MYM73" s="386"/>
      <c r="MYN73" s="386"/>
      <c r="MYO73" s="386"/>
      <c r="MYP73" s="386"/>
      <c r="MYQ73" s="386"/>
      <c r="MYR73" s="386"/>
      <c r="MYS73" s="386"/>
      <c r="MYT73" s="386"/>
      <c r="MYU73" s="386"/>
      <c r="MYV73" s="386"/>
      <c r="MYW73" s="386"/>
      <c r="MYX73" s="386"/>
      <c r="MYY73" s="386"/>
      <c r="MYZ73" s="386"/>
      <c r="MZA73" s="386"/>
      <c r="MZB73" s="386"/>
      <c r="MZC73" s="386"/>
      <c r="MZD73" s="386"/>
      <c r="MZE73" s="386"/>
      <c r="MZF73" s="386"/>
      <c r="MZG73" s="386"/>
      <c r="MZH73" s="386"/>
      <c r="MZI73" s="386"/>
      <c r="MZJ73" s="386"/>
      <c r="MZK73" s="386"/>
      <c r="MZL73" s="386"/>
      <c r="MZM73" s="386"/>
      <c r="MZN73" s="386"/>
      <c r="MZO73" s="386"/>
      <c r="MZP73" s="386"/>
      <c r="MZQ73" s="386"/>
      <c r="MZR73" s="386"/>
      <c r="MZS73" s="386"/>
      <c r="MZT73" s="386"/>
      <c r="MZU73" s="386"/>
      <c r="MZV73" s="386"/>
      <c r="MZW73" s="386"/>
      <c r="MZX73" s="386"/>
      <c r="MZY73" s="386"/>
      <c r="MZZ73" s="386"/>
      <c r="NAA73" s="386"/>
      <c r="NAB73" s="386"/>
      <c r="NAC73" s="386"/>
      <c r="NAD73" s="386"/>
      <c r="NAE73" s="386"/>
      <c r="NAF73" s="386"/>
      <c r="NAG73" s="386"/>
      <c r="NAH73" s="386"/>
      <c r="NAI73" s="386"/>
      <c r="NAJ73" s="386"/>
      <c r="NAK73" s="386"/>
      <c r="NAL73" s="386"/>
      <c r="NAM73" s="386"/>
      <c r="NAN73" s="386"/>
      <c r="NAO73" s="386"/>
      <c r="NAP73" s="386"/>
      <c r="NAQ73" s="386"/>
      <c r="NAR73" s="386"/>
      <c r="NAS73" s="386"/>
      <c r="NAT73" s="386"/>
      <c r="NAU73" s="386"/>
      <c r="NAV73" s="386"/>
      <c r="NAW73" s="386"/>
      <c r="NAX73" s="386"/>
      <c r="NAY73" s="386"/>
      <c r="NAZ73" s="386"/>
      <c r="NBA73" s="386"/>
      <c r="NBB73" s="386"/>
      <c r="NBC73" s="386"/>
      <c r="NBD73" s="386"/>
      <c r="NBE73" s="386"/>
      <c r="NBF73" s="386"/>
      <c r="NBG73" s="386"/>
      <c r="NBH73" s="386"/>
      <c r="NBI73" s="386"/>
      <c r="NBJ73" s="386"/>
      <c r="NBK73" s="386"/>
      <c r="NBL73" s="386"/>
      <c r="NBM73" s="386"/>
      <c r="NBN73" s="386"/>
      <c r="NBO73" s="386"/>
      <c r="NBP73" s="386"/>
      <c r="NBQ73" s="386"/>
      <c r="NBR73" s="386"/>
      <c r="NBS73" s="386"/>
      <c r="NBT73" s="386"/>
      <c r="NBU73" s="386"/>
      <c r="NBV73" s="386"/>
      <c r="NBW73" s="386"/>
      <c r="NBX73" s="386"/>
      <c r="NBY73" s="386"/>
      <c r="NBZ73" s="386"/>
      <c r="NCA73" s="386"/>
      <c r="NCB73" s="386"/>
      <c r="NCC73" s="386"/>
      <c r="NCD73" s="386"/>
      <c r="NCE73" s="386"/>
      <c r="NCF73" s="386"/>
      <c r="NCG73" s="386"/>
      <c r="NCH73" s="386"/>
      <c r="NCI73" s="386"/>
      <c r="NCJ73" s="386"/>
      <c r="NCK73" s="386"/>
      <c r="NCL73" s="386"/>
      <c r="NCM73" s="386"/>
      <c r="NCN73" s="386"/>
      <c r="NCO73" s="386"/>
      <c r="NCP73" s="386"/>
      <c r="NCQ73" s="386"/>
      <c r="NCR73" s="386"/>
      <c r="NCS73" s="386"/>
      <c r="NCT73" s="386"/>
      <c r="NCU73" s="386"/>
      <c r="NCV73" s="386"/>
      <c r="NCW73" s="386"/>
      <c r="NCX73" s="386"/>
      <c r="NCY73" s="386"/>
      <c r="NCZ73" s="386"/>
      <c r="NDA73" s="386"/>
      <c r="NDB73" s="386"/>
      <c r="NDC73" s="386"/>
      <c r="NDD73" s="386"/>
      <c r="NDE73" s="386"/>
      <c r="NDF73" s="386"/>
      <c r="NDG73" s="386"/>
      <c r="NDH73" s="386"/>
      <c r="NDI73" s="386"/>
      <c r="NDJ73" s="386"/>
      <c r="NDK73" s="386"/>
      <c r="NDL73" s="386"/>
      <c r="NDM73" s="386"/>
      <c r="NDN73" s="386"/>
      <c r="NDO73" s="386"/>
      <c r="NDP73" s="386"/>
      <c r="NDQ73" s="386"/>
      <c r="NDR73" s="386"/>
      <c r="NDS73" s="386"/>
      <c r="NDT73" s="386"/>
      <c r="NDU73" s="386"/>
      <c r="NDV73" s="386"/>
      <c r="NDW73" s="386"/>
      <c r="NDX73" s="386"/>
      <c r="NDY73" s="386"/>
      <c r="NDZ73" s="386"/>
      <c r="NEA73" s="386"/>
      <c r="NEB73" s="386"/>
      <c r="NEC73" s="386"/>
      <c r="NED73" s="386"/>
      <c r="NEE73" s="386"/>
      <c r="NEF73" s="386"/>
      <c r="NEG73" s="386"/>
      <c r="NEH73" s="386"/>
      <c r="NEI73" s="386"/>
      <c r="NEJ73" s="386"/>
      <c r="NEK73" s="386"/>
      <c r="NEL73" s="386"/>
      <c r="NEM73" s="386"/>
      <c r="NEN73" s="386"/>
      <c r="NEO73" s="386"/>
      <c r="NEP73" s="386"/>
      <c r="NEQ73" s="386"/>
      <c r="NER73" s="386"/>
      <c r="NES73" s="386"/>
      <c r="NET73" s="386"/>
      <c r="NEU73" s="386"/>
      <c r="NEV73" s="386"/>
      <c r="NEW73" s="386"/>
      <c r="NEX73" s="386"/>
      <c r="NEY73" s="386"/>
      <c r="NEZ73" s="386"/>
      <c r="NFA73" s="386"/>
      <c r="NFB73" s="386"/>
      <c r="NFC73" s="386"/>
      <c r="NFD73" s="386"/>
      <c r="NFE73" s="386"/>
      <c r="NFF73" s="386"/>
      <c r="NFG73" s="386"/>
      <c r="NFH73" s="386"/>
      <c r="NFI73" s="386"/>
      <c r="NFJ73" s="386"/>
      <c r="NFK73" s="386"/>
      <c r="NFL73" s="386"/>
      <c r="NFM73" s="386"/>
      <c r="NFN73" s="386"/>
      <c r="NFO73" s="386"/>
      <c r="NFP73" s="386"/>
      <c r="NFQ73" s="386"/>
      <c r="NFR73" s="386"/>
      <c r="NFS73" s="386"/>
      <c r="NFT73" s="386"/>
      <c r="NFU73" s="386"/>
      <c r="NFV73" s="386"/>
      <c r="NFW73" s="386"/>
      <c r="NFX73" s="386"/>
      <c r="NFY73" s="386"/>
      <c r="NFZ73" s="386"/>
      <c r="NGA73" s="386"/>
      <c r="NGB73" s="386"/>
      <c r="NGC73" s="386"/>
      <c r="NGD73" s="386"/>
      <c r="NGE73" s="386"/>
      <c r="NGF73" s="386"/>
      <c r="NGG73" s="386"/>
      <c r="NGH73" s="386"/>
      <c r="NGI73" s="386"/>
      <c r="NGJ73" s="386"/>
      <c r="NGK73" s="386"/>
      <c r="NGL73" s="386"/>
      <c r="NGM73" s="386"/>
      <c r="NGN73" s="386"/>
      <c r="NGO73" s="386"/>
      <c r="NGP73" s="386"/>
      <c r="NGQ73" s="386"/>
      <c r="NGR73" s="386"/>
      <c r="NGS73" s="386"/>
      <c r="NGT73" s="386"/>
      <c r="NGU73" s="386"/>
      <c r="NGV73" s="386"/>
      <c r="NGW73" s="386"/>
      <c r="NGX73" s="386"/>
      <c r="NGY73" s="386"/>
      <c r="NGZ73" s="386"/>
      <c r="NHA73" s="386"/>
      <c r="NHB73" s="386"/>
      <c r="NHC73" s="386"/>
      <c r="NHD73" s="386"/>
      <c r="NHE73" s="386"/>
      <c r="NHF73" s="386"/>
      <c r="NHG73" s="386"/>
      <c r="NHH73" s="386"/>
      <c r="NHI73" s="386"/>
      <c r="NHJ73" s="386"/>
      <c r="NHK73" s="386"/>
      <c r="NHL73" s="386"/>
      <c r="NHM73" s="386"/>
      <c r="NHN73" s="386"/>
      <c r="NHO73" s="386"/>
      <c r="NHP73" s="386"/>
      <c r="NHQ73" s="386"/>
      <c r="NHR73" s="386"/>
      <c r="NHS73" s="386"/>
      <c r="NHT73" s="386"/>
      <c r="NHU73" s="386"/>
      <c r="NHV73" s="386"/>
      <c r="NHW73" s="386"/>
      <c r="NHX73" s="386"/>
      <c r="NHY73" s="386"/>
      <c r="NHZ73" s="386"/>
      <c r="NIA73" s="386"/>
      <c r="NIB73" s="386"/>
      <c r="NIC73" s="386"/>
      <c r="NID73" s="386"/>
      <c r="NIE73" s="386"/>
      <c r="NIF73" s="386"/>
      <c r="NIG73" s="386"/>
      <c r="NIH73" s="386"/>
      <c r="NII73" s="386"/>
      <c r="NIJ73" s="386"/>
      <c r="NIK73" s="386"/>
      <c r="NIL73" s="386"/>
      <c r="NIM73" s="386"/>
      <c r="NIN73" s="386"/>
      <c r="NIO73" s="386"/>
      <c r="NIP73" s="386"/>
      <c r="NIQ73" s="386"/>
      <c r="NIR73" s="386"/>
      <c r="NIS73" s="386"/>
      <c r="NIT73" s="386"/>
      <c r="NIU73" s="386"/>
      <c r="NIV73" s="386"/>
      <c r="NIW73" s="386"/>
      <c r="NIX73" s="386"/>
      <c r="NIY73" s="386"/>
      <c r="NIZ73" s="386"/>
      <c r="NJA73" s="386"/>
      <c r="NJB73" s="386"/>
      <c r="NJC73" s="386"/>
      <c r="NJD73" s="386"/>
      <c r="NJE73" s="386"/>
      <c r="NJF73" s="386"/>
      <c r="NJG73" s="386"/>
      <c r="NJH73" s="386"/>
      <c r="NJI73" s="386"/>
      <c r="NJJ73" s="386"/>
      <c r="NJK73" s="386"/>
      <c r="NJL73" s="386"/>
      <c r="NJM73" s="386"/>
      <c r="NJN73" s="386"/>
      <c r="NJO73" s="386"/>
      <c r="NJP73" s="386"/>
      <c r="NJQ73" s="386"/>
      <c r="NJR73" s="386"/>
      <c r="NJS73" s="386"/>
      <c r="NJT73" s="386"/>
      <c r="NJU73" s="386"/>
      <c r="NJV73" s="386"/>
      <c r="NJW73" s="386"/>
      <c r="NJX73" s="386"/>
      <c r="NJY73" s="386"/>
      <c r="NJZ73" s="386"/>
      <c r="NKA73" s="386"/>
      <c r="NKB73" s="386"/>
      <c r="NKC73" s="386"/>
      <c r="NKD73" s="386"/>
      <c r="NKE73" s="386"/>
      <c r="NKF73" s="386"/>
      <c r="NKG73" s="386"/>
      <c r="NKH73" s="386"/>
      <c r="NKI73" s="386"/>
      <c r="NKJ73" s="386"/>
      <c r="NKK73" s="386"/>
      <c r="NKL73" s="386"/>
      <c r="NKM73" s="386"/>
      <c r="NKN73" s="386"/>
      <c r="NKO73" s="386"/>
      <c r="NKP73" s="386"/>
      <c r="NKQ73" s="386"/>
      <c r="NKR73" s="386"/>
      <c r="NKS73" s="386"/>
      <c r="NKT73" s="386"/>
      <c r="NKU73" s="386"/>
      <c r="NKV73" s="386"/>
      <c r="NKW73" s="386"/>
      <c r="NKX73" s="386"/>
      <c r="NKY73" s="386"/>
      <c r="NKZ73" s="386"/>
      <c r="NLA73" s="386"/>
      <c r="NLB73" s="386"/>
      <c r="NLC73" s="386"/>
      <c r="NLD73" s="386"/>
      <c r="NLE73" s="386"/>
      <c r="NLF73" s="386"/>
      <c r="NLG73" s="386"/>
      <c r="NLH73" s="386"/>
      <c r="NLI73" s="386"/>
      <c r="NLJ73" s="386"/>
      <c r="NLK73" s="386"/>
      <c r="NLL73" s="386"/>
      <c r="NLM73" s="386"/>
      <c r="NLN73" s="386"/>
      <c r="NLO73" s="386"/>
      <c r="NLP73" s="386"/>
      <c r="NLQ73" s="386"/>
      <c r="NLR73" s="386"/>
      <c r="NLS73" s="386"/>
      <c r="NLT73" s="386"/>
      <c r="NLU73" s="386"/>
      <c r="NLV73" s="386"/>
      <c r="NLW73" s="386"/>
      <c r="NLX73" s="386"/>
      <c r="NLY73" s="386"/>
      <c r="NLZ73" s="386"/>
      <c r="NMA73" s="386"/>
      <c r="NMB73" s="386"/>
      <c r="NMC73" s="386"/>
      <c r="NMD73" s="386"/>
      <c r="NME73" s="386"/>
      <c r="NMF73" s="386"/>
      <c r="NMG73" s="386"/>
      <c r="NMH73" s="386"/>
      <c r="NMI73" s="386"/>
      <c r="NMJ73" s="386"/>
      <c r="NMK73" s="386"/>
      <c r="NML73" s="386"/>
      <c r="NMM73" s="386"/>
      <c r="NMN73" s="386"/>
      <c r="NMO73" s="386"/>
      <c r="NMP73" s="386"/>
      <c r="NMQ73" s="386"/>
      <c r="NMR73" s="386"/>
      <c r="NMS73" s="386"/>
      <c r="NMT73" s="386"/>
      <c r="NMU73" s="386"/>
      <c r="NMV73" s="386"/>
      <c r="NMW73" s="386"/>
      <c r="NMX73" s="386"/>
      <c r="NMY73" s="386"/>
      <c r="NMZ73" s="386"/>
      <c r="NNA73" s="386"/>
      <c r="NNB73" s="386"/>
      <c r="NNC73" s="386"/>
      <c r="NND73" s="386"/>
      <c r="NNE73" s="386"/>
      <c r="NNF73" s="386"/>
      <c r="NNG73" s="386"/>
      <c r="NNH73" s="386"/>
      <c r="NNI73" s="386"/>
      <c r="NNJ73" s="386"/>
      <c r="NNK73" s="386"/>
      <c r="NNL73" s="386"/>
      <c r="NNM73" s="386"/>
      <c r="NNN73" s="386"/>
      <c r="NNO73" s="386"/>
      <c r="NNP73" s="386"/>
      <c r="NNQ73" s="386"/>
      <c r="NNR73" s="386"/>
      <c r="NNS73" s="386"/>
      <c r="NNT73" s="386"/>
      <c r="NNU73" s="386"/>
      <c r="NNV73" s="386"/>
      <c r="NNW73" s="386"/>
      <c r="NNX73" s="386"/>
      <c r="NNY73" s="386"/>
      <c r="NNZ73" s="386"/>
      <c r="NOA73" s="386"/>
      <c r="NOB73" s="386"/>
      <c r="NOC73" s="386"/>
      <c r="NOD73" s="386"/>
      <c r="NOE73" s="386"/>
      <c r="NOF73" s="386"/>
      <c r="NOG73" s="386"/>
      <c r="NOH73" s="386"/>
      <c r="NOI73" s="386"/>
      <c r="NOJ73" s="386"/>
      <c r="NOK73" s="386"/>
      <c r="NOL73" s="386"/>
      <c r="NOM73" s="386"/>
      <c r="NON73" s="386"/>
      <c r="NOO73" s="386"/>
      <c r="NOP73" s="386"/>
      <c r="NOQ73" s="386"/>
      <c r="NOR73" s="386"/>
      <c r="NOS73" s="386"/>
      <c r="NOT73" s="386"/>
      <c r="NOU73" s="386"/>
      <c r="NOV73" s="386"/>
      <c r="NOW73" s="386"/>
      <c r="NOX73" s="386"/>
      <c r="NOY73" s="386"/>
      <c r="NOZ73" s="386"/>
      <c r="NPA73" s="386"/>
      <c r="NPB73" s="386"/>
      <c r="NPC73" s="386"/>
      <c r="NPD73" s="386"/>
      <c r="NPE73" s="386"/>
      <c r="NPF73" s="386"/>
      <c r="NPG73" s="386"/>
      <c r="NPH73" s="386"/>
      <c r="NPI73" s="386"/>
      <c r="NPJ73" s="386"/>
      <c r="NPK73" s="386"/>
      <c r="NPL73" s="386"/>
      <c r="NPM73" s="386"/>
      <c r="NPN73" s="386"/>
      <c r="NPO73" s="386"/>
      <c r="NPP73" s="386"/>
      <c r="NPQ73" s="386"/>
      <c r="NPR73" s="386"/>
      <c r="NPS73" s="386"/>
      <c r="NPT73" s="386"/>
      <c r="NPU73" s="386"/>
      <c r="NPV73" s="386"/>
      <c r="NPW73" s="386"/>
      <c r="NPX73" s="386"/>
      <c r="NPY73" s="386"/>
      <c r="NPZ73" s="386"/>
      <c r="NQA73" s="386"/>
      <c r="NQB73" s="386"/>
      <c r="NQC73" s="386"/>
      <c r="NQD73" s="386"/>
      <c r="NQE73" s="386"/>
      <c r="NQF73" s="386"/>
      <c r="NQG73" s="386"/>
      <c r="NQH73" s="386"/>
      <c r="NQI73" s="386"/>
      <c r="NQJ73" s="386"/>
      <c r="NQK73" s="386"/>
      <c r="NQL73" s="386"/>
      <c r="NQM73" s="386"/>
      <c r="NQN73" s="386"/>
      <c r="NQO73" s="386"/>
      <c r="NQP73" s="386"/>
      <c r="NQQ73" s="386"/>
      <c r="NQR73" s="386"/>
      <c r="NQS73" s="386"/>
      <c r="NQT73" s="386"/>
      <c r="NQU73" s="386"/>
      <c r="NQV73" s="386"/>
      <c r="NQW73" s="386"/>
      <c r="NQX73" s="386"/>
      <c r="NQY73" s="386"/>
      <c r="NQZ73" s="386"/>
      <c r="NRA73" s="386"/>
      <c r="NRB73" s="386"/>
      <c r="NRC73" s="386"/>
      <c r="NRD73" s="386"/>
      <c r="NRE73" s="386"/>
      <c r="NRF73" s="386"/>
      <c r="NRG73" s="386"/>
      <c r="NRH73" s="386"/>
      <c r="NRI73" s="386"/>
      <c r="NRJ73" s="386"/>
      <c r="NRK73" s="386"/>
      <c r="NRL73" s="386"/>
      <c r="NRM73" s="386"/>
      <c r="NRN73" s="386"/>
      <c r="NRO73" s="386"/>
      <c r="NRP73" s="386"/>
      <c r="NRQ73" s="386"/>
      <c r="NRR73" s="386"/>
      <c r="NRS73" s="386"/>
      <c r="NRT73" s="386"/>
      <c r="NRU73" s="386"/>
      <c r="NRV73" s="386"/>
      <c r="NRW73" s="386"/>
      <c r="NRX73" s="386"/>
      <c r="NRY73" s="386"/>
      <c r="NRZ73" s="386"/>
      <c r="NSA73" s="386"/>
      <c r="NSB73" s="386"/>
      <c r="NSC73" s="386"/>
      <c r="NSD73" s="386"/>
      <c r="NSE73" s="386"/>
      <c r="NSF73" s="386"/>
      <c r="NSG73" s="386"/>
      <c r="NSH73" s="386"/>
      <c r="NSI73" s="386"/>
      <c r="NSJ73" s="386"/>
      <c r="NSK73" s="386"/>
      <c r="NSL73" s="386"/>
      <c r="NSM73" s="386"/>
      <c r="NSN73" s="386"/>
      <c r="NSO73" s="386"/>
      <c r="NSP73" s="386"/>
      <c r="NSQ73" s="386"/>
      <c r="NSR73" s="386"/>
      <c r="NSS73" s="386"/>
      <c r="NST73" s="386"/>
      <c r="NSU73" s="386"/>
      <c r="NSV73" s="386"/>
      <c r="NSW73" s="386"/>
      <c r="NSX73" s="386"/>
      <c r="NSY73" s="386"/>
      <c r="NSZ73" s="386"/>
      <c r="NTA73" s="386"/>
      <c r="NTB73" s="386"/>
      <c r="NTC73" s="386"/>
      <c r="NTD73" s="386"/>
      <c r="NTE73" s="386"/>
      <c r="NTF73" s="386"/>
      <c r="NTG73" s="386"/>
      <c r="NTH73" s="386"/>
      <c r="NTI73" s="386"/>
      <c r="NTJ73" s="386"/>
      <c r="NTK73" s="386"/>
      <c r="NTL73" s="386"/>
      <c r="NTM73" s="386"/>
      <c r="NTN73" s="386"/>
      <c r="NTO73" s="386"/>
      <c r="NTP73" s="386"/>
      <c r="NTQ73" s="386"/>
      <c r="NTR73" s="386"/>
      <c r="NTS73" s="386"/>
      <c r="NTT73" s="386"/>
      <c r="NTU73" s="386"/>
      <c r="NTV73" s="386"/>
      <c r="NTW73" s="386"/>
      <c r="NTX73" s="386"/>
      <c r="NTY73" s="386"/>
      <c r="NTZ73" s="386"/>
      <c r="NUA73" s="386"/>
      <c r="NUB73" s="386"/>
      <c r="NUC73" s="386"/>
      <c r="NUD73" s="386"/>
      <c r="NUE73" s="386"/>
      <c r="NUF73" s="386"/>
      <c r="NUG73" s="386"/>
      <c r="NUH73" s="386"/>
      <c r="NUI73" s="386"/>
      <c r="NUJ73" s="386"/>
      <c r="NUK73" s="386"/>
      <c r="NUL73" s="386"/>
      <c r="NUM73" s="386"/>
      <c r="NUN73" s="386"/>
      <c r="NUO73" s="386"/>
      <c r="NUP73" s="386"/>
      <c r="NUQ73" s="386"/>
      <c r="NUR73" s="386"/>
      <c r="NUS73" s="386"/>
      <c r="NUT73" s="386"/>
      <c r="NUU73" s="386"/>
      <c r="NUV73" s="386"/>
      <c r="NUW73" s="386"/>
      <c r="NUX73" s="386"/>
      <c r="NUY73" s="386"/>
      <c r="NUZ73" s="386"/>
      <c r="NVA73" s="386"/>
      <c r="NVB73" s="386"/>
      <c r="NVC73" s="386"/>
      <c r="NVD73" s="386"/>
      <c r="NVE73" s="386"/>
      <c r="NVF73" s="386"/>
      <c r="NVG73" s="386"/>
      <c r="NVH73" s="386"/>
      <c r="NVI73" s="386"/>
      <c r="NVJ73" s="386"/>
      <c r="NVK73" s="386"/>
      <c r="NVL73" s="386"/>
      <c r="NVM73" s="386"/>
      <c r="NVN73" s="386"/>
      <c r="NVO73" s="386"/>
      <c r="NVP73" s="386"/>
      <c r="NVQ73" s="386"/>
      <c r="NVR73" s="386"/>
      <c r="NVS73" s="386"/>
      <c r="NVT73" s="386"/>
      <c r="NVU73" s="386"/>
      <c r="NVV73" s="386"/>
      <c r="NVW73" s="386"/>
      <c r="NVX73" s="386"/>
      <c r="NVY73" s="386"/>
      <c r="NVZ73" s="386"/>
      <c r="NWA73" s="386"/>
      <c r="NWB73" s="386"/>
      <c r="NWC73" s="386"/>
      <c r="NWD73" s="386"/>
      <c r="NWE73" s="386"/>
      <c r="NWF73" s="386"/>
      <c r="NWG73" s="386"/>
      <c r="NWH73" s="386"/>
      <c r="NWI73" s="386"/>
      <c r="NWJ73" s="386"/>
      <c r="NWK73" s="386"/>
      <c r="NWL73" s="386"/>
      <c r="NWM73" s="386"/>
      <c r="NWN73" s="386"/>
      <c r="NWO73" s="386"/>
      <c r="NWP73" s="386"/>
      <c r="NWQ73" s="386"/>
      <c r="NWR73" s="386"/>
      <c r="NWS73" s="386"/>
      <c r="NWT73" s="386"/>
      <c r="NWU73" s="386"/>
      <c r="NWV73" s="386"/>
      <c r="NWW73" s="386"/>
      <c r="NWX73" s="386"/>
      <c r="NWY73" s="386"/>
      <c r="NWZ73" s="386"/>
      <c r="NXA73" s="386"/>
      <c r="NXB73" s="386"/>
      <c r="NXC73" s="386"/>
      <c r="NXD73" s="386"/>
      <c r="NXE73" s="386"/>
      <c r="NXF73" s="386"/>
      <c r="NXG73" s="386"/>
      <c r="NXH73" s="386"/>
      <c r="NXI73" s="386"/>
      <c r="NXJ73" s="386"/>
      <c r="NXK73" s="386"/>
      <c r="NXL73" s="386"/>
      <c r="NXM73" s="386"/>
      <c r="NXN73" s="386"/>
      <c r="NXO73" s="386"/>
      <c r="NXP73" s="386"/>
      <c r="NXQ73" s="386"/>
      <c r="NXR73" s="386"/>
      <c r="NXS73" s="386"/>
      <c r="NXT73" s="386"/>
      <c r="NXU73" s="386"/>
      <c r="NXV73" s="386"/>
      <c r="NXW73" s="386"/>
      <c r="NXX73" s="386"/>
      <c r="NXY73" s="386"/>
      <c r="NXZ73" s="386"/>
      <c r="NYA73" s="386"/>
      <c r="NYB73" s="386"/>
      <c r="NYC73" s="386"/>
      <c r="NYD73" s="386"/>
      <c r="NYE73" s="386"/>
      <c r="NYF73" s="386"/>
      <c r="NYG73" s="386"/>
      <c r="NYH73" s="386"/>
      <c r="NYI73" s="386"/>
      <c r="NYJ73" s="386"/>
      <c r="NYK73" s="386"/>
      <c r="NYL73" s="386"/>
      <c r="NYM73" s="386"/>
      <c r="NYN73" s="386"/>
      <c r="NYO73" s="386"/>
      <c r="NYP73" s="386"/>
      <c r="NYQ73" s="386"/>
      <c r="NYR73" s="386"/>
      <c r="NYS73" s="386"/>
      <c r="NYT73" s="386"/>
      <c r="NYU73" s="386"/>
      <c r="NYV73" s="386"/>
      <c r="NYW73" s="386"/>
      <c r="NYX73" s="386"/>
      <c r="NYY73" s="386"/>
      <c r="NYZ73" s="386"/>
      <c r="NZA73" s="386"/>
      <c r="NZB73" s="386"/>
      <c r="NZC73" s="386"/>
      <c r="NZD73" s="386"/>
      <c r="NZE73" s="386"/>
      <c r="NZF73" s="386"/>
      <c r="NZG73" s="386"/>
      <c r="NZH73" s="386"/>
      <c r="NZI73" s="386"/>
      <c r="NZJ73" s="386"/>
      <c r="NZK73" s="386"/>
      <c r="NZL73" s="386"/>
      <c r="NZM73" s="386"/>
      <c r="NZN73" s="386"/>
      <c r="NZO73" s="386"/>
      <c r="NZP73" s="386"/>
      <c r="NZQ73" s="386"/>
      <c r="NZR73" s="386"/>
      <c r="NZS73" s="386"/>
      <c r="NZT73" s="386"/>
      <c r="NZU73" s="386"/>
      <c r="NZV73" s="386"/>
      <c r="NZW73" s="386"/>
      <c r="NZX73" s="386"/>
      <c r="NZY73" s="386"/>
      <c r="NZZ73" s="386"/>
      <c r="OAA73" s="386"/>
      <c r="OAB73" s="386"/>
      <c r="OAC73" s="386"/>
      <c r="OAD73" s="386"/>
      <c r="OAE73" s="386"/>
      <c r="OAF73" s="386"/>
      <c r="OAG73" s="386"/>
      <c r="OAH73" s="386"/>
      <c r="OAI73" s="386"/>
      <c r="OAJ73" s="386"/>
      <c r="OAK73" s="386"/>
      <c r="OAL73" s="386"/>
      <c r="OAM73" s="386"/>
      <c r="OAN73" s="386"/>
      <c r="OAO73" s="386"/>
      <c r="OAP73" s="386"/>
      <c r="OAQ73" s="386"/>
      <c r="OAR73" s="386"/>
      <c r="OAS73" s="386"/>
      <c r="OAT73" s="386"/>
      <c r="OAU73" s="386"/>
      <c r="OAV73" s="386"/>
      <c r="OAW73" s="386"/>
      <c r="OAX73" s="386"/>
      <c r="OAY73" s="386"/>
      <c r="OAZ73" s="386"/>
      <c r="OBA73" s="386"/>
      <c r="OBB73" s="386"/>
      <c r="OBC73" s="386"/>
      <c r="OBD73" s="386"/>
      <c r="OBE73" s="386"/>
      <c r="OBF73" s="386"/>
      <c r="OBG73" s="386"/>
      <c r="OBH73" s="386"/>
      <c r="OBI73" s="386"/>
      <c r="OBJ73" s="386"/>
      <c r="OBK73" s="386"/>
      <c r="OBL73" s="386"/>
      <c r="OBM73" s="386"/>
      <c r="OBN73" s="386"/>
      <c r="OBO73" s="386"/>
      <c r="OBP73" s="386"/>
      <c r="OBQ73" s="386"/>
      <c r="OBR73" s="386"/>
      <c r="OBS73" s="386"/>
      <c r="OBT73" s="386"/>
      <c r="OBU73" s="386"/>
      <c r="OBV73" s="386"/>
      <c r="OBW73" s="386"/>
      <c r="OBX73" s="386"/>
      <c r="OBY73" s="386"/>
      <c r="OBZ73" s="386"/>
      <c r="OCA73" s="386"/>
      <c r="OCB73" s="386"/>
      <c r="OCC73" s="386"/>
      <c r="OCD73" s="386"/>
      <c r="OCE73" s="386"/>
      <c r="OCF73" s="386"/>
      <c r="OCG73" s="386"/>
      <c r="OCH73" s="386"/>
      <c r="OCI73" s="386"/>
      <c r="OCJ73" s="386"/>
      <c r="OCK73" s="386"/>
      <c r="OCL73" s="386"/>
      <c r="OCM73" s="386"/>
      <c r="OCN73" s="386"/>
      <c r="OCO73" s="386"/>
      <c r="OCP73" s="386"/>
      <c r="OCQ73" s="386"/>
      <c r="OCR73" s="386"/>
      <c r="OCS73" s="386"/>
      <c r="OCT73" s="386"/>
      <c r="OCU73" s="386"/>
      <c r="OCV73" s="386"/>
      <c r="OCW73" s="386"/>
      <c r="OCX73" s="386"/>
      <c r="OCY73" s="386"/>
      <c r="OCZ73" s="386"/>
      <c r="ODA73" s="386"/>
      <c r="ODB73" s="386"/>
      <c r="ODC73" s="386"/>
      <c r="ODD73" s="386"/>
      <c r="ODE73" s="386"/>
      <c r="ODF73" s="386"/>
      <c r="ODG73" s="386"/>
      <c r="ODH73" s="386"/>
      <c r="ODI73" s="386"/>
      <c r="ODJ73" s="386"/>
      <c r="ODK73" s="386"/>
      <c r="ODL73" s="386"/>
      <c r="ODM73" s="386"/>
      <c r="ODN73" s="386"/>
      <c r="ODO73" s="386"/>
      <c r="ODP73" s="386"/>
      <c r="ODQ73" s="386"/>
      <c r="ODR73" s="386"/>
      <c r="ODS73" s="386"/>
      <c r="ODT73" s="386"/>
      <c r="ODU73" s="386"/>
      <c r="ODV73" s="386"/>
      <c r="ODW73" s="386"/>
      <c r="ODX73" s="386"/>
      <c r="ODY73" s="386"/>
      <c r="ODZ73" s="386"/>
      <c r="OEA73" s="386"/>
      <c r="OEB73" s="386"/>
      <c r="OEC73" s="386"/>
      <c r="OED73" s="386"/>
      <c r="OEE73" s="386"/>
      <c r="OEF73" s="386"/>
      <c r="OEG73" s="386"/>
      <c r="OEH73" s="386"/>
      <c r="OEI73" s="386"/>
      <c r="OEJ73" s="386"/>
      <c r="OEK73" s="386"/>
      <c r="OEL73" s="386"/>
      <c r="OEM73" s="386"/>
      <c r="OEN73" s="386"/>
      <c r="OEO73" s="386"/>
      <c r="OEP73" s="386"/>
      <c r="OEQ73" s="386"/>
      <c r="OER73" s="386"/>
      <c r="OES73" s="386"/>
      <c r="OET73" s="386"/>
      <c r="OEU73" s="386"/>
      <c r="OEV73" s="386"/>
      <c r="OEW73" s="386"/>
      <c r="OEX73" s="386"/>
      <c r="OEY73" s="386"/>
      <c r="OEZ73" s="386"/>
      <c r="OFA73" s="386"/>
      <c r="OFB73" s="386"/>
      <c r="OFC73" s="386"/>
      <c r="OFD73" s="386"/>
      <c r="OFE73" s="386"/>
      <c r="OFF73" s="386"/>
      <c r="OFG73" s="386"/>
      <c r="OFH73" s="386"/>
      <c r="OFI73" s="386"/>
      <c r="OFJ73" s="386"/>
      <c r="OFK73" s="386"/>
      <c r="OFL73" s="386"/>
      <c r="OFM73" s="386"/>
      <c r="OFN73" s="386"/>
      <c r="OFO73" s="386"/>
      <c r="OFP73" s="386"/>
      <c r="OFQ73" s="386"/>
      <c r="OFR73" s="386"/>
      <c r="OFS73" s="386"/>
      <c r="OFT73" s="386"/>
      <c r="OFU73" s="386"/>
      <c r="OFV73" s="386"/>
      <c r="OFW73" s="386"/>
      <c r="OFX73" s="386"/>
      <c r="OFY73" s="386"/>
      <c r="OFZ73" s="386"/>
      <c r="OGA73" s="386"/>
      <c r="OGB73" s="386"/>
      <c r="OGC73" s="386"/>
      <c r="OGD73" s="386"/>
      <c r="OGE73" s="386"/>
      <c r="OGF73" s="386"/>
      <c r="OGG73" s="386"/>
      <c r="OGH73" s="386"/>
      <c r="OGI73" s="386"/>
      <c r="OGJ73" s="386"/>
      <c r="OGK73" s="386"/>
      <c r="OGL73" s="386"/>
      <c r="OGM73" s="386"/>
      <c r="OGN73" s="386"/>
      <c r="OGO73" s="386"/>
      <c r="OGP73" s="386"/>
      <c r="OGQ73" s="386"/>
      <c r="OGR73" s="386"/>
      <c r="OGS73" s="386"/>
      <c r="OGT73" s="386"/>
      <c r="OGU73" s="386"/>
      <c r="OGV73" s="386"/>
      <c r="OGW73" s="386"/>
      <c r="OGX73" s="386"/>
      <c r="OGY73" s="386"/>
      <c r="OGZ73" s="386"/>
      <c r="OHA73" s="386"/>
      <c r="OHB73" s="386"/>
      <c r="OHC73" s="386"/>
      <c r="OHD73" s="386"/>
      <c r="OHE73" s="386"/>
      <c r="OHF73" s="386"/>
      <c r="OHG73" s="386"/>
      <c r="OHH73" s="386"/>
      <c r="OHI73" s="386"/>
      <c r="OHJ73" s="386"/>
      <c r="OHK73" s="386"/>
      <c r="OHL73" s="386"/>
      <c r="OHM73" s="386"/>
      <c r="OHN73" s="386"/>
      <c r="OHO73" s="386"/>
      <c r="OHP73" s="386"/>
      <c r="OHQ73" s="386"/>
      <c r="OHR73" s="386"/>
      <c r="OHS73" s="386"/>
      <c r="OHT73" s="386"/>
      <c r="OHU73" s="386"/>
      <c r="OHV73" s="386"/>
      <c r="OHW73" s="386"/>
      <c r="OHX73" s="386"/>
      <c r="OHY73" s="386"/>
      <c r="OHZ73" s="386"/>
      <c r="OIA73" s="386"/>
      <c r="OIB73" s="386"/>
      <c r="OIC73" s="386"/>
      <c r="OID73" s="386"/>
      <c r="OIE73" s="386"/>
      <c r="OIF73" s="386"/>
      <c r="OIG73" s="386"/>
      <c r="OIH73" s="386"/>
      <c r="OII73" s="386"/>
      <c r="OIJ73" s="386"/>
      <c r="OIK73" s="386"/>
      <c r="OIL73" s="386"/>
      <c r="OIM73" s="386"/>
      <c r="OIN73" s="386"/>
      <c r="OIO73" s="386"/>
      <c r="OIP73" s="386"/>
      <c r="OIQ73" s="386"/>
      <c r="OIR73" s="386"/>
      <c r="OIS73" s="386"/>
      <c r="OIT73" s="386"/>
      <c r="OIU73" s="386"/>
      <c r="OIV73" s="386"/>
      <c r="OIW73" s="386"/>
      <c r="OIX73" s="386"/>
      <c r="OIY73" s="386"/>
      <c r="OIZ73" s="386"/>
      <c r="OJA73" s="386"/>
      <c r="OJB73" s="386"/>
      <c r="OJC73" s="386"/>
      <c r="OJD73" s="386"/>
      <c r="OJE73" s="386"/>
      <c r="OJF73" s="386"/>
      <c r="OJG73" s="386"/>
      <c r="OJH73" s="386"/>
      <c r="OJI73" s="386"/>
      <c r="OJJ73" s="386"/>
      <c r="OJK73" s="386"/>
      <c r="OJL73" s="386"/>
      <c r="OJM73" s="386"/>
      <c r="OJN73" s="386"/>
      <c r="OJO73" s="386"/>
      <c r="OJP73" s="386"/>
      <c r="OJQ73" s="386"/>
      <c r="OJR73" s="386"/>
      <c r="OJS73" s="386"/>
      <c r="OJT73" s="386"/>
      <c r="OJU73" s="386"/>
      <c r="OJV73" s="386"/>
      <c r="OJW73" s="386"/>
      <c r="OJX73" s="386"/>
      <c r="OJY73" s="386"/>
      <c r="OJZ73" s="386"/>
      <c r="OKA73" s="386"/>
      <c r="OKB73" s="386"/>
      <c r="OKC73" s="386"/>
      <c r="OKD73" s="386"/>
      <c r="OKE73" s="386"/>
      <c r="OKF73" s="386"/>
      <c r="OKG73" s="386"/>
      <c r="OKH73" s="386"/>
      <c r="OKI73" s="386"/>
      <c r="OKJ73" s="386"/>
      <c r="OKK73" s="386"/>
      <c r="OKL73" s="386"/>
      <c r="OKM73" s="386"/>
      <c r="OKN73" s="386"/>
      <c r="OKO73" s="386"/>
      <c r="OKP73" s="386"/>
      <c r="OKQ73" s="386"/>
      <c r="OKR73" s="386"/>
      <c r="OKS73" s="386"/>
      <c r="OKT73" s="386"/>
      <c r="OKU73" s="386"/>
      <c r="OKV73" s="386"/>
      <c r="OKW73" s="386"/>
      <c r="OKX73" s="386"/>
      <c r="OKY73" s="386"/>
      <c r="OKZ73" s="386"/>
      <c r="OLA73" s="386"/>
      <c r="OLB73" s="386"/>
      <c r="OLC73" s="386"/>
      <c r="OLD73" s="386"/>
      <c r="OLE73" s="386"/>
      <c r="OLF73" s="386"/>
      <c r="OLG73" s="386"/>
      <c r="OLH73" s="386"/>
      <c r="OLI73" s="386"/>
      <c r="OLJ73" s="386"/>
      <c r="OLK73" s="386"/>
      <c r="OLL73" s="386"/>
      <c r="OLM73" s="386"/>
      <c r="OLN73" s="386"/>
      <c r="OLO73" s="386"/>
      <c r="OLP73" s="386"/>
      <c r="OLQ73" s="386"/>
      <c r="OLR73" s="386"/>
      <c r="OLS73" s="386"/>
      <c r="OLT73" s="386"/>
      <c r="OLU73" s="386"/>
      <c r="OLV73" s="386"/>
      <c r="OLW73" s="386"/>
      <c r="OLX73" s="386"/>
      <c r="OLY73" s="386"/>
      <c r="OLZ73" s="386"/>
      <c r="OMA73" s="386"/>
      <c r="OMB73" s="386"/>
      <c r="OMC73" s="386"/>
      <c r="OMD73" s="386"/>
      <c r="OME73" s="386"/>
      <c r="OMF73" s="386"/>
      <c r="OMG73" s="386"/>
      <c r="OMH73" s="386"/>
      <c r="OMI73" s="386"/>
      <c r="OMJ73" s="386"/>
      <c r="OMK73" s="386"/>
      <c r="OML73" s="386"/>
      <c r="OMM73" s="386"/>
      <c r="OMN73" s="386"/>
      <c r="OMO73" s="386"/>
      <c r="OMP73" s="386"/>
      <c r="OMQ73" s="386"/>
      <c r="OMR73" s="386"/>
      <c r="OMS73" s="386"/>
      <c r="OMT73" s="386"/>
      <c r="OMU73" s="386"/>
      <c r="OMV73" s="386"/>
      <c r="OMW73" s="386"/>
      <c r="OMX73" s="386"/>
      <c r="OMY73" s="386"/>
      <c r="OMZ73" s="386"/>
      <c r="ONA73" s="386"/>
      <c r="ONB73" s="386"/>
      <c r="ONC73" s="386"/>
      <c r="OND73" s="386"/>
      <c r="ONE73" s="386"/>
      <c r="ONF73" s="386"/>
      <c r="ONG73" s="386"/>
      <c r="ONH73" s="386"/>
      <c r="ONI73" s="386"/>
      <c r="ONJ73" s="386"/>
      <c r="ONK73" s="386"/>
      <c r="ONL73" s="386"/>
      <c r="ONM73" s="386"/>
      <c r="ONN73" s="386"/>
      <c r="ONO73" s="386"/>
      <c r="ONP73" s="386"/>
      <c r="ONQ73" s="386"/>
      <c r="ONR73" s="386"/>
      <c r="ONS73" s="386"/>
      <c r="ONT73" s="386"/>
      <c r="ONU73" s="386"/>
      <c r="ONV73" s="386"/>
      <c r="ONW73" s="386"/>
      <c r="ONX73" s="386"/>
      <c r="ONY73" s="386"/>
      <c r="ONZ73" s="386"/>
      <c r="OOA73" s="386"/>
      <c r="OOB73" s="386"/>
      <c r="OOC73" s="386"/>
      <c r="OOD73" s="386"/>
      <c r="OOE73" s="386"/>
      <c r="OOF73" s="386"/>
      <c r="OOG73" s="386"/>
      <c r="OOH73" s="386"/>
      <c r="OOI73" s="386"/>
      <c r="OOJ73" s="386"/>
      <c r="OOK73" s="386"/>
      <c r="OOL73" s="386"/>
      <c r="OOM73" s="386"/>
      <c r="OON73" s="386"/>
      <c r="OOO73" s="386"/>
      <c r="OOP73" s="386"/>
      <c r="OOQ73" s="386"/>
      <c r="OOR73" s="386"/>
      <c r="OOS73" s="386"/>
      <c r="OOT73" s="386"/>
      <c r="OOU73" s="386"/>
      <c r="OOV73" s="386"/>
      <c r="OOW73" s="386"/>
      <c r="OOX73" s="386"/>
      <c r="OOY73" s="386"/>
      <c r="OOZ73" s="386"/>
      <c r="OPA73" s="386"/>
      <c r="OPB73" s="386"/>
      <c r="OPC73" s="386"/>
      <c r="OPD73" s="386"/>
      <c r="OPE73" s="386"/>
      <c r="OPF73" s="386"/>
      <c r="OPG73" s="386"/>
      <c r="OPH73" s="386"/>
      <c r="OPI73" s="386"/>
      <c r="OPJ73" s="386"/>
      <c r="OPK73" s="386"/>
      <c r="OPL73" s="386"/>
      <c r="OPM73" s="386"/>
      <c r="OPN73" s="386"/>
      <c r="OPO73" s="386"/>
      <c r="OPP73" s="386"/>
      <c r="OPQ73" s="386"/>
      <c r="OPR73" s="386"/>
      <c r="OPS73" s="386"/>
      <c r="OPT73" s="386"/>
      <c r="OPU73" s="386"/>
      <c r="OPV73" s="386"/>
      <c r="OPW73" s="386"/>
      <c r="OPX73" s="386"/>
      <c r="OPY73" s="386"/>
      <c r="OPZ73" s="386"/>
      <c r="OQA73" s="386"/>
      <c r="OQB73" s="386"/>
      <c r="OQC73" s="386"/>
      <c r="OQD73" s="386"/>
      <c r="OQE73" s="386"/>
      <c r="OQF73" s="386"/>
      <c r="OQG73" s="386"/>
      <c r="OQH73" s="386"/>
      <c r="OQI73" s="386"/>
      <c r="OQJ73" s="386"/>
      <c r="OQK73" s="386"/>
      <c r="OQL73" s="386"/>
      <c r="OQM73" s="386"/>
      <c r="OQN73" s="386"/>
      <c r="OQO73" s="386"/>
      <c r="OQP73" s="386"/>
      <c r="OQQ73" s="386"/>
      <c r="OQR73" s="386"/>
      <c r="OQS73" s="386"/>
      <c r="OQT73" s="386"/>
      <c r="OQU73" s="386"/>
      <c r="OQV73" s="386"/>
      <c r="OQW73" s="386"/>
      <c r="OQX73" s="386"/>
      <c r="OQY73" s="386"/>
      <c r="OQZ73" s="386"/>
      <c r="ORA73" s="386"/>
      <c r="ORB73" s="386"/>
      <c r="ORC73" s="386"/>
      <c r="ORD73" s="386"/>
      <c r="ORE73" s="386"/>
      <c r="ORF73" s="386"/>
      <c r="ORG73" s="386"/>
      <c r="ORH73" s="386"/>
      <c r="ORI73" s="386"/>
      <c r="ORJ73" s="386"/>
      <c r="ORK73" s="386"/>
      <c r="ORL73" s="386"/>
      <c r="ORM73" s="386"/>
      <c r="ORN73" s="386"/>
      <c r="ORO73" s="386"/>
      <c r="ORP73" s="386"/>
      <c r="ORQ73" s="386"/>
      <c r="ORR73" s="386"/>
      <c r="ORS73" s="386"/>
      <c r="ORT73" s="386"/>
      <c r="ORU73" s="386"/>
      <c r="ORV73" s="386"/>
      <c r="ORW73" s="386"/>
      <c r="ORX73" s="386"/>
      <c r="ORY73" s="386"/>
      <c r="ORZ73" s="386"/>
      <c r="OSA73" s="386"/>
      <c r="OSB73" s="386"/>
      <c r="OSC73" s="386"/>
      <c r="OSD73" s="386"/>
      <c r="OSE73" s="386"/>
      <c r="OSF73" s="386"/>
      <c r="OSG73" s="386"/>
      <c r="OSH73" s="386"/>
      <c r="OSI73" s="386"/>
      <c r="OSJ73" s="386"/>
      <c r="OSK73" s="386"/>
      <c r="OSL73" s="386"/>
      <c r="OSM73" s="386"/>
      <c r="OSN73" s="386"/>
      <c r="OSO73" s="386"/>
      <c r="OSP73" s="386"/>
      <c r="OSQ73" s="386"/>
      <c r="OSR73" s="386"/>
      <c r="OSS73" s="386"/>
      <c r="OST73" s="386"/>
      <c r="OSU73" s="386"/>
      <c r="OSV73" s="386"/>
      <c r="OSW73" s="386"/>
      <c r="OSX73" s="386"/>
      <c r="OSY73" s="386"/>
      <c r="OSZ73" s="386"/>
      <c r="OTA73" s="386"/>
      <c r="OTB73" s="386"/>
      <c r="OTC73" s="386"/>
      <c r="OTD73" s="386"/>
      <c r="OTE73" s="386"/>
      <c r="OTF73" s="386"/>
      <c r="OTG73" s="386"/>
      <c r="OTH73" s="386"/>
      <c r="OTI73" s="386"/>
      <c r="OTJ73" s="386"/>
      <c r="OTK73" s="386"/>
      <c r="OTL73" s="386"/>
      <c r="OTM73" s="386"/>
      <c r="OTN73" s="386"/>
      <c r="OTO73" s="386"/>
      <c r="OTP73" s="386"/>
      <c r="OTQ73" s="386"/>
      <c r="OTR73" s="386"/>
      <c r="OTS73" s="386"/>
      <c r="OTT73" s="386"/>
      <c r="OTU73" s="386"/>
      <c r="OTV73" s="386"/>
      <c r="OTW73" s="386"/>
      <c r="OTX73" s="386"/>
      <c r="OTY73" s="386"/>
      <c r="OTZ73" s="386"/>
      <c r="OUA73" s="386"/>
      <c r="OUB73" s="386"/>
      <c r="OUC73" s="386"/>
      <c r="OUD73" s="386"/>
      <c r="OUE73" s="386"/>
      <c r="OUF73" s="386"/>
      <c r="OUG73" s="386"/>
      <c r="OUH73" s="386"/>
      <c r="OUI73" s="386"/>
      <c r="OUJ73" s="386"/>
      <c r="OUK73" s="386"/>
      <c r="OUL73" s="386"/>
      <c r="OUM73" s="386"/>
      <c r="OUN73" s="386"/>
      <c r="OUO73" s="386"/>
      <c r="OUP73" s="386"/>
      <c r="OUQ73" s="386"/>
      <c r="OUR73" s="386"/>
      <c r="OUS73" s="386"/>
      <c r="OUT73" s="386"/>
      <c r="OUU73" s="386"/>
      <c r="OUV73" s="386"/>
      <c r="OUW73" s="386"/>
      <c r="OUX73" s="386"/>
      <c r="OUY73" s="386"/>
      <c r="OUZ73" s="386"/>
      <c r="OVA73" s="386"/>
      <c r="OVB73" s="386"/>
      <c r="OVC73" s="386"/>
      <c r="OVD73" s="386"/>
      <c r="OVE73" s="386"/>
      <c r="OVF73" s="386"/>
      <c r="OVG73" s="386"/>
      <c r="OVH73" s="386"/>
      <c r="OVI73" s="386"/>
      <c r="OVJ73" s="386"/>
      <c r="OVK73" s="386"/>
      <c r="OVL73" s="386"/>
      <c r="OVM73" s="386"/>
      <c r="OVN73" s="386"/>
      <c r="OVO73" s="386"/>
      <c r="OVP73" s="386"/>
      <c r="OVQ73" s="386"/>
      <c r="OVR73" s="386"/>
      <c r="OVS73" s="386"/>
      <c r="OVT73" s="386"/>
      <c r="OVU73" s="386"/>
      <c r="OVV73" s="386"/>
      <c r="OVW73" s="386"/>
      <c r="OVX73" s="386"/>
      <c r="OVY73" s="386"/>
      <c r="OVZ73" s="386"/>
      <c r="OWA73" s="386"/>
      <c r="OWB73" s="386"/>
      <c r="OWC73" s="386"/>
      <c r="OWD73" s="386"/>
      <c r="OWE73" s="386"/>
      <c r="OWF73" s="386"/>
      <c r="OWG73" s="386"/>
      <c r="OWH73" s="386"/>
      <c r="OWI73" s="386"/>
      <c r="OWJ73" s="386"/>
      <c r="OWK73" s="386"/>
      <c r="OWL73" s="386"/>
      <c r="OWM73" s="386"/>
      <c r="OWN73" s="386"/>
      <c r="OWO73" s="386"/>
      <c r="OWP73" s="386"/>
      <c r="OWQ73" s="386"/>
      <c r="OWR73" s="386"/>
      <c r="OWS73" s="386"/>
      <c r="OWT73" s="386"/>
      <c r="OWU73" s="386"/>
      <c r="OWV73" s="386"/>
      <c r="OWW73" s="386"/>
      <c r="OWX73" s="386"/>
      <c r="OWY73" s="386"/>
      <c r="OWZ73" s="386"/>
      <c r="OXA73" s="386"/>
      <c r="OXB73" s="386"/>
      <c r="OXC73" s="386"/>
      <c r="OXD73" s="386"/>
      <c r="OXE73" s="386"/>
      <c r="OXF73" s="386"/>
      <c r="OXG73" s="386"/>
      <c r="OXH73" s="386"/>
      <c r="OXI73" s="386"/>
      <c r="OXJ73" s="386"/>
      <c r="OXK73" s="386"/>
      <c r="OXL73" s="386"/>
      <c r="OXM73" s="386"/>
      <c r="OXN73" s="386"/>
      <c r="OXO73" s="386"/>
      <c r="OXP73" s="386"/>
      <c r="OXQ73" s="386"/>
      <c r="OXR73" s="386"/>
      <c r="OXS73" s="386"/>
      <c r="OXT73" s="386"/>
      <c r="OXU73" s="386"/>
      <c r="OXV73" s="386"/>
      <c r="OXW73" s="386"/>
      <c r="OXX73" s="386"/>
      <c r="OXY73" s="386"/>
      <c r="OXZ73" s="386"/>
      <c r="OYA73" s="386"/>
      <c r="OYB73" s="386"/>
      <c r="OYC73" s="386"/>
      <c r="OYD73" s="386"/>
      <c r="OYE73" s="386"/>
      <c r="OYF73" s="386"/>
      <c r="OYG73" s="386"/>
      <c r="OYH73" s="386"/>
      <c r="OYI73" s="386"/>
      <c r="OYJ73" s="386"/>
      <c r="OYK73" s="386"/>
      <c r="OYL73" s="386"/>
      <c r="OYM73" s="386"/>
      <c r="OYN73" s="386"/>
      <c r="OYO73" s="386"/>
      <c r="OYP73" s="386"/>
      <c r="OYQ73" s="386"/>
      <c r="OYR73" s="386"/>
      <c r="OYS73" s="386"/>
      <c r="OYT73" s="386"/>
      <c r="OYU73" s="386"/>
      <c r="OYV73" s="386"/>
      <c r="OYW73" s="386"/>
      <c r="OYX73" s="386"/>
      <c r="OYY73" s="386"/>
      <c r="OYZ73" s="386"/>
      <c r="OZA73" s="386"/>
      <c r="OZB73" s="386"/>
      <c r="OZC73" s="386"/>
      <c r="OZD73" s="386"/>
      <c r="OZE73" s="386"/>
      <c r="OZF73" s="386"/>
      <c r="OZG73" s="386"/>
      <c r="OZH73" s="386"/>
      <c r="OZI73" s="386"/>
      <c r="OZJ73" s="386"/>
      <c r="OZK73" s="386"/>
      <c r="OZL73" s="386"/>
      <c r="OZM73" s="386"/>
      <c r="OZN73" s="386"/>
      <c r="OZO73" s="386"/>
      <c r="OZP73" s="386"/>
      <c r="OZQ73" s="386"/>
      <c r="OZR73" s="386"/>
      <c r="OZS73" s="386"/>
      <c r="OZT73" s="386"/>
      <c r="OZU73" s="386"/>
      <c r="OZV73" s="386"/>
      <c r="OZW73" s="386"/>
      <c r="OZX73" s="386"/>
      <c r="OZY73" s="386"/>
      <c r="OZZ73" s="386"/>
      <c r="PAA73" s="386"/>
      <c r="PAB73" s="386"/>
      <c r="PAC73" s="386"/>
      <c r="PAD73" s="386"/>
      <c r="PAE73" s="386"/>
      <c r="PAF73" s="386"/>
      <c r="PAG73" s="386"/>
      <c r="PAH73" s="386"/>
      <c r="PAI73" s="386"/>
      <c r="PAJ73" s="386"/>
      <c r="PAK73" s="386"/>
      <c r="PAL73" s="386"/>
      <c r="PAM73" s="386"/>
      <c r="PAN73" s="386"/>
      <c r="PAO73" s="386"/>
      <c r="PAP73" s="386"/>
      <c r="PAQ73" s="386"/>
      <c r="PAR73" s="386"/>
      <c r="PAS73" s="386"/>
      <c r="PAT73" s="386"/>
      <c r="PAU73" s="386"/>
      <c r="PAV73" s="386"/>
      <c r="PAW73" s="386"/>
      <c r="PAX73" s="386"/>
      <c r="PAY73" s="386"/>
      <c r="PAZ73" s="386"/>
      <c r="PBA73" s="386"/>
      <c r="PBB73" s="386"/>
      <c r="PBC73" s="386"/>
      <c r="PBD73" s="386"/>
      <c r="PBE73" s="386"/>
      <c r="PBF73" s="386"/>
      <c r="PBG73" s="386"/>
      <c r="PBH73" s="386"/>
      <c r="PBI73" s="386"/>
      <c r="PBJ73" s="386"/>
      <c r="PBK73" s="386"/>
      <c r="PBL73" s="386"/>
      <c r="PBM73" s="386"/>
      <c r="PBN73" s="386"/>
      <c r="PBO73" s="386"/>
      <c r="PBP73" s="386"/>
      <c r="PBQ73" s="386"/>
      <c r="PBR73" s="386"/>
      <c r="PBS73" s="386"/>
      <c r="PBT73" s="386"/>
      <c r="PBU73" s="386"/>
      <c r="PBV73" s="386"/>
      <c r="PBW73" s="386"/>
      <c r="PBX73" s="386"/>
      <c r="PBY73" s="386"/>
      <c r="PBZ73" s="386"/>
      <c r="PCA73" s="386"/>
      <c r="PCB73" s="386"/>
      <c r="PCC73" s="386"/>
      <c r="PCD73" s="386"/>
      <c r="PCE73" s="386"/>
      <c r="PCF73" s="386"/>
      <c r="PCG73" s="386"/>
      <c r="PCH73" s="386"/>
      <c r="PCI73" s="386"/>
      <c r="PCJ73" s="386"/>
      <c r="PCK73" s="386"/>
      <c r="PCL73" s="386"/>
      <c r="PCM73" s="386"/>
      <c r="PCN73" s="386"/>
      <c r="PCO73" s="386"/>
      <c r="PCP73" s="386"/>
      <c r="PCQ73" s="386"/>
      <c r="PCR73" s="386"/>
      <c r="PCS73" s="386"/>
      <c r="PCT73" s="386"/>
      <c r="PCU73" s="386"/>
      <c r="PCV73" s="386"/>
      <c r="PCW73" s="386"/>
      <c r="PCX73" s="386"/>
      <c r="PCY73" s="386"/>
      <c r="PCZ73" s="386"/>
      <c r="PDA73" s="386"/>
      <c r="PDB73" s="386"/>
      <c r="PDC73" s="386"/>
      <c r="PDD73" s="386"/>
      <c r="PDE73" s="386"/>
      <c r="PDF73" s="386"/>
      <c r="PDG73" s="386"/>
      <c r="PDH73" s="386"/>
      <c r="PDI73" s="386"/>
      <c r="PDJ73" s="386"/>
      <c r="PDK73" s="386"/>
      <c r="PDL73" s="386"/>
      <c r="PDM73" s="386"/>
      <c r="PDN73" s="386"/>
      <c r="PDO73" s="386"/>
      <c r="PDP73" s="386"/>
      <c r="PDQ73" s="386"/>
      <c r="PDR73" s="386"/>
      <c r="PDS73" s="386"/>
      <c r="PDT73" s="386"/>
      <c r="PDU73" s="386"/>
      <c r="PDV73" s="386"/>
      <c r="PDW73" s="386"/>
      <c r="PDX73" s="386"/>
      <c r="PDY73" s="386"/>
      <c r="PDZ73" s="386"/>
      <c r="PEA73" s="386"/>
      <c r="PEB73" s="386"/>
      <c r="PEC73" s="386"/>
      <c r="PED73" s="386"/>
      <c r="PEE73" s="386"/>
      <c r="PEF73" s="386"/>
      <c r="PEG73" s="386"/>
      <c r="PEH73" s="386"/>
      <c r="PEI73" s="386"/>
      <c r="PEJ73" s="386"/>
      <c r="PEK73" s="386"/>
      <c r="PEL73" s="386"/>
      <c r="PEM73" s="386"/>
      <c r="PEN73" s="386"/>
      <c r="PEO73" s="386"/>
      <c r="PEP73" s="386"/>
      <c r="PEQ73" s="386"/>
      <c r="PER73" s="386"/>
      <c r="PES73" s="386"/>
      <c r="PET73" s="386"/>
      <c r="PEU73" s="386"/>
      <c r="PEV73" s="386"/>
      <c r="PEW73" s="386"/>
      <c r="PEX73" s="386"/>
      <c r="PEY73" s="386"/>
      <c r="PEZ73" s="386"/>
      <c r="PFA73" s="386"/>
      <c r="PFB73" s="386"/>
      <c r="PFC73" s="386"/>
      <c r="PFD73" s="386"/>
      <c r="PFE73" s="386"/>
      <c r="PFF73" s="386"/>
      <c r="PFG73" s="386"/>
      <c r="PFH73" s="386"/>
      <c r="PFI73" s="386"/>
      <c r="PFJ73" s="386"/>
      <c r="PFK73" s="386"/>
      <c r="PFL73" s="386"/>
      <c r="PFM73" s="386"/>
      <c r="PFN73" s="386"/>
      <c r="PFO73" s="386"/>
      <c r="PFP73" s="386"/>
      <c r="PFQ73" s="386"/>
      <c r="PFR73" s="386"/>
      <c r="PFS73" s="386"/>
      <c r="PFT73" s="386"/>
      <c r="PFU73" s="386"/>
      <c r="PFV73" s="386"/>
      <c r="PFW73" s="386"/>
      <c r="PFX73" s="386"/>
      <c r="PFY73" s="386"/>
      <c r="PFZ73" s="386"/>
      <c r="PGA73" s="386"/>
      <c r="PGB73" s="386"/>
      <c r="PGC73" s="386"/>
      <c r="PGD73" s="386"/>
      <c r="PGE73" s="386"/>
      <c r="PGF73" s="386"/>
      <c r="PGG73" s="386"/>
      <c r="PGH73" s="386"/>
      <c r="PGI73" s="386"/>
      <c r="PGJ73" s="386"/>
      <c r="PGK73" s="386"/>
      <c r="PGL73" s="386"/>
      <c r="PGM73" s="386"/>
      <c r="PGN73" s="386"/>
      <c r="PGO73" s="386"/>
      <c r="PGP73" s="386"/>
      <c r="PGQ73" s="386"/>
      <c r="PGR73" s="386"/>
      <c r="PGS73" s="386"/>
      <c r="PGT73" s="386"/>
      <c r="PGU73" s="386"/>
      <c r="PGV73" s="386"/>
      <c r="PGW73" s="386"/>
      <c r="PGX73" s="386"/>
      <c r="PGY73" s="386"/>
      <c r="PGZ73" s="386"/>
      <c r="PHA73" s="386"/>
      <c r="PHB73" s="386"/>
      <c r="PHC73" s="386"/>
      <c r="PHD73" s="386"/>
      <c r="PHE73" s="386"/>
      <c r="PHF73" s="386"/>
      <c r="PHG73" s="386"/>
      <c r="PHH73" s="386"/>
      <c r="PHI73" s="386"/>
      <c r="PHJ73" s="386"/>
      <c r="PHK73" s="386"/>
      <c r="PHL73" s="386"/>
      <c r="PHM73" s="386"/>
      <c r="PHN73" s="386"/>
      <c r="PHO73" s="386"/>
      <c r="PHP73" s="386"/>
      <c r="PHQ73" s="386"/>
      <c r="PHR73" s="386"/>
      <c r="PHS73" s="386"/>
      <c r="PHT73" s="386"/>
      <c r="PHU73" s="386"/>
      <c r="PHV73" s="386"/>
      <c r="PHW73" s="386"/>
      <c r="PHX73" s="386"/>
      <c r="PHY73" s="386"/>
      <c r="PHZ73" s="386"/>
      <c r="PIA73" s="386"/>
      <c r="PIB73" s="386"/>
      <c r="PIC73" s="386"/>
      <c r="PID73" s="386"/>
      <c r="PIE73" s="386"/>
      <c r="PIF73" s="386"/>
      <c r="PIG73" s="386"/>
      <c r="PIH73" s="386"/>
      <c r="PII73" s="386"/>
      <c r="PIJ73" s="386"/>
      <c r="PIK73" s="386"/>
      <c r="PIL73" s="386"/>
      <c r="PIM73" s="386"/>
      <c r="PIN73" s="386"/>
      <c r="PIO73" s="386"/>
      <c r="PIP73" s="386"/>
      <c r="PIQ73" s="386"/>
      <c r="PIR73" s="386"/>
      <c r="PIS73" s="386"/>
      <c r="PIT73" s="386"/>
      <c r="PIU73" s="386"/>
      <c r="PIV73" s="386"/>
      <c r="PIW73" s="386"/>
      <c r="PIX73" s="386"/>
      <c r="PIY73" s="386"/>
      <c r="PIZ73" s="386"/>
      <c r="PJA73" s="386"/>
      <c r="PJB73" s="386"/>
      <c r="PJC73" s="386"/>
      <c r="PJD73" s="386"/>
      <c r="PJE73" s="386"/>
      <c r="PJF73" s="386"/>
      <c r="PJG73" s="386"/>
      <c r="PJH73" s="386"/>
      <c r="PJI73" s="386"/>
      <c r="PJJ73" s="386"/>
      <c r="PJK73" s="386"/>
      <c r="PJL73" s="386"/>
      <c r="PJM73" s="386"/>
      <c r="PJN73" s="386"/>
      <c r="PJO73" s="386"/>
      <c r="PJP73" s="386"/>
      <c r="PJQ73" s="386"/>
      <c r="PJR73" s="386"/>
      <c r="PJS73" s="386"/>
      <c r="PJT73" s="386"/>
      <c r="PJU73" s="386"/>
      <c r="PJV73" s="386"/>
      <c r="PJW73" s="386"/>
      <c r="PJX73" s="386"/>
      <c r="PJY73" s="386"/>
      <c r="PJZ73" s="386"/>
      <c r="PKA73" s="386"/>
      <c r="PKB73" s="386"/>
      <c r="PKC73" s="386"/>
      <c r="PKD73" s="386"/>
      <c r="PKE73" s="386"/>
      <c r="PKF73" s="386"/>
      <c r="PKG73" s="386"/>
      <c r="PKH73" s="386"/>
      <c r="PKI73" s="386"/>
      <c r="PKJ73" s="386"/>
      <c r="PKK73" s="386"/>
      <c r="PKL73" s="386"/>
      <c r="PKM73" s="386"/>
      <c r="PKN73" s="386"/>
      <c r="PKO73" s="386"/>
      <c r="PKP73" s="386"/>
      <c r="PKQ73" s="386"/>
      <c r="PKR73" s="386"/>
      <c r="PKS73" s="386"/>
      <c r="PKT73" s="386"/>
      <c r="PKU73" s="386"/>
      <c r="PKV73" s="386"/>
      <c r="PKW73" s="386"/>
      <c r="PKX73" s="386"/>
      <c r="PKY73" s="386"/>
      <c r="PKZ73" s="386"/>
      <c r="PLA73" s="386"/>
      <c r="PLB73" s="386"/>
      <c r="PLC73" s="386"/>
      <c r="PLD73" s="386"/>
      <c r="PLE73" s="386"/>
      <c r="PLF73" s="386"/>
      <c r="PLG73" s="386"/>
      <c r="PLH73" s="386"/>
      <c r="PLI73" s="386"/>
      <c r="PLJ73" s="386"/>
      <c r="PLK73" s="386"/>
      <c r="PLL73" s="386"/>
      <c r="PLM73" s="386"/>
      <c r="PLN73" s="386"/>
      <c r="PLO73" s="386"/>
      <c r="PLP73" s="386"/>
      <c r="PLQ73" s="386"/>
      <c r="PLR73" s="386"/>
      <c r="PLS73" s="386"/>
      <c r="PLT73" s="386"/>
      <c r="PLU73" s="386"/>
      <c r="PLV73" s="386"/>
      <c r="PLW73" s="386"/>
      <c r="PLX73" s="386"/>
      <c r="PLY73" s="386"/>
      <c r="PLZ73" s="386"/>
      <c r="PMA73" s="386"/>
      <c r="PMB73" s="386"/>
      <c r="PMC73" s="386"/>
      <c r="PMD73" s="386"/>
      <c r="PME73" s="386"/>
      <c r="PMF73" s="386"/>
      <c r="PMG73" s="386"/>
      <c r="PMH73" s="386"/>
      <c r="PMI73" s="386"/>
      <c r="PMJ73" s="386"/>
      <c r="PMK73" s="386"/>
      <c r="PML73" s="386"/>
      <c r="PMM73" s="386"/>
      <c r="PMN73" s="386"/>
      <c r="PMO73" s="386"/>
      <c r="PMP73" s="386"/>
      <c r="PMQ73" s="386"/>
      <c r="PMR73" s="386"/>
      <c r="PMS73" s="386"/>
      <c r="PMT73" s="386"/>
      <c r="PMU73" s="386"/>
      <c r="PMV73" s="386"/>
      <c r="PMW73" s="386"/>
      <c r="PMX73" s="386"/>
      <c r="PMY73" s="386"/>
      <c r="PMZ73" s="386"/>
      <c r="PNA73" s="386"/>
      <c r="PNB73" s="386"/>
      <c r="PNC73" s="386"/>
      <c r="PND73" s="386"/>
      <c r="PNE73" s="386"/>
      <c r="PNF73" s="386"/>
      <c r="PNG73" s="386"/>
      <c r="PNH73" s="386"/>
      <c r="PNI73" s="386"/>
      <c r="PNJ73" s="386"/>
      <c r="PNK73" s="386"/>
      <c r="PNL73" s="386"/>
      <c r="PNM73" s="386"/>
      <c r="PNN73" s="386"/>
      <c r="PNO73" s="386"/>
      <c r="PNP73" s="386"/>
      <c r="PNQ73" s="386"/>
      <c r="PNR73" s="386"/>
      <c r="PNS73" s="386"/>
      <c r="PNT73" s="386"/>
      <c r="PNU73" s="386"/>
      <c r="PNV73" s="386"/>
      <c r="PNW73" s="386"/>
      <c r="PNX73" s="386"/>
      <c r="PNY73" s="386"/>
      <c r="PNZ73" s="386"/>
      <c r="POA73" s="386"/>
      <c r="POB73" s="386"/>
      <c r="POC73" s="386"/>
      <c r="POD73" s="386"/>
      <c r="POE73" s="386"/>
      <c r="POF73" s="386"/>
      <c r="POG73" s="386"/>
      <c r="POH73" s="386"/>
      <c r="POI73" s="386"/>
      <c r="POJ73" s="386"/>
      <c r="POK73" s="386"/>
      <c r="POL73" s="386"/>
      <c r="POM73" s="386"/>
      <c r="PON73" s="386"/>
      <c r="POO73" s="386"/>
      <c r="POP73" s="386"/>
      <c r="POQ73" s="386"/>
      <c r="POR73" s="386"/>
      <c r="POS73" s="386"/>
      <c r="POT73" s="386"/>
      <c r="POU73" s="386"/>
      <c r="POV73" s="386"/>
      <c r="POW73" s="386"/>
      <c r="POX73" s="386"/>
      <c r="POY73" s="386"/>
      <c r="POZ73" s="386"/>
      <c r="PPA73" s="386"/>
      <c r="PPB73" s="386"/>
      <c r="PPC73" s="386"/>
      <c r="PPD73" s="386"/>
      <c r="PPE73" s="386"/>
      <c r="PPF73" s="386"/>
      <c r="PPG73" s="386"/>
      <c r="PPH73" s="386"/>
      <c r="PPI73" s="386"/>
      <c r="PPJ73" s="386"/>
      <c r="PPK73" s="386"/>
      <c r="PPL73" s="386"/>
      <c r="PPM73" s="386"/>
      <c r="PPN73" s="386"/>
      <c r="PPO73" s="386"/>
      <c r="PPP73" s="386"/>
      <c r="PPQ73" s="386"/>
      <c r="PPR73" s="386"/>
      <c r="PPS73" s="386"/>
      <c r="PPT73" s="386"/>
      <c r="PPU73" s="386"/>
      <c r="PPV73" s="386"/>
      <c r="PPW73" s="386"/>
      <c r="PPX73" s="386"/>
      <c r="PPY73" s="386"/>
      <c r="PPZ73" s="386"/>
      <c r="PQA73" s="386"/>
      <c r="PQB73" s="386"/>
      <c r="PQC73" s="386"/>
      <c r="PQD73" s="386"/>
      <c r="PQE73" s="386"/>
      <c r="PQF73" s="386"/>
      <c r="PQG73" s="386"/>
      <c r="PQH73" s="386"/>
      <c r="PQI73" s="386"/>
      <c r="PQJ73" s="386"/>
      <c r="PQK73" s="386"/>
      <c r="PQL73" s="386"/>
      <c r="PQM73" s="386"/>
      <c r="PQN73" s="386"/>
      <c r="PQO73" s="386"/>
      <c r="PQP73" s="386"/>
      <c r="PQQ73" s="386"/>
      <c r="PQR73" s="386"/>
      <c r="PQS73" s="386"/>
      <c r="PQT73" s="386"/>
      <c r="PQU73" s="386"/>
      <c r="PQV73" s="386"/>
      <c r="PQW73" s="386"/>
      <c r="PQX73" s="386"/>
      <c r="PQY73" s="386"/>
      <c r="PQZ73" s="386"/>
      <c r="PRA73" s="386"/>
      <c r="PRB73" s="386"/>
      <c r="PRC73" s="386"/>
      <c r="PRD73" s="386"/>
      <c r="PRE73" s="386"/>
      <c r="PRF73" s="386"/>
      <c r="PRG73" s="386"/>
      <c r="PRH73" s="386"/>
      <c r="PRI73" s="386"/>
      <c r="PRJ73" s="386"/>
      <c r="PRK73" s="386"/>
      <c r="PRL73" s="386"/>
      <c r="PRM73" s="386"/>
      <c r="PRN73" s="386"/>
      <c r="PRO73" s="386"/>
      <c r="PRP73" s="386"/>
      <c r="PRQ73" s="386"/>
      <c r="PRR73" s="386"/>
      <c r="PRS73" s="386"/>
      <c r="PRT73" s="386"/>
      <c r="PRU73" s="386"/>
      <c r="PRV73" s="386"/>
      <c r="PRW73" s="386"/>
      <c r="PRX73" s="386"/>
      <c r="PRY73" s="386"/>
      <c r="PRZ73" s="386"/>
      <c r="PSA73" s="386"/>
      <c r="PSB73" s="386"/>
      <c r="PSC73" s="386"/>
      <c r="PSD73" s="386"/>
      <c r="PSE73" s="386"/>
      <c r="PSF73" s="386"/>
      <c r="PSG73" s="386"/>
      <c r="PSH73" s="386"/>
      <c r="PSI73" s="386"/>
      <c r="PSJ73" s="386"/>
      <c r="PSK73" s="386"/>
      <c r="PSL73" s="386"/>
      <c r="PSM73" s="386"/>
      <c r="PSN73" s="386"/>
      <c r="PSO73" s="386"/>
      <c r="PSP73" s="386"/>
      <c r="PSQ73" s="386"/>
      <c r="PSR73" s="386"/>
      <c r="PSS73" s="386"/>
      <c r="PST73" s="386"/>
      <c r="PSU73" s="386"/>
      <c r="PSV73" s="386"/>
      <c r="PSW73" s="386"/>
      <c r="PSX73" s="386"/>
      <c r="PSY73" s="386"/>
      <c r="PSZ73" s="386"/>
      <c r="PTA73" s="386"/>
      <c r="PTB73" s="386"/>
      <c r="PTC73" s="386"/>
      <c r="PTD73" s="386"/>
      <c r="PTE73" s="386"/>
      <c r="PTF73" s="386"/>
      <c r="PTG73" s="386"/>
      <c r="PTH73" s="386"/>
      <c r="PTI73" s="386"/>
      <c r="PTJ73" s="386"/>
      <c r="PTK73" s="386"/>
      <c r="PTL73" s="386"/>
      <c r="PTM73" s="386"/>
      <c r="PTN73" s="386"/>
      <c r="PTO73" s="386"/>
      <c r="PTP73" s="386"/>
      <c r="PTQ73" s="386"/>
      <c r="PTR73" s="386"/>
      <c r="PTS73" s="386"/>
      <c r="PTT73" s="386"/>
      <c r="PTU73" s="386"/>
      <c r="PTV73" s="386"/>
      <c r="PTW73" s="386"/>
      <c r="PTX73" s="386"/>
      <c r="PTY73" s="386"/>
      <c r="PTZ73" s="386"/>
      <c r="PUA73" s="386"/>
      <c r="PUB73" s="386"/>
      <c r="PUC73" s="386"/>
      <c r="PUD73" s="386"/>
      <c r="PUE73" s="386"/>
      <c r="PUF73" s="386"/>
      <c r="PUG73" s="386"/>
      <c r="PUH73" s="386"/>
      <c r="PUI73" s="386"/>
      <c r="PUJ73" s="386"/>
      <c r="PUK73" s="386"/>
      <c r="PUL73" s="386"/>
      <c r="PUM73" s="386"/>
      <c r="PUN73" s="386"/>
      <c r="PUO73" s="386"/>
      <c r="PUP73" s="386"/>
      <c r="PUQ73" s="386"/>
      <c r="PUR73" s="386"/>
      <c r="PUS73" s="386"/>
      <c r="PUT73" s="386"/>
      <c r="PUU73" s="386"/>
      <c r="PUV73" s="386"/>
      <c r="PUW73" s="386"/>
      <c r="PUX73" s="386"/>
      <c r="PUY73" s="386"/>
      <c r="PUZ73" s="386"/>
      <c r="PVA73" s="386"/>
      <c r="PVB73" s="386"/>
      <c r="PVC73" s="386"/>
      <c r="PVD73" s="386"/>
      <c r="PVE73" s="386"/>
      <c r="PVF73" s="386"/>
      <c r="PVG73" s="386"/>
      <c r="PVH73" s="386"/>
      <c r="PVI73" s="386"/>
      <c r="PVJ73" s="386"/>
      <c r="PVK73" s="386"/>
      <c r="PVL73" s="386"/>
      <c r="PVM73" s="386"/>
      <c r="PVN73" s="386"/>
      <c r="PVO73" s="386"/>
      <c r="PVP73" s="386"/>
      <c r="PVQ73" s="386"/>
      <c r="PVR73" s="386"/>
      <c r="PVS73" s="386"/>
      <c r="PVT73" s="386"/>
      <c r="PVU73" s="386"/>
      <c r="PVV73" s="386"/>
      <c r="PVW73" s="386"/>
      <c r="PVX73" s="386"/>
      <c r="PVY73" s="386"/>
      <c r="PVZ73" s="386"/>
      <c r="PWA73" s="386"/>
      <c r="PWB73" s="386"/>
      <c r="PWC73" s="386"/>
      <c r="PWD73" s="386"/>
      <c r="PWE73" s="386"/>
      <c r="PWF73" s="386"/>
      <c r="PWG73" s="386"/>
      <c r="PWH73" s="386"/>
      <c r="PWI73" s="386"/>
      <c r="PWJ73" s="386"/>
      <c r="PWK73" s="386"/>
      <c r="PWL73" s="386"/>
      <c r="PWM73" s="386"/>
      <c r="PWN73" s="386"/>
      <c r="PWO73" s="386"/>
      <c r="PWP73" s="386"/>
      <c r="PWQ73" s="386"/>
      <c r="PWR73" s="386"/>
      <c r="PWS73" s="386"/>
      <c r="PWT73" s="386"/>
      <c r="PWU73" s="386"/>
      <c r="PWV73" s="386"/>
      <c r="PWW73" s="386"/>
      <c r="PWX73" s="386"/>
      <c r="PWY73" s="386"/>
      <c r="PWZ73" s="386"/>
      <c r="PXA73" s="386"/>
      <c r="PXB73" s="386"/>
      <c r="PXC73" s="386"/>
      <c r="PXD73" s="386"/>
      <c r="PXE73" s="386"/>
      <c r="PXF73" s="386"/>
      <c r="PXG73" s="386"/>
      <c r="PXH73" s="386"/>
      <c r="PXI73" s="386"/>
      <c r="PXJ73" s="386"/>
      <c r="PXK73" s="386"/>
      <c r="PXL73" s="386"/>
      <c r="PXM73" s="386"/>
      <c r="PXN73" s="386"/>
      <c r="PXO73" s="386"/>
      <c r="PXP73" s="386"/>
      <c r="PXQ73" s="386"/>
      <c r="PXR73" s="386"/>
      <c r="PXS73" s="386"/>
      <c r="PXT73" s="386"/>
      <c r="PXU73" s="386"/>
      <c r="PXV73" s="386"/>
      <c r="PXW73" s="386"/>
      <c r="PXX73" s="386"/>
      <c r="PXY73" s="386"/>
      <c r="PXZ73" s="386"/>
      <c r="PYA73" s="386"/>
      <c r="PYB73" s="386"/>
      <c r="PYC73" s="386"/>
      <c r="PYD73" s="386"/>
      <c r="PYE73" s="386"/>
      <c r="PYF73" s="386"/>
      <c r="PYG73" s="386"/>
      <c r="PYH73" s="386"/>
      <c r="PYI73" s="386"/>
      <c r="PYJ73" s="386"/>
      <c r="PYK73" s="386"/>
      <c r="PYL73" s="386"/>
      <c r="PYM73" s="386"/>
      <c r="PYN73" s="386"/>
      <c r="PYO73" s="386"/>
      <c r="PYP73" s="386"/>
      <c r="PYQ73" s="386"/>
      <c r="PYR73" s="386"/>
      <c r="PYS73" s="386"/>
      <c r="PYT73" s="386"/>
      <c r="PYU73" s="386"/>
      <c r="PYV73" s="386"/>
      <c r="PYW73" s="386"/>
      <c r="PYX73" s="386"/>
      <c r="PYY73" s="386"/>
      <c r="PYZ73" s="386"/>
      <c r="PZA73" s="386"/>
      <c r="PZB73" s="386"/>
      <c r="PZC73" s="386"/>
      <c r="PZD73" s="386"/>
      <c r="PZE73" s="386"/>
      <c r="PZF73" s="386"/>
      <c r="PZG73" s="386"/>
      <c r="PZH73" s="386"/>
      <c r="PZI73" s="386"/>
      <c r="PZJ73" s="386"/>
      <c r="PZK73" s="386"/>
      <c r="PZL73" s="386"/>
      <c r="PZM73" s="386"/>
      <c r="PZN73" s="386"/>
      <c r="PZO73" s="386"/>
      <c r="PZP73" s="386"/>
      <c r="PZQ73" s="386"/>
      <c r="PZR73" s="386"/>
      <c r="PZS73" s="386"/>
      <c r="PZT73" s="386"/>
      <c r="PZU73" s="386"/>
      <c r="PZV73" s="386"/>
      <c r="PZW73" s="386"/>
      <c r="PZX73" s="386"/>
      <c r="PZY73" s="386"/>
      <c r="PZZ73" s="386"/>
      <c r="QAA73" s="386"/>
      <c r="QAB73" s="386"/>
      <c r="QAC73" s="386"/>
      <c r="QAD73" s="386"/>
      <c r="QAE73" s="386"/>
      <c r="QAF73" s="386"/>
      <c r="QAG73" s="386"/>
      <c r="QAH73" s="386"/>
      <c r="QAI73" s="386"/>
      <c r="QAJ73" s="386"/>
      <c r="QAK73" s="386"/>
      <c r="QAL73" s="386"/>
      <c r="QAM73" s="386"/>
      <c r="QAN73" s="386"/>
      <c r="QAO73" s="386"/>
      <c r="QAP73" s="386"/>
      <c r="QAQ73" s="386"/>
      <c r="QAR73" s="386"/>
      <c r="QAS73" s="386"/>
      <c r="QAT73" s="386"/>
      <c r="QAU73" s="386"/>
      <c r="QAV73" s="386"/>
      <c r="QAW73" s="386"/>
      <c r="QAX73" s="386"/>
      <c r="QAY73" s="386"/>
      <c r="QAZ73" s="386"/>
      <c r="QBA73" s="386"/>
      <c r="QBB73" s="386"/>
      <c r="QBC73" s="386"/>
      <c r="QBD73" s="386"/>
      <c r="QBE73" s="386"/>
      <c r="QBF73" s="386"/>
      <c r="QBG73" s="386"/>
      <c r="QBH73" s="386"/>
      <c r="QBI73" s="386"/>
      <c r="QBJ73" s="386"/>
      <c r="QBK73" s="386"/>
      <c r="QBL73" s="386"/>
      <c r="QBM73" s="386"/>
      <c r="QBN73" s="386"/>
      <c r="QBO73" s="386"/>
      <c r="QBP73" s="386"/>
      <c r="QBQ73" s="386"/>
      <c r="QBR73" s="386"/>
      <c r="QBS73" s="386"/>
      <c r="QBT73" s="386"/>
      <c r="QBU73" s="386"/>
      <c r="QBV73" s="386"/>
      <c r="QBW73" s="386"/>
      <c r="QBX73" s="386"/>
      <c r="QBY73" s="386"/>
      <c r="QBZ73" s="386"/>
      <c r="QCA73" s="386"/>
      <c r="QCB73" s="386"/>
      <c r="QCC73" s="386"/>
      <c r="QCD73" s="386"/>
      <c r="QCE73" s="386"/>
      <c r="QCF73" s="386"/>
      <c r="QCG73" s="386"/>
      <c r="QCH73" s="386"/>
      <c r="QCI73" s="386"/>
      <c r="QCJ73" s="386"/>
      <c r="QCK73" s="386"/>
      <c r="QCL73" s="386"/>
      <c r="QCM73" s="386"/>
      <c r="QCN73" s="386"/>
      <c r="QCO73" s="386"/>
      <c r="QCP73" s="386"/>
      <c r="QCQ73" s="386"/>
      <c r="QCR73" s="386"/>
      <c r="QCS73" s="386"/>
      <c r="QCT73" s="386"/>
      <c r="QCU73" s="386"/>
      <c r="QCV73" s="386"/>
      <c r="QCW73" s="386"/>
      <c r="QCX73" s="386"/>
      <c r="QCY73" s="386"/>
      <c r="QCZ73" s="386"/>
      <c r="QDA73" s="386"/>
      <c r="QDB73" s="386"/>
      <c r="QDC73" s="386"/>
      <c r="QDD73" s="386"/>
      <c r="QDE73" s="386"/>
      <c r="QDF73" s="386"/>
      <c r="QDG73" s="386"/>
      <c r="QDH73" s="386"/>
      <c r="QDI73" s="386"/>
      <c r="QDJ73" s="386"/>
      <c r="QDK73" s="386"/>
      <c r="QDL73" s="386"/>
      <c r="QDM73" s="386"/>
      <c r="QDN73" s="386"/>
      <c r="QDO73" s="386"/>
      <c r="QDP73" s="386"/>
      <c r="QDQ73" s="386"/>
      <c r="QDR73" s="386"/>
      <c r="QDS73" s="386"/>
      <c r="QDT73" s="386"/>
      <c r="QDU73" s="386"/>
      <c r="QDV73" s="386"/>
      <c r="QDW73" s="386"/>
      <c r="QDX73" s="386"/>
      <c r="QDY73" s="386"/>
      <c r="QDZ73" s="386"/>
      <c r="QEA73" s="386"/>
      <c r="QEB73" s="386"/>
      <c r="QEC73" s="386"/>
      <c r="QED73" s="386"/>
      <c r="QEE73" s="386"/>
      <c r="QEF73" s="386"/>
      <c r="QEG73" s="386"/>
      <c r="QEH73" s="386"/>
      <c r="QEI73" s="386"/>
      <c r="QEJ73" s="386"/>
      <c r="QEK73" s="386"/>
      <c r="QEL73" s="386"/>
      <c r="QEM73" s="386"/>
      <c r="QEN73" s="386"/>
      <c r="QEO73" s="386"/>
      <c r="QEP73" s="386"/>
      <c r="QEQ73" s="386"/>
      <c r="QER73" s="386"/>
      <c r="QES73" s="386"/>
      <c r="QET73" s="386"/>
      <c r="QEU73" s="386"/>
      <c r="QEV73" s="386"/>
      <c r="QEW73" s="386"/>
      <c r="QEX73" s="386"/>
      <c r="QEY73" s="386"/>
      <c r="QEZ73" s="386"/>
      <c r="QFA73" s="386"/>
      <c r="QFB73" s="386"/>
      <c r="QFC73" s="386"/>
      <c r="QFD73" s="386"/>
      <c r="QFE73" s="386"/>
      <c r="QFF73" s="386"/>
      <c r="QFG73" s="386"/>
      <c r="QFH73" s="386"/>
      <c r="QFI73" s="386"/>
      <c r="QFJ73" s="386"/>
      <c r="QFK73" s="386"/>
      <c r="QFL73" s="386"/>
      <c r="QFM73" s="386"/>
      <c r="QFN73" s="386"/>
      <c r="QFO73" s="386"/>
      <c r="QFP73" s="386"/>
      <c r="QFQ73" s="386"/>
      <c r="QFR73" s="386"/>
      <c r="QFS73" s="386"/>
      <c r="QFT73" s="386"/>
      <c r="QFU73" s="386"/>
      <c r="QFV73" s="386"/>
      <c r="QFW73" s="386"/>
      <c r="QFX73" s="386"/>
      <c r="QFY73" s="386"/>
      <c r="QFZ73" s="386"/>
      <c r="QGA73" s="386"/>
      <c r="QGB73" s="386"/>
      <c r="QGC73" s="386"/>
      <c r="QGD73" s="386"/>
      <c r="QGE73" s="386"/>
      <c r="QGF73" s="386"/>
      <c r="QGG73" s="386"/>
      <c r="QGH73" s="386"/>
      <c r="QGI73" s="386"/>
      <c r="QGJ73" s="386"/>
      <c r="QGK73" s="386"/>
      <c r="QGL73" s="386"/>
      <c r="QGM73" s="386"/>
      <c r="QGN73" s="386"/>
      <c r="QGO73" s="386"/>
      <c r="QGP73" s="386"/>
      <c r="QGQ73" s="386"/>
      <c r="QGR73" s="386"/>
      <c r="QGS73" s="386"/>
      <c r="QGT73" s="386"/>
      <c r="QGU73" s="386"/>
      <c r="QGV73" s="386"/>
      <c r="QGW73" s="386"/>
      <c r="QGX73" s="386"/>
      <c r="QGY73" s="386"/>
      <c r="QGZ73" s="386"/>
      <c r="QHA73" s="386"/>
      <c r="QHB73" s="386"/>
      <c r="QHC73" s="386"/>
      <c r="QHD73" s="386"/>
      <c r="QHE73" s="386"/>
      <c r="QHF73" s="386"/>
      <c r="QHG73" s="386"/>
      <c r="QHH73" s="386"/>
      <c r="QHI73" s="386"/>
      <c r="QHJ73" s="386"/>
      <c r="QHK73" s="386"/>
      <c r="QHL73" s="386"/>
      <c r="QHM73" s="386"/>
      <c r="QHN73" s="386"/>
      <c r="QHO73" s="386"/>
      <c r="QHP73" s="386"/>
      <c r="QHQ73" s="386"/>
      <c r="QHR73" s="386"/>
      <c r="QHS73" s="386"/>
      <c r="QHT73" s="386"/>
      <c r="QHU73" s="386"/>
      <c r="QHV73" s="386"/>
      <c r="QHW73" s="386"/>
      <c r="QHX73" s="386"/>
      <c r="QHY73" s="386"/>
      <c r="QHZ73" s="386"/>
      <c r="QIA73" s="386"/>
      <c r="QIB73" s="386"/>
      <c r="QIC73" s="386"/>
      <c r="QID73" s="386"/>
      <c r="QIE73" s="386"/>
      <c r="QIF73" s="386"/>
      <c r="QIG73" s="386"/>
      <c r="QIH73" s="386"/>
      <c r="QII73" s="386"/>
      <c r="QIJ73" s="386"/>
      <c r="QIK73" s="386"/>
      <c r="QIL73" s="386"/>
      <c r="QIM73" s="386"/>
      <c r="QIN73" s="386"/>
      <c r="QIO73" s="386"/>
      <c r="QIP73" s="386"/>
      <c r="QIQ73" s="386"/>
      <c r="QIR73" s="386"/>
      <c r="QIS73" s="386"/>
      <c r="QIT73" s="386"/>
      <c r="QIU73" s="386"/>
      <c r="QIV73" s="386"/>
      <c r="QIW73" s="386"/>
      <c r="QIX73" s="386"/>
      <c r="QIY73" s="386"/>
      <c r="QIZ73" s="386"/>
      <c r="QJA73" s="386"/>
      <c r="QJB73" s="386"/>
      <c r="QJC73" s="386"/>
      <c r="QJD73" s="386"/>
      <c r="QJE73" s="386"/>
      <c r="QJF73" s="386"/>
      <c r="QJG73" s="386"/>
      <c r="QJH73" s="386"/>
      <c r="QJI73" s="386"/>
      <c r="QJJ73" s="386"/>
      <c r="QJK73" s="386"/>
      <c r="QJL73" s="386"/>
      <c r="QJM73" s="386"/>
      <c r="QJN73" s="386"/>
      <c r="QJO73" s="386"/>
      <c r="QJP73" s="386"/>
      <c r="QJQ73" s="386"/>
      <c r="QJR73" s="386"/>
      <c r="QJS73" s="386"/>
      <c r="QJT73" s="386"/>
      <c r="QJU73" s="386"/>
      <c r="QJV73" s="386"/>
      <c r="QJW73" s="386"/>
      <c r="QJX73" s="386"/>
      <c r="QJY73" s="386"/>
      <c r="QJZ73" s="386"/>
      <c r="QKA73" s="386"/>
      <c r="QKB73" s="386"/>
      <c r="QKC73" s="386"/>
      <c r="QKD73" s="386"/>
      <c r="QKE73" s="386"/>
      <c r="QKF73" s="386"/>
      <c r="QKG73" s="386"/>
      <c r="QKH73" s="386"/>
      <c r="QKI73" s="386"/>
      <c r="QKJ73" s="386"/>
      <c r="QKK73" s="386"/>
      <c r="QKL73" s="386"/>
      <c r="QKM73" s="386"/>
      <c r="QKN73" s="386"/>
      <c r="QKO73" s="386"/>
      <c r="QKP73" s="386"/>
      <c r="QKQ73" s="386"/>
      <c r="QKR73" s="386"/>
      <c r="QKS73" s="386"/>
      <c r="QKT73" s="386"/>
      <c r="QKU73" s="386"/>
      <c r="QKV73" s="386"/>
      <c r="QKW73" s="386"/>
      <c r="QKX73" s="386"/>
      <c r="QKY73" s="386"/>
      <c r="QKZ73" s="386"/>
      <c r="QLA73" s="386"/>
      <c r="QLB73" s="386"/>
      <c r="QLC73" s="386"/>
      <c r="QLD73" s="386"/>
      <c r="QLE73" s="386"/>
      <c r="QLF73" s="386"/>
      <c r="QLG73" s="386"/>
      <c r="QLH73" s="386"/>
      <c r="QLI73" s="386"/>
      <c r="QLJ73" s="386"/>
      <c r="QLK73" s="386"/>
      <c r="QLL73" s="386"/>
      <c r="QLM73" s="386"/>
      <c r="QLN73" s="386"/>
      <c r="QLO73" s="386"/>
      <c r="QLP73" s="386"/>
      <c r="QLQ73" s="386"/>
      <c r="QLR73" s="386"/>
      <c r="QLS73" s="386"/>
      <c r="QLT73" s="386"/>
      <c r="QLU73" s="386"/>
      <c r="QLV73" s="386"/>
      <c r="QLW73" s="386"/>
      <c r="QLX73" s="386"/>
      <c r="QLY73" s="386"/>
      <c r="QLZ73" s="386"/>
      <c r="QMA73" s="386"/>
      <c r="QMB73" s="386"/>
      <c r="QMC73" s="386"/>
      <c r="QMD73" s="386"/>
      <c r="QME73" s="386"/>
      <c r="QMF73" s="386"/>
      <c r="QMG73" s="386"/>
      <c r="QMH73" s="386"/>
      <c r="QMI73" s="386"/>
      <c r="QMJ73" s="386"/>
      <c r="QMK73" s="386"/>
      <c r="QML73" s="386"/>
      <c r="QMM73" s="386"/>
      <c r="QMN73" s="386"/>
      <c r="QMO73" s="386"/>
      <c r="QMP73" s="386"/>
      <c r="QMQ73" s="386"/>
      <c r="QMR73" s="386"/>
      <c r="QMS73" s="386"/>
      <c r="QMT73" s="386"/>
      <c r="QMU73" s="386"/>
      <c r="QMV73" s="386"/>
      <c r="QMW73" s="386"/>
      <c r="QMX73" s="386"/>
      <c r="QMY73" s="386"/>
      <c r="QMZ73" s="386"/>
      <c r="QNA73" s="386"/>
      <c r="QNB73" s="386"/>
      <c r="QNC73" s="386"/>
      <c r="QND73" s="386"/>
      <c r="QNE73" s="386"/>
      <c r="QNF73" s="386"/>
      <c r="QNG73" s="386"/>
      <c r="QNH73" s="386"/>
      <c r="QNI73" s="386"/>
      <c r="QNJ73" s="386"/>
      <c r="QNK73" s="386"/>
      <c r="QNL73" s="386"/>
      <c r="QNM73" s="386"/>
      <c r="QNN73" s="386"/>
      <c r="QNO73" s="386"/>
      <c r="QNP73" s="386"/>
      <c r="QNQ73" s="386"/>
      <c r="QNR73" s="386"/>
      <c r="QNS73" s="386"/>
      <c r="QNT73" s="386"/>
      <c r="QNU73" s="386"/>
      <c r="QNV73" s="386"/>
      <c r="QNW73" s="386"/>
      <c r="QNX73" s="386"/>
      <c r="QNY73" s="386"/>
      <c r="QNZ73" s="386"/>
      <c r="QOA73" s="386"/>
      <c r="QOB73" s="386"/>
      <c r="QOC73" s="386"/>
      <c r="QOD73" s="386"/>
      <c r="QOE73" s="386"/>
      <c r="QOF73" s="386"/>
      <c r="QOG73" s="386"/>
      <c r="QOH73" s="386"/>
      <c r="QOI73" s="386"/>
      <c r="QOJ73" s="386"/>
      <c r="QOK73" s="386"/>
      <c r="QOL73" s="386"/>
      <c r="QOM73" s="386"/>
      <c r="QON73" s="386"/>
      <c r="QOO73" s="386"/>
      <c r="QOP73" s="386"/>
      <c r="QOQ73" s="386"/>
      <c r="QOR73" s="386"/>
      <c r="QOS73" s="386"/>
      <c r="QOT73" s="386"/>
      <c r="QOU73" s="386"/>
      <c r="QOV73" s="386"/>
      <c r="QOW73" s="386"/>
      <c r="QOX73" s="386"/>
      <c r="QOY73" s="386"/>
      <c r="QOZ73" s="386"/>
      <c r="QPA73" s="386"/>
      <c r="QPB73" s="386"/>
      <c r="QPC73" s="386"/>
      <c r="QPD73" s="386"/>
      <c r="QPE73" s="386"/>
      <c r="QPF73" s="386"/>
      <c r="QPG73" s="386"/>
      <c r="QPH73" s="386"/>
      <c r="QPI73" s="386"/>
      <c r="QPJ73" s="386"/>
      <c r="QPK73" s="386"/>
      <c r="QPL73" s="386"/>
      <c r="QPM73" s="386"/>
      <c r="QPN73" s="386"/>
      <c r="QPO73" s="386"/>
      <c r="QPP73" s="386"/>
      <c r="QPQ73" s="386"/>
      <c r="QPR73" s="386"/>
      <c r="QPS73" s="386"/>
      <c r="QPT73" s="386"/>
      <c r="QPU73" s="386"/>
      <c r="QPV73" s="386"/>
      <c r="QPW73" s="386"/>
      <c r="QPX73" s="386"/>
      <c r="QPY73" s="386"/>
      <c r="QPZ73" s="386"/>
      <c r="QQA73" s="386"/>
      <c r="QQB73" s="386"/>
      <c r="QQC73" s="386"/>
      <c r="QQD73" s="386"/>
      <c r="QQE73" s="386"/>
      <c r="QQF73" s="386"/>
      <c r="QQG73" s="386"/>
      <c r="QQH73" s="386"/>
      <c r="QQI73" s="386"/>
      <c r="QQJ73" s="386"/>
      <c r="QQK73" s="386"/>
      <c r="QQL73" s="386"/>
      <c r="QQM73" s="386"/>
      <c r="QQN73" s="386"/>
      <c r="QQO73" s="386"/>
      <c r="QQP73" s="386"/>
      <c r="QQQ73" s="386"/>
      <c r="QQR73" s="386"/>
      <c r="QQS73" s="386"/>
      <c r="QQT73" s="386"/>
      <c r="QQU73" s="386"/>
      <c r="QQV73" s="386"/>
      <c r="QQW73" s="386"/>
      <c r="QQX73" s="386"/>
      <c r="QQY73" s="386"/>
      <c r="QQZ73" s="386"/>
      <c r="QRA73" s="386"/>
      <c r="QRB73" s="386"/>
      <c r="QRC73" s="386"/>
      <c r="QRD73" s="386"/>
      <c r="QRE73" s="386"/>
      <c r="QRF73" s="386"/>
      <c r="QRG73" s="386"/>
      <c r="QRH73" s="386"/>
      <c r="QRI73" s="386"/>
      <c r="QRJ73" s="386"/>
      <c r="QRK73" s="386"/>
      <c r="QRL73" s="386"/>
      <c r="QRM73" s="386"/>
      <c r="QRN73" s="386"/>
      <c r="QRO73" s="386"/>
      <c r="QRP73" s="386"/>
      <c r="QRQ73" s="386"/>
      <c r="QRR73" s="386"/>
      <c r="QRS73" s="386"/>
      <c r="QRT73" s="386"/>
      <c r="QRU73" s="386"/>
      <c r="QRV73" s="386"/>
      <c r="QRW73" s="386"/>
      <c r="QRX73" s="386"/>
      <c r="QRY73" s="386"/>
      <c r="QRZ73" s="386"/>
      <c r="QSA73" s="386"/>
      <c r="QSB73" s="386"/>
      <c r="QSC73" s="386"/>
      <c r="QSD73" s="386"/>
      <c r="QSE73" s="386"/>
      <c r="QSF73" s="386"/>
      <c r="QSG73" s="386"/>
      <c r="QSH73" s="386"/>
      <c r="QSI73" s="386"/>
      <c r="QSJ73" s="386"/>
      <c r="QSK73" s="386"/>
      <c r="QSL73" s="386"/>
      <c r="QSM73" s="386"/>
      <c r="QSN73" s="386"/>
      <c r="QSO73" s="386"/>
      <c r="QSP73" s="386"/>
      <c r="QSQ73" s="386"/>
      <c r="QSR73" s="386"/>
      <c r="QSS73" s="386"/>
      <c r="QST73" s="386"/>
      <c r="QSU73" s="386"/>
      <c r="QSV73" s="386"/>
      <c r="QSW73" s="386"/>
      <c r="QSX73" s="386"/>
      <c r="QSY73" s="386"/>
      <c r="QSZ73" s="386"/>
      <c r="QTA73" s="386"/>
      <c r="QTB73" s="386"/>
      <c r="QTC73" s="386"/>
      <c r="QTD73" s="386"/>
      <c r="QTE73" s="386"/>
      <c r="QTF73" s="386"/>
      <c r="QTG73" s="386"/>
      <c r="QTH73" s="386"/>
      <c r="QTI73" s="386"/>
      <c r="QTJ73" s="386"/>
      <c r="QTK73" s="386"/>
      <c r="QTL73" s="386"/>
      <c r="QTM73" s="386"/>
      <c r="QTN73" s="386"/>
      <c r="QTO73" s="386"/>
      <c r="QTP73" s="386"/>
      <c r="QTQ73" s="386"/>
      <c r="QTR73" s="386"/>
      <c r="QTS73" s="386"/>
      <c r="QTT73" s="386"/>
      <c r="QTU73" s="386"/>
      <c r="QTV73" s="386"/>
      <c r="QTW73" s="386"/>
      <c r="QTX73" s="386"/>
      <c r="QTY73" s="386"/>
      <c r="QTZ73" s="386"/>
      <c r="QUA73" s="386"/>
      <c r="QUB73" s="386"/>
      <c r="QUC73" s="386"/>
      <c r="QUD73" s="386"/>
      <c r="QUE73" s="386"/>
      <c r="QUF73" s="386"/>
      <c r="QUG73" s="386"/>
      <c r="QUH73" s="386"/>
      <c r="QUI73" s="386"/>
      <c r="QUJ73" s="386"/>
      <c r="QUK73" s="386"/>
      <c r="QUL73" s="386"/>
      <c r="QUM73" s="386"/>
      <c r="QUN73" s="386"/>
      <c r="QUO73" s="386"/>
      <c r="QUP73" s="386"/>
      <c r="QUQ73" s="386"/>
      <c r="QUR73" s="386"/>
      <c r="QUS73" s="386"/>
      <c r="QUT73" s="386"/>
      <c r="QUU73" s="386"/>
      <c r="QUV73" s="386"/>
      <c r="QUW73" s="386"/>
      <c r="QUX73" s="386"/>
      <c r="QUY73" s="386"/>
      <c r="QUZ73" s="386"/>
      <c r="QVA73" s="386"/>
      <c r="QVB73" s="386"/>
      <c r="QVC73" s="386"/>
      <c r="QVD73" s="386"/>
      <c r="QVE73" s="386"/>
      <c r="QVF73" s="386"/>
      <c r="QVG73" s="386"/>
      <c r="QVH73" s="386"/>
      <c r="QVI73" s="386"/>
      <c r="QVJ73" s="386"/>
      <c r="QVK73" s="386"/>
      <c r="QVL73" s="386"/>
      <c r="QVM73" s="386"/>
      <c r="QVN73" s="386"/>
      <c r="QVO73" s="386"/>
      <c r="QVP73" s="386"/>
      <c r="QVQ73" s="386"/>
      <c r="QVR73" s="386"/>
      <c r="QVS73" s="386"/>
      <c r="QVT73" s="386"/>
      <c r="QVU73" s="386"/>
      <c r="QVV73" s="386"/>
      <c r="QVW73" s="386"/>
      <c r="QVX73" s="386"/>
      <c r="QVY73" s="386"/>
      <c r="QVZ73" s="386"/>
      <c r="QWA73" s="386"/>
      <c r="QWB73" s="386"/>
      <c r="QWC73" s="386"/>
      <c r="QWD73" s="386"/>
      <c r="QWE73" s="386"/>
      <c r="QWF73" s="386"/>
      <c r="QWG73" s="386"/>
      <c r="QWH73" s="386"/>
      <c r="QWI73" s="386"/>
      <c r="QWJ73" s="386"/>
      <c r="QWK73" s="386"/>
      <c r="QWL73" s="386"/>
      <c r="QWM73" s="386"/>
      <c r="QWN73" s="386"/>
      <c r="QWO73" s="386"/>
      <c r="QWP73" s="386"/>
      <c r="QWQ73" s="386"/>
      <c r="QWR73" s="386"/>
      <c r="QWS73" s="386"/>
      <c r="QWT73" s="386"/>
      <c r="QWU73" s="386"/>
      <c r="QWV73" s="386"/>
      <c r="QWW73" s="386"/>
      <c r="QWX73" s="386"/>
      <c r="QWY73" s="386"/>
      <c r="QWZ73" s="386"/>
      <c r="QXA73" s="386"/>
      <c r="QXB73" s="386"/>
      <c r="QXC73" s="386"/>
      <c r="QXD73" s="386"/>
      <c r="QXE73" s="386"/>
      <c r="QXF73" s="386"/>
      <c r="QXG73" s="386"/>
      <c r="QXH73" s="386"/>
      <c r="QXI73" s="386"/>
      <c r="QXJ73" s="386"/>
      <c r="QXK73" s="386"/>
      <c r="QXL73" s="386"/>
      <c r="QXM73" s="386"/>
      <c r="QXN73" s="386"/>
      <c r="QXO73" s="386"/>
      <c r="QXP73" s="386"/>
      <c r="QXQ73" s="386"/>
      <c r="QXR73" s="386"/>
      <c r="QXS73" s="386"/>
      <c r="QXT73" s="386"/>
      <c r="QXU73" s="386"/>
      <c r="QXV73" s="386"/>
      <c r="QXW73" s="386"/>
      <c r="QXX73" s="386"/>
      <c r="QXY73" s="386"/>
      <c r="QXZ73" s="386"/>
      <c r="QYA73" s="386"/>
      <c r="QYB73" s="386"/>
      <c r="QYC73" s="386"/>
      <c r="QYD73" s="386"/>
      <c r="QYE73" s="386"/>
      <c r="QYF73" s="386"/>
      <c r="QYG73" s="386"/>
      <c r="QYH73" s="386"/>
      <c r="QYI73" s="386"/>
      <c r="QYJ73" s="386"/>
      <c r="QYK73" s="386"/>
      <c r="QYL73" s="386"/>
      <c r="QYM73" s="386"/>
      <c r="QYN73" s="386"/>
      <c r="QYO73" s="386"/>
      <c r="QYP73" s="386"/>
      <c r="QYQ73" s="386"/>
      <c r="QYR73" s="386"/>
      <c r="QYS73" s="386"/>
      <c r="QYT73" s="386"/>
      <c r="QYU73" s="386"/>
      <c r="QYV73" s="386"/>
      <c r="QYW73" s="386"/>
      <c r="QYX73" s="386"/>
      <c r="QYY73" s="386"/>
      <c r="QYZ73" s="386"/>
      <c r="QZA73" s="386"/>
      <c r="QZB73" s="386"/>
      <c r="QZC73" s="386"/>
      <c r="QZD73" s="386"/>
      <c r="QZE73" s="386"/>
      <c r="QZF73" s="386"/>
      <c r="QZG73" s="386"/>
      <c r="QZH73" s="386"/>
      <c r="QZI73" s="386"/>
      <c r="QZJ73" s="386"/>
      <c r="QZK73" s="386"/>
      <c r="QZL73" s="386"/>
      <c r="QZM73" s="386"/>
      <c r="QZN73" s="386"/>
      <c r="QZO73" s="386"/>
      <c r="QZP73" s="386"/>
      <c r="QZQ73" s="386"/>
      <c r="QZR73" s="386"/>
      <c r="QZS73" s="386"/>
      <c r="QZT73" s="386"/>
      <c r="QZU73" s="386"/>
      <c r="QZV73" s="386"/>
      <c r="QZW73" s="386"/>
      <c r="QZX73" s="386"/>
      <c r="QZY73" s="386"/>
      <c r="QZZ73" s="386"/>
      <c r="RAA73" s="386"/>
      <c r="RAB73" s="386"/>
      <c r="RAC73" s="386"/>
      <c r="RAD73" s="386"/>
      <c r="RAE73" s="386"/>
      <c r="RAF73" s="386"/>
      <c r="RAG73" s="386"/>
      <c r="RAH73" s="386"/>
      <c r="RAI73" s="386"/>
      <c r="RAJ73" s="386"/>
      <c r="RAK73" s="386"/>
      <c r="RAL73" s="386"/>
      <c r="RAM73" s="386"/>
      <c r="RAN73" s="386"/>
      <c r="RAO73" s="386"/>
      <c r="RAP73" s="386"/>
      <c r="RAQ73" s="386"/>
      <c r="RAR73" s="386"/>
      <c r="RAS73" s="386"/>
      <c r="RAT73" s="386"/>
      <c r="RAU73" s="386"/>
      <c r="RAV73" s="386"/>
      <c r="RAW73" s="386"/>
      <c r="RAX73" s="386"/>
      <c r="RAY73" s="386"/>
      <c r="RAZ73" s="386"/>
      <c r="RBA73" s="386"/>
      <c r="RBB73" s="386"/>
      <c r="RBC73" s="386"/>
      <c r="RBD73" s="386"/>
      <c r="RBE73" s="386"/>
      <c r="RBF73" s="386"/>
      <c r="RBG73" s="386"/>
      <c r="RBH73" s="386"/>
      <c r="RBI73" s="386"/>
      <c r="RBJ73" s="386"/>
      <c r="RBK73" s="386"/>
      <c r="RBL73" s="386"/>
      <c r="RBM73" s="386"/>
      <c r="RBN73" s="386"/>
      <c r="RBO73" s="386"/>
      <c r="RBP73" s="386"/>
      <c r="RBQ73" s="386"/>
      <c r="RBR73" s="386"/>
      <c r="RBS73" s="386"/>
      <c r="RBT73" s="386"/>
      <c r="RBU73" s="386"/>
      <c r="RBV73" s="386"/>
      <c r="RBW73" s="386"/>
      <c r="RBX73" s="386"/>
      <c r="RBY73" s="386"/>
      <c r="RBZ73" s="386"/>
      <c r="RCA73" s="386"/>
      <c r="RCB73" s="386"/>
      <c r="RCC73" s="386"/>
      <c r="RCD73" s="386"/>
      <c r="RCE73" s="386"/>
      <c r="RCF73" s="386"/>
      <c r="RCG73" s="386"/>
      <c r="RCH73" s="386"/>
      <c r="RCI73" s="386"/>
      <c r="RCJ73" s="386"/>
      <c r="RCK73" s="386"/>
      <c r="RCL73" s="386"/>
      <c r="RCM73" s="386"/>
      <c r="RCN73" s="386"/>
      <c r="RCO73" s="386"/>
      <c r="RCP73" s="386"/>
      <c r="RCQ73" s="386"/>
      <c r="RCR73" s="386"/>
      <c r="RCS73" s="386"/>
      <c r="RCT73" s="386"/>
      <c r="RCU73" s="386"/>
      <c r="RCV73" s="386"/>
      <c r="RCW73" s="386"/>
      <c r="RCX73" s="386"/>
      <c r="RCY73" s="386"/>
      <c r="RCZ73" s="386"/>
      <c r="RDA73" s="386"/>
      <c r="RDB73" s="386"/>
      <c r="RDC73" s="386"/>
      <c r="RDD73" s="386"/>
      <c r="RDE73" s="386"/>
      <c r="RDF73" s="386"/>
      <c r="RDG73" s="386"/>
      <c r="RDH73" s="386"/>
      <c r="RDI73" s="386"/>
      <c r="RDJ73" s="386"/>
      <c r="RDK73" s="386"/>
      <c r="RDL73" s="386"/>
      <c r="RDM73" s="386"/>
      <c r="RDN73" s="386"/>
      <c r="RDO73" s="386"/>
      <c r="RDP73" s="386"/>
      <c r="RDQ73" s="386"/>
      <c r="RDR73" s="386"/>
      <c r="RDS73" s="386"/>
      <c r="RDT73" s="386"/>
      <c r="RDU73" s="386"/>
      <c r="RDV73" s="386"/>
      <c r="RDW73" s="386"/>
      <c r="RDX73" s="386"/>
      <c r="RDY73" s="386"/>
      <c r="RDZ73" s="386"/>
      <c r="REA73" s="386"/>
      <c r="REB73" s="386"/>
      <c r="REC73" s="386"/>
      <c r="RED73" s="386"/>
      <c r="REE73" s="386"/>
      <c r="REF73" s="386"/>
      <c r="REG73" s="386"/>
      <c r="REH73" s="386"/>
      <c r="REI73" s="386"/>
      <c r="REJ73" s="386"/>
      <c r="REK73" s="386"/>
      <c r="REL73" s="386"/>
      <c r="REM73" s="386"/>
      <c r="REN73" s="386"/>
      <c r="REO73" s="386"/>
      <c r="REP73" s="386"/>
      <c r="REQ73" s="386"/>
      <c r="RER73" s="386"/>
      <c r="RES73" s="386"/>
      <c r="RET73" s="386"/>
      <c r="REU73" s="386"/>
      <c r="REV73" s="386"/>
      <c r="REW73" s="386"/>
      <c r="REX73" s="386"/>
      <c r="REY73" s="386"/>
      <c r="REZ73" s="386"/>
      <c r="RFA73" s="386"/>
      <c r="RFB73" s="386"/>
      <c r="RFC73" s="386"/>
      <c r="RFD73" s="386"/>
      <c r="RFE73" s="386"/>
      <c r="RFF73" s="386"/>
      <c r="RFG73" s="386"/>
      <c r="RFH73" s="386"/>
      <c r="RFI73" s="386"/>
      <c r="RFJ73" s="386"/>
      <c r="RFK73" s="386"/>
      <c r="RFL73" s="386"/>
      <c r="RFM73" s="386"/>
      <c r="RFN73" s="386"/>
      <c r="RFO73" s="386"/>
      <c r="RFP73" s="386"/>
      <c r="RFQ73" s="386"/>
      <c r="RFR73" s="386"/>
      <c r="RFS73" s="386"/>
      <c r="RFT73" s="386"/>
      <c r="RFU73" s="386"/>
      <c r="RFV73" s="386"/>
      <c r="RFW73" s="386"/>
      <c r="RFX73" s="386"/>
      <c r="RFY73" s="386"/>
      <c r="RFZ73" s="386"/>
      <c r="RGA73" s="386"/>
      <c r="RGB73" s="386"/>
      <c r="RGC73" s="386"/>
      <c r="RGD73" s="386"/>
      <c r="RGE73" s="386"/>
      <c r="RGF73" s="386"/>
      <c r="RGG73" s="386"/>
      <c r="RGH73" s="386"/>
      <c r="RGI73" s="386"/>
      <c r="RGJ73" s="386"/>
      <c r="RGK73" s="386"/>
      <c r="RGL73" s="386"/>
      <c r="RGM73" s="386"/>
      <c r="RGN73" s="386"/>
      <c r="RGO73" s="386"/>
      <c r="RGP73" s="386"/>
      <c r="RGQ73" s="386"/>
      <c r="RGR73" s="386"/>
      <c r="RGS73" s="386"/>
      <c r="RGT73" s="386"/>
      <c r="RGU73" s="386"/>
      <c r="RGV73" s="386"/>
      <c r="RGW73" s="386"/>
      <c r="RGX73" s="386"/>
      <c r="RGY73" s="386"/>
      <c r="RGZ73" s="386"/>
      <c r="RHA73" s="386"/>
      <c r="RHB73" s="386"/>
      <c r="RHC73" s="386"/>
      <c r="RHD73" s="386"/>
      <c r="RHE73" s="386"/>
      <c r="RHF73" s="386"/>
      <c r="RHG73" s="386"/>
      <c r="RHH73" s="386"/>
      <c r="RHI73" s="386"/>
      <c r="RHJ73" s="386"/>
      <c r="RHK73" s="386"/>
      <c r="RHL73" s="386"/>
      <c r="RHM73" s="386"/>
      <c r="RHN73" s="386"/>
      <c r="RHO73" s="386"/>
      <c r="RHP73" s="386"/>
      <c r="RHQ73" s="386"/>
      <c r="RHR73" s="386"/>
      <c r="RHS73" s="386"/>
      <c r="RHT73" s="386"/>
      <c r="RHU73" s="386"/>
      <c r="RHV73" s="386"/>
      <c r="RHW73" s="386"/>
      <c r="RHX73" s="386"/>
      <c r="RHY73" s="386"/>
      <c r="RHZ73" s="386"/>
      <c r="RIA73" s="386"/>
      <c r="RIB73" s="386"/>
      <c r="RIC73" s="386"/>
      <c r="RID73" s="386"/>
      <c r="RIE73" s="386"/>
      <c r="RIF73" s="386"/>
      <c r="RIG73" s="386"/>
      <c r="RIH73" s="386"/>
      <c r="RII73" s="386"/>
      <c r="RIJ73" s="386"/>
      <c r="RIK73" s="386"/>
      <c r="RIL73" s="386"/>
      <c r="RIM73" s="386"/>
      <c r="RIN73" s="386"/>
      <c r="RIO73" s="386"/>
      <c r="RIP73" s="386"/>
      <c r="RIQ73" s="386"/>
      <c r="RIR73" s="386"/>
      <c r="RIS73" s="386"/>
      <c r="RIT73" s="386"/>
      <c r="RIU73" s="386"/>
      <c r="RIV73" s="386"/>
      <c r="RIW73" s="386"/>
      <c r="RIX73" s="386"/>
      <c r="RIY73" s="386"/>
      <c r="RIZ73" s="386"/>
      <c r="RJA73" s="386"/>
      <c r="RJB73" s="386"/>
      <c r="RJC73" s="386"/>
      <c r="RJD73" s="386"/>
      <c r="RJE73" s="386"/>
      <c r="RJF73" s="386"/>
      <c r="RJG73" s="386"/>
      <c r="RJH73" s="386"/>
      <c r="RJI73" s="386"/>
      <c r="RJJ73" s="386"/>
      <c r="RJK73" s="386"/>
      <c r="RJL73" s="386"/>
      <c r="RJM73" s="386"/>
      <c r="RJN73" s="386"/>
      <c r="RJO73" s="386"/>
      <c r="RJP73" s="386"/>
      <c r="RJQ73" s="386"/>
      <c r="RJR73" s="386"/>
      <c r="RJS73" s="386"/>
      <c r="RJT73" s="386"/>
      <c r="RJU73" s="386"/>
      <c r="RJV73" s="386"/>
      <c r="RJW73" s="386"/>
      <c r="RJX73" s="386"/>
      <c r="RJY73" s="386"/>
      <c r="RJZ73" s="386"/>
      <c r="RKA73" s="386"/>
      <c r="RKB73" s="386"/>
      <c r="RKC73" s="386"/>
      <c r="RKD73" s="386"/>
      <c r="RKE73" s="386"/>
      <c r="RKF73" s="386"/>
      <c r="RKG73" s="386"/>
      <c r="RKH73" s="386"/>
      <c r="RKI73" s="386"/>
      <c r="RKJ73" s="386"/>
      <c r="RKK73" s="386"/>
      <c r="RKL73" s="386"/>
      <c r="RKM73" s="386"/>
      <c r="RKN73" s="386"/>
      <c r="RKO73" s="386"/>
      <c r="RKP73" s="386"/>
      <c r="RKQ73" s="386"/>
      <c r="RKR73" s="386"/>
      <c r="RKS73" s="386"/>
      <c r="RKT73" s="386"/>
      <c r="RKU73" s="386"/>
      <c r="RKV73" s="386"/>
      <c r="RKW73" s="386"/>
      <c r="RKX73" s="386"/>
      <c r="RKY73" s="386"/>
      <c r="RKZ73" s="386"/>
      <c r="RLA73" s="386"/>
      <c r="RLB73" s="386"/>
      <c r="RLC73" s="386"/>
      <c r="RLD73" s="386"/>
      <c r="RLE73" s="386"/>
      <c r="RLF73" s="386"/>
      <c r="RLG73" s="386"/>
      <c r="RLH73" s="386"/>
      <c r="RLI73" s="386"/>
      <c r="RLJ73" s="386"/>
      <c r="RLK73" s="386"/>
      <c r="RLL73" s="386"/>
      <c r="RLM73" s="386"/>
      <c r="RLN73" s="386"/>
      <c r="RLO73" s="386"/>
      <c r="RLP73" s="386"/>
      <c r="RLQ73" s="386"/>
      <c r="RLR73" s="386"/>
      <c r="RLS73" s="386"/>
      <c r="RLT73" s="386"/>
      <c r="RLU73" s="386"/>
      <c r="RLV73" s="386"/>
      <c r="RLW73" s="386"/>
      <c r="RLX73" s="386"/>
      <c r="RLY73" s="386"/>
      <c r="RLZ73" s="386"/>
      <c r="RMA73" s="386"/>
      <c r="RMB73" s="386"/>
      <c r="RMC73" s="386"/>
      <c r="RMD73" s="386"/>
      <c r="RME73" s="386"/>
      <c r="RMF73" s="386"/>
      <c r="RMG73" s="386"/>
      <c r="RMH73" s="386"/>
      <c r="RMI73" s="386"/>
      <c r="RMJ73" s="386"/>
      <c r="RMK73" s="386"/>
      <c r="RML73" s="386"/>
      <c r="RMM73" s="386"/>
      <c r="RMN73" s="386"/>
      <c r="RMO73" s="386"/>
      <c r="RMP73" s="386"/>
      <c r="RMQ73" s="386"/>
      <c r="RMR73" s="386"/>
      <c r="RMS73" s="386"/>
      <c r="RMT73" s="386"/>
      <c r="RMU73" s="386"/>
      <c r="RMV73" s="386"/>
      <c r="RMW73" s="386"/>
      <c r="RMX73" s="386"/>
      <c r="RMY73" s="386"/>
      <c r="RMZ73" s="386"/>
      <c r="RNA73" s="386"/>
      <c r="RNB73" s="386"/>
      <c r="RNC73" s="386"/>
      <c r="RND73" s="386"/>
      <c r="RNE73" s="386"/>
      <c r="RNF73" s="386"/>
      <c r="RNG73" s="386"/>
      <c r="RNH73" s="386"/>
      <c r="RNI73" s="386"/>
      <c r="RNJ73" s="386"/>
      <c r="RNK73" s="386"/>
      <c r="RNL73" s="386"/>
      <c r="RNM73" s="386"/>
      <c r="RNN73" s="386"/>
      <c r="RNO73" s="386"/>
      <c r="RNP73" s="386"/>
      <c r="RNQ73" s="386"/>
      <c r="RNR73" s="386"/>
      <c r="RNS73" s="386"/>
      <c r="RNT73" s="386"/>
      <c r="RNU73" s="386"/>
      <c r="RNV73" s="386"/>
      <c r="RNW73" s="386"/>
      <c r="RNX73" s="386"/>
      <c r="RNY73" s="386"/>
      <c r="RNZ73" s="386"/>
      <c r="ROA73" s="386"/>
      <c r="ROB73" s="386"/>
      <c r="ROC73" s="386"/>
      <c r="ROD73" s="386"/>
      <c r="ROE73" s="386"/>
      <c r="ROF73" s="386"/>
      <c r="ROG73" s="386"/>
      <c r="ROH73" s="386"/>
      <c r="ROI73" s="386"/>
      <c r="ROJ73" s="386"/>
      <c r="ROK73" s="386"/>
      <c r="ROL73" s="386"/>
      <c r="ROM73" s="386"/>
      <c r="RON73" s="386"/>
      <c r="ROO73" s="386"/>
      <c r="ROP73" s="386"/>
      <c r="ROQ73" s="386"/>
      <c r="ROR73" s="386"/>
      <c r="ROS73" s="386"/>
      <c r="ROT73" s="386"/>
      <c r="ROU73" s="386"/>
      <c r="ROV73" s="386"/>
      <c r="ROW73" s="386"/>
      <c r="ROX73" s="386"/>
      <c r="ROY73" s="386"/>
      <c r="ROZ73" s="386"/>
      <c r="RPA73" s="386"/>
      <c r="RPB73" s="386"/>
      <c r="RPC73" s="386"/>
      <c r="RPD73" s="386"/>
      <c r="RPE73" s="386"/>
      <c r="RPF73" s="386"/>
      <c r="RPG73" s="386"/>
      <c r="RPH73" s="386"/>
      <c r="RPI73" s="386"/>
      <c r="RPJ73" s="386"/>
      <c r="RPK73" s="386"/>
      <c r="RPL73" s="386"/>
      <c r="RPM73" s="386"/>
      <c r="RPN73" s="386"/>
      <c r="RPO73" s="386"/>
      <c r="RPP73" s="386"/>
      <c r="RPQ73" s="386"/>
      <c r="RPR73" s="386"/>
      <c r="RPS73" s="386"/>
      <c r="RPT73" s="386"/>
      <c r="RPU73" s="386"/>
      <c r="RPV73" s="386"/>
      <c r="RPW73" s="386"/>
      <c r="RPX73" s="386"/>
      <c r="RPY73" s="386"/>
      <c r="RPZ73" s="386"/>
      <c r="RQA73" s="386"/>
      <c r="RQB73" s="386"/>
      <c r="RQC73" s="386"/>
      <c r="RQD73" s="386"/>
      <c r="RQE73" s="386"/>
      <c r="RQF73" s="386"/>
      <c r="RQG73" s="386"/>
      <c r="RQH73" s="386"/>
      <c r="RQI73" s="386"/>
      <c r="RQJ73" s="386"/>
      <c r="RQK73" s="386"/>
      <c r="RQL73" s="386"/>
      <c r="RQM73" s="386"/>
      <c r="RQN73" s="386"/>
      <c r="RQO73" s="386"/>
      <c r="RQP73" s="386"/>
      <c r="RQQ73" s="386"/>
      <c r="RQR73" s="386"/>
      <c r="RQS73" s="386"/>
      <c r="RQT73" s="386"/>
      <c r="RQU73" s="386"/>
      <c r="RQV73" s="386"/>
      <c r="RQW73" s="386"/>
      <c r="RQX73" s="386"/>
      <c r="RQY73" s="386"/>
      <c r="RQZ73" s="386"/>
      <c r="RRA73" s="386"/>
      <c r="RRB73" s="386"/>
      <c r="RRC73" s="386"/>
      <c r="RRD73" s="386"/>
      <c r="RRE73" s="386"/>
      <c r="RRF73" s="386"/>
      <c r="RRG73" s="386"/>
      <c r="RRH73" s="386"/>
      <c r="RRI73" s="386"/>
      <c r="RRJ73" s="386"/>
      <c r="RRK73" s="386"/>
      <c r="RRL73" s="386"/>
      <c r="RRM73" s="386"/>
      <c r="RRN73" s="386"/>
      <c r="RRO73" s="386"/>
      <c r="RRP73" s="386"/>
      <c r="RRQ73" s="386"/>
      <c r="RRR73" s="386"/>
      <c r="RRS73" s="386"/>
      <c r="RRT73" s="386"/>
      <c r="RRU73" s="386"/>
      <c r="RRV73" s="386"/>
      <c r="RRW73" s="386"/>
      <c r="RRX73" s="386"/>
      <c r="RRY73" s="386"/>
      <c r="RRZ73" s="386"/>
      <c r="RSA73" s="386"/>
      <c r="RSB73" s="386"/>
      <c r="RSC73" s="386"/>
      <c r="RSD73" s="386"/>
      <c r="RSE73" s="386"/>
      <c r="RSF73" s="386"/>
      <c r="RSG73" s="386"/>
      <c r="RSH73" s="386"/>
      <c r="RSI73" s="386"/>
      <c r="RSJ73" s="386"/>
      <c r="RSK73" s="386"/>
      <c r="RSL73" s="386"/>
      <c r="RSM73" s="386"/>
      <c r="RSN73" s="386"/>
      <c r="RSO73" s="386"/>
      <c r="RSP73" s="386"/>
      <c r="RSQ73" s="386"/>
      <c r="RSR73" s="386"/>
      <c r="RSS73" s="386"/>
      <c r="RST73" s="386"/>
      <c r="RSU73" s="386"/>
      <c r="RSV73" s="386"/>
      <c r="RSW73" s="386"/>
      <c r="RSX73" s="386"/>
      <c r="RSY73" s="386"/>
      <c r="RSZ73" s="386"/>
      <c r="RTA73" s="386"/>
      <c r="RTB73" s="386"/>
      <c r="RTC73" s="386"/>
      <c r="RTD73" s="386"/>
      <c r="RTE73" s="386"/>
      <c r="RTF73" s="386"/>
      <c r="RTG73" s="386"/>
      <c r="RTH73" s="386"/>
      <c r="RTI73" s="386"/>
      <c r="RTJ73" s="386"/>
      <c r="RTK73" s="386"/>
      <c r="RTL73" s="386"/>
      <c r="RTM73" s="386"/>
      <c r="RTN73" s="386"/>
      <c r="RTO73" s="386"/>
      <c r="RTP73" s="386"/>
      <c r="RTQ73" s="386"/>
      <c r="RTR73" s="386"/>
      <c r="RTS73" s="386"/>
      <c r="RTT73" s="386"/>
      <c r="RTU73" s="386"/>
      <c r="RTV73" s="386"/>
      <c r="RTW73" s="386"/>
      <c r="RTX73" s="386"/>
      <c r="RTY73" s="386"/>
      <c r="RTZ73" s="386"/>
      <c r="RUA73" s="386"/>
      <c r="RUB73" s="386"/>
      <c r="RUC73" s="386"/>
      <c r="RUD73" s="386"/>
      <c r="RUE73" s="386"/>
      <c r="RUF73" s="386"/>
      <c r="RUG73" s="386"/>
      <c r="RUH73" s="386"/>
      <c r="RUI73" s="386"/>
      <c r="RUJ73" s="386"/>
      <c r="RUK73" s="386"/>
      <c r="RUL73" s="386"/>
      <c r="RUM73" s="386"/>
      <c r="RUN73" s="386"/>
      <c r="RUO73" s="386"/>
      <c r="RUP73" s="386"/>
      <c r="RUQ73" s="386"/>
      <c r="RUR73" s="386"/>
      <c r="RUS73" s="386"/>
      <c r="RUT73" s="386"/>
      <c r="RUU73" s="386"/>
      <c r="RUV73" s="386"/>
      <c r="RUW73" s="386"/>
      <c r="RUX73" s="386"/>
      <c r="RUY73" s="386"/>
      <c r="RUZ73" s="386"/>
      <c r="RVA73" s="386"/>
      <c r="RVB73" s="386"/>
      <c r="RVC73" s="386"/>
      <c r="RVD73" s="386"/>
      <c r="RVE73" s="386"/>
      <c r="RVF73" s="386"/>
      <c r="RVG73" s="386"/>
      <c r="RVH73" s="386"/>
      <c r="RVI73" s="386"/>
      <c r="RVJ73" s="386"/>
      <c r="RVK73" s="386"/>
      <c r="RVL73" s="386"/>
      <c r="RVM73" s="386"/>
      <c r="RVN73" s="386"/>
      <c r="RVO73" s="386"/>
      <c r="RVP73" s="386"/>
      <c r="RVQ73" s="386"/>
      <c r="RVR73" s="386"/>
      <c r="RVS73" s="386"/>
      <c r="RVT73" s="386"/>
      <c r="RVU73" s="386"/>
      <c r="RVV73" s="386"/>
      <c r="RVW73" s="386"/>
      <c r="RVX73" s="386"/>
      <c r="RVY73" s="386"/>
      <c r="RVZ73" s="386"/>
      <c r="RWA73" s="386"/>
      <c r="RWB73" s="386"/>
      <c r="RWC73" s="386"/>
      <c r="RWD73" s="386"/>
      <c r="RWE73" s="386"/>
      <c r="RWF73" s="386"/>
      <c r="RWG73" s="386"/>
      <c r="RWH73" s="386"/>
      <c r="RWI73" s="386"/>
      <c r="RWJ73" s="386"/>
      <c r="RWK73" s="386"/>
      <c r="RWL73" s="386"/>
      <c r="RWM73" s="386"/>
      <c r="RWN73" s="386"/>
      <c r="RWO73" s="386"/>
      <c r="RWP73" s="386"/>
      <c r="RWQ73" s="386"/>
      <c r="RWR73" s="386"/>
      <c r="RWS73" s="386"/>
      <c r="RWT73" s="386"/>
      <c r="RWU73" s="386"/>
      <c r="RWV73" s="386"/>
      <c r="RWW73" s="386"/>
      <c r="RWX73" s="386"/>
      <c r="RWY73" s="386"/>
      <c r="RWZ73" s="386"/>
      <c r="RXA73" s="386"/>
      <c r="RXB73" s="386"/>
      <c r="RXC73" s="386"/>
      <c r="RXD73" s="386"/>
      <c r="RXE73" s="386"/>
      <c r="RXF73" s="386"/>
      <c r="RXG73" s="386"/>
      <c r="RXH73" s="386"/>
      <c r="RXI73" s="386"/>
      <c r="RXJ73" s="386"/>
      <c r="RXK73" s="386"/>
      <c r="RXL73" s="386"/>
      <c r="RXM73" s="386"/>
      <c r="RXN73" s="386"/>
      <c r="RXO73" s="386"/>
      <c r="RXP73" s="386"/>
      <c r="RXQ73" s="386"/>
      <c r="RXR73" s="386"/>
      <c r="RXS73" s="386"/>
      <c r="RXT73" s="386"/>
      <c r="RXU73" s="386"/>
      <c r="RXV73" s="386"/>
      <c r="RXW73" s="386"/>
      <c r="RXX73" s="386"/>
      <c r="RXY73" s="386"/>
      <c r="RXZ73" s="386"/>
      <c r="RYA73" s="386"/>
      <c r="RYB73" s="386"/>
      <c r="RYC73" s="386"/>
      <c r="RYD73" s="386"/>
      <c r="RYE73" s="386"/>
      <c r="RYF73" s="386"/>
      <c r="RYG73" s="386"/>
      <c r="RYH73" s="386"/>
      <c r="RYI73" s="386"/>
      <c r="RYJ73" s="386"/>
      <c r="RYK73" s="386"/>
      <c r="RYL73" s="386"/>
      <c r="RYM73" s="386"/>
      <c r="RYN73" s="386"/>
      <c r="RYO73" s="386"/>
      <c r="RYP73" s="386"/>
      <c r="RYQ73" s="386"/>
      <c r="RYR73" s="386"/>
      <c r="RYS73" s="386"/>
      <c r="RYT73" s="386"/>
      <c r="RYU73" s="386"/>
      <c r="RYV73" s="386"/>
      <c r="RYW73" s="386"/>
      <c r="RYX73" s="386"/>
      <c r="RYY73" s="386"/>
      <c r="RYZ73" s="386"/>
      <c r="RZA73" s="386"/>
      <c r="RZB73" s="386"/>
      <c r="RZC73" s="386"/>
      <c r="RZD73" s="386"/>
      <c r="RZE73" s="386"/>
      <c r="RZF73" s="386"/>
      <c r="RZG73" s="386"/>
      <c r="RZH73" s="386"/>
      <c r="RZI73" s="386"/>
      <c r="RZJ73" s="386"/>
      <c r="RZK73" s="386"/>
      <c r="RZL73" s="386"/>
      <c r="RZM73" s="386"/>
      <c r="RZN73" s="386"/>
      <c r="RZO73" s="386"/>
      <c r="RZP73" s="386"/>
      <c r="RZQ73" s="386"/>
      <c r="RZR73" s="386"/>
      <c r="RZS73" s="386"/>
      <c r="RZT73" s="386"/>
      <c r="RZU73" s="386"/>
      <c r="RZV73" s="386"/>
      <c r="RZW73" s="386"/>
      <c r="RZX73" s="386"/>
      <c r="RZY73" s="386"/>
      <c r="RZZ73" s="386"/>
      <c r="SAA73" s="386"/>
      <c r="SAB73" s="386"/>
      <c r="SAC73" s="386"/>
      <c r="SAD73" s="386"/>
      <c r="SAE73" s="386"/>
      <c r="SAF73" s="386"/>
      <c r="SAG73" s="386"/>
      <c r="SAH73" s="386"/>
      <c r="SAI73" s="386"/>
      <c r="SAJ73" s="386"/>
      <c r="SAK73" s="386"/>
      <c r="SAL73" s="386"/>
      <c r="SAM73" s="386"/>
      <c r="SAN73" s="386"/>
      <c r="SAO73" s="386"/>
      <c r="SAP73" s="386"/>
      <c r="SAQ73" s="386"/>
      <c r="SAR73" s="386"/>
      <c r="SAS73" s="386"/>
      <c r="SAT73" s="386"/>
      <c r="SAU73" s="386"/>
      <c r="SAV73" s="386"/>
      <c r="SAW73" s="386"/>
      <c r="SAX73" s="386"/>
      <c r="SAY73" s="386"/>
      <c r="SAZ73" s="386"/>
      <c r="SBA73" s="386"/>
      <c r="SBB73" s="386"/>
      <c r="SBC73" s="386"/>
      <c r="SBD73" s="386"/>
      <c r="SBE73" s="386"/>
      <c r="SBF73" s="386"/>
      <c r="SBG73" s="386"/>
      <c r="SBH73" s="386"/>
      <c r="SBI73" s="386"/>
      <c r="SBJ73" s="386"/>
      <c r="SBK73" s="386"/>
      <c r="SBL73" s="386"/>
      <c r="SBM73" s="386"/>
      <c r="SBN73" s="386"/>
      <c r="SBO73" s="386"/>
      <c r="SBP73" s="386"/>
      <c r="SBQ73" s="386"/>
      <c r="SBR73" s="386"/>
      <c r="SBS73" s="386"/>
      <c r="SBT73" s="386"/>
      <c r="SBU73" s="386"/>
      <c r="SBV73" s="386"/>
      <c r="SBW73" s="386"/>
      <c r="SBX73" s="386"/>
      <c r="SBY73" s="386"/>
      <c r="SBZ73" s="386"/>
      <c r="SCA73" s="386"/>
      <c r="SCB73" s="386"/>
      <c r="SCC73" s="386"/>
      <c r="SCD73" s="386"/>
      <c r="SCE73" s="386"/>
      <c r="SCF73" s="386"/>
      <c r="SCG73" s="386"/>
      <c r="SCH73" s="386"/>
      <c r="SCI73" s="386"/>
      <c r="SCJ73" s="386"/>
      <c r="SCK73" s="386"/>
      <c r="SCL73" s="386"/>
      <c r="SCM73" s="386"/>
      <c r="SCN73" s="386"/>
      <c r="SCO73" s="386"/>
      <c r="SCP73" s="386"/>
      <c r="SCQ73" s="386"/>
      <c r="SCR73" s="386"/>
      <c r="SCS73" s="386"/>
      <c r="SCT73" s="386"/>
      <c r="SCU73" s="386"/>
      <c r="SCV73" s="386"/>
      <c r="SCW73" s="386"/>
      <c r="SCX73" s="386"/>
      <c r="SCY73" s="386"/>
      <c r="SCZ73" s="386"/>
      <c r="SDA73" s="386"/>
      <c r="SDB73" s="386"/>
      <c r="SDC73" s="386"/>
      <c r="SDD73" s="386"/>
      <c r="SDE73" s="386"/>
      <c r="SDF73" s="386"/>
      <c r="SDG73" s="386"/>
      <c r="SDH73" s="386"/>
      <c r="SDI73" s="386"/>
      <c r="SDJ73" s="386"/>
      <c r="SDK73" s="386"/>
      <c r="SDL73" s="386"/>
      <c r="SDM73" s="386"/>
      <c r="SDN73" s="386"/>
      <c r="SDO73" s="386"/>
      <c r="SDP73" s="386"/>
      <c r="SDQ73" s="386"/>
      <c r="SDR73" s="386"/>
      <c r="SDS73" s="386"/>
      <c r="SDT73" s="386"/>
      <c r="SDU73" s="386"/>
      <c r="SDV73" s="386"/>
      <c r="SDW73" s="386"/>
      <c r="SDX73" s="386"/>
      <c r="SDY73" s="386"/>
      <c r="SDZ73" s="386"/>
      <c r="SEA73" s="386"/>
      <c r="SEB73" s="386"/>
      <c r="SEC73" s="386"/>
      <c r="SED73" s="386"/>
      <c r="SEE73" s="386"/>
      <c r="SEF73" s="386"/>
      <c r="SEG73" s="386"/>
      <c r="SEH73" s="386"/>
      <c r="SEI73" s="386"/>
      <c r="SEJ73" s="386"/>
      <c r="SEK73" s="386"/>
      <c r="SEL73" s="386"/>
      <c r="SEM73" s="386"/>
      <c r="SEN73" s="386"/>
      <c r="SEO73" s="386"/>
      <c r="SEP73" s="386"/>
      <c r="SEQ73" s="386"/>
      <c r="SER73" s="386"/>
      <c r="SES73" s="386"/>
      <c r="SET73" s="386"/>
      <c r="SEU73" s="386"/>
      <c r="SEV73" s="386"/>
      <c r="SEW73" s="386"/>
      <c r="SEX73" s="386"/>
      <c r="SEY73" s="386"/>
      <c r="SEZ73" s="386"/>
      <c r="SFA73" s="386"/>
      <c r="SFB73" s="386"/>
      <c r="SFC73" s="386"/>
      <c r="SFD73" s="386"/>
      <c r="SFE73" s="386"/>
      <c r="SFF73" s="386"/>
      <c r="SFG73" s="386"/>
      <c r="SFH73" s="386"/>
      <c r="SFI73" s="386"/>
      <c r="SFJ73" s="386"/>
      <c r="SFK73" s="386"/>
      <c r="SFL73" s="386"/>
      <c r="SFM73" s="386"/>
      <c r="SFN73" s="386"/>
      <c r="SFO73" s="386"/>
      <c r="SFP73" s="386"/>
      <c r="SFQ73" s="386"/>
      <c r="SFR73" s="386"/>
      <c r="SFS73" s="386"/>
      <c r="SFT73" s="386"/>
      <c r="SFU73" s="386"/>
      <c r="SFV73" s="386"/>
      <c r="SFW73" s="386"/>
      <c r="SFX73" s="386"/>
      <c r="SFY73" s="386"/>
      <c r="SFZ73" s="386"/>
      <c r="SGA73" s="386"/>
      <c r="SGB73" s="386"/>
      <c r="SGC73" s="386"/>
      <c r="SGD73" s="386"/>
      <c r="SGE73" s="386"/>
      <c r="SGF73" s="386"/>
      <c r="SGG73" s="386"/>
      <c r="SGH73" s="386"/>
      <c r="SGI73" s="386"/>
      <c r="SGJ73" s="386"/>
      <c r="SGK73" s="386"/>
      <c r="SGL73" s="386"/>
      <c r="SGM73" s="386"/>
      <c r="SGN73" s="386"/>
      <c r="SGO73" s="386"/>
      <c r="SGP73" s="386"/>
      <c r="SGQ73" s="386"/>
      <c r="SGR73" s="386"/>
      <c r="SGS73" s="386"/>
      <c r="SGT73" s="386"/>
      <c r="SGU73" s="386"/>
      <c r="SGV73" s="386"/>
      <c r="SGW73" s="386"/>
      <c r="SGX73" s="386"/>
      <c r="SGY73" s="386"/>
      <c r="SGZ73" s="386"/>
      <c r="SHA73" s="386"/>
      <c r="SHB73" s="386"/>
      <c r="SHC73" s="386"/>
      <c r="SHD73" s="386"/>
      <c r="SHE73" s="386"/>
      <c r="SHF73" s="386"/>
      <c r="SHG73" s="386"/>
      <c r="SHH73" s="386"/>
      <c r="SHI73" s="386"/>
      <c r="SHJ73" s="386"/>
      <c r="SHK73" s="386"/>
      <c r="SHL73" s="386"/>
      <c r="SHM73" s="386"/>
      <c r="SHN73" s="386"/>
      <c r="SHO73" s="386"/>
      <c r="SHP73" s="386"/>
      <c r="SHQ73" s="386"/>
      <c r="SHR73" s="386"/>
      <c r="SHS73" s="386"/>
      <c r="SHT73" s="386"/>
      <c r="SHU73" s="386"/>
      <c r="SHV73" s="386"/>
      <c r="SHW73" s="386"/>
      <c r="SHX73" s="386"/>
      <c r="SHY73" s="386"/>
      <c r="SHZ73" s="386"/>
      <c r="SIA73" s="386"/>
      <c r="SIB73" s="386"/>
      <c r="SIC73" s="386"/>
      <c r="SID73" s="386"/>
      <c r="SIE73" s="386"/>
      <c r="SIF73" s="386"/>
      <c r="SIG73" s="386"/>
      <c r="SIH73" s="386"/>
      <c r="SII73" s="386"/>
      <c r="SIJ73" s="386"/>
      <c r="SIK73" s="386"/>
      <c r="SIL73" s="386"/>
      <c r="SIM73" s="386"/>
      <c r="SIN73" s="386"/>
      <c r="SIO73" s="386"/>
      <c r="SIP73" s="386"/>
      <c r="SIQ73" s="386"/>
      <c r="SIR73" s="386"/>
      <c r="SIS73" s="386"/>
      <c r="SIT73" s="386"/>
      <c r="SIU73" s="386"/>
      <c r="SIV73" s="386"/>
      <c r="SIW73" s="386"/>
      <c r="SIX73" s="386"/>
      <c r="SIY73" s="386"/>
      <c r="SIZ73" s="386"/>
      <c r="SJA73" s="386"/>
      <c r="SJB73" s="386"/>
      <c r="SJC73" s="386"/>
      <c r="SJD73" s="386"/>
      <c r="SJE73" s="386"/>
      <c r="SJF73" s="386"/>
      <c r="SJG73" s="386"/>
      <c r="SJH73" s="386"/>
      <c r="SJI73" s="386"/>
      <c r="SJJ73" s="386"/>
      <c r="SJK73" s="386"/>
      <c r="SJL73" s="386"/>
      <c r="SJM73" s="386"/>
      <c r="SJN73" s="386"/>
      <c r="SJO73" s="386"/>
      <c r="SJP73" s="386"/>
      <c r="SJQ73" s="386"/>
      <c r="SJR73" s="386"/>
      <c r="SJS73" s="386"/>
      <c r="SJT73" s="386"/>
      <c r="SJU73" s="386"/>
      <c r="SJV73" s="386"/>
      <c r="SJW73" s="386"/>
      <c r="SJX73" s="386"/>
      <c r="SJY73" s="386"/>
      <c r="SJZ73" s="386"/>
      <c r="SKA73" s="386"/>
      <c r="SKB73" s="386"/>
      <c r="SKC73" s="386"/>
      <c r="SKD73" s="386"/>
      <c r="SKE73" s="386"/>
      <c r="SKF73" s="386"/>
      <c r="SKG73" s="386"/>
      <c r="SKH73" s="386"/>
      <c r="SKI73" s="386"/>
      <c r="SKJ73" s="386"/>
      <c r="SKK73" s="386"/>
      <c r="SKL73" s="386"/>
      <c r="SKM73" s="386"/>
      <c r="SKN73" s="386"/>
      <c r="SKO73" s="386"/>
      <c r="SKP73" s="386"/>
      <c r="SKQ73" s="386"/>
      <c r="SKR73" s="386"/>
      <c r="SKS73" s="386"/>
      <c r="SKT73" s="386"/>
      <c r="SKU73" s="386"/>
      <c r="SKV73" s="386"/>
      <c r="SKW73" s="386"/>
      <c r="SKX73" s="386"/>
      <c r="SKY73" s="386"/>
      <c r="SKZ73" s="386"/>
      <c r="SLA73" s="386"/>
      <c r="SLB73" s="386"/>
      <c r="SLC73" s="386"/>
      <c r="SLD73" s="386"/>
      <c r="SLE73" s="386"/>
      <c r="SLF73" s="386"/>
      <c r="SLG73" s="386"/>
      <c r="SLH73" s="386"/>
      <c r="SLI73" s="386"/>
      <c r="SLJ73" s="386"/>
      <c r="SLK73" s="386"/>
      <c r="SLL73" s="386"/>
      <c r="SLM73" s="386"/>
      <c r="SLN73" s="386"/>
      <c r="SLO73" s="386"/>
      <c r="SLP73" s="386"/>
      <c r="SLQ73" s="386"/>
      <c r="SLR73" s="386"/>
      <c r="SLS73" s="386"/>
      <c r="SLT73" s="386"/>
      <c r="SLU73" s="386"/>
      <c r="SLV73" s="386"/>
      <c r="SLW73" s="386"/>
      <c r="SLX73" s="386"/>
      <c r="SLY73" s="386"/>
      <c r="SLZ73" s="386"/>
      <c r="SMA73" s="386"/>
      <c r="SMB73" s="386"/>
      <c r="SMC73" s="386"/>
      <c r="SMD73" s="386"/>
      <c r="SME73" s="386"/>
      <c r="SMF73" s="386"/>
      <c r="SMG73" s="386"/>
      <c r="SMH73" s="386"/>
      <c r="SMI73" s="386"/>
      <c r="SMJ73" s="386"/>
      <c r="SMK73" s="386"/>
      <c r="SML73" s="386"/>
      <c r="SMM73" s="386"/>
      <c r="SMN73" s="386"/>
      <c r="SMO73" s="386"/>
      <c r="SMP73" s="386"/>
      <c r="SMQ73" s="386"/>
      <c r="SMR73" s="386"/>
      <c r="SMS73" s="386"/>
      <c r="SMT73" s="386"/>
      <c r="SMU73" s="386"/>
      <c r="SMV73" s="386"/>
      <c r="SMW73" s="386"/>
      <c r="SMX73" s="386"/>
      <c r="SMY73" s="386"/>
      <c r="SMZ73" s="386"/>
      <c r="SNA73" s="386"/>
      <c r="SNB73" s="386"/>
      <c r="SNC73" s="386"/>
      <c r="SND73" s="386"/>
      <c r="SNE73" s="386"/>
      <c r="SNF73" s="386"/>
      <c r="SNG73" s="386"/>
      <c r="SNH73" s="386"/>
      <c r="SNI73" s="386"/>
      <c r="SNJ73" s="386"/>
      <c r="SNK73" s="386"/>
      <c r="SNL73" s="386"/>
      <c r="SNM73" s="386"/>
      <c r="SNN73" s="386"/>
      <c r="SNO73" s="386"/>
      <c r="SNP73" s="386"/>
      <c r="SNQ73" s="386"/>
      <c r="SNR73" s="386"/>
      <c r="SNS73" s="386"/>
      <c r="SNT73" s="386"/>
      <c r="SNU73" s="386"/>
      <c r="SNV73" s="386"/>
      <c r="SNW73" s="386"/>
      <c r="SNX73" s="386"/>
      <c r="SNY73" s="386"/>
      <c r="SNZ73" s="386"/>
      <c r="SOA73" s="386"/>
      <c r="SOB73" s="386"/>
      <c r="SOC73" s="386"/>
      <c r="SOD73" s="386"/>
      <c r="SOE73" s="386"/>
      <c r="SOF73" s="386"/>
      <c r="SOG73" s="386"/>
      <c r="SOH73" s="386"/>
      <c r="SOI73" s="386"/>
      <c r="SOJ73" s="386"/>
      <c r="SOK73" s="386"/>
      <c r="SOL73" s="386"/>
      <c r="SOM73" s="386"/>
      <c r="SON73" s="386"/>
      <c r="SOO73" s="386"/>
      <c r="SOP73" s="386"/>
      <c r="SOQ73" s="386"/>
      <c r="SOR73" s="386"/>
      <c r="SOS73" s="386"/>
      <c r="SOT73" s="386"/>
      <c r="SOU73" s="386"/>
      <c r="SOV73" s="386"/>
      <c r="SOW73" s="386"/>
      <c r="SOX73" s="386"/>
      <c r="SOY73" s="386"/>
      <c r="SOZ73" s="386"/>
      <c r="SPA73" s="386"/>
      <c r="SPB73" s="386"/>
      <c r="SPC73" s="386"/>
      <c r="SPD73" s="386"/>
      <c r="SPE73" s="386"/>
      <c r="SPF73" s="386"/>
      <c r="SPG73" s="386"/>
      <c r="SPH73" s="386"/>
      <c r="SPI73" s="386"/>
      <c r="SPJ73" s="386"/>
      <c r="SPK73" s="386"/>
      <c r="SPL73" s="386"/>
      <c r="SPM73" s="386"/>
      <c r="SPN73" s="386"/>
      <c r="SPO73" s="386"/>
      <c r="SPP73" s="386"/>
      <c r="SPQ73" s="386"/>
      <c r="SPR73" s="386"/>
      <c r="SPS73" s="386"/>
      <c r="SPT73" s="386"/>
      <c r="SPU73" s="386"/>
      <c r="SPV73" s="386"/>
      <c r="SPW73" s="386"/>
      <c r="SPX73" s="386"/>
      <c r="SPY73" s="386"/>
      <c r="SPZ73" s="386"/>
      <c r="SQA73" s="386"/>
      <c r="SQB73" s="386"/>
      <c r="SQC73" s="386"/>
      <c r="SQD73" s="386"/>
      <c r="SQE73" s="386"/>
      <c r="SQF73" s="386"/>
      <c r="SQG73" s="386"/>
      <c r="SQH73" s="386"/>
      <c r="SQI73" s="386"/>
      <c r="SQJ73" s="386"/>
      <c r="SQK73" s="386"/>
      <c r="SQL73" s="386"/>
      <c r="SQM73" s="386"/>
      <c r="SQN73" s="386"/>
      <c r="SQO73" s="386"/>
      <c r="SQP73" s="386"/>
      <c r="SQQ73" s="386"/>
      <c r="SQR73" s="386"/>
      <c r="SQS73" s="386"/>
      <c r="SQT73" s="386"/>
      <c r="SQU73" s="386"/>
      <c r="SQV73" s="386"/>
      <c r="SQW73" s="386"/>
      <c r="SQX73" s="386"/>
      <c r="SQY73" s="386"/>
      <c r="SQZ73" s="386"/>
      <c r="SRA73" s="386"/>
      <c r="SRB73" s="386"/>
      <c r="SRC73" s="386"/>
      <c r="SRD73" s="386"/>
      <c r="SRE73" s="386"/>
      <c r="SRF73" s="386"/>
      <c r="SRG73" s="386"/>
      <c r="SRH73" s="386"/>
      <c r="SRI73" s="386"/>
      <c r="SRJ73" s="386"/>
      <c r="SRK73" s="386"/>
      <c r="SRL73" s="386"/>
      <c r="SRM73" s="386"/>
      <c r="SRN73" s="386"/>
      <c r="SRO73" s="386"/>
      <c r="SRP73" s="386"/>
      <c r="SRQ73" s="386"/>
      <c r="SRR73" s="386"/>
      <c r="SRS73" s="386"/>
      <c r="SRT73" s="386"/>
      <c r="SRU73" s="386"/>
      <c r="SRV73" s="386"/>
      <c r="SRW73" s="386"/>
      <c r="SRX73" s="386"/>
      <c r="SRY73" s="386"/>
      <c r="SRZ73" s="386"/>
      <c r="SSA73" s="386"/>
      <c r="SSB73" s="386"/>
      <c r="SSC73" s="386"/>
      <c r="SSD73" s="386"/>
      <c r="SSE73" s="386"/>
      <c r="SSF73" s="386"/>
      <c r="SSG73" s="386"/>
      <c r="SSH73" s="386"/>
      <c r="SSI73" s="386"/>
      <c r="SSJ73" s="386"/>
      <c r="SSK73" s="386"/>
      <c r="SSL73" s="386"/>
      <c r="SSM73" s="386"/>
      <c r="SSN73" s="386"/>
      <c r="SSO73" s="386"/>
      <c r="SSP73" s="386"/>
      <c r="SSQ73" s="386"/>
      <c r="SSR73" s="386"/>
      <c r="SSS73" s="386"/>
      <c r="SST73" s="386"/>
      <c r="SSU73" s="386"/>
      <c r="SSV73" s="386"/>
      <c r="SSW73" s="386"/>
      <c r="SSX73" s="386"/>
      <c r="SSY73" s="386"/>
      <c r="SSZ73" s="386"/>
      <c r="STA73" s="386"/>
      <c r="STB73" s="386"/>
      <c r="STC73" s="386"/>
      <c r="STD73" s="386"/>
      <c r="STE73" s="386"/>
      <c r="STF73" s="386"/>
      <c r="STG73" s="386"/>
      <c r="STH73" s="386"/>
      <c r="STI73" s="386"/>
      <c r="STJ73" s="386"/>
      <c r="STK73" s="386"/>
      <c r="STL73" s="386"/>
      <c r="STM73" s="386"/>
      <c r="STN73" s="386"/>
      <c r="STO73" s="386"/>
      <c r="STP73" s="386"/>
      <c r="STQ73" s="386"/>
      <c r="STR73" s="386"/>
      <c r="STS73" s="386"/>
      <c r="STT73" s="386"/>
      <c r="STU73" s="386"/>
      <c r="STV73" s="386"/>
      <c r="STW73" s="386"/>
      <c r="STX73" s="386"/>
      <c r="STY73" s="386"/>
      <c r="STZ73" s="386"/>
      <c r="SUA73" s="386"/>
      <c r="SUB73" s="386"/>
      <c r="SUC73" s="386"/>
      <c r="SUD73" s="386"/>
      <c r="SUE73" s="386"/>
      <c r="SUF73" s="386"/>
      <c r="SUG73" s="386"/>
      <c r="SUH73" s="386"/>
      <c r="SUI73" s="386"/>
      <c r="SUJ73" s="386"/>
      <c r="SUK73" s="386"/>
      <c r="SUL73" s="386"/>
      <c r="SUM73" s="386"/>
      <c r="SUN73" s="386"/>
      <c r="SUO73" s="386"/>
      <c r="SUP73" s="386"/>
      <c r="SUQ73" s="386"/>
      <c r="SUR73" s="386"/>
      <c r="SUS73" s="386"/>
      <c r="SUT73" s="386"/>
      <c r="SUU73" s="386"/>
      <c r="SUV73" s="386"/>
      <c r="SUW73" s="386"/>
      <c r="SUX73" s="386"/>
      <c r="SUY73" s="386"/>
      <c r="SUZ73" s="386"/>
      <c r="SVA73" s="386"/>
      <c r="SVB73" s="386"/>
      <c r="SVC73" s="386"/>
      <c r="SVD73" s="386"/>
      <c r="SVE73" s="386"/>
      <c r="SVF73" s="386"/>
      <c r="SVG73" s="386"/>
      <c r="SVH73" s="386"/>
      <c r="SVI73" s="386"/>
      <c r="SVJ73" s="386"/>
      <c r="SVK73" s="386"/>
      <c r="SVL73" s="386"/>
      <c r="SVM73" s="386"/>
      <c r="SVN73" s="386"/>
      <c r="SVO73" s="386"/>
      <c r="SVP73" s="386"/>
      <c r="SVQ73" s="386"/>
      <c r="SVR73" s="386"/>
      <c r="SVS73" s="386"/>
      <c r="SVT73" s="386"/>
      <c r="SVU73" s="386"/>
      <c r="SVV73" s="386"/>
      <c r="SVW73" s="386"/>
      <c r="SVX73" s="386"/>
      <c r="SVY73" s="386"/>
      <c r="SVZ73" s="386"/>
      <c r="SWA73" s="386"/>
      <c r="SWB73" s="386"/>
      <c r="SWC73" s="386"/>
      <c r="SWD73" s="386"/>
      <c r="SWE73" s="386"/>
      <c r="SWF73" s="386"/>
      <c r="SWG73" s="386"/>
      <c r="SWH73" s="386"/>
      <c r="SWI73" s="386"/>
      <c r="SWJ73" s="386"/>
      <c r="SWK73" s="386"/>
      <c r="SWL73" s="386"/>
      <c r="SWM73" s="386"/>
      <c r="SWN73" s="386"/>
      <c r="SWO73" s="386"/>
      <c r="SWP73" s="386"/>
      <c r="SWQ73" s="386"/>
      <c r="SWR73" s="386"/>
      <c r="SWS73" s="386"/>
      <c r="SWT73" s="386"/>
      <c r="SWU73" s="386"/>
      <c r="SWV73" s="386"/>
      <c r="SWW73" s="386"/>
      <c r="SWX73" s="386"/>
      <c r="SWY73" s="386"/>
      <c r="SWZ73" s="386"/>
      <c r="SXA73" s="386"/>
      <c r="SXB73" s="386"/>
      <c r="SXC73" s="386"/>
      <c r="SXD73" s="386"/>
      <c r="SXE73" s="386"/>
      <c r="SXF73" s="386"/>
      <c r="SXG73" s="386"/>
      <c r="SXH73" s="386"/>
      <c r="SXI73" s="386"/>
      <c r="SXJ73" s="386"/>
      <c r="SXK73" s="386"/>
      <c r="SXL73" s="386"/>
      <c r="SXM73" s="386"/>
      <c r="SXN73" s="386"/>
      <c r="SXO73" s="386"/>
      <c r="SXP73" s="386"/>
      <c r="SXQ73" s="386"/>
      <c r="SXR73" s="386"/>
      <c r="SXS73" s="386"/>
      <c r="SXT73" s="386"/>
      <c r="SXU73" s="386"/>
      <c r="SXV73" s="386"/>
      <c r="SXW73" s="386"/>
      <c r="SXX73" s="386"/>
      <c r="SXY73" s="386"/>
      <c r="SXZ73" s="386"/>
      <c r="SYA73" s="386"/>
      <c r="SYB73" s="386"/>
      <c r="SYC73" s="386"/>
      <c r="SYD73" s="386"/>
      <c r="SYE73" s="386"/>
      <c r="SYF73" s="386"/>
      <c r="SYG73" s="386"/>
      <c r="SYH73" s="386"/>
      <c r="SYI73" s="386"/>
      <c r="SYJ73" s="386"/>
      <c r="SYK73" s="386"/>
      <c r="SYL73" s="386"/>
      <c r="SYM73" s="386"/>
      <c r="SYN73" s="386"/>
      <c r="SYO73" s="386"/>
      <c r="SYP73" s="386"/>
      <c r="SYQ73" s="386"/>
      <c r="SYR73" s="386"/>
      <c r="SYS73" s="386"/>
      <c r="SYT73" s="386"/>
      <c r="SYU73" s="386"/>
      <c r="SYV73" s="386"/>
      <c r="SYW73" s="386"/>
      <c r="SYX73" s="386"/>
      <c r="SYY73" s="386"/>
      <c r="SYZ73" s="386"/>
      <c r="SZA73" s="386"/>
      <c r="SZB73" s="386"/>
      <c r="SZC73" s="386"/>
      <c r="SZD73" s="386"/>
      <c r="SZE73" s="386"/>
      <c r="SZF73" s="386"/>
      <c r="SZG73" s="386"/>
      <c r="SZH73" s="386"/>
      <c r="SZI73" s="386"/>
      <c r="SZJ73" s="386"/>
      <c r="SZK73" s="386"/>
      <c r="SZL73" s="386"/>
      <c r="SZM73" s="386"/>
      <c r="SZN73" s="386"/>
      <c r="SZO73" s="386"/>
      <c r="SZP73" s="386"/>
      <c r="SZQ73" s="386"/>
      <c r="SZR73" s="386"/>
      <c r="SZS73" s="386"/>
      <c r="SZT73" s="386"/>
      <c r="SZU73" s="386"/>
      <c r="SZV73" s="386"/>
      <c r="SZW73" s="386"/>
      <c r="SZX73" s="386"/>
      <c r="SZY73" s="386"/>
      <c r="SZZ73" s="386"/>
      <c r="TAA73" s="386"/>
      <c r="TAB73" s="386"/>
      <c r="TAC73" s="386"/>
      <c r="TAD73" s="386"/>
      <c r="TAE73" s="386"/>
      <c r="TAF73" s="386"/>
      <c r="TAG73" s="386"/>
      <c r="TAH73" s="386"/>
      <c r="TAI73" s="386"/>
      <c r="TAJ73" s="386"/>
      <c r="TAK73" s="386"/>
      <c r="TAL73" s="386"/>
      <c r="TAM73" s="386"/>
      <c r="TAN73" s="386"/>
      <c r="TAO73" s="386"/>
      <c r="TAP73" s="386"/>
      <c r="TAQ73" s="386"/>
      <c r="TAR73" s="386"/>
      <c r="TAS73" s="386"/>
      <c r="TAT73" s="386"/>
      <c r="TAU73" s="386"/>
      <c r="TAV73" s="386"/>
      <c r="TAW73" s="386"/>
      <c r="TAX73" s="386"/>
      <c r="TAY73" s="386"/>
      <c r="TAZ73" s="386"/>
      <c r="TBA73" s="386"/>
      <c r="TBB73" s="386"/>
      <c r="TBC73" s="386"/>
      <c r="TBD73" s="386"/>
      <c r="TBE73" s="386"/>
      <c r="TBF73" s="386"/>
      <c r="TBG73" s="386"/>
      <c r="TBH73" s="386"/>
      <c r="TBI73" s="386"/>
      <c r="TBJ73" s="386"/>
      <c r="TBK73" s="386"/>
      <c r="TBL73" s="386"/>
      <c r="TBM73" s="386"/>
      <c r="TBN73" s="386"/>
      <c r="TBO73" s="386"/>
      <c r="TBP73" s="386"/>
      <c r="TBQ73" s="386"/>
      <c r="TBR73" s="386"/>
      <c r="TBS73" s="386"/>
      <c r="TBT73" s="386"/>
      <c r="TBU73" s="386"/>
      <c r="TBV73" s="386"/>
      <c r="TBW73" s="386"/>
      <c r="TBX73" s="386"/>
      <c r="TBY73" s="386"/>
      <c r="TBZ73" s="386"/>
      <c r="TCA73" s="386"/>
      <c r="TCB73" s="386"/>
      <c r="TCC73" s="386"/>
      <c r="TCD73" s="386"/>
      <c r="TCE73" s="386"/>
      <c r="TCF73" s="386"/>
      <c r="TCG73" s="386"/>
      <c r="TCH73" s="386"/>
      <c r="TCI73" s="386"/>
      <c r="TCJ73" s="386"/>
      <c r="TCK73" s="386"/>
      <c r="TCL73" s="386"/>
      <c r="TCM73" s="386"/>
      <c r="TCN73" s="386"/>
      <c r="TCO73" s="386"/>
      <c r="TCP73" s="386"/>
      <c r="TCQ73" s="386"/>
      <c r="TCR73" s="386"/>
      <c r="TCS73" s="386"/>
      <c r="TCT73" s="386"/>
      <c r="TCU73" s="386"/>
      <c r="TCV73" s="386"/>
      <c r="TCW73" s="386"/>
      <c r="TCX73" s="386"/>
      <c r="TCY73" s="386"/>
      <c r="TCZ73" s="386"/>
      <c r="TDA73" s="386"/>
      <c r="TDB73" s="386"/>
      <c r="TDC73" s="386"/>
      <c r="TDD73" s="386"/>
      <c r="TDE73" s="386"/>
      <c r="TDF73" s="386"/>
      <c r="TDG73" s="386"/>
      <c r="TDH73" s="386"/>
      <c r="TDI73" s="386"/>
      <c r="TDJ73" s="386"/>
      <c r="TDK73" s="386"/>
      <c r="TDL73" s="386"/>
      <c r="TDM73" s="386"/>
      <c r="TDN73" s="386"/>
      <c r="TDO73" s="386"/>
      <c r="TDP73" s="386"/>
      <c r="TDQ73" s="386"/>
      <c r="TDR73" s="386"/>
      <c r="TDS73" s="386"/>
      <c r="TDT73" s="386"/>
      <c r="TDU73" s="386"/>
      <c r="TDV73" s="386"/>
      <c r="TDW73" s="386"/>
      <c r="TDX73" s="386"/>
      <c r="TDY73" s="386"/>
      <c r="TDZ73" s="386"/>
      <c r="TEA73" s="386"/>
      <c r="TEB73" s="386"/>
      <c r="TEC73" s="386"/>
      <c r="TED73" s="386"/>
      <c r="TEE73" s="386"/>
      <c r="TEF73" s="386"/>
      <c r="TEG73" s="386"/>
      <c r="TEH73" s="386"/>
      <c r="TEI73" s="386"/>
      <c r="TEJ73" s="386"/>
      <c r="TEK73" s="386"/>
      <c r="TEL73" s="386"/>
      <c r="TEM73" s="386"/>
      <c r="TEN73" s="386"/>
      <c r="TEO73" s="386"/>
      <c r="TEP73" s="386"/>
      <c r="TEQ73" s="386"/>
      <c r="TER73" s="386"/>
      <c r="TES73" s="386"/>
      <c r="TET73" s="386"/>
      <c r="TEU73" s="386"/>
      <c r="TEV73" s="386"/>
      <c r="TEW73" s="386"/>
      <c r="TEX73" s="386"/>
      <c r="TEY73" s="386"/>
      <c r="TEZ73" s="386"/>
      <c r="TFA73" s="386"/>
      <c r="TFB73" s="386"/>
      <c r="TFC73" s="386"/>
      <c r="TFD73" s="386"/>
      <c r="TFE73" s="386"/>
      <c r="TFF73" s="386"/>
      <c r="TFG73" s="386"/>
      <c r="TFH73" s="386"/>
      <c r="TFI73" s="386"/>
      <c r="TFJ73" s="386"/>
      <c r="TFK73" s="386"/>
      <c r="TFL73" s="386"/>
      <c r="TFM73" s="386"/>
      <c r="TFN73" s="386"/>
      <c r="TFO73" s="386"/>
      <c r="TFP73" s="386"/>
      <c r="TFQ73" s="386"/>
      <c r="TFR73" s="386"/>
      <c r="TFS73" s="386"/>
      <c r="TFT73" s="386"/>
      <c r="TFU73" s="386"/>
      <c r="TFV73" s="386"/>
      <c r="TFW73" s="386"/>
      <c r="TFX73" s="386"/>
      <c r="TFY73" s="386"/>
      <c r="TFZ73" s="386"/>
      <c r="TGA73" s="386"/>
      <c r="TGB73" s="386"/>
      <c r="TGC73" s="386"/>
      <c r="TGD73" s="386"/>
      <c r="TGE73" s="386"/>
      <c r="TGF73" s="386"/>
      <c r="TGG73" s="386"/>
      <c r="TGH73" s="386"/>
      <c r="TGI73" s="386"/>
      <c r="TGJ73" s="386"/>
      <c r="TGK73" s="386"/>
      <c r="TGL73" s="386"/>
      <c r="TGM73" s="386"/>
      <c r="TGN73" s="386"/>
      <c r="TGO73" s="386"/>
      <c r="TGP73" s="386"/>
      <c r="TGQ73" s="386"/>
      <c r="TGR73" s="386"/>
      <c r="TGS73" s="386"/>
      <c r="TGT73" s="386"/>
      <c r="TGU73" s="386"/>
      <c r="TGV73" s="386"/>
      <c r="TGW73" s="386"/>
      <c r="TGX73" s="386"/>
      <c r="TGY73" s="386"/>
      <c r="TGZ73" s="386"/>
      <c r="THA73" s="386"/>
      <c r="THB73" s="386"/>
      <c r="THC73" s="386"/>
      <c r="THD73" s="386"/>
      <c r="THE73" s="386"/>
      <c r="THF73" s="386"/>
      <c r="THG73" s="386"/>
      <c r="THH73" s="386"/>
      <c r="THI73" s="386"/>
      <c r="THJ73" s="386"/>
      <c r="THK73" s="386"/>
      <c r="THL73" s="386"/>
      <c r="THM73" s="386"/>
      <c r="THN73" s="386"/>
      <c r="THO73" s="386"/>
      <c r="THP73" s="386"/>
      <c r="THQ73" s="386"/>
      <c r="THR73" s="386"/>
      <c r="THS73" s="386"/>
      <c r="THT73" s="386"/>
      <c r="THU73" s="386"/>
      <c r="THV73" s="386"/>
      <c r="THW73" s="386"/>
      <c r="THX73" s="386"/>
      <c r="THY73" s="386"/>
      <c r="THZ73" s="386"/>
      <c r="TIA73" s="386"/>
      <c r="TIB73" s="386"/>
      <c r="TIC73" s="386"/>
      <c r="TID73" s="386"/>
      <c r="TIE73" s="386"/>
      <c r="TIF73" s="386"/>
      <c r="TIG73" s="386"/>
      <c r="TIH73" s="386"/>
      <c r="TII73" s="386"/>
      <c r="TIJ73" s="386"/>
      <c r="TIK73" s="386"/>
      <c r="TIL73" s="386"/>
      <c r="TIM73" s="386"/>
      <c r="TIN73" s="386"/>
      <c r="TIO73" s="386"/>
      <c r="TIP73" s="386"/>
      <c r="TIQ73" s="386"/>
      <c r="TIR73" s="386"/>
      <c r="TIS73" s="386"/>
      <c r="TIT73" s="386"/>
      <c r="TIU73" s="386"/>
      <c r="TIV73" s="386"/>
      <c r="TIW73" s="386"/>
      <c r="TIX73" s="386"/>
      <c r="TIY73" s="386"/>
      <c r="TIZ73" s="386"/>
      <c r="TJA73" s="386"/>
      <c r="TJB73" s="386"/>
      <c r="TJC73" s="386"/>
      <c r="TJD73" s="386"/>
      <c r="TJE73" s="386"/>
      <c r="TJF73" s="386"/>
      <c r="TJG73" s="386"/>
      <c r="TJH73" s="386"/>
      <c r="TJI73" s="386"/>
      <c r="TJJ73" s="386"/>
      <c r="TJK73" s="386"/>
      <c r="TJL73" s="386"/>
      <c r="TJM73" s="386"/>
      <c r="TJN73" s="386"/>
      <c r="TJO73" s="386"/>
      <c r="TJP73" s="386"/>
      <c r="TJQ73" s="386"/>
      <c r="TJR73" s="386"/>
      <c r="TJS73" s="386"/>
      <c r="TJT73" s="386"/>
      <c r="TJU73" s="386"/>
      <c r="TJV73" s="386"/>
      <c r="TJW73" s="386"/>
      <c r="TJX73" s="386"/>
      <c r="TJY73" s="386"/>
      <c r="TJZ73" s="386"/>
      <c r="TKA73" s="386"/>
      <c r="TKB73" s="386"/>
      <c r="TKC73" s="386"/>
      <c r="TKD73" s="386"/>
      <c r="TKE73" s="386"/>
      <c r="TKF73" s="386"/>
      <c r="TKG73" s="386"/>
      <c r="TKH73" s="386"/>
      <c r="TKI73" s="386"/>
      <c r="TKJ73" s="386"/>
      <c r="TKK73" s="386"/>
      <c r="TKL73" s="386"/>
      <c r="TKM73" s="386"/>
      <c r="TKN73" s="386"/>
      <c r="TKO73" s="386"/>
      <c r="TKP73" s="386"/>
      <c r="TKQ73" s="386"/>
      <c r="TKR73" s="386"/>
      <c r="TKS73" s="386"/>
      <c r="TKT73" s="386"/>
      <c r="TKU73" s="386"/>
      <c r="TKV73" s="386"/>
      <c r="TKW73" s="386"/>
      <c r="TKX73" s="386"/>
      <c r="TKY73" s="386"/>
      <c r="TKZ73" s="386"/>
      <c r="TLA73" s="386"/>
      <c r="TLB73" s="386"/>
      <c r="TLC73" s="386"/>
      <c r="TLD73" s="386"/>
      <c r="TLE73" s="386"/>
      <c r="TLF73" s="386"/>
      <c r="TLG73" s="386"/>
      <c r="TLH73" s="386"/>
      <c r="TLI73" s="386"/>
      <c r="TLJ73" s="386"/>
      <c r="TLK73" s="386"/>
      <c r="TLL73" s="386"/>
      <c r="TLM73" s="386"/>
      <c r="TLN73" s="386"/>
      <c r="TLO73" s="386"/>
      <c r="TLP73" s="386"/>
      <c r="TLQ73" s="386"/>
      <c r="TLR73" s="386"/>
      <c r="TLS73" s="386"/>
      <c r="TLT73" s="386"/>
      <c r="TLU73" s="386"/>
      <c r="TLV73" s="386"/>
      <c r="TLW73" s="386"/>
      <c r="TLX73" s="386"/>
      <c r="TLY73" s="386"/>
      <c r="TLZ73" s="386"/>
      <c r="TMA73" s="386"/>
      <c r="TMB73" s="386"/>
      <c r="TMC73" s="386"/>
      <c r="TMD73" s="386"/>
      <c r="TME73" s="386"/>
      <c r="TMF73" s="386"/>
      <c r="TMG73" s="386"/>
      <c r="TMH73" s="386"/>
      <c r="TMI73" s="386"/>
      <c r="TMJ73" s="386"/>
      <c r="TMK73" s="386"/>
      <c r="TML73" s="386"/>
      <c r="TMM73" s="386"/>
      <c r="TMN73" s="386"/>
      <c r="TMO73" s="386"/>
      <c r="TMP73" s="386"/>
      <c r="TMQ73" s="386"/>
      <c r="TMR73" s="386"/>
      <c r="TMS73" s="386"/>
      <c r="TMT73" s="386"/>
      <c r="TMU73" s="386"/>
      <c r="TMV73" s="386"/>
      <c r="TMW73" s="386"/>
      <c r="TMX73" s="386"/>
      <c r="TMY73" s="386"/>
      <c r="TMZ73" s="386"/>
      <c r="TNA73" s="386"/>
      <c r="TNB73" s="386"/>
      <c r="TNC73" s="386"/>
      <c r="TND73" s="386"/>
      <c r="TNE73" s="386"/>
      <c r="TNF73" s="386"/>
      <c r="TNG73" s="386"/>
      <c r="TNH73" s="386"/>
      <c r="TNI73" s="386"/>
      <c r="TNJ73" s="386"/>
      <c r="TNK73" s="386"/>
      <c r="TNL73" s="386"/>
      <c r="TNM73" s="386"/>
      <c r="TNN73" s="386"/>
      <c r="TNO73" s="386"/>
      <c r="TNP73" s="386"/>
      <c r="TNQ73" s="386"/>
      <c r="TNR73" s="386"/>
      <c r="TNS73" s="386"/>
      <c r="TNT73" s="386"/>
      <c r="TNU73" s="386"/>
      <c r="TNV73" s="386"/>
      <c r="TNW73" s="386"/>
      <c r="TNX73" s="386"/>
      <c r="TNY73" s="386"/>
      <c r="TNZ73" s="386"/>
      <c r="TOA73" s="386"/>
      <c r="TOB73" s="386"/>
      <c r="TOC73" s="386"/>
      <c r="TOD73" s="386"/>
      <c r="TOE73" s="386"/>
      <c r="TOF73" s="386"/>
      <c r="TOG73" s="386"/>
      <c r="TOH73" s="386"/>
      <c r="TOI73" s="386"/>
      <c r="TOJ73" s="386"/>
      <c r="TOK73" s="386"/>
      <c r="TOL73" s="386"/>
      <c r="TOM73" s="386"/>
      <c r="TON73" s="386"/>
      <c r="TOO73" s="386"/>
      <c r="TOP73" s="386"/>
      <c r="TOQ73" s="386"/>
      <c r="TOR73" s="386"/>
      <c r="TOS73" s="386"/>
      <c r="TOT73" s="386"/>
      <c r="TOU73" s="386"/>
      <c r="TOV73" s="386"/>
      <c r="TOW73" s="386"/>
      <c r="TOX73" s="386"/>
      <c r="TOY73" s="386"/>
      <c r="TOZ73" s="386"/>
      <c r="TPA73" s="386"/>
      <c r="TPB73" s="386"/>
      <c r="TPC73" s="386"/>
      <c r="TPD73" s="386"/>
      <c r="TPE73" s="386"/>
      <c r="TPF73" s="386"/>
      <c r="TPG73" s="386"/>
      <c r="TPH73" s="386"/>
      <c r="TPI73" s="386"/>
      <c r="TPJ73" s="386"/>
      <c r="TPK73" s="386"/>
      <c r="TPL73" s="386"/>
      <c r="TPM73" s="386"/>
      <c r="TPN73" s="386"/>
      <c r="TPO73" s="386"/>
      <c r="TPP73" s="386"/>
      <c r="TPQ73" s="386"/>
      <c r="TPR73" s="386"/>
      <c r="TPS73" s="386"/>
      <c r="TPT73" s="386"/>
      <c r="TPU73" s="386"/>
      <c r="TPV73" s="386"/>
      <c r="TPW73" s="386"/>
      <c r="TPX73" s="386"/>
      <c r="TPY73" s="386"/>
      <c r="TPZ73" s="386"/>
      <c r="TQA73" s="386"/>
      <c r="TQB73" s="386"/>
      <c r="TQC73" s="386"/>
      <c r="TQD73" s="386"/>
      <c r="TQE73" s="386"/>
      <c r="TQF73" s="386"/>
      <c r="TQG73" s="386"/>
      <c r="TQH73" s="386"/>
      <c r="TQI73" s="386"/>
      <c r="TQJ73" s="386"/>
      <c r="TQK73" s="386"/>
      <c r="TQL73" s="386"/>
      <c r="TQM73" s="386"/>
      <c r="TQN73" s="386"/>
      <c r="TQO73" s="386"/>
      <c r="TQP73" s="386"/>
      <c r="TQQ73" s="386"/>
      <c r="TQR73" s="386"/>
      <c r="TQS73" s="386"/>
      <c r="TQT73" s="386"/>
      <c r="TQU73" s="386"/>
      <c r="TQV73" s="386"/>
      <c r="TQW73" s="386"/>
      <c r="TQX73" s="386"/>
      <c r="TQY73" s="386"/>
      <c r="TQZ73" s="386"/>
      <c r="TRA73" s="386"/>
      <c r="TRB73" s="386"/>
      <c r="TRC73" s="386"/>
      <c r="TRD73" s="386"/>
      <c r="TRE73" s="386"/>
      <c r="TRF73" s="386"/>
      <c r="TRG73" s="386"/>
      <c r="TRH73" s="386"/>
      <c r="TRI73" s="386"/>
      <c r="TRJ73" s="386"/>
      <c r="TRK73" s="386"/>
      <c r="TRL73" s="386"/>
      <c r="TRM73" s="386"/>
      <c r="TRN73" s="386"/>
      <c r="TRO73" s="386"/>
      <c r="TRP73" s="386"/>
      <c r="TRQ73" s="386"/>
      <c r="TRR73" s="386"/>
      <c r="TRS73" s="386"/>
      <c r="TRT73" s="386"/>
      <c r="TRU73" s="386"/>
      <c r="TRV73" s="386"/>
      <c r="TRW73" s="386"/>
      <c r="TRX73" s="386"/>
      <c r="TRY73" s="386"/>
      <c r="TRZ73" s="386"/>
      <c r="TSA73" s="386"/>
      <c r="TSB73" s="386"/>
      <c r="TSC73" s="386"/>
      <c r="TSD73" s="386"/>
      <c r="TSE73" s="386"/>
      <c r="TSF73" s="386"/>
      <c r="TSG73" s="386"/>
      <c r="TSH73" s="386"/>
      <c r="TSI73" s="386"/>
      <c r="TSJ73" s="386"/>
      <c r="TSK73" s="386"/>
      <c r="TSL73" s="386"/>
      <c r="TSM73" s="386"/>
      <c r="TSN73" s="386"/>
      <c r="TSO73" s="386"/>
      <c r="TSP73" s="386"/>
      <c r="TSQ73" s="386"/>
      <c r="TSR73" s="386"/>
      <c r="TSS73" s="386"/>
      <c r="TST73" s="386"/>
      <c r="TSU73" s="386"/>
      <c r="TSV73" s="386"/>
      <c r="TSW73" s="386"/>
      <c r="TSX73" s="386"/>
      <c r="TSY73" s="386"/>
      <c r="TSZ73" s="386"/>
      <c r="TTA73" s="386"/>
      <c r="TTB73" s="386"/>
      <c r="TTC73" s="386"/>
      <c r="TTD73" s="386"/>
      <c r="TTE73" s="386"/>
      <c r="TTF73" s="386"/>
      <c r="TTG73" s="386"/>
      <c r="TTH73" s="386"/>
      <c r="TTI73" s="386"/>
      <c r="TTJ73" s="386"/>
      <c r="TTK73" s="386"/>
      <c r="TTL73" s="386"/>
      <c r="TTM73" s="386"/>
      <c r="TTN73" s="386"/>
      <c r="TTO73" s="386"/>
      <c r="TTP73" s="386"/>
      <c r="TTQ73" s="386"/>
      <c r="TTR73" s="386"/>
      <c r="TTS73" s="386"/>
      <c r="TTT73" s="386"/>
      <c r="TTU73" s="386"/>
      <c r="TTV73" s="386"/>
      <c r="TTW73" s="386"/>
      <c r="TTX73" s="386"/>
      <c r="TTY73" s="386"/>
      <c r="TTZ73" s="386"/>
      <c r="TUA73" s="386"/>
      <c r="TUB73" s="386"/>
      <c r="TUC73" s="386"/>
      <c r="TUD73" s="386"/>
      <c r="TUE73" s="386"/>
      <c r="TUF73" s="386"/>
      <c r="TUG73" s="386"/>
      <c r="TUH73" s="386"/>
      <c r="TUI73" s="386"/>
      <c r="TUJ73" s="386"/>
      <c r="TUK73" s="386"/>
      <c r="TUL73" s="386"/>
      <c r="TUM73" s="386"/>
      <c r="TUN73" s="386"/>
      <c r="TUO73" s="386"/>
      <c r="TUP73" s="386"/>
      <c r="TUQ73" s="386"/>
      <c r="TUR73" s="386"/>
      <c r="TUS73" s="386"/>
      <c r="TUT73" s="386"/>
      <c r="TUU73" s="386"/>
      <c r="TUV73" s="386"/>
      <c r="TUW73" s="386"/>
      <c r="TUX73" s="386"/>
      <c r="TUY73" s="386"/>
      <c r="TUZ73" s="386"/>
      <c r="TVA73" s="386"/>
      <c r="TVB73" s="386"/>
      <c r="TVC73" s="386"/>
      <c r="TVD73" s="386"/>
      <c r="TVE73" s="386"/>
      <c r="TVF73" s="386"/>
      <c r="TVG73" s="386"/>
      <c r="TVH73" s="386"/>
      <c r="TVI73" s="386"/>
      <c r="TVJ73" s="386"/>
      <c r="TVK73" s="386"/>
      <c r="TVL73" s="386"/>
      <c r="TVM73" s="386"/>
      <c r="TVN73" s="386"/>
      <c r="TVO73" s="386"/>
      <c r="TVP73" s="386"/>
      <c r="TVQ73" s="386"/>
      <c r="TVR73" s="386"/>
      <c r="TVS73" s="386"/>
      <c r="TVT73" s="386"/>
      <c r="TVU73" s="386"/>
      <c r="TVV73" s="386"/>
      <c r="TVW73" s="386"/>
      <c r="TVX73" s="386"/>
      <c r="TVY73" s="386"/>
      <c r="TVZ73" s="386"/>
      <c r="TWA73" s="386"/>
      <c r="TWB73" s="386"/>
      <c r="TWC73" s="386"/>
      <c r="TWD73" s="386"/>
      <c r="TWE73" s="386"/>
      <c r="TWF73" s="386"/>
      <c r="TWG73" s="386"/>
      <c r="TWH73" s="386"/>
      <c r="TWI73" s="386"/>
      <c r="TWJ73" s="386"/>
      <c r="TWK73" s="386"/>
      <c r="TWL73" s="386"/>
      <c r="TWM73" s="386"/>
      <c r="TWN73" s="386"/>
      <c r="TWO73" s="386"/>
      <c r="TWP73" s="386"/>
      <c r="TWQ73" s="386"/>
      <c r="TWR73" s="386"/>
      <c r="TWS73" s="386"/>
      <c r="TWT73" s="386"/>
      <c r="TWU73" s="386"/>
      <c r="TWV73" s="386"/>
      <c r="TWW73" s="386"/>
      <c r="TWX73" s="386"/>
      <c r="TWY73" s="386"/>
      <c r="TWZ73" s="386"/>
      <c r="TXA73" s="386"/>
      <c r="TXB73" s="386"/>
      <c r="TXC73" s="386"/>
      <c r="TXD73" s="386"/>
      <c r="TXE73" s="386"/>
      <c r="TXF73" s="386"/>
      <c r="TXG73" s="386"/>
      <c r="TXH73" s="386"/>
      <c r="TXI73" s="386"/>
      <c r="TXJ73" s="386"/>
      <c r="TXK73" s="386"/>
      <c r="TXL73" s="386"/>
      <c r="TXM73" s="386"/>
      <c r="TXN73" s="386"/>
      <c r="TXO73" s="386"/>
      <c r="TXP73" s="386"/>
      <c r="TXQ73" s="386"/>
      <c r="TXR73" s="386"/>
      <c r="TXS73" s="386"/>
      <c r="TXT73" s="386"/>
      <c r="TXU73" s="386"/>
      <c r="TXV73" s="386"/>
      <c r="TXW73" s="386"/>
      <c r="TXX73" s="386"/>
      <c r="TXY73" s="386"/>
      <c r="TXZ73" s="386"/>
      <c r="TYA73" s="386"/>
      <c r="TYB73" s="386"/>
      <c r="TYC73" s="386"/>
      <c r="TYD73" s="386"/>
      <c r="TYE73" s="386"/>
      <c r="TYF73" s="386"/>
      <c r="TYG73" s="386"/>
      <c r="TYH73" s="386"/>
      <c r="TYI73" s="386"/>
      <c r="TYJ73" s="386"/>
      <c r="TYK73" s="386"/>
      <c r="TYL73" s="386"/>
      <c r="TYM73" s="386"/>
      <c r="TYN73" s="386"/>
      <c r="TYO73" s="386"/>
      <c r="TYP73" s="386"/>
      <c r="TYQ73" s="386"/>
      <c r="TYR73" s="386"/>
      <c r="TYS73" s="386"/>
      <c r="TYT73" s="386"/>
      <c r="TYU73" s="386"/>
      <c r="TYV73" s="386"/>
      <c r="TYW73" s="386"/>
      <c r="TYX73" s="386"/>
      <c r="TYY73" s="386"/>
      <c r="TYZ73" s="386"/>
      <c r="TZA73" s="386"/>
      <c r="TZB73" s="386"/>
      <c r="TZC73" s="386"/>
      <c r="TZD73" s="386"/>
      <c r="TZE73" s="386"/>
      <c r="TZF73" s="386"/>
      <c r="TZG73" s="386"/>
      <c r="TZH73" s="386"/>
      <c r="TZI73" s="386"/>
      <c r="TZJ73" s="386"/>
      <c r="TZK73" s="386"/>
      <c r="TZL73" s="386"/>
      <c r="TZM73" s="386"/>
      <c r="TZN73" s="386"/>
      <c r="TZO73" s="386"/>
      <c r="TZP73" s="386"/>
      <c r="TZQ73" s="386"/>
      <c r="TZR73" s="386"/>
      <c r="TZS73" s="386"/>
      <c r="TZT73" s="386"/>
      <c r="TZU73" s="386"/>
      <c r="TZV73" s="386"/>
      <c r="TZW73" s="386"/>
      <c r="TZX73" s="386"/>
      <c r="TZY73" s="386"/>
      <c r="TZZ73" s="386"/>
      <c r="UAA73" s="386"/>
      <c r="UAB73" s="386"/>
      <c r="UAC73" s="386"/>
      <c r="UAD73" s="386"/>
      <c r="UAE73" s="386"/>
      <c r="UAF73" s="386"/>
      <c r="UAG73" s="386"/>
      <c r="UAH73" s="386"/>
      <c r="UAI73" s="386"/>
      <c r="UAJ73" s="386"/>
      <c r="UAK73" s="386"/>
      <c r="UAL73" s="386"/>
      <c r="UAM73" s="386"/>
      <c r="UAN73" s="386"/>
      <c r="UAO73" s="386"/>
      <c r="UAP73" s="386"/>
      <c r="UAQ73" s="386"/>
      <c r="UAR73" s="386"/>
      <c r="UAS73" s="386"/>
      <c r="UAT73" s="386"/>
      <c r="UAU73" s="386"/>
      <c r="UAV73" s="386"/>
      <c r="UAW73" s="386"/>
      <c r="UAX73" s="386"/>
      <c r="UAY73" s="386"/>
      <c r="UAZ73" s="386"/>
      <c r="UBA73" s="386"/>
      <c r="UBB73" s="386"/>
      <c r="UBC73" s="386"/>
      <c r="UBD73" s="386"/>
      <c r="UBE73" s="386"/>
      <c r="UBF73" s="386"/>
      <c r="UBG73" s="386"/>
      <c r="UBH73" s="386"/>
      <c r="UBI73" s="386"/>
      <c r="UBJ73" s="386"/>
      <c r="UBK73" s="386"/>
      <c r="UBL73" s="386"/>
      <c r="UBM73" s="386"/>
      <c r="UBN73" s="386"/>
      <c r="UBO73" s="386"/>
      <c r="UBP73" s="386"/>
      <c r="UBQ73" s="386"/>
      <c r="UBR73" s="386"/>
      <c r="UBS73" s="386"/>
      <c r="UBT73" s="386"/>
      <c r="UBU73" s="386"/>
      <c r="UBV73" s="386"/>
      <c r="UBW73" s="386"/>
      <c r="UBX73" s="386"/>
      <c r="UBY73" s="386"/>
      <c r="UBZ73" s="386"/>
      <c r="UCA73" s="386"/>
      <c r="UCB73" s="386"/>
      <c r="UCC73" s="386"/>
      <c r="UCD73" s="386"/>
      <c r="UCE73" s="386"/>
      <c r="UCF73" s="386"/>
      <c r="UCG73" s="386"/>
      <c r="UCH73" s="386"/>
      <c r="UCI73" s="386"/>
      <c r="UCJ73" s="386"/>
      <c r="UCK73" s="386"/>
      <c r="UCL73" s="386"/>
      <c r="UCM73" s="386"/>
      <c r="UCN73" s="386"/>
      <c r="UCO73" s="386"/>
      <c r="UCP73" s="386"/>
      <c r="UCQ73" s="386"/>
      <c r="UCR73" s="386"/>
      <c r="UCS73" s="386"/>
      <c r="UCT73" s="386"/>
      <c r="UCU73" s="386"/>
      <c r="UCV73" s="386"/>
      <c r="UCW73" s="386"/>
      <c r="UCX73" s="386"/>
      <c r="UCY73" s="386"/>
      <c r="UCZ73" s="386"/>
      <c r="UDA73" s="386"/>
      <c r="UDB73" s="386"/>
      <c r="UDC73" s="386"/>
      <c r="UDD73" s="386"/>
      <c r="UDE73" s="386"/>
      <c r="UDF73" s="386"/>
      <c r="UDG73" s="386"/>
      <c r="UDH73" s="386"/>
      <c r="UDI73" s="386"/>
      <c r="UDJ73" s="386"/>
      <c r="UDK73" s="386"/>
      <c r="UDL73" s="386"/>
      <c r="UDM73" s="386"/>
      <c r="UDN73" s="386"/>
      <c r="UDO73" s="386"/>
      <c r="UDP73" s="386"/>
      <c r="UDQ73" s="386"/>
      <c r="UDR73" s="386"/>
      <c r="UDS73" s="386"/>
      <c r="UDT73" s="386"/>
      <c r="UDU73" s="386"/>
      <c r="UDV73" s="386"/>
      <c r="UDW73" s="386"/>
      <c r="UDX73" s="386"/>
      <c r="UDY73" s="386"/>
      <c r="UDZ73" s="386"/>
      <c r="UEA73" s="386"/>
      <c r="UEB73" s="386"/>
      <c r="UEC73" s="386"/>
      <c r="UED73" s="386"/>
      <c r="UEE73" s="386"/>
      <c r="UEF73" s="386"/>
      <c r="UEG73" s="386"/>
      <c r="UEH73" s="386"/>
      <c r="UEI73" s="386"/>
      <c r="UEJ73" s="386"/>
      <c r="UEK73" s="386"/>
      <c r="UEL73" s="386"/>
      <c r="UEM73" s="386"/>
      <c r="UEN73" s="386"/>
      <c r="UEO73" s="386"/>
      <c r="UEP73" s="386"/>
      <c r="UEQ73" s="386"/>
      <c r="UER73" s="386"/>
      <c r="UES73" s="386"/>
      <c r="UET73" s="386"/>
      <c r="UEU73" s="386"/>
      <c r="UEV73" s="386"/>
      <c r="UEW73" s="386"/>
      <c r="UEX73" s="386"/>
      <c r="UEY73" s="386"/>
      <c r="UEZ73" s="386"/>
      <c r="UFA73" s="386"/>
      <c r="UFB73" s="386"/>
      <c r="UFC73" s="386"/>
      <c r="UFD73" s="386"/>
      <c r="UFE73" s="386"/>
      <c r="UFF73" s="386"/>
      <c r="UFG73" s="386"/>
      <c r="UFH73" s="386"/>
      <c r="UFI73" s="386"/>
      <c r="UFJ73" s="386"/>
      <c r="UFK73" s="386"/>
      <c r="UFL73" s="386"/>
      <c r="UFM73" s="386"/>
      <c r="UFN73" s="386"/>
      <c r="UFO73" s="386"/>
      <c r="UFP73" s="386"/>
      <c r="UFQ73" s="386"/>
      <c r="UFR73" s="386"/>
      <c r="UFS73" s="386"/>
      <c r="UFT73" s="386"/>
      <c r="UFU73" s="386"/>
      <c r="UFV73" s="386"/>
      <c r="UFW73" s="386"/>
      <c r="UFX73" s="386"/>
      <c r="UFY73" s="386"/>
      <c r="UFZ73" s="386"/>
      <c r="UGA73" s="386"/>
      <c r="UGB73" s="386"/>
      <c r="UGC73" s="386"/>
      <c r="UGD73" s="386"/>
      <c r="UGE73" s="386"/>
      <c r="UGF73" s="386"/>
      <c r="UGG73" s="386"/>
      <c r="UGH73" s="386"/>
      <c r="UGI73" s="386"/>
      <c r="UGJ73" s="386"/>
      <c r="UGK73" s="386"/>
      <c r="UGL73" s="386"/>
      <c r="UGM73" s="386"/>
      <c r="UGN73" s="386"/>
      <c r="UGO73" s="386"/>
      <c r="UGP73" s="386"/>
      <c r="UGQ73" s="386"/>
      <c r="UGR73" s="386"/>
      <c r="UGS73" s="386"/>
      <c r="UGT73" s="386"/>
      <c r="UGU73" s="386"/>
      <c r="UGV73" s="386"/>
      <c r="UGW73" s="386"/>
      <c r="UGX73" s="386"/>
      <c r="UGY73" s="386"/>
      <c r="UGZ73" s="386"/>
      <c r="UHA73" s="386"/>
      <c r="UHB73" s="386"/>
      <c r="UHC73" s="386"/>
      <c r="UHD73" s="386"/>
      <c r="UHE73" s="386"/>
      <c r="UHF73" s="386"/>
      <c r="UHG73" s="386"/>
      <c r="UHH73" s="386"/>
      <c r="UHI73" s="386"/>
      <c r="UHJ73" s="386"/>
      <c r="UHK73" s="386"/>
      <c r="UHL73" s="386"/>
      <c r="UHM73" s="386"/>
      <c r="UHN73" s="386"/>
      <c r="UHO73" s="386"/>
      <c r="UHP73" s="386"/>
      <c r="UHQ73" s="386"/>
      <c r="UHR73" s="386"/>
      <c r="UHS73" s="386"/>
      <c r="UHT73" s="386"/>
      <c r="UHU73" s="386"/>
      <c r="UHV73" s="386"/>
      <c r="UHW73" s="386"/>
      <c r="UHX73" s="386"/>
      <c r="UHY73" s="386"/>
      <c r="UHZ73" s="386"/>
      <c r="UIA73" s="386"/>
      <c r="UIB73" s="386"/>
      <c r="UIC73" s="386"/>
      <c r="UID73" s="386"/>
      <c r="UIE73" s="386"/>
      <c r="UIF73" s="386"/>
      <c r="UIG73" s="386"/>
      <c r="UIH73" s="386"/>
      <c r="UII73" s="386"/>
      <c r="UIJ73" s="386"/>
      <c r="UIK73" s="386"/>
      <c r="UIL73" s="386"/>
      <c r="UIM73" s="386"/>
      <c r="UIN73" s="386"/>
      <c r="UIO73" s="386"/>
      <c r="UIP73" s="386"/>
      <c r="UIQ73" s="386"/>
      <c r="UIR73" s="386"/>
      <c r="UIS73" s="386"/>
      <c r="UIT73" s="386"/>
      <c r="UIU73" s="386"/>
      <c r="UIV73" s="386"/>
      <c r="UIW73" s="386"/>
      <c r="UIX73" s="386"/>
      <c r="UIY73" s="386"/>
      <c r="UIZ73" s="386"/>
      <c r="UJA73" s="386"/>
      <c r="UJB73" s="386"/>
      <c r="UJC73" s="386"/>
      <c r="UJD73" s="386"/>
      <c r="UJE73" s="386"/>
      <c r="UJF73" s="386"/>
      <c r="UJG73" s="386"/>
      <c r="UJH73" s="386"/>
      <c r="UJI73" s="386"/>
      <c r="UJJ73" s="386"/>
      <c r="UJK73" s="386"/>
      <c r="UJL73" s="386"/>
      <c r="UJM73" s="386"/>
      <c r="UJN73" s="386"/>
      <c r="UJO73" s="386"/>
      <c r="UJP73" s="386"/>
      <c r="UJQ73" s="386"/>
      <c r="UJR73" s="386"/>
      <c r="UJS73" s="386"/>
      <c r="UJT73" s="386"/>
      <c r="UJU73" s="386"/>
      <c r="UJV73" s="386"/>
      <c r="UJW73" s="386"/>
      <c r="UJX73" s="386"/>
      <c r="UJY73" s="386"/>
      <c r="UJZ73" s="386"/>
      <c r="UKA73" s="386"/>
      <c r="UKB73" s="386"/>
      <c r="UKC73" s="386"/>
      <c r="UKD73" s="386"/>
      <c r="UKE73" s="386"/>
      <c r="UKF73" s="386"/>
      <c r="UKG73" s="386"/>
      <c r="UKH73" s="386"/>
      <c r="UKI73" s="386"/>
      <c r="UKJ73" s="386"/>
      <c r="UKK73" s="386"/>
      <c r="UKL73" s="386"/>
      <c r="UKM73" s="386"/>
      <c r="UKN73" s="386"/>
      <c r="UKO73" s="386"/>
      <c r="UKP73" s="386"/>
      <c r="UKQ73" s="386"/>
      <c r="UKR73" s="386"/>
      <c r="UKS73" s="386"/>
      <c r="UKT73" s="386"/>
      <c r="UKU73" s="386"/>
      <c r="UKV73" s="386"/>
      <c r="UKW73" s="386"/>
      <c r="UKX73" s="386"/>
      <c r="UKY73" s="386"/>
      <c r="UKZ73" s="386"/>
      <c r="ULA73" s="386"/>
      <c r="ULB73" s="386"/>
      <c r="ULC73" s="386"/>
      <c r="ULD73" s="386"/>
      <c r="ULE73" s="386"/>
      <c r="ULF73" s="386"/>
      <c r="ULG73" s="386"/>
      <c r="ULH73" s="386"/>
      <c r="ULI73" s="386"/>
      <c r="ULJ73" s="386"/>
      <c r="ULK73" s="386"/>
      <c r="ULL73" s="386"/>
      <c r="ULM73" s="386"/>
      <c r="ULN73" s="386"/>
      <c r="ULO73" s="386"/>
      <c r="ULP73" s="386"/>
      <c r="ULQ73" s="386"/>
      <c r="ULR73" s="386"/>
      <c r="ULS73" s="386"/>
      <c r="ULT73" s="386"/>
      <c r="ULU73" s="386"/>
      <c r="ULV73" s="386"/>
      <c r="ULW73" s="386"/>
      <c r="ULX73" s="386"/>
      <c r="ULY73" s="386"/>
      <c r="ULZ73" s="386"/>
      <c r="UMA73" s="386"/>
      <c r="UMB73" s="386"/>
      <c r="UMC73" s="386"/>
      <c r="UMD73" s="386"/>
      <c r="UME73" s="386"/>
      <c r="UMF73" s="386"/>
      <c r="UMG73" s="386"/>
      <c r="UMH73" s="386"/>
      <c r="UMI73" s="386"/>
      <c r="UMJ73" s="386"/>
      <c r="UMK73" s="386"/>
      <c r="UML73" s="386"/>
      <c r="UMM73" s="386"/>
      <c r="UMN73" s="386"/>
      <c r="UMO73" s="386"/>
      <c r="UMP73" s="386"/>
      <c r="UMQ73" s="386"/>
      <c r="UMR73" s="386"/>
      <c r="UMS73" s="386"/>
      <c r="UMT73" s="386"/>
      <c r="UMU73" s="386"/>
      <c r="UMV73" s="386"/>
      <c r="UMW73" s="386"/>
      <c r="UMX73" s="386"/>
      <c r="UMY73" s="386"/>
      <c r="UMZ73" s="386"/>
      <c r="UNA73" s="386"/>
      <c r="UNB73" s="386"/>
      <c r="UNC73" s="386"/>
      <c r="UND73" s="386"/>
      <c r="UNE73" s="386"/>
      <c r="UNF73" s="386"/>
      <c r="UNG73" s="386"/>
      <c r="UNH73" s="386"/>
      <c r="UNI73" s="386"/>
      <c r="UNJ73" s="386"/>
      <c r="UNK73" s="386"/>
      <c r="UNL73" s="386"/>
      <c r="UNM73" s="386"/>
      <c r="UNN73" s="386"/>
      <c r="UNO73" s="386"/>
      <c r="UNP73" s="386"/>
      <c r="UNQ73" s="386"/>
      <c r="UNR73" s="386"/>
      <c r="UNS73" s="386"/>
      <c r="UNT73" s="386"/>
      <c r="UNU73" s="386"/>
      <c r="UNV73" s="386"/>
      <c r="UNW73" s="386"/>
      <c r="UNX73" s="386"/>
      <c r="UNY73" s="386"/>
      <c r="UNZ73" s="386"/>
      <c r="UOA73" s="386"/>
      <c r="UOB73" s="386"/>
      <c r="UOC73" s="386"/>
      <c r="UOD73" s="386"/>
      <c r="UOE73" s="386"/>
      <c r="UOF73" s="386"/>
      <c r="UOG73" s="386"/>
      <c r="UOH73" s="386"/>
      <c r="UOI73" s="386"/>
      <c r="UOJ73" s="386"/>
      <c r="UOK73" s="386"/>
      <c r="UOL73" s="386"/>
      <c r="UOM73" s="386"/>
      <c r="UON73" s="386"/>
      <c r="UOO73" s="386"/>
      <c r="UOP73" s="386"/>
      <c r="UOQ73" s="386"/>
      <c r="UOR73" s="386"/>
      <c r="UOS73" s="386"/>
      <c r="UOT73" s="386"/>
      <c r="UOU73" s="386"/>
      <c r="UOV73" s="386"/>
      <c r="UOW73" s="386"/>
      <c r="UOX73" s="386"/>
      <c r="UOY73" s="386"/>
      <c r="UOZ73" s="386"/>
      <c r="UPA73" s="386"/>
      <c r="UPB73" s="386"/>
      <c r="UPC73" s="386"/>
      <c r="UPD73" s="386"/>
      <c r="UPE73" s="386"/>
      <c r="UPF73" s="386"/>
      <c r="UPG73" s="386"/>
      <c r="UPH73" s="386"/>
      <c r="UPI73" s="386"/>
      <c r="UPJ73" s="386"/>
      <c r="UPK73" s="386"/>
      <c r="UPL73" s="386"/>
      <c r="UPM73" s="386"/>
      <c r="UPN73" s="386"/>
      <c r="UPO73" s="386"/>
      <c r="UPP73" s="386"/>
      <c r="UPQ73" s="386"/>
      <c r="UPR73" s="386"/>
      <c r="UPS73" s="386"/>
      <c r="UPT73" s="386"/>
      <c r="UPU73" s="386"/>
      <c r="UPV73" s="386"/>
      <c r="UPW73" s="386"/>
      <c r="UPX73" s="386"/>
      <c r="UPY73" s="386"/>
      <c r="UPZ73" s="386"/>
      <c r="UQA73" s="386"/>
      <c r="UQB73" s="386"/>
      <c r="UQC73" s="386"/>
      <c r="UQD73" s="386"/>
      <c r="UQE73" s="386"/>
      <c r="UQF73" s="386"/>
      <c r="UQG73" s="386"/>
      <c r="UQH73" s="386"/>
      <c r="UQI73" s="386"/>
      <c r="UQJ73" s="386"/>
      <c r="UQK73" s="386"/>
      <c r="UQL73" s="386"/>
      <c r="UQM73" s="386"/>
      <c r="UQN73" s="386"/>
      <c r="UQO73" s="386"/>
      <c r="UQP73" s="386"/>
      <c r="UQQ73" s="386"/>
      <c r="UQR73" s="386"/>
      <c r="UQS73" s="386"/>
      <c r="UQT73" s="386"/>
      <c r="UQU73" s="386"/>
      <c r="UQV73" s="386"/>
      <c r="UQW73" s="386"/>
      <c r="UQX73" s="386"/>
      <c r="UQY73" s="386"/>
      <c r="UQZ73" s="386"/>
      <c r="URA73" s="386"/>
      <c r="URB73" s="386"/>
      <c r="URC73" s="386"/>
      <c r="URD73" s="386"/>
      <c r="URE73" s="386"/>
      <c r="URF73" s="386"/>
      <c r="URG73" s="386"/>
      <c r="URH73" s="386"/>
      <c r="URI73" s="386"/>
      <c r="URJ73" s="386"/>
      <c r="URK73" s="386"/>
      <c r="URL73" s="386"/>
      <c r="URM73" s="386"/>
      <c r="URN73" s="386"/>
      <c r="URO73" s="386"/>
      <c r="URP73" s="386"/>
      <c r="URQ73" s="386"/>
      <c r="URR73" s="386"/>
      <c r="URS73" s="386"/>
      <c r="URT73" s="386"/>
      <c r="URU73" s="386"/>
      <c r="URV73" s="386"/>
      <c r="URW73" s="386"/>
      <c r="URX73" s="386"/>
      <c r="URY73" s="386"/>
      <c r="URZ73" s="386"/>
      <c r="USA73" s="386"/>
      <c r="USB73" s="386"/>
      <c r="USC73" s="386"/>
      <c r="USD73" s="386"/>
      <c r="USE73" s="386"/>
      <c r="USF73" s="386"/>
      <c r="USG73" s="386"/>
      <c r="USH73" s="386"/>
      <c r="USI73" s="386"/>
      <c r="USJ73" s="386"/>
      <c r="USK73" s="386"/>
      <c r="USL73" s="386"/>
      <c r="USM73" s="386"/>
      <c r="USN73" s="386"/>
      <c r="USO73" s="386"/>
      <c r="USP73" s="386"/>
      <c r="USQ73" s="386"/>
      <c r="USR73" s="386"/>
      <c r="USS73" s="386"/>
      <c r="UST73" s="386"/>
      <c r="USU73" s="386"/>
      <c r="USV73" s="386"/>
      <c r="USW73" s="386"/>
      <c r="USX73" s="386"/>
      <c r="USY73" s="386"/>
      <c r="USZ73" s="386"/>
      <c r="UTA73" s="386"/>
      <c r="UTB73" s="386"/>
      <c r="UTC73" s="386"/>
      <c r="UTD73" s="386"/>
      <c r="UTE73" s="386"/>
      <c r="UTF73" s="386"/>
      <c r="UTG73" s="386"/>
      <c r="UTH73" s="386"/>
      <c r="UTI73" s="386"/>
      <c r="UTJ73" s="386"/>
      <c r="UTK73" s="386"/>
      <c r="UTL73" s="386"/>
      <c r="UTM73" s="386"/>
      <c r="UTN73" s="386"/>
      <c r="UTO73" s="386"/>
      <c r="UTP73" s="386"/>
      <c r="UTQ73" s="386"/>
      <c r="UTR73" s="386"/>
      <c r="UTS73" s="386"/>
      <c r="UTT73" s="386"/>
      <c r="UTU73" s="386"/>
      <c r="UTV73" s="386"/>
      <c r="UTW73" s="386"/>
      <c r="UTX73" s="386"/>
      <c r="UTY73" s="386"/>
      <c r="UTZ73" s="386"/>
      <c r="UUA73" s="386"/>
      <c r="UUB73" s="386"/>
      <c r="UUC73" s="386"/>
      <c r="UUD73" s="386"/>
      <c r="UUE73" s="386"/>
      <c r="UUF73" s="386"/>
      <c r="UUG73" s="386"/>
      <c r="UUH73" s="386"/>
      <c r="UUI73" s="386"/>
      <c r="UUJ73" s="386"/>
      <c r="UUK73" s="386"/>
      <c r="UUL73" s="386"/>
      <c r="UUM73" s="386"/>
      <c r="UUN73" s="386"/>
      <c r="UUO73" s="386"/>
      <c r="UUP73" s="386"/>
      <c r="UUQ73" s="386"/>
      <c r="UUR73" s="386"/>
      <c r="UUS73" s="386"/>
      <c r="UUT73" s="386"/>
      <c r="UUU73" s="386"/>
      <c r="UUV73" s="386"/>
      <c r="UUW73" s="386"/>
      <c r="UUX73" s="386"/>
      <c r="UUY73" s="386"/>
      <c r="UUZ73" s="386"/>
      <c r="UVA73" s="386"/>
      <c r="UVB73" s="386"/>
      <c r="UVC73" s="386"/>
      <c r="UVD73" s="386"/>
      <c r="UVE73" s="386"/>
      <c r="UVF73" s="386"/>
      <c r="UVG73" s="386"/>
      <c r="UVH73" s="386"/>
      <c r="UVI73" s="386"/>
      <c r="UVJ73" s="386"/>
      <c r="UVK73" s="386"/>
      <c r="UVL73" s="386"/>
      <c r="UVM73" s="386"/>
      <c r="UVN73" s="386"/>
      <c r="UVO73" s="386"/>
      <c r="UVP73" s="386"/>
      <c r="UVQ73" s="386"/>
      <c r="UVR73" s="386"/>
      <c r="UVS73" s="386"/>
      <c r="UVT73" s="386"/>
      <c r="UVU73" s="386"/>
      <c r="UVV73" s="386"/>
      <c r="UVW73" s="386"/>
      <c r="UVX73" s="386"/>
      <c r="UVY73" s="386"/>
      <c r="UVZ73" s="386"/>
      <c r="UWA73" s="386"/>
      <c r="UWB73" s="386"/>
      <c r="UWC73" s="386"/>
      <c r="UWD73" s="386"/>
      <c r="UWE73" s="386"/>
      <c r="UWF73" s="386"/>
      <c r="UWG73" s="386"/>
      <c r="UWH73" s="386"/>
      <c r="UWI73" s="386"/>
      <c r="UWJ73" s="386"/>
      <c r="UWK73" s="386"/>
      <c r="UWL73" s="386"/>
      <c r="UWM73" s="386"/>
      <c r="UWN73" s="386"/>
      <c r="UWO73" s="386"/>
      <c r="UWP73" s="386"/>
      <c r="UWQ73" s="386"/>
      <c r="UWR73" s="386"/>
      <c r="UWS73" s="386"/>
      <c r="UWT73" s="386"/>
      <c r="UWU73" s="386"/>
      <c r="UWV73" s="386"/>
      <c r="UWW73" s="386"/>
      <c r="UWX73" s="386"/>
      <c r="UWY73" s="386"/>
      <c r="UWZ73" s="386"/>
      <c r="UXA73" s="386"/>
      <c r="UXB73" s="386"/>
      <c r="UXC73" s="386"/>
      <c r="UXD73" s="386"/>
      <c r="UXE73" s="386"/>
      <c r="UXF73" s="386"/>
      <c r="UXG73" s="386"/>
      <c r="UXH73" s="386"/>
      <c r="UXI73" s="386"/>
      <c r="UXJ73" s="386"/>
      <c r="UXK73" s="386"/>
      <c r="UXL73" s="386"/>
      <c r="UXM73" s="386"/>
      <c r="UXN73" s="386"/>
      <c r="UXO73" s="386"/>
      <c r="UXP73" s="386"/>
      <c r="UXQ73" s="386"/>
      <c r="UXR73" s="386"/>
      <c r="UXS73" s="386"/>
      <c r="UXT73" s="386"/>
      <c r="UXU73" s="386"/>
      <c r="UXV73" s="386"/>
      <c r="UXW73" s="386"/>
      <c r="UXX73" s="386"/>
      <c r="UXY73" s="386"/>
      <c r="UXZ73" s="386"/>
      <c r="UYA73" s="386"/>
      <c r="UYB73" s="386"/>
      <c r="UYC73" s="386"/>
      <c r="UYD73" s="386"/>
      <c r="UYE73" s="386"/>
      <c r="UYF73" s="386"/>
      <c r="UYG73" s="386"/>
      <c r="UYH73" s="386"/>
      <c r="UYI73" s="386"/>
      <c r="UYJ73" s="386"/>
      <c r="UYK73" s="386"/>
      <c r="UYL73" s="386"/>
      <c r="UYM73" s="386"/>
      <c r="UYN73" s="386"/>
      <c r="UYO73" s="386"/>
      <c r="UYP73" s="386"/>
      <c r="UYQ73" s="386"/>
      <c r="UYR73" s="386"/>
      <c r="UYS73" s="386"/>
      <c r="UYT73" s="386"/>
      <c r="UYU73" s="386"/>
      <c r="UYV73" s="386"/>
      <c r="UYW73" s="386"/>
      <c r="UYX73" s="386"/>
      <c r="UYY73" s="386"/>
      <c r="UYZ73" s="386"/>
      <c r="UZA73" s="386"/>
      <c r="UZB73" s="386"/>
      <c r="UZC73" s="386"/>
      <c r="UZD73" s="386"/>
      <c r="UZE73" s="386"/>
      <c r="UZF73" s="386"/>
      <c r="UZG73" s="386"/>
      <c r="UZH73" s="386"/>
      <c r="UZI73" s="386"/>
      <c r="UZJ73" s="386"/>
      <c r="UZK73" s="386"/>
      <c r="UZL73" s="386"/>
      <c r="UZM73" s="386"/>
      <c r="UZN73" s="386"/>
      <c r="UZO73" s="386"/>
      <c r="UZP73" s="386"/>
      <c r="UZQ73" s="386"/>
      <c r="UZR73" s="386"/>
      <c r="UZS73" s="386"/>
      <c r="UZT73" s="386"/>
      <c r="UZU73" s="386"/>
      <c r="UZV73" s="386"/>
      <c r="UZW73" s="386"/>
      <c r="UZX73" s="386"/>
      <c r="UZY73" s="386"/>
      <c r="UZZ73" s="386"/>
      <c r="VAA73" s="386"/>
      <c r="VAB73" s="386"/>
      <c r="VAC73" s="386"/>
      <c r="VAD73" s="386"/>
      <c r="VAE73" s="386"/>
      <c r="VAF73" s="386"/>
      <c r="VAG73" s="386"/>
      <c r="VAH73" s="386"/>
      <c r="VAI73" s="386"/>
      <c r="VAJ73" s="386"/>
      <c r="VAK73" s="386"/>
      <c r="VAL73" s="386"/>
      <c r="VAM73" s="386"/>
      <c r="VAN73" s="386"/>
      <c r="VAO73" s="386"/>
      <c r="VAP73" s="386"/>
      <c r="VAQ73" s="386"/>
      <c r="VAR73" s="386"/>
      <c r="VAS73" s="386"/>
      <c r="VAT73" s="386"/>
      <c r="VAU73" s="386"/>
      <c r="VAV73" s="386"/>
      <c r="VAW73" s="386"/>
      <c r="VAX73" s="386"/>
      <c r="VAY73" s="386"/>
      <c r="VAZ73" s="386"/>
      <c r="VBA73" s="386"/>
      <c r="VBB73" s="386"/>
      <c r="VBC73" s="386"/>
      <c r="VBD73" s="386"/>
      <c r="VBE73" s="386"/>
      <c r="VBF73" s="386"/>
      <c r="VBG73" s="386"/>
      <c r="VBH73" s="386"/>
      <c r="VBI73" s="386"/>
      <c r="VBJ73" s="386"/>
      <c r="VBK73" s="386"/>
      <c r="VBL73" s="386"/>
      <c r="VBM73" s="386"/>
      <c r="VBN73" s="386"/>
      <c r="VBO73" s="386"/>
      <c r="VBP73" s="386"/>
      <c r="VBQ73" s="386"/>
      <c r="VBR73" s="386"/>
      <c r="VBS73" s="386"/>
      <c r="VBT73" s="386"/>
      <c r="VBU73" s="386"/>
      <c r="VBV73" s="386"/>
      <c r="VBW73" s="386"/>
      <c r="VBX73" s="386"/>
      <c r="VBY73" s="386"/>
      <c r="VBZ73" s="386"/>
      <c r="VCA73" s="386"/>
      <c r="VCB73" s="386"/>
      <c r="VCC73" s="386"/>
      <c r="VCD73" s="386"/>
      <c r="VCE73" s="386"/>
      <c r="VCF73" s="386"/>
      <c r="VCG73" s="386"/>
      <c r="VCH73" s="386"/>
      <c r="VCI73" s="386"/>
      <c r="VCJ73" s="386"/>
      <c r="VCK73" s="386"/>
      <c r="VCL73" s="386"/>
      <c r="VCM73" s="386"/>
      <c r="VCN73" s="386"/>
      <c r="VCO73" s="386"/>
      <c r="VCP73" s="386"/>
      <c r="VCQ73" s="386"/>
      <c r="VCR73" s="386"/>
      <c r="VCS73" s="386"/>
      <c r="VCT73" s="386"/>
      <c r="VCU73" s="386"/>
      <c r="VCV73" s="386"/>
      <c r="VCW73" s="386"/>
      <c r="VCX73" s="386"/>
      <c r="VCY73" s="386"/>
      <c r="VCZ73" s="386"/>
      <c r="VDA73" s="386"/>
      <c r="VDB73" s="386"/>
      <c r="VDC73" s="386"/>
      <c r="VDD73" s="386"/>
      <c r="VDE73" s="386"/>
      <c r="VDF73" s="386"/>
      <c r="VDG73" s="386"/>
      <c r="VDH73" s="386"/>
      <c r="VDI73" s="386"/>
      <c r="VDJ73" s="386"/>
      <c r="VDK73" s="386"/>
      <c r="VDL73" s="386"/>
      <c r="VDM73" s="386"/>
      <c r="VDN73" s="386"/>
      <c r="VDO73" s="386"/>
      <c r="VDP73" s="386"/>
      <c r="VDQ73" s="386"/>
      <c r="VDR73" s="386"/>
      <c r="VDS73" s="386"/>
      <c r="VDT73" s="386"/>
      <c r="VDU73" s="386"/>
      <c r="VDV73" s="386"/>
      <c r="VDW73" s="386"/>
      <c r="VDX73" s="386"/>
      <c r="VDY73" s="386"/>
      <c r="VDZ73" s="386"/>
      <c r="VEA73" s="386"/>
      <c r="VEB73" s="386"/>
      <c r="VEC73" s="386"/>
      <c r="VED73" s="386"/>
      <c r="VEE73" s="386"/>
      <c r="VEF73" s="386"/>
      <c r="VEG73" s="386"/>
      <c r="VEH73" s="386"/>
      <c r="VEI73" s="386"/>
      <c r="VEJ73" s="386"/>
      <c r="VEK73" s="386"/>
      <c r="VEL73" s="386"/>
      <c r="VEM73" s="386"/>
      <c r="VEN73" s="386"/>
      <c r="VEO73" s="386"/>
      <c r="VEP73" s="386"/>
      <c r="VEQ73" s="386"/>
      <c r="VER73" s="386"/>
      <c r="VES73" s="386"/>
      <c r="VET73" s="386"/>
      <c r="VEU73" s="386"/>
      <c r="VEV73" s="386"/>
      <c r="VEW73" s="386"/>
      <c r="VEX73" s="386"/>
      <c r="VEY73" s="386"/>
      <c r="VEZ73" s="386"/>
      <c r="VFA73" s="386"/>
      <c r="VFB73" s="386"/>
      <c r="VFC73" s="386"/>
      <c r="VFD73" s="386"/>
      <c r="VFE73" s="386"/>
      <c r="VFF73" s="386"/>
      <c r="VFG73" s="386"/>
      <c r="VFH73" s="386"/>
      <c r="VFI73" s="386"/>
      <c r="VFJ73" s="386"/>
      <c r="VFK73" s="386"/>
      <c r="VFL73" s="386"/>
      <c r="VFM73" s="386"/>
      <c r="VFN73" s="386"/>
      <c r="VFO73" s="386"/>
      <c r="VFP73" s="386"/>
      <c r="VFQ73" s="386"/>
      <c r="VFR73" s="386"/>
      <c r="VFS73" s="386"/>
      <c r="VFT73" s="386"/>
      <c r="VFU73" s="386"/>
      <c r="VFV73" s="386"/>
      <c r="VFW73" s="386"/>
      <c r="VFX73" s="386"/>
      <c r="VFY73" s="386"/>
      <c r="VFZ73" s="386"/>
      <c r="VGA73" s="386"/>
      <c r="VGB73" s="386"/>
      <c r="VGC73" s="386"/>
      <c r="VGD73" s="386"/>
      <c r="VGE73" s="386"/>
      <c r="VGF73" s="386"/>
      <c r="VGG73" s="386"/>
      <c r="VGH73" s="386"/>
      <c r="VGI73" s="386"/>
      <c r="VGJ73" s="386"/>
      <c r="VGK73" s="386"/>
      <c r="VGL73" s="386"/>
      <c r="VGM73" s="386"/>
      <c r="VGN73" s="386"/>
      <c r="VGO73" s="386"/>
      <c r="VGP73" s="386"/>
      <c r="VGQ73" s="386"/>
      <c r="VGR73" s="386"/>
      <c r="VGS73" s="386"/>
      <c r="VGT73" s="386"/>
      <c r="VGU73" s="386"/>
      <c r="VGV73" s="386"/>
      <c r="VGW73" s="386"/>
      <c r="VGX73" s="386"/>
      <c r="VGY73" s="386"/>
      <c r="VGZ73" s="386"/>
      <c r="VHA73" s="386"/>
      <c r="VHB73" s="386"/>
      <c r="VHC73" s="386"/>
      <c r="VHD73" s="386"/>
      <c r="VHE73" s="386"/>
      <c r="VHF73" s="386"/>
      <c r="VHG73" s="386"/>
      <c r="VHH73" s="386"/>
      <c r="VHI73" s="386"/>
      <c r="VHJ73" s="386"/>
      <c r="VHK73" s="386"/>
      <c r="VHL73" s="386"/>
      <c r="VHM73" s="386"/>
      <c r="VHN73" s="386"/>
      <c r="VHO73" s="386"/>
      <c r="VHP73" s="386"/>
      <c r="VHQ73" s="386"/>
      <c r="VHR73" s="386"/>
      <c r="VHS73" s="386"/>
      <c r="VHT73" s="386"/>
      <c r="VHU73" s="386"/>
      <c r="VHV73" s="386"/>
      <c r="VHW73" s="386"/>
      <c r="VHX73" s="386"/>
      <c r="VHY73" s="386"/>
      <c r="VHZ73" s="386"/>
      <c r="VIA73" s="386"/>
      <c r="VIB73" s="386"/>
      <c r="VIC73" s="386"/>
      <c r="VID73" s="386"/>
      <c r="VIE73" s="386"/>
      <c r="VIF73" s="386"/>
      <c r="VIG73" s="386"/>
      <c r="VIH73" s="386"/>
      <c r="VII73" s="386"/>
      <c r="VIJ73" s="386"/>
      <c r="VIK73" s="386"/>
      <c r="VIL73" s="386"/>
      <c r="VIM73" s="386"/>
      <c r="VIN73" s="386"/>
      <c r="VIO73" s="386"/>
      <c r="VIP73" s="386"/>
      <c r="VIQ73" s="386"/>
      <c r="VIR73" s="386"/>
      <c r="VIS73" s="386"/>
      <c r="VIT73" s="386"/>
      <c r="VIU73" s="386"/>
      <c r="VIV73" s="386"/>
      <c r="VIW73" s="386"/>
      <c r="VIX73" s="386"/>
      <c r="VIY73" s="386"/>
      <c r="VIZ73" s="386"/>
      <c r="VJA73" s="386"/>
      <c r="VJB73" s="386"/>
      <c r="VJC73" s="386"/>
      <c r="VJD73" s="386"/>
      <c r="VJE73" s="386"/>
      <c r="VJF73" s="386"/>
      <c r="VJG73" s="386"/>
      <c r="VJH73" s="386"/>
      <c r="VJI73" s="386"/>
      <c r="VJJ73" s="386"/>
      <c r="VJK73" s="386"/>
      <c r="VJL73" s="386"/>
      <c r="VJM73" s="386"/>
      <c r="VJN73" s="386"/>
      <c r="VJO73" s="386"/>
      <c r="VJP73" s="386"/>
      <c r="VJQ73" s="386"/>
      <c r="VJR73" s="386"/>
      <c r="VJS73" s="386"/>
      <c r="VJT73" s="386"/>
      <c r="VJU73" s="386"/>
      <c r="VJV73" s="386"/>
      <c r="VJW73" s="386"/>
      <c r="VJX73" s="386"/>
      <c r="VJY73" s="386"/>
      <c r="VJZ73" s="386"/>
      <c r="VKA73" s="386"/>
      <c r="VKB73" s="386"/>
      <c r="VKC73" s="386"/>
      <c r="VKD73" s="386"/>
      <c r="VKE73" s="386"/>
      <c r="VKF73" s="386"/>
      <c r="VKG73" s="386"/>
      <c r="VKH73" s="386"/>
      <c r="VKI73" s="386"/>
      <c r="VKJ73" s="386"/>
      <c r="VKK73" s="386"/>
      <c r="VKL73" s="386"/>
      <c r="VKM73" s="386"/>
      <c r="VKN73" s="386"/>
      <c r="VKO73" s="386"/>
      <c r="VKP73" s="386"/>
      <c r="VKQ73" s="386"/>
      <c r="VKR73" s="386"/>
      <c r="VKS73" s="386"/>
      <c r="VKT73" s="386"/>
      <c r="VKU73" s="386"/>
      <c r="VKV73" s="386"/>
      <c r="VKW73" s="386"/>
      <c r="VKX73" s="386"/>
      <c r="VKY73" s="386"/>
      <c r="VKZ73" s="386"/>
      <c r="VLA73" s="386"/>
      <c r="VLB73" s="386"/>
      <c r="VLC73" s="386"/>
      <c r="VLD73" s="386"/>
      <c r="VLE73" s="386"/>
      <c r="VLF73" s="386"/>
      <c r="VLG73" s="386"/>
      <c r="VLH73" s="386"/>
      <c r="VLI73" s="386"/>
      <c r="VLJ73" s="386"/>
      <c r="VLK73" s="386"/>
      <c r="VLL73" s="386"/>
      <c r="VLM73" s="386"/>
      <c r="VLN73" s="386"/>
      <c r="VLO73" s="386"/>
      <c r="VLP73" s="386"/>
      <c r="VLQ73" s="386"/>
      <c r="VLR73" s="386"/>
      <c r="VLS73" s="386"/>
      <c r="VLT73" s="386"/>
      <c r="VLU73" s="386"/>
      <c r="VLV73" s="386"/>
      <c r="VLW73" s="386"/>
      <c r="VLX73" s="386"/>
      <c r="VLY73" s="386"/>
      <c r="VLZ73" s="386"/>
      <c r="VMA73" s="386"/>
      <c r="VMB73" s="386"/>
      <c r="VMC73" s="386"/>
      <c r="VMD73" s="386"/>
      <c r="VME73" s="386"/>
      <c r="VMF73" s="386"/>
      <c r="VMG73" s="386"/>
      <c r="VMH73" s="386"/>
      <c r="VMI73" s="386"/>
      <c r="VMJ73" s="386"/>
      <c r="VMK73" s="386"/>
      <c r="VML73" s="386"/>
      <c r="VMM73" s="386"/>
      <c r="VMN73" s="386"/>
      <c r="VMO73" s="386"/>
      <c r="VMP73" s="386"/>
      <c r="VMQ73" s="386"/>
      <c r="VMR73" s="386"/>
      <c r="VMS73" s="386"/>
      <c r="VMT73" s="386"/>
      <c r="VMU73" s="386"/>
      <c r="VMV73" s="386"/>
      <c r="VMW73" s="386"/>
      <c r="VMX73" s="386"/>
      <c r="VMY73" s="386"/>
      <c r="VMZ73" s="386"/>
      <c r="VNA73" s="386"/>
      <c r="VNB73" s="386"/>
      <c r="VNC73" s="386"/>
      <c r="VND73" s="386"/>
      <c r="VNE73" s="386"/>
      <c r="VNF73" s="386"/>
      <c r="VNG73" s="386"/>
      <c r="VNH73" s="386"/>
      <c r="VNI73" s="386"/>
      <c r="VNJ73" s="386"/>
      <c r="VNK73" s="386"/>
      <c r="VNL73" s="386"/>
      <c r="VNM73" s="386"/>
      <c r="VNN73" s="386"/>
      <c r="VNO73" s="386"/>
      <c r="VNP73" s="386"/>
      <c r="VNQ73" s="386"/>
      <c r="VNR73" s="386"/>
      <c r="VNS73" s="386"/>
      <c r="VNT73" s="386"/>
      <c r="VNU73" s="386"/>
      <c r="VNV73" s="386"/>
      <c r="VNW73" s="386"/>
      <c r="VNX73" s="386"/>
      <c r="VNY73" s="386"/>
      <c r="VNZ73" s="386"/>
      <c r="VOA73" s="386"/>
      <c r="VOB73" s="386"/>
      <c r="VOC73" s="386"/>
      <c r="VOD73" s="386"/>
      <c r="VOE73" s="386"/>
      <c r="VOF73" s="386"/>
      <c r="VOG73" s="386"/>
      <c r="VOH73" s="386"/>
      <c r="VOI73" s="386"/>
      <c r="VOJ73" s="386"/>
      <c r="VOK73" s="386"/>
      <c r="VOL73" s="386"/>
      <c r="VOM73" s="386"/>
      <c r="VON73" s="386"/>
      <c r="VOO73" s="386"/>
      <c r="VOP73" s="386"/>
      <c r="VOQ73" s="386"/>
      <c r="VOR73" s="386"/>
      <c r="VOS73" s="386"/>
      <c r="VOT73" s="386"/>
      <c r="VOU73" s="386"/>
      <c r="VOV73" s="386"/>
      <c r="VOW73" s="386"/>
      <c r="VOX73" s="386"/>
      <c r="VOY73" s="386"/>
      <c r="VOZ73" s="386"/>
      <c r="VPA73" s="386"/>
      <c r="VPB73" s="386"/>
      <c r="VPC73" s="386"/>
      <c r="VPD73" s="386"/>
      <c r="VPE73" s="386"/>
      <c r="VPF73" s="386"/>
      <c r="VPG73" s="386"/>
      <c r="VPH73" s="386"/>
      <c r="VPI73" s="386"/>
      <c r="VPJ73" s="386"/>
      <c r="VPK73" s="386"/>
      <c r="VPL73" s="386"/>
      <c r="VPM73" s="386"/>
      <c r="VPN73" s="386"/>
      <c r="VPO73" s="386"/>
      <c r="VPP73" s="386"/>
      <c r="VPQ73" s="386"/>
      <c r="VPR73" s="386"/>
      <c r="VPS73" s="386"/>
      <c r="VPT73" s="386"/>
      <c r="VPU73" s="386"/>
      <c r="VPV73" s="386"/>
      <c r="VPW73" s="386"/>
      <c r="VPX73" s="386"/>
      <c r="VPY73" s="386"/>
      <c r="VPZ73" s="386"/>
      <c r="VQA73" s="386"/>
      <c r="VQB73" s="386"/>
      <c r="VQC73" s="386"/>
      <c r="VQD73" s="386"/>
      <c r="VQE73" s="386"/>
      <c r="VQF73" s="386"/>
      <c r="VQG73" s="386"/>
      <c r="VQH73" s="386"/>
      <c r="VQI73" s="386"/>
      <c r="VQJ73" s="386"/>
      <c r="VQK73" s="386"/>
      <c r="VQL73" s="386"/>
      <c r="VQM73" s="386"/>
      <c r="VQN73" s="386"/>
      <c r="VQO73" s="386"/>
      <c r="VQP73" s="386"/>
      <c r="VQQ73" s="386"/>
      <c r="VQR73" s="386"/>
      <c r="VQS73" s="386"/>
      <c r="VQT73" s="386"/>
      <c r="VQU73" s="386"/>
      <c r="VQV73" s="386"/>
      <c r="VQW73" s="386"/>
      <c r="VQX73" s="386"/>
      <c r="VQY73" s="386"/>
      <c r="VQZ73" s="386"/>
      <c r="VRA73" s="386"/>
      <c r="VRB73" s="386"/>
      <c r="VRC73" s="386"/>
      <c r="VRD73" s="386"/>
      <c r="VRE73" s="386"/>
      <c r="VRF73" s="386"/>
      <c r="VRG73" s="386"/>
      <c r="VRH73" s="386"/>
      <c r="VRI73" s="386"/>
      <c r="VRJ73" s="386"/>
      <c r="VRK73" s="386"/>
      <c r="VRL73" s="386"/>
      <c r="VRM73" s="386"/>
      <c r="VRN73" s="386"/>
      <c r="VRO73" s="386"/>
      <c r="VRP73" s="386"/>
      <c r="VRQ73" s="386"/>
      <c r="VRR73" s="386"/>
      <c r="VRS73" s="386"/>
      <c r="VRT73" s="386"/>
      <c r="VRU73" s="386"/>
      <c r="VRV73" s="386"/>
      <c r="VRW73" s="386"/>
      <c r="VRX73" s="386"/>
      <c r="VRY73" s="386"/>
      <c r="VRZ73" s="386"/>
      <c r="VSA73" s="386"/>
      <c r="VSB73" s="386"/>
      <c r="VSC73" s="386"/>
      <c r="VSD73" s="386"/>
      <c r="VSE73" s="386"/>
      <c r="VSF73" s="386"/>
      <c r="VSG73" s="386"/>
      <c r="VSH73" s="386"/>
      <c r="VSI73" s="386"/>
      <c r="VSJ73" s="386"/>
      <c r="VSK73" s="386"/>
      <c r="VSL73" s="386"/>
      <c r="VSM73" s="386"/>
      <c r="VSN73" s="386"/>
      <c r="VSO73" s="386"/>
      <c r="VSP73" s="386"/>
      <c r="VSQ73" s="386"/>
      <c r="VSR73" s="386"/>
      <c r="VSS73" s="386"/>
      <c r="VST73" s="386"/>
      <c r="VSU73" s="386"/>
      <c r="VSV73" s="386"/>
      <c r="VSW73" s="386"/>
      <c r="VSX73" s="386"/>
      <c r="VSY73" s="386"/>
      <c r="VSZ73" s="386"/>
      <c r="VTA73" s="386"/>
      <c r="VTB73" s="386"/>
      <c r="VTC73" s="386"/>
      <c r="VTD73" s="386"/>
      <c r="VTE73" s="386"/>
      <c r="VTF73" s="386"/>
      <c r="VTG73" s="386"/>
      <c r="VTH73" s="386"/>
      <c r="VTI73" s="386"/>
      <c r="VTJ73" s="386"/>
      <c r="VTK73" s="386"/>
      <c r="VTL73" s="386"/>
      <c r="VTM73" s="386"/>
      <c r="VTN73" s="386"/>
      <c r="VTO73" s="386"/>
      <c r="VTP73" s="386"/>
      <c r="VTQ73" s="386"/>
      <c r="VTR73" s="386"/>
      <c r="VTS73" s="386"/>
      <c r="VTT73" s="386"/>
      <c r="VTU73" s="386"/>
      <c r="VTV73" s="386"/>
      <c r="VTW73" s="386"/>
      <c r="VTX73" s="386"/>
      <c r="VTY73" s="386"/>
      <c r="VTZ73" s="386"/>
      <c r="VUA73" s="386"/>
      <c r="VUB73" s="386"/>
      <c r="VUC73" s="386"/>
      <c r="VUD73" s="386"/>
      <c r="VUE73" s="386"/>
      <c r="VUF73" s="386"/>
      <c r="VUG73" s="386"/>
      <c r="VUH73" s="386"/>
      <c r="VUI73" s="386"/>
      <c r="VUJ73" s="386"/>
      <c r="VUK73" s="386"/>
      <c r="VUL73" s="386"/>
      <c r="VUM73" s="386"/>
      <c r="VUN73" s="386"/>
      <c r="VUO73" s="386"/>
      <c r="VUP73" s="386"/>
      <c r="VUQ73" s="386"/>
      <c r="VUR73" s="386"/>
      <c r="VUS73" s="386"/>
      <c r="VUT73" s="386"/>
      <c r="VUU73" s="386"/>
      <c r="VUV73" s="386"/>
      <c r="VUW73" s="386"/>
      <c r="VUX73" s="386"/>
      <c r="VUY73" s="386"/>
      <c r="VUZ73" s="386"/>
      <c r="VVA73" s="386"/>
      <c r="VVB73" s="386"/>
      <c r="VVC73" s="386"/>
      <c r="VVD73" s="386"/>
      <c r="VVE73" s="386"/>
      <c r="VVF73" s="386"/>
      <c r="VVG73" s="386"/>
      <c r="VVH73" s="386"/>
      <c r="VVI73" s="386"/>
      <c r="VVJ73" s="386"/>
      <c r="VVK73" s="386"/>
      <c r="VVL73" s="386"/>
      <c r="VVM73" s="386"/>
      <c r="VVN73" s="386"/>
      <c r="VVO73" s="386"/>
      <c r="VVP73" s="386"/>
      <c r="VVQ73" s="386"/>
      <c r="VVR73" s="386"/>
      <c r="VVS73" s="386"/>
      <c r="VVT73" s="386"/>
      <c r="VVU73" s="386"/>
      <c r="VVV73" s="386"/>
      <c r="VVW73" s="386"/>
      <c r="VVX73" s="386"/>
      <c r="VVY73" s="386"/>
      <c r="VVZ73" s="386"/>
      <c r="VWA73" s="386"/>
      <c r="VWB73" s="386"/>
      <c r="VWC73" s="386"/>
      <c r="VWD73" s="386"/>
      <c r="VWE73" s="386"/>
      <c r="VWF73" s="386"/>
      <c r="VWG73" s="386"/>
      <c r="VWH73" s="386"/>
      <c r="VWI73" s="386"/>
      <c r="VWJ73" s="386"/>
      <c r="VWK73" s="386"/>
      <c r="VWL73" s="386"/>
      <c r="VWM73" s="386"/>
      <c r="VWN73" s="386"/>
      <c r="VWO73" s="386"/>
      <c r="VWP73" s="386"/>
      <c r="VWQ73" s="386"/>
      <c r="VWR73" s="386"/>
      <c r="VWS73" s="386"/>
      <c r="VWT73" s="386"/>
      <c r="VWU73" s="386"/>
      <c r="VWV73" s="386"/>
      <c r="VWW73" s="386"/>
      <c r="VWX73" s="386"/>
      <c r="VWY73" s="386"/>
      <c r="VWZ73" s="386"/>
      <c r="VXA73" s="386"/>
      <c r="VXB73" s="386"/>
      <c r="VXC73" s="386"/>
      <c r="VXD73" s="386"/>
      <c r="VXE73" s="386"/>
      <c r="VXF73" s="386"/>
      <c r="VXG73" s="386"/>
      <c r="VXH73" s="386"/>
      <c r="VXI73" s="386"/>
      <c r="VXJ73" s="386"/>
      <c r="VXK73" s="386"/>
      <c r="VXL73" s="386"/>
      <c r="VXM73" s="386"/>
      <c r="VXN73" s="386"/>
      <c r="VXO73" s="386"/>
      <c r="VXP73" s="386"/>
      <c r="VXQ73" s="386"/>
      <c r="VXR73" s="386"/>
      <c r="VXS73" s="386"/>
      <c r="VXT73" s="386"/>
      <c r="VXU73" s="386"/>
      <c r="VXV73" s="386"/>
      <c r="VXW73" s="386"/>
      <c r="VXX73" s="386"/>
      <c r="VXY73" s="386"/>
      <c r="VXZ73" s="386"/>
      <c r="VYA73" s="386"/>
      <c r="VYB73" s="386"/>
      <c r="VYC73" s="386"/>
      <c r="VYD73" s="386"/>
      <c r="VYE73" s="386"/>
      <c r="VYF73" s="386"/>
      <c r="VYG73" s="386"/>
      <c r="VYH73" s="386"/>
      <c r="VYI73" s="386"/>
      <c r="VYJ73" s="386"/>
      <c r="VYK73" s="386"/>
      <c r="VYL73" s="386"/>
      <c r="VYM73" s="386"/>
      <c r="VYN73" s="386"/>
      <c r="VYO73" s="386"/>
      <c r="VYP73" s="386"/>
      <c r="VYQ73" s="386"/>
      <c r="VYR73" s="386"/>
      <c r="VYS73" s="386"/>
      <c r="VYT73" s="386"/>
      <c r="VYU73" s="386"/>
      <c r="VYV73" s="386"/>
      <c r="VYW73" s="386"/>
      <c r="VYX73" s="386"/>
      <c r="VYY73" s="386"/>
      <c r="VYZ73" s="386"/>
      <c r="VZA73" s="386"/>
      <c r="VZB73" s="386"/>
      <c r="VZC73" s="386"/>
      <c r="VZD73" s="386"/>
      <c r="VZE73" s="386"/>
      <c r="VZF73" s="386"/>
      <c r="VZG73" s="386"/>
      <c r="VZH73" s="386"/>
      <c r="VZI73" s="386"/>
      <c r="VZJ73" s="386"/>
      <c r="VZK73" s="386"/>
      <c r="VZL73" s="386"/>
      <c r="VZM73" s="386"/>
      <c r="VZN73" s="386"/>
      <c r="VZO73" s="386"/>
      <c r="VZP73" s="386"/>
      <c r="VZQ73" s="386"/>
      <c r="VZR73" s="386"/>
      <c r="VZS73" s="386"/>
      <c r="VZT73" s="386"/>
      <c r="VZU73" s="386"/>
      <c r="VZV73" s="386"/>
      <c r="VZW73" s="386"/>
      <c r="VZX73" s="386"/>
      <c r="VZY73" s="386"/>
      <c r="VZZ73" s="386"/>
      <c r="WAA73" s="386"/>
      <c r="WAB73" s="386"/>
      <c r="WAC73" s="386"/>
      <c r="WAD73" s="386"/>
      <c r="WAE73" s="386"/>
      <c r="WAF73" s="386"/>
      <c r="WAG73" s="386"/>
      <c r="WAH73" s="386"/>
      <c r="WAI73" s="386"/>
      <c r="WAJ73" s="386"/>
      <c r="WAK73" s="386"/>
      <c r="WAL73" s="386"/>
      <c r="WAM73" s="386"/>
      <c r="WAN73" s="386"/>
      <c r="WAO73" s="386"/>
      <c r="WAP73" s="386"/>
      <c r="WAQ73" s="386"/>
      <c r="WAR73" s="386"/>
      <c r="WAS73" s="386"/>
      <c r="WAT73" s="386"/>
      <c r="WAU73" s="386"/>
      <c r="WAV73" s="386"/>
      <c r="WAW73" s="386"/>
      <c r="WAX73" s="386"/>
      <c r="WAY73" s="386"/>
      <c r="WAZ73" s="386"/>
      <c r="WBA73" s="386"/>
      <c r="WBB73" s="386"/>
      <c r="WBC73" s="386"/>
      <c r="WBD73" s="386"/>
      <c r="WBE73" s="386"/>
      <c r="WBF73" s="386"/>
      <c r="WBG73" s="386"/>
      <c r="WBH73" s="386"/>
      <c r="WBI73" s="386"/>
      <c r="WBJ73" s="386"/>
      <c r="WBK73" s="386"/>
      <c r="WBL73" s="386"/>
      <c r="WBM73" s="386"/>
      <c r="WBN73" s="386"/>
      <c r="WBO73" s="386"/>
      <c r="WBP73" s="386"/>
      <c r="WBQ73" s="386"/>
      <c r="WBR73" s="386"/>
      <c r="WBS73" s="386"/>
      <c r="WBT73" s="386"/>
      <c r="WBU73" s="386"/>
      <c r="WBV73" s="386"/>
      <c r="WBW73" s="386"/>
      <c r="WBX73" s="386"/>
      <c r="WBY73" s="386"/>
      <c r="WBZ73" s="386"/>
      <c r="WCA73" s="386"/>
      <c r="WCB73" s="386"/>
      <c r="WCC73" s="386"/>
      <c r="WCD73" s="386"/>
      <c r="WCE73" s="386"/>
      <c r="WCF73" s="386"/>
      <c r="WCG73" s="386"/>
      <c r="WCH73" s="386"/>
      <c r="WCI73" s="386"/>
      <c r="WCJ73" s="386"/>
      <c r="WCK73" s="386"/>
      <c r="WCL73" s="386"/>
      <c r="WCM73" s="386"/>
      <c r="WCN73" s="386"/>
      <c r="WCO73" s="386"/>
      <c r="WCP73" s="386"/>
      <c r="WCQ73" s="386"/>
      <c r="WCR73" s="386"/>
      <c r="WCS73" s="386"/>
      <c r="WCT73" s="386"/>
      <c r="WCU73" s="386"/>
      <c r="WCV73" s="386"/>
      <c r="WCW73" s="386"/>
      <c r="WCX73" s="386"/>
      <c r="WCY73" s="386"/>
      <c r="WCZ73" s="386"/>
      <c r="WDA73" s="386"/>
      <c r="WDB73" s="386"/>
      <c r="WDC73" s="386"/>
      <c r="WDD73" s="386"/>
      <c r="WDE73" s="386"/>
      <c r="WDF73" s="386"/>
      <c r="WDG73" s="386"/>
      <c r="WDH73" s="386"/>
      <c r="WDI73" s="386"/>
      <c r="WDJ73" s="386"/>
      <c r="WDK73" s="386"/>
      <c r="WDL73" s="386"/>
      <c r="WDM73" s="386"/>
      <c r="WDN73" s="386"/>
      <c r="WDO73" s="386"/>
      <c r="WDP73" s="386"/>
      <c r="WDQ73" s="386"/>
      <c r="WDR73" s="386"/>
      <c r="WDS73" s="386"/>
      <c r="WDT73" s="386"/>
      <c r="WDU73" s="386"/>
      <c r="WDV73" s="386"/>
      <c r="WDW73" s="386"/>
      <c r="WDX73" s="386"/>
      <c r="WDY73" s="386"/>
      <c r="WDZ73" s="386"/>
      <c r="WEA73" s="386"/>
      <c r="WEB73" s="386"/>
      <c r="WEC73" s="386"/>
      <c r="WED73" s="386"/>
      <c r="WEE73" s="386"/>
      <c r="WEF73" s="386"/>
      <c r="WEG73" s="386"/>
      <c r="WEH73" s="386"/>
      <c r="WEI73" s="386"/>
      <c r="WEJ73" s="386"/>
      <c r="WEK73" s="386"/>
      <c r="WEL73" s="386"/>
      <c r="WEM73" s="386"/>
      <c r="WEN73" s="386"/>
      <c r="WEO73" s="386"/>
      <c r="WEP73" s="386"/>
      <c r="WEQ73" s="386"/>
      <c r="WER73" s="386"/>
      <c r="WES73" s="386"/>
      <c r="WET73" s="386"/>
      <c r="WEU73" s="386"/>
      <c r="WEV73" s="386"/>
      <c r="WEW73" s="386"/>
      <c r="WEX73" s="386"/>
      <c r="WEY73" s="386"/>
      <c r="WEZ73" s="386"/>
      <c r="WFA73" s="386"/>
      <c r="WFB73" s="386"/>
      <c r="WFC73" s="386"/>
      <c r="WFD73" s="386"/>
      <c r="WFE73" s="386"/>
      <c r="WFF73" s="386"/>
      <c r="WFG73" s="386"/>
      <c r="WFH73" s="386"/>
      <c r="WFI73" s="386"/>
      <c r="WFJ73" s="386"/>
      <c r="WFK73" s="386"/>
      <c r="WFL73" s="386"/>
      <c r="WFM73" s="386"/>
      <c r="WFN73" s="386"/>
      <c r="WFO73" s="386"/>
      <c r="WFP73" s="386"/>
      <c r="WFQ73" s="386"/>
      <c r="WFR73" s="386"/>
      <c r="WFS73" s="386"/>
      <c r="WFT73" s="386"/>
      <c r="WFU73" s="386"/>
      <c r="WFV73" s="386"/>
      <c r="WFW73" s="386"/>
      <c r="WFX73" s="386"/>
      <c r="WFY73" s="386"/>
      <c r="WFZ73" s="386"/>
      <c r="WGA73" s="386"/>
      <c r="WGB73" s="386"/>
      <c r="WGC73" s="386"/>
      <c r="WGD73" s="386"/>
      <c r="WGE73" s="386"/>
      <c r="WGF73" s="386"/>
      <c r="WGG73" s="386"/>
      <c r="WGH73" s="386"/>
      <c r="WGI73" s="386"/>
      <c r="WGJ73" s="386"/>
      <c r="WGK73" s="386"/>
      <c r="WGL73" s="386"/>
      <c r="WGM73" s="386"/>
      <c r="WGN73" s="386"/>
      <c r="WGO73" s="386"/>
      <c r="WGP73" s="386"/>
      <c r="WGQ73" s="386"/>
      <c r="WGR73" s="386"/>
      <c r="WGS73" s="386"/>
      <c r="WGT73" s="386"/>
      <c r="WGU73" s="386"/>
      <c r="WGV73" s="386"/>
      <c r="WGW73" s="386"/>
      <c r="WGX73" s="386"/>
      <c r="WGY73" s="386"/>
      <c r="WGZ73" s="386"/>
      <c r="WHA73" s="386"/>
      <c r="WHB73" s="386"/>
      <c r="WHC73" s="386"/>
      <c r="WHD73" s="386"/>
      <c r="WHE73" s="386"/>
      <c r="WHF73" s="386"/>
      <c r="WHG73" s="386"/>
      <c r="WHH73" s="386"/>
      <c r="WHI73" s="386"/>
      <c r="WHJ73" s="386"/>
      <c r="WHK73" s="386"/>
      <c r="WHL73" s="386"/>
      <c r="WHM73" s="386"/>
      <c r="WHN73" s="386"/>
      <c r="WHO73" s="386"/>
      <c r="WHP73" s="386"/>
      <c r="WHQ73" s="386"/>
      <c r="WHR73" s="386"/>
      <c r="WHS73" s="386"/>
      <c r="WHT73" s="386"/>
      <c r="WHU73" s="386"/>
      <c r="WHV73" s="386"/>
      <c r="WHW73" s="386"/>
      <c r="WHX73" s="386"/>
      <c r="WHY73" s="386"/>
      <c r="WHZ73" s="386"/>
      <c r="WIA73" s="386"/>
      <c r="WIB73" s="386"/>
      <c r="WIC73" s="386"/>
      <c r="WID73" s="386"/>
      <c r="WIE73" s="386"/>
      <c r="WIF73" s="386"/>
      <c r="WIG73" s="386"/>
      <c r="WIH73" s="386"/>
      <c r="WII73" s="386"/>
      <c r="WIJ73" s="386"/>
      <c r="WIK73" s="386"/>
      <c r="WIL73" s="386"/>
      <c r="WIM73" s="386"/>
      <c r="WIN73" s="386"/>
      <c r="WIO73" s="386"/>
      <c r="WIP73" s="386"/>
      <c r="WIQ73" s="386"/>
      <c r="WIR73" s="386"/>
      <c r="WIS73" s="386"/>
      <c r="WIT73" s="386"/>
      <c r="WIU73" s="386"/>
      <c r="WIV73" s="386"/>
      <c r="WIW73" s="386"/>
      <c r="WIX73" s="386"/>
      <c r="WIY73" s="386"/>
      <c r="WIZ73" s="386"/>
      <c r="WJA73" s="386"/>
      <c r="WJB73" s="386"/>
      <c r="WJC73" s="386"/>
      <c r="WJD73" s="386"/>
      <c r="WJE73" s="386"/>
      <c r="WJF73" s="386"/>
      <c r="WJG73" s="386"/>
      <c r="WJH73" s="386"/>
      <c r="WJI73" s="386"/>
      <c r="WJJ73" s="386"/>
      <c r="WJK73" s="386"/>
      <c r="WJL73" s="386"/>
      <c r="WJM73" s="386"/>
      <c r="WJN73" s="386"/>
      <c r="WJO73" s="386"/>
      <c r="WJP73" s="386"/>
      <c r="WJQ73" s="386"/>
      <c r="WJR73" s="386"/>
      <c r="WJS73" s="386"/>
      <c r="WJT73" s="386"/>
      <c r="WJU73" s="386"/>
      <c r="WJV73" s="386"/>
      <c r="WJW73" s="386"/>
      <c r="WJX73" s="386"/>
      <c r="WJY73" s="386"/>
      <c r="WJZ73" s="386"/>
      <c r="WKA73" s="386"/>
      <c r="WKB73" s="386"/>
      <c r="WKC73" s="386"/>
      <c r="WKD73" s="386"/>
      <c r="WKE73" s="386"/>
      <c r="WKF73" s="386"/>
      <c r="WKG73" s="386"/>
      <c r="WKH73" s="386"/>
      <c r="WKI73" s="386"/>
      <c r="WKJ73" s="386"/>
      <c r="WKK73" s="386"/>
      <c r="WKL73" s="386"/>
      <c r="WKM73" s="386"/>
      <c r="WKN73" s="386"/>
      <c r="WKO73" s="386"/>
      <c r="WKP73" s="386"/>
      <c r="WKQ73" s="386"/>
      <c r="WKR73" s="386"/>
      <c r="WKS73" s="386"/>
      <c r="WKT73" s="386"/>
      <c r="WKU73" s="386"/>
      <c r="WKV73" s="386"/>
      <c r="WKW73" s="386"/>
      <c r="WKX73" s="386"/>
      <c r="WKY73" s="386"/>
      <c r="WKZ73" s="386"/>
      <c r="WLA73" s="386"/>
      <c r="WLB73" s="386"/>
      <c r="WLC73" s="386"/>
      <c r="WLD73" s="386"/>
      <c r="WLE73" s="386"/>
      <c r="WLF73" s="386"/>
      <c r="WLG73" s="386"/>
      <c r="WLH73" s="386"/>
      <c r="WLI73" s="386"/>
      <c r="WLJ73" s="386"/>
      <c r="WLK73" s="386"/>
      <c r="WLL73" s="386"/>
      <c r="WLM73" s="386"/>
      <c r="WLN73" s="386"/>
      <c r="WLO73" s="386"/>
      <c r="WLP73" s="386"/>
      <c r="WLQ73" s="386"/>
      <c r="WLR73" s="386"/>
      <c r="WLS73" s="386"/>
      <c r="WLT73" s="386"/>
      <c r="WLU73" s="386"/>
      <c r="WLV73" s="386"/>
      <c r="WLW73" s="386"/>
      <c r="WLX73" s="386"/>
      <c r="WLY73" s="386"/>
      <c r="WLZ73" s="386"/>
      <c r="WMA73" s="386"/>
      <c r="WMB73" s="386"/>
      <c r="WMC73" s="386"/>
      <c r="WMD73" s="386"/>
      <c r="WME73" s="386"/>
      <c r="WMF73" s="386"/>
      <c r="WMG73" s="386"/>
      <c r="WMH73" s="386"/>
      <c r="WMI73" s="386"/>
      <c r="WMJ73" s="386"/>
      <c r="WMK73" s="386"/>
      <c r="WML73" s="386"/>
      <c r="WMM73" s="386"/>
      <c r="WMN73" s="386"/>
      <c r="WMO73" s="386"/>
      <c r="WMP73" s="386"/>
      <c r="WMQ73" s="386"/>
      <c r="WMR73" s="386"/>
      <c r="WMS73" s="386"/>
      <c r="WMT73" s="386"/>
      <c r="WMU73" s="386"/>
      <c r="WMV73" s="386"/>
      <c r="WMW73" s="386"/>
      <c r="WMX73" s="386"/>
      <c r="WMY73" s="386"/>
      <c r="WMZ73" s="386"/>
      <c r="WNA73" s="386"/>
      <c r="WNB73" s="386"/>
      <c r="WNC73" s="386"/>
      <c r="WND73" s="386"/>
      <c r="WNE73" s="386"/>
      <c r="WNF73" s="386"/>
      <c r="WNG73" s="386"/>
      <c r="WNH73" s="386"/>
      <c r="WNI73" s="386"/>
      <c r="WNJ73" s="386"/>
      <c r="WNK73" s="386"/>
      <c r="WNL73" s="386"/>
      <c r="WNM73" s="386"/>
      <c r="WNN73" s="386"/>
      <c r="WNO73" s="386"/>
      <c r="WNP73" s="386"/>
      <c r="WNQ73" s="386"/>
      <c r="WNR73" s="386"/>
      <c r="WNS73" s="386"/>
      <c r="WNT73" s="386"/>
      <c r="WNU73" s="386"/>
      <c r="WNV73" s="386"/>
      <c r="WNW73" s="386"/>
      <c r="WNX73" s="386"/>
      <c r="WNY73" s="386"/>
      <c r="WNZ73" s="386"/>
      <c r="WOA73" s="386"/>
      <c r="WOB73" s="386"/>
      <c r="WOC73" s="386"/>
      <c r="WOD73" s="386"/>
      <c r="WOE73" s="386"/>
      <c r="WOF73" s="386"/>
      <c r="WOG73" s="386"/>
      <c r="WOH73" s="386"/>
      <c r="WOI73" s="386"/>
      <c r="WOJ73" s="386"/>
      <c r="WOK73" s="386"/>
      <c r="WOL73" s="386"/>
      <c r="WOM73" s="386"/>
      <c r="WON73" s="386"/>
      <c r="WOO73" s="386"/>
      <c r="WOP73" s="386"/>
      <c r="WOQ73" s="386"/>
      <c r="WOR73" s="386"/>
      <c r="WOS73" s="386"/>
      <c r="WOT73" s="386"/>
      <c r="WOU73" s="386"/>
      <c r="WOV73" s="386"/>
      <c r="WOW73" s="386"/>
      <c r="WOX73" s="386"/>
      <c r="WOY73" s="386"/>
      <c r="WOZ73" s="386"/>
      <c r="WPA73" s="386"/>
      <c r="WPB73" s="386"/>
      <c r="WPC73" s="386"/>
      <c r="WPD73" s="386"/>
      <c r="WPE73" s="386"/>
      <c r="WPF73" s="386"/>
      <c r="WPG73" s="386"/>
      <c r="WPH73" s="386"/>
      <c r="WPI73" s="386"/>
      <c r="WPJ73" s="386"/>
      <c r="WPK73" s="386"/>
      <c r="WPL73" s="386"/>
      <c r="WPM73" s="386"/>
      <c r="WPN73" s="386"/>
      <c r="WPO73" s="386"/>
      <c r="WPP73" s="386"/>
      <c r="WPQ73" s="386"/>
      <c r="WPR73" s="386"/>
      <c r="WPS73" s="386"/>
      <c r="WPT73" s="386"/>
      <c r="WPU73" s="386"/>
      <c r="WPV73" s="386"/>
      <c r="WPW73" s="386"/>
      <c r="WPX73" s="386"/>
      <c r="WPY73" s="386"/>
      <c r="WPZ73" s="386"/>
      <c r="WQA73" s="386"/>
      <c r="WQB73" s="386"/>
      <c r="WQC73" s="386"/>
      <c r="WQD73" s="386"/>
      <c r="WQE73" s="386"/>
      <c r="WQF73" s="386"/>
      <c r="WQG73" s="386"/>
      <c r="WQH73" s="386"/>
      <c r="WQI73" s="386"/>
      <c r="WQJ73" s="386"/>
      <c r="WQK73" s="386"/>
      <c r="WQL73" s="386"/>
      <c r="WQM73" s="386"/>
      <c r="WQN73" s="386"/>
      <c r="WQO73" s="386"/>
      <c r="WQP73" s="386"/>
      <c r="WQQ73" s="386"/>
      <c r="WQR73" s="386"/>
      <c r="WQS73" s="386"/>
      <c r="WQT73" s="386"/>
      <c r="WQU73" s="386"/>
      <c r="WQV73" s="386"/>
      <c r="WQW73" s="386"/>
      <c r="WQX73" s="386"/>
      <c r="WQY73" s="386"/>
      <c r="WQZ73" s="386"/>
      <c r="WRA73" s="386"/>
      <c r="WRB73" s="386"/>
      <c r="WRC73" s="386"/>
      <c r="WRD73" s="386"/>
      <c r="WRE73" s="386"/>
      <c r="WRF73" s="386"/>
      <c r="WRG73" s="386"/>
      <c r="WRH73" s="386"/>
      <c r="WRI73" s="386"/>
      <c r="WRJ73" s="386"/>
      <c r="WRK73" s="386"/>
      <c r="WRL73" s="386"/>
      <c r="WRM73" s="386"/>
      <c r="WRN73" s="386"/>
      <c r="WRO73" s="386"/>
      <c r="WRP73" s="386"/>
      <c r="WRQ73" s="386"/>
      <c r="WRR73" s="386"/>
      <c r="WRS73" s="386"/>
      <c r="WRT73" s="386"/>
      <c r="WRU73" s="386"/>
      <c r="WRV73" s="386"/>
      <c r="WRW73" s="386"/>
      <c r="WRX73" s="386"/>
      <c r="WRY73" s="386"/>
      <c r="WRZ73" s="386"/>
      <c r="WSA73" s="386"/>
      <c r="WSB73" s="386"/>
      <c r="WSC73" s="386"/>
      <c r="WSD73" s="386"/>
      <c r="WSE73" s="386"/>
      <c r="WSF73" s="386"/>
      <c r="WSG73" s="386"/>
      <c r="WSH73" s="386"/>
      <c r="WSI73" s="386"/>
      <c r="WSJ73" s="386"/>
      <c r="WSK73" s="386"/>
      <c r="WSL73" s="386"/>
      <c r="WSM73" s="386"/>
      <c r="WSN73" s="386"/>
      <c r="WSO73" s="386"/>
      <c r="WSP73" s="386"/>
      <c r="WSQ73" s="386"/>
      <c r="WSR73" s="386"/>
      <c r="WSS73" s="386"/>
      <c r="WST73" s="386"/>
      <c r="WSU73" s="386"/>
      <c r="WSV73" s="386"/>
      <c r="WSW73" s="386"/>
      <c r="WSX73" s="386"/>
      <c r="WSY73" s="386"/>
      <c r="WSZ73" s="386"/>
      <c r="WTA73" s="386"/>
      <c r="WTB73" s="386"/>
      <c r="WTC73" s="386"/>
      <c r="WTD73" s="386"/>
      <c r="WTE73" s="386"/>
      <c r="WTF73" s="386"/>
      <c r="WTG73" s="386"/>
      <c r="WTH73" s="386"/>
      <c r="WTI73" s="386"/>
      <c r="WTJ73" s="386"/>
      <c r="WTK73" s="386"/>
      <c r="WTL73" s="386"/>
      <c r="WTM73" s="386"/>
      <c r="WTN73" s="386"/>
      <c r="WTO73" s="386"/>
      <c r="WTP73" s="386"/>
      <c r="WTQ73" s="386"/>
      <c r="WTR73" s="386"/>
      <c r="WTS73" s="386"/>
      <c r="WTT73" s="386"/>
      <c r="WTU73" s="386"/>
      <c r="WTV73" s="386"/>
      <c r="WTW73" s="386"/>
      <c r="WTX73" s="386"/>
      <c r="WTY73" s="386"/>
      <c r="WTZ73" s="386"/>
      <c r="WUA73" s="386"/>
      <c r="WUB73" s="386"/>
      <c r="WUC73" s="386"/>
      <c r="WUD73" s="386"/>
      <c r="WUE73" s="386"/>
      <c r="WUF73" s="386"/>
      <c r="WUG73" s="386"/>
      <c r="WUH73" s="386"/>
      <c r="WUI73" s="386"/>
      <c r="WUJ73" s="386"/>
      <c r="WUK73" s="386"/>
      <c r="WUL73" s="386"/>
      <c r="WUM73" s="386"/>
      <c r="WUN73" s="386"/>
      <c r="WUO73" s="386"/>
      <c r="WUP73" s="386"/>
      <c r="WUQ73" s="386"/>
      <c r="WUR73" s="386"/>
      <c r="WUS73" s="386"/>
      <c r="WUT73" s="386"/>
      <c r="WUU73" s="386"/>
      <c r="WUV73" s="386"/>
      <c r="WUW73" s="386"/>
      <c r="WUX73" s="386"/>
      <c r="WUY73" s="386"/>
      <c r="WUZ73" s="386"/>
      <c r="WVA73" s="386"/>
      <c r="WVB73" s="386"/>
      <c r="WVC73" s="386"/>
      <c r="WVD73" s="386"/>
      <c r="WVE73" s="386"/>
      <c r="WVF73" s="386"/>
      <c r="WVG73" s="386"/>
      <c r="WVH73" s="386"/>
      <c r="WVI73" s="386"/>
      <c r="WVJ73" s="386"/>
      <c r="WVK73" s="386"/>
      <c r="WVL73" s="386"/>
      <c r="WVM73" s="386"/>
      <c r="WVN73" s="386"/>
      <c r="WVO73" s="386"/>
      <c r="WVP73" s="386"/>
      <c r="WVQ73" s="386"/>
      <c r="WVR73" s="386"/>
      <c r="WVS73" s="386"/>
      <c r="WVT73" s="386"/>
      <c r="WVU73" s="386"/>
      <c r="WVV73" s="386"/>
      <c r="WVW73" s="386"/>
      <c r="WVX73" s="386"/>
      <c r="WVY73" s="386"/>
      <c r="WVZ73" s="386"/>
      <c r="WWA73" s="386"/>
      <c r="WWB73" s="386"/>
      <c r="WWC73" s="386"/>
      <c r="WWD73" s="386"/>
      <c r="WWE73" s="386"/>
      <c r="WWF73" s="386"/>
      <c r="WWG73" s="386"/>
      <c r="WWH73" s="386"/>
      <c r="WWI73" s="386"/>
      <c r="WWJ73" s="386"/>
      <c r="WWK73" s="386"/>
      <c r="WWL73" s="386"/>
      <c r="WWM73" s="386"/>
      <c r="WWN73" s="386"/>
      <c r="WWO73" s="386"/>
      <c r="WWP73" s="386"/>
      <c r="WWQ73" s="386"/>
      <c r="WWR73" s="386"/>
      <c r="WWS73" s="386"/>
      <c r="WWT73" s="386"/>
      <c r="WWU73" s="386"/>
      <c r="WWV73" s="386"/>
      <c r="WWW73" s="386"/>
      <c r="WWX73" s="386"/>
      <c r="WWY73" s="386"/>
      <c r="WWZ73" s="386"/>
      <c r="WXA73" s="386"/>
      <c r="WXB73" s="386"/>
      <c r="WXC73" s="386"/>
      <c r="WXD73" s="386"/>
      <c r="WXE73" s="386"/>
      <c r="WXF73" s="386"/>
      <c r="WXG73" s="386"/>
      <c r="WXH73" s="386"/>
      <c r="WXI73" s="386"/>
      <c r="WXJ73" s="386"/>
      <c r="WXK73" s="386"/>
      <c r="WXL73" s="386"/>
      <c r="WXM73" s="386"/>
      <c r="WXN73" s="386"/>
      <c r="WXO73" s="386"/>
      <c r="WXP73" s="386"/>
      <c r="WXQ73" s="386"/>
      <c r="WXR73" s="386"/>
      <c r="WXS73" s="386"/>
      <c r="WXT73" s="386"/>
      <c r="WXU73" s="386"/>
      <c r="WXV73" s="386"/>
      <c r="WXW73" s="386"/>
      <c r="WXX73" s="386"/>
      <c r="WXY73" s="386"/>
      <c r="WXZ73" s="386"/>
      <c r="WYA73" s="386"/>
      <c r="WYB73" s="386"/>
      <c r="WYC73" s="386"/>
      <c r="WYD73" s="386"/>
      <c r="WYE73" s="386"/>
      <c r="WYF73" s="386"/>
      <c r="WYG73" s="386"/>
      <c r="WYH73" s="386"/>
      <c r="WYI73" s="386"/>
      <c r="WYJ73" s="386"/>
      <c r="WYK73" s="386"/>
      <c r="WYL73" s="386"/>
      <c r="WYM73" s="386"/>
      <c r="WYN73" s="386"/>
      <c r="WYO73" s="386"/>
      <c r="WYP73" s="386"/>
      <c r="WYQ73" s="386"/>
      <c r="WYR73" s="386"/>
      <c r="WYS73" s="386"/>
      <c r="WYT73" s="386"/>
      <c r="WYU73" s="386"/>
      <c r="WYV73" s="386"/>
      <c r="WYW73" s="386"/>
      <c r="WYX73" s="386"/>
      <c r="WYY73" s="386"/>
      <c r="WYZ73" s="386"/>
      <c r="WZA73" s="386"/>
      <c r="WZB73" s="386"/>
      <c r="WZC73" s="386"/>
      <c r="WZD73" s="386"/>
      <c r="WZE73" s="386"/>
      <c r="WZF73" s="386"/>
      <c r="WZG73" s="386"/>
      <c r="WZH73" s="386"/>
      <c r="WZI73" s="386"/>
      <c r="WZJ73" s="386"/>
      <c r="WZK73" s="386"/>
      <c r="WZL73" s="386"/>
      <c r="WZM73" s="386"/>
      <c r="WZN73" s="386"/>
      <c r="WZO73" s="386"/>
      <c r="WZP73" s="386"/>
      <c r="WZQ73" s="386"/>
      <c r="WZR73" s="386"/>
      <c r="WZS73" s="386"/>
      <c r="WZT73" s="386"/>
      <c r="WZU73" s="386"/>
      <c r="WZV73" s="386"/>
      <c r="WZW73" s="386"/>
      <c r="WZX73" s="386"/>
      <c r="WZY73" s="386"/>
      <c r="WZZ73" s="386"/>
      <c r="XAA73" s="386"/>
      <c r="XAB73" s="386"/>
      <c r="XAC73" s="386"/>
      <c r="XAD73" s="386"/>
      <c r="XAE73" s="386"/>
      <c r="XAF73" s="386"/>
      <c r="XAG73" s="386"/>
      <c r="XAH73" s="386"/>
      <c r="XAI73" s="386"/>
      <c r="XAJ73" s="386"/>
      <c r="XAK73" s="386"/>
      <c r="XAL73" s="386"/>
      <c r="XAM73" s="386"/>
      <c r="XAN73" s="386"/>
      <c r="XAO73" s="386"/>
      <c r="XAP73" s="386"/>
      <c r="XAQ73" s="386"/>
      <c r="XAR73" s="386"/>
      <c r="XAS73" s="386"/>
      <c r="XAT73" s="386"/>
      <c r="XAU73" s="386"/>
      <c r="XAV73" s="386"/>
      <c r="XAW73" s="386"/>
      <c r="XAX73" s="386"/>
      <c r="XAY73" s="386"/>
      <c r="XAZ73" s="386"/>
      <c r="XBA73" s="386"/>
      <c r="XBB73" s="386"/>
      <c r="XBC73" s="386"/>
      <c r="XBD73" s="386"/>
      <c r="XBE73" s="386"/>
      <c r="XBF73" s="386"/>
      <c r="XBG73" s="386"/>
      <c r="XBH73" s="386"/>
      <c r="XBI73" s="386"/>
      <c r="XBJ73" s="386"/>
      <c r="XBK73" s="386"/>
      <c r="XBL73" s="386"/>
      <c r="XBM73" s="386"/>
      <c r="XBN73" s="386"/>
      <c r="XBO73" s="386"/>
      <c r="XBP73" s="386"/>
      <c r="XBQ73" s="386"/>
      <c r="XBR73" s="386"/>
      <c r="XBS73" s="386"/>
      <c r="XBT73" s="386"/>
      <c r="XBU73" s="386"/>
      <c r="XBV73" s="386"/>
      <c r="XBW73" s="386"/>
      <c r="XBX73" s="386"/>
      <c r="XBY73" s="386"/>
      <c r="XBZ73" s="386"/>
      <c r="XCA73" s="386"/>
      <c r="XCB73" s="386"/>
      <c r="XCC73" s="386"/>
      <c r="XCD73" s="386"/>
      <c r="XCE73" s="386"/>
      <c r="XCF73" s="386"/>
      <c r="XCG73" s="386"/>
      <c r="XCH73" s="386"/>
      <c r="XCI73" s="386"/>
      <c r="XCJ73" s="386"/>
      <c r="XCK73" s="386"/>
      <c r="XCL73" s="386"/>
      <c r="XCM73" s="386"/>
      <c r="XCN73" s="386"/>
      <c r="XCO73" s="386"/>
      <c r="XCP73" s="386"/>
      <c r="XCQ73" s="386"/>
      <c r="XCR73" s="386"/>
      <c r="XCS73" s="386"/>
      <c r="XCT73" s="386"/>
      <c r="XCU73" s="386"/>
      <c r="XCV73" s="386"/>
      <c r="XCW73" s="386"/>
      <c r="XCX73" s="386"/>
      <c r="XCY73" s="386"/>
      <c r="XCZ73" s="386"/>
      <c r="XDA73" s="386"/>
      <c r="XDB73" s="386"/>
      <c r="XDC73" s="386"/>
      <c r="XDD73" s="386"/>
      <c r="XDE73" s="386"/>
      <c r="XDF73" s="386"/>
      <c r="XDG73" s="386"/>
      <c r="XDH73" s="386"/>
      <c r="XDI73" s="386"/>
      <c r="XDJ73" s="386"/>
      <c r="XDK73" s="386"/>
      <c r="XDL73" s="386"/>
      <c r="XDM73" s="386"/>
      <c r="XDN73" s="386"/>
      <c r="XDO73" s="386"/>
      <c r="XDP73" s="386"/>
      <c r="XDQ73" s="386"/>
      <c r="XDR73" s="386"/>
      <c r="XDS73" s="386"/>
      <c r="XDT73" s="386"/>
      <c r="XDU73" s="386"/>
      <c r="XDV73" s="386"/>
      <c r="XDW73" s="386"/>
      <c r="XDX73" s="386"/>
      <c r="XDY73" s="386"/>
      <c r="XDZ73" s="386"/>
      <c r="XEA73" s="386"/>
      <c r="XEB73" s="386"/>
      <c r="XEC73" s="386"/>
      <c r="XED73" s="386"/>
      <c r="XEE73" s="386"/>
      <c r="XEF73" s="386"/>
      <c r="XEG73" s="386"/>
      <c r="XEH73" s="386"/>
      <c r="XEI73" s="386"/>
      <c r="XEJ73" s="386"/>
      <c r="XEK73" s="386"/>
      <c r="XEL73" s="386"/>
      <c r="XEM73" s="386"/>
      <c r="XEN73" s="386"/>
      <c r="XEO73" s="386"/>
      <c r="XEP73" s="386"/>
      <c r="XEQ73" s="386"/>
      <c r="XER73" s="386"/>
      <c r="XES73" s="386"/>
      <c r="XET73" s="386"/>
      <c r="XEU73" s="386"/>
      <c r="XEV73" s="386"/>
      <c r="XEW73" s="386"/>
      <c r="XEX73" s="386"/>
      <c r="XEY73" s="386"/>
      <c r="XEZ73" s="386"/>
      <c r="XFA73" s="386"/>
      <c r="XFB73" s="386"/>
      <c r="XFC73" s="386"/>
      <c r="XFD73" s="386"/>
    </row>
    <row r="74" spans="1:16384" s="181" customFormat="1" ht="14.4">
      <c r="A74" s="423" t="s">
        <v>101</v>
      </c>
      <c r="B74" s="475">
        <v>43307</v>
      </c>
      <c r="C74" s="423" t="s">
        <v>322</v>
      </c>
      <c r="D74" s="424" t="s">
        <v>323</v>
      </c>
      <c r="E74" s="425">
        <v>2900</v>
      </c>
      <c r="F74" s="426" t="s">
        <v>324</v>
      </c>
      <c r="G74" s="427">
        <v>43337</v>
      </c>
      <c r="H74" s="424">
        <v>30</v>
      </c>
      <c r="I74" s="474">
        <v>43312</v>
      </c>
      <c r="J74" s="434">
        <v>2900</v>
      </c>
      <c r="K74" s="435">
        <v>0</v>
      </c>
      <c r="L74" s="436">
        <v>792</v>
      </c>
      <c r="M74" s="437" t="s">
        <v>325</v>
      </c>
      <c r="N74" s="437" t="s">
        <v>326</v>
      </c>
      <c r="O74" s="438">
        <v>1</v>
      </c>
      <c r="P74" s="439" t="s">
        <v>107</v>
      </c>
      <c r="Q74" s="437">
        <v>2900</v>
      </c>
      <c r="R74" s="437">
        <v>2900</v>
      </c>
      <c r="S74" s="437" t="s">
        <v>327</v>
      </c>
      <c r="T74" s="439">
        <v>170</v>
      </c>
      <c r="U74" s="447">
        <v>170</v>
      </c>
      <c r="V74" s="448" t="s">
        <v>328</v>
      </c>
      <c r="W74" s="449">
        <v>43305</v>
      </c>
      <c r="X74" s="439"/>
      <c r="Y74" s="458">
        <v>0.16</v>
      </c>
      <c r="Z74" s="428">
        <f>1100/1.17</f>
        <v>940.17094017094018</v>
      </c>
      <c r="AA74" s="460"/>
      <c r="AB74" s="461"/>
      <c r="AC74" s="461"/>
      <c r="AD74" s="386"/>
      <c r="AE74" s="386"/>
      <c r="AF74" s="386"/>
      <c r="AG74" s="386"/>
      <c r="AH74" s="386"/>
      <c r="AI74" s="386"/>
      <c r="AJ74" s="386"/>
      <c r="AK74" s="386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6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6"/>
      <c r="BV74" s="386"/>
      <c r="BW74" s="386"/>
      <c r="BX74" s="386"/>
      <c r="BY74" s="386"/>
      <c r="BZ74" s="386"/>
      <c r="CA74" s="386"/>
      <c r="CB74" s="386"/>
      <c r="CC74" s="386"/>
      <c r="CD74" s="386"/>
      <c r="CE74" s="386"/>
      <c r="CF74" s="386"/>
      <c r="CG74" s="386"/>
      <c r="CH74" s="386"/>
      <c r="CI74" s="386"/>
      <c r="CJ74" s="386"/>
      <c r="CK74" s="386"/>
      <c r="CL74" s="386"/>
      <c r="CM74" s="386"/>
      <c r="CN74" s="386"/>
      <c r="CO74" s="386"/>
      <c r="CP74" s="386"/>
      <c r="CQ74" s="386"/>
      <c r="CR74" s="386"/>
      <c r="CS74" s="386"/>
      <c r="CT74" s="386"/>
      <c r="CU74" s="386"/>
      <c r="CV74" s="386"/>
      <c r="CW74" s="386"/>
      <c r="CX74" s="386"/>
      <c r="CY74" s="386"/>
      <c r="CZ74" s="386"/>
      <c r="DA74" s="386"/>
      <c r="DB74" s="386"/>
      <c r="DC74" s="386"/>
      <c r="DD74" s="386"/>
      <c r="DE74" s="386"/>
      <c r="DF74" s="386"/>
      <c r="DG74" s="386"/>
      <c r="DH74" s="386"/>
      <c r="DI74" s="386"/>
      <c r="DJ74" s="386"/>
      <c r="DK74" s="386"/>
      <c r="DL74" s="386"/>
      <c r="DM74" s="386"/>
      <c r="DN74" s="386"/>
      <c r="DO74" s="386"/>
      <c r="DP74" s="386"/>
      <c r="DQ74" s="386"/>
      <c r="DR74" s="386"/>
      <c r="DS74" s="386"/>
      <c r="DT74" s="386"/>
      <c r="DU74" s="386"/>
      <c r="DV74" s="386"/>
      <c r="DW74" s="386"/>
      <c r="DX74" s="386"/>
      <c r="DY74" s="386"/>
      <c r="DZ74" s="386"/>
      <c r="EA74" s="386"/>
      <c r="EB74" s="386"/>
      <c r="EC74" s="386"/>
      <c r="ED74" s="386"/>
      <c r="EE74" s="386"/>
      <c r="EF74" s="386"/>
      <c r="EG74" s="386"/>
      <c r="EH74" s="386"/>
      <c r="EI74" s="386"/>
      <c r="EJ74" s="386"/>
      <c r="EK74" s="386"/>
      <c r="EL74" s="386"/>
      <c r="EM74" s="386"/>
      <c r="EN74" s="386"/>
      <c r="EO74" s="386"/>
      <c r="EP74" s="386"/>
      <c r="EQ74" s="386"/>
      <c r="ER74" s="386"/>
      <c r="ES74" s="386"/>
      <c r="ET74" s="386"/>
      <c r="EU74" s="386"/>
      <c r="EV74" s="386"/>
      <c r="EW74" s="386"/>
      <c r="EX74" s="386"/>
      <c r="EY74" s="386"/>
      <c r="EZ74" s="386"/>
      <c r="FA74" s="386"/>
      <c r="FB74" s="386"/>
      <c r="FC74" s="386"/>
      <c r="FD74" s="386"/>
      <c r="FE74" s="386"/>
      <c r="FF74" s="386"/>
      <c r="FG74" s="386"/>
      <c r="FH74" s="386"/>
      <c r="FI74" s="386"/>
      <c r="FJ74" s="386"/>
      <c r="FK74" s="386"/>
      <c r="FL74" s="386"/>
      <c r="FM74" s="386"/>
      <c r="FN74" s="386"/>
      <c r="FO74" s="386"/>
      <c r="FP74" s="386"/>
      <c r="FQ74" s="386"/>
      <c r="FR74" s="386"/>
      <c r="FS74" s="386"/>
      <c r="FT74" s="386"/>
      <c r="FU74" s="386"/>
      <c r="FV74" s="386"/>
      <c r="FW74" s="386"/>
      <c r="FX74" s="386"/>
      <c r="FY74" s="386"/>
      <c r="FZ74" s="386"/>
      <c r="GA74" s="386"/>
      <c r="GB74" s="386"/>
      <c r="GC74" s="386"/>
      <c r="GD74" s="386"/>
      <c r="GE74" s="386"/>
      <c r="GF74" s="386"/>
      <c r="GG74" s="386"/>
      <c r="GH74" s="386"/>
      <c r="GI74" s="386"/>
      <c r="GJ74" s="386"/>
      <c r="GK74" s="386"/>
      <c r="GL74" s="386"/>
      <c r="GM74" s="386"/>
      <c r="GN74" s="386"/>
      <c r="GO74" s="386"/>
      <c r="GP74" s="386"/>
      <c r="GQ74" s="386"/>
      <c r="GR74" s="386"/>
      <c r="GS74" s="386"/>
      <c r="GT74" s="386"/>
      <c r="GU74" s="386"/>
      <c r="GV74" s="386"/>
      <c r="GW74" s="386"/>
      <c r="GX74" s="386"/>
      <c r="GY74" s="386"/>
      <c r="GZ74" s="386"/>
      <c r="HA74" s="386"/>
      <c r="HB74" s="386"/>
      <c r="HC74" s="386"/>
      <c r="HD74" s="386"/>
      <c r="HE74" s="386"/>
      <c r="HF74" s="386"/>
      <c r="HG74" s="386"/>
      <c r="HH74" s="386"/>
      <c r="HI74" s="386"/>
      <c r="HJ74" s="386"/>
      <c r="HK74" s="386"/>
      <c r="HL74" s="386"/>
      <c r="HM74" s="386"/>
      <c r="HN74" s="386"/>
      <c r="HO74" s="386"/>
      <c r="HP74" s="386"/>
      <c r="HQ74" s="386"/>
      <c r="HR74" s="386"/>
      <c r="HS74" s="386"/>
      <c r="HT74" s="386"/>
      <c r="HU74" s="386"/>
      <c r="HV74" s="386"/>
      <c r="HW74" s="386"/>
      <c r="HX74" s="386"/>
      <c r="HY74" s="386"/>
      <c r="HZ74" s="386"/>
      <c r="IA74" s="386"/>
      <c r="IB74" s="386"/>
      <c r="IC74" s="386"/>
      <c r="ID74" s="386"/>
      <c r="IE74" s="386"/>
      <c r="IF74" s="386"/>
      <c r="IG74" s="386"/>
      <c r="IH74" s="386"/>
      <c r="II74" s="386"/>
      <c r="IJ74" s="386"/>
      <c r="IK74" s="386"/>
      <c r="IL74" s="386"/>
      <c r="IM74" s="386"/>
      <c r="IN74" s="386"/>
      <c r="IO74" s="386"/>
      <c r="IP74" s="386"/>
      <c r="IQ74" s="386"/>
      <c r="IR74" s="386"/>
      <c r="IS74" s="386"/>
      <c r="IT74" s="386"/>
      <c r="IU74" s="386"/>
      <c r="IV74" s="386"/>
      <c r="IW74" s="386"/>
      <c r="IX74" s="386"/>
      <c r="IY74" s="386"/>
      <c r="IZ74" s="386"/>
      <c r="JA74" s="386"/>
      <c r="JB74" s="386"/>
      <c r="JC74" s="386"/>
      <c r="JD74" s="386"/>
      <c r="JE74" s="386"/>
      <c r="JF74" s="386"/>
      <c r="JG74" s="386"/>
      <c r="JH74" s="386"/>
      <c r="JI74" s="386"/>
      <c r="JJ74" s="386"/>
      <c r="JK74" s="386"/>
      <c r="JL74" s="386"/>
      <c r="JM74" s="386"/>
      <c r="JN74" s="386"/>
      <c r="JO74" s="386"/>
      <c r="JP74" s="386"/>
      <c r="JQ74" s="386"/>
      <c r="JR74" s="386"/>
      <c r="JS74" s="386"/>
      <c r="JT74" s="386"/>
      <c r="JU74" s="386"/>
      <c r="JV74" s="386"/>
      <c r="JW74" s="386"/>
      <c r="JX74" s="386"/>
      <c r="JY74" s="386"/>
      <c r="JZ74" s="386"/>
      <c r="KA74" s="386"/>
      <c r="KB74" s="386"/>
      <c r="KC74" s="386"/>
      <c r="KD74" s="386"/>
      <c r="KE74" s="386"/>
      <c r="KF74" s="386"/>
      <c r="KG74" s="386"/>
      <c r="KH74" s="386"/>
      <c r="KI74" s="386"/>
      <c r="KJ74" s="386"/>
      <c r="KK74" s="386"/>
      <c r="KL74" s="386"/>
      <c r="KM74" s="386"/>
      <c r="KN74" s="386"/>
      <c r="KO74" s="386"/>
      <c r="KP74" s="386"/>
      <c r="KQ74" s="386"/>
      <c r="KR74" s="386"/>
      <c r="KS74" s="386"/>
      <c r="KT74" s="386"/>
      <c r="KU74" s="386"/>
      <c r="KV74" s="386"/>
      <c r="KW74" s="386"/>
      <c r="KX74" s="386"/>
      <c r="KY74" s="386"/>
      <c r="KZ74" s="386"/>
      <c r="LA74" s="386"/>
      <c r="LB74" s="386"/>
      <c r="LC74" s="386"/>
      <c r="LD74" s="386"/>
      <c r="LE74" s="386"/>
      <c r="LF74" s="386"/>
      <c r="LG74" s="386"/>
      <c r="LH74" s="386"/>
      <c r="LI74" s="386"/>
      <c r="LJ74" s="386"/>
      <c r="LK74" s="386"/>
      <c r="LL74" s="386"/>
      <c r="LM74" s="386"/>
      <c r="LN74" s="386"/>
      <c r="LO74" s="386"/>
      <c r="LP74" s="386"/>
      <c r="LQ74" s="386"/>
      <c r="LR74" s="386"/>
      <c r="LS74" s="386"/>
      <c r="LT74" s="386"/>
      <c r="LU74" s="386"/>
      <c r="LV74" s="386"/>
      <c r="LW74" s="386"/>
      <c r="LX74" s="386"/>
      <c r="LY74" s="386"/>
      <c r="LZ74" s="386"/>
      <c r="MA74" s="386"/>
      <c r="MB74" s="386"/>
      <c r="MC74" s="386"/>
      <c r="MD74" s="386"/>
      <c r="ME74" s="386"/>
      <c r="MF74" s="386"/>
      <c r="MG74" s="386"/>
      <c r="MH74" s="386"/>
      <c r="MI74" s="386"/>
      <c r="MJ74" s="386"/>
      <c r="MK74" s="386"/>
      <c r="ML74" s="386"/>
      <c r="MM74" s="386"/>
      <c r="MN74" s="386"/>
      <c r="MO74" s="386"/>
      <c r="MP74" s="386"/>
      <c r="MQ74" s="386"/>
      <c r="MR74" s="386"/>
      <c r="MS74" s="386"/>
      <c r="MT74" s="386"/>
      <c r="MU74" s="386"/>
      <c r="MV74" s="386"/>
      <c r="MW74" s="386"/>
      <c r="MX74" s="386"/>
      <c r="MY74" s="386"/>
      <c r="MZ74" s="386"/>
      <c r="NA74" s="386"/>
      <c r="NB74" s="386"/>
      <c r="NC74" s="386"/>
      <c r="ND74" s="386"/>
      <c r="NE74" s="386"/>
      <c r="NF74" s="386"/>
      <c r="NG74" s="386"/>
      <c r="NH74" s="386"/>
      <c r="NI74" s="386"/>
      <c r="NJ74" s="386"/>
      <c r="NK74" s="386"/>
      <c r="NL74" s="386"/>
      <c r="NM74" s="386"/>
      <c r="NN74" s="386"/>
      <c r="NO74" s="386"/>
      <c r="NP74" s="386"/>
      <c r="NQ74" s="386"/>
      <c r="NR74" s="386"/>
      <c r="NS74" s="386"/>
      <c r="NT74" s="386"/>
      <c r="NU74" s="386"/>
      <c r="NV74" s="386"/>
      <c r="NW74" s="386"/>
      <c r="NX74" s="386"/>
      <c r="NY74" s="386"/>
      <c r="NZ74" s="386"/>
      <c r="OA74" s="386"/>
      <c r="OB74" s="386"/>
      <c r="OC74" s="386"/>
      <c r="OD74" s="386"/>
      <c r="OE74" s="386"/>
      <c r="OF74" s="386"/>
      <c r="OG74" s="386"/>
      <c r="OH74" s="386"/>
      <c r="OI74" s="386"/>
      <c r="OJ74" s="386"/>
      <c r="OK74" s="386"/>
      <c r="OL74" s="386"/>
      <c r="OM74" s="386"/>
      <c r="ON74" s="386"/>
      <c r="OO74" s="386"/>
      <c r="OP74" s="386"/>
      <c r="OQ74" s="386"/>
      <c r="OR74" s="386"/>
      <c r="OS74" s="386"/>
      <c r="OT74" s="386"/>
      <c r="OU74" s="386"/>
      <c r="OV74" s="386"/>
      <c r="OW74" s="386"/>
      <c r="OX74" s="386"/>
      <c r="OY74" s="386"/>
      <c r="OZ74" s="386"/>
      <c r="PA74" s="386"/>
      <c r="PB74" s="386"/>
      <c r="PC74" s="386"/>
      <c r="PD74" s="386"/>
      <c r="PE74" s="386"/>
      <c r="PF74" s="386"/>
      <c r="PG74" s="386"/>
      <c r="PH74" s="386"/>
      <c r="PI74" s="386"/>
      <c r="PJ74" s="386"/>
      <c r="PK74" s="386"/>
      <c r="PL74" s="386"/>
      <c r="PM74" s="386"/>
      <c r="PN74" s="386"/>
      <c r="PO74" s="386"/>
      <c r="PP74" s="386"/>
      <c r="PQ74" s="386"/>
      <c r="PR74" s="386"/>
      <c r="PS74" s="386"/>
      <c r="PT74" s="386"/>
      <c r="PU74" s="386"/>
      <c r="PV74" s="386"/>
      <c r="PW74" s="386"/>
      <c r="PX74" s="386"/>
      <c r="PY74" s="386"/>
      <c r="PZ74" s="386"/>
      <c r="QA74" s="386"/>
      <c r="QB74" s="386"/>
      <c r="QC74" s="386"/>
      <c r="QD74" s="386"/>
      <c r="QE74" s="386"/>
      <c r="QF74" s="386"/>
      <c r="QG74" s="386"/>
      <c r="QH74" s="386"/>
      <c r="QI74" s="386"/>
      <c r="QJ74" s="386"/>
      <c r="QK74" s="386"/>
      <c r="QL74" s="386"/>
      <c r="QM74" s="386"/>
      <c r="QN74" s="386"/>
      <c r="QO74" s="386"/>
      <c r="QP74" s="386"/>
      <c r="QQ74" s="386"/>
      <c r="QR74" s="386"/>
      <c r="QS74" s="386"/>
      <c r="QT74" s="386"/>
      <c r="QU74" s="386"/>
      <c r="QV74" s="386"/>
      <c r="QW74" s="386"/>
      <c r="QX74" s="386"/>
      <c r="QY74" s="386"/>
      <c r="QZ74" s="386"/>
      <c r="RA74" s="386"/>
      <c r="RB74" s="386"/>
      <c r="RC74" s="386"/>
      <c r="RD74" s="386"/>
      <c r="RE74" s="386"/>
      <c r="RF74" s="386"/>
      <c r="RG74" s="386"/>
      <c r="RH74" s="386"/>
      <c r="RI74" s="386"/>
      <c r="RJ74" s="386"/>
      <c r="RK74" s="386"/>
      <c r="RL74" s="386"/>
      <c r="RM74" s="386"/>
      <c r="RN74" s="386"/>
      <c r="RO74" s="386"/>
      <c r="RP74" s="386"/>
      <c r="RQ74" s="386"/>
      <c r="RR74" s="386"/>
      <c r="RS74" s="386"/>
      <c r="RT74" s="386"/>
      <c r="RU74" s="386"/>
      <c r="RV74" s="386"/>
      <c r="RW74" s="386"/>
      <c r="RX74" s="386"/>
      <c r="RY74" s="386"/>
      <c r="RZ74" s="386"/>
      <c r="SA74" s="386"/>
      <c r="SB74" s="386"/>
      <c r="SC74" s="386"/>
      <c r="SD74" s="386"/>
      <c r="SE74" s="386"/>
      <c r="SF74" s="386"/>
      <c r="SG74" s="386"/>
      <c r="SH74" s="386"/>
      <c r="SI74" s="386"/>
      <c r="SJ74" s="386"/>
      <c r="SK74" s="386"/>
      <c r="SL74" s="386"/>
      <c r="SM74" s="386"/>
      <c r="SN74" s="386"/>
      <c r="SO74" s="386"/>
      <c r="SP74" s="386"/>
      <c r="SQ74" s="386"/>
      <c r="SR74" s="386"/>
      <c r="SS74" s="386"/>
      <c r="ST74" s="386"/>
      <c r="SU74" s="386"/>
      <c r="SV74" s="386"/>
      <c r="SW74" s="386"/>
      <c r="SX74" s="386"/>
      <c r="SY74" s="386"/>
      <c r="SZ74" s="386"/>
      <c r="TA74" s="386"/>
      <c r="TB74" s="386"/>
      <c r="TC74" s="386"/>
      <c r="TD74" s="386"/>
      <c r="TE74" s="386"/>
      <c r="TF74" s="386"/>
      <c r="TG74" s="386"/>
      <c r="TH74" s="386"/>
      <c r="TI74" s="386"/>
      <c r="TJ74" s="386"/>
      <c r="TK74" s="386"/>
      <c r="TL74" s="386"/>
      <c r="TM74" s="386"/>
      <c r="TN74" s="386"/>
      <c r="TO74" s="386"/>
      <c r="TP74" s="386"/>
      <c r="TQ74" s="386"/>
      <c r="TR74" s="386"/>
      <c r="TS74" s="386"/>
      <c r="TT74" s="386"/>
      <c r="TU74" s="386"/>
      <c r="TV74" s="386"/>
      <c r="TW74" s="386"/>
      <c r="TX74" s="386"/>
      <c r="TY74" s="386"/>
      <c r="TZ74" s="386"/>
      <c r="UA74" s="386"/>
      <c r="UB74" s="386"/>
      <c r="UC74" s="386"/>
      <c r="UD74" s="386"/>
      <c r="UE74" s="386"/>
      <c r="UF74" s="386"/>
      <c r="UG74" s="386"/>
      <c r="UH74" s="386"/>
      <c r="UI74" s="386"/>
      <c r="UJ74" s="386"/>
      <c r="UK74" s="386"/>
      <c r="UL74" s="386"/>
      <c r="UM74" s="386"/>
      <c r="UN74" s="386"/>
      <c r="UO74" s="386"/>
      <c r="UP74" s="386"/>
      <c r="UQ74" s="386"/>
      <c r="UR74" s="386"/>
      <c r="US74" s="386"/>
      <c r="UT74" s="386"/>
      <c r="UU74" s="386"/>
      <c r="UV74" s="386"/>
      <c r="UW74" s="386"/>
      <c r="UX74" s="386"/>
      <c r="UY74" s="386"/>
      <c r="UZ74" s="386"/>
      <c r="VA74" s="386"/>
      <c r="VB74" s="386"/>
      <c r="VC74" s="386"/>
      <c r="VD74" s="386"/>
      <c r="VE74" s="386"/>
      <c r="VF74" s="386"/>
      <c r="VG74" s="386"/>
      <c r="VH74" s="386"/>
      <c r="VI74" s="386"/>
      <c r="VJ74" s="386"/>
      <c r="VK74" s="386"/>
      <c r="VL74" s="386"/>
      <c r="VM74" s="386"/>
      <c r="VN74" s="386"/>
      <c r="VO74" s="386"/>
      <c r="VP74" s="386"/>
      <c r="VQ74" s="386"/>
      <c r="VR74" s="386"/>
      <c r="VS74" s="386"/>
      <c r="VT74" s="386"/>
      <c r="VU74" s="386"/>
      <c r="VV74" s="386"/>
      <c r="VW74" s="386"/>
      <c r="VX74" s="386"/>
      <c r="VY74" s="386"/>
      <c r="VZ74" s="386"/>
      <c r="WA74" s="386"/>
      <c r="WB74" s="386"/>
      <c r="WC74" s="386"/>
      <c r="WD74" s="386"/>
      <c r="WE74" s="386"/>
      <c r="WF74" s="386"/>
      <c r="WG74" s="386"/>
      <c r="WH74" s="386"/>
      <c r="WI74" s="386"/>
      <c r="WJ74" s="386"/>
      <c r="WK74" s="386"/>
      <c r="WL74" s="386"/>
      <c r="WM74" s="386"/>
      <c r="WN74" s="386"/>
      <c r="WO74" s="386"/>
      <c r="WP74" s="386"/>
      <c r="WQ74" s="386"/>
      <c r="WR74" s="386"/>
      <c r="WS74" s="386"/>
      <c r="WT74" s="386"/>
      <c r="WU74" s="386"/>
      <c r="WV74" s="386"/>
      <c r="WW74" s="386"/>
      <c r="WX74" s="386"/>
      <c r="WY74" s="386"/>
      <c r="WZ74" s="386"/>
      <c r="XA74" s="386"/>
      <c r="XB74" s="386"/>
      <c r="XC74" s="386"/>
      <c r="XD74" s="386"/>
      <c r="XE74" s="386"/>
      <c r="XF74" s="386"/>
      <c r="XG74" s="386"/>
      <c r="XH74" s="386"/>
      <c r="XI74" s="386"/>
      <c r="XJ74" s="386"/>
      <c r="XK74" s="386"/>
      <c r="XL74" s="386"/>
      <c r="XM74" s="386"/>
      <c r="XN74" s="386"/>
      <c r="XO74" s="386"/>
      <c r="XP74" s="386"/>
      <c r="XQ74" s="386"/>
      <c r="XR74" s="386"/>
      <c r="XS74" s="386"/>
      <c r="XT74" s="386"/>
      <c r="XU74" s="386"/>
      <c r="XV74" s="386"/>
      <c r="XW74" s="386"/>
      <c r="XX74" s="386"/>
      <c r="XY74" s="386"/>
      <c r="XZ74" s="386"/>
      <c r="YA74" s="386"/>
      <c r="YB74" s="386"/>
      <c r="YC74" s="386"/>
      <c r="YD74" s="386"/>
      <c r="YE74" s="386"/>
      <c r="YF74" s="386"/>
      <c r="YG74" s="386"/>
      <c r="YH74" s="386"/>
      <c r="YI74" s="386"/>
      <c r="YJ74" s="386"/>
      <c r="YK74" s="386"/>
      <c r="YL74" s="386"/>
      <c r="YM74" s="386"/>
      <c r="YN74" s="386"/>
      <c r="YO74" s="386"/>
      <c r="YP74" s="386"/>
      <c r="YQ74" s="386"/>
      <c r="YR74" s="386"/>
      <c r="YS74" s="386"/>
      <c r="YT74" s="386"/>
      <c r="YU74" s="386"/>
      <c r="YV74" s="386"/>
      <c r="YW74" s="386"/>
      <c r="YX74" s="386"/>
      <c r="YY74" s="386"/>
      <c r="YZ74" s="386"/>
      <c r="ZA74" s="386"/>
      <c r="ZB74" s="386"/>
      <c r="ZC74" s="386"/>
      <c r="ZD74" s="386"/>
      <c r="ZE74" s="386"/>
      <c r="ZF74" s="386"/>
      <c r="ZG74" s="386"/>
      <c r="ZH74" s="386"/>
      <c r="ZI74" s="386"/>
      <c r="ZJ74" s="386"/>
      <c r="ZK74" s="386"/>
      <c r="ZL74" s="386"/>
      <c r="ZM74" s="386"/>
      <c r="ZN74" s="386"/>
      <c r="ZO74" s="386"/>
      <c r="ZP74" s="386"/>
      <c r="ZQ74" s="386"/>
      <c r="ZR74" s="386"/>
      <c r="ZS74" s="386"/>
      <c r="ZT74" s="386"/>
      <c r="ZU74" s="386"/>
      <c r="ZV74" s="386"/>
      <c r="ZW74" s="386"/>
      <c r="ZX74" s="386"/>
      <c r="ZY74" s="386"/>
      <c r="ZZ74" s="386"/>
      <c r="AAA74" s="386"/>
      <c r="AAB74" s="386"/>
      <c r="AAC74" s="386"/>
      <c r="AAD74" s="386"/>
      <c r="AAE74" s="386"/>
      <c r="AAF74" s="386"/>
      <c r="AAG74" s="386"/>
      <c r="AAH74" s="386"/>
      <c r="AAI74" s="386"/>
      <c r="AAJ74" s="386"/>
      <c r="AAK74" s="386"/>
      <c r="AAL74" s="386"/>
      <c r="AAM74" s="386"/>
      <c r="AAN74" s="386"/>
      <c r="AAO74" s="386"/>
      <c r="AAP74" s="386"/>
      <c r="AAQ74" s="386"/>
      <c r="AAR74" s="386"/>
      <c r="AAS74" s="386"/>
      <c r="AAT74" s="386"/>
      <c r="AAU74" s="386"/>
      <c r="AAV74" s="386"/>
      <c r="AAW74" s="386"/>
      <c r="AAX74" s="386"/>
      <c r="AAY74" s="386"/>
      <c r="AAZ74" s="386"/>
      <c r="ABA74" s="386"/>
      <c r="ABB74" s="386"/>
      <c r="ABC74" s="386"/>
      <c r="ABD74" s="386"/>
      <c r="ABE74" s="386"/>
      <c r="ABF74" s="386"/>
      <c r="ABG74" s="386"/>
      <c r="ABH74" s="386"/>
      <c r="ABI74" s="386"/>
      <c r="ABJ74" s="386"/>
      <c r="ABK74" s="386"/>
      <c r="ABL74" s="386"/>
      <c r="ABM74" s="386"/>
      <c r="ABN74" s="386"/>
      <c r="ABO74" s="386"/>
      <c r="ABP74" s="386"/>
      <c r="ABQ74" s="386"/>
      <c r="ABR74" s="386"/>
      <c r="ABS74" s="386"/>
      <c r="ABT74" s="386"/>
      <c r="ABU74" s="386"/>
      <c r="ABV74" s="386"/>
      <c r="ABW74" s="386"/>
      <c r="ABX74" s="386"/>
      <c r="ABY74" s="386"/>
      <c r="ABZ74" s="386"/>
      <c r="ACA74" s="386"/>
      <c r="ACB74" s="386"/>
      <c r="ACC74" s="386"/>
      <c r="ACD74" s="386"/>
      <c r="ACE74" s="386"/>
      <c r="ACF74" s="386"/>
      <c r="ACG74" s="386"/>
      <c r="ACH74" s="386"/>
      <c r="ACI74" s="386"/>
      <c r="ACJ74" s="386"/>
      <c r="ACK74" s="386"/>
      <c r="ACL74" s="386"/>
      <c r="ACM74" s="386"/>
      <c r="ACN74" s="386"/>
      <c r="ACO74" s="386"/>
      <c r="ACP74" s="386"/>
      <c r="ACQ74" s="386"/>
      <c r="ACR74" s="386"/>
      <c r="ACS74" s="386"/>
      <c r="ACT74" s="386"/>
      <c r="ACU74" s="386"/>
      <c r="ACV74" s="386"/>
      <c r="ACW74" s="386"/>
      <c r="ACX74" s="386"/>
      <c r="ACY74" s="386"/>
      <c r="ACZ74" s="386"/>
      <c r="ADA74" s="386"/>
      <c r="ADB74" s="386"/>
      <c r="ADC74" s="386"/>
      <c r="ADD74" s="386"/>
      <c r="ADE74" s="386"/>
      <c r="ADF74" s="386"/>
      <c r="ADG74" s="386"/>
      <c r="ADH74" s="386"/>
      <c r="ADI74" s="386"/>
      <c r="ADJ74" s="386"/>
      <c r="ADK74" s="386"/>
      <c r="ADL74" s="386"/>
      <c r="ADM74" s="386"/>
      <c r="ADN74" s="386"/>
      <c r="ADO74" s="386"/>
      <c r="ADP74" s="386"/>
      <c r="ADQ74" s="386"/>
      <c r="ADR74" s="386"/>
      <c r="ADS74" s="386"/>
      <c r="ADT74" s="386"/>
      <c r="ADU74" s="386"/>
      <c r="ADV74" s="386"/>
      <c r="ADW74" s="386"/>
      <c r="ADX74" s="386"/>
      <c r="ADY74" s="386"/>
      <c r="ADZ74" s="386"/>
      <c r="AEA74" s="386"/>
      <c r="AEB74" s="386"/>
      <c r="AEC74" s="386"/>
      <c r="AED74" s="386"/>
      <c r="AEE74" s="386"/>
      <c r="AEF74" s="386"/>
      <c r="AEG74" s="386"/>
      <c r="AEH74" s="386"/>
      <c r="AEI74" s="386"/>
      <c r="AEJ74" s="386"/>
      <c r="AEK74" s="386"/>
      <c r="AEL74" s="386"/>
      <c r="AEM74" s="386"/>
      <c r="AEN74" s="386"/>
      <c r="AEO74" s="386"/>
      <c r="AEP74" s="386"/>
      <c r="AEQ74" s="386"/>
      <c r="AER74" s="386"/>
      <c r="AES74" s="386"/>
      <c r="AET74" s="386"/>
      <c r="AEU74" s="386"/>
      <c r="AEV74" s="386"/>
      <c r="AEW74" s="386"/>
      <c r="AEX74" s="386"/>
      <c r="AEY74" s="386"/>
      <c r="AEZ74" s="386"/>
      <c r="AFA74" s="386"/>
      <c r="AFB74" s="386"/>
      <c r="AFC74" s="386"/>
      <c r="AFD74" s="386"/>
      <c r="AFE74" s="386"/>
      <c r="AFF74" s="386"/>
      <c r="AFG74" s="386"/>
      <c r="AFH74" s="386"/>
      <c r="AFI74" s="386"/>
      <c r="AFJ74" s="386"/>
      <c r="AFK74" s="386"/>
      <c r="AFL74" s="386"/>
      <c r="AFM74" s="386"/>
      <c r="AFN74" s="386"/>
      <c r="AFO74" s="386"/>
      <c r="AFP74" s="386"/>
      <c r="AFQ74" s="386"/>
      <c r="AFR74" s="386"/>
      <c r="AFS74" s="386"/>
      <c r="AFT74" s="386"/>
      <c r="AFU74" s="386"/>
      <c r="AFV74" s="386"/>
      <c r="AFW74" s="386"/>
      <c r="AFX74" s="386"/>
      <c r="AFY74" s="386"/>
      <c r="AFZ74" s="386"/>
      <c r="AGA74" s="386"/>
      <c r="AGB74" s="386"/>
      <c r="AGC74" s="386"/>
      <c r="AGD74" s="386"/>
      <c r="AGE74" s="386"/>
      <c r="AGF74" s="386"/>
      <c r="AGG74" s="386"/>
      <c r="AGH74" s="386"/>
      <c r="AGI74" s="386"/>
      <c r="AGJ74" s="386"/>
      <c r="AGK74" s="386"/>
      <c r="AGL74" s="386"/>
      <c r="AGM74" s="386"/>
      <c r="AGN74" s="386"/>
      <c r="AGO74" s="386"/>
      <c r="AGP74" s="386"/>
      <c r="AGQ74" s="386"/>
      <c r="AGR74" s="386"/>
      <c r="AGS74" s="386"/>
      <c r="AGT74" s="386"/>
      <c r="AGU74" s="386"/>
      <c r="AGV74" s="386"/>
      <c r="AGW74" s="386"/>
      <c r="AGX74" s="386"/>
      <c r="AGY74" s="386"/>
      <c r="AGZ74" s="386"/>
      <c r="AHA74" s="386"/>
      <c r="AHB74" s="386"/>
      <c r="AHC74" s="386"/>
      <c r="AHD74" s="386"/>
      <c r="AHE74" s="386"/>
      <c r="AHF74" s="386"/>
      <c r="AHG74" s="386"/>
      <c r="AHH74" s="386"/>
      <c r="AHI74" s="386"/>
      <c r="AHJ74" s="386"/>
      <c r="AHK74" s="386"/>
      <c r="AHL74" s="386"/>
      <c r="AHM74" s="386"/>
      <c r="AHN74" s="386"/>
      <c r="AHO74" s="386"/>
      <c r="AHP74" s="386"/>
      <c r="AHQ74" s="386"/>
      <c r="AHR74" s="386"/>
      <c r="AHS74" s="386"/>
      <c r="AHT74" s="386"/>
      <c r="AHU74" s="386"/>
      <c r="AHV74" s="386"/>
      <c r="AHW74" s="386"/>
      <c r="AHX74" s="386"/>
      <c r="AHY74" s="386"/>
      <c r="AHZ74" s="386"/>
      <c r="AIA74" s="386"/>
      <c r="AIB74" s="386"/>
      <c r="AIC74" s="386"/>
      <c r="AID74" s="386"/>
      <c r="AIE74" s="386"/>
      <c r="AIF74" s="386"/>
      <c r="AIG74" s="386"/>
      <c r="AIH74" s="386"/>
      <c r="AII74" s="386"/>
      <c r="AIJ74" s="386"/>
      <c r="AIK74" s="386"/>
      <c r="AIL74" s="386"/>
      <c r="AIM74" s="386"/>
      <c r="AIN74" s="386"/>
      <c r="AIO74" s="386"/>
      <c r="AIP74" s="386"/>
      <c r="AIQ74" s="386"/>
      <c r="AIR74" s="386"/>
      <c r="AIS74" s="386"/>
      <c r="AIT74" s="386"/>
      <c r="AIU74" s="386"/>
      <c r="AIV74" s="386"/>
      <c r="AIW74" s="386"/>
      <c r="AIX74" s="386"/>
      <c r="AIY74" s="386"/>
      <c r="AIZ74" s="386"/>
      <c r="AJA74" s="386"/>
      <c r="AJB74" s="386"/>
      <c r="AJC74" s="386"/>
      <c r="AJD74" s="386"/>
      <c r="AJE74" s="386"/>
      <c r="AJF74" s="386"/>
      <c r="AJG74" s="386"/>
      <c r="AJH74" s="386"/>
      <c r="AJI74" s="386"/>
      <c r="AJJ74" s="386"/>
      <c r="AJK74" s="386"/>
      <c r="AJL74" s="386"/>
      <c r="AJM74" s="386"/>
      <c r="AJN74" s="386"/>
      <c r="AJO74" s="386"/>
      <c r="AJP74" s="386"/>
      <c r="AJQ74" s="386"/>
      <c r="AJR74" s="386"/>
      <c r="AJS74" s="386"/>
      <c r="AJT74" s="386"/>
      <c r="AJU74" s="386"/>
      <c r="AJV74" s="386"/>
      <c r="AJW74" s="386"/>
      <c r="AJX74" s="386"/>
      <c r="AJY74" s="386"/>
      <c r="AJZ74" s="386"/>
      <c r="AKA74" s="386"/>
      <c r="AKB74" s="386"/>
      <c r="AKC74" s="386"/>
      <c r="AKD74" s="386"/>
      <c r="AKE74" s="386"/>
      <c r="AKF74" s="386"/>
      <c r="AKG74" s="386"/>
      <c r="AKH74" s="386"/>
      <c r="AKI74" s="386"/>
      <c r="AKJ74" s="386"/>
      <c r="AKK74" s="386"/>
      <c r="AKL74" s="386"/>
      <c r="AKM74" s="386"/>
      <c r="AKN74" s="386"/>
      <c r="AKO74" s="386"/>
      <c r="AKP74" s="386"/>
      <c r="AKQ74" s="386"/>
      <c r="AKR74" s="386"/>
      <c r="AKS74" s="386"/>
      <c r="AKT74" s="386"/>
      <c r="AKU74" s="386"/>
      <c r="AKV74" s="386"/>
      <c r="AKW74" s="386"/>
      <c r="AKX74" s="386"/>
      <c r="AKY74" s="386"/>
      <c r="AKZ74" s="386"/>
      <c r="ALA74" s="386"/>
      <c r="ALB74" s="386"/>
      <c r="ALC74" s="386"/>
      <c r="ALD74" s="386"/>
      <c r="ALE74" s="386"/>
      <c r="ALF74" s="386"/>
      <c r="ALG74" s="386"/>
      <c r="ALH74" s="386"/>
      <c r="ALI74" s="386"/>
      <c r="ALJ74" s="386"/>
      <c r="ALK74" s="386"/>
      <c r="ALL74" s="386"/>
      <c r="ALM74" s="386"/>
      <c r="ALN74" s="386"/>
      <c r="ALO74" s="386"/>
      <c r="ALP74" s="386"/>
      <c r="ALQ74" s="386"/>
      <c r="ALR74" s="386"/>
      <c r="ALS74" s="386"/>
      <c r="ALT74" s="386"/>
      <c r="ALU74" s="386"/>
      <c r="ALV74" s="386"/>
      <c r="ALW74" s="386"/>
      <c r="ALX74" s="386"/>
      <c r="ALY74" s="386"/>
      <c r="ALZ74" s="386"/>
      <c r="AMA74" s="386"/>
      <c r="AMB74" s="386"/>
      <c r="AMC74" s="386"/>
      <c r="AMD74" s="386"/>
      <c r="AME74" s="386"/>
      <c r="AMF74" s="386"/>
      <c r="AMG74" s="386"/>
      <c r="AMH74" s="386"/>
      <c r="AMI74" s="386"/>
      <c r="AMJ74" s="386"/>
      <c r="AMK74" s="386"/>
      <c r="AML74" s="386"/>
      <c r="AMM74" s="386"/>
      <c r="AMN74" s="386"/>
      <c r="AMO74" s="386"/>
      <c r="AMP74" s="386"/>
      <c r="AMQ74" s="386"/>
      <c r="AMR74" s="386"/>
      <c r="AMS74" s="386"/>
      <c r="AMT74" s="386"/>
      <c r="AMU74" s="386"/>
      <c r="AMV74" s="386"/>
      <c r="AMW74" s="386"/>
      <c r="AMX74" s="386"/>
      <c r="AMY74" s="386"/>
      <c r="AMZ74" s="386"/>
      <c r="ANA74" s="386"/>
      <c r="ANB74" s="386"/>
      <c r="ANC74" s="386"/>
      <c r="AND74" s="386"/>
      <c r="ANE74" s="386"/>
      <c r="ANF74" s="386"/>
      <c r="ANG74" s="386"/>
      <c r="ANH74" s="386"/>
      <c r="ANI74" s="386"/>
      <c r="ANJ74" s="386"/>
      <c r="ANK74" s="386"/>
      <c r="ANL74" s="386"/>
      <c r="ANM74" s="386"/>
      <c r="ANN74" s="386"/>
      <c r="ANO74" s="386"/>
      <c r="ANP74" s="386"/>
      <c r="ANQ74" s="386"/>
      <c r="ANR74" s="386"/>
      <c r="ANS74" s="386"/>
      <c r="ANT74" s="386"/>
      <c r="ANU74" s="386"/>
      <c r="ANV74" s="386"/>
      <c r="ANW74" s="386"/>
      <c r="ANX74" s="386"/>
      <c r="ANY74" s="386"/>
      <c r="ANZ74" s="386"/>
      <c r="AOA74" s="386"/>
      <c r="AOB74" s="386"/>
      <c r="AOC74" s="386"/>
      <c r="AOD74" s="386"/>
      <c r="AOE74" s="386"/>
      <c r="AOF74" s="386"/>
      <c r="AOG74" s="386"/>
      <c r="AOH74" s="386"/>
      <c r="AOI74" s="386"/>
      <c r="AOJ74" s="386"/>
      <c r="AOK74" s="386"/>
      <c r="AOL74" s="386"/>
      <c r="AOM74" s="386"/>
      <c r="AON74" s="386"/>
      <c r="AOO74" s="386"/>
      <c r="AOP74" s="386"/>
      <c r="AOQ74" s="386"/>
      <c r="AOR74" s="386"/>
      <c r="AOS74" s="386"/>
      <c r="AOT74" s="386"/>
      <c r="AOU74" s="386"/>
      <c r="AOV74" s="386"/>
      <c r="AOW74" s="386"/>
      <c r="AOX74" s="386"/>
      <c r="AOY74" s="386"/>
      <c r="AOZ74" s="386"/>
      <c r="APA74" s="386"/>
      <c r="APB74" s="386"/>
      <c r="APC74" s="386"/>
      <c r="APD74" s="386"/>
      <c r="APE74" s="386"/>
      <c r="APF74" s="386"/>
      <c r="APG74" s="386"/>
      <c r="APH74" s="386"/>
      <c r="API74" s="386"/>
      <c r="APJ74" s="386"/>
      <c r="APK74" s="386"/>
      <c r="APL74" s="386"/>
      <c r="APM74" s="386"/>
      <c r="APN74" s="386"/>
      <c r="APO74" s="386"/>
      <c r="APP74" s="386"/>
      <c r="APQ74" s="386"/>
      <c r="APR74" s="386"/>
      <c r="APS74" s="386"/>
      <c r="APT74" s="386"/>
      <c r="APU74" s="386"/>
      <c r="APV74" s="386"/>
      <c r="APW74" s="386"/>
      <c r="APX74" s="386"/>
      <c r="APY74" s="386"/>
      <c r="APZ74" s="386"/>
      <c r="AQA74" s="386"/>
      <c r="AQB74" s="386"/>
      <c r="AQC74" s="386"/>
      <c r="AQD74" s="386"/>
      <c r="AQE74" s="386"/>
      <c r="AQF74" s="386"/>
      <c r="AQG74" s="386"/>
      <c r="AQH74" s="386"/>
      <c r="AQI74" s="386"/>
      <c r="AQJ74" s="386"/>
      <c r="AQK74" s="386"/>
      <c r="AQL74" s="386"/>
      <c r="AQM74" s="386"/>
      <c r="AQN74" s="386"/>
      <c r="AQO74" s="386"/>
      <c r="AQP74" s="386"/>
      <c r="AQQ74" s="386"/>
      <c r="AQR74" s="386"/>
      <c r="AQS74" s="386"/>
      <c r="AQT74" s="386"/>
      <c r="AQU74" s="386"/>
      <c r="AQV74" s="386"/>
      <c r="AQW74" s="386"/>
      <c r="AQX74" s="386"/>
      <c r="AQY74" s="386"/>
      <c r="AQZ74" s="386"/>
      <c r="ARA74" s="386"/>
      <c r="ARB74" s="386"/>
      <c r="ARC74" s="386"/>
      <c r="ARD74" s="386"/>
      <c r="ARE74" s="386"/>
      <c r="ARF74" s="386"/>
      <c r="ARG74" s="386"/>
      <c r="ARH74" s="386"/>
      <c r="ARI74" s="386"/>
      <c r="ARJ74" s="386"/>
      <c r="ARK74" s="386"/>
      <c r="ARL74" s="386"/>
      <c r="ARM74" s="386"/>
      <c r="ARN74" s="386"/>
      <c r="ARO74" s="386"/>
      <c r="ARP74" s="386"/>
      <c r="ARQ74" s="386"/>
      <c r="ARR74" s="386"/>
      <c r="ARS74" s="386"/>
      <c r="ART74" s="386"/>
      <c r="ARU74" s="386"/>
      <c r="ARV74" s="386"/>
      <c r="ARW74" s="386"/>
      <c r="ARX74" s="386"/>
      <c r="ARY74" s="386"/>
      <c r="ARZ74" s="386"/>
      <c r="ASA74" s="386"/>
      <c r="ASB74" s="386"/>
      <c r="ASC74" s="386"/>
      <c r="ASD74" s="386"/>
      <c r="ASE74" s="386"/>
      <c r="ASF74" s="386"/>
      <c r="ASG74" s="386"/>
      <c r="ASH74" s="386"/>
      <c r="ASI74" s="386"/>
      <c r="ASJ74" s="386"/>
      <c r="ASK74" s="386"/>
      <c r="ASL74" s="386"/>
      <c r="ASM74" s="386"/>
      <c r="ASN74" s="386"/>
      <c r="ASO74" s="386"/>
      <c r="ASP74" s="386"/>
      <c r="ASQ74" s="386"/>
      <c r="ASR74" s="386"/>
      <c r="ASS74" s="386"/>
      <c r="AST74" s="386"/>
      <c r="ASU74" s="386"/>
      <c r="ASV74" s="386"/>
      <c r="ASW74" s="386"/>
      <c r="ASX74" s="386"/>
      <c r="ASY74" s="386"/>
      <c r="ASZ74" s="386"/>
      <c r="ATA74" s="386"/>
      <c r="ATB74" s="386"/>
      <c r="ATC74" s="386"/>
      <c r="ATD74" s="386"/>
      <c r="ATE74" s="386"/>
      <c r="ATF74" s="386"/>
      <c r="ATG74" s="386"/>
      <c r="ATH74" s="386"/>
      <c r="ATI74" s="386"/>
      <c r="ATJ74" s="386"/>
      <c r="ATK74" s="386"/>
      <c r="ATL74" s="386"/>
      <c r="ATM74" s="386"/>
      <c r="ATN74" s="386"/>
      <c r="ATO74" s="386"/>
      <c r="ATP74" s="386"/>
      <c r="ATQ74" s="386"/>
      <c r="ATR74" s="386"/>
      <c r="ATS74" s="386"/>
      <c r="ATT74" s="386"/>
      <c r="ATU74" s="386"/>
      <c r="ATV74" s="386"/>
      <c r="ATW74" s="386"/>
      <c r="ATX74" s="386"/>
      <c r="ATY74" s="386"/>
      <c r="ATZ74" s="386"/>
      <c r="AUA74" s="386"/>
      <c r="AUB74" s="386"/>
      <c r="AUC74" s="386"/>
      <c r="AUD74" s="386"/>
      <c r="AUE74" s="386"/>
      <c r="AUF74" s="386"/>
      <c r="AUG74" s="386"/>
      <c r="AUH74" s="386"/>
      <c r="AUI74" s="386"/>
      <c r="AUJ74" s="386"/>
      <c r="AUK74" s="386"/>
      <c r="AUL74" s="386"/>
      <c r="AUM74" s="386"/>
      <c r="AUN74" s="386"/>
      <c r="AUO74" s="386"/>
      <c r="AUP74" s="386"/>
      <c r="AUQ74" s="386"/>
      <c r="AUR74" s="386"/>
      <c r="AUS74" s="386"/>
      <c r="AUT74" s="386"/>
      <c r="AUU74" s="386"/>
      <c r="AUV74" s="386"/>
      <c r="AUW74" s="386"/>
      <c r="AUX74" s="386"/>
      <c r="AUY74" s="386"/>
      <c r="AUZ74" s="386"/>
      <c r="AVA74" s="386"/>
      <c r="AVB74" s="386"/>
      <c r="AVC74" s="386"/>
      <c r="AVD74" s="386"/>
      <c r="AVE74" s="386"/>
      <c r="AVF74" s="386"/>
      <c r="AVG74" s="386"/>
      <c r="AVH74" s="386"/>
      <c r="AVI74" s="386"/>
      <c r="AVJ74" s="386"/>
      <c r="AVK74" s="386"/>
      <c r="AVL74" s="386"/>
      <c r="AVM74" s="386"/>
      <c r="AVN74" s="386"/>
      <c r="AVO74" s="386"/>
      <c r="AVP74" s="386"/>
      <c r="AVQ74" s="386"/>
      <c r="AVR74" s="386"/>
      <c r="AVS74" s="386"/>
      <c r="AVT74" s="386"/>
      <c r="AVU74" s="386"/>
      <c r="AVV74" s="386"/>
      <c r="AVW74" s="386"/>
      <c r="AVX74" s="386"/>
      <c r="AVY74" s="386"/>
      <c r="AVZ74" s="386"/>
      <c r="AWA74" s="386"/>
      <c r="AWB74" s="386"/>
      <c r="AWC74" s="386"/>
      <c r="AWD74" s="386"/>
      <c r="AWE74" s="386"/>
      <c r="AWF74" s="386"/>
      <c r="AWG74" s="386"/>
      <c r="AWH74" s="386"/>
      <c r="AWI74" s="386"/>
      <c r="AWJ74" s="386"/>
      <c r="AWK74" s="386"/>
      <c r="AWL74" s="386"/>
      <c r="AWM74" s="386"/>
      <c r="AWN74" s="386"/>
      <c r="AWO74" s="386"/>
      <c r="AWP74" s="386"/>
      <c r="AWQ74" s="386"/>
      <c r="AWR74" s="386"/>
      <c r="AWS74" s="386"/>
      <c r="AWT74" s="386"/>
      <c r="AWU74" s="386"/>
      <c r="AWV74" s="386"/>
      <c r="AWW74" s="386"/>
      <c r="AWX74" s="386"/>
      <c r="AWY74" s="386"/>
      <c r="AWZ74" s="386"/>
      <c r="AXA74" s="386"/>
      <c r="AXB74" s="386"/>
      <c r="AXC74" s="386"/>
      <c r="AXD74" s="386"/>
      <c r="AXE74" s="386"/>
      <c r="AXF74" s="386"/>
      <c r="AXG74" s="386"/>
      <c r="AXH74" s="386"/>
      <c r="AXI74" s="386"/>
      <c r="AXJ74" s="386"/>
      <c r="AXK74" s="386"/>
      <c r="AXL74" s="386"/>
      <c r="AXM74" s="386"/>
      <c r="AXN74" s="386"/>
      <c r="AXO74" s="386"/>
      <c r="AXP74" s="386"/>
      <c r="AXQ74" s="386"/>
      <c r="AXR74" s="386"/>
      <c r="AXS74" s="386"/>
      <c r="AXT74" s="386"/>
      <c r="AXU74" s="386"/>
      <c r="AXV74" s="386"/>
      <c r="AXW74" s="386"/>
      <c r="AXX74" s="386"/>
      <c r="AXY74" s="386"/>
      <c r="AXZ74" s="386"/>
      <c r="AYA74" s="386"/>
      <c r="AYB74" s="386"/>
      <c r="AYC74" s="386"/>
      <c r="AYD74" s="386"/>
      <c r="AYE74" s="386"/>
      <c r="AYF74" s="386"/>
      <c r="AYG74" s="386"/>
      <c r="AYH74" s="386"/>
      <c r="AYI74" s="386"/>
      <c r="AYJ74" s="386"/>
      <c r="AYK74" s="386"/>
      <c r="AYL74" s="386"/>
      <c r="AYM74" s="386"/>
      <c r="AYN74" s="386"/>
      <c r="AYO74" s="386"/>
      <c r="AYP74" s="386"/>
      <c r="AYQ74" s="386"/>
      <c r="AYR74" s="386"/>
      <c r="AYS74" s="386"/>
      <c r="AYT74" s="386"/>
      <c r="AYU74" s="386"/>
      <c r="AYV74" s="386"/>
      <c r="AYW74" s="386"/>
      <c r="AYX74" s="386"/>
      <c r="AYY74" s="386"/>
      <c r="AYZ74" s="386"/>
      <c r="AZA74" s="386"/>
      <c r="AZB74" s="386"/>
      <c r="AZC74" s="386"/>
      <c r="AZD74" s="386"/>
      <c r="AZE74" s="386"/>
      <c r="AZF74" s="386"/>
      <c r="AZG74" s="386"/>
      <c r="AZH74" s="386"/>
      <c r="AZI74" s="386"/>
      <c r="AZJ74" s="386"/>
      <c r="AZK74" s="386"/>
      <c r="AZL74" s="386"/>
      <c r="AZM74" s="386"/>
      <c r="AZN74" s="386"/>
      <c r="AZO74" s="386"/>
      <c r="AZP74" s="386"/>
      <c r="AZQ74" s="386"/>
      <c r="AZR74" s="386"/>
      <c r="AZS74" s="386"/>
      <c r="AZT74" s="386"/>
      <c r="AZU74" s="386"/>
      <c r="AZV74" s="386"/>
      <c r="AZW74" s="386"/>
      <c r="AZX74" s="386"/>
      <c r="AZY74" s="386"/>
      <c r="AZZ74" s="386"/>
      <c r="BAA74" s="386"/>
      <c r="BAB74" s="386"/>
      <c r="BAC74" s="386"/>
      <c r="BAD74" s="386"/>
      <c r="BAE74" s="386"/>
      <c r="BAF74" s="386"/>
      <c r="BAG74" s="386"/>
      <c r="BAH74" s="386"/>
      <c r="BAI74" s="386"/>
      <c r="BAJ74" s="386"/>
      <c r="BAK74" s="386"/>
      <c r="BAL74" s="386"/>
      <c r="BAM74" s="386"/>
      <c r="BAN74" s="386"/>
      <c r="BAO74" s="386"/>
      <c r="BAP74" s="386"/>
      <c r="BAQ74" s="386"/>
      <c r="BAR74" s="386"/>
      <c r="BAS74" s="386"/>
      <c r="BAT74" s="386"/>
      <c r="BAU74" s="386"/>
      <c r="BAV74" s="386"/>
      <c r="BAW74" s="386"/>
      <c r="BAX74" s="386"/>
      <c r="BAY74" s="386"/>
      <c r="BAZ74" s="386"/>
      <c r="BBA74" s="386"/>
      <c r="BBB74" s="386"/>
      <c r="BBC74" s="386"/>
      <c r="BBD74" s="386"/>
      <c r="BBE74" s="386"/>
      <c r="BBF74" s="386"/>
      <c r="BBG74" s="386"/>
      <c r="BBH74" s="386"/>
      <c r="BBI74" s="386"/>
      <c r="BBJ74" s="386"/>
      <c r="BBK74" s="386"/>
      <c r="BBL74" s="386"/>
      <c r="BBM74" s="386"/>
      <c r="BBN74" s="386"/>
      <c r="BBO74" s="386"/>
      <c r="BBP74" s="386"/>
      <c r="BBQ74" s="386"/>
      <c r="BBR74" s="386"/>
      <c r="BBS74" s="386"/>
      <c r="BBT74" s="386"/>
      <c r="BBU74" s="386"/>
      <c r="BBV74" s="386"/>
      <c r="BBW74" s="386"/>
      <c r="BBX74" s="386"/>
      <c r="BBY74" s="386"/>
      <c r="BBZ74" s="386"/>
      <c r="BCA74" s="386"/>
      <c r="BCB74" s="386"/>
      <c r="BCC74" s="386"/>
      <c r="BCD74" s="386"/>
      <c r="BCE74" s="386"/>
      <c r="BCF74" s="386"/>
      <c r="BCG74" s="386"/>
      <c r="BCH74" s="386"/>
      <c r="BCI74" s="386"/>
      <c r="BCJ74" s="386"/>
      <c r="BCK74" s="386"/>
      <c r="BCL74" s="386"/>
      <c r="BCM74" s="386"/>
      <c r="BCN74" s="386"/>
      <c r="BCO74" s="386"/>
      <c r="BCP74" s="386"/>
      <c r="BCQ74" s="386"/>
      <c r="BCR74" s="386"/>
      <c r="BCS74" s="386"/>
      <c r="BCT74" s="386"/>
      <c r="BCU74" s="386"/>
      <c r="BCV74" s="386"/>
      <c r="BCW74" s="386"/>
      <c r="BCX74" s="386"/>
      <c r="BCY74" s="386"/>
      <c r="BCZ74" s="386"/>
      <c r="BDA74" s="386"/>
      <c r="BDB74" s="386"/>
      <c r="BDC74" s="386"/>
      <c r="BDD74" s="386"/>
      <c r="BDE74" s="386"/>
      <c r="BDF74" s="386"/>
      <c r="BDG74" s="386"/>
      <c r="BDH74" s="386"/>
      <c r="BDI74" s="386"/>
      <c r="BDJ74" s="386"/>
      <c r="BDK74" s="386"/>
      <c r="BDL74" s="386"/>
      <c r="BDM74" s="386"/>
      <c r="BDN74" s="386"/>
      <c r="BDO74" s="386"/>
      <c r="BDP74" s="386"/>
      <c r="BDQ74" s="386"/>
      <c r="BDR74" s="386"/>
      <c r="BDS74" s="386"/>
      <c r="BDT74" s="386"/>
      <c r="BDU74" s="386"/>
      <c r="BDV74" s="386"/>
      <c r="BDW74" s="386"/>
      <c r="BDX74" s="386"/>
      <c r="BDY74" s="386"/>
      <c r="BDZ74" s="386"/>
      <c r="BEA74" s="386"/>
      <c r="BEB74" s="386"/>
      <c r="BEC74" s="386"/>
      <c r="BED74" s="386"/>
      <c r="BEE74" s="386"/>
      <c r="BEF74" s="386"/>
      <c r="BEG74" s="386"/>
      <c r="BEH74" s="386"/>
      <c r="BEI74" s="386"/>
      <c r="BEJ74" s="386"/>
      <c r="BEK74" s="386"/>
      <c r="BEL74" s="386"/>
      <c r="BEM74" s="386"/>
      <c r="BEN74" s="386"/>
      <c r="BEO74" s="386"/>
      <c r="BEP74" s="386"/>
      <c r="BEQ74" s="386"/>
      <c r="BER74" s="386"/>
      <c r="BES74" s="386"/>
      <c r="BET74" s="386"/>
      <c r="BEU74" s="386"/>
      <c r="BEV74" s="386"/>
      <c r="BEW74" s="386"/>
      <c r="BEX74" s="386"/>
      <c r="BEY74" s="386"/>
      <c r="BEZ74" s="386"/>
      <c r="BFA74" s="386"/>
      <c r="BFB74" s="386"/>
      <c r="BFC74" s="386"/>
      <c r="BFD74" s="386"/>
      <c r="BFE74" s="386"/>
      <c r="BFF74" s="386"/>
      <c r="BFG74" s="386"/>
      <c r="BFH74" s="386"/>
      <c r="BFI74" s="386"/>
      <c r="BFJ74" s="386"/>
      <c r="BFK74" s="386"/>
      <c r="BFL74" s="386"/>
      <c r="BFM74" s="386"/>
      <c r="BFN74" s="386"/>
      <c r="BFO74" s="386"/>
      <c r="BFP74" s="386"/>
      <c r="BFQ74" s="386"/>
      <c r="BFR74" s="386"/>
      <c r="BFS74" s="386"/>
      <c r="BFT74" s="386"/>
      <c r="BFU74" s="386"/>
      <c r="BFV74" s="386"/>
      <c r="BFW74" s="386"/>
      <c r="BFX74" s="386"/>
      <c r="BFY74" s="386"/>
      <c r="BFZ74" s="386"/>
      <c r="BGA74" s="386"/>
      <c r="BGB74" s="386"/>
      <c r="BGC74" s="386"/>
      <c r="BGD74" s="386"/>
      <c r="BGE74" s="386"/>
      <c r="BGF74" s="386"/>
      <c r="BGG74" s="386"/>
      <c r="BGH74" s="386"/>
      <c r="BGI74" s="386"/>
      <c r="BGJ74" s="386"/>
      <c r="BGK74" s="386"/>
      <c r="BGL74" s="386"/>
      <c r="BGM74" s="386"/>
      <c r="BGN74" s="386"/>
      <c r="BGO74" s="386"/>
      <c r="BGP74" s="386"/>
      <c r="BGQ74" s="386"/>
      <c r="BGR74" s="386"/>
      <c r="BGS74" s="386"/>
      <c r="BGT74" s="386"/>
      <c r="BGU74" s="386"/>
      <c r="BGV74" s="386"/>
      <c r="BGW74" s="386"/>
      <c r="BGX74" s="386"/>
      <c r="BGY74" s="386"/>
      <c r="BGZ74" s="386"/>
      <c r="BHA74" s="386"/>
      <c r="BHB74" s="386"/>
      <c r="BHC74" s="386"/>
      <c r="BHD74" s="386"/>
      <c r="BHE74" s="386"/>
      <c r="BHF74" s="386"/>
      <c r="BHG74" s="386"/>
      <c r="BHH74" s="386"/>
      <c r="BHI74" s="386"/>
      <c r="BHJ74" s="386"/>
      <c r="BHK74" s="386"/>
      <c r="BHL74" s="386"/>
      <c r="BHM74" s="386"/>
      <c r="BHN74" s="386"/>
      <c r="BHO74" s="386"/>
      <c r="BHP74" s="386"/>
      <c r="BHQ74" s="386"/>
      <c r="BHR74" s="386"/>
      <c r="BHS74" s="386"/>
      <c r="BHT74" s="386"/>
      <c r="BHU74" s="386"/>
      <c r="BHV74" s="386"/>
      <c r="BHW74" s="386"/>
      <c r="BHX74" s="386"/>
      <c r="BHY74" s="386"/>
      <c r="BHZ74" s="386"/>
      <c r="BIA74" s="386"/>
      <c r="BIB74" s="386"/>
      <c r="BIC74" s="386"/>
      <c r="BID74" s="386"/>
      <c r="BIE74" s="386"/>
      <c r="BIF74" s="386"/>
      <c r="BIG74" s="386"/>
      <c r="BIH74" s="386"/>
      <c r="BII74" s="386"/>
      <c r="BIJ74" s="386"/>
      <c r="BIK74" s="386"/>
      <c r="BIL74" s="386"/>
      <c r="BIM74" s="386"/>
      <c r="BIN74" s="386"/>
      <c r="BIO74" s="386"/>
      <c r="BIP74" s="386"/>
      <c r="BIQ74" s="386"/>
      <c r="BIR74" s="386"/>
      <c r="BIS74" s="386"/>
      <c r="BIT74" s="386"/>
      <c r="BIU74" s="386"/>
      <c r="BIV74" s="386"/>
      <c r="BIW74" s="386"/>
      <c r="BIX74" s="386"/>
      <c r="BIY74" s="386"/>
      <c r="BIZ74" s="386"/>
      <c r="BJA74" s="386"/>
      <c r="BJB74" s="386"/>
      <c r="BJC74" s="386"/>
      <c r="BJD74" s="386"/>
      <c r="BJE74" s="386"/>
      <c r="BJF74" s="386"/>
      <c r="BJG74" s="386"/>
      <c r="BJH74" s="386"/>
      <c r="BJI74" s="386"/>
      <c r="BJJ74" s="386"/>
      <c r="BJK74" s="386"/>
      <c r="BJL74" s="386"/>
      <c r="BJM74" s="386"/>
      <c r="BJN74" s="386"/>
      <c r="BJO74" s="386"/>
      <c r="BJP74" s="386"/>
      <c r="BJQ74" s="386"/>
      <c r="BJR74" s="386"/>
      <c r="BJS74" s="386"/>
      <c r="BJT74" s="386"/>
      <c r="BJU74" s="386"/>
      <c r="BJV74" s="386"/>
      <c r="BJW74" s="386"/>
      <c r="BJX74" s="386"/>
      <c r="BJY74" s="386"/>
      <c r="BJZ74" s="386"/>
      <c r="BKA74" s="386"/>
      <c r="BKB74" s="386"/>
      <c r="BKC74" s="386"/>
      <c r="BKD74" s="386"/>
      <c r="BKE74" s="386"/>
      <c r="BKF74" s="386"/>
      <c r="BKG74" s="386"/>
      <c r="BKH74" s="386"/>
      <c r="BKI74" s="386"/>
      <c r="BKJ74" s="386"/>
      <c r="BKK74" s="386"/>
      <c r="BKL74" s="386"/>
      <c r="BKM74" s="386"/>
      <c r="BKN74" s="386"/>
      <c r="BKO74" s="386"/>
      <c r="BKP74" s="386"/>
      <c r="BKQ74" s="386"/>
      <c r="BKR74" s="386"/>
      <c r="BKS74" s="386"/>
      <c r="BKT74" s="386"/>
      <c r="BKU74" s="386"/>
      <c r="BKV74" s="386"/>
      <c r="BKW74" s="386"/>
      <c r="BKX74" s="386"/>
      <c r="BKY74" s="386"/>
      <c r="BKZ74" s="386"/>
      <c r="BLA74" s="386"/>
      <c r="BLB74" s="386"/>
      <c r="BLC74" s="386"/>
      <c r="BLD74" s="386"/>
      <c r="BLE74" s="386"/>
      <c r="BLF74" s="386"/>
      <c r="BLG74" s="386"/>
      <c r="BLH74" s="386"/>
      <c r="BLI74" s="386"/>
      <c r="BLJ74" s="386"/>
      <c r="BLK74" s="386"/>
      <c r="BLL74" s="386"/>
      <c r="BLM74" s="386"/>
      <c r="BLN74" s="386"/>
      <c r="BLO74" s="386"/>
      <c r="BLP74" s="386"/>
      <c r="BLQ74" s="386"/>
      <c r="BLR74" s="386"/>
      <c r="BLS74" s="386"/>
      <c r="BLT74" s="386"/>
      <c r="BLU74" s="386"/>
      <c r="BLV74" s="386"/>
      <c r="BLW74" s="386"/>
      <c r="BLX74" s="386"/>
      <c r="BLY74" s="386"/>
      <c r="BLZ74" s="386"/>
      <c r="BMA74" s="386"/>
      <c r="BMB74" s="386"/>
      <c r="BMC74" s="386"/>
      <c r="BMD74" s="386"/>
      <c r="BME74" s="386"/>
      <c r="BMF74" s="386"/>
      <c r="BMG74" s="386"/>
      <c r="BMH74" s="386"/>
      <c r="BMI74" s="386"/>
      <c r="BMJ74" s="386"/>
      <c r="BMK74" s="386"/>
      <c r="BML74" s="386"/>
      <c r="BMM74" s="386"/>
      <c r="BMN74" s="386"/>
      <c r="BMO74" s="386"/>
      <c r="BMP74" s="386"/>
      <c r="BMQ74" s="386"/>
      <c r="BMR74" s="386"/>
      <c r="BMS74" s="386"/>
      <c r="BMT74" s="386"/>
      <c r="BMU74" s="386"/>
      <c r="BMV74" s="386"/>
      <c r="BMW74" s="386"/>
      <c r="BMX74" s="386"/>
      <c r="BMY74" s="386"/>
      <c r="BMZ74" s="386"/>
      <c r="BNA74" s="386"/>
      <c r="BNB74" s="386"/>
      <c r="BNC74" s="386"/>
      <c r="BND74" s="386"/>
      <c r="BNE74" s="386"/>
      <c r="BNF74" s="386"/>
      <c r="BNG74" s="386"/>
      <c r="BNH74" s="386"/>
      <c r="BNI74" s="386"/>
      <c r="BNJ74" s="386"/>
      <c r="BNK74" s="386"/>
      <c r="BNL74" s="386"/>
      <c r="BNM74" s="386"/>
      <c r="BNN74" s="386"/>
      <c r="BNO74" s="386"/>
      <c r="BNP74" s="386"/>
      <c r="BNQ74" s="386"/>
      <c r="BNR74" s="386"/>
      <c r="BNS74" s="386"/>
      <c r="BNT74" s="386"/>
      <c r="BNU74" s="386"/>
      <c r="BNV74" s="386"/>
      <c r="BNW74" s="386"/>
      <c r="BNX74" s="386"/>
      <c r="BNY74" s="386"/>
      <c r="BNZ74" s="386"/>
      <c r="BOA74" s="386"/>
      <c r="BOB74" s="386"/>
      <c r="BOC74" s="386"/>
      <c r="BOD74" s="386"/>
      <c r="BOE74" s="386"/>
      <c r="BOF74" s="386"/>
      <c r="BOG74" s="386"/>
      <c r="BOH74" s="386"/>
      <c r="BOI74" s="386"/>
      <c r="BOJ74" s="386"/>
      <c r="BOK74" s="386"/>
      <c r="BOL74" s="386"/>
      <c r="BOM74" s="386"/>
      <c r="BON74" s="386"/>
      <c r="BOO74" s="386"/>
      <c r="BOP74" s="386"/>
      <c r="BOQ74" s="386"/>
      <c r="BOR74" s="386"/>
      <c r="BOS74" s="386"/>
      <c r="BOT74" s="386"/>
      <c r="BOU74" s="386"/>
      <c r="BOV74" s="386"/>
      <c r="BOW74" s="386"/>
      <c r="BOX74" s="386"/>
      <c r="BOY74" s="386"/>
      <c r="BOZ74" s="386"/>
      <c r="BPA74" s="386"/>
      <c r="BPB74" s="386"/>
      <c r="BPC74" s="386"/>
      <c r="BPD74" s="386"/>
      <c r="BPE74" s="386"/>
      <c r="BPF74" s="386"/>
      <c r="BPG74" s="386"/>
      <c r="BPH74" s="386"/>
      <c r="BPI74" s="386"/>
      <c r="BPJ74" s="386"/>
      <c r="BPK74" s="386"/>
      <c r="BPL74" s="386"/>
      <c r="BPM74" s="386"/>
      <c r="BPN74" s="386"/>
      <c r="BPO74" s="386"/>
      <c r="BPP74" s="386"/>
      <c r="BPQ74" s="386"/>
      <c r="BPR74" s="386"/>
      <c r="BPS74" s="386"/>
      <c r="BPT74" s="386"/>
      <c r="BPU74" s="386"/>
      <c r="BPV74" s="386"/>
      <c r="BPW74" s="386"/>
      <c r="BPX74" s="386"/>
      <c r="BPY74" s="386"/>
      <c r="BPZ74" s="386"/>
      <c r="BQA74" s="386"/>
      <c r="BQB74" s="386"/>
      <c r="BQC74" s="386"/>
      <c r="BQD74" s="386"/>
      <c r="BQE74" s="386"/>
      <c r="BQF74" s="386"/>
      <c r="BQG74" s="386"/>
      <c r="BQH74" s="386"/>
      <c r="BQI74" s="386"/>
      <c r="BQJ74" s="386"/>
      <c r="BQK74" s="386"/>
      <c r="BQL74" s="386"/>
      <c r="BQM74" s="386"/>
      <c r="BQN74" s="386"/>
      <c r="BQO74" s="386"/>
      <c r="BQP74" s="386"/>
      <c r="BQQ74" s="386"/>
      <c r="BQR74" s="386"/>
      <c r="BQS74" s="386"/>
      <c r="BQT74" s="386"/>
      <c r="BQU74" s="386"/>
      <c r="BQV74" s="386"/>
      <c r="BQW74" s="386"/>
      <c r="BQX74" s="386"/>
      <c r="BQY74" s="386"/>
      <c r="BQZ74" s="386"/>
      <c r="BRA74" s="386"/>
      <c r="BRB74" s="386"/>
      <c r="BRC74" s="386"/>
      <c r="BRD74" s="386"/>
      <c r="BRE74" s="386"/>
      <c r="BRF74" s="386"/>
      <c r="BRG74" s="386"/>
      <c r="BRH74" s="386"/>
      <c r="BRI74" s="386"/>
      <c r="BRJ74" s="386"/>
      <c r="BRK74" s="386"/>
      <c r="BRL74" s="386"/>
      <c r="BRM74" s="386"/>
      <c r="BRN74" s="386"/>
      <c r="BRO74" s="386"/>
      <c r="BRP74" s="386"/>
      <c r="BRQ74" s="386"/>
      <c r="BRR74" s="386"/>
      <c r="BRS74" s="386"/>
      <c r="BRT74" s="386"/>
      <c r="BRU74" s="386"/>
      <c r="BRV74" s="386"/>
      <c r="BRW74" s="386"/>
      <c r="BRX74" s="386"/>
      <c r="BRY74" s="386"/>
      <c r="BRZ74" s="386"/>
      <c r="BSA74" s="386"/>
      <c r="BSB74" s="386"/>
      <c r="BSC74" s="386"/>
      <c r="BSD74" s="386"/>
      <c r="BSE74" s="386"/>
      <c r="BSF74" s="386"/>
      <c r="BSG74" s="386"/>
      <c r="BSH74" s="386"/>
      <c r="BSI74" s="386"/>
      <c r="BSJ74" s="386"/>
      <c r="BSK74" s="386"/>
      <c r="BSL74" s="386"/>
      <c r="BSM74" s="386"/>
      <c r="BSN74" s="386"/>
      <c r="BSO74" s="386"/>
      <c r="BSP74" s="386"/>
      <c r="BSQ74" s="386"/>
      <c r="BSR74" s="386"/>
      <c r="BSS74" s="386"/>
      <c r="BST74" s="386"/>
      <c r="BSU74" s="386"/>
      <c r="BSV74" s="386"/>
      <c r="BSW74" s="386"/>
      <c r="BSX74" s="386"/>
      <c r="BSY74" s="386"/>
      <c r="BSZ74" s="386"/>
      <c r="BTA74" s="386"/>
      <c r="BTB74" s="386"/>
      <c r="BTC74" s="386"/>
      <c r="BTD74" s="386"/>
      <c r="BTE74" s="386"/>
      <c r="BTF74" s="386"/>
      <c r="BTG74" s="386"/>
      <c r="BTH74" s="386"/>
      <c r="BTI74" s="386"/>
      <c r="BTJ74" s="386"/>
      <c r="BTK74" s="386"/>
      <c r="BTL74" s="386"/>
      <c r="BTM74" s="386"/>
      <c r="BTN74" s="386"/>
      <c r="BTO74" s="386"/>
      <c r="BTP74" s="386"/>
      <c r="BTQ74" s="386"/>
      <c r="BTR74" s="386"/>
      <c r="BTS74" s="386"/>
      <c r="BTT74" s="386"/>
      <c r="BTU74" s="386"/>
      <c r="BTV74" s="386"/>
      <c r="BTW74" s="386"/>
      <c r="BTX74" s="386"/>
      <c r="BTY74" s="386"/>
      <c r="BTZ74" s="386"/>
      <c r="BUA74" s="386"/>
      <c r="BUB74" s="386"/>
      <c r="BUC74" s="386"/>
      <c r="BUD74" s="386"/>
      <c r="BUE74" s="386"/>
      <c r="BUF74" s="386"/>
      <c r="BUG74" s="386"/>
      <c r="BUH74" s="386"/>
      <c r="BUI74" s="386"/>
      <c r="BUJ74" s="386"/>
      <c r="BUK74" s="386"/>
      <c r="BUL74" s="386"/>
      <c r="BUM74" s="386"/>
      <c r="BUN74" s="386"/>
      <c r="BUO74" s="386"/>
      <c r="BUP74" s="386"/>
      <c r="BUQ74" s="386"/>
      <c r="BUR74" s="386"/>
      <c r="BUS74" s="386"/>
      <c r="BUT74" s="386"/>
      <c r="BUU74" s="386"/>
      <c r="BUV74" s="386"/>
      <c r="BUW74" s="386"/>
      <c r="BUX74" s="386"/>
      <c r="BUY74" s="386"/>
      <c r="BUZ74" s="386"/>
      <c r="BVA74" s="386"/>
      <c r="BVB74" s="386"/>
      <c r="BVC74" s="386"/>
      <c r="BVD74" s="386"/>
      <c r="BVE74" s="386"/>
      <c r="BVF74" s="386"/>
      <c r="BVG74" s="386"/>
      <c r="BVH74" s="386"/>
      <c r="BVI74" s="386"/>
      <c r="BVJ74" s="386"/>
      <c r="BVK74" s="386"/>
      <c r="BVL74" s="386"/>
      <c r="BVM74" s="386"/>
      <c r="BVN74" s="386"/>
      <c r="BVO74" s="386"/>
      <c r="BVP74" s="386"/>
      <c r="BVQ74" s="386"/>
      <c r="BVR74" s="386"/>
      <c r="BVS74" s="386"/>
      <c r="BVT74" s="386"/>
      <c r="BVU74" s="386"/>
      <c r="BVV74" s="386"/>
      <c r="BVW74" s="386"/>
      <c r="BVX74" s="386"/>
      <c r="BVY74" s="386"/>
      <c r="BVZ74" s="386"/>
      <c r="BWA74" s="386"/>
      <c r="BWB74" s="386"/>
      <c r="BWC74" s="386"/>
      <c r="BWD74" s="386"/>
      <c r="BWE74" s="386"/>
      <c r="BWF74" s="386"/>
      <c r="BWG74" s="386"/>
      <c r="BWH74" s="386"/>
      <c r="BWI74" s="386"/>
      <c r="BWJ74" s="386"/>
      <c r="BWK74" s="386"/>
      <c r="BWL74" s="386"/>
      <c r="BWM74" s="386"/>
      <c r="BWN74" s="386"/>
      <c r="BWO74" s="386"/>
      <c r="BWP74" s="386"/>
      <c r="BWQ74" s="386"/>
      <c r="BWR74" s="386"/>
      <c r="BWS74" s="386"/>
      <c r="BWT74" s="386"/>
      <c r="BWU74" s="386"/>
      <c r="BWV74" s="386"/>
      <c r="BWW74" s="386"/>
      <c r="BWX74" s="386"/>
      <c r="BWY74" s="386"/>
      <c r="BWZ74" s="386"/>
      <c r="BXA74" s="386"/>
      <c r="BXB74" s="386"/>
      <c r="BXC74" s="386"/>
      <c r="BXD74" s="386"/>
      <c r="BXE74" s="386"/>
      <c r="BXF74" s="386"/>
      <c r="BXG74" s="386"/>
      <c r="BXH74" s="386"/>
      <c r="BXI74" s="386"/>
      <c r="BXJ74" s="386"/>
      <c r="BXK74" s="386"/>
      <c r="BXL74" s="386"/>
      <c r="BXM74" s="386"/>
      <c r="BXN74" s="386"/>
      <c r="BXO74" s="386"/>
      <c r="BXP74" s="386"/>
      <c r="BXQ74" s="386"/>
      <c r="BXR74" s="386"/>
      <c r="BXS74" s="386"/>
      <c r="BXT74" s="386"/>
      <c r="BXU74" s="386"/>
      <c r="BXV74" s="386"/>
      <c r="BXW74" s="386"/>
      <c r="BXX74" s="386"/>
      <c r="BXY74" s="386"/>
      <c r="BXZ74" s="386"/>
      <c r="BYA74" s="386"/>
      <c r="BYB74" s="386"/>
      <c r="BYC74" s="386"/>
      <c r="BYD74" s="386"/>
      <c r="BYE74" s="386"/>
      <c r="BYF74" s="386"/>
      <c r="BYG74" s="386"/>
      <c r="BYH74" s="386"/>
      <c r="BYI74" s="386"/>
      <c r="BYJ74" s="386"/>
      <c r="BYK74" s="386"/>
      <c r="BYL74" s="386"/>
      <c r="BYM74" s="386"/>
      <c r="BYN74" s="386"/>
      <c r="BYO74" s="386"/>
      <c r="BYP74" s="386"/>
      <c r="BYQ74" s="386"/>
      <c r="BYR74" s="386"/>
      <c r="BYS74" s="386"/>
      <c r="BYT74" s="386"/>
      <c r="BYU74" s="386"/>
      <c r="BYV74" s="386"/>
      <c r="BYW74" s="386"/>
      <c r="BYX74" s="386"/>
      <c r="BYY74" s="386"/>
      <c r="BYZ74" s="386"/>
      <c r="BZA74" s="386"/>
      <c r="BZB74" s="386"/>
      <c r="BZC74" s="386"/>
      <c r="BZD74" s="386"/>
      <c r="BZE74" s="386"/>
      <c r="BZF74" s="386"/>
      <c r="BZG74" s="386"/>
      <c r="BZH74" s="386"/>
      <c r="BZI74" s="386"/>
      <c r="BZJ74" s="386"/>
      <c r="BZK74" s="386"/>
      <c r="BZL74" s="386"/>
      <c r="BZM74" s="386"/>
      <c r="BZN74" s="386"/>
      <c r="BZO74" s="386"/>
      <c r="BZP74" s="386"/>
      <c r="BZQ74" s="386"/>
      <c r="BZR74" s="386"/>
      <c r="BZS74" s="386"/>
      <c r="BZT74" s="386"/>
      <c r="BZU74" s="386"/>
      <c r="BZV74" s="386"/>
      <c r="BZW74" s="386"/>
      <c r="BZX74" s="386"/>
      <c r="BZY74" s="386"/>
      <c r="BZZ74" s="386"/>
      <c r="CAA74" s="386"/>
      <c r="CAB74" s="386"/>
      <c r="CAC74" s="386"/>
      <c r="CAD74" s="386"/>
      <c r="CAE74" s="386"/>
      <c r="CAF74" s="386"/>
      <c r="CAG74" s="386"/>
      <c r="CAH74" s="386"/>
      <c r="CAI74" s="386"/>
      <c r="CAJ74" s="386"/>
      <c r="CAK74" s="386"/>
      <c r="CAL74" s="386"/>
      <c r="CAM74" s="386"/>
      <c r="CAN74" s="386"/>
      <c r="CAO74" s="386"/>
      <c r="CAP74" s="386"/>
      <c r="CAQ74" s="386"/>
      <c r="CAR74" s="386"/>
      <c r="CAS74" s="386"/>
      <c r="CAT74" s="386"/>
      <c r="CAU74" s="386"/>
      <c r="CAV74" s="386"/>
      <c r="CAW74" s="386"/>
      <c r="CAX74" s="386"/>
      <c r="CAY74" s="386"/>
      <c r="CAZ74" s="386"/>
      <c r="CBA74" s="386"/>
      <c r="CBB74" s="386"/>
      <c r="CBC74" s="386"/>
      <c r="CBD74" s="386"/>
      <c r="CBE74" s="386"/>
      <c r="CBF74" s="386"/>
      <c r="CBG74" s="386"/>
      <c r="CBH74" s="386"/>
      <c r="CBI74" s="386"/>
      <c r="CBJ74" s="386"/>
      <c r="CBK74" s="386"/>
      <c r="CBL74" s="386"/>
      <c r="CBM74" s="386"/>
      <c r="CBN74" s="386"/>
      <c r="CBO74" s="386"/>
      <c r="CBP74" s="386"/>
      <c r="CBQ74" s="386"/>
      <c r="CBR74" s="386"/>
      <c r="CBS74" s="386"/>
      <c r="CBT74" s="386"/>
      <c r="CBU74" s="386"/>
      <c r="CBV74" s="386"/>
      <c r="CBW74" s="386"/>
      <c r="CBX74" s="386"/>
      <c r="CBY74" s="386"/>
      <c r="CBZ74" s="386"/>
      <c r="CCA74" s="386"/>
      <c r="CCB74" s="386"/>
      <c r="CCC74" s="386"/>
      <c r="CCD74" s="386"/>
      <c r="CCE74" s="386"/>
      <c r="CCF74" s="386"/>
      <c r="CCG74" s="386"/>
      <c r="CCH74" s="386"/>
      <c r="CCI74" s="386"/>
      <c r="CCJ74" s="386"/>
      <c r="CCK74" s="386"/>
      <c r="CCL74" s="386"/>
      <c r="CCM74" s="386"/>
      <c r="CCN74" s="386"/>
      <c r="CCO74" s="386"/>
      <c r="CCP74" s="386"/>
      <c r="CCQ74" s="386"/>
      <c r="CCR74" s="386"/>
      <c r="CCS74" s="386"/>
      <c r="CCT74" s="386"/>
      <c r="CCU74" s="386"/>
      <c r="CCV74" s="386"/>
      <c r="CCW74" s="386"/>
      <c r="CCX74" s="386"/>
      <c r="CCY74" s="386"/>
      <c r="CCZ74" s="386"/>
      <c r="CDA74" s="386"/>
      <c r="CDB74" s="386"/>
      <c r="CDC74" s="386"/>
      <c r="CDD74" s="386"/>
      <c r="CDE74" s="386"/>
      <c r="CDF74" s="386"/>
      <c r="CDG74" s="386"/>
      <c r="CDH74" s="386"/>
      <c r="CDI74" s="386"/>
      <c r="CDJ74" s="386"/>
      <c r="CDK74" s="386"/>
      <c r="CDL74" s="386"/>
      <c r="CDM74" s="386"/>
      <c r="CDN74" s="386"/>
      <c r="CDO74" s="386"/>
      <c r="CDP74" s="386"/>
      <c r="CDQ74" s="386"/>
      <c r="CDR74" s="386"/>
      <c r="CDS74" s="386"/>
      <c r="CDT74" s="386"/>
      <c r="CDU74" s="386"/>
      <c r="CDV74" s="386"/>
      <c r="CDW74" s="386"/>
      <c r="CDX74" s="386"/>
      <c r="CDY74" s="386"/>
      <c r="CDZ74" s="386"/>
      <c r="CEA74" s="386"/>
      <c r="CEB74" s="386"/>
      <c r="CEC74" s="386"/>
      <c r="CED74" s="386"/>
      <c r="CEE74" s="386"/>
      <c r="CEF74" s="386"/>
      <c r="CEG74" s="386"/>
      <c r="CEH74" s="386"/>
      <c r="CEI74" s="386"/>
      <c r="CEJ74" s="386"/>
      <c r="CEK74" s="386"/>
      <c r="CEL74" s="386"/>
      <c r="CEM74" s="386"/>
      <c r="CEN74" s="386"/>
      <c r="CEO74" s="386"/>
      <c r="CEP74" s="386"/>
      <c r="CEQ74" s="386"/>
      <c r="CER74" s="386"/>
      <c r="CES74" s="386"/>
      <c r="CET74" s="386"/>
      <c r="CEU74" s="386"/>
      <c r="CEV74" s="386"/>
      <c r="CEW74" s="386"/>
      <c r="CEX74" s="386"/>
      <c r="CEY74" s="386"/>
      <c r="CEZ74" s="386"/>
      <c r="CFA74" s="386"/>
      <c r="CFB74" s="386"/>
      <c r="CFC74" s="386"/>
      <c r="CFD74" s="386"/>
      <c r="CFE74" s="386"/>
      <c r="CFF74" s="386"/>
      <c r="CFG74" s="386"/>
      <c r="CFH74" s="386"/>
      <c r="CFI74" s="386"/>
      <c r="CFJ74" s="386"/>
      <c r="CFK74" s="386"/>
      <c r="CFL74" s="386"/>
      <c r="CFM74" s="386"/>
      <c r="CFN74" s="386"/>
      <c r="CFO74" s="386"/>
      <c r="CFP74" s="386"/>
      <c r="CFQ74" s="386"/>
      <c r="CFR74" s="386"/>
      <c r="CFS74" s="386"/>
      <c r="CFT74" s="386"/>
      <c r="CFU74" s="386"/>
      <c r="CFV74" s="386"/>
      <c r="CFW74" s="386"/>
      <c r="CFX74" s="386"/>
      <c r="CFY74" s="386"/>
      <c r="CFZ74" s="386"/>
      <c r="CGA74" s="386"/>
      <c r="CGB74" s="386"/>
      <c r="CGC74" s="386"/>
      <c r="CGD74" s="386"/>
      <c r="CGE74" s="386"/>
      <c r="CGF74" s="386"/>
      <c r="CGG74" s="386"/>
      <c r="CGH74" s="386"/>
      <c r="CGI74" s="386"/>
      <c r="CGJ74" s="386"/>
      <c r="CGK74" s="386"/>
      <c r="CGL74" s="386"/>
      <c r="CGM74" s="386"/>
      <c r="CGN74" s="386"/>
      <c r="CGO74" s="386"/>
      <c r="CGP74" s="386"/>
      <c r="CGQ74" s="386"/>
      <c r="CGR74" s="386"/>
      <c r="CGS74" s="386"/>
      <c r="CGT74" s="386"/>
      <c r="CGU74" s="386"/>
      <c r="CGV74" s="386"/>
      <c r="CGW74" s="386"/>
      <c r="CGX74" s="386"/>
      <c r="CGY74" s="386"/>
      <c r="CGZ74" s="386"/>
      <c r="CHA74" s="386"/>
      <c r="CHB74" s="386"/>
      <c r="CHC74" s="386"/>
      <c r="CHD74" s="386"/>
      <c r="CHE74" s="386"/>
      <c r="CHF74" s="386"/>
      <c r="CHG74" s="386"/>
      <c r="CHH74" s="386"/>
      <c r="CHI74" s="386"/>
      <c r="CHJ74" s="386"/>
      <c r="CHK74" s="386"/>
      <c r="CHL74" s="386"/>
      <c r="CHM74" s="386"/>
      <c r="CHN74" s="386"/>
      <c r="CHO74" s="386"/>
      <c r="CHP74" s="386"/>
      <c r="CHQ74" s="386"/>
      <c r="CHR74" s="386"/>
      <c r="CHS74" s="386"/>
      <c r="CHT74" s="386"/>
      <c r="CHU74" s="386"/>
      <c r="CHV74" s="386"/>
      <c r="CHW74" s="386"/>
      <c r="CHX74" s="386"/>
      <c r="CHY74" s="386"/>
      <c r="CHZ74" s="386"/>
      <c r="CIA74" s="386"/>
      <c r="CIB74" s="386"/>
      <c r="CIC74" s="386"/>
      <c r="CID74" s="386"/>
      <c r="CIE74" s="386"/>
      <c r="CIF74" s="386"/>
      <c r="CIG74" s="386"/>
      <c r="CIH74" s="386"/>
      <c r="CII74" s="386"/>
      <c r="CIJ74" s="386"/>
      <c r="CIK74" s="386"/>
      <c r="CIL74" s="386"/>
      <c r="CIM74" s="386"/>
      <c r="CIN74" s="386"/>
      <c r="CIO74" s="386"/>
      <c r="CIP74" s="386"/>
      <c r="CIQ74" s="386"/>
      <c r="CIR74" s="386"/>
      <c r="CIS74" s="386"/>
      <c r="CIT74" s="386"/>
      <c r="CIU74" s="386"/>
      <c r="CIV74" s="386"/>
      <c r="CIW74" s="386"/>
      <c r="CIX74" s="386"/>
      <c r="CIY74" s="386"/>
      <c r="CIZ74" s="386"/>
      <c r="CJA74" s="386"/>
      <c r="CJB74" s="386"/>
      <c r="CJC74" s="386"/>
      <c r="CJD74" s="386"/>
      <c r="CJE74" s="386"/>
      <c r="CJF74" s="386"/>
      <c r="CJG74" s="386"/>
      <c r="CJH74" s="386"/>
      <c r="CJI74" s="386"/>
      <c r="CJJ74" s="386"/>
      <c r="CJK74" s="386"/>
      <c r="CJL74" s="386"/>
      <c r="CJM74" s="386"/>
      <c r="CJN74" s="386"/>
      <c r="CJO74" s="386"/>
      <c r="CJP74" s="386"/>
      <c r="CJQ74" s="386"/>
      <c r="CJR74" s="386"/>
      <c r="CJS74" s="386"/>
      <c r="CJT74" s="386"/>
      <c r="CJU74" s="386"/>
      <c r="CJV74" s="386"/>
      <c r="CJW74" s="386"/>
      <c r="CJX74" s="386"/>
      <c r="CJY74" s="386"/>
      <c r="CJZ74" s="386"/>
      <c r="CKA74" s="386"/>
      <c r="CKB74" s="386"/>
      <c r="CKC74" s="386"/>
      <c r="CKD74" s="386"/>
      <c r="CKE74" s="386"/>
      <c r="CKF74" s="386"/>
      <c r="CKG74" s="386"/>
      <c r="CKH74" s="386"/>
      <c r="CKI74" s="386"/>
      <c r="CKJ74" s="386"/>
      <c r="CKK74" s="386"/>
      <c r="CKL74" s="386"/>
      <c r="CKM74" s="386"/>
      <c r="CKN74" s="386"/>
      <c r="CKO74" s="386"/>
      <c r="CKP74" s="386"/>
      <c r="CKQ74" s="386"/>
      <c r="CKR74" s="386"/>
      <c r="CKS74" s="386"/>
      <c r="CKT74" s="386"/>
      <c r="CKU74" s="386"/>
      <c r="CKV74" s="386"/>
      <c r="CKW74" s="386"/>
      <c r="CKX74" s="386"/>
      <c r="CKY74" s="386"/>
      <c r="CKZ74" s="386"/>
      <c r="CLA74" s="386"/>
      <c r="CLB74" s="386"/>
      <c r="CLC74" s="386"/>
      <c r="CLD74" s="386"/>
      <c r="CLE74" s="386"/>
      <c r="CLF74" s="386"/>
      <c r="CLG74" s="386"/>
      <c r="CLH74" s="386"/>
      <c r="CLI74" s="386"/>
      <c r="CLJ74" s="386"/>
      <c r="CLK74" s="386"/>
      <c r="CLL74" s="386"/>
      <c r="CLM74" s="386"/>
      <c r="CLN74" s="386"/>
      <c r="CLO74" s="386"/>
      <c r="CLP74" s="386"/>
      <c r="CLQ74" s="386"/>
      <c r="CLR74" s="386"/>
      <c r="CLS74" s="386"/>
      <c r="CLT74" s="386"/>
      <c r="CLU74" s="386"/>
      <c r="CLV74" s="386"/>
      <c r="CLW74" s="386"/>
      <c r="CLX74" s="386"/>
      <c r="CLY74" s="386"/>
      <c r="CLZ74" s="386"/>
      <c r="CMA74" s="386"/>
      <c r="CMB74" s="386"/>
      <c r="CMC74" s="386"/>
      <c r="CMD74" s="386"/>
      <c r="CME74" s="386"/>
      <c r="CMF74" s="386"/>
      <c r="CMG74" s="386"/>
      <c r="CMH74" s="386"/>
      <c r="CMI74" s="386"/>
      <c r="CMJ74" s="386"/>
      <c r="CMK74" s="386"/>
      <c r="CML74" s="386"/>
      <c r="CMM74" s="386"/>
      <c r="CMN74" s="386"/>
      <c r="CMO74" s="386"/>
      <c r="CMP74" s="386"/>
      <c r="CMQ74" s="386"/>
      <c r="CMR74" s="386"/>
      <c r="CMS74" s="386"/>
      <c r="CMT74" s="386"/>
      <c r="CMU74" s="386"/>
      <c r="CMV74" s="386"/>
      <c r="CMW74" s="386"/>
      <c r="CMX74" s="386"/>
      <c r="CMY74" s="386"/>
      <c r="CMZ74" s="386"/>
      <c r="CNA74" s="386"/>
      <c r="CNB74" s="386"/>
      <c r="CNC74" s="386"/>
      <c r="CND74" s="386"/>
      <c r="CNE74" s="386"/>
      <c r="CNF74" s="386"/>
      <c r="CNG74" s="386"/>
      <c r="CNH74" s="386"/>
      <c r="CNI74" s="386"/>
      <c r="CNJ74" s="386"/>
      <c r="CNK74" s="386"/>
      <c r="CNL74" s="386"/>
      <c r="CNM74" s="386"/>
      <c r="CNN74" s="386"/>
      <c r="CNO74" s="386"/>
      <c r="CNP74" s="386"/>
      <c r="CNQ74" s="386"/>
      <c r="CNR74" s="386"/>
      <c r="CNS74" s="386"/>
      <c r="CNT74" s="386"/>
      <c r="CNU74" s="386"/>
      <c r="CNV74" s="386"/>
      <c r="CNW74" s="386"/>
      <c r="CNX74" s="386"/>
      <c r="CNY74" s="386"/>
      <c r="CNZ74" s="386"/>
      <c r="COA74" s="386"/>
      <c r="COB74" s="386"/>
      <c r="COC74" s="386"/>
      <c r="COD74" s="386"/>
      <c r="COE74" s="386"/>
      <c r="COF74" s="386"/>
      <c r="COG74" s="386"/>
      <c r="COH74" s="386"/>
      <c r="COI74" s="386"/>
      <c r="COJ74" s="386"/>
      <c r="COK74" s="386"/>
      <c r="COL74" s="386"/>
      <c r="COM74" s="386"/>
      <c r="CON74" s="386"/>
      <c r="COO74" s="386"/>
      <c r="COP74" s="386"/>
      <c r="COQ74" s="386"/>
      <c r="COR74" s="386"/>
      <c r="COS74" s="386"/>
      <c r="COT74" s="386"/>
      <c r="COU74" s="386"/>
      <c r="COV74" s="386"/>
      <c r="COW74" s="386"/>
      <c r="COX74" s="386"/>
      <c r="COY74" s="386"/>
      <c r="COZ74" s="386"/>
      <c r="CPA74" s="386"/>
      <c r="CPB74" s="386"/>
      <c r="CPC74" s="386"/>
      <c r="CPD74" s="386"/>
      <c r="CPE74" s="386"/>
      <c r="CPF74" s="386"/>
      <c r="CPG74" s="386"/>
      <c r="CPH74" s="386"/>
      <c r="CPI74" s="386"/>
      <c r="CPJ74" s="386"/>
      <c r="CPK74" s="386"/>
      <c r="CPL74" s="386"/>
      <c r="CPM74" s="386"/>
      <c r="CPN74" s="386"/>
      <c r="CPO74" s="386"/>
      <c r="CPP74" s="386"/>
      <c r="CPQ74" s="386"/>
      <c r="CPR74" s="386"/>
      <c r="CPS74" s="386"/>
      <c r="CPT74" s="386"/>
      <c r="CPU74" s="386"/>
      <c r="CPV74" s="386"/>
      <c r="CPW74" s="386"/>
      <c r="CPX74" s="386"/>
      <c r="CPY74" s="386"/>
      <c r="CPZ74" s="386"/>
      <c r="CQA74" s="386"/>
      <c r="CQB74" s="386"/>
      <c r="CQC74" s="386"/>
      <c r="CQD74" s="386"/>
      <c r="CQE74" s="386"/>
      <c r="CQF74" s="386"/>
      <c r="CQG74" s="386"/>
      <c r="CQH74" s="386"/>
      <c r="CQI74" s="386"/>
      <c r="CQJ74" s="386"/>
      <c r="CQK74" s="386"/>
      <c r="CQL74" s="386"/>
      <c r="CQM74" s="386"/>
      <c r="CQN74" s="386"/>
      <c r="CQO74" s="386"/>
      <c r="CQP74" s="386"/>
      <c r="CQQ74" s="386"/>
      <c r="CQR74" s="386"/>
      <c r="CQS74" s="386"/>
      <c r="CQT74" s="386"/>
      <c r="CQU74" s="386"/>
      <c r="CQV74" s="386"/>
      <c r="CQW74" s="386"/>
      <c r="CQX74" s="386"/>
      <c r="CQY74" s="386"/>
      <c r="CQZ74" s="386"/>
      <c r="CRA74" s="386"/>
      <c r="CRB74" s="386"/>
      <c r="CRC74" s="386"/>
      <c r="CRD74" s="386"/>
      <c r="CRE74" s="386"/>
      <c r="CRF74" s="386"/>
      <c r="CRG74" s="386"/>
      <c r="CRH74" s="386"/>
      <c r="CRI74" s="386"/>
      <c r="CRJ74" s="386"/>
      <c r="CRK74" s="386"/>
      <c r="CRL74" s="386"/>
      <c r="CRM74" s="386"/>
      <c r="CRN74" s="386"/>
      <c r="CRO74" s="386"/>
      <c r="CRP74" s="386"/>
      <c r="CRQ74" s="386"/>
      <c r="CRR74" s="386"/>
      <c r="CRS74" s="386"/>
      <c r="CRT74" s="386"/>
      <c r="CRU74" s="386"/>
      <c r="CRV74" s="386"/>
      <c r="CRW74" s="386"/>
      <c r="CRX74" s="386"/>
      <c r="CRY74" s="386"/>
      <c r="CRZ74" s="386"/>
      <c r="CSA74" s="386"/>
      <c r="CSB74" s="386"/>
      <c r="CSC74" s="386"/>
      <c r="CSD74" s="386"/>
      <c r="CSE74" s="386"/>
      <c r="CSF74" s="386"/>
      <c r="CSG74" s="386"/>
      <c r="CSH74" s="386"/>
      <c r="CSI74" s="386"/>
      <c r="CSJ74" s="386"/>
      <c r="CSK74" s="386"/>
      <c r="CSL74" s="386"/>
      <c r="CSM74" s="386"/>
      <c r="CSN74" s="386"/>
      <c r="CSO74" s="386"/>
      <c r="CSP74" s="386"/>
      <c r="CSQ74" s="386"/>
      <c r="CSR74" s="386"/>
      <c r="CSS74" s="386"/>
      <c r="CST74" s="386"/>
      <c r="CSU74" s="386"/>
      <c r="CSV74" s="386"/>
      <c r="CSW74" s="386"/>
      <c r="CSX74" s="386"/>
      <c r="CSY74" s="386"/>
      <c r="CSZ74" s="386"/>
      <c r="CTA74" s="386"/>
      <c r="CTB74" s="386"/>
      <c r="CTC74" s="386"/>
      <c r="CTD74" s="386"/>
      <c r="CTE74" s="386"/>
      <c r="CTF74" s="386"/>
      <c r="CTG74" s="386"/>
      <c r="CTH74" s="386"/>
      <c r="CTI74" s="386"/>
      <c r="CTJ74" s="386"/>
      <c r="CTK74" s="386"/>
      <c r="CTL74" s="386"/>
      <c r="CTM74" s="386"/>
      <c r="CTN74" s="386"/>
      <c r="CTO74" s="386"/>
      <c r="CTP74" s="386"/>
      <c r="CTQ74" s="386"/>
      <c r="CTR74" s="386"/>
      <c r="CTS74" s="386"/>
      <c r="CTT74" s="386"/>
      <c r="CTU74" s="386"/>
      <c r="CTV74" s="386"/>
      <c r="CTW74" s="386"/>
      <c r="CTX74" s="386"/>
      <c r="CTY74" s="386"/>
      <c r="CTZ74" s="386"/>
      <c r="CUA74" s="386"/>
      <c r="CUB74" s="386"/>
      <c r="CUC74" s="386"/>
      <c r="CUD74" s="386"/>
      <c r="CUE74" s="386"/>
      <c r="CUF74" s="386"/>
      <c r="CUG74" s="386"/>
      <c r="CUH74" s="386"/>
      <c r="CUI74" s="386"/>
      <c r="CUJ74" s="386"/>
      <c r="CUK74" s="386"/>
      <c r="CUL74" s="386"/>
      <c r="CUM74" s="386"/>
      <c r="CUN74" s="386"/>
      <c r="CUO74" s="386"/>
      <c r="CUP74" s="386"/>
      <c r="CUQ74" s="386"/>
      <c r="CUR74" s="386"/>
      <c r="CUS74" s="386"/>
      <c r="CUT74" s="386"/>
      <c r="CUU74" s="386"/>
      <c r="CUV74" s="386"/>
      <c r="CUW74" s="386"/>
      <c r="CUX74" s="386"/>
      <c r="CUY74" s="386"/>
      <c r="CUZ74" s="386"/>
      <c r="CVA74" s="386"/>
      <c r="CVB74" s="386"/>
      <c r="CVC74" s="386"/>
      <c r="CVD74" s="386"/>
      <c r="CVE74" s="386"/>
      <c r="CVF74" s="386"/>
      <c r="CVG74" s="386"/>
      <c r="CVH74" s="386"/>
      <c r="CVI74" s="386"/>
      <c r="CVJ74" s="386"/>
      <c r="CVK74" s="386"/>
      <c r="CVL74" s="386"/>
      <c r="CVM74" s="386"/>
      <c r="CVN74" s="386"/>
      <c r="CVO74" s="386"/>
      <c r="CVP74" s="386"/>
      <c r="CVQ74" s="386"/>
      <c r="CVR74" s="386"/>
      <c r="CVS74" s="386"/>
      <c r="CVT74" s="386"/>
      <c r="CVU74" s="386"/>
      <c r="CVV74" s="386"/>
      <c r="CVW74" s="386"/>
      <c r="CVX74" s="386"/>
      <c r="CVY74" s="386"/>
      <c r="CVZ74" s="386"/>
      <c r="CWA74" s="386"/>
      <c r="CWB74" s="386"/>
      <c r="CWC74" s="386"/>
      <c r="CWD74" s="386"/>
      <c r="CWE74" s="386"/>
      <c r="CWF74" s="386"/>
      <c r="CWG74" s="386"/>
      <c r="CWH74" s="386"/>
      <c r="CWI74" s="386"/>
      <c r="CWJ74" s="386"/>
      <c r="CWK74" s="386"/>
      <c r="CWL74" s="386"/>
      <c r="CWM74" s="386"/>
      <c r="CWN74" s="386"/>
      <c r="CWO74" s="386"/>
      <c r="CWP74" s="386"/>
      <c r="CWQ74" s="386"/>
      <c r="CWR74" s="386"/>
      <c r="CWS74" s="386"/>
      <c r="CWT74" s="386"/>
      <c r="CWU74" s="386"/>
      <c r="CWV74" s="386"/>
      <c r="CWW74" s="386"/>
      <c r="CWX74" s="386"/>
      <c r="CWY74" s="386"/>
      <c r="CWZ74" s="386"/>
      <c r="CXA74" s="386"/>
      <c r="CXB74" s="386"/>
      <c r="CXC74" s="386"/>
      <c r="CXD74" s="386"/>
      <c r="CXE74" s="386"/>
      <c r="CXF74" s="386"/>
      <c r="CXG74" s="386"/>
      <c r="CXH74" s="386"/>
      <c r="CXI74" s="386"/>
      <c r="CXJ74" s="386"/>
      <c r="CXK74" s="386"/>
      <c r="CXL74" s="386"/>
      <c r="CXM74" s="386"/>
      <c r="CXN74" s="386"/>
      <c r="CXO74" s="386"/>
      <c r="CXP74" s="386"/>
      <c r="CXQ74" s="386"/>
      <c r="CXR74" s="386"/>
      <c r="CXS74" s="386"/>
      <c r="CXT74" s="386"/>
      <c r="CXU74" s="386"/>
      <c r="CXV74" s="386"/>
      <c r="CXW74" s="386"/>
      <c r="CXX74" s="386"/>
      <c r="CXY74" s="386"/>
      <c r="CXZ74" s="386"/>
      <c r="CYA74" s="386"/>
      <c r="CYB74" s="386"/>
      <c r="CYC74" s="386"/>
      <c r="CYD74" s="386"/>
      <c r="CYE74" s="386"/>
      <c r="CYF74" s="386"/>
      <c r="CYG74" s="386"/>
      <c r="CYH74" s="386"/>
      <c r="CYI74" s="386"/>
      <c r="CYJ74" s="386"/>
      <c r="CYK74" s="386"/>
      <c r="CYL74" s="386"/>
      <c r="CYM74" s="386"/>
      <c r="CYN74" s="386"/>
      <c r="CYO74" s="386"/>
      <c r="CYP74" s="386"/>
      <c r="CYQ74" s="386"/>
      <c r="CYR74" s="386"/>
      <c r="CYS74" s="386"/>
      <c r="CYT74" s="386"/>
      <c r="CYU74" s="386"/>
      <c r="CYV74" s="386"/>
      <c r="CYW74" s="386"/>
      <c r="CYX74" s="386"/>
      <c r="CYY74" s="386"/>
      <c r="CYZ74" s="386"/>
      <c r="CZA74" s="386"/>
      <c r="CZB74" s="386"/>
      <c r="CZC74" s="386"/>
      <c r="CZD74" s="386"/>
      <c r="CZE74" s="386"/>
      <c r="CZF74" s="386"/>
      <c r="CZG74" s="386"/>
      <c r="CZH74" s="386"/>
      <c r="CZI74" s="386"/>
      <c r="CZJ74" s="386"/>
      <c r="CZK74" s="386"/>
      <c r="CZL74" s="386"/>
      <c r="CZM74" s="386"/>
      <c r="CZN74" s="386"/>
      <c r="CZO74" s="386"/>
      <c r="CZP74" s="386"/>
      <c r="CZQ74" s="386"/>
      <c r="CZR74" s="386"/>
      <c r="CZS74" s="386"/>
      <c r="CZT74" s="386"/>
      <c r="CZU74" s="386"/>
      <c r="CZV74" s="386"/>
      <c r="CZW74" s="386"/>
      <c r="CZX74" s="386"/>
      <c r="CZY74" s="386"/>
      <c r="CZZ74" s="386"/>
      <c r="DAA74" s="386"/>
      <c r="DAB74" s="386"/>
      <c r="DAC74" s="386"/>
      <c r="DAD74" s="386"/>
      <c r="DAE74" s="386"/>
      <c r="DAF74" s="386"/>
      <c r="DAG74" s="386"/>
      <c r="DAH74" s="386"/>
      <c r="DAI74" s="386"/>
      <c r="DAJ74" s="386"/>
      <c r="DAK74" s="386"/>
      <c r="DAL74" s="386"/>
      <c r="DAM74" s="386"/>
      <c r="DAN74" s="386"/>
      <c r="DAO74" s="386"/>
      <c r="DAP74" s="386"/>
      <c r="DAQ74" s="386"/>
      <c r="DAR74" s="386"/>
      <c r="DAS74" s="386"/>
      <c r="DAT74" s="386"/>
      <c r="DAU74" s="386"/>
      <c r="DAV74" s="386"/>
      <c r="DAW74" s="386"/>
      <c r="DAX74" s="386"/>
      <c r="DAY74" s="386"/>
      <c r="DAZ74" s="386"/>
      <c r="DBA74" s="386"/>
      <c r="DBB74" s="386"/>
      <c r="DBC74" s="386"/>
      <c r="DBD74" s="386"/>
      <c r="DBE74" s="386"/>
      <c r="DBF74" s="386"/>
      <c r="DBG74" s="386"/>
      <c r="DBH74" s="386"/>
      <c r="DBI74" s="386"/>
      <c r="DBJ74" s="386"/>
      <c r="DBK74" s="386"/>
      <c r="DBL74" s="386"/>
      <c r="DBM74" s="386"/>
      <c r="DBN74" s="386"/>
      <c r="DBO74" s="386"/>
      <c r="DBP74" s="386"/>
      <c r="DBQ74" s="386"/>
      <c r="DBR74" s="386"/>
      <c r="DBS74" s="386"/>
      <c r="DBT74" s="386"/>
      <c r="DBU74" s="386"/>
      <c r="DBV74" s="386"/>
      <c r="DBW74" s="386"/>
      <c r="DBX74" s="386"/>
      <c r="DBY74" s="386"/>
      <c r="DBZ74" s="386"/>
      <c r="DCA74" s="386"/>
      <c r="DCB74" s="386"/>
      <c r="DCC74" s="386"/>
      <c r="DCD74" s="386"/>
      <c r="DCE74" s="386"/>
      <c r="DCF74" s="386"/>
      <c r="DCG74" s="386"/>
      <c r="DCH74" s="386"/>
      <c r="DCI74" s="386"/>
      <c r="DCJ74" s="386"/>
      <c r="DCK74" s="386"/>
      <c r="DCL74" s="386"/>
      <c r="DCM74" s="386"/>
      <c r="DCN74" s="386"/>
      <c r="DCO74" s="386"/>
      <c r="DCP74" s="386"/>
      <c r="DCQ74" s="386"/>
      <c r="DCR74" s="386"/>
      <c r="DCS74" s="386"/>
      <c r="DCT74" s="386"/>
      <c r="DCU74" s="386"/>
      <c r="DCV74" s="386"/>
      <c r="DCW74" s="386"/>
      <c r="DCX74" s="386"/>
      <c r="DCY74" s="386"/>
      <c r="DCZ74" s="386"/>
      <c r="DDA74" s="386"/>
      <c r="DDB74" s="386"/>
      <c r="DDC74" s="386"/>
      <c r="DDD74" s="386"/>
      <c r="DDE74" s="386"/>
      <c r="DDF74" s="386"/>
      <c r="DDG74" s="386"/>
      <c r="DDH74" s="386"/>
      <c r="DDI74" s="386"/>
      <c r="DDJ74" s="386"/>
      <c r="DDK74" s="386"/>
      <c r="DDL74" s="386"/>
      <c r="DDM74" s="386"/>
      <c r="DDN74" s="386"/>
      <c r="DDO74" s="386"/>
      <c r="DDP74" s="386"/>
      <c r="DDQ74" s="386"/>
      <c r="DDR74" s="386"/>
      <c r="DDS74" s="386"/>
      <c r="DDT74" s="386"/>
      <c r="DDU74" s="386"/>
      <c r="DDV74" s="386"/>
      <c r="DDW74" s="386"/>
      <c r="DDX74" s="386"/>
      <c r="DDY74" s="386"/>
      <c r="DDZ74" s="386"/>
      <c r="DEA74" s="386"/>
      <c r="DEB74" s="386"/>
      <c r="DEC74" s="386"/>
      <c r="DED74" s="386"/>
      <c r="DEE74" s="386"/>
      <c r="DEF74" s="386"/>
      <c r="DEG74" s="386"/>
      <c r="DEH74" s="386"/>
      <c r="DEI74" s="386"/>
      <c r="DEJ74" s="386"/>
      <c r="DEK74" s="386"/>
      <c r="DEL74" s="386"/>
      <c r="DEM74" s="386"/>
      <c r="DEN74" s="386"/>
      <c r="DEO74" s="386"/>
      <c r="DEP74" s="386"/>
      <c r="DEQ74" s="386"/>
      <c r="DER74" s="386"/>
      <c r="DES74" s="386"/>
      <c r="DET74" s="386"/>
      <c r="DEU74" s="386"/>
      <c r="DEV74" s="386"/>
      <c r="DEW74" s="386"/>
      <c r="DEX74" s="386"/>
      <c r="DEY74" s="386"/>
      <c r="DEZ74" s="386"/>
      <c r="DFA74" s="386"/>
      <c r="DFB74" s="386"/>
      <c r="DFC74" s="386"/>
      <c r="DFD74" s="386"/>
      <c r="DFE74" s="386"/>
      <c r="DFF74" s="386"/>
      <c r="DFG74" s="386"/>
      <c r="DFH74" s="386"/>
      <c r="DFI74" s="386"/>
      <c r="DFJ74" s="386"/>
      <c r="DFK74" s="386"/>
      <c r="DFL74" s="386"/>
      <c r="DFM74" s="386"/>
      <c r="DFN74" s="386"/>
      <c r="DFO74" s="386"/>
      <c r="DFP74" s="386"/>
      <c r="DFQ74" s="386"/>
      <c r="DFR74" s="386"/>
      <c r="DFS74" s="386"/>
      <c r="DFT74" s="386"/>
      <c r="DFU74" s="386"/>
      <c r="DFV74" s="386"/>
      <c r="DFW74" s="386"/>
      <c r="DFX74" s="386"/>
      <c r="DFY74" s="386"/>
      <c r="DFZ74" s="386"/>
      <c r="DGA74" s="386"/>
      <c r="DGB74" s="386"/>
      <c r="DGC74" s="386"/>
      <c r="DGD74" s="386"/>
      <c r="DGE74" s="386"/>
      <c r="DGF74" s="386"/>
      <c r="DGG74" s="386"/>
      <c r="DGH74" s="386"/>
      <c r="DGI74" s="386"/>
      <c r="DGJ74" s="386"/>
      <c r="DGK74" s="386"/>
      <c r="DGL74" s="386"/>
      <c r="DGM74" s="386"/>
      <c r="DGN74" s="386"/>
      <c r="DGO74" s="386"/>
      <c r="DGP74" s="386"/>
      <c r="DGQ74" s="386"/>
      <c r="DGR74" s="386"/>
      <c r="DGS74" s="386"/>
      <c r="DGT74" s="386"/>
      <c r="DGU74" s="386"/>
      <c r="DGV74" s="386"/>
      <c r="DGW74" s="386"/>
      <c r="DGX74" s="386"/>
      <c r="DGY74" s="386"/>
      <c r="DGZ74" s="386"/>
      <c r="DHA74" s="386"/>
      <c r="DHB74" s="386"/>
      <c r="DHC74" s="386"/>
      <c r="DHD74" s="386"/>
      <c r="DHE74" s="386"/>
      <c r="DHF74" s="386"/>
      <c r="DHG74" s="386"/>
      <c r="DHH74" s="386"/>
      <c r="DHI74" s="386"/>
      <c r="DHJ74" s="386"/>
      <c r="DHK74" s="386"/>
      <c r="DHL74" s="386"/>
      <c r="DHM74" s="386"/>
      <c r="DHN74" s="386"/>
      <c r="DHO74" s="386"/>
      <c r="DHP74" s="386"/>
      <c r="DHQ74" s="386"/>
      <c r="DHR74" s="386"/>
      <c r="DHS74" s="386"/>
      <c r="DHT74" s="386"/>
      <c r="DHU74" s="386"/>
      <c r="DHV74" s="386"/>
      <c r="DHW74" s="386"/>
      <c r="DHX74" s="386"/>
      <c r="DHY74" s="386"/>
      <c r="DHZ74" s="386"/>
      <c r="DIA74" s="386"/>
      <c r="DIB74" s="386"/>
      <c r="DIC74" s="386"/>
      <c r="DID74" s="386"/>
      <c r="DIE74" s="386"/>
      <c r="DIF74" s="386"/>
      <c r="DIG74" s="386"/>
      <c r="DIH74" s="386"/>
      <c r="DII74" s="386"/>
      <c r="DIJ74" s="386"/>
      <c r="DIK74" s="386"/>
      <c r="DIL74" s="386"/>
      <c r="DIM74" s="386"/>
      <c r="DIN74" s="386"/>
      <c r="DIO74" s="386"/>
      <c r="DIP74" s="386"/>
      <c r="DIQ74" s="386"/>
      <c r="DIR74" s="386"/>
      <c r="DIS74" s="386"/>
      <c r="DIT74" s="386"/>
      <c r="DIU74" s="386"/>
      <c r="DIV74" s="386"/>
      <c r="DIW74" s="386"/>
      <c r="DIX74" s="386"/>
      <c r="DIY74" s="386"/>
      <c r="DIZ74" s="386"/>
      <c r="DJA74" s="386"/>
      <c r="DJB74" s="386"/>
      <c r="DJC74" s="386"/>
      <c r="DJD74" s="386"/>
      <c r="DJE74" s="386"/>
      <c r="DJF74" s="386"/>
      <c r="DJG74" s="386"/>
      <c r="DJH74" s="386"/>
      <c r="DJI74" s="386"/>
      <c r="DJJ74" s="386"/>
      <c r="DJK74" s="386"/>
      <c r="DJL74" s="386"/>
      <c r="DJM74" s="386"/>
      <c r="DJN74" s="386"/>
      <c r="DJO74" s="386"/>
      <c r="DJP74" s="386"/>
      <c r="DJQ74" s="386"/>
      <c r="DJR74" s="386"/>
      <c r="DJS74" s="386"/>
      <c r="DJT74" s="386"/>
      <c r="DJU74" s="386"/>
      <c r="DJV74" s="386"/>
      <c r="DJW74" s="386"/>
      <c r="DJX74" s="386"/>
      <c r="DJY74" s="386"/>
      <c r="DJZ74" s="386"/>
      <c r="DKA74" s="386"/>
      <c r="DKB74" s="386"/>
      <c r="DKC74" s="386"/>
      <c r="DKD74" s="386"/>
      <c r="DKE74" s="386"/>
      <c r="DKF74" s="386"/>
      <c r="DKG74" s="386"/>
      <c r="DKH74" s="386"/>
      <c r="DKI74" s="386"/>
      <c r="DKJ74" s="386"/>
      <c r="DKK74" s="386"/>
      <c r="DKL74" s="386"/>
      <c r="DKM74" s="386"/>
      <c r="DKN74" s="386"/>
      <c r="DKO74" s="386"/>
      <c r="DKP74" s="386"/>
      <c r="DKQ74" s="386"/>
      <c r="DKR74" s="386"/>
      <c r="DKS74" s="386"/>
      <c r="DKT74" s="386"/>
      <c r="DKU74" s="386"/>
      <c r="DKV74" s="386"/>
      <c r="DKW74" s="386"/>
      <c r="DKX74" s="386"/>
      <c r="DKY74" s="386"/>
      <c r="DKZ74" s="386"/>
      <c r="DLA74" s="386"/>
      <c r="DLB74" s="386"/>
      <c r="DLC74" s="386"/>
      <c r="DLD74" s="386"/>
      <c r="DLE74" s="386"/>
      <c r="DLF74" s="386"/>
      <c r="DLG74" s="386"/>
      <c r="DLH74" s="386"/>
      <c r="DLI74" s="386"/>
      <c r="DLJ74" s="386"/>
      <c r="DLK74" s="386"/>
      <c r="DLL74" s="386"/>
      <c r="DLM74" s="386"/>
      <c r="DLN74" s="386"/>
      <c r="DLO74" s="386"/>
      <c r="DLP74" s="386"/>
      <c r="DLQ74" s="386"/>
      <c r="DLR74" s="386"/>
      <c r="DLS74" s="386"/>
      <c r="DLT74" s="386"/>
      <c r="DLU74" s="386"/>
      <c r="DLV74" s="386"/>
      <c r="DLW74" s="386"/>
      <c r="DLX74" s="386"/>
      <c r="DLY74" s="386"/>
      <c r="DLZ74" s="386"/>
      <c r="DMA74" s="386"/>
      <c r="DMB74" s="386"/>
      <c r="DMC74" s="386"/>
      <c r="DMD74" s="386"/>
      <c r="DME74" s="386"/>
      <c r="DMF74" s="386"/>
      <c r="DMG74" s="386"/>
      <c r="DMH74" s="386"/>
      <c r="DMI74" s="386"/>
      <c r="DMJ74" s="386"/>
      <c r="DMK74" s="386"/>
      <c r="DML74" s="386"/>
      <c r="DMM74" s="386"/>
      <c r="DMN74" s="386"/>
      <c r="DMO74" s="386"/>
      <c r="DMP74" s="386"/>
      <c r="DMQ74" s="386"/>
      <c r="DMR74" s="386"/>
      <c r="DMS74" s="386"/>
      <c r="DMT74" s="386"/>
      <c r="DMU74" s="386"/>
      <c r="DMV74" s="386"/>
      <c r="DMW74" s="386"/>
      <c r="DMX74" s="386"/>
      <c r="DMY74" s="386"/>
      <c r="DMZ74" s="386"/>
      <c r="DNA74" s="386"/>
      <c r="DNB74" s="386"/>
      <c r="DNC74" s="386"/>
      <c r="DND74" s="386"/>
      <c r="DNE74" s="386"/>
      <c r="DNF74" s="386"/>
      <c r="DNG74" s="386"/>
      <c r="DNH74" s="386"/>
      <c r="DNI74" s="386"/>
      <c r="DNJ74" s="386"/>
      <c r="DNK74" s="386"/>
      <c r="DNL74" s="386"/>
      <c r="DNM74" s="386"/>
      <c r="DNN74" s="386"/>
      <c r="DNO74" s="386"/>
      <c r="DNP74" s="386"/>
      <c r="DNQ74" s="386"/>
      <c r="DNR74" s="386"/>
      <c r="DNS74" s="386"/>
      <c r="DNT74" s="386"/>
      <c r="DNU74" s="386"/>
      <c r="DNV74" s="386"/>
      <c r="DNW74" s="386"/>
      <c r="DNX74" s="386"/>
      <c r="DNY74" s="386"/>
      <c r="DNZ74" s="386"/>
      <c r="DOA74" s="386"/>
      <c r="DOB74" s="386"/>
      <c r="DOC74" s="386"/>
      <c r="DOD74" s="386"/>
      <c r="DOE74" s="386"/>
      <c r="DOF74" s="386"/>
      <c r="DOG74" s="386"/>
      <c r="DOH74" s="386"/>
      <c r="DOI74" s="386"/>
      <c r="DOJ74" s="386"/>
      <c r="DOK74" s="386"/>
      <c r="DOL74" s="386"/>
      <c r="DOM74" s="386"/>
      <c r="DON74" s="386"/>
      <c r="DOO74" s="386"/>
      <c r="DOP74" s="386"/>
      <c r="DOQ74" s="386"/>
      <c r="DOR74" s="386"/>
      <c r="DOS74" s="386"/>
      <c r="DOT74" s="386"/>
      <c r="DOU74" s="386"/>
      <c r="DOV74" s="386"/>
      <c r="DOW74" s="386"/>
      <c r="DOX74" s="386"/>
      <c r="DOY74" s="386"/>
      <c r="DOZ74" s="386"/>
      <c r="DPA74" s="386"/>
      <c r="DPB74" s="386"/>
      <c r="DPC74" s="386"/>
      <c r="DPD74" s="386"/>
      <c r="DPE74" s="386"/>
      <c r="DPF74" s="386"/>
      <c r="DPG74" s="386"/>
      <c r="DPH74" s="386"/>
      <c r="DPI74" s="386"/>
      <c r="DPJ74" s="386"/>
      <c r="DPK74" s="386"/>
      <c r="DPL74" s="386"/>
      <c r="DPM74" s="386"/>
      <c r="DPN74" s="386"/>
      <c r="DPO74" s="386"/>
      <c r="DPP74" s="386"/>
      <c r="DPQ74" s="386"/>
      <c r="DPR74" s="386"/>
      <c r="DPS74" s="386"/>
      <c r="DPT74" s="386"/>
      <c r="DPU74" s="386"/>
      <c r="DPV74" s="386"/>
      <c r="DPW74" s="386"/>
      <c r="DPX74" s="386"/>
      <c r="DPY74" s="386"/>
      <c r="DPZ74" s="386"/>
      <c r="DQA74" s="386"/>
      <c r="DQB74" s="386"/>
      <c r="DQC74" s="386"/>
      <c r="DQD74" s="386"/>
      <c r="DQE74" s="386"/>
      <c r="DQF74" s="386"/>
      <c r="DQG74" s="386"/>
      <c r="DQH74" s="386"/>
      <c r="DQI74" s="386"/>
      <c r="DQJ74" s="386"/>
      <c r="DQK74" s="386"/>
      <c r="DQL74" s="386"/>
      <c r="DQM74" s="386"/>
      <c r="DQN74" s="386"/>
      <c r="DQO74" s="386"/>
      <c r="DQP74" s="386"/>
      <c r="DQQ74" s="386"/>
      <c r="DQR74" s="386"/>
      <c r="DQS74" s="386"/>
      <c r="DQT74" s="386"/>
      <c r="DQU74" s="386"/>
      <c r="DQV74" s="386"/>
      <c r="DQW74" s="386"/>
      <c r="DQX74" s="386"/>
      <c r="DQY74" s="386"/>
      <c r="DQZ74" s="386"/>
      <c r="DRA74" s="386"/>
      <c r="DRB74" s="386"/>
      <c r="DRC74" s="386"/>
      <c r="DRD74" s="386"/>
      <c r="DRE74" s="386"/>
      <c r="DRF74" s="386"/>
      <c r="DRG74" s="386"/>
      <c r="DRH74" s="386"/>
      <c r="DRI74" s="386"/>
      <c r="DRJ74" s="386"/>
      <c r="DRK74" s="386"/>
      <c r="DRL74" s="386"/>
      <c r="DRM74" s="386"/>
      <c r="DRN74" s="386"/>
      <c r="DRO74" s="386"/>
      <c r="DRP74" s="386"/>
      <c r="DRQ74" s="386"/>
      <c r="DRR74" s="386"/>
      <c r="DRS74" s="386"/>
      <c r="DRT74" s="386"/>
      <c r="DRU74" s="386"/>
      <c r="DRV74" s="386"/>
      <c r="DRW74" s="386"/>
      <c r="DRX74" s="386"/>
      <c r="DRY74" s="386"/>
      <c r="DRZ74" s="386"/>
      <c r="DSA74" s="386"/>
      <c r="DSB74" s="386"/>
      <c r="DSC74" s="386"/>
      <c r="DSD74" s="386"/>
      <c r="DSE74" s="386"/>
      <c r="DSF74" s="386"/>
      <c r="DSG74" s="386"/>
      <c r="DSH74" s="386"/>
      <c r="DSI74" s="386"/>
      <c r="DSJ74" s="386"/>
      <c r="DSK74" s="386"/>
      <c r="DSL74" s="386"/>
      <c r="DSM74" s="386"/>
      <c r="DSN74" s="386"/>
      <c r="DSO74" s="386"/>
      <c r="DSP74" s="386"/>
      <c r="DSQ74" s="386"/>
      <c r="DSR74" s="386"/>
      <c r="DSS74" s="386"/>
      <c r="DST74" s="386"/>
      <c r="DSU74" s="386"/>
      <c r="DSV74" s="386"/>
      <c r="DSW74" s="386"/>
      <c r="DSX74" s="386"/>
      <c r="DSY74" s="386"/>
      <c r="DSZ74" s="386"/>
      <c r="DTA74" s="386"/>
      <c r="DTB74" s="386"/>
      <c r="DTC74" s="386"/>
      <c r="DTD74" s="386"/>
      <c r="DTE74" s="386"/>
      <c r="DTF74" s="386"/>
      <c r="DTG74" s="386"/>
      <c r="DTH74" s="386"/>
      <c r="DTI74" s="386"/>
      <c r="DTJ74" s="386"/>
      <c r="DTK74" s="386"/>
      <c r="DTL74" s="386"/>
      <c r="DTM74" s="386"/>
      <c r="DTN74" s="386"/>
      <c r="DTO74" s="386"/>
      <c r="DTP74" s="386"/>
      <c r="DTQ74" s="386"/>
      <c r="DTR74" s="386"/>
      <c r="DTS74" s="386"/>
      <c r="DTT74" s="386"/>
      <c r="DTU74" s="386"/>
      <c r="DTV74" s="386"/>
      <c r="DTW74" s="386"/>
      <c r="DTX74" s="386"/>
      <c r="DTY74" s="386"/>
      <c r="DTZ74" s="386"/>
      <c r="DUA74" s="386"/>
      <c r="DUB74" s="386"/>
      <c r="DUC74" s="386"/>
      <c r="DUD74" s="386"/>
      <c r="DUE74" s="386"/>
      <c r="DUF74" s="386"/>
      <c r="DUG74" s="386"/>
      <c r="DUH74" s="386"/>
      <c r="DUI74" s="386"/>
      <c r="DUJ74" s="386"/>
      <c r="DUK74" s="386"/>
      <c r="DUL74" s="386"/>
      <c r="DUM74" s="386"/>
      <c r="DUN74" s="386"/>
      <c r="DUO74" s="386"/>
      <c r="DUP74" s="386"/>
      <c r="DUQ74" s="386"/>
      <c r="DUR74" s="386"/>
      <c r="DUS74" s="386"/>
      <c r="DUT74" s="386"/>
      <c r="DUU74" s="386"/>
      <c r="DUV74" s="386"/>
      <c r="DUW74" s="386"/>
      <c r="DUX74" s="386"/>
      <c r="DUY74" s="386"/>
      <c r="DUZ74" s="386"/>
      <c r="DVA74" s="386"/>
      <c r="DVB74" s="386"/>
      <c r="DVC74" s="386"/>
      <c r="DVD74" s="386"/>
      <c r="DVE74" s="386"/>
      <c r="DVF74" s="386"/>
      <c r="DVG74" s="386"/>
      <c r="DVH74" s="386"/>
      <c r="DVI74" s="386"/>
      <c r="DVJ74" s="386"/>
      <c r="DVK74" s="386"/>
      <c r="DVL74" s="386"/>
      <c r="DVM74" s="386"/>
      <c r="DVN74" s="386"/>
      <c r="DVO74" s="386"/>
      <c r="DVP74" s="386"/>
      <c r="DVQ74" s="386"/>
      <c r="DVR74" s="386"/>
      <c r="DVS74" s="386"/>
      <c r="DVT74" s="386"/>
      <c r="DVU74" s="386"/>
      <c r="DVV74" s="386"/>
      <c r="DVW74" s="386"/>
      <c r="DVX74" s="386"/>
      <c r="DVY74" s="386"/>
      <c r="DVZ74" s="386"/>
      <c r="DWA74" s="386"/>
      <c r="DWB74" s="386"/>
      <c r="DWC74" s="386"/>
      <c r="DWD74" s="386"/>
      <c r="DWE74" s="386"/>
      <c r="DWF74" s="386"/>
      <c r="DWG74" s="386"/>
      <c r="DWH74" s="386"/>
      <c r="DWI74" s="386"/>
      <c r="DWJ74" s="386"/>
      <c r="DWK74" s="386"/>
      <c r="DWL74" s="386"/>
      <c r="DWM74" s="386"/>
      <c r="DWN74" s="386"/>
      <c r="DWO74" s="386"/>
      <c r="DWP74" s="386"/>
      <c r="DWQ74" s="386"/>
      <c r="DWR74" s="386"/>
      <c r="DWS74" s="386"/>
      <c r="DWT74" s="386"/>
      <c r="DWU74" s="386"/>
      <c r="DWV74" s="386"/>
      <c r="DWW74" s="386"/>
      <c r="DWX74" s="386"/>
      <c r="DWY74" s="386"/>
      <c r="DWZ74" s="386"/>
      <c r="DXA74" s="386"/>
      <c r="DXB74" s="386"/>
      <c r="DXC74" s="386"/>
      <c r="DXD74" s="386"/>
      <c r="DXE74" s="386"/>
      <c r="DXF74" s="386"/>
      <c r="DXG74" s="386"/>
      <c r="DXH74" s="386"/>
      <c r="DXI74" s="386"/>
      <c r="DXJ74" s="386"/>
      <c r="DXK74" s="386"/>
      <c r="DXL74" s="386"/>
      <c r="DXM74" s="386"/>
      <c r="DXN74" s="386"/>
      <c r="DXO74" s="386"/>
      <c r="DXP74" s="386"/>
      <c r="DXQ74" s="386"/>
      <c r="DXR74" s="386"/>
      <c r="DXS74" s="386"/>
      <c r="DXT74" s="386"/>
      <c r="DXU74" s="386"/>
      <c r="DXV74" s="386"/>
      <c r="DXW74" s="386"/>
      <c r="DXX74" s="386"/>
      <c r="DXY74" s="386"/>
      <c r="DXZ74" s="386"/>
      <c r="DYA74" s="386"/>
      <c r="DYB74" s="386"/>
      <c r="DYC74" s="386"/>
      <c r="DYD74" s="386"/>
      <c r="DYE74" s="386"/>
      <c r="DYF74" s="386"/>
      <c r="DYG74" s="386"/>
      <c r="DYH74" s="386"/>
      <c r="DYI74" s="386"/>
      <c r="DYJ74" s="386"/>
      <c r="DYK74" s="386"/>
      <c r="DYL74" s="386"/>
      <c r="DYM74" s="386"/>
      <c r="DYN74" s="386"/>
      <c r="DYO74" s="386"/>
      <c r="DYP74" s="386"/>
      <c r="DYQ74" s="386"/>
      <c r="DYR74" s="386"/>
      <c r="DYS74" s="386"/>
      <c r="DYT74" s="386"/>
      <c r="DYU74" s="386"/>
      <c r="DYV74" s="386"/>
      <c r="DYW74" s="386"/>
      <c r="DYX74" s="386"/>
      <c r="DYY74" s="386"/>
      <c r="DYZ74" s="386"/>
      <c r="DZA74" s="386"/>
      <c r="DZB74" s="386"/>
      <c r="DZC74" s="386"/>
      <c r="DZD74" s="386"/>
      <c r="DZE74" s="386"/>
      <c r="DZF74" s="386"/>
      <c r="DZG74" s="386"/>
      <c r="DZH74" s="386"/>
      <c r="DZI74" s="386"/>
      <c r="DZJ74" s="386"/>
      <c r="DZK74" s="386"/>
      <c r="DZL74" s="386"/>
      <c r="DZM74" s="386"/>
      <c r="DZN74" s="386"/>
      <c r="DZO74" s="386"/>
      <c r="DZP74" s="386"/>
      <c r="DZQ74" s="386"/>
      <c r="DZR74" s="386"/>
      <c r="DZS74" s="386"/>
      <c r="DZT74" s="386"/>
      <c r="DZU74" s="386"/>
      <c r="DZV74" s="386"/>
      <c r="DZW74" s="386"/>
      <c r="DZX74" s="386"/>
      <c r="DZY74" s="386"/>
      <c r="DZZ74" s="386"/>
      <c r="EAA74" s="386"/>
      <c r="EAB74" s="386"/>
      <c r="EAC74" s="386"/>
      <c r="EAD74" s="386"/>
      <c r="EAE74" s="386"/>
      <c r="EAF74" s="386"/>
      <c r="EAG74" s="386"/>
      <c r="EAH74" s="386"/>
      <c r="EAI74" s="386"/>
      <c r="EAJ74" s="386"/>
      <c r="EAK74" s="386"/>
      <c r="EAL74" s="386"/>
      <c r="EAM74" s="386"/>
      <c r="EAN74" s="386"/>
      <c r="EAO74" s="386"/>
      <c r="EAP74" s="386"/>
      <c r="EAQ74" s="386"/>
      <c r="EAR74" s="386"/>
      <c r="EAS74" s="386"/>
      <c r="EAT74" s="386"/>
      <c r="EAU74" s="386"/>
      <c r="EAV74" s="386"/>
      <c r="EAW74" s="386"/>
      <c r="EAX74" s="386"/>
      <c r="EAY74" s="386"/>
      <c r="EAZ74" s="386"/>
      <c r="EBA74" s="386"/>
      <c r="EBB74" s="386"/>
      <c r="EBC74" s="386"/>
      <c r="EBD74" s="386"/>
      <c r="EBE74" s="386"/>
      <c r="EBF74" s="386"/>
      <c r="EBG74" s="386"/>
      <c r="EBH74" s="386"/>
      <c r="EBI74" s="386"/>
      <c r="EBJ74" s="386"/>
      <c r="EBK74" s="386"/>
      <c r="EBL74" s="386"/>
      <c r="EBM74" s="386"/>
      <c r="EBN74" s="386"/>
      <c r="EBO74" s="386"/>
      <c r="EBP74" s="386"/>
      <c r="EBQ74" s="386"/>
      <c r="EBR74" s="386"/>
      <c r="EBS74" s="386"/>
      <c r="EBT74" s="386"/>
      <c r="EBU74" s="386"/>
      <c r="EBV74" s="386"/>
      <c r="EBW74" s="386"/>
      <c r="EBX74" s="386"/>
      <c r="EBY74" s="386"/>
      <c r="EBZ74" s="386"/>
      <c r="ECA74" s="386"/>
      <c r="ECB74" s="386"/>
      <c r="ECC74" s="386"/>
      <c r="ECD74" s="386"/>
      <c r="ECE74" s="386"/>
      <c r="ECF74" s="386"/>
      <c r="ECG74" s="386"/>
      <c r="ECH74" s="386"/>
      <c r="ECI74" s="386"/>
      <c r="ECJ74" s="386"/>
      <c r="ECK74" s="386"/>
      <c r="ECL74" s="386"/>
      <c r="ECM74" s="386"/>
      <c r="ECN74" s="386"/>
      <c r="ECO74" s="386"/>
      <c r="ECP74" s="386"/>
      <c r="ECQ74" s="386"/>
      <c r="ECR74" s="386"/>
      <c r="ECS74" s="386"/>
      <c r="ECT74" s="386"/>
      <c r="ECU74" s="386"/>
      <c r="ECV74" s="386"/>
      <c r="ECW74" s="386"/>
      <c r="ECX74" s="386"/>
      <c r="ECY74" s="386"/>
      <c r="ECZ74" s="386"/>
      <c r="EDA74" s="386"/>
      <c r="EDB74" s="386"/>
      <c r="EDC74" s="386"/>
      <c r="EDD74" s="386"/>
      <c r="EDE74" s="386"/>
      <c r="EDF74" s="386"/>
      <c r="EDG74" s="386"/>
      <c r="EDH74" s="386"/>
      <c r="EDI74" s="386"/>
      <c r="EDJ74" s="386"/>
      <c r="EDK74" s="386"/>
      <c r="EDL74" s="386"/>
      <c r="EDM74" s="386"/>
      <c r="EDN74" s="386"/>
      <c r="EDO74" s="386"/>
      <c r="EDP74" s="386"/>
      <c r="EDQ74" s="386"/>
      <c r="EDR74" s="386"/>
      <c r="EDS74" s="386"/>
      <c r="EDT74" s="386"/>
      <c r="EDU74" s="386"/>
      <c r="EDV74" s="386"/>
      <c r="EDW74" s="386"/>
      <c r="EDX74" s="386"/>
      <c r="EDY74" s="386"/>
      <c r="EDZ74" s="386"/>
      <c r="EEA74" s="386"/>
      <c r="EEB74" s="386"/>
      <c r="EEC74" s="386"/>
      <c r="EED74" s="386"/>
      <c r="EEE74" s="386"/>
      <c r="EEF74" s="386"/>
      <c r="EEG74" s="386"/>
      <c r="EEH74" s="386"/>
      <c r="EEI74" s="386"/>
      <c r="EEJ74" s="386"/>
      <c r="EEK74" s="386"/>
      <c r="EEL74" s="386"/>
      <c r="EEM74" s="386"/>
      <c r="EEN74" s="386"/>
      <c r="EEO74" s="386"/>
      <c r="EEP74" s="386"/>
      <c r="EEQ74" s="386"/>
      <c r="EER74" s="386"/>
      <c r="EES74" s="386"/>
      <c r="EET74" s="386"/>
      <c r="EEU74" s="386"/>
      <c r="EEV74" s="386"/>
      <c r="EEW74" s="386"/>
      <c r="EEX74" s="386"/>
      <c r="EEY74" s="386"/>
      <c r="EEZ74" s="386"/>
      <c r="EFA74" s="386"/>
      <c r="EFB74" s="386"/>
      <c r="EFC74" s="386"/>
      <c r="EFD74" s="386"/>
      <c r="EFE74" s="386"/>
      <c r="EFF74" s="386"/>
      <c r="EFG74" s="386"/>
      <c r="EFH74" s="386"/>
      <c r="EFI74" s="386"/>
      <c r="EFJ74" s="386"/>
      <c r="EFK74" s="386"/>
      <c r="EFL74" s="386"/>
      <c r="EFM74" s="386"/>
      <c r="EFN74" s="386"/>
      <c r="EFO74" s="386"/>
      <c r="EFP74" s="386"/>
      <c r="EFQ74" s="386"/>
      <c r="EFR74" s="386"/>
      <c r="EFS74" s="386"/>
      <c r="EFT74" s="386"/>
      <c r="EFU74" s="386"/>
      <c r="EFV74" s="386"/>
      <c r="EFW74" s="386"/>
      <c r="EFX74" s="386"/>
      <c r="EFY74" s="386"/>
      <c r="EFZ74" s="386"/>
      <c r="EGA74" s="386"/>
      <c r="EGB74" s="386"/>
      <c r="EGC74" s="386"/>
      <c r="EGD74" s="386"/>
      <c r="EGE74" s="386"/>
      <c r="EGF74" s="386"/>
      <c r="EGG74" s="386"/>
      <c r="EGH74" s="386"/>
      <c r="EGI74" s="386"/>
      <c r="EGJ74" s="386"/>
      <c r="EGK74" s="386"/>
      <c r="EGL74" s="386"/>
      <c r="EGM74" s="386"/>
      <c r="EGN74" s="386"/>
      <c r="EGO74" s="386"/>
      <c r="EGP74" s="386"/>
      <c r="EGQ74" s="386"/>
      <c r="EGR74" s="386"/>
      <c r="EGS74" s="386"/>
      <c r="EGT74" s="386"/>
      <c r="EGU74" s="386"/>
      <c r="EGV74" s="386"/>
      <c r="EGW74" s="386"/>
      <c r="EGX74" s="386"/>
      <c r="EGY74" s="386"/>
      <c r="EGZ74" s="386"/>
      <c r="EHA74" s="386"/>
      <c r="EHB74" s="386"/>
      <c r="EHC74" s="386"/>
      <c r="EHD74" s="386"/>
      <c r="EHE74" s="386"/>
      <c r="EHF74" s="386"/>
      <c r="EHG74" s="386"/>
      <c r="EHH74" s="386"/>
      <c r="EHI74" s="386"/>
      <c r="EHJ74" s="386"/>
      <c r="EHK74" s="386"/>
      <c r="EHL74" s="386"/>
      <c r="EHM74" s="386"/>
      <c r="EHN74" s="386"/>
      <c r="EHO74" s="386"/>
      <c r="EHP74" s="386"/>
      <c r="EHQ74" s="386"/>
      <c r="EHR74" s="386"/>
      <c r="EHS74" s="386"/>
      <c r="EHT74" s="386"/>
      <c r="EHU74" s="386"/>
      <c r="EHV74" s="386"/>
      <c r="EHW74" s="386"/>
      <c r="EHX74" s="386"/>
      <c r="EHY74" s="386"/>
      <c r="EHZ74" s="386"/>
      <c r="EIA74" s="386"/>
      <c r="EIB74" s="386"/>
      <c r="EIC74" s="386"/>
      <c r="EID74" s="386"/>
      <c r="EIE74" s="386"/>
      <c r="EIF74" s="386"/>
      <c r="EIG74" s="386"/>
      <c r="EIH74" s="386"/>
      <c r="EII74" s="386"/>
      <c r="EIJ74" s="386"/>
      <c r="EIK74" s="386"/>
      <c r="EIL74" s="386"/>
      <c r="EIM74" s="386"/>
      <c r="EIN74" s="386"/>
      <c r="EIO74" s="386"/>
      <c r="EIP74" s="386"/>
      <c r="EIQ74" s="386"/>
      <c r="EIR74" s="386"/>
      <c r="EIS74" s="386"/>
      <c r="EIT74" s="386"/>
      <c r="EIU74" s="386"/>
      <c r="EIV74" s="386"/>
      <c r="EIW74" s="386"/>
      <c r="EIX74" s="386"/>
      <c r="EIY74" s="386"/>
      <c r="EIZ74" s="386"/>
      <c r="EJA74" s="386"/>
      <c r="EJB74" s="386"/>
      <c r="EJC74" s="386"/>
      <c r="EJD74" s="386"/>
      <c r="EJE74" s="386"/>
      <c r="EJF74" s="386"/>
      <c r="EJG74" s="386"/>
      <c r="EJH74" s="386"/>
      <c r="EJI74" s="386"/>
      <c r="EJJ74" s="386"/>
      <c r="EJK74" s="386"/>
      <c r="EJL74" s="386"/>
      <c r="EJM74" s="386"/>
      <c r="EJN74" s="386"/>
      <c r="EJO74" s="386"/>
      <c r="EJP74" s="386"/>
      <c r="EJQ74" s="386"/>
      <c r="EJR74" s="386"/>
      <c r="EJS74" s="386"/>
      <c r="EJT74" s="386"/>
      <c r="EJU74" s="386"/>
      <c r="EJV74" s="386"/>
      <c r="EJW74" s="386"/>
      <c r="EJX74" s="386"/>
      <c r="EJY74" s="386"/>
      <c r="EJZ74" s="386"/>
      <c r="EKA74" s="386"/>
      <c r="EKB74" s="386"/>
      <c r="EKC74" s="386"/>
      <c r="EKD74" s="386"/>
      <c r="EKE74" s="386"/>
      <c r="EKF74" s="386"/>
      <c r="EKG74" s="386"/>
      <c r="EKH74" s="386"/>
      <c r="EKI74" s="386"/>
      <c r="EKJ74" s="386"/>
      <c r="EKK74" s="386"/>
      <c r="EKL74" s="386"/>
      <c r="EKM74" s="386"/>
      <c r="EKN74" s="386"/>
      <c r="EKO74" s="386"/>
      <c r="EKP74" s="386"/>
      <c r="EKQ74" s="386"/>
      <c r="EKR74" s="386"/>
      <c r="EKS74" s="386"/>
      <c r="EKT74" s="386"/>
      <c r="EKU74" s="386"/>
      <c r="EKV74" s="386"/>
      <c r="EKW74" s="386"/>
      <c r="EKX74" s="386"/>
      <c r="EKY74" s="386"/>
      <c r="EKZ74" s="386"/>
      <c r="ELA74" s="386"/>
      <c r="ELB74" s="386"/>
      <c r="ELC74" s="386"/>
      <c r="ELD74" s="386"/>
      <c r="ELE74" s="386"/>
      <c r="ELF74" s="386"/>
      <c r="ELG74" s="386"/>
      <c r="ELH74" s="386"/>
      <c r="ELI74" s="386"/>
      <c r="ELJ74" s="386"/>
      <c r="ELK74" s="386"/>
      <c r="ELL74" s="386"/>
      <c r="ELM74" s="386"/>
      <c r="ELN74" s="386"/>
      <c r="ELO74" s="386"/>
      <c r="ELP74" s="386"/>
      <c r="ELQ74" s="386"/>
      <c r="ELR74" s="386"/>
      <c r="ELS74" s="386"/>
      <c r="ELT74" s="386"/>
      <c r="ELU74" s="386"/>
      <c r="ELV74" s="386"/>
      <c r="ELW74" s="386"/>
      <c r="ELX74" s="386"/>
      <c r="ELY74" s="386"/>
      <c r="ELZ74" s="386"/>
      <c r="EMA74" s="386"/>
      <c r="EMB74" s="386"/>
      <c r="EMC74" s="386"/>
      <c r="EMD74" s="386"/>
      <c r="EME74" s="386"/>
      <c r="EMF74" s="386"/>
      <c r="EMG74" s="386"/>
      <c r="EMH74" s="386"/>
      <c r="EMI74" s="386"/>
      <c r="EMJ74" s="386"/>
      <c r="EMK74" s="386"/>
      <c r="EML74" s="386"/>
      <c r="EMM74" s="386"/>
      <c r="EMN74" s="386"/>
      <c r="EMO74" s="386"/>
      <c r="EMP74" s="386"/>
      <c r="EMQ74" s="386"/>
      <c r="EMR74" s="386"/>
      <c r="EMS74" s="386"/>
      <c r="EMT74" s="386"/>
      <c r="EMU74" s="386"/>
      <c r="EMV74" s="386"/>
      <c r="EMW74" s="386"/>
      <c r="EMX74" s="386"/>
      <c r="EMY74" s="386"/>
      <c r="EMZ74" s="386"/>
      <c r="ENA74" s="386"/>
      <c r="ENB74" s="386"/>
      <c r="ENC74" s="386"/>
      <c r="END74" s="386"/>
      <c r="ENE74" s="386"/>
      <c r="ENF74" s="386"/>
      <c r="ENG74" s="386"/>
      <c r="ENH74" s="386"/>
      <c r="ENI74" s="386"/>
      <c r="ENJ74" s="386"/>
      <c r="ENK74" s="386"/>
      <c r="ENL74" s="386"/>
      <c r="ENM74" s="386"/>
      <c r="ENN74" s="386"/>
      <c r="ENO74" s="386"/>
      <c r="ENP74" s="386"/>
      <c r="ENQ74" s="386"/>
      <c r="ENR74" s="386"/>
      <c r="ENS74" s="386"/>
      <c r="ENT74" s="386"/>
      <c r="ENU74" s="386"/>
      <c r="ENV74" s="386"/>
      <c r="ENW74" s="386"/>
      <c r="ENX74" s="386"/>
      <c r="ENY74" s="386"/>
      <c r="ENZ74" s="386"/>
      <c r="EOA74" s="386"/>
      <c r="EOB74" s="386"/>
      <c r="EOC74" s="386"/>
      <c r="EOD74" s="386"/>
      <c r="EOE74" s="386"/>
      <c r="EOF74" s="386"/>
      <c r="EOG74" s="386"/>
      <c r="EOH74" s="386"/>
      <c r="EOI74" s="386"/>
      <c r="EOJ74" s="386"/>
      <c r="EOK74" s="386"/>
      <c r="EOL74" s="386"/>
      <c r="EOM74" s="386"/>
      <c r="EON74" s="386"/>
      <c r="EOO74" s="386"/>
      <c r="EOP74" s="386"/>
      <c r="EOQ74" s="386"/>
      <c r="EOR74" s="386"/>
      <c r="EOS74" s="386"/>
      <c r="EOT74" s="386"/>
      <c r="EOU74" s="386"/>
      <c r="EOV74" s="386"/>
      <c r="EOW74" s="386"/>
      <c r="EOX74" s="386"/>
      <c r="EOY74" s="386"/>
      <c r="EOZ74" s="386"/>
      <c r="EPA74" s="386"/>
      <c r="EPB74" s="386"/>
      <c r="EPC74" s="386"/>
      <c r="EPD74" s="386"/>
      <c r="EPE74" s="386"/>
      <c r="EPF74" s="386"/>
      <c r="EPG74" s="386"/>
      <c r="EPH74" s="386"/>
      <c r="EPI74" s="386"/>
      <c r="EPJ74" s="386"/>
      <c r="EPK74" s="386"/>
      <c r="EPL74" s="386"/>
      <c r="EPM74" s="386"/>
      <c r="EPN74" s="386"/>
      <c r="EPO74" s="386"/>
      <c r="EPP74" s="386"/>
      <c r="EPQ74" s="386"/>
      <c r="EPR74" s="386"/>
      <c r="EPS74" s="386"/>
      <c r="EPT74" s="386"/>
      <c r="EPU74" s="386"/>
      <c r="EPV74" s="386"/>
      <c r="EPW74" s="386"/>
      <c r="EPX74" s="386"/>
      <c r="EPY74" s="386"/>
      <c r="EPZ74" s="386"/>
      <c r="EQA74" s="386"/>
      <c r="EQB74" s="386"/>
      <c r="EQC74" s="386"/>
      <c r="EQD74" s="386"/>
      <c r="EQE74" s="386"/>
      <c r="EQF74" s="386"/>
      <c r="EQG74" s="386"/>
      <c r="EQH74" s="386"/>
      <c r="EQI74" s="386"/>
      <c r="EQJ74" s="386"/>
      <c r="EQK74" s="386"/>
      <c r="EQL74" s="386"/>
      <c r="EQM74" s="386"/>
      <c r="EQN74" s="386"/>
      <c r="EQO74" s="386"/>
      <c r="EQP74" s="386"/>
      <c r="EQQ74" s="386"/>
      <c r="EQR74" s="386"/>
      <c r="EQS74" s="386"/>
      <c r="EQT74" s="386"/>
      <c r="EQU74" s="386"/>
      <c r="EQV74" s="386"/>
      <c r="EQW74" s="386"/>
      <c r="EQX74" s="386"/>
      <c r="EQY74" s="386"/>
      <c r="EQZ74" s="386"/>
      <c r="ERA74" s="386"/>
      <c r="ERB74" s="386"/>
      <c r="ERC74" s="386"/>
      <c r="ERD74" s="386"/>
      <c r="ERE74" s="386"/>
      <c r="ERF74" s="386"/>
      <c r="ERG74" s="386"/>
      <c r="ERH74" s="386"/>
      <c r="ERI74" s="386"/>
      <c r="ERJ74" s="386"/>
      <c r="ERK74" s="386"/>
      <c r="ERL74" s="386"/>
      <c r="ERM74" s="386"/>
      <c r="ERN74" s="386"/>
      <c r="ERO74" s="386"/>
      <c r="ERP74" s="386"/>
      <c r="ERQ74" s="386"/>
      <c r="ERR74" s="386"/>
      <c r="ERS74" s="386"/>
      <c r="ERT74" s="386"/>
      <c r="ERU74" s="386"/>
      <c r="ERV74" s="386"/>
      <c r="ERW74" s="386"/>
      <c r="ERX74" s="386"/>
      <c r="ERY74" s="386"/>
      <c r="ERZ74" s="386"/>
      <c r="ESA74" s="386"/>
      <c r="ESB74" s="386"/>
      <c r="ESC74" s="386"/>
      <c r="ESD74" s="386"/>
      <c r="ESE74" s="386"/>
      <c r="ESF74" s="386"/>
      <c r="ESG74" s="386"/>
      <c r="ESH74" s="386"/>
      <c r="ESI74" s="386"/>
      <c r="ESJ74" s="386"/>
      <c r="ESK74" s="386"/>
      <c r="ESL74" s="386"/>
      <c r="ESM74" s="386"/>
      <c r="ESN74" s="386"/>
      <c r="ESO74" s="386"/>
      <c r="ESP74" s="386"/>
      <c r="ESQ74" s="386"/>
      <c r="ESR74" s="386"/>
      <c r="ESS74" s="386"/>
      <c r="EST74" s="386"/>
      <c r="ESU74" s="386"/>
      <c r="ESV74" s="386"/>
      <c r="ESW74" s="386"/>
      <c r="ESX74" s="386"/>
      <c r="ESY74" s="386"/>
      <c r="ESZ74" s="386"/>
      <c r="ETA74" s="386"/>
      <c r="ETB74" s="386"/>
      <c r="ETC74" s="386"/>
      <c r="ETD74" s="386"/>
      <c r="ETE74" s="386"/>
      <c r="ETF74" s="386"/>
      <c r="ETG74" s="386"/>
      <c r="ETH74" s="386"/>
      <c r="ETI74" s="386"/>
      <c r="ETJ74" s="386"/>
      <c r="ETK74" s="386"/>
      <c r="ETL74" s="386"/>
      <c r="ETM74" s="386"/>
      <c r="ETN74" s="386"/>
      <c r="ETO74" s="386"/>
      <c r="ETP74" s="386"/>
      <c r="ETQ74" s="386"/>
      <c r="ETR74" s="386"/>
      <c r="ETS74" s="386"/>
      <c r="ETT74" s="386"/>
      <c r="ETU74" s="386"/>
      <c r="ETV74" s="386"/>
      <c r="ETW74" s="386"/>
      <c r="ETX74" s="386"/>
      <c r="ETY74" s="386"/>
      <c r="ETZ74" s="386"/>
      <c r="EUA74" s="386"/>
      <c r="EUB74" s="386"/>
      <c r="EUC74" s="386"/>
      <c r="EUD74" s="386"/>
      <c r="EUE74" s="386"/>
      <c r="EUF74" s="386"/>
      <c r="EUG74" s="386"/>
      <c r="EUH74" s="386"/>
      <c r="EUI74" s="386"/>
      <c r="EUJ74" s="386"/>
      <c r="EUK74" s="386"/>
      <c r="EUL74" s="386"/>
      <c r="EUM74" s="386"/>
      <c r="EUN74" s="386"/>
      <c r="EUO74" s="386"/>
      <c r="EUP74" s="386"/>
      <c r="EUQ74" s="386"/>
      <c r="EUR74" s="386"/>
      <c r="EUS74" s="386"/>
      <c r="EUT74" s="386"/>
      <c r="EUU74" s="386"/>
      <c r="EUV74" s="386"/>
      <c r="EUW74" s="386"/>
      <c r="EUX74" s="386"/>
      <c r="EUY74" s="386"/>
      <c r="EUZ74" s="386"/>
      <c r="EVA74" s="386"/>
      <c r="EVB74" s="386"/>
      <c r="EVC74" s="386"/>
      <c r="EVD74" s="386"/>
      <c r="EVE74" s="386"/>
      <c r="EVF74" s="386"/>
      <c r="EVG74" s="386"/>
      <c r="EVH74" s="386"/>
      <c r="EVI74" s="386"/>
      <c r="EVJ74" s="386"/>
      <c r="EVK74" s="386"/>
      <c r="EVL74" s="386"/>
      <c r="EVM74" s="386"/>
      <c r="EVN74" s="386"/>
      <c r="EVO74" s="386"/>
      <c r="EVP74" s="386"/>
      <c r="EVQ74" s="386"/>
      <c r="EVR74" s="386"/>
      <c r="EVS74" s="386"/>
      <c r="EVT74" s="386"/>
      <c r="EVU74" s="386"/>
      <c r="EVV74" s="386"/>
      <c r="EVW74" s="386"/>
      <c r="EVX74" s="386"/>
      <c r="EVY74" s="386"/>
      <c r="EVZ74" s="386"/>
      <c r="EWA74" s="386"/>
      <c r="EWB74" s="386"/>
      <c r="EWC74" s="386"/>
      <c r="EWD74" s="386"/>
      <c r="EWE74" s="386"/>
      <c r="EWF74" s="386"/>
      <c r="EWG74" s="386"/>
      <c r="EWH74" s="386"/>
      <c r="EWI74" s="386"/>
      <c r="EWJ74" s="386"/>
      <c r="EWK74" s="386"/>
      <c r="EWL74" s="386"/>
      <c r="EWM74" s="386"/>
      <c r="EWN74" s="386"/>
      <c r="EWO74" s="386"/>
      <c r="EWP74" s="386"/>
      <c r="EWQ74" s="386"/>
      <c r="EWR74" s="386"/>
      <c r="EWS74" s="386"/>
      <c r="EWT74" s="386"/>
      <c r="EWU74" s="386"/>
      <c r="EWV74" s="386"/>
      <c r="EWW74" s="386"/>
      <c r="EWX74" s="386"/>
      <c r="EWY74" s="386"/>
      <c r="EWZ74" s="386"/>
      <c r="EXA74" s="386"/>
      <c r="EXB74" s="386"/>
      <c r="EXC74" s="386"/>
      <c r="EXD74" s="386"/>
      <c r="EXE74" s="386"/>
      <c r="EXF74" s="386"/>
      <c r="EXG74" s="386"/>
      <c r="EXH74" s="386"/>
      <c r="EXI74" s="386"/>
      <c r="EXJ74" s="386"/>
      <c r="EXK74" s="386"/>
      <c r="EXL74" s="386"/>
      <c r="EXM74" s="386"/>
      <c r="EXN74" s="386"/>
      <c r="EXO74" s="386"/>
      <c r="EXP74" s="386"/>
      <c r="EXQ74" s="386"/>
      <c r="EXR74" s="386"/>
      <c r="EXS74" s="386"/>
      <c r="EXT74" s="386"/>
      <c r="EXU74" s="386"/>
      <c r="EXV74" s="386"/>
      <c r="EXW74" s="386"/>
      <c r="EXX74" s="386"/>
      <c r="EXY74" s="386"/>
      <c r="EXZ74" s="386"/>
      <c r="EYA74" s="386"/>
      <c r="EYB74" s="386"/>
      <c r="EYC74" s="386"/>
      <c r="EYD74" s="386"/>
      <c r="EYE74" s="386"/>
      <c r="EYF74" s="386"/>
      <c r="EYG74" s="386"/>
      <c r="EYH74" s="386"/>
      <c r="EYI74" s="386"/>
      <c r="EYJ74" s="386"/>
      <c r="EYK74" s="386"/>
      <c r="EYL74" s="386"/>
      <c r="EYM74" s="386"/>
      <c r="EYN74" s="386"/>
      <c r="EYO74" s="386"/>
      <c r="EYP74" s="386"/>
      <c r="EYQ74" s="386"/>
      <c r="EYR74" s="386"/>
      <c r="EYS74" s="386"/>
      <c r="EYT74" s="386"/>
      <c r="EYU74" s="386"/>
      <c r="EYV74" s="386"/>
      <c r="EYW74" s="386"/>
      <c r="EYX74" s="386"/>
      <c r="EYY74" s="386"/>
      <c r="EYZ74" s="386"/>
      <c r="EZA74" s="386"/>
      <c r="EZB74" s="386"/>
      <c r="EZC74" s="386"/>
      <c r="EZD74" s="386"/>
      <c r="EZE74" s="386"/>
      <c r="EZF74" s="386"/>
      <c r="EZG74" s="386"/>
      <c r="EZH74" s="386"/>
      <c r="EZI74" s="386"/>
      <c r="EZJ74" s="386"/>
      <c r="EZK74" s="386"/>
      <c r="EZL74" s="386"/>
      <c r="EZM74" s="386"/>
      <c r="EZN74" s="386"/>
      <c r="EZO74" s="386"/>
      <c r="EZP74" s="386"/>
      <c r="EZQ74" s="386"/>
      <c r="EZR74" s="386"/>
      <c r="EZS74" s="386"/>
      <c r="EZT74" s="386"/>
      <c r="EZU74" s="386"/>
      <c r="EZV74" s="386"/>
      <c r="EZW74" s="386"/>
      <c r="EZX74" s="386"/>
      <c r="EZY74" s="386"/>
      <c r="EZZ74" s="386"/>
      <c r="FAA74" s="386"/>
      <c r="FAB74" s="386"/>
      <c r="FAC74" s="386"/>
      <c r="FAD74" s="386"/>
      <c r="FAE74" s="386"/>
      <c r="FAF74" s="386"/>
      <c r="FAG74" s="386"/>
      <c r="FAH74" s="386"/>
      <c r="FAI74" s="386"/>
      <c r="FAJ74" s="386"/>
      <c r="FAK74" s="386"/>
      <c r="FAL74" s="386"/>
      <c r="FAM74" s="386"/>
      <c r="FAN74" s="386"/>
      <c r="FAO74" s="386"/>
      <c r="FAP74" s="386"/>
      <c r="FAQ74" s="386"/>
      <c r="FAR74" s="386"/>
      <c r="FAS74" s="386"/>
      <c r="FAT74" s="386"/>
      <c r="FAU74" s="386"/>
      <c r="FAV74" s="386"/>
      <c r="FAW74" s="386"/>
      <c r="FAX74" s="386"/>
      <c r="FAY74" s="386"/>
      <c r="FAZ74" s="386"/>
      <c r="FBA74" s="386"/>
      <c r="FBB74" s="386"/>
      <c r="FBC74" s="386"/>
      <c r="FBD74" s="386"/>
      <c r="FBE74" s="386"/>
      <c r="FBF74" s="386"/>
      <c r="FBG74" s="386"/>
      <c r="FBH74" s="386"/>
      <c r="FBI74" s="386"/>
      <c r="FBJ74" s="386"/>
      <c r="FBK74" s="386"/>
      <c r="FBL74" s="386"/>
      <c r="FBM74" s="386"/>
      <c r="FBN74" s="386"/>
      <c r="FBO74" s="386"/>
      <c r="FBP74" s="386"/>
      <c r="FBQ74" s="386"/>
      <c r="FBR74" s="386"/>
      <c r="FBS74" s="386"/>
      <c r="FBT74" s="386"/>
      <c r="FBU74" s="386"/>
      <c r="FBV74" s="386"/>
      <c r="FBW74" s="386"/>
      <c r="FBX74" s="386"/>
      <c r="FBY74" s="386"/>
      <c r="FBZ74" s="386"/>
      <c r="FCA74" s="386"/>
      <c r="FCB74" s="386"/>
      <c r="FCC74" s="386"/>
      <c r="FCD74" s="386"/>
      <c r="FCE74" s="386"/>
      <c r="FCF74" s="386"/>
      <c r="FCG74" s="386"/>
      <c r="FCH74" s="386"/>
      <c r="FCI74" s="386"/>
      <c r="FCJ74" s="386"/>
      <c r="FCK74" s="386"/>
      <c r="FCL74" s="386"/>
      <c r="FCM74" s="386"/>
      <c r="FCN74" s="386"/>
      <c r="FCO74" s="386"/>
      <c r="FCP74" s="386"/>
      <c r="FCQ74" s="386"/>
      <c r="FCR74" s="386"/>
      <c r="FCS74" s="386"/>
      <c r="FCT74" s="386"/>
      <c r="FCU74" s="386"/>
      <c r="FCV74" s="386"/>
      <c r="FCW74" s="386"/>
      <c r="FCX74" s="386"/>
      <c r="FCY74" s="386"/>
      <c r="FCZ74" s="386"/>
      <c r="FDA74" s="386"/>
      <c r="FDB74" s="386"/>
      <c r="FDC74" s="386"/>
      <c r="FDD74" s="386"/>
      <c r="FDE74" s="386"/>
      <c r="FDF74" s="386"/>
      <c r="FDG74" s="386"/>
      <c r="FDH74" s="386"/>
      <c r="FDI74" s="386"/>
      <c r="FDJ74" s="386"/>
      <c r="FDK74" s="386"/>
      <c r="FDL74" s="386"/>
      <c r="FDM74" s="386"/>
      <c r="FDN74" s="386"/>
      <c r="FDO74" s="386"/>
      <c r="FDP74" s="386"/>
      <c r="FDQ74" s="386"/>
      <c r="FDR74" s="386"/>
      <c r="FDS74" s="386"/>
      <c r="FDT74" s="386"/>
      <c r="FDU74" s="386"/>
      <c r="FDV74" s="386"/>
      <c r="FDW74" s="386"/>
      <c r="FDX74" s="386"/>
      <c r="FDY74" s="386"/>
      <c r="FDZ74" s="386"/>
      <c r="FEA74" s="386"/>
      <c r="FEB74" s="386"/>
      <c r="FEC74" s="386"/>
      <c r="FED74" s="386"/>
      <c r="FEE74" s="386"/>
      <c r="FEF74" s="386"/>
      <c r="FEG74" s="386"/>
      <c r="FEH74" s="386"/>
      <c r="FEI74" s="386"/>
      <c r="FEJ74" s="386"/>
      <c r="FEK74" s="386"/>
      <c r="FEL74" s="386"/>
      <c r="FEM74" s="386"/>
      <c r="FEN74" s="386"/>
      <c r="FEO74" s="386"/>
      <c r="FEP74" s="386"/>
      <c r="FEQ74" s="386"/>
      <c r="FER74" s="386"/>
      <c r="FES74" s="386"/>
      <c r="FET74" s="386"/>
      <c r="FEU74" s="386"/>
      <c r="FEV74" s="386"/>
      <c r="FEW74" s="386"/>
      <c r="FEX74" s="386"/>
      <c r="FEY74" s="386"/>
      <c r="FEZ74" s="386"/>
      <c r="FFA74" s="386"/>
      <c r="FFB74" s="386"/>
      <c r="FFC74" s="386"/>
      <c r="FFD74" s="386"/>
      <c r="FFE74" s="386"/>
      <c r="FFF74" s="386"/>
      <c r="FFG74" s="386"/>
      <c r="FFH74" s="386"/>
      <c r="FFI74" s="386"/>
      <c r="FFJ74" s="386"/>
      <c r="FFK74" s="386"/>
      <c r="FFL74" s="386"/>
      <c r="FFM74" s="386"/>
      <c r="FFN74" s="386"/>
      <c r="FFO74" s="386"/>
      <c r="FFP74" s="386"/>
      <c r="FFQ74" s="386"/>
      <c r="FFR74" s="386"/>
      <c r="FFS74" s="386"/>
      <c r="FFT74" s="386"/>
      <c r="FFU74" s="386"/>
      <c r="FFV74" s="386"/>
      <c r="FFW74" s="386"/>
      <c r="FFX74" s="386"/>
      <c r="FFY74" s="386"/>
      <c r="FFZ74" s="386"/>
      <c r="FGA74" s="386"/>
      <c r="FGB74" s="386"/>
      <c r="FGC74" s="386"/>
      <c r="FGD74" s="386"/>
      <c r="FGE74" s="386"/>
      <c r="FGF74" s="386"/>
      <c r="FGG74" s="386"/>
      <c r="FGH74" s="386"/>
      <c r="FGI74" s="386"/>
      <c r="FGJ74" s="386"/>
      <c r="FGK74" s="386"/>
      <c r="FGL74" s="386"/>
      <c r="FGM74" s="386"/>
      <c r="FGN74" s="386"/>
      <c r="FGO74" s="386"/>
      <c r="FGP74" s="386"/>
      <c r="FGQ74" s="386"/>
      <c r="FGR74" s="386"/>
      <c r="FGS74" s="386"/>
      <c r="FGT74" s="386"/>
      <c r="FGU74" s="386"/>
      <c r="FGV74" s="386"/>
      <c r="FGW74" s="386"/>
      <c r="FGX74" s="386"/>
      <c r="FGY74" s="386"/>
      <c r="FGZ74" s="386"/>
      <c r="FHA74" s="386"/>
      <c r="FHB74" s="386"/>
      <c r="FHC74" s="386"/>
      <c r="FHD74" s="386"/>
      <c r="FHE74" s="386"/>
      <c r="FHF74" s="386"/>
      <c r="FHG74" s="386"/>
      <c r="FHH74" s="386"/>
      <c r="FHI74" s="386"/>
      <c r="FHJ74" s="386"/>
      <c r="FHK74" s="386"/>
      <c r="FHL74" s="386"/>
      <c r="FHM74" s="386"/>
      <c r="FHN74" s="386"/>
      <c r="FHO74" s="386"/>
      <c r="FHP74" s="386"/>
      <c r="FHQ74" s="386"/>
      <c r="FHR74" s="386"/>
      <c r="FHS74" s="386"/>
      <c r="FHT74" s="386"/>
      <c r="FHU74" s="386"/>
      <c r="FHV74" s="386"/>
      <c r="FHW74" s="386"/>
      <c r="FHX74" s="386"/>
      <c r="FHY74" s="386"/>
      <c r="FHZ74" s="386"/>
      <c r="FIA74" s="386"/>
      <c r="FIB74" s="386"/>
      <c r="FIC74" s="386"/>
      <c r="FID74" s="386"/>
      <c r="FIE74" s="386"/>
      <c r="FIF74" s="386"/>
      <c r="FIG74" s="386"/>
      <c r="FIH74" s="386"/>
      <c r="FII74" s="386"/>
      <c r="FIJ74" s="386"/>
      <c r="FIK74" s="386"/>
      <c r="FIL74" s="386"/>
      <c r="FIM74" s="386"/>
      <c r="FIN74" s="386"/>
      <c r="FIO74" s="386"/>
      <c r="FIP74" s="386"/>
      <c r="FIQ74" s="386"/>
      <c r="FIR74" s="386"/>
      <c r="FIS74" s="386"/>
      <c r="FIT74" s="386"/>
      <c r="FIU74" s="386"/>
      <c r="FIV74" s="386"/>
      <c r="FIW74" s="386"/>
      <c r="FIX74" s="386"/>
      <c r="FIY74" s="386"/>
      <c r="FIZ74" s="386"/>
      <c r="FJA74" s="386"/>
      <c r="FJB74" s="386"/>
      <c r="FJC74" s="386"/>
      <c r="FJD74" s="386"/>
      <c r="FJE74" s="386"/>
      <c r="FJF74" s="386"/>
      <c r="FJG74" s="386"/>
      <c r="FJH74" s="386"/>
      <c r="FJI74" s="386"/>
      <c r="FJJ74" s="386"/>
      <c r="FJK74" s="386"/>
      <c r="FJL74" s="386"/>
      <c r="FJM74" s="386"/>
      <c r="FJN74" s="386"/>
      <c r="FJO74" s="386"/>
      <c r="FJP74" s="386"/>
      <c r="FJQ74" s="386"/>
      <c r="FJR74" s="386"/>
      <c r="FJS74" s="386"/>
      <c r="FJT74" s="386"/>
      <c r="FJU74" s="386"/>
      <c r="FJV74" s="386"/>
      <c r="FJW74" s="386"/>
      <c r="FJX74" s="386"/>
      <c r="FJY74" s="386"/>
      <c r="FJZ74" s="386"/>
      <c r="FKA74" s="386"/>
      <c r="FKB74" s="386"/>
      <c r="FKC74" s="386"/>
      <c r="FKD74" s="386"/>
      <c r="FKE74" s="386"/>
      <c r="FKF74" s="386"/>
      <c r="FKG74" s="386"/>
      <c r="FKH74" s="386"/>
      <c r="FKI74" s="386"/>
      <c r="FKJ74" s="386"/>
      <c r="FKK74" s="386"/>
      <c r="FKL74" s="386"/>
      <c r="FKM74" s="386"/>
      <c r="FKN74" s="386"/>
      <c r="FKO74" s="386"/>
      <c r="FKP74" s="386"/>
      <c r="FKQ74" s="386"/>
      <c r="FKR74" s="386"/>
      <c r="FKS74" s="386"/>
      <c r="FKT74" s="386"/>
      <c r="FKU74" s="386"/>
      <c r="FKV74" s="386"/>
      <c r="FKW74" s="386"/>
      <c r="FKX74" s="386"/>
      <c r="FKY74" s="386"/>
      <c r="FKZ74" s="386"/>
      <c r="FLA74" s="386"/>
      <c r="FLB74" s="386"/>
      <c r="FLC74" s="386"/>
      <c r="FLD74" s="386"/>
      <c r="FLE74" s="386"/>
      <c r="FLF74" s="386"/>
      <c r="FLG74" s="386"/>
      <c r="FLH74" s="386"/>
      <c r="FLI74" s="386"/>
      <c r="FLJ74" s="386"/>
      <c r="FLK74" s="386"/>
      <c r="FLL74" s="386"/>
      <c r="FLM74" s="386"/>
      <c r="FLN74" s="386"/>
      <c r="FLO74" s="386"/>
      <c r="FLP74" s="386"/>
      <c r="FLQ74" s="386"/>
      <c r="FLR74" s="386"/>
      <c r="FLS74" s="386"/>
      <c r="FLT74" s="386"/>
      <c r="FLU74" s="386"/>
      <c r="FLV74" s="386"/>
      <c r="FLW74" s="386"/>
      <c r="FLX74" s="386"/>
      <c r="FLY74" s="386"/>
      <c r="FLZ74" s="386"/>
      <c r="FMA74" s="386"/>
      <c r="FMB74" s="386"/>
      <c r="FMC74" s="386"/>
      <c r="FMD74" s="386"/>
      <c r="FME74" s="386"/>
      <c r="FMF74" s="386"/>
      <c r="FMG74" s="386"/>
      <c r="FMH74" s="386"/>
      <c r="FMI74" s="386"/>
      <c r="FMJ74" s="386"/>
      <c r="FMK74" s="386"/>
      <c r="FML74" s="386"/>
      <c r="FMM74" s="386"/>
      <c r="FMN74" s="386"/>
      <c r="FMO74" s="386"/>
      <c r="FMP74" s="386"/>
      <c r="FMQ74" s="386"/>
      <c r="FMR74" s="386"/>
      <c r="FMS74" s="386"/>
      <c r="FMT74" s="386"/>
      <c r="FMU74" s="386"/>
      <c r="FMV74" s="386"/>
      <c r="FMW74" s="386"/>
      <c r="FMX74" s="386"/>
      <c r="FMY74" s="386"/>
      <c r="FMZ74" s="386"/>
      <c r="FNA74" s="386"/>
      <c r="FNB74" s="386"/>
      <c r="FNC74" s="386"/>
      <c r="FND74" s="386"/>
      <c r="FNE74" s="386"/>
      <c r="FNF74" s="386"/>
      <c r="FNG74" s="386"/>
      <c r="FNH74" s="386"/>
      <c r="FNI74" s="386"/>
      <c r="FNJ74" s="386"/>
      <c r="FNK74" s="386"/>
      <c r="FNL74" s="386"/>
      <c r="FNM74" s="386"/>
      <c r="FNN74" s="386"/>
      <c r="FNO74" s="386"/>
      <c r="FNP74" s="386"/>
      <c r="FNQ74" s="386"/>
      <c r="FNR74" s="386"/>
      <c r="FNS74" s="386"/>
      <c r="FNT74" s="386"/>
      <c r="FNU74" s="386"/>
      <c r="FNV74" s="386"/>
      <c r="FNW74" s="386"/>
      <c r="FNX74" s="386"/>
      <c r="FNY74" s="386"/>
      <c r="FNZ74" s="386"/>
      <c r="FOA74" s="386"/>
      <c r="FOB74" s="386"/>
      <c r="FOC74" s="386"/>
      <c r="FOD74" s="386"/>
      <c r="FOE74" s="386"/>
      <c r="FOF74" s="386"/>
      <c r="FOG74" s="386"/>
      <c r="FOH74" s="386"/>
      <c r="FOI74" s="386"/>
      <c r="FOJ74" s="386"/>
      <c r="FOK74" s="386"/>
      <c r="FOL74" s="386"/>
      <c r="FOM74" s="386"/>
      <c r="FON74" s="386"/>
      <c r="FOO74" s="386"/>
      <c r="FOP74" s="386"/>
      <c r="FOQ74" s="386"/>
      <c r="FOR74" s="386"/>
      <c r="FOS74" s="386"/>
      <c r="FOT74" s="386"/>
      <c r="FOU74" s="386"/>
      <c r="FOV74" s="386"/>
      <c r="FOW74" s="386"/>
      <c r="FOX74" s="386"/>
      <c r="FOY74" s="386"/>
      <c r="FOZ74" s="386"/>
      <c r="FPA74" s="386"/>
      <c r="FPB74" s="386"/>
      <c r="FPC74" s="386"/>
      <c r="FPD74" s="386"/>
      <c r="FPE74" s="386"/>
      <c r="FPF74" s="386"/>
      <c r="FPG74" s="386"/>
      <c r="FPH74" s="386"/>
      <c r="FPI74" s="386"/>
      <c r="FPJ74" s="386"/>
      <c r="FPK74" s="386"/>
      <c r="FPL74" s="386"/>
      <c r="FPM74" s="386"/>
      <c r="FPN74" s="386"/>
      <c r="FPO74" s="386"/>
      <c r="FPP74" s="386"/>
      <c r="FPQ74" s="386"/>
      <c r="FPR74" s="386"/>
      <c r="FPS74" s="386"/>
      <c r="FPT74" s="386"/>
      <c r="FPU74" s="386"/>
      <c r="FPV74" s="386"/>
      <c r="FPW74" s="386"/>
      <c r="FPX74" s="386"/>
      <c r="FPY74" s="386"/>
      <c r="FPZ74" s="386"/>
      <c r="FQA74" s="386"/>
      <c r="FQB74" s="386"/>
      <c r="FQC74" s="386"/>
      <c r="FQD74" s="386"/>
      <c r="FQE74" s="386"/>
      <c r="FQF74" s="386"/>
      <c r="FQG74" s="386"/>
      <c r="FQH74" s="386"/>
      <c r="FQI74" s="386"/>
      <c r="FQJ74" s="386"/>
      <c r="FQK74" s="386"/>
      <c r="FQL74" s="386"/>
      <c r="FQM74" s="386"/>
      <c r="FQN74" s="386"/>
      <c r="FQO74" s="386"/>
      <c r="FQP74" s="386"/>
      <c r="FQQ74" s="386"/>
      <c r="FQR74" s="386"/>
      <c r="FQS74" s="386"/>
      <c r="FQT74" s="386"/>
      <c r="FQU74" s="386"/>
      <c r="FQV74" s="386"/>
      <c r="FQW74" s="386"/>
      <c r="FQX74" s="386"/>
      <c r="FQY74" s="386"/>
      <c r="FQZ74" s="386"/>
      <c r="FRA74" s="386"/>
      <c r="FRB74" s="386"/>
      <c r="FRC74" s="386"/>
      <c r="FRD74" s="386"/>
      <c r="FRE74" s="386"/>
      <c r="FRF74" s="386"/>
      <c r="FRG74" s="386"/>
      <c r="FRH74" s="386"/>
      <c r="FRI74" s="386"/>
      <c r="FRJ74" s="386"/>
      <c r="FRK74" s="386"/>
      <c r="FRL74" s="386"/>
      <c r="FRM74" s="386"/>
      <c r="FRN74" s="386"/>
      <c r="FRO74" s="386"/>
      <c r="FRP74" s="386"/>
      <c r="FRQ74" s="386"/>
      <c r="FRR74" s="386"/>
      <c r="FRS74" s="386"/>
      <c r="FRT74" s="386"/>
      <c r="FRU74" s="386"/>
      <c r="FRV74" s="386"/>
      <c r="FRW74" s="386"/>
      <c r="FRX74" s="386"/>
      <c r="FRY74" s="386"/>
      <c r="FRZ74" s="386"/>
      <c r="FSA74" s="386"/>
      <c r="FSB74" s="386"/>
      <c r="FSC74" s="386"/>
      <c r="FSD74" s="386"/>
      <c r="FSE74" s="386"/>
      <c r="FSF74" s="386"/>
      <c r="FSG74" s="386"/>
      <c r="FSH74" s="386"/>
      <c r="FSI74" s="386"/>
      <c r="FSJ74" s="386"/>
      <c r="FSK74" s="386"/>
      <c r="FSL74" s="386"/>
      <c r="FSM74" s="386"/>
      <c r="FSN74" s="386"/>
      <c r="FSO74" s="386"/>
      <c r="FSP74" s="386"/>
      <c r="FSQ74" s="386"/>
      <c r="FSR74" s="386"/>
      <c r="FSS74" s="386"/>
      <c r="FST74" s="386"/>
      <c r="FSU74" s="386"/>
      <c r="FSV74" s="386"/>
      <c r="FSW74" s="386"/>
      <c r="FSX74" s="386"/>
      <c r="FSY74" s="386"/>
      <c r="FSZ74" s="386"/>
      <c r="FTA74" s="386"/>
      <c r="FTB74" s="386"/>
      <c r="FTC74" s="386"/>
      <c r="FTD74" s="386"/>
      <c r="FTE74" s="386"/>
      <c r="FTF74" s="386"/>
      <c r="FTG74" s="386"/>
      <c r="FTH74" s="386"/>
      <c r="FTI74" s="386"/>
      <c r="FTJ74" s="386"/>
      <c r="FTK74" s="386"/>
      <c r="FTL74" s="386"/>
      <c r="FTM74" s="386"/>
      <c r="FTN74" s="386"/>
      <c r="FTO74" s="386"/>
      <c r="FTP74" s="386"/>
      <c r="FTQ74" s="386"/>
      <c r="FTR74" s="386"/>
      <c r="FTS74" s="386"/>
      <c r="FTT74" s="386"/>
      <c r="FTU74" s="386"/>
      <c r="FTV74" s="386"/>
      <c r="FTW74" s="386"/>
      <c r="FTX74" s="386"/>
      <c r="FTY74" s="386"/>
      <c r="FTZ74" s="386"/>
      <c r="FUA74" s="386"/>
      <c r="FUB74" s="386"/>
      <c r="FUC74" s="386"/>
      <c r="FUD74" s="386"/>
      <c r="FUE74" s="386"/>
      <c r="FUF74" s="386"/>
      <c r="FUG74" s="386"/>
      <c r="FUH74" s="386"/>
      <c r="FUI74" s="386"/>
      <c r="FUJ74" s="386"/>
      <c r="FUK74" s="386"/>
      <c r="FUL74" s="386"/>
      <c r="FUM74" s="386"/>
      <c r="FUN74" s="386"/>
      <c r="FUO74" s="386"/>
      <c r="FUP74" s="386"/>
      <c r="FUQ74" s="386"/>
      <c r="FUR74" s="386"/>
      <c r="FUS74" s="386"/>
      <c r="FUT74" s="386"/>
      <c r="FUU74" s="386"/>
      <c r="FUV74" s="386"/>
      <c r="FUW74" s="386"/>
      <c r="FUX74" s="386"/>
      <c r="FUY74" s="386"/>
      <c r="FUZ74" s="386"/>
      <c r="FVA74" s="386"/>
      <c r="FVB74" s="386"/>
      <c r="FVC74" s="386"/>
      <c r="FVD74" s="386"/>
      <c r="FVE74" s="386"/>
      <c r="FVF74" s="386"/>
      <c r="FVG74" s="386"/>
      <c r="FVH74" s="386"/>
      <c r="FVI74" s="386"/>
      <c r="FVJ74" s="386"/>
      <c r="FVK74" s="386"/>
      <c r="FVL74" s="386"/>
      <c r="FVM74" s="386"/>
      <c r="FVN74" s="386"/>
      <c r="FVO74" s="386"/>
      <c r="FVP74" s="386"/>
      <c r="FVQ74" s="386"/>
      <c r="FVR74" s="386"/>
      <c r="FVS74" s="386"/>
      <c r="FVT74" s="386"/>
      <c r="FVU74" s="386"/>
      <c r="FVV74" s="386"/>
      <c r="FVW74" s="386"/>
      <c r="FVX74" s="386"/>
      <c r="FVY74" s="386"/>
      <c r="FVZ74" s="386"/>
      <c r="FWA74" s="386"/>
      <c r="FWB74" s="386"/>
      <c r="FWC74" s="386"/>
      <c r="FWD74" s="386"/>
      <c r="FWE74" s="386"/>
      <c r="FWF74" s="386"/>
      <c r="FWG74" s="386"/>
      <c r="FWH74" s="386"/>
      <c r="FWI74" s="386"/>
      <c r="FWJ74" s="386"/>
      <c r="FWK74" s="386"/>
      <c r="FWL74" s="386"/>
      <c r="FWM74" s="386"/>
      <c r="FWN74" s="386"/>
      <c r="FWO74" s="386"/>
      <c r="FWP74" s="386"/>
      <c r="FWQ74" s="386"/>
      <c r="FWR74" s="386"/>
      <c r="FWS74" s="386"/>
      <c r="FWT74" s="386"/>
      <c r="FWU74" s="386"/>
      <c r="FWV74" s="386"/>
      <c r="FWW74" s="386"/>
      <c r="FWX74" s="386"/>
      <c r="FWY74" s="386"/>
      <c r="FWZ74" s="386"/>
      <c r="FXA74" s="386"/>
      <c r="FXB74" s="386"/>
      <c r="FXC74" s="386"/>
      <c r="FXD74" s="386"/>
      <c r="FXE74" s="386"/>
      <c r="FXF74" s="386"/>
      <c r="FXG74" s="386"/>
      <c r="FXH74" s="386"/>
      <c r="FXI74" s="386"/>
      <c r="FXJ74" s="386"/>
      <c r="FXK74" s="386"/>
      <c r="FXL74" s="386"/>
      <c r="FXM74" s="386"/>
      <c r="FXN74" s="386"/>
      <c r="FXO74" s="386"/>
      <c r="FXP74" s="386"/>
      <c r="FXQ74" s="386"/>
      <c r="FXR74" s="386"/>
      <c r="FXS74" s="386"/>
      <c r="FXT74" s="386"/>
      <c r="FXU74" s="386"/>
      <c r="FXV74" s="386"/>
      <c r="FXW74" s="386"/>
      <c r="FXX74" s="386"/>
      <c r="FXY74" s="386"/>
      <c r="FXZ74" s="386"/>
      <c r="FYA74" s="386"/>
      <c r="FYB74" s="386"/>
      <c r="FYC74" s="386"/>
      <c r="FYD74" s="386"/>
      <c r="FYE74" s="386"/>
      <c r="FYF74" s="386"/>
      <c r="FYG74" s="386"/>
      <c r="FYH74" s="386"/>
      <c r="FYI74" s="386"/>
      <c r="FYJ74" s="386"/>
      <c r="FYK74" s="386"/>
      <c r="FYL74" s="386"/>
      <c r="FYM74" s="386"/>
      <c r="FYN74" s="386"/>
      <c r="FYO74" s="386"/>
      <c r="FYP74" s="386"/>
      <c r="FYQ74" s="386"/>
      <c r="FYR74" s="386"/>
      <c r="FYS74" s="386"/>
      <c r="FYT74" s="386"/>
      <c r="FYU74" s="386"/>
      <c r="FYV74" s="386"/>
      <c r="FYW74" s="386"/>
      <c r="FYX74" s="386"/>
      <c r="FYY74" s="386"/>
      <c r="FYZ74" s="386"/>
      <c r="FZA74" s="386"/>
      <c r="FZB74" s="386"/>
      <c r="FZC74" s="386"/>
      <c r="FZD74" s="386"/>
      <c r="FZE74" s="386"/>
      <c r="FZF74" s="386"/>
      <c r="FZG74" s="386"/>
      <c r="FZH74" s="386"/>
      <c r="FZI74" s="386"/>
      <c r="FZJ74" s="386"/>
      <c r="FZK74" s="386"/>
      <c r="FZL74" s="386"/>
      <c r="FZM74" s="386"/>
      <c r="FZN74" s="386"/>
      <c r="FZO74" s="386"/>
      <c r="FZP74" s="386"/>
      <c r="FZQ74" s="386"/>
      <c r="FZR74" s="386"/>
      <c r="FZS74" s="386"/>
      <c r="FZT74" s="386"/>
      <c r="FZU74" s="386"/>
      <c r="FZV74" s="386"/>
      <c r="FZW74" s="386"/>
      <c r="FZX74" s="386"/>
      <c r="FZY74" s="386"/>
      <c r="FZZ74" s="386"/>
      <c r="GAA74" s="386"/>
      <c r="GAB74" s="386"/>
      <c r="GAC74" s="386"/>
      <c r="GAD74" s="386"/>
      <c r="GAE74" s="386"/>
      <c r="GAF74" s="386"/>
      <c r="GAG74" s="386"/>
      <c r="GAH74" s="386"/>
      <c r="GAI74" s="386"/>
      <c r="GAJ74" s="386"/>
      <c r="GAK74" s="386"/>
      <c r="GAL74" s="386"/>
      <c r="GAM74" s="386"/>
      <c r="GAN74" s="386"/>
      <c r="GAO74" s="386"/>
      <c r="GAP74" s="386"/>
      <c r="GAQ74" s="386"/>
      <c r="GAR74" s="386"/>
      <c r="GAS74" s="386"/>
      <c r="GAT74" s="386"/>
      <c r="GAU74" s="386"/>
      <c r="GAV74" s="386"/>
      <c r="GAW74" s="386"/>
      <c r="GAX74" s="386"/>
      <c r="GAY74" s="386"/>
      <c r="GAZ74" s="386"/>
      <c r="GBA74" s="386"/>
      <c r="GBB74" s="386"/>
      <c r="GBC74" s="386"/>
      <c r="GBD74" s="386"/>
      <c r="GBE74" s="386"/>
      <c r="GBF74" s="386"/>
      <c r="GBG74" s="386"/>
      <c r="GBH74" s="386"/>
      <c r="GBI74" s="386"/>
      <c r="GBJ74" s="386"/>
      <c r="GBK74" s="386"/>
      <c r="GBL74" s="386"/>
      <c r="GBM74" s="386"/>
      <c r="GBN74" s="386"/>
      <c r="GBO74" s="386"/>
      <c r="GBP74" s="386"/>
      <c r="GBQ74" s="386"/>
      <c r="GBR74" s="386"/>
      <c r="GBS74" s="386"/>
      <c r="GBT74" s="386"/>
      <c r="GBU74" s="386"/>
      <c r="GBV74" s="386"/>
      <c r="GBW74" s="386"/>
      <c r="GBX74" s="386"/>
      <c r="GBY74" s="386"/>
      <c r="GBZ74" s="386"/>
      <c r="GCA74" s="386"/>
      <c r="GCB74" s="386"/>
      <c r="GCC74" s="386"/>
      <c r="GCD74" s="386"/>
      <c r="GCE74" s="386"/>
      <c r="GCF74" s="386"/>
      <c r="GCG74" s="386"/>
      <c r="GCH74" s="386"/>
      <c r="GCI74" s="386"/>
      <c r="GCJ74" s="386"/>
      <c r="GCK74" s="386"/>
      <c r="GCL74" s="386"/>
      <c r="GCM74" s="386"/>
      <c r="GCN74" s="386"/>
      <c r="GCO74" s="386"/>
      <c r="GCP74" s="386"/>
      <c r="GCQ74" s="386"/>
      <c r="GCR74" s="386"/>
      <c r="GCS74" s="386"/>
      <c r="GCT74" s="386"/>
      <c r="GCU74" s="386"/>
      <c r="GCV74" s="386"/>
      <c r="GCW74" s="386"/>
      <c r="GCX74" s="386"/>
      <c r="GCY74" s="386"/>
      <c r="GCZ74" s="386"/>
      <c r="GDA74" s="386"/>
      <c r="GDB74" s="386"/>
      <c r="GDC74" s="386"/>
      <c r="GDD74" s="386"/>
      <c r="GDE74" s="386"/>
      <c r="GDF74" s="386"/>
      <c r="GDG74" s="386"/>
      <c r="GDH74" s="386"/>
      <c r="GDI74" s="386"/>
      <c r="GDJ74" s="386"/>
      <c r="GDK74" s="386"/>
      <c r="GDL74" s="386"/>
      <c r="GDM74" s="386"/>
      <c r="GDN74" s="386"/>
      <c r="GDO74" s="386"/>
      <c r="GDP74" s="386"/>
      <c r="GDQ74" s="386"/>
      <c r="GDR74" s="386"/>
      <c r="GDS74" s="386"/>
      <c r="GDT74" s="386"/>
      <c r="GDU74" s="386"/>
      <c r="GDV74" s="386"/>
      <c r="GDW74" s="386"/>
      <c r="GDX74" s="386"/>
      <c r="GDY74" s="386"/>
      <c r="GDZ74" s="386"/>
      <c r="GEA74" s="386"/>
      <c r="GEB74" s="386"/>
      <c r="GEC74" s="386"/>
      <c r="GED74" s="386"/>
      <c r="GEE74" s="386"/>
      <c r="GEF74" s="386"/>
      <c r="GEG74" s="386"/>
      <c r="GEH74" s="386"/>
      <c r="GEI74" s="386"/>
      <c r="GEJ74" s="386"/>
      <c r="GEK74" s="386"/>
      <c r="GEL74" s="386"/>
      <c r="GEM74" s="386"/>
      <c r="GEN74" s="386"/>
      <c r="GEO74" s="386"/>
      <c r="GEP74" s="386"/>
      <c r="GEQ74" s="386"/>
      <c r="GER74" s="386"/>
      <c r="GES74" s="386"/>
      <c r="GET74" s="386"/>
      <c r="GEU74" s="386"/>
      <c r="GEV74" s="386"/>
      <c r="GEW74" s="386"/>
      <c r="GEX74" s="386"/>
      <c r="GEY74" s="386"/>
      <c r="GEZ74" s="386"/>
      <c r="GFA74" s="386"/>
      <c r="GFB74" s="386"/>
      <c r="GFC74" s="386"/>
      <c r="GFD74" s="386"/>
      <c r="GFE74" s="386"/>
      <c r="GFF74" s="386"/>
      <c r="GFG74" s="386"/>
      <c r="GFH74" s="386"/>
      <c r="GFI74" s="386"/>
      <c r="GFJ74" s="386"/>
      <c r="GFK74" s="386"/>
      <c r="GFL74" s="386"/>
      <c r="GFM74" s="386"/>
      <c r="GFN74" s="386"/>
      <c r="GFO74" s="386"/>
      <c r="GFP74" s="386"/>
      <c r="GFQ74" s="386"/>
      <c r="GFR74" s="386"/>
      <c r="GFS74" s="386"/>
      <c r="GFT74" s="386"/>
      <c r="GFU74" s="386"/>
      <c r="GFV74" s="386"/>
      <c r="GFW74" s="386"/>
      <c r="GFX74" s="386"/>
      <c r="GFY74" s="386"/>
      <c r="GFZ74" s="386"/>
      <c r="GGA74" s="386"/>
      <c r="GGB74" s="386"/>
      <c r="GGC74" s="386"/>
      <c r="GGD74" s="386"/>
      <c r="GGE74" s="386"/>
      <c r="GGF74" s="386"/>
      <c r="GGG74" s="386"/>
      <c r="GGH74" s="386"/>
      <c r="GGI74" s="386"/>
      <c r="GGJ74" s="386"/>
      <c r="GGK74" s="386"/>
      <c r="GGL74" s="386"/>
      <c r="GGM74" s="386"/>
      <c r="GGN74" s="386"/>
      <c r="GGO74" s="386"/>
      <c r="GGP74" s="386"/>
      <c r="GGQ74" s="386"/>
      <c r="GGR74" s="386"/>
      <c r="GGS74" s="386"/>
      <c r="GGT74" s="386"/>
      <c r="GGU74" s="386"/>
      <c r="GGV74" s="386"/>
      <c r="GGW74" s="386"/>
      <c r="GGX74" s="386"/>
      <c r="GGY74" s="386"/>
      <c r="GGZ74" s="386"/>
      <c r="GHA74" s="386"/>
      <c r="GHB74" s="386"/>
      <c r="GHC74" s="386"/>
      <c r="GHD74" s="386"/>
      <c r="GHE74" s="386"/>
      <c r="GHF74" s="386"/>
      <c r="GHG74" s="386"/>
      <c r="GHH74" s="386"/>
      <c r="GHI74" s="386"/>
      <c r="GHJ74" s="386"/>
      <c r="GHK74" s="386"/>
      <c r="GHL74" s="386"/>
      <c r="GHM74" s="386"/>
      <c r="GHN74" s="386"/>
      <c r="GHO74" s="386"/>
      <c r="GHP74" s="386"/>
      <c r="GHQ74" s="386"/>
      <c r="GHR74" s="386"/>
      <c r="GHS74" s="386"/>
      <c r="GHT74" s="386"/>
      <c r="GHU74" s="386"/>
      <c r="GHV74" s="386"/>
      <c r="GHW74" s="386"/>
      <c r="GHX74" s="386"/>
      <c r="GHY74" s="386"/>
      <c r="GHZ74" s="386"/>
      <c r="GIA74" s="386"/>
      <c r="GIB74" s="386"/>
      <c r="GIC74" s="386"/>
      <c r="GID74" s="386"/>
      <c r="GIE74" s="386"/>
      <c r="GIF74" s="386"/>
      <c r="GIG74" s="386"/>
      <c r="GIH74" s="386"/>
      <c r="GII74" s="386"/>
      <c r="GIJ74" s="386"/>
      <c r="GIK74" s="386"/>
      <c r="GIL74" s="386"/>
      <c r="GIM74" s="386"/>
      <c r="GIN74" s="386"/>
      <c r="GIO74" s="386"/>
      <c r="GIP74" s="386"/>
      <c r="GIQ74" s="386"/>
      <c r="GIR74" s="386"/>
      <c r="GIS74" s="386"/>
      <c r="GIT74" s="386"/>
      <c r="GIU74" s="386"/>
      <c r="GIV74" s="386"/>
      <c r="GIW74" s="386"/>
      <c r="GIX74" s="386"/>
      <c r="GIY74" s="386"/>
      <c r="GIZ74" s="386"/>
      <c r="GJA74" s="386"/>
      <c r="GJB74" s="386"/>
      <c r="GJC74" s="386"/>
      <c r="GJD74" s="386"/>
      <c r="GJE74" s="386"/>
      <c r="GJF74" s="386"/>
      <c r="GJG74" s="386"/>
      <c r="GJH74" s="386"/>
      <c r="GJI74" s="386"/>
      <c r="GJJ74" s="386"/>
      <c r="GJK74" s="386"/>
      <c r="GJL74" s="386"/>
      <c r="GJM74" s="386"/>
      <c r="GJN74" s="386"/>
      <c r="GJO74" s="386"/>
      <c r="GJP74" s="386"/>
      <c r="GJQ74" s="386"/>
      <c r="GJR74" s="386"/>
      <c r="GJS74" s="386"/>
      <c r="GJT74" s="386"/>
      <c r="GJU74" s="386"/>
      <c r="GJV74" s="386"/>
      <c r="GJW74" s="386"/>
      <c r="GJX74" s="386"/>
      <c r="GJY74" s="386"/>
      <c r="GJZ74" s="386"/>
      <c r="GKA74" s="386"/>
      <c r="GKB74" s="386"/>
      <c r="GKC74" s="386"/>
      <c r="GKD74" s="386"/>
      <c r="GKE74" s="386"/>
      <c r="GKF74" s="386"/>
      <c r="GKG74" s="386"/>
      <c r="GKH74" s="386"/>
      <c r="GKI74" s="386"/>
      <c r="GKJ74" s="386"/>
      <c r="GKK74" s="386"/>
      <c r="GKL74" s="386"/>
      <c r="GKM74" s="386"/>
      <c r="GKN74" s="386"/>
      <c r="GKO74" s="386"/>
      <c r="GKP74" s="386"/>
      <c r="GKQ74" s="386"/>
      <c r="GKR74" s="386"/>
      <c r="GKS74" s="386"/>
      <c r="GKT74" s="386"/>
      <c r="GKU74" s="386"/>
      <c r="GKV74" s="386"/>
      <c r="GKW74" s="386"/>
      <c r="GKX74" s="386"/>
      <c r="GKY74" s="386"/>
      <c r="GKZ74" s="386"/>
      <c r="GLA74" s="386"/>
      <c r="GLB74" s="386"/>
      <c r="GLC74" s="386"/>
      <c r="GLD74" s="386"/>
      <c r="GLE74" s="386"/>
      <c r="GLF74" s="386"/>
      <c r="GLG74" s="386"/>
      <c r="GLH74" s="386"/>
      <c r="GLI74" s="386"/>
      <c r="GLJ74" s="386"/>
      <c r="GLK74" s="386"/>
      <c r="GLL74" s="386"/>
      <c r="GLM74" s="386"/>
      <c r="GLN74" s="386"/>
      <c r="GLO74" s="386"/>
      <c r="GLP74" s="386"/>
      <c r="GLQ74" s="386"/>
      <c r="GLR74" s="386"/>
      <c r="GLS74" s="386"/>
      <c r="GLT74" s="386"/>
      <c r="GLU74" s="386"/>
      <c r="GLV74" s="386"/>
      <c r="GLW74" s="386"/>
      <c r="GLX74" s="386"/>
      <c r="GLY74" s="386"/>
      <c r="GLZ74" s="386"/>
      <c r="GMA74" s="386"/>
      <c r="GMB74" s="386"/>
      <c r="GMC74" s="386"/>
      <c r="GMD74" s="386"/>
      <c r="GME74" s="386"/>
      <c r="GMF74" s="386"/>
      <c r="GMG74" s="386"/>
      <c r="GMH74" s="386"/>
      <c r="GMI74" s="386"/>
      <c r="GMJ74" s="386"/>
      <c r="GMK74" s="386"/>
      <c r="GML74" s="386"/>
      <c r="GMM74" s="386"/>
      <c r="GMN74" s="386"/>
      <c r="GMO74" s="386"/>
      <c r="GMP74" s="386"/>
      <c r="GMQ74" s="386"/>
      <c r="GMR74" s="386"/>
      <c r="GMS74" s="386"/>
      <c r="GMT74" s="386"/>
      <c r="GMU74" s="386"/>
      <c r="GMV74" s="386"/>
      <c r="GMW74" s="386"/>
      <c r="GMX74" s="386"/>
      <c r="GMY74" s="386"/>
      <c r="GMZ74" s="386"/>
      <c r="GNA74" s="386"/>
      <c r="GNB74" s="386"/>
      <c r="GNC74" s="386"/>
      <c r="GND74" s="386"/>
      <c r="GNE74" s="386"/>
      <c r="GNF74" s="386"/>
      <c r="GNG74" s="386"/>
      <c r="GNH74" s="386"/>
      <c r="GNI74" s="386"/>
      <c r="GNJ74" s="386"/>
      <c r="GNK74" s="386"/>
      <c r="GNL74" s="386"/>
      <c r="GNM74" s="386"/>
      <c r="GNN74" s="386"/>
      <c r="GNO74" s="386"/>
      <c r="GNP74" s="386"/>
      <c r="GNQ74" s="386"/>
      <c r="GNR74" s="386"/>
      <c r="GNS74" s="386"/>
      <c r="GNT74" s="386"/>
      <c r="GNU74" s="386"/>
      <c r="GNV74" s="386"/>
      <c r="GNW74" s="386"/>
      <c r="GNX74" s="386"/>
      <c r="GNY74" s="386"/>
      <c r="GNZ74" s="386"/>
      <c r="GOA74" s="386"/>
      <c r="GOB74" s="386"/>
      <c r="GOC74" s="386"/>
      <c r="GOD74" s="386"/>
      <c r="GOE74" s="386"/>
      <c r="GOF74" s="386"/>
      <c r="GOG74" s="386"/>
      <c r="GOH74" s="386"/>
      <c r="GOI74" s="386"/>
      <c r="GOJ74" s="386"/>
      <c r="GOK74" s="386"/>
      <c r="GOL74" s="386"/>
      <c r="GOM74" s="386"/>
      <c r="GON74" s="386"/>
      <c r="GOO74" s="386"/>
      <c r="GOP74" s="386"/>
      <c r="GOQ74" s="386"/>
      <c r="GOR74" s="386"/>
      <c r="GOS74" s="386"/>
      <c r="GOT74" s="386"/>
      <c r="GOU74" s="386"/>
      <c r="GOV74" s="386"/>
      <c r="GOW74" s="386"/>
      <c r="GOX74" s="386"/>
      <c r="GOY74" s="386"/>
      <c r="GOZ74" s="386"/>
      <c r="GPA74" s="386"/>
      <c r="GPB74" s="386"/>
      <c r="GPC74" s="386"/>
      <c r="GPD74" s="386"/>
      <c r="GPE74" s="386"/>
      <c r="GPF74" s="386"/>
      <c r="GPG74" s="386"/>
      <c r="GPH74" s="386"/>
      <c r="GPI74" s="386"/>
      <c r="GPJ74" s="386"/>
      <c r="GPK74" s="386"/>
      <c r="GPL74" s="386"/>
      <c r="GPM74" s="386"/>
      <c r="GPN74" s="386"/>
      <c r="GPO74" s="386"/>
      <c r="GPP74" s="386"/>
      <c r="GPQ74" s="386"/>
      <c r="GPR74" s="386"/>
      <c r="GPS74" s="386"/>
      <c r="GPT74" s="386"/>
      <c r="GPU74" s="386"/>
      <c r="GPV74" s="386"/>
      <c r="GPW74" s="386"/>
      <c r="GPX74" s="386"/>
      <c r="GPY74" s="386"/>
      <c r="GPZ74" s="386"/>
      <c r="GQA74" s="386"/>
      <c r="GQB74" s="386"/>
      <c r="GQC74" s="386"/>
      <c r="GQD74" s="386"/>
      <c r="GQE74" s="386"/>
      <c r="GQF74" s="386"/>
      <c r="GQG74" s="386"/>
      <c r="GQH74" s="386"/>
      <c r="GQI74" s="386"/>
      <c r="GQJ74" s="386"/>
      <c r="GQK74" s="386"/>
      <c r="GQL74" s="386"/>
      <c r="GQM74" s="386"/>
      <c r="GQN74" s="386"/>
      <c r="GQO74" s="386"/>
      <c r="GQP74" s="386"/>
      <c r="GQQ74" s="386"/>
      <c r="GQR74" s="386"/>
      <c r="GQS74" s="386"/>
      <c r="GQT74" s="386"/>
      <c r="GQU74" s="386"/>
      <c r="GQV74" s="386"/>
      <c r="GQW74" s="386"/>
      <c r="GQX74" s="386"/>
      <c r="GQY74" s="386"/>
      <c r="GQZ74" s="386"/>
      <c r="GRA74" s="386"/>
      <c r="GRB74" s="386"/>
      <c r="GRC74" s="386"/>
      <c r="GRD74" s="386"/>
      <c r="GRE74" s="386"/>
      <c r="GRF74" s="386"/>
      <c r="GRG74" s="386"/>
      <c r="GRH74" s="386"/>
      <c r="GRI74" s="386"/>
      <c r="GRJ74" s="386"/>
      <c r="GRK74" s="386"/>
      <c r="GRL74" s="386"/>
      <c r="GRM74" s="386"/>
      <c r="GRN74" s="386"/>
      <c r="GRO74" s="386"/>
      <c r="GRP74" s="386"/>
      <c r="GRQ74" s="386"/>
      <c r="GRR74" s="386"/>
      <c r="GRS74" s="386"/>
      <c r="GRT74" s="386"/>
      <c r="GRU74" s="386"/>
      <c r="GRV74" s="386"/>
      <c r="GRW74" s="386"/>
      <c r="GRX74" s="386"/>
      <c r="GRY74" s="386"/>
      <c r="GRZ74" s="386"/>
      <c r="GSA74" s="386"/>
      <c r="GSB74" s="386"/>
      <c r="GSC74" s="386"/>
      <c r="GSD74" s="386"/>
      <c r="GSE74" s="386"/>
      <c r="GSF74" s="386"/>
      <c r="GSG74" s="386"/>
      <c r="GSH74" s="386"/>
      <c r="GSI74" s="386"/>
      <c r="GSJ74" s="386"/>
      <c r="GSK74" s="386"/>
      <c r="GSL74" s="386"/>
      <c r="GSM74" s="386"/>
      <c r="GSN74" s="386"/>
      <c r="GSO74" s="386"/>
      <c r="GSP74" s="386"/>
      <c r="GSQ74" s="386"/>
      <c r="GSR74" s="386"/>
      <c r="GSS74" s="386"/>
      <c r="GST74" s="386"/>
      <c r="GSU74" s="386"/>
      <c r="GSV74" s="386"/>
      <c r="GSW74" s="386"/>
      <c r="GSX74" s="386"/>
      <c r="GSY74" s="386"/>
      <c r="GSZ74" s="386"/>
      <c r="GTA74" s="386"/>
      <c r="GTB74" s="386"/>
      <c r="GTC74" s="386"/>
      <c r="GTD74" s="386"/>
      <c r="GTE74" s="386"/>
      <c r="GTF74" s="386"/>
      <c r="GTG74" s="386"/>
      <c r="GTH74" s="386"/>
      <c r="GTI74" s="386"/>
      <c r="GTJ74" s="386"/>
      <c r="GTK74" s="386"/>
      <c r="GTL74" s="386"/>
      <c r="GTM74" s="386"/>
      <c r="GTN74" s="386"/>
      <c r="GTO74" s="386"/>
      <c r="GTP74" s="386"/>
      <c r="GTQ74" s="386"/>
      <c r="GTR74" s="386"/>
      <c r="GTS74" s="386"/>
      <c r="GTT74" s="386"/>
      <c r="GTU74" s="386"/>
      <c r="GTV74" s="386"/>
      <c r="GTW74" s="386"/>
      <c r="GTX74" s="386"/>
      <c r="GTY74" s="386"/>
      <c r="GTZ74" s="386"/>
      <c r="GUA74" s="386"/>
      <c r="GUB74" s="386"/>
      <c r="GUC74" s="386"/>
      <c r="GUD74" s="386"/>
      <c r="GUE74" s="386"/>
      <c r="GUF74" s="386"/>
      <c r="GUG74" s="386"/>
      <c r="GUH74" s="386"/>
      <c r="GUI74" s="386"/>
      <c r="GUJ74" s="386"/>
      <c r="GUK74" s="386"/>
      <c r="GUL74" s="386"/>
      <c r="GUM74" s="386"/>
      <c r="GUN74" s="386"/>
      <c r="GUO74" s="386"/>
      <c r="GUP74" s="386"/>
      <c r="GUQ74" s="386"/>
      <c r="GUR74" s="386"/>
      <c r="GUS74" s="386"/>
      <c r="GUT74" s="386"/>
      <c r="GUU74" s="386"/>
      <c r="GUV74" s="386"/>
      <c r="GUW74" s="386"/>
      <c r="GUX74" s="386"/>
      <c r="GUY74" s="386"/>
      <c r="GUZ74" s="386"/>
      <c r="GVA74" s="386"/>
      <c r="GVB74" s="386"/>
      <c r="GVC74" s="386"/>
      <c r="GVD74" s="386"/>
      <c r="GVE74" s="386"/>
      <c r="GVF74" s="386"/>
      <c r="GVG74" s="386"/>
      <c r="GVH74" s="386"/>
      <c r="GVI74" s="386"/>
      <c r="GVJ74" s="386"/>
      <c r="GVK74" s="386"/>
      <c r="GVL74" s="386"/>
      <c r="GVM74" s="386"/>
      <c r="GVN74" s="386"/>
      <c r="GVO74" s="386"/>
      <c r="GVP74" s="386"/>
      <c r="GVQ74" s="386"/>
      <c r="GVR74" s="386"/>
      <c r="GVS74" s="386"/>
      <c r="GVT74" s="386"/>
      <c r="GVU74" s="386"/>
      <c r="GVV74" s="386"/>
      <c r="GVW74" s="386"/>
      <c r="GVX74" s="386"/>
      <c r="GVY74" s="386"/>
      <c r="GVZ74" s="386"/>
      <c r="GWA74" s="386"/>
      <c r="GWB74" s="386"/>
      <c r="GWC74" s="386"/>
      <c r="GWD74" s="386"/>
      <c r="GWE74" s="386"/>
      <c r="GWF74" s="386"/>
      <c r="GWG74" s="386"/>
      <c r="GWH74" s="386"/>
      <c r="GWI74" s="386"/>
      <c r="GWJ74" s="386"/>
      <c r="GWK74" s="386"/>
      <c r="GWL74" s="386"/>
      <c r="GWM74" s="386"/>
      <c r="GWN74" s="386"/>
      <c r="GWO74" s="386"/>
      <c r="GWP74" s="386"/>
      <c r="GWQ74" s="386"/>
      <c r="GWR74" s="386"/>
      <c r="GWS74" s="386"/>
      <c r="GWT74" s="386"/>
      <c r="GWU74" s="386"/>
      <c r="GWV74" s="386"/>
      <c r="GWW74" s="386"/>
      <c r="GWX74" s="386"/>
      <c r="GWY74" s="386"/>
      <c r="GWZ74" s="386"/>
      <c r="GXA74" s="386"/>
      <c r="GXB74" s="386"/>
      <c r="GXC74" s="386"/>
      <c r="GXD74" s="386"/>
      <c r="GXE74" s="386"/>
      <c r="GXF74" s="386"/>
      <c r="GXG74" s="386"/>
      <c r="GXH74" s="386"/>
      <c r="GXI74" s="386"/>
      <c r="GXJ74" s="386"/>
      <c r="GXK74" s="386"/>
      <c r="GXL74" s="386"/>
      <c r="GXM74" s="386"/>
      <c r="GXN74" s="386"/>
      <c r="GXO74" s="386"/>
      <c r="GXP74" s="386"/>
      <c r="GXQ74" s="386"/>
      <c r="GXR74" s="386"/>
      <c r="GXS74" s="386"/>
      <c r="GXT74" s="386"/>
      <c r="GXU74" s="386"/>
      <c r="GXV74" s="386"/>
      <c r="GXW74" s="386"/>
      <c r="GXX74" s="386"/>
      <c r="GXY74" s="386"/>
      <c r="GXZ74" s="386"/>
      <c r="GYA74" s="386"/>
      <c r="GYB74" s="386"/>
      <c r="GYC74" s="386"/>
      <c r="GYD74" s="386"/>
      <c r="GYE74" s="386"/>
      <c r="GYF74" s="386"/>
      <c r="GYG74" s="386"/>
      <c r="GYH74" s="386"/>
      <c r="GYI74" s="386"/>
      <c r="GYJ74" s="386"/>
      <c r="GYK74" s="386"/>
      <c r="GYL74" s="386"/>
      <c r="GYM74" s="386"/>
      <c r="GYN74" s="386"/>
      <c r="GYO74" s="386"/>
      <c r="GYP74" s="386"/>
      <c r="GYQ74" s="386"/>
      <c r="GYR74" s="386"/>
      <c r="GYS74" s="386"/>
      <c r="GYT74" s="386"/>
      <c r="GYU74" s="386"/>
      <c r="GYV74" s="386"/>
      <c r="GYW74" s="386"/>
      <c r="GYX74" s="386"/>
      <c r="GYY74" s="386"/>
      <c r="GYZ74" s="386"/>
      <c r="GZA74" s="386"/>
      <c r="GZB74" s="386"/>
      <c r="GZC74" s="386"/>
      <c r="GZD74" s="386"/>
      <c r="GZE74" s="386"/>
      <c r="GZF74" s="386"/>
      <c r="GZG74" s="386"/>
      <c r="GZH74" s="386"/>
      <c r="GZI74" s="386"/>
      <c r="GZJ74" s="386"/>
      <c r="GZK74" s="386"/>
      <c r="GZL74" s="386"/>
      <c r="GZM74" s="386"/>
      <c r="GZN74" s="386"/>
      <c r="GZO74" s="386"/>
      <c r="GZP74" s="386"/>
      <c r="GZQ74" s="386"/>
      <c r="GZR74" s="386"/>
      <c r="GZS74" s="386"/>
      <c r="GZT74" s="386"/>
      <c r="GZU74" s="386"/>
      <c r="GZV74" s="386"/>
      <c r="GZW74" s="386"/>
      <c r="GZX74" s="386"/>
      <c r="GZY74" s="386"/>
      <c r="GZZ74" s="386"/>
      <c r="HAA74" s="386"/>
      <c r="HAB74" s="386"/>
      <c r="HAC74" s="386"/>
      <c r="HAD74" s="386"/>
      <c r="HAE74" s="386"/>
      <c r="HAF74" s="386"/>
      <c r="HAG74" s="386"/>
      <c r="HAH74" s="386"/>
      <c r="HAI74" s="386"/>
      <c r="HAJ74" s="386"/>
      <c r="HAK74" s="386"/>
      <c r="HAL74" s="386"/>
      <c r="HAM74" s="386"/>
      <c r="HAN74" s="386"/>
      <c r="HAO74" s="386"/>
      <c r="HAP74" s="386"/>
      <c r="HAQ74" s="386"/>
      <c r="HAR74" s="386"/>
      <c r="HAS74" s="386"/>
      <c r="HAT74" s="386"/>
      <c r="HAU74" s="386"/>
      <c r="HAV74" s="386"/>
      <c r="HAW74" s="386"/>
      <c r="HAX74" s="386"/>
      <c r="HAY74" s="386"/>
      <c r="HAZ74" s="386"/>
      <c r="HBA74" s="386"/>
      <c r="HBB74" s="386"/>
      <c r="HBC74" s="386"/>
      <c r="HBD74" s="386"/>
      <c r="HBE74" s="386"/>
      <c r="HBF74" s="386"/>
      <c r="HBG74" s="386"/>
      <c r="HBH74" s="386"/>
      <c r="HBI74" s="386"/>
      <c r="HBJ74" s="386"/>
      <c r="HBK74" s="386"/>
      <c r="HBL74" s="386"/>
      <c r="HBM74" s="386"/>
      <c r="HBN74" s="386"/>
      <c r="HBO74" s="386"/>
      <c r="HBP74" s="386"/>
      <c r="HBQ74" s="386"/>
      <c r="HBR74" s="386"/>
      <c r="HBS74" s="386"/>
      <c r="HBT74" s="386"/>
      <c r="HBU74" s="386"/>
      <c r="HBV74" s="386"/>
      <c r="HBW74" s="386"/>
      <c r="HBX74" s="386"/>
      <c r="HBY74" s="386"/>
      <c r="HBZ74" s="386"/>
      <c r="HCA74" s="386"/>
      <c r="HCB74" s="386"/>
      <c r="HCC74" s="386"/>
      <c r="HCD74" s="386"/>
      <c r="HCE74" s="386"/>
      <c r="HCF74" s="386"/>
      <c r="HCG74" s="386"/>
      <c r="HCH74" s="386"/>
      <c r="HCI74" s="386"/>
      <c r="HCJ74" s="386"/>
      <c r="HCK74" s="386"/>
      <c r="HCL74" s="386"/>
      <c r="HCM74" s="386"/>
      <c r="HCN74" s="386"/>
      <c r="HCO74" s="386"/>
      <c r="HCP74" s="386"/>
      <c r="HCQ74" s="386"/>
      <c r="HCR74" s="386"/>
      <c r="HCS74" s="386"/>
      <c r="HCT74" s="386"/>
      <c r="HCU74" s="386"/>
      <c r="HCV74" s="386"/>
      <c r="HCW74" s="386"/>
      <c r="HCX74" s="386"/>
      <c r="HCY74" s="386"/>
      <c r="HCZ74" s="386"/>
      <c r="HDA74" s="386"/>
      <c r="HDB74" s="386"/>
      <c r="HDC74" s="386"/>
      <c r="HDD74" s="386"/>
      <c r="HDE74" s="386"/>
      <c r="HDF74" s="386"/>
      <c r="HDG74" s="386"/>
      <c r="HDH74" s="386"/>
      <c r="HDI74" s="386"/>
      <c r="HDJ74" s="386"/>
      <c r="HDK74" s="386"/>
      <c r="HDL74" s="386"/>
      <c r="HDM74" s="386"/>
      <c r="HDN74" s="386"/>
      <c r="HDO74" s="386"/>
      <c r="HDP74" s="386"/>
      <c r="HDQ74" s="386"/>
      <c r="HDR74" s="386"/>
      <c r="HDS74" s="386"/>
      <c r="HDT74" s="386"/>
      <c r="HDU74" s="386"/>
      <c r="HDV74" s="386"/>
      <c r="HDW74" s="386"/>
      <c r="HDX74" s="386"/>
      <c r="HDY74" s="386"/>
      <c r="HDZ74" s="386"/>
      <c r="HEA74" s="386"/>
      <c r="HEB74" s="386"/>
      <c r="HEC74" s="386"/>
      <c r="HED74" s="386"/>
      <c r="HEE74" s="386"/>
      <c r="HEF74" s="386"/>
      <c r="HEG74" s="386"/>
      <c r="HEH74" s="386"/>
      <c r="HEI74" s="386"/>
      <c r="HEJ74" s="386"/>
      <c r="HEK74" s="386"/>
      <c r="HEL74" s="386"/>
      <c r="HEM74" s="386"/>
      <c r="HEN74" s="386"/>
      <c r="HEO74" s="386"/>
      <c r="HEP74" s="386"/>
      <c r="HEQ74" s="386"/>
      <c r="HER74" s="386"/>
      <c r="HES74" s="386"/>
      <c r="HET74" s="386"/>
      <c r="HEU74" s="386"/>
      <c r="HEV74" s="386"/>
      <c r="HEW74" s="386"/>
      <c r="HEX74" s="386"/>
      <c r="HEY74" s="386"/>
      <c r="HEZ74" s="386"/>
      <c r="HFA74" s="386"/>
      <c r="HFB74" s="386"/>
      <c r="HFC74" s="386"/>
      <c r="HFD74" s="386"/>
      <c r="HFE74" s="386"/>
      <c r="HFF74" s="386"/>
      <c r="HFG74" s="386"/>
      <c r="HFH74" s="386"/>
      <c r="HFI74" s="386"/>
      <c r="HFJ74" s="386"/>
      <c r="HFK74" s="386"/>
      <c r="HFL74" s="386"/>
      <c r="HFM74" s="386"/>
      <c r="HFN74" s="386"/>
      <c r="HFO74" s="386"/>
      <c r="HFP74" s="386"/>
      <c r="HFQ74" s="386"/>
      <c r="HFR74" s="386"/>
      <c r="HFS74" s="386"/>
      <c r="HFT74" s="386"/>
      <c r="HFU74" s="386"/>
      <c r="HFV74" s="386"/>
      <c r="HFW74" s="386"/>
      <c r="HFX74" s="386"/>
      <c r="HFY74" s="386"/>
      <c r="HFZ74" s="386"/>
      <c r="HGA74" s="386"/>
      <c r="HGB74" s="386"/>
      <c r="HGC74" s="386"/>
      <c r="HGD74" s="386"/>
      <c r="HGE74" s="386"/>
      <c r="HGF74" s="386"/>
      <c r="HGG74" s="386"/>
      <c r="HGH74" s="386"/>
      <c r="HGI74" s="386"/>
      <c r="HGJ74" s="386"/>
      <c r="HGK74" s="386"/>
      <c r="HGL74" s="386"/>
      <c r="HGM74" s="386"/>
      <c r="HGN74" s="386"/>
      <c r="HGO74" s="386"/>
      <c r="HGP74" s="386"/>
      <c r="HGQ74" s="386"/>
      <c r="HGR74" s="386"/>
      <c r="HGS74" s="386"/>
      <c r="HGT74" s="386"/>
      <c r="HGU74" s="386"/>
      <c r="HGV74" s="386"/>
      <c r="HGW74" s="386"/>
      <c r="HGX74" s="386"/>
      <c r="HGY74" s="386"/>
      <c r="HGZ74" s="386"/>
      <c r="HHA74" s="386"/>
      <c r="HHB74" s="386"/>
      <c r="HHC74" s="386"/>
      <c r="HHD74" s="386"/>
      <c r="HHE74" s="386"/>
      <c r="HHF74" s="386"/>
      <c r="HHG74" s="386"/>
      <c r="HHH74" s="386"/>
      <c r="HHI74" s="386"/>
      <c r="HHJ74" s="386"/>
      <c r="HHK74" s="386"/>
      <c r="HHL74" s="386"/>
      <c r="HHM74" s="386"/>
      <c r="HHN74" s="386"/>
      <c r="HHO74" s="386"/>
      <c r="HHP74" s="386"/>
      <c r="HHQ74" s="386"/>
      <c r="HHR74" s="386"/>
      <c r="HHS74" s="386"/>
      <c r="HHT74" s="386"/>
      <c r="HHU74" s="386"/>
      <c r="HHV74" s="386"/>
      <c r="HHW74" s="386"/>
      <c r="HHX74" s="386"/>
      <c r="HHY74" s="386"/>
      <c r="HHZ74" s="386"/>
      <c r="HIA74" s="386"/>
      <c r="HIB74" s="386"/>
      <c r="HIC74" s="386"/>
      <c r="HID74" s="386"/>
      <c r="HIE74" s="386"/>
      <c r="HIF74" s="386"/>
      <c r="HIG74" s="386"/>
      <c r="HIH74" s="386"/>
      <c r="HII74" s="386"/>
      <c r="HIJ74" s="386"/>
      <c r="HIK74" s="386"/>
      <c r="HIL74" s="386"/>
      <c r="HIM74" s="386"/>
      <c r="HIN74" s="386"/>
      <c r="HIO74" s="386"/>
      <c r="HIP74" s="386"/>
      <c r="HIQ74" s="386"/>
      <c r="HIR74" s="386"/>
      <c r="HIS74" s="386"/>
      <c r="HIT74" s="386"/>
      <c r="HIU74" s="386"/>
      <c r="HIV74" s="386"/>
      <c r="HIW74" s="386"/>
      <c r="HIX74" s="386"/>
      <c r="HIY74" s="386"/>
      <c r="HIZ74" s="386"/>
      <c r="HJA74" s="386"/>
      <c r="HJB74" s="386"/>
      <c r="HJC74" s="386"/>
      <c r="HJD74" s="386"/>
      <c r="HJE74" s="386"/>
      <c r="HJF74" s="386"/>
      <c r="HJG74" s="386"/>
      <c r="HJH74" s="386"/>
      <c r="HJI74" s="386"/>
      <c r="HJJ74" s="386"/>
      <c r="HJK74" s="386"/>
      <c r="HJL74" s="386"/>
      <c r="HJM74" s="386"/>
      <c r="HJN74" s="386"/>
      <c r="HJO74" s="386"/>
      <c r="HJP74" s="386"/>
      <c r="HJQ74" s="386"/>
      <c r="HJR74" s="386"/>
      <c r="HJS74" s="386"/>
      <c r="HJT74" s="386"/>
      <c r="HJU74" s="386"/>
      <c r="HJV74" s="386"/>
      <c r="HJW74" s="386"/>
      <c r="HJX74" s="386"/>
      <c r="HJY74" s="386"/>
      <c r="HJZ74" s="386"/>
      <c r="HKA74" s="386"/>
      <c r="HKB74" s="386"/>
      <c r="HKC74" s="386"/>
      <c r="HKD74" s="386"/>
      <c r="HKE74" s="386"/>
      <c r="HKF74" s="386"/>
      <c r="HKG74" s="386"/>
      <c r="HKH74" s="386"/>
      <c r="HKI74" s="386"/>
      <c r="HKJ74" s="386"/>
      <c r="HKK74" s="386"/>
      <c r="HKL74" s="386"/>
      <c r="HKM74" s="386"/>
      <c r="HKN74" s="386"/>
      <c r="HKO74" s="386"/>
      <c r="HKP74" s="386"/>
      <c r="HKQ74" s="386"/>
      <c r="HKR74" s="386"/>
      <c r="HKS74" s="386"/>
      <c r="HKT74" s="386"/>
      <c r="HKU74" s="386"/>
      <c r="HKV74" s="386"/>
      <c r="HKW74" s="386"/>
      <c r="HKX74" s="386"/>
      <c r="HKY74" s="386"/>
      <c r="HKZ74" s="386"/>
      <c r="HLA74" s="386"/>
      <c r="HLB74" s="386"/>
      <c r="HLC74" s="386"/>
      <c r="HLD74" s="386"/>
      <c r="HLE74" s="386"/>
      <c r="HLF74" s="386"/>
      <c r="HLG74" s="386"/>
      <c r="HLH74" s="386"/>
      <c r="HLI74" s="386"/>
      <c r="HLJ74" s="386"/>
      <c r="HLK74" s="386"/>
      <c r="HLL74" s="386"/>
      <c r="HLM74" s="386"/>
      <c r="HLN74" s="386"/>
      <c r="HLO74" s="386"/>
      <c r="HLP74" s="386"/>
      <c r="HLQ74" s="386"/>
      <c r="HLR74" s="386"/>
      <c r="HLS74" s="386"/>
      <c r="HLT74" s="386"/>
      <c r="HLU74" s="386"/>
      <c r="HLV74" s="386"/>
      <c r="HLW74" s="386"/>
      <c r="HLX74" s="386"/>
      <c r="HLY74" s="386"/>
      <c r="HLZ74" s="386"/>
      <c r="HMA74" s="386"/>
      <c r="HMB74" s="386"/>
      <c r="HMC74" s="386"/>
      <c r="HMD74" s="386"/>
      <c r="HME74" s="386"/>
      <c r="HMF74" s="386"/>
      <c r="HMG74" s="386"/>
      <c r="HMH74" s="386"/>
      <c r="HMI74" s="386"/>
      <c r="HMJ74" s="386"/>
      <c r="HMK74" s="386"/>
      <c r="HML74" s="386"/>
      <c r="HMM74" s="386"/>
      <c r="HMN74" s="386"/>
      <c r="HMO74" s="386"/>
      <c r="HMP74" s="386"/>
      <c r="HMQ74" s="386"/>
      <c r="HMR74" s="386"/>
      <c r="HMS74" s="386"/>
      <c r="HMT74" s="386"/>
      <c r="HMU74" s="386"/>
      <c r="HMV74" s="386"/>
      <c r="HMW74" s="386"/>
      <c r="HMX74" s="386"/>
      <c r="HMY74" s="386"/>
      <c r="HMZ74" s="386"/>
      <c r="HNA74" s="386"/>
      <c r="HNB74" s="386"/>
      <c r="HNC74" s="386"/>
      <c r="HND74" s="386"/>
      <c r="HNE74" s="386"/>
      <c r="HNF74" s="386"/>
      <c r="HNG74" s="386"/>
      <c r="HNH74" s="386"/>
      <c r="HNI74" s="386"/>
      <c r="HNJ74" s="386"/>
      <c r="HNK74" s="386"/>
      <c r="HNL74" s="386"/>
      <c r="HNM74" s="386"/>
      <c r="HNN74" s="386"/>
      <c r="HNO74" s="386"/>
      <c r="HNP74" s="386"/>
      <c r="HNQ74" s="386"/>
      <c r="HNR74" s="386"/>
      <c r="HNS74" s="386"/>
      <c r="HNT74" s="386"/>
      <c r="HNU74" s="386"/>
      <c r="HNV74" s="386"/>
      <c r="HNW74" s="386"/>
      <c r="HNX74" s="386"/>
      <c r="HNY74" s="386"/>
      <c r="HNZ74" s="386"/>
      <c r="HOA74" s="386"/>
      <c r="HOB74" s="386"/>
      <c r="HOC74" s="386"/>
      <c r="HOD74" s="386"/>
      <c r="HOE74" s="386"/>
      <c r="HOF74" s="386"/>
      <c r="HOG74" s="386"/>
      <c r="HOH74" s="386"/>
      <c r="HOI74" s="386"/>
      <c r="HOJ74" s="386"/>
      <c r="HOK74" s="386"/>
      <c r="HOL74" s="386"/>
      <c r="HOM74" s="386"/>
      <c r="HON74" s="386"/>
      <c r="HOO74" s="386"/>
      <c r="HOP74" s="386"/>
      <c r="HOQ74" s="386"/>
      <c r="HOR74" s="386"/>
      <c r="HOS74" s="386"/>
      <c r="HOT74" s="386"/>
      <c r="HOU74" s="386"/>
      <c r="HOV74" s="386"/>
      <c r="HOW74" s="386"/>
      <c r="HOX74" s="386"/>
      <c r="HOY74" s="386"/>
      <c r="HOZ74" s="386"/>
      <c r="HPA74" s="386"/>
      <c r="HPB74" s="386"/>
      <c r="HPC74" s="386"/>
      <c r="HPD74" s="386"/>
      <c r="HPE74" s="386"/>
      <c r="HPF74" s="386"/>
      <c r="HPG74" s="386"/>
      <c r="HPH74" s="386"/>
      <c r="HPI74" s="386"/>
      <c r="HPJ74" s="386"/>
      <c r="HPK74" s="386"/>
      <c r="HPL74" s="386"/>
      <c r="HPM74" s="386"/>
      <c r="HPN74" s="386"/>
      <c r="HPO74" s="386"/>
      <c r="HPP74" s="386"/>
      <c r="HPQ74" s="386"/>
      <c r="HPR74" s="386"/>
      <c r="HPS74" s="386"/>
      <c r="HPT74" s="386"/>
      <c r="HPU74" s="386"/>
      <c r="HPV74" s="386"/>
      <c r="HPW74" s="386"/>
      <c r="HPX74" s="386"/>
      <c r="HPY74" s="386"/>
      <c r="HPZ74" s="386"/>
      <c r="HQA74" s="386"/>
      <c r="HQB74" s="386"/>
      <c r="HQC74" s="386"/>
      <c r="HQD74" s="386"/>
      <c r="HQE74" s="386"/>
      <c r="HQF74" s="386"/>
      <c r="HQG74" s="386"/>
      <c r="HQH74" s="386"/>
      <c r="HQI74" s="386"/>
      <c r="HQJ74" s="386"/>
      <c r="HQK74" s="386"/>
      <c r="HQL74" s="386"/>
      <c r="HQM74" s="386"/>
      <c r="HQN74" s="386"/>
      <c r="HQO74" s="386"/>
      <c r="HQP74" s="386"/>
      <c r="HQQ74" s="386"/>
      <c r="HQR74" s="386"/>
      <c r="HQS74" s="386"/>
      <c r="HQT74" s="386"/>
      <c r="HQU74" s="386"/>
      <c r="HQV74" s="386"/>
      <c r="HQW74" s="386"/>
      <c r="HQX74" s="386"/>
      <c r="HQY74" s="386"/>
      <c r="HQZ74" s="386"/>
      <c r="HRA74" s="386"/>
      <c r="HRB74" s="386"/>
      <c r="HRC74" s="386"/>
      <c r="HRD74" s="386"/>
      <c r="HRE74" s="386"/>
      <c r="HRF74" s="386"/>
      <c r="HRG74" s="386"/>
      <c r="HRH74" s="386"/>
      <c r="HRI74" s="386"/>
      <c r="HRJ74" s="386"/>
      <c r="HRK74" s="386"/>
      <c r="HRL74" s="386"/>
      <c r="HRM74" s="386"/>
      <c r="HRN74" s="386"/>
      <c r="HRO74" s="386"/>
      <c r="HRP74" s="386"/>
      <c r="HRQ74" s="386"/>
      <c r="HRR74" s="386"/>
      <c r="HRS74" s="386"/>
      <c r="HRT74" s="386"/>
      <c r="HRU74" s="386"/>
      <c r="HRV74" s="386"/>
      <c r="HRW74" s="386"/>
      <c r="HRX74" s="386"/>
      <c r="HRY74" s="386"/>
      <c r="HRZ74" s="386"/>
      <c r="HSA74" s="386"/>
      <c r="HSB74" s="386"/>
      <c r="HSC74" s="386"/>
      <c r="HSD74" s="386"/>
      <c r="HSE74" s="386"/>
      <c r="HSF74" s="386"/>
      <c r="HSG74" s="386"/>
      <c r="HSH74" s="386"/>
      <c r="HSI74" s="386"/>
      <c r="HSJ74" s="386"/>
      <c r="HSK74" s="386"/>
      <c r="HSL74" s="386"/>
      <c r="HSM74" s="386"/>
      <c r="HSN74" s="386"/>
      <c r="HSO74" s="386"/>
      <c r="HSP74" s="386"/>
      <c r="HSQ74" s="386"/>
      <c r="HSR74" s="386"/>
      <c r="HSS74" s="386"/>
      <c r="HST74" s="386"/>
      <c r="HSU74" s="386"/>
      <c r="HSV74" s="386"/>
      <c r="HSW74" s="386"/>
      <c r="HSX74" s="386"/>
      <c r="HSY74" s="386"/>
      <c r="HSZ74" s="386"/>
      <c r="HTA74" s="386"/>
      <c r="HTB74" s="386"/>
      <c r="HTC74" s="386"/>
      <c r="HTD74" s="386"/>
      <c r="HTE74" s="386"/>
      <c r="HTF74" s="386"/>
      <c r="HTG74" s="386"/>
      <c r="HTH74" s="386"/>
      <c r="HTI74" s="386"/>
      <c r="HTJ74" s="386"/>
      <c r="HTK74" s="386"/>
      <c r="HTL74" s="386"/>
      <c r="HTM74" s="386"/>
      <c r="HTN74" s="386"/>
      <c r="HTO74" s="386"/>
      <c r="HTP74" s="386"/>
      <c r="HTQ74" s="386"/>
      <c r="HTR74" s="386"/>
      <c r="HTS74" s="386"/>
      <c r="HTT74" s="386"/>
      <c r="HTU74" s="386"/>
      <c r="HTV74" s="386"/>
      <c r="HTW74" s="386"/>
      <c r="HTX74" s="386"/>
      <c r="HTY74" s="386"/>
      <c r="HTZ74" s="386"/>
      <c r="HUA74" s="386"/>
      <c r="HUB74" s="386"/>
      <c r="HUC74" s="386"/>
      <c r="HUD74" s="386"/>
      <c r="HUE74" s="386"/>
      <c r="HUF74" s="386"/>
      <c r="HUG74" s="386"/>
      <c r="HUH74" s="386"/>
      <c r="HUI74" s="386"/>
      <c r="HUJ74" s="386"/>
      <c r="HUK74" s="386"/>
      <c r="HUL74" s="386"/>
      <c r="HUM74" s="386"/>
      <c r="HUN74" s="386"/>
      <c r="HUO74" s="386"/>
      <c r="HUP74" s="386"/>
      <c r="HUQ74" s="386"/>
      <c r="HUR74" s="386"/>
      <c r="HUS74" s="386"/>
      <c r="HUT74" s="386"/>
      <c r="HUU74" s="386"/>
      <c r="HUV74" s="386"/>
      <c r="HUW74" s="386"/>
      <c r="HUX74" s="386"/>
      <c r="HUY74" s="386"/>
      <c r="HUZ74" s="386"/>
      <c r="HVA74" s="386"/>
      <c r="HVB74" s="386"/>
      <c r="HVC74" s="386"/>
      <c r="HVD74" s="386"/>
      <c r="HVE74" s="386"/>
      <c r="HVF74" s="386"/>
      <c r="HVG74" s="386"/>
      <c r="HVH74" s="386"/>
      <c r="HVI74" s="386"/>
      <c r="HVJ74" s="386"/>
      <c r="HVK74" s="386"/>
      <c r="HVL74" s="386"/>
      <c r="HVM74" s="386"/>
      <c r="HVN74" s="386"/>
      <c r="HVO74" s="386"/>
      <c r="HVP74" s="386"/>
      <c r="HVQ74" s="386"/>
      <c r="HVR74" s="386"/>
      <c r="HVS74" s="386"/>
      <c r="HVT74" s="386"/>
      <c r="HVU74" s="386"/>
      <c r="HVV74" s="386"/>
      <c r="HVW74" s="386"/>
      <c r="HVX74" s="386"/>
      <c r="HVY74" s="386"/>
      <c r="HVZ74" s="386"/>
      <c r="HWA74" s="386"/>
      <c r="HWB74" s="386"/>
      <c r="HWC74" s="386"/>
      <c r="HWD74" s="386"/>
      <c r="HWE74" s="386"/>
      <c r="HWF74" s="386"/>
      <c r="HWG74" s="386"/>
      <c r="HWH74" s="386"/>
      <c r="HWI74" s="386"/>
      <c r="HWJ74" s="386"/>
      <c r="HWK74" s="386"/>
      <c r="HWL74" s="386"/>
      <c r="HWM74" s="386"/>
      <c r="HWN74" s="386"/>
      <c r="HWO74" s="386"/>
      <c r="HWP74" s="386"/>
      <c r="HWQ74" s="386"/>
      <c r="HWR74" s="386"/>
      <c r="HWS74" s="386"/>
      <c r="HWT74" s="386"/>
      <c r="HWU74" s="386"/>
      <c r="HWV74" s="386"/>
      <c r="HWW74" s="386"/>
      <c r="HWX74" s="386"/>
      <c r="HWY74" s="386"/>
      <c r="HWZ74" s="386"/>
      <c r="HXA74" s="386"/>
      <c r="HXB74" s="386"/>
      <c r="HXC74" s="386"/>
      <c r="HXD74" s="386"/>
      <c r="HXE74" s="386"/>
      <c r="HXF74" s="386"/>
      <c r="HXG74" s="386"/>
      <c r="HXH74" s="386"/>
      <c r="HXI74" s="386"/>
      <c r="HXJ74" s="386"/>
      <c r="HXK74" s="386"/>
      <c r="HXL74" s="386"/>
      <c r="HXM74" s="386"/>
      <c r="HXN74" s="386"/>
      <c r="HXO74" s="386"/>
      <c r="HXP74" s="386"/>
      <c r="HXQ74" s="386"/>
      <c r="HXR74" s="386"/>
      <c r="HXS74" s="386"/>
      <c r="HXT74" s="386"/>
      <c r="HXU74" s="386"/>
      <c r="HXV74" s="386"/>
      <c r="HXW74" s="386"/>
      <c r="HXX74" s="386"/>
      <c r="HXY74" s="386"/>
      <c r="HXZ74" s="386"/>
      <c r="HYA74" s="386"/>
      <c r="HYB74" s="386"/>
      <c r="HYC74" s="386"/>
      <c r="HYD74" s="386"/>
      <c r="HYE74" s="386"/>
      <c r="HYF74" s="386"/>
      <c r="HYG74" s="386"/>
      <c r="HYH74" s="386"/>
      <c r="HYI74" s="386"/>
      <c r="HYJ74" s="386"/>
      <c r="HYK74" s="386"/>
      <c r="HYL74" s="386"/>
      <c r="HYM74" s="386"/>
      <c r="HYN74" s="386"/>
      <c r="HYO74" s="386"/>
      <c r="HYP74" s="386"/>
      <c r="HYQ74" s="386"/>
      <c r="HYR74" s="386"/>
      <c r="HYS74" s="386"/>
      <c r="HYT74" s="386"/>
      <c r="HYU74" s="386"/>
      <c r="HYV74" s="386"/>
      <c r="HYW74" s="386"/>
      <c r="HYX74" s="386"/>
      <c r="HYY74" s="386"/>
      <c r="HYZ74" s="386"/>
      <c r="HZA74" s="386"/>
      <c r="HZB74" s="386"/>
      <c r="HZC74" s="386"/>
      <c r="HZD74" s="386"/>
      <c r="HZE74" s="386"/>
      <c r="HZF74" s="386"/>
      <c r="HZG74" s="386"/>
      <c r="HZH74" s="386"/>
      <c r="HZI74" s="386"/>
      <c r="HZJ74" s="386"/>
      <c r="HZK74" s="386"/>
      <c r="HZL74" s="386"/>
      <c r="HZM74" s="386"/>
      <c r="HZN74" s="386"/>
      <c r="HZO74" s="386"/>
      <c r="HZP74" s="386"/>
      <c r="HZQ74" s="386"/>
      <c r="HZR74" s="386"/>
      <c r="HZS74" s="386"/>
      <c r="HZT74" s="386"/>
      <c r="HZU74" s="386"/>
      <c r="HZV74" s="386"/>
      <c r="HZW74" s="386"/>
      <c r="HZX74" s="386"/>
      <c r="HZY74" s="386"/>
      <c r="HZZ74" s="386"/>
      <c r="IAA74" s="386"/>
      <c r="IAB74" s="386"/>
      <c r="IAC74" s="386"/>
      <c r="IAD74" s="386"/>
      <c r="IAE74" s="386"/>
      <c r="IAF74" s="386"/>
      <c r="IAG74" s="386"/>
      <c r="IAH74" s="386"/>
      <c r="IAI74" s="386"/>
      <c r="IAJ74" s="386"/>
      <c r="IAK74" s="386"/>
      <c r="IAL74" s="386"/>
      <c r="IAM74" s="386"/>
      <c r="IAN74" s="386"/>
      <c r="IAO74" s="386"/>
      <c r="IAP74" s="386"/>
      <c r="IAQ74" s="386"/>
      <c r="IAR74" s="386"/>
      <c r="IAS74" s="386"/>
      <c r="IAT74" s="386"/>
      <c r="IAU74" s="386"/>
      <c r="IAV74" s="386"/>
      <c r="IAW74" s="386"/>
      <c r="IAX74" s="386"/>
      <c r="IAY74" s="386"/>
      <c r="IAZ74" s="386"/>
      <c r="IBA74" s="386"/>
      <c r="IBB74" s="386"/>
      <c r="IBC74" s="386"/>
      <c r="IBD74" s="386"/>
      <c r="IBE74" s="386"/>
      <c r="IBF74" s="386"/>
      <c r="IBG74" s="386"/>
      <c r="IBH74" s="386"/>
      <c r="IBI74" s="386"/>
      <c r="IBJ74" s="386"/>
      <c r="IBK74" s="386"/>
      <c r="IBL74" s="386"/>
      <c r="IBM74" s="386"/>
      <c r="IBN74" s="386"/>
      <c r="IBO74" s="386"/>
      <c r="IBP74" s="386"/>
      <c r="IBQ74" s="386"/>
      <c r="IBR74" s="386"/>
      <c r="IBS74" s="386"/>
      <c r="IBT74" s="386"/>
      <c r="IBU74" s="386"/>
      <c r="IBV74" s="386"/>
      <c r="IBW74" s="386"/>
      <c r="IBX74" s="386"/>
      <c r="IBY74" s="386"/>
      <c r="IBZ74" s="386"/>
      <c r="ICA74" s="386"/>
      <c r="ICB74" s="386"/>
      <c r="ICC74" s="386"/>
      <c r="ICD74" s="386"/>
      <c r="ICE74" s="386"/>
      <c r="ICF74" s="386"/>
      <c r="ICG74" s="386"/>
      <c r="ICH74" s="386"/>
      <c r="ICI74" s="386"/>
      <c r="ICJ74" s="386"/>
      <c r="ICK74" s="386"/>
      <c r="ICL74" s="386"/>
      <c r="ICM74" s="386"/>
      <c r="ICN74" s="386"/>
      <c r="ICO74" s="386"/>
      <c r="ICP74" s="386"/>
      <c r="ICQ74" s="386"/>
      <c r="ICR74" s="386"/>
      <c r="ICS74" s="386"/>
      <c r="ICT74" s="386"/>
      <c r="ICU74" s="386"/>
      <c r="ICV74" s="386"/>
      <c r="ICW74" s="386"/>
      <c r="ICX74" s="386"/>
      <c r="ICY74" s="386"/>
      <c r="ICZ74" s="386"/>
      <c r="IDA74" s="386"/>
      <c r="IDB74" s="386"/>
      <c r="IDC74" s="386"/>
      <c r="IDD74" s="386"/>
      <c r="IDE74" s="386"/>
      <c r="IDF74" s="386"/>
      <c r="IDG74" s="386"/>
      <c r="IDH74" s="386"/>
      <c r="IDI74" s="386"/>
      <c r="IDJ74" s="386"/>
      <c r="IDK74" s="386"/>
      <c r="IDL74" s="386"/>
      <c r="IDM74" s="386"/>
      <c r="IDN74" s="386"/>
      <c r="IDO74" s="386"/>
      <c r="IDP74" s="386"/>
      <c r="IDQ74" s="386"/>
      <c r="IDR74" s="386"/>
      <c r="IDS74" s="386"/>
      <c r="IDT74" s="386"/>
      <c r="IDU74" s="386"/>
      <c r="IDV74" s="386"/>
      <c r="IDW74" s="386"/>
      <c r="IDX74" s="386"/>
      <c r="IDY74" s="386"/>
      <c r="IDZ74" s="386"/>
      <c r="IEA74" s="386"/>
      <c r="IEB74" s="386"/>
      <c r="IEC74" s="386"/>
      <c r="IED74" s="386"/>
      <c r="IEE74" s="386"/>
      <c r="IEF74" s="386"/>
      <c r="IEG74" s="386"/>
      <c r="IEH74" s="386"/>
      <c r="IEI74" s="386"/>
      <c r="IEJ74" s="386"/>
      <c r="IEK74" s="386"/>
      <c r="IEL74" s="386"/>
      <c r="IEM74" s="386"/>
      <c r="IEN74" s="386"/>
      <c r="IEO74" s="386"/>
      <c r="IEP74" s="386"/>
      <c r="IEQ74" s="386"/>
      <c r="IER74" s="386"/>
      <c r="IES74" s="386"/>
      <c r="IET74" s="386"/>
      <c r="IEU74" s="386"/>
      <c r="IEV74" s="386"/>
      <c r="IEW74" s="386"/>
      <c r="IEX74" s="386"/>
      <c r="IEY74" s="386"/>
      <c r="IEZ74" s="386"/>
      <c r="IFA74" s="386"/>
      <c r="IFB74" s="386"/>
      <c r="IFC74" s="386"/>
      <c r="IFD74" s="386"/>
      <c r="IFE74" s="386"/>
      <c r="IFF74" s="386"/>
      <c r="IFG74" s="386"/>
      <c r="IFH74" s="386"/>
      <c r="IFI74" s="386"/>
      <c r="IFJ74" s="386"/>
      <c r="IFK74" s="386"/>
      <c r="IFL74" s="386"/>
      <c r="IFM74" s="386"/>
      <c r="IFN74" s="386"/>
      <c r="IFO74" s="386"/>
      <c r="IFP74" s="386"/>
      <c r="IFQ74" s="386"/>
      <c r="IFR74" s="386"/>
      <c r="IFS74" s="386"/>
      <c r="IFT74" s="386"/>
      <c r="IFU74" s="386"/>
      <c r="IFV74" s="386"/>
      <c r="IFW74" s="386"/>
      <c r="IFX74" s="386"/>
      <c r="IFY74" s="386"/>
      <c r="IFZ74" s="386"/>
      <c r="IGA74" s="386"/>
      <c r="IGB74" s="386"/>
      <c r="IGC74" s="386"/>
      <c r="IGD74" s="386"/>
      <c r="IGE74" s="386"/>
      <c r="IGF74" s="386"/>
      <c r="IGG74" s="386"/>
      <c r="IGH74" s="386"/>
      <c r="IGI74" s="386"/>
      <c r="IGJ74" s="386"/>
      <c r="IGK74" s="386"/>
      <c r="IGL74" s="386"/>
      <c r="IGM74" s="386"/>
      <c r="IGN74" s="386"/>
      <c r="IGO74" s="386"/>
      <c r="IGP74" s="386"/>
      <c r="IGQ74" s="386"/>
      <c r="IGR74" s="386"/>
      <c r="IGS74" s="386"/>
      <c r="IGT74" s="386"/>
      <c r="IGU74" s="386"/>
      <c r="IGV74" s="386"/>
      <c r="IGW74" s="386"/>
      <c r="IGX74" s="386"/>
      <c r="IGY74" s="386"/>
      <c r="IGZ74" s="386"/>
      <c r="IHA74" s="386"/>
      <c r="IHB74" s="386"/>
      <c r="IHC74" s="386"/>
      <c r="IHD74" s="386"/>
      <c r="IHE74" s="386"/>
      <c r="IHF74" s="386"/>
      <c r="IHG74" s="386"/>
      <c r="IHH74" s="386"/>
      <c r="IHI74" s="386"/>
      <c r="IHJ74" s="386"/>
      <c r="IHK74" s="386"/>
      <c r="IHL74" s="386"/>
      <c r="IHM74" s="386"/>
      <c r="IHN74" s="386"/>
      <c r="IHO74" s="386"/>
      <c r="IHP74" s="386"/>
      <c r="IHQ74" s="386"/>
      <c r="IHR74" s="386"/>
      <c r="IHS74" s="386"/>
      <c r="IHT74" s="386"/>
      <c r="IHU74" s="386"/>
      <c r="IHV74" s="386"/>
      <c r="IHW74" s="386"/>
      <c r="IHX74" s="386"/>
      <c r="IHY74" s="386"/>
      <c r="IHZ74" s="386"/>
      <c r="IIA74" s="386"/>
      <c r="IIB74" s="386"/>
      <c r="IIC74" s="386"/>
      <c r="IID74" s="386"/>
      <c r="IIE74" s="386"/>
      <c r="IIF74" s="386"/>
      <c r="IIG74" s="386"/>
      <c r="IIH74" s="386"/>
      <c r="III74" s="386"/>
      <c r="IIJ74" s="386"/>
      <c r="IIK74" s="386"/>
      <c r="IIL74" s="386"/>
      <c r="IIM74" s="386"/>
      <c r="IIN74" s="386"/>
      <c r="IIO74" s="386"/>
      <c r="IIP74" s="386"/>
      <c r="IIQ74" s="386"/>
      <c r="IIR74" s="386"/>
      <c r="IIS74" s="386"/>
      <c r="IIT74" s="386"/>
      <c r="IIU74" s="386"/>
      <c r="IIV74" s="386"/>
      <c r="IIW74" s="386"/>
      <c r="IIX74" s="386"/>
      <c r="IIY74" s="386"/>
      <c r="IIZ74" s="386"/>
      <c r="IJA74" s="386"/>
      <c r="IJB74" s="386"/>
      <c r="IJC74" s="386"/>
      <c r="IJD74" s="386"/>
      <c r="IJE74" s="386"/>
      <c r="IJF74" s="386"/>
      <c r="IJG74" s="386"/>
      <c r="IJH74" s="386"/>
      <c r="IJI74" s="386"/>
      <c r="IJJ74" s="386"/>
      <c r="IJK74" s="386"/>
      <c r="IJL74" s="386"/>
      <c r="IJM74" s="386"/>
      <c r="IJN74" s="386"/>
      <c r="IJO74" s="386"/>
      <c r="IJP74" s="386"/>
      <c r="IJQ74" s="386"/>
      <c r="IJR74" s="386"/>
      <c r="IJS74" s="386"/>
      <c r="IJT74" s="386"/>
      <c r="IJU74" s="386"/>
      <c r="IJV74" s="386"/>
      <c r="IJW74" s="386"/>
      <c r="IJX74" s="386"/>
      <c r="IJY74" s="386"/>
      <c r="IJZ74" s="386"/>
      <c r="IKA74" s="386"/>
      <c r="IKB74" s="386"/>
      <c r="IKC74" s="386"/>
      <c r="IKD74" s="386"/>
      <c r="IKE74" s="386"/>
      <c r="IKF74" s="386"/>
      <c r="IKG74" s="386"/>
      <c r="IKH74" s="386"/>
      <c r="IKI74" s="386"/>
      <c r="IKJ74" s="386"/>
      <c r="IKK74" s="386"/>
      <c r="IKL74" s="386"/>
      <c r="IKM74" s="386"/>
      <c r="IKN74" s="386"/>
      <c r="IKO74" s="386"/>
      <c r="IKP74" s="386"/>
      <c r="IKQ74" s="386"/>
      <c r="IKR74" s="386"/>
      <c r="IKS74" s="386"/>
      <c r="IKT74" s="386"/>
      <c r="IKU74" s="386"/>
      <c r="IKV74" s="386"/>
      <c r="IKW74" s="386"/>
      <c r="IKX74" s="386"/>
      <c r="IKY74" s="386"/>
      <c r="IKZ74" s="386"/>
      <c r="ILA74" s="386"/>
      <c r="ILB74" s="386"/>
      <c r="ILC74" s="386"/>
      <c r="ILD74" s="386"/>
      <c r="ILE74" s="386"/>
      <c r="ILF74" s="386"/>
      <c r="ILG74" s="386"/>
      <c r="ILH74" s="386"/>
      <c r="ILI74" s="386"/>
      <c r="ILJ74" s="386"/>
      <c r="ILK74" s="386"/>
      <c r="ILL74" s="386"/>
      <c r="ILM74" s="386"/>
      <c r="ILN74" s="386"/>
      <c r="ILO74" s="386"/>
      <c r="ILP74" s="386"/>
      <c r="ILQ74" s="386"/>
      <c r="ILR74" s="386"/>
      <c r="ILS74" s="386"/>
      <c r="ILT74" s="386"/>
      <c r="ILU74" s="386"/>
      <c r="ILV74" s="386"/>
      <c r="ILW74" s="386"/>
      <c r="ILX74" s="386"/>
      <c r="ILY74" s="386"/>
      <c r="ILZ74" s="386"/>
      <c r="IMA74" s="386"/>
      <c r="IMB74" s="386"/>
      <c r="IMC74" s="386"/>
      <c r="IMD74" s="386"/>
      <c r="IME74" s="386"/>
      <c r="IMF74" s="386"/>
      <c r="IMG74" s="386"/>
      <c r="IMH74" s="386"/>
      <c r="IMI74" s="386"/>
      <c r="IMJ74" s="386"/>
      <c r="IMK74" s="386"/>
      <c r="IML74" s="386"/>
      <c r="IMM74" s="386"/>
      <c r="IMN74" s="386"/>
      <c r="IMO74" s="386"/>
      <c r="IMP74" s="386"/>
      <c r="IMQ74" s="386"/>
      <c r="IMR74" s="386"/>
      <c r="IMS74" s="386"/>
      <c r="IMT74" s="386"/>
      <c r="IMU74" s="386"/>
      <c r="IMV74" s="386"/>
      <c r="IMW74" s="386"/>
      <c r="IMX74" s="386"/>
      <c r="IMY74" s="386"/>
      <c r="IMZ74" s="386"/>
      <c r="INA74" s="386"/>
      <c r="INB74" s="386"/>
      <c r="INC74" s="386"/>
      <c r="IND74" s="386"/>
      <c r="INE74" s="386"/>
      <c r="INF74" s="386"/>
      <c r="ING74" s="386"/>
      <c r="INH74" s="386"/>
      <c r="INI74" s="386"/>
      <c r="INJ74" s="386"/>
      <c r="INK74" s="386"/>
      <c r="INL74" s="386"/>
      <c r="INM74" s="386"/>
      <c r="INN74" s="386"/>
      <c r="INO74" s="386"/>
      <c r="INP74" s="386"/>
      <c r="INQ74" s="386"/>
      <c r="INR74" s="386"/>
      <c r="INS74" s="386"/>
      <c r="INT74" s="386"/>
      <c r="INU74" s="386"/>
      <c r="INV74" s="386"/>
      <c r="INW74" s="386"/>
      <c r="INX74" s="386"/>
      <c r="INY74" s="386"/>
      <c r="INZ74" s="386"/>
      <c r="IOA74" s="386"/>
      <c r="IOB74" s="386"/>
      <c r="IOC74" s="386"/>
      <c r="IOD74" s="386"/>
      <c r="IOE74" s="386"/>
      <c r="IOF74" s="386"/>
      <c r="IOG74" s="386"/>
      <c r="IOH74" s="386"/>
      <c r="IOI74" s="386"/>
      <c r="IOJ74" s="386"/>
      <c r="IOK74" s="386"/>
      <c r="IOL74" s="386"/>
      <c r="IOM74" s="386"/>
      <c r="ION74" s="386"/>
      <c r="IOO74" s="386"/>
      <c r="IOP74" s="386"/>
      <c r="IOQ74" s="386"/>
      <c r="IOR74" s="386"/>
      <c r="IOS74" s="386"/>
      <c r="IOT74" s="386"/>
      <c r="IOU74" s="386"/>
      <c r="IOV74" s="386"/>
      <c r="IOW74" s="386"/>
      <c r="IOX74" s="386"/>
      <c r="IOY74" s="386"/>
      <c r="IOZ74" s="386"/>
      <c r="IPA74" s="386"/>
      <c r="IPB74" s="386"/>
      <c r="IPC74" s="386"/>
      <c r="IPD74" s="386"/>
      <c r="IPE74" s="386"/>
      <c r="IPF74" s="386"/>
      <c r="IPG74" s="386"/>
      <c r="IPH74" s="386"/>
      <c r="IPI74" s="386"/>
      <c r="IPJ74" s="386"/>
      <c r="IPK74" s="386"/>
      <c r="IPL74" s="386"/>
      <c r="IPM74" s="386"/>
      <c r="IPN74" s="386"/>
      <c r="IPO74" s="386"/>
      <c r="IPP74" s="386"/>
      <c r="IPQ74" s="386"/>
      <c r="IPR74" s="386"/>
      <c r="IPS74" s="386"/>
      <c r="IPT74" s="386"/>
      <c r="IPU74" s="386"/>
      <c r="IPV74" s="386"/>
      <c r="IPW74" s="386"/>
      <c r="IPX74" s="386"/>
      <c r="IPY74" s="386"/>
      <c r="IPZ74" s="386"/>
      <c r="IQA74" s="386"/>
      <c r="IQB74" s="386"/>
      <c r="IQC74" s="386"/>
      <c r="IQD74" s="386"/>
      <c r="IQE74" s="386"/>
      <c r="IQF74" s="386"/>
      <c r="IQG74" s="386"/>
      <c r="IQH74" s="386"/>
      <c r="IQI74" s="386"/>
      <c r="IQJ74" s="386"/>
      <c r="IQK74" s="386"/>
      <c r="IQL74" s="386"/>
      <c r="IQM74" s="386"/>
      <c r="IQN74" s="386"/>
      <c r="IQO74" s="386"/>
      <c r="IQP74" s="386"/>
      <c r="IQQ74" s="386"/>
      <c r="IQR74" s="386"/>
      <c r="IQS74" s="386"/>
      <c r="IQT74" s="386"/>
      <c r="IQU74" s="386"/>
      <c r="IQV74" s="386"/>
      <c r="IQW74" s="386"/>
      <c r="IQX74" s="386"/>
      <c r="IQY74" s="386"/>
      <c r="IQZ74" s="386"/>
      <c r="IRA74" s="386"/>
      <c r="IRB74" s="386"/>
      <c r="IRC74" s="386"/>
      <c r="IRD74" s="386"/>
      <c r="IRE74" s="386"/>
      <c r="IRF74" s="386"/>
      <c r="IRG74" s="386"/>
      <c r="IRH74" s="386"/>
      <c r="IRI74" s="386"/>
      <c r="IRJ74" s="386"/>
      <c r="IRK74" s="386"/>
      <c r="IRL74" s="386"/>
      <c r="IRM74" s="386"/>
      <c r="IRN74" s="386"/>
      <c r="IRO74" s="386"/>
      <c r="IRP74" s="386"/>
      <c r="IRQ74" s="386"/>
      <c r="IRR74" s="386"/>
      <c r="IRS74" s="386"/>
      <c r="IRT74" s="386"/>
      <c r="IRU74" s="386"/>
      <c r="IRV74" s="386"/>
      <c r="IRW74" s="386"/>
      <c r="IRX74" s="386"/>
      <c r="IRY74" s="386"/>
      <c r="IRZ74" s="386"/>
      <c r="ISA74" s="386"/>
      <c r="ISB74" s="386"/>
      <c r="ISC74" s="386"/>
      <c r="ISD74" s="386"/>
      <c r="ISE74" s="386"/>
      <c r="ISF74" s="386"/>
      <c r="ISG74" s="386"/>
      <c r="ISH74" s="386"/>
      <c r="ISI74" s="386"/>
      <c r="ISJ74" s="386"/>
      <c r="ISK74" s="386"/>
      <c r="ISL74" s="386"/>
      <c r="ISM74" s="386"/>
      <c r="ISN74" s="386"/>
      <c r="ISO74" s="386"/>
      <c r="ISP74" s="386"/>
      <c r="ISQ74" s="386"/>
      <c r="ISR74" s="386"/>
      <c r="ISS74" s="386"/>
      <c r="IST74" s="386"/>
      <c r="ISU74" s="386"/>
      <c r="ISV74" s="386"/>
      <c r="ISW74" s="386"/>
      <c r="ISX74" s="386"/>
      <c r="ISY74" s="386"/>
      <c r="ISZ74" s="386"/>
      <c r="ITA74" s="386"/>
      <c r="ITB74" s="386"/>
      <c r="ITC74" s="386"/>
      <c r="ITD74" s="386"/>
      <c r="ITE74" s="386"/>
      <c r="ITF74" s="386"/>
      <c r="ITG74" s="386"/>
      <c r="ITH74" s="386"/>
      <c r="ITI74" s="386"/>
      <c r="ITJ74" s="386"/>
      <c r="ITK74" s="386"/>
      <c r="ITL74" s="386"/>
      <c r="ITM74" s="386"/>
      <c r="ITN74" s="386"/>
      <c r="ITO74" s="386"/>
      <c r="ITP74" s="386"/>
      <c r="ITQ74" s="386"/>
      <c r="ITR74" s="386"/>
      <c r="ITS74" s="386"/>
      <c r="ITT74" s="386"/>
      <c r="ITU74" s="386"/>
      <c r="ITV74" s="386"/>
      <c r="ITW74" s="386"/>
      <c r="ITX74" s="386"/>
      <c r="ITY74" s="386"/>
      <c r="ITZ74" s="386"/>
      <c r="IUA74" s="386"/>
      <c r="IUB74" s="386"/>
      <c r="IUC74" s="386"/>
      <c r="IUD74" s="386"/>
      <c r="IUE74" s="386"/>
      <c r="IUF74" s="386"/>
      <c r="IUG74" s="386"/>
      <c r="IUH74" s="386"/>
      <c r="IUI74" s="386"/>
      <c r="IUJ74" s="386"/>
      <c r="IUK74" s="386"/>
      <c r="IUL74" s="386"/>
      <c r="IUM74" s="386"/>
      <c r="IUN74" s="386"/>
      <c r="IUO74" s="386"/>
      <c r="IUP74" s="386"/>
      <c r="IUQ74" s="386"/>
      <c r="IUR74" s="386"/>
      <c r="IUS74" s="386"/>
      <c r="IUT74" s="386"/>
      <c r="IUU74" s="386"/>
      <c r="IUV74" s="386"/>
      <c r="IUW74" s="386"/>
      <c r="IUX74" s="386"/>
      <c r="IUY74" s="386"/>
      <c r="IUZ74" s="386"/>
      <c r="IVA74" s="386"/>
      <c r="IVB74" s="386"/>
      <c r="IVC74" s="386"/>
      <c r="IVD74" s="386"/>
      <c r="IVE74" s="386"/>
      <c r="IVF74" s="386"/>
      <c r="IVG74" s="386"/>
      <c r="IVH74" s="386"/>
      <c r="IVI74" s="386"/>
      <c r="IVJ74" s="386"/>
      <c r="IVK74" s="386"/>
      <c r="IVL74" s="386"/>
      <c r="IVM74" s="386"/>
      <c r="IVN74" s="386"/>
      <c r="IVO74" s="386"/>
      <c r="IVP74" s="386"/>
      <c r="IVQ74" s="386"/>
      <c r="IVR74" s="386"/>
      <c r="IVS74" s="386"/>
      <c r="IVT74" s="386"/>
      <c r="IVU74" s="386"/>
      <c r="IVV74" s="386"/>
      <c r="IVW74" s="386"/>
      <c r="IVX74" s="386"/>
      <c r="IVY74" s="386"/>
      <c r="IVZ74" s="386"/>
      <c r="IWA74" s="386"/>
      <c r="IWB74" s="386"/>
      <c r="IWC74" s="386"/>
      <c r="IWD74" s="386"/>
      <c r="IWE74" s="386"/>
      <c r="IWF74" s="386"/>
      <c r="IWG74" s="386"/>
      <c r="IWH74" s="386"/>
      <c r="IWI74" s="386"/>
      <c r="IWJ74" s="386"/>
      <c r="IWK74" s="386"/>
      <c r="IWL74" s="386"/>
      <c r="IWM74" s="386"/>
      <c r="IWN74" s="386"/>
      <c r="IWO74" s="386"/>
      <c r="IWP74" s="386"/>
      <c r="IWQ74" s="386"/>
      <c r="IWR74" s="386"/>
      <c r="IWS74" s="386"/>
      <c r="IWT74" s="386"/>
      <c r="IWU74" s="386"/>
      <c r="IWV74" s="386"/>
      <c r="IWW74" s="386"/>
      <c r="IWX74" s="386"/>
      <c r="IWY74" s="386"/>
      <c r="IWZ74" s="386"/>
      <c r="IXA74" s="386"/>
      <c r="IXB74" s="386"/>
      <c r="IXC74" s="386"/>
      <c r="IXD74" s="386"/>
      <c r="IXE74" s="386"/>
      <c r="IXF74" s="386"/>
      <c r="IXG74" s="386"/>
      <c r="IXH74" s="386"/>
      <c r="IXI74" s="386"/>
      <c r="IXJ74" s="386"/>
      <c r="IXK74" s="386"/>
      <c r="IXL74" s="386"/>
      <c r="IXM74" s="386"/>
      <c r="IXN74" s="386"/>
      <c r="IXO74" s="386"/>
      <c r="IXP74" s="386"/>
      <c r="IXQ74" s="386"/>
      <c r="IXR74" s="386"/>
      <c r="IXS74" s="386"/>
      <c r="IXT74" s="386"/>
      <c r="IXU74" s="386"/>
      <c r="IXV74" s="386"/>
      <c r="IXW74" s="386"/>
      <c r="IXX74" s="386"/>
      <c r="IXY74" s="386"/>
      <c r="IXZ74" s="386"/>
      <c r="IYA74" s="386"/>
      <c r="IYB74" s="386"/>
      <c r="IYC74" s="386"/>
      <c r="IYD74" s="386"/>
      <c r="IYE74" s="386"/>
      <c r="IYF74" s="386"/>
      <c r="IYG74" s="386"/>
      <c r="IYH74" s="386"/>
      <c r="IYI74" s="386"/>
      <c r="IYJ74" s="386"/>
      <c r="IYK74" s="386"/>
      <c r="IYL74" s="386"/>
      <c r="IYM74" s="386"/>
      <c r="IYN74" s="386"/>
      <c r="IYO74" s="386"/>
      <c r="IYP74" s="386"/>
      <c r="IYQ74" s="386"/>
      <c r="IYR74" s="386"/>
      <c r="IYS74" s="386"/>
      <c r="IYT74" s="386"/>
      <c r="IYU74" s="386"/>
      <c r="IYV74" s="386"/>
      <c r="IYW74" s="386"/>
      <c r="IYX74" s="386"/>
      <c r="IYY74" s="386"/>
      <c r="IYZ74" s="386"/>
      <c r="IZA74" s="386"/>
      <c r="IZB74" s="386"/>
      <c r="IZC74" s="386"/>
      <c r="IZD74" s="386"/>
      <c r="IZE74" s="386"/>
      <c r="IZF74" s="386"/>
      <c r="IZG74" s="386"/>
      <c r="IZH74" s="386"/>
      <c r="IZI74" s="386"/>
      <c r="IZJ74" s="386"/>
      <c r="IZK74" s="386"/>
      <c r="IZL74" s="386"/>
      <c r="IZM74" s="386"/>
      <c r="IZN74" s="386"/>
      <c r="IZO74" s="386"/>
      <c r="IZP74" s="386"/>
      <c r="IZQ74" s="386"/>
      <c r="IZR74" s="386"/>
      <c r="IZS74" s="386"/>
      <c r="IZT74" s="386"/>
      <c r="IZU74" s="386"/>
      <c r="IZV74" s="386"/>
      <c r="IZW74" s="386"/>
      <c r="IZX74" s="386"/>
      <c r="IZY74" s="386"/>
      <c r="IZZ74" s="386"/>
      <c r="JAA74" s="386"/>
      <c r="JAB74" s="386"/>
      <c r="JAC74" s="386"/>
      <c r="JAD74" s="386"/>
      <c r="JAE74" s="386"/>
      <c r="JAF74" s="386"/>
      <c r="JAG74" s="386"/>
      <c r="JAH74" s="386"/>
      <c r="JAI74" s="386"/>
      <c r="JAJ74" s="386"/>
      <c r="JAK74" s="386"/>
      <c r="JAL74" s="386"/>
      <c r="JAM74" s="386"/>
      <c r="JAN74" s="386"/>
      <c r="JAO74" s="386"/>
      <c r="JAP74" s="386"/>
      <c r="JAQ74" s="386"/>
      <c r="JAR74" s="386"/>
      <c r="JAS74" s="386"/>
      <c r="JAT74" s="386"/>
      <c r="JAU74" s="386"/>
      <c r="JAV74" s="386"/>
      <c r="JAW74" s="386"/>
      <c r="JAX74" s="386"/>
      <c r="JAY74" s="386"/>
      <c r="JAZ74" s="386"/>
      <c r="JBA74" s="386"/>
      <c r="JBB74" s="386"/>
      <c r="JBC74" s="386"/>
      <c r="JBD74" s="386"/>
      <c r="JBE74" s="386"/>
      <c r="JBF74" s="386"/>
      <c r="JBG74" s="386"/>
      <c r="JBH74" s="386"/>
      <c r="JBI74" s="386"/>
      <c r="JBJ74" s="386"/>
      <c r="JBK74" s="386"/>
      <c r="JBL74" s="386"/>
      <c r="JBM74" s="386"/>
      <c r="JBN74" s="386"/>
      <c r="JBO74" s="386"/>
      <c r="JBP74" s="386"/>
      <c r="JBQ74" s="386"/>
      <c r="JBR74" s="386"/>
      <c r="JBS74" s="386"/>
      <c r="JBT74" s="386"/>
      <c r="JBU74" s="386"/>
      <c r="JBV74" s="386"/>
      <c r="JBW74" s="386"/>
      <c r="JBX74" s="386"/>
      <c r="JBY74" s="386"/>
      <c r="JBZ74" s="386"/>
      <c r="JCA74" s="386"/>
      <c r="JCB74" s="386"/>
      <c r="JCC74" s="386"/>
      <c r="JCD74" s="386"/>
      <c r="JCE74" s="386"/>
      <c r="JCF74" s="386"/>
      <c r="JCG74" s="386"/>
      <c r="JCH74" s="386"/>
      <c r="JCI74" s="386"/>
      <c r="JCJ74" s="386"/>
      <c r="JCK74" s="386"/>
      <c r="JCL74" s="386"/>
      <c r="JCM74" s="386"/>
      <c r="JCN74" s="386"/>
      <c r="JCO74" s="386"/>
      <c r="JCP74" s="386"/>
      <c r="JCQ74" s="386"/>
      <c r="JCR74" s="386"/>
      <c r="JCS74" s="386"/>
      <c r="JCT74" s="386"/>
      <c r="JCU74" s="386"/>
      <c r="JCV74" s="386"/>
      <c r="JCW74" s="386"/>
      <c r="JCX74" s="386"/>
      <c r="JCY74" s="386"/>
      <c r="JCZ74" s="386"/>
      <c r="JDA74" s="386"/>
      <c r="JDB74" s="386"/>
      <c r="JDC74" s="386"/>
      <c r="JDD74" s="386"/>
      <c r="JDE74" s="386"/>
      <c r="JDF74" s="386"/>
      <c r="JDG74" s="386"/>
      <c r="JDH74" s="386"/>
      <c r="JDI74" s="386"/>
      <c r="JDJ74" s="386"/>
      <c r="JDK74" s="386"/>
      <c r="JDL74" s="386"/>
      <c r="JDM74" s="386"/>
      <c r="JDN74" s="386"/>
      <c r="JDO74" s="386"/>
      <c r="JDP74" s="386"/>
      <c r="JDQ74" s="386"/>
      <c r="JDR74" s="386"/>
      <c r="JDS74" s="386"/>
      <c r="JDT74" s="386"/>
      <c r="JDU74" s="386"/>
      <c r="JDV74" s="386"/>
      <c r="JDW74" s="386"/>
      <c r="JDX74" s="386"/>
      <c r="JDY74" s="386"/>
      <c r="JDZ74" s="386"/>
      <c r="JEA74" s="386"/>
      <c r="JEB74" s="386"/>
      <c r="JEC74" s="386"/>
      <c r="JED74" s="386"/>
      <c r="JEE74" s="386"/>
      <c r="JEF74" s="386"/>
      <c r="JEG74" s="386"/>
      <c r="JEH74" s="386"/>
      <c r="JEI74" s="386"/>
      <c r="JEJ74" s="386"/>
      <c r="JEK74" s="386"/>
      <c r="JEL74" s="386"/>
      <c r="JEM74" s="386"/>
      <c r="JEN74" s="386"/>
      <c r="JEO74" s="386"/>
      <c r="JEP74" s="386"/>
      <c r="JEQ74" s="386"/>
      <c r="JER74" s="386"/>
      <c r="JES74" s="386"/>
      <c r="JET74" s="386"/>
      <c r="JEU74" s="386"/>
      <c r="JEV74" s="386"/>
      <c r="JEW74" s="386"/>
      <c r="JEX74" s="386"/>
      <c r="JEY74" s="386"/>
      <c r="JEZ74" s="386"/>
      <c r="JFA74" s="386"/>
      <c r="JFB74" s="386"/>
      <c r="JFC74" s="386"/>
      <c r="JFD74" s="386"/>
      <c r="JFE74" s="386"/>
      <c r="JFF74" s="386"/>
      <c r="JFG74" s="386"/>
      <c r="JFH74" s="386"/>
      <c r="JFI74" s="386"/>
      <c r="JFJ74" s="386"/>
      <c r="JFK74" s="386"/>
      <c r="JFL74" s="386"/>
      <c r="JFM74" s="386"/>
      <c r="JFN74" s="386"/>
      <c r="JFO74" s="386"/>
      <c r="JFP74" s="386"/>
      <c r="JFQ74" s="386"/>
      <c r="JFR74" s="386"/>
      <c r="JFS74" s="386"/>
      <c r="JFT74" s="386"/>
      <c r="JFU74" s="386"/>
      <c r="JFV74" s="386"/>
      <c r="JFW74" s="386"/>
      <c r="JFX74" s="386"/>
      <c r="JFY74" s="386"/>
      <c r="JFZ74" s="386"/>
      <c r="JGA74" s="386"/>
      <c r="JGB74" s="386"/>
      <c r="JGC74" s="386"/>
      <c r="JGD74" s="386"/>
      <c r="JGE74" s="386"/>
      <c r="JGF74" s="386"/>
      <c r="JGG74" s="386"/>
      <c r="JGH74" s="386"/>
      <c r="JGI74" s="386"/>
      <c r="JGJ74" s="386"/>
      <c r="JGK74" s="386"/>
      <c r="JGL74" s="386"/>
      <c r="JGM74" s="386"/>
      <c r="JGN74" s="386"/>
      <c r="JGO74" s="386"/>
      <c r="JGP74" s="386"/>
      <c r="JGQ74" s="386"/>
      <c r="JGR74" s="386"/>
      <c r="JGS74" s="386"/>
      <c r="JGT74" s="386"/>
      <c r="JGU74" s="386"/>
      <c r="JGV74" s="386"/>
      <c r="JGW74" s="386"/>
      <c r="JGX74" s="386"/>
      <c r="JGY74" s="386"/>
      <c r="JGZ74" s="386"/>
      <c r="JHA74" s="386"/>
      <c r="JHB74" s="386"/>
      <c r="JHC74" s="386"/>
      <c r="JHD74" s="386"/>
      <c r="JHE74" s="386"/>
      <c r="JHF74" s="386"/>
      <c r="JHG74" s="386"/>
      <c r="JHH74" s="386"/>
      <c r="JHI74" s="386"/>
      <c r="JHJ74" s="386"/>
      <c r="JHK74" s="386"/>
      <c r="JHL74" s="386"/>
      <c r="JHM74" s="386"/>
      <c r="JHN74" s="386"/>
      <c r="JHO74" s="386"/>
      <c r="JHP74" s="386"/>
      <c r="JHQ74" s="386"/>
      <c r="JHR74" s="386"/>
      <c r="JHS74" s="386"/>
      <c r="JHT74" s="386"/>
      <c r="JHU74" s="386"/>
      <c r="JHV74" s="386"/>
      <c r="JHW74" s="386"/>
      <c r="JHX74" s="386"/>
      <c r="JHY74" s="386"/>
      <c r="JHZ74" s="386"/>
      <c r="JIA74" s="386"/>
      <c r="JIB74" s="386"/>
      <c r="JIC74" s="386"/>
      <c r="JID74" s="386"/>
      <c r="JIE74" s="386"/>
      <c r="JIF74" s="386"/>
      <c r="JIG74" s="386"/>
      <c r="JIH74" s="386"/>
      <c r="JII74" s="386"/>
      <c r="JIJ74" s="386"/>
      <c r="JIK74" s="386"/>
      <c r="JIL74" s="386"/>
      <c r="JIM74" s="386"/>
      <c r="JIN74" s="386"/>
      <c r="JIO74" s="386"/>
      <c r="JIP74" s="386"/>
      <c r="JIQ74" s="386"/>
      <c r="JIR74" s="386"/>
      <c r="JIS74" s="386"/>
      <c r="JIT74" s="386"/>
      <c r="JIU74" s="386"/>
      <c r="JIV74" s="386"/>
      <c r="JIW74" s="386"/>
      <c r="JIX74" s="386"/>
      <c r="JIY74" s="386"/>
      <c r="JIZ74" s="386"/>
      <c r="JJA74" s="386"/>
      <c r="JJB74" s="386"/>
      <c r="JJC74" s="386"/>
      <c r="JJD74" s="386"/>
      <c r="JJE74" s="386"/>
      <c r="JJF74" s="386"/>
      <c r="JJG74" s="386"/>
      <c r="JJH74" s="386"/>
      <c r="JJI74" s="386"/>
      <c r="JJJ74" s="386"/>
      <c r="JJK74" s="386"/>
      <c r="JJL74" s="386"/>
      <c r="JJM74" s="386"/>
      <c r="JJN74" s="386"/>
      <c r="JJO74" s="386"/>
      <c r="JJP74" s="386"/>
      <c r="JJQ74" s="386"/>
      <c r="JJR74" s="386"/>
      <c r="JJS74" s="386"/>
      <c r="JJT74" s="386"/>
      <c r="JJU74" s="386"/>
      <c r="JJV74" s="386"/>
      <c r="JJW74" s="386"/>
      <c r="JJX74" s="386"/>
      <c r="JJY74" s="386"/>
      <c r="JJZ74" s="386"/>
      <c r="JKA74" s="386"/>
      <c r="JKB74" s="386"/>
      <c r="JKC74" s="386"/>
      <c r="JKD74" s="386"/>
      <c r="JKE74" s="386"/>
      <c r="JKF74" s="386"/>
      <c r="JKG74" s="386"/>
      <c r="JKH74" s="386"/>
      <c r="JKI74" s="386"/>
      <c r="JKJ74" s="386"/>
      <c r="JKK74" s="386"/>
      <c r="JKL74" s="386"/>
      <c r="JKM74" s="386"/>
      <c r="JKN74" s="386"/>
      <c r="JKO74" s="386"/>
      <c r="JKP74" s="386"/>
      <c r="JKQ74" s="386"/>
      <c r="JKR74" s="386"/>
      <c r="JKS74" s="386"/>
      <c r="JKT74" s="386"/>
      <c r="JKU74" s="386"/>
      <c r="JKV74" s="386"/>
      <c r="JKW74" s="386"/>
      <c r="JKX74" s="386"/>
      <c r="JKY74" s="386"/>
      <c r="JKZ74" s="386"/>
      <c r="JLA74" s="386"/>
      <c r="JLB74" s="386"/>
      <c r="JLC74" s="386"/>
      <c r="JLD74" s="386"/>
      <c r="JLE74" s="386"/>
      <c r="JLF74" s="386"/>
      <c r="JLG74" s="386"/>
      <c r="JLH74" s="386"/>
      <c r="JLI74" s="386"/>
      <c r="JLJ74" s="386"/>
      <c r="JLK74" s="386"/>
      <c r="JLL74" s="386"/>
      <c r="JLM74" s="386"/>
      <c r="JLN74" s="386"/>
      <c r="JLO74" s="386"/>
      <c r="JLP74" s="386"/>
      <c r="JLQ74" s="386"/>
      <c r="JLR74" s="386"/>
      <c r="JLS74" s="386"/>
      <c r="JLT74" s="386"/>
      <c r="JLU74" s="386"/>
      <c r="JLV74" s="386"/>
      <c r="JLW74" s="386"/>
      <c r="JLX74" s="386"/>
      <c r="JLY74" s="386"/>
      <c r="JLZ74" s="386"/>
      <c r="JMA74" s="386"/>
      <c r="JMB74" s="386"/>
      <c r="JMC74" s="386"/>
      <c r="JMD74" s="386"/>
      <c r="JME74" s="386"/>
      <c r="JMF74" s="386"/>
      <c r="JMG74" s="386"/>
      <c r="JMH74" s="386"/>
      <c r="JMI74" s="386"/>
      <c r="JMJ74" s="386"/>
      <c r="JMK74" s="386"/>
      <c r="JML74" s="386"/>
      <c r="JMM74" s="386"/>
      <c r="JMN74" s="386"/>
      <c r="JMO74" s="386"/>
      <c r="JMP74" s="386"/>
      <c r="JMQ74" s="386"/>
      <c r="JMR74" s="386"/>
      <c r="JMS74" s="386"/>
      <c r="JMT74" s="386"/>
      <c r="JMU74" s="386"/>
      <c r="JMV74" s="386"/>
      <c r="JMW74" s="386"/>
      <c r="JMX74" s="386"/>
      <c r="JMY74" s="386"/>
      <c r="JMZ74" s="386"/>
      <c r="JNA74" s="386"/>
      <c r="JNB74" s="386"/>
      <c r="JNC74" s="386"/>
      <c r="JND74" s="386"/>
      <c r="JNE74" s="386"/>
      <c r="JNF74" s="386"/>
      <c r="JNG74" s="386"/>
      <c r="JNH74" s="386"/>
      <c r="JNI74" s="386"/>
      <c r="JNJ74" s="386"/>
      <c r="JNK74" s="386"/>
      <c r="JNL74" s="386"/>
      <c r="JNM74" s="386"/>
      <c r="JNN74" s="386"/>
      <c r="JNO74" s="386"/>
      <c r="JNP74" s="386"/>
      <c r="JNQ74" s="386"/>
      <c r="JNR74" s="386"/>
      <c r="JNS74" s="386"/>
      <c r="JNT74" s="386"/>
      <c r="JNU74" s="386"/>
      <c r="JNV74" s="386"/>
      <c r="JNW74" s="386"/>
      <c r="JNX74" s="386"/>
      <c r="JNY74" s="386"/>
      <c r="JNZ74" s="386"/>
      <c r="JOA74" s="386"/>
      <c r="JOB74" s="386"/>
      <c r="JOC74" s="386"/>
      <c r="JOD74" s="386"/>
      <c r="JOE74" s="386"/>
      <c r="JOF74" s="386"/>
      <c r="JOG74" s="386"/>
      <c r="JOH74" s="386"/>
      <c r="JOI74" s="386"/>
      <c r="JOJ74" s="386"/>
      <c r="JOK74" s="386"/>
      <c r="JOL74" s="386"/>
      <c r="JOM74" s="386"/>
      <c r="JON74" s="386"/>
      <c r="JOO74" s="386"/>
      <c r="JOP74" s="386"/>
      <c r="JOQ74" s="386"/>
      <c r="JOR74" s="386"/>
      <c r="JOS74" s="386"/>
      <c r="JOT74" s="386"/>
      <c r="JOU74" s="386"/>
      <c r="JOV74" s="386"/>
      <c r="JOW74" s="386"/>
      <c r="JOX74" s="386"/>
      <c r="JOY74" s="386"/>
      <c r="JOZ74" s="386"/>
      <c r="JPA74" s="386"/>
      <c r="JPB74" s="386"/>
      <c r="JPC74" s="386"/>
      <c r="JPD74" s="386"/>
      <c r="JPE74" s="386"/>
      <c r="JPF74" s="386"/>
      <c r="JPG74" s="386"/>
      <c r="JPH74" s="386"/>
      <c r="JPI74" s="386"/>
      <c r="JPJ74" s="386"/>
      <c r="JPK74" s="386"/>
      <c r="JPL74" s="386"/>
      <c r="JPM74" s="386"/>
      <c r="JPN74" s="386"/>
      <c r="JPO74" s="386"/>
      <c r="JPP74" s="386"/>
      <c r="JPQ74" s="386"/>
      <c r="JPR74" s="386"/>
      <c r="JPS74" s="386"/>
      <c r="JPT74" s="386"/>
      <c r="JPU74" s="386"/>
      <c r="JPV74" s="386"/>
      <c r="JPW74" s="386"/>
      <c r="JPX74" s="386"/>
      <c r="JPY74" s="386"/>
      <c r="JPZ74" s="386"/>
      <c r="JQA74" s="386"/>
      <c r="JQB74" s="386"/>
      <c r="JQC74" s="386"/>
      <c r="JQD74" s="386"/>
      <c r="JQE74" s="386"/>
      <c r="JQF74" s="386"/>
      <c r="JQG74" s="386"/>
      <c r="JQH74" s="386"/>
      <c r="JQI74" s="386"/>
      <c r="JQJ74" s="386"/>
      <c r="JQK74" s="386"/>
      <c r="JQL74" s="386"/>
      <c r="JQM74" s="386"/>
      <c r="JQN74" s="386"/>
      <c r="JQO74" s="386"/>
      <c r="JQP74" s="386"/>
      <c r="JQQ74" s="386"/>
      <c r="JQR74" s="386"/>
      <c r="JQS74" s="386"/>
      <c r="JQT74" s="386"/>
      <c r="JQU74" s="386"/>
      <c r="JQV74" s="386"/>
      <c r="JQW74" s="386"/>
      <c r="JQX74" s="386"/>
      <c r="JQY74" s="386"/>
      <c r="JQZ74" s="386"/>
      <c r="JRA74" s="386"/>
      <c r="JRB74" s="386"/>
      <c r="JRC74" s="386"/>
      <c r="JRD74" s="386"/>
      <c r="JRE74" s="386"/>
      <c r="JRF74" s="386"/>
      <c r="JRG74" s="386"/>
      <c r="JRH74" s="386"/>
      <c r="JRI74" s="386"/>
      <c r="JRJ74" s="386"/>
      <c r="JRK74" s="386"/>
      <c r="JRL74" s="386"/>
      <c r="JRM74" s="386"/>
      <c r="JRN74" s="386"/>
      <c r="JRO74" s="386"/>
      <c r="JRP74" s="386"/>
      <c r="JRQ74" s="386"/>
      <c r="JRR74" s="386"/>
      <c r="JRS74" s="386"/>
      <c r="JRT74" s="386"/>
      <c r="JRU74" s="386"/>
      <c r="JRV74" s="386"/>
      <c r="JRW74" s="386"/>
      <c r="JRX74" s="386"/>
      <c r="JRY74" s="386"/>
      <c r="JRZ74" s="386"/>
      <c r="JSA74" s="386"/>
      <c r="JSB74" s="386"/>
      <c r="JSC74" s="386"/>
      <c r="JSD74" s="386"/>
      <c r="JSE74" s="386"/>
      <c r="JSF74" s="386"/>
      <c r="JSG74" s="386"/>
      <c r="JSH74" s="386"/>
      <c r="JSI74" s="386"/>
      <c r="JSJ74" s="386"/>
      <c r="JSK74" s="386"/>
      <c r="JSL74" s="386"/>
      <c r="JSM74" s="386"/>
      <c r="JSN74" s="386"/>
      <c r="JSO74" s="386"/>
      <c r="JSP74" s="386"/>
      <c r="JSQ74" s="386"/>
      <c r="JSR74" s="386"/>
      <c r="JSS74" s="386"/>
      <c r="JST74" s="386"/>
      <c r="JSU74" s="386"/>
      <c r="JSV74" s="386"/>
      <c r="JSW74" s="386"/>
      <c r="JSX74" s="386"/>
      <c r="JSY74" s="386"/>
      <c r="JSZ74" s="386"/>
      <c r="JTA74" s="386"/>
      <c r="JTB74" s="386"/>
      <c r="JTC74" s="386"/>
      <c r="JTD74" s="386"/>
      <c r="JTE74" s="386"/>
      <c r="JTF74" s="386"/>
      <c r="JTG74" s="386"/>
      <c r="JTH74" s="386"/>
      <c r="JTI74" s="386"/>
      <c r="JTJ74" s="386"/>
      <c r="JTK74" s="386"/>
      <c r="JTL74" s="386"/>
      <c r="JTM74" s="386"/>
      <c r="JTN74" s="386"/>
      <c r="JTO74" s="386"/>
      <c r="JTP74" s="386"/>
      <c r="JTQ74" s="386"/>
      <c r="JTR74" s="386"/>
      <c r="JTS74" s="386"/>
      <c r="JTT74" s="386"/>
      <c r="JTU74" s="386"/>
      <c r="JTV74" s="386"/>
      <c r="JTW74" s="386"/>
      <c r="JTX74" s="386"/>
      <c r="JTY74" s="386"/>
      <c r="JTZ74" s="386"/>
      <c r="JUA74" s="386"/>
      <c r="JUB74" s="386"/>
      <c r="JUC74" s="386"/>
      <c r="JUD74" s="386"/>
      <c r="JUE74" s="386"/>
      <c r="JUF74" s="386"/>
      <c r="JUG74" s="386"/>
      <c r="JUH74" s="386"/>
      <c r="JUI74" s="386"/>
      <c r="JUJ74" s="386"/>
      <c r="JUK74" s="386"/>
      <c r="JUL74" s="386"/>
      <c r="JUM74" s="386"/>
      <c r="JUN74" s="386"/>
      <c r="JUO74" s="386"/>
      <c r="JUP74" s="386"/>
      <c r="JUQ74" s="386"/>
      <c r="JUR74" s="386"/>
      <c r="JUS74" s="386"/>
      <c r="JUT74" s="386"/>
      <c r="JUU74" s="386"/>
      <c r="JUV74" s="386"/>
      <c r="JUW74" s="386"/>
      <c r="JUX74" s="386"/>
      <c r="JUY74" s="386"/>
      <c r="JUZ74" s="386"/>
      <c r="JVA74" s="386"/>
      <c r="JVB74" s="386"/>
      <c r="JVC74" s="386"/>
      <c r="JVD74" s="386"/>
      <c r="JVE74" s="386"/>
      <c r="JVF74" s="386"/>
      <c r="JVG74" s="386"/>
      <c r="JVH74" s="386"/>
      <c r="JVI74" s="386"/>
      <c r="JVJ74" s="386"/>
      <c r="JVK74" s="386"/>
      <c r="JVL74" s="386"/>
      <c r="JVM74" s="386"/>
      <c r="JVN74" s="386"/>
      <c r="JVO74" s="386"/>
      <c r="JVP74" s="386"/>
      <c r="JVQ74" s="386"/>
      <c r="JVR74" s="386"/>
      <c r="JVS74" s="386"/>
      <c r="JVT74" s="386"/>
      <c r="JVU74" s="386"/>
      <c r="JVV74" s="386"/>
      <c r="JVW74" s="386"/>
      <c r="JVX74" s="386"/>
      <c r="JVY74" s="386"/>
      <c r="JVZ74" s="386"/>
      <c r="JWA74" s="386"/>
      <c r="JWB74" s="386"/>
      <c r="JWC74" s="386"/>
      <c r="JWD74" s="386"/>
      <c r="JWE74" s="386"/>
      <c r="JWF74" s="386"/>
      <c r="JWG74" s="386"/>
      <c r="JWH74" s="386"/>
      <c r="JWI74" s="386"/>
      <c r="JWJ74" s="386"/>
      <c r="JWK74" s="386"/>
      <c r="JWL74" s="386"/>
      <c r="JWM74" s="386"/>
      <c r="JWN74" s="386"/>
      <c r="JWO74" s="386"/>
      <c r="JWP74" s="386"/>
      <c r="JWQ74" s="386"/>
      <c r="JWR74" s="386"/>
      <c r="JWS74" s="386"/>
      <c r="JWT74" s="386"/>
      <c r="JWU74" s="386"/>
      <c r="JWV74" s="386"/>
      <c r="JWW74" s="386"/>
      <c r="JWX74" s="386"/>
      <c r="JWY74" s="386"/>
      <c r="JWZ74" s="386"/>
      <c r="JXA74" s="386"/>
      <c r="JXB74" s="386"/>
      <c r="JXC74" s="386"/>
      <c r="JXD74" s="386"/>
      <c r="JXE74" s="386"/>
      <c r="JXF74" s="386"/>
      <c r="JXG74" s="386"/>
      <c r="JXH74" s="386"/>
      <c r="JXI74" s="386"/>
      <c r="JXJ74" s="386"/>
      <c r="JXK74" s="386"/>
      <c r="JXL74" s="386"/>
      <c r="JXM74" s="386"/>
      <c r="JXN74" s="386"/>
      <c r="JXO74" s="386"/>
      <c r="JXP74" s="386"/>
      <c r="JXQ74" s="386"/>
      <c r="JXR74" s="386"/>
      <c r="JXS74" s="386"/>
      <c r="JXT74" s="386"/>
      <c r="JXU74" s="386"/>
      <c r="JXV74" s="386"/>
      <c r="JXW74" s="386"/>
      <c r="JXX74" s="386"/>
      <c r="JXY74" s="386"/>
      <c r="JXZ74" s="386"/>
      <c r="JYA74" s="386"/>
      <c r="JYB74" s="386"/>
      <c r="JYC74" s="386"/>
      <c r="JYD74" s="386"/>
      <c r="JYE74" s="386"/>
      <c r="JYF74" s="386"/>
      <c r="JYG74" s="386"/>
      <c r="JYH74" s="386"/>
      <c r="JYI74" s="386"/>
      <c r="JYJ74" s="386"/>
      <c r="JYK74" s="386"/>
      <c r="JYL74" s="386"/>
      <c r="JYM74" s="386"/>
      <c r="JYN74" s="386"/>
      <c r="JYO74" s="386"/>
      <c r="JYP74" s="386"/>
      <c r="JYQ74" s="386"/>
      <c r="JYR74" s="386"/>
      <c r="JYS74" s="386"/>
      <c r="JYT74" s="386"/>
      <c r="JYU74" s="386"/>
      <c r="JYV74" s="386"/>
      <c r="JYW74" s="386"/>
      <c r="JYX74" s="386"/>
      <c r="JYY74" s="386"/>
      <c r="JYZ74" s="386"/>
      <c r="JZA74" s="386"/>
      <c r="JZB74" s="386"/>
      <c r="JZC74" s="386"/>
      <c r="JZD74" s="386"/>
      <c r="JZE74" s="386"/>
      <c r="JZF74" s="386"/>
      <c r="JZG74" s="386"/>
      <c r="JZH74" s="386"/>
      <c r="JZI74" s="386"/>
      <c r="JZJ74" s="386"/>
      <c r="JZK74" s="386"/>
      <c r="JZL74" s="386"/>
      <c r="JZM74" s="386"/>
      <c r="JZN74" s="386"/>
      <c r="JZO74" s="386"/>
      <c r="JZP74" s="386"/>
      <c r="JZQ74" s="386"/>
      <c r="JZR74" s="386"/>
      <c r="JZS74" s="386"/>
      <c r="JZT74" s="386"/>
      <c r="JZU74" s="386"/>
      <c r="JZV74" s="386"/>
      <c r="JZW74" s="386"/>
      <c r="JZX74" s="386"/>
      <c r="JZY74" s="386"/>
      <c r="JZZ74" s="386"/>
      <c r="KAA74" s="386"/>
      <c r="KAB74" s="386"/>
      <c r="KAC74" s="386"/>
      <c r="KAD74" s="386"/>
      <c r="KAE74" s="386"/>
      <c r="KAF74" s="386"/>
      <c r="KAG74" s="386"/>
      <c r="KAH74" s="386"/>
      <c r="KAI74" s="386"/>
      <c r="KAJ74" s="386"/>
      <c r="KAK74" s="386"/>
      <c r="KAL74" s="386"/>
      <c r="KAM74" s="386"/>
      <c r="KAN74" s="386"/>
      <c r="KAO74" s="386"/>
      <c r="KAP74" s="386"/>
      <c r="KAQ74" s="386"/>
      <c r="KAR74" s="386"/>
      <c r="KAS74" s="386"/>
      <c r="KAT74" s="386"/>
      <c r="KAU74" s="386"/>
      <c r="KAV74" s="386"/>
      <c r="KAW74" s="386"/>
      <c r="KAX74" s="386"/>
      <c r="KAY74" s="386"/>
      <c r="KAZ74" s="386"/>
      <c r="KBA74" s="386"/>
      <c r="KBB74" s="386"/>
      <c r="KBC74" s="386"/>
      <c r="KBD74" s="386"/>
      <c r="KBE74" s="386"/>
      <c r="KBF74" s="386"/>
      <c r="KBG74" s="386"/>
      <c r="KBH74" s="386"/>
      <c r="KBI74" s="386"/>
      <c r="KBJ74" s="386"/>
      <c r="KBK74" s="386"/>
      <c r="KBL74" s="386"/>
      <c r="KBM74" s="386"/>
      <c r="KBN74" s="386"/>
      <c r="KBO74" s="386"/>
      <c r="KBP74" s="386"/>
      <c r="KBQ74" s="386"/>
      <c r="KBR74" s="386"/>
      <c r="KBS74" s="386"/>
      <c r="KBT74" s="386"/>
      <c r="KBU74" s="386"/>
      <c r="KBV74" s="386"/>
      <c r="KBW74" s="386"/>
      <c r="KBX74" s="386"/>
      <c r="KBY74" s="386"/>
      <c r="KBZ74" s="386"/>
      <c r="KCA74" s="386"/>
      <c r="KCB74" s="386"/>
      <c r="KCC74" s="386"/>
      <c r="KCD74" s="386"/>
      <c r="KCE74" s="386"/>
      <c r="KCF74" s="386"/>
      <c r="KCG74" s="386"/>
      <c r="KCH74" s="386"/>
      <c r="KCI74" s="386"/>
      <c r="KCJ74" s="386"/>
      <c r="KCK74" s="386"/>
      <c r="KCL74" s="386"/>
      <c r="KCM74" s="386"/>
      <c r="KCN74" s="386"/>
      <c r="KCO74" s="386"/>
      <c r="KCP74" s="386"/>
      <c r="KCQ74" s="386"/>
      <c r="KCR74" s="386"/>
      <c r="KCS74" s="386"/>
      <c r="KCT74" s="386"/>
      <c r="KCU74" s="386"/>
      <c r="KCV74" s="386"/>
      <c r="KCW74" s="386"/>
      <c r="KCX74" s="386"/>
      <c r="KCY74" s="386"/>
      <c r="KCZ74" s="386"/>
      <c r="KDA74" s="386"/>
      <c r="KDB74" s="386"/>
      <c r="KDC74" s="386"/>
      <c r="KDD74" s="386"/>
      <c r="KDE74" s="386"/>
      <c r="KDF74" s="386"/>
      <c r="KDG74" s="386"/>
      <c r="KDH74" s="386"/>
      <c r="KDI74" s="386"/>
      <c r="KDJ74" s="386"/>
      <c r="KDK74" s="386"/>
      <c r="KDL74" s="386"/>
      <c r="KDM74" s="386"/>
      <c r="KDN74" s="386"/>
      <c r="KDO74" s="386"/>
      <c r="KDP74" s="386"/>
      <c r="KDQ74" s="386"/>
      <c r="KDR74" s="386"/>
      <c r="KDS74" s="386"/>
      <c r="KDT74" s="386"/>
      <c r="KDU74" s="386"/>
      <c r="KDV74" s="386"/>
      <c r="KDW74" s="386"/>
      <c r="KDX74" s="386"/>
      <c r="KDY74" s="386"/>
      <c r="KDZ74" s="386"/>
      <c r="KEA74" s="386"/>
      <c r="KEB74" s="386"/>
      <c r="KEC74" s="386"/>
      <c r="KED74" s="386"/>
      <c r="KEE74" s="386"/>
      <c r="KEF74" s="386"/>
      <c r="KEG74" s="386"/>
      <c r="KEH74" s="386"/>
      <c r="KEI74" s="386"/>
      <c r="KEJ74" s="386"/>
      <c r="KEK74" s="386"/>
      <c r="KEL74" s="386"/>
      <c r="KEM74" s="386"/>
      <c r="KEN74" s="386"/>
      <c r="KEO74" s="386"/>
      <c r="KEP74" s="386"/>
      <c r="KEQ74" s="386"/>
      <c r="KER74" s="386"/>
      <c r="KES74" s="386"/>
      <c r="KET74" s="386"/>
      <c r="KEU74" s="386"/>
      <c r="KEV74" s="386"/>
      <c r="KEW74" s="386"/>
      <c r="KEX74" s="386"/>
      <c r="KEY74" s="386"/>
      <c r="KEZ74" s="386"/>
      <c r="KFA74" s="386"/>
      <c r="KFB74" s="386"/>
      <c r="KFC74" s="386"/>
      <c r="KFD74" s="386"/>
      <c r="KFE74" s="386"/>
      <c r="KFF74" s="386"/>
      <c r="KFG74" s="386"/>
      <c r="KFH74" s="386"/>
      <c r="KFI74" s="386"/>
      <c r="KFJ74" s="386"/>
      <c r="KFK74" s="386"/>
      <c r="KFL74" s="386"/>
      <c r="KFM74" s="386"/>
      <c r="KFN74" s="386"/>
      <c r="KFO74" s="386"/>
      <c r="KFP74" s="386"/>
      <c r="KFQ74" s="386"/>
      <c r="KFR74" s="386"/>
      <c r="KFS74" s="386"/>
      <c r="KFT74" s="386"/>
      <c r="KFU74" s="386"/>
      <c r="KFV74" s="386"/>
      <c r="KFW74" s="386"/>
      <c r="KFX74" s="386"/>
      <c r="KFY74" s="386"/>
      <c r="KFZ74" s="386"/>
      <c r="KGA74" s="386"/>
      <c r="KGB74" s="386"/>
      <c r="KGC74" s="386"/>
      <c r="KGD74" s="386"/>
      <c r="KGE74" s="386"/>
      <c r="KGF74" s="386"/>
      <c r="KGG74" s="386"/>
      <c r="KGH74" s="386"/>
      <c r="KGI74" s="386"/>
      <c r="KGJ74" s="386"/>
      <c r="KGK74" s="386"/>
      <c r="KGL74" s="386"/>
      <c r="KGM74" s="386"/>
      <c r="KGN74" s="386"/>
      <c r="KGO74" s="386"/>
      <c r="KGP74" s="386"/>
      <c r="KGQ74" s="386"/>
      <c r="KGR74" s="386"/>
      <c r="KGS74" s="386"/>
      <c r="KGT74" s="386"/>
      <c r="KGU74" s="386"/>
      <c r="KGV74" s="386"/>
      <c r="KGW74" s="386"/>
      <c r="KGX74" s="386"/>
      <c r="KGY74" s="386"/>
      <c r="KGZ74" s="386"/>
      <c r="KHA74" s="386"/>
      <c r="KHB74" s="386"/>
      <c r="KHC74" s="386"/>
      <c r="KHD74" s="386"/>
      <c r="KHE74" s="386"/>
      <c r="KHF74" s="386"/>
      <c r="KHG74" s="386"/>
      <c r="KHH74" s="386"/>
      <c r="KHI74" s="386"/>
      <c r="KHJ74" s="386"/>
      <c r="KHK74" s="386"/>
      <c r="KHL74" s="386"/>
      <c r="KHM74" s="386"/>
      <c r="KHN74" s="386"/>
      <c r="KHO74" s="386"/>
      <c r="KHP74" s="386"/>
      <c r="KHQ74" s="386"/>
      <c r="KHR74" s="386"/>
      <c r="KHS74" s="386"/>
      <c r="KHT74" s="386"/>
      <c r="KHU74" s="386"/>
      <c r="KHV74" s="386"/>
      <c r="KHW74" s="386"/>
      <c r="KHX74" s="386"/>
      <c r="KHY74" s="386"/>
      <c r="KHZ74" s="386"/>
      <c r="KIA74" s="386"/>
      <c r="KIB74" s="386"/>
      <c r="KIC74" s="386"/>
      <c r="KID74" s="386"/>
      <c r="KIE74" s="386"/>
      <c r="KIF74" s="386"/>
      <c r="KIG74" s="386"/>
      <c r="KIH74" s="386"/>
      <c r="KII74" s="386"/>
      <c r="KIJ74" s="386"/>
      <c r="KIK74" s="386"/>
      <c r="KIL74" s="386"/>
      <c r="KIM74" s="386"/>
      <c r="KIN74" s="386"/>
      <c r="KIO74" s="386"/>
      <c r="KIP74" s="386"/>
      <c r="KIQ74" s="386"/>
      <c r="KIR74" s="386"/>
      <c r="KIS74" s="386"/>
      <c r="KIT74" s="386"/>
      <c r="KIU74" s="386"/>
      <c r="KIV74" s="386"/>
      <c r="KIW74" s="386"/>
      <c r="KIX74" s="386"/>
      <c r="KIY74" s="386"/>
      <c r="KIZ74" s="386"/>
      <c r="KJA74" s="386"/>
      <c r="KJB74" s="386"/>
      <c r="KJC74" s="386"/>
      <c r="KJD74" s="386"/>
      <c r="KJE74" s="386"/>
      <c r="KJF74" s="386"/>
      <c r="KJG74" s="386"/>
      <c r="KJH74" s="386"/>
      <c r="KJI74" s="386"/>
      <c r="KJJ74" s="386"/>
      <c r="KJK74" s="386"/>
      <c r="KJL74" s="386"/>
      <c r="KJM74" s="386"/>
      <c r="KJN74" s="386"/>
      <c r="KJO74" s="386"/>
      <c r="KJP74" s="386"/>
      <c r="KJQ74" s="386"/>
      <c r="KJR74" s="386"/>
      <c r="KJS74" s="386"/>
      <c r="KJT74" s="386"/>
      <c r="KJU74" s="386"/>
      <c r="KJV74" s="386"/>
      <c r="KJW74" s="386"/>
      <c r="KJX74" s="386"/>
      <c r="KJY74" s="386"/>
      <c r="KJZ74" s="386"/>
      <c r="KKA74" s="386"/>
      <c r="KKB74" s="386"/>
      <c r="KKC74" s="386"/>
      <c r="KKD74" s="386"/>
      <c r="KKE74" s="386"/>
      <c r="KKF74" s="386"/>
      <c r="KKG74" s="386"/>
      <c r="KKH74" s="386"/>
      <c r="KKI74" s="386"/>
      <c r="KKJ74" s="386"/>
      <c r="KKK74" s="386"/>
      <c r="KKL74" s="386"/>
      <c r="KKM74" s="386"/>
      <c r="KKN74" s="386"/>
      <c r="KKO74" s="386"/>
      <c r="KKP74" s="386"/>
      <c r="KKQ74" s="386"/>
      <c r="KKR74" s="386"/>
      <c r="KKS74" s="386"/>
      <c r="KKT74" s="386"/>
      <c r="KKU74" s="386"/>
      <c r="KKV74" s="386"/>
      <c r="KKW74" s="386"/>
      <c r="KKX74" s="386"/>
      <c r="KKY74" s="386"/>
      <c r="KKZ74" s="386"/>
      <c r="KLA74" s="386"/>
      <c r="KLB74" s="386"/>
      <c r="KLC74" s="386"/>
      <c r="KLD74" s="386"/>
      <c r="KLE74" s="386"/>
      <c r="KLF74" s="386"/>
      <c r="KLG74" s="386"/>
      <c r="KLH74" s="386"/>
      <c r="KLI74" s="386"/>
      <c r="KLJ74" s="386"/>
      <c r="KLK74" s="386"/>
      <c r="KLL74" s="386"/>
      <c r="KLM74" s="386"/>
      <c r="KLN74" s="386"/>
      <c r="KLO74" s="386"/>
      <c r="KLP74" s="386"/>
      <c r="KLQ74" s="386"/>
      <c r="KLR74" s="386"/>
      <c r="KLS74" s="386"/>
      <c r="KLT74" s="386"/>
      <c r="KLU74" s="386"/>
      <c r="KLV74" s="386"/>
      <c r="KLW74" s="386"/>
      <c r="KLX74" s="386"/>
      <c r="KLY74" s="386"/>
      <c r="KLZ74" s="386"/>
      <c r="KMA74" s="386"/>
      <c r="KMB74" s="386"/>
      <c r="KMC74" s="386"/>
      <c r="KMD74" s="386"/>
      <c r="KME74" s="386"/>
      <c r="KMF74" s="386"/>
      <c r="KMG74" s="386"/>
      <c r="KMH74" s="386"/>
      <c r="KMI74" s="386"/>
      <c r="KMJ74" s="386"/>
      <c r="KMK74" s="386"/>
      <c r="KML74" s="386"/>
      <c r="KMM74" s="386"/>
      <c r="KMN74" s="386"/>
      <c r="KMO74" s="386"/>
      <c r="KMP74" s="386"/>
      <c r="KMQ74" s="386"/>
      <c r="KMR74" s="386"/>
      <c r="KMS74" s="386"/>
      <c r="KMT74" s="386"/>
      <c r="KMU74" s="386"/>
      <c r="KMV74" s="386"/>
      <c r="KMW74" s="386"/>
      <c r="KMX74" s="386"/>
      <c r="KMY74" s="386"/>
      <c r="KMZ74" s="386"/>
      <c r="KNA74" s="386"/>
      <c r="KNB74" s="386"/>
      <c r="KNC74" s="386"/>
      <c r="KND74" s="386"/>
      <c r="KNE74" s="386"/>
      <c r="KNF74" s="386"/>
      <c r="KNG74" s="386"/>
      <c r="KNH74" s="386"/>
      <c r="KNI74" s="386"/>
      <c r="KNJ74" s="386"/>
      <c r="KNK74" s="386"/>
      <c r="KNL74" s="386"/>
      <c r="KNM74" s="386"/>
      <c r="KNN74" s="386"/>
      <c r="KNO74" s="386"/>
      <c r="KNP74" s="386"/>
      <c r="KNQ74" s="386"/>
      <c r="KNR74" s="386"/>
      <c r="KNS74" s="386"/>
      <c r="KNT74" s="386"/>
      <c r="KNU74" s="386"/>
      <c r="KNV74" s="386"/>
      <c r="KNW74" s="386"/>
      <c r="KNX74" s="386"/>
      <c r="KNY74" s="386"/>
      <c r="KNZ74" s="386"/>
      <c r="KOA74" s="386"/>
      <c r="KOB74" s="386"/>
      <c r="KOC74" s="386"/>
      <c r="KOD74" s="386"/>
      <c r="KOE74" s="386"/>
      <c r="KOF74" s="386"/>
      <c r="KOG74" s="386"/>
      <c r="KOH74" s="386"/>
      <c r="KOI74" s="386"/>
      <c r="KOJ74" s="386"/>
      <c r="KOK74" s="386"/>
      <c r="KOL74" s="386"/>
      <c r="KOM74" s="386"/>
      <c r="KON74" s="386"/>
      <c r="KOO74" s="386"/>
      <c r="KOP74" s="386"/>
      <c r="KOQ74" s="386"/>
      <c r="KOR74" s="386"/>
      <c r="KOS74" s="386"/>
      <c r="KOT74" s="386"/>
      <c r="KOU74" s="386"/>
      <c r="KOV74" s="386"/>
      <c r="KOW74" s="386"/>
      <c r="KOX74" s="386"/>
      <c r="KOY74" s="386"/>
      <c r="KOZ74" s="386"/>
      <c r="KPA74" s="386"/>
      <c r="KPB74" s="386"/>
      <c r="KPC74" s="386"/>
      <c r="KPD74" s="386"/>
      <c r="KPE74" s="386"/>
      <c r="KPF74" s="386"/>
      <c r="KPG74" s="386"/>
      <c r="KPH74" s="386"/>
      <c r="KPI74" s="386"/>
      <c r="KPJ74" s="386"/>
      <c r="KPK74" s="386"/>
      <c r="KPL74" s="386"/>
      <c r="KPM74" s="386"/>
      <c r="KPN74" s="386"/>
      <c r="KPO74" s="386"/>
      <c r="KPP74" s="386"/>
      <c r="KPQ74" s="386"/>
      <c r="KPR74" s="386"/>
      <c r="KPS74" s="386"/>
      <c r="KPT74" s="386"/>
      <c r="KPU74" s="386"/>
      <c r="KPV74" s="386"/>
      <c r="KPW74" s="386"/>
      <c r="KPX74" s="386"/>
      <c r="KPY74" s="386"/>
      <c r="KPZ74" s="386"/>
      <c r="KQA74" s="386"/>
      <c r="KQB74" s="386"/>
      <c r="KQC74" s="386"/>
      <c r="KQD74" s="386"/>
      <c r="KQE74" s="386"/>
      <c r="KQF74" s="386"/>
      <c r="KQG74" s="386"/>
      <c r="KQH74" s="386"/>
      <c r="KQI74" s="386"/>
      <c r="KQJ74" s="386"/>
      <c r="KQK74" s="386"/>
      <c r="KQL74" s="386"/>
      <c r="KQM74" s="386"/>
      <c r="KQN74" s="386"/>
      <c r="KQO74" s="386"/>
      <c r="KQP74" s="386"/>
      <c r="KQQ74" s="386"/>
      <c r="KQR74" s="386"/>
      <c r="KQS74" s="386"/>
      <c r="KQT74" s="386"/>
      <c r="KQU74" s="386"/>
      <c r="KQV74" s="386"/>
      <c r="KQW74" s="386"/>
      <c r="KQX74" s="386"/>
      <c r="KQY74" s="386"/>
      <c r="KQZ74" s="386"/>
      <c r="KRA74" s="386"/>
      <c r="KRB74" s="386"/>
      <c r="KRC74" s="386"/>
      <c r="KRD74" s="386"/>
      <c r="KRE74" s="386"/>
      <c r="KRF74" s="386"/>
      <c r="KRG74" s="386"/>
      <c r="KRH74" s="386"/>
      <c r="KRI74" s="386"/>
      <c r="KRJ74" s="386"/>
      <c r="KRK74" s="386"/>
      <c r="KRL74" s="386"/>
      <c r="KRM74" s="386"/>
      <c r="KRN74" s="386"/>
      <c r="KRO74" s="386"/>
      <c r="KRP74" s="386"/>
      <c r="KRQ74" s="386"/>
      <c r="KRR74" s="386"/>
      <c r="KRS74" s="386"/>
      <c r="KRT74" s="386"/>
      <c r="KRU74" s="386"/>
      <c r="KRV74" s="386"/>
      <c r="KRW74" s="386"/>
      <c r="KRX74" s="386"/>
      <c r="KRY74" s="386"/>
      <c r="KRZ74" s="386"/>
      <c r="KSA74" s="386"/>
      <c r="KSB74" s="386"/>
      <c r="KSC74" s="386"/>
      <c r="KSD74" s="386"/>
      <c r="KSE74" s="386"/>
      <c r="KSF74" s="386"/>
      <c r="KSG74" s="386"/>
      <c r="KSH74" s="386"/>
      <c r="KSI74" s="386"/>
      <c r="KSJ74" s="386"/>
      <c r="KSK74" s="386"/>
      <c r="KSL74" s="386"/>
      <c r="KSM74" s="386"/>
      <c r="KSN74" s="386"/>
      <c r="KSO74" s="386"/>
      <c r="KSP74" s="386"/>
      <c r="KSQ74" s="386"/>
      <c r="KSR74" s="386"/>
      <c r="KSS74" s="386"/>
      <c r="KST74" s="386"/>
      <c r="KSU74" s="386"/>
      <c r="KSV74" s="386"/>
      <c r="KSW74" s="386"/>
      <c r="KSX74" s="386"/>
      <c r="KSY74" s="386"/>
      <c r="KSZ74" s="386"/>
      <c r="KTA74" s="386"/>
      <c r="KTB74" s="386"/>
      <c r="KTC74" s="386"/>
      <c r="KTD74" s="386"/>
      <c r="KTE74" s="386"/>
      <c r="KTF74" s="386"/>
      <c r="KTG74" s="386"/>
      <c r="KTH74" s="386"/>
      <c r="KTI74" s="386"/>
      <c r="KTJ74" s="386"/>
      <c r="KTK74" s="386"/>
      <c r="KTL74" s="386"/>
      <c r="KTM74" s="386"/>
      <c r="KTN74" s="386"/>
      <c r="KTO74" s="386"/>
      <c r="KTP74" s="386"/>
      <c r="KTQ74" s="386"/>
      <c r="KTR74" s="386"/>
      <c r="KTS74" s="386"/>
      <c r="KTT74" s="386"/>
      <c r="KTU74" s="386"/>
      <c r="KTV74" s="386"/>
      <c r="KTW74" s="386"/>
      <c r="KTX74" s="386"/>
      <c r="KTY74" s="386"/>
      <c r="KTZ74" s="386"/>
      <c r="KUA74" s="386"/>
      <c r="KUB74" s="386"/>
      <c r="KUC74" s="386"/>
      <c r="KUD74" s="386"/>
      <c r="KUE74" s="386"/>
      <c r="KUF74" s="386"/>
      <c r="KUG74" s="386"/>
      <c r="KUH74" s="386"/>
      <c r="KUI74" s="386"/>
      <c r="KUJ74" s="386"/>
      <c r="KUK74" s="386"/>
      <c r="KUL74" s="386"/>
      <c r="KUM74" s="386"/>
      <c r="KUN74" s="386"/>
      <c r="KUO74" s="386"/>
      <c r="KUP74" s="386"/>
      <c r="KUQ74" s="386"/>
      <c r="KUR74" s="386"/>
      <c r="KUS74" s="386"/>
      <c r="KUT74" s="386"/>
      <c r="KUU74" s="386"/>
      <c r="KUV74" s="386"/>
      <c r="KUW74" s="386"/>
      <c r="KUX74" s="386"/>
      <c r="KUY74" s="386"/>
      <c r="KUZ74" s="386"/>
      <c r="KVA74" s="386"/>
      <c r="KVB74" s="386"/>
      <c r="KVC74" s="386"/>
      <c r="KVD74" s="386"/>
      <c r="KVE74" s="386"/>
      <c r="KVF74" s="386"/>
      <c r="KVG74" s="386"/>
      <c r="KVH74" s="386"/>
      <c r="KVI74" s="386"/>
      <c r="KVJ74" s="386"/>
      <c r="KVK74" s="386"/>
      <c r="KVL74" s="386"/>
      <c r="KVM74" s="386"/>
      <c r="KVN74" s="386"/>
      <c r="KVO74" s="386"/>
      <c r="KVP74" s="386"/>
      <c r="KVQ74" s="386"/>
      <c r="KVR74" s="386"/>
      <c r="KVS74" s="386"/>
      <c r="KVT74" s="386"/>
      <c r="KVU74" s="386"/>
      <c r="KVV74" s="386"/>
      <c r="KVW74" s="386"/>
      <c r="KVX74" s="386"/>
      <c r="KVY74" s="386"/>
      <c r="KVZ74" s="386"/>
      <c r="KWA74" s="386"/>
      <c r="KWB74" s="386"/>
      <c r="KWC74" s="386"/>
      <c r="KWD74" s="386"/>
      <c r="KWE74" s="386"/>
      <c r="KWF74" s="386"/>
      <c r="KWG74" s="386"/>
      <c r="KWH74" s="386"/>
      <c r="KWI74" s="386"/>
      <c r="KWJ74" s="386"/>
      <c r="KWK74" s="386"/>
      <c r="KWL74" s="386"/>
      <c r="KWM74" s="386"/>
      <c r="KWN74" s="386"/>
      <c r="KWO74" s="386"/>
      <c r="KWP74" s="386"/>
      <c r="KWQ74" s="386"/>
      <c r="KWR74" s="386"/>
      <c r="KWS74" s="386"/>
      <c r="KWT74" s="386"/>
      <c r="KWU74" s="386"/>
      <c r="KWV74" s="386"/>
      <c r="KWW74" s="386"/>
      <c r="KWX74" s="386"/>
      <c r="KWY74" s="386"/>
      <c r="KWZ74" s="386"/>
      <c r="KXA74" s="386"/>
      <c r="KXB74" s="386"/>
      <c r="KXC74" s="386"/>
      <c r="KXD74" s="386"/>
      <c r="KXE74" s="386"/>
      <c r="KXF74" s="386"/>
      <c r="KXG74" s="386"/>
      <c r="KXH74" s="386"/>
      <c r="KXI74" s="386"/>
      <c r="KXJ74" s="386"/>
      <c r="KXK74" s="386"/>
      <c r="KXL74" s="386"/>
      <c r="KXM74" s="386"/>
      <c r="KXN74" s="386"/>
      <c r="KXO74" s="386"/>
      <c r="KXP74" s="386"/>
      <c r="KXQ74" s="386"/>
      <c r="KXR74" s="386"/>
      <c r="KXS74" s="386"/>
      <c r="KXT74" s="386"/>
      <c r="KXU74" s="386"/>
      <c r="KXV74" s="386"/>
      <c r="KXW74" s="386"/>
      <c r="KXX74" s="386"/>
      <c r="KXY74" s="386"/>
      <c r="KXZ74" s="386"/>
      <c r="KYA74" s="386"/>
      <c r="KYB74" s="386"/>
      <c r="KYC74" s="386"/>
      <c r="KYD74" s="386"/>
      <c r="KYE74" s="386"/>
      <c r="KYF74" s="386"/>
      <c r="KYG74" s="386"/>
      <c r="KYH74" s="386"/>
      <c r="KYI74" s="386"/>
      <c r="KYJ74" s="386"/>
      <c r="KYK74" s="386"/>
      <c r="KYL74" s="386"/>
      <c r="KYM74" s="386"/>
      <c r="KYN74" s="386"/>
      <c r="KYO74" s="386"/>
      <c r="KYP74" s="386"/>
      <c r="KYQ74" s="386"/>
      <c r="KYR74" s="386"/>
      <c r="KYS74" s="386"/>
      <c r="KYT74" s="386"/>
      <c r="KYU74" s="386"/>
      <c r="KYV74" s="386"/>
      <c r="KYW74" s="386"/>
      <c r="KYX74" s="386"/>
      <c r="KYY74" s="386"/>
      <c r="KYZ74" s="386"/>
      <c r="KZA74" s="386"/>
      <c r="KZB74" s="386"/>
      <c r="KZC74" s="386"/>
      <c r="KZD74" s="386"/>
      <c r="KZE74" s="386"/>
      <c r="KZF74" s="386"/>
      <c r="KZG74" s="386"/>
      <c r="KZH74" s="386"/>
      <c r="KZI74" s="386"/>
      <c r="KZJ74" s="386"/>
      <c r="KZK74" s="386"/>
      <c r="KZL74" s="386"/>
      <c r="KZM74" s="386"/>
      <c r="KZN74" s="386"/>
      <c r="KZO74" s="386"/>
      <c r="KZP74" s="386"/>
      <c r="KZQ74" s="386"/>
      <c r="KZR74" s="386"/>
      <c r="KZS74" s="386"/>
      <c r="KZT74" s="386"/>
      <c r="KZU74" s="386"/>
      <c r="KZV74" s="386"/>
      <c r="KZW74" s="386"/>
      <c r="KZX74" s="386"/>
      <c r="KZY74" s="386"/>
      <c r="KZZ74" s="386"/>
      <c r="LAA74" s="386"/>
      <c r="LAB74" s="386"/>
      <c r="LAC74" s="386"/>
      <c r="LAD74" s="386"/>
      <c r="LAE74" s="386"/>
      <c r="LAF74" s="386"/>
      <c r="LAG74" s="386"/>
      <c r="LAH74" s="386"/>
      <c r="LAI74" s="386"/>
      <c r="LAJ74" s="386"/>
      <c r="LAK74" s="386"/>
      <c r="LAL74" s="386"/>
      <c r="LAM74" s="386"/>
      <c r="LAN74" s="386"/>
      <c r="LAO74" s="386"/>
      <c r="LAP74" s="386"/>
      <c r="LAQ74" s="386"/>
      <c r="LAR74" s="386"/>
      <c r="LAS74" s="386"/>
      <c r="LAT74" s="386"/>
      <c r="LAU74" s="386"/>
      <c r="LAV74" s="386"/>
      <c r="LAW74" s="386"/>
      <c r="LAX74" s="386"/>
      <c r="LAY74" s="386"/>
      <c r="LAZ74" s="386"/>
      <c r="LBA74" s="386"/>
      <c r="LBB74" s="386"/>
      <c r="LBC74" s="386"/>
      <c r="LBD74" s="386"/>
      <c r="LBE74" s="386"/>
      <c r="LBF74" s="386"/>
      <c r="LBG74" s="386"/>
      <c r="LBH74" s="386"/>
      <c r="LBI74" s="386"/>
      <c r="LBJ74" s="386"/>
      <c r="LBK74" s="386"/>
      <c r="LBL74" s="386"/>
      <c r="LBM74" s="386"/>
      <c r="LBN74" s="386"/>
      <c r="LBO74" s="386"/>
      <c r="LBP74" s="386"/>
      <c r="LBQ74" s="386"/>
      <c r="LBR74" s="386"/>
      <c r="LBS74" s="386"/>
      <c r="LBT74" s="386"/>
      <c r="LBU74" s="386"/>
      <c r="LBV74" s="386"/>
      <c r="LBW74" s="386"/>
      <c r="LBX74" s="386"/>
      <c r="LBY74" s="386"/>
      <c r="LBZ74" s="386"/>
      <c r="LCA74" s="386"/>
      <c r="LCB74" s="386"/>
      <c r="LCC74" s="386"/>
      <c r="LCD74" s="386"/>
      <c r="LCE74" s="386"/>
      <c r="LCF74" s="386"/>
      <c r="LCG74" s="386"/>
      <c r="LCH74" s="386"/>
      <c r="LCI74" s="386"/>
      <c r="LCJ74" s="386"/>
      <c r="LCK74" s="386"/>
      <c r="LCL74" s="386"/>
      <c r="LCM74" s="386"/>
      <c r="LCN74" s="386"/>
      <c r="LCO74" s="386"/>
      <c r="LCP74" s="386"/>
      <c r="LCQ74" s="386"/>
      <c r="LCR74" s="386"/>
      <c r="LCS74" s="386"/>
      <c r="LCT74" s="386"/>
      <c r="LCU74" s="386"/>
      <c r="LCV74" s="386"/>
      <c r="LCW74" s="386"/>
      <c r="LCX74" s="386"/>
      <c r="LCY74" s="386"/>
      <c r="LCZ74" s="386"/>
      <c r="LDA74" s="386"/>
      <c r="LDB74" s="386"/>
      <c r="LDC74" s="386"/>
      <c r="LDD74" s="386"/>
      <c r="LDE74" s="386"/>
      <c r="LDF74" s="386"/>
      <c r="LDG74" s="386"/>
      <c r="LDH74" s="386"/>
      <c r="LDI74" s="386"/>
      <c r="LDJ74" s="386"/>
      <c r="LDK74" s="386"/>
      <c r="LDL74" s="386"/>
      <c r="LDM74" s="386"/>
      <c r="LDN74" s="386"/>
      <c r="LDO74" s="386"/>
      <c r="LDP74" s="386"/>
      <c r="LDQ74" s="386"/>
      <c r="LDR74" s="386"/>
      <c r="LDS74" s="386"/>
      <c r="LDT74" s="386"/>
      <c r="LDU74" s="386"/>
      <c r="LDV74" s="386"/>
      <c r="LDW74" s="386"/>
      <c r="LDX74" s="386"/>
      <c r="LDY74" s="386"/>
      <c r="LDZ74" s="386"/>
      <c r="LEA74" s="386"/>
      <c r="LEB74" s="386"/>
      <c r="LEC74" s="386"/>
      <c r="LED74" s="386"/>
      <c r="LEE74" s="386"/>
      <c r="LEF74" s="386"/>
      <c r="LEG74" s="386"/>
      <c r="LEH74" s="386"/>
      <c r="LEI74" s="386"/>
      <c r="LEJ74" s="386"/>
      <c r="LEK74" s="386"/>
      <c r="LEL74" s="386"/>
      <c r="LEM74" s="386"/>
      <c r="LEN74" s="386"/>
      <c r="LEO74" s="386"/>
      <c r="LEP74" s="386"/>
      <c r="LEQ74" s="386"/>
      <c r="LER74" s="386"/>
      <c r="LES74" s="386"/>
      <c r="LET74" s="386"/>
      <c r="LEU74" s="386"/>
      <c r="LEV74" s="386"/>
      <c r="LEW74" s="386"/>
      <c r="LEX74" s="386"/>
      <c r="LEY74" s="386"/>
      <c r="LEZ74" s="386"/>
      <c r="LFA74" s="386"/>
      <c r="LFB74" s="386"/>
      <c r="LFC74" s="386"/>
      <c r="LFD74" s="386"/>
      <c r="LFE74" s="386"/>
      <c r="LFF74" s="386"/>
      <c r="LFG74" s="386"/>
      <c r="LFH74" s="386"/>
      <c r="LFI74" s="386"/>
      <c r="LFJ74" s="386"/>
      <c r="LFK74" s="386"/>
      <c r="LFL74" s="386"/>
      <c r="LFM74" s="386"/>
      <c r="LFN74" s="386"/>
      <c r="LFO74" s="386"/>
      <c r="LFP74" s="386"/>
      <c r="LFQ74" s="386"/>
      <c r="LFR74" s="386"/>
      <c r="LFS74" s="386"/>
      <c r="LFT74" s="386"/>
      <c r="LFU74" s="386"/>
      <c r="LFV74" s="386"/>
      <c r="LFW74" s="386"/>
      <c r="LFX74" s="386"/>
      <c r="LFY74" s="386"/>
      <c r="LFZ74" s="386"/>
      <c r="LGA74" s="386"/>
      <c r="LGB74" s="386"/>
      <c r="LGC74" s="386"/>
      <c r="LGD74" s="386"/>
      <c r="LGE74" s="386"/>
      <c r="LGF74" s="386"/>
      <c r="LGG74" s="386"/>
      <c r="LGH74" s="386"/>
      <c r="LGI74" s="386"/>
      <c r="LGJ74" s="386"/>
      <c r="LGK74" s="386"/>
      <c r="LGL74" s="386"/>
      <c r="LGM74" s="386"/>
      <c r="LGN74" s="386"/>
      <c r="LGO74" s="386"/>
      <c r="LGP74" s="386"/>
      <c r="LGQ74" s="386"/>
      <c r="LGR74" s="386"/>
      <c r="LGS74" s="386"/>
      <c r="LGT74" s="386"/>
      <c r="LGU74" s="386"/>
      <c r="LGV74" s="386"/>
      <c r="LGW74" s="386"/>
      <c r="LGX74" s="386"/>
      <c r="LGY74" s="386"/>
      <c r="LGZ74" s="386"/>
      <c r="LHA74" s="386"/>
      <c r="LHB74" s="386"/>
      <c r="LHC74" s="386"/>
      <c r="LHD74" s="386"/>
      <c r="LHE74" s="386"/>
      <c r="LHF74" s="386"/>
      <c r="LHG74" s="386"/>
      <c r="LHH74" s="386"/>
      <c r="LHI74" s="386"/>
      <c r="LHJ74" s="386"/>
      <c r="LHK74" s="386"/>
      <c r="LHL74" s="386"/>
      <c r="LHM74" s="386"/>
      <c r="LHN74" s="386"/>
      <c r="LHO74" s="386"/>
      <c r="LHP74" s="386"/>
      <c r="LHQ74" s="386"/>
      <c r="LHR74" s="386"/>
      <c r="LHS74" s="386"/>
      <c r="LHT74" s="386"/>
      <c r="LHU74" s="386"/>
      <c r="LHV74" s="386"/>
      <c r="LHW74" s="386"/>
      <c r="LHX74" s="386"/>
      <c r="LHY74" s="386"/>
      <c r="LHZ74" s="386"/>
      <c r="LIA74" s="386"/>
      <c r="LIB74" s="386"/>
      <c r="LIC74" s="386"/>
      <c r="LID74" s="386"/>
      <c r="LIE74" s="386"/>
      <c r="LIF74" s="386"/>
      <c r="LIG74" s="386"/>
      <c r="LIH74" s="386"/>
      <c r="LII74" s="386"/>
      <c r="LIJ74" s="386"/>
      <c r="LIK74" s="386"/>
      <c r="LIL74" s="386"/>
      <c r="LIM74" s="386"/>
      <c r="LIN74" s="386"/>
      <c r="LIO74" s="386"/>
      <c r="LIP74" s="386"/>
      <c r="LIQ74" s="386"/>
      <c r="LIR74" s="386"/>
      <c r="LIS74" s="386"/>
      <c r="LIT74" s="386"/>
      <c r="LIU74" s="386"/>
      <c r="LIV74" s="386"/>
      <c r="LIW74" s="386"/>
      <c r="LIX74" s="386"/>
      <c r="LIY74" s="386"/>
      <c r="LIZ74" s="386"/>
      <c r="LJA74" s="386"/>
      <c r="LJB74" s="386"/>
      <c r="LJC74" s="386"/>
      <c r="LJD74" s="386"/>
      <c r="LJE74" s="386"/>
      <c r="LJF74" s="386"/>
      <c r="LJG74" s="386"/>
      <c r="LJH74" s="386"/>
      <c r="LJI74" s="386"/>
      <c r="LJJ74" s="386"/>
      <c r="LJK74" s="386"/>
      <c r="LJL74" s="386"/>
      <c r="LJM74" s="386"/>
      <c r="LJN74" s="386"/>
      <c r="LJO74" s="386"/>
      <c r="LJP74" s="386"/>
      <c r="LJQ74" s="386"/>
      <c r="LJR74" s="386"/>
      <c r="LJS74" s="386"/>
      <c r="LJT74" s="386"/>
      <c r="LJU74" s="386"/>
      <c r="LJV74" s="386"/>
      <c r="LJW74" s="386"/>
      <c r="LJX74" s="386"/>
      <c r="LJY74" s="386"/>
      <c r="LJZ74" s="386"/>
      <c r="LKA74" s="386"/>
      <c r="LKB74" s="386"/>
      <c r="LKC74" s="386"/>
      <c r="LKD74" s="386"/>
      <c r="LKE74" s="386"/>
      <c r="LKF74" s="386"/>
      <c r="LKG74" s="386"/>
      <c r="LKH74" s="386"/>
      <c r="LKI74" s="386"/>
      <c r="LKJ74" s="386"/>
      <c r="LKK74" s="386"/>
      <c r="LKL74" s="386"/>
      <c r="LKM74" s="386"/>
      <c r="LKN74" s="386"/>
      <c r="LKO74" s="386"/>
      <c r="LKP74" s="386"/>
      <c r="LKQ74" s="386"/>
      <c r="LKR74" s="386"/>
      <c r="LKS74" s="386"/>
      <c r="LKT74" s="386"/>
      <c r="LKU74" s="386"/>
      <c r="LKV74" s="386"/>
      <c r="LKW74" s="386"/>
      <c r="LKX74" s="386"/>
      <c r="LKY74" s="386"/>
      <c r="LKZ74" s="386"/>
      <c r="LLA74" s="386"/>
      <c r="LLB74" s="386"/>
      <c r="LLC74" s="386"/>
      <c r="LLD74" s="386"/>
      <c r="LLE74" s="386"/>
      <c r="LLF74" s="386"/>
      <c r="LLG74" s="386"/>
      <c r="LLH74" s="386"/>
      <c r="LLI74" s="386"/>
      <c r="LLJ74" s="386"/>
      <c r="LLK74" s="386"/>
      <c r="LLL74" s="386"/>
      <c r="LLM74" s="386"/>
      <c r="LLN74" s="386"/>
      <c r="LLO74" s="386"/>
      <c r="LLP74" s="386"/>
      <c r="LLQ74" s="386"/>
      <c r="LLR74" s="386"/>
      <c r="LLS74" s="386"/>
      <c r="LLT74" s="386"/>
      <c r="LLU74" s="386"/>
      <c r="LLV74" s="386"/>
      <c r="LLW74" s="386"/>
      <c r="LLX74" s="386"/>
      <c r="LLY74" s="386"/>
      <c r="LLZ74" s="386"/>
      <c r="LMA74" s="386"/>
      <c r="LMB74" s="386"/>
      <c r="LMC74" s="386"/>
      <c r="LMD74" s="386"/>
      <c r="LME74" s="386"/>
      <c r="LMF74" s="386"/>
      <c r="LMG74" s="386"/>
      <c r="LMH74" s="386"/>
      <c r="LMI74" s="386"/>
      <c r="LMJ74" s="386"/>
      <c r="LMK74" s="386"/>
      <c r="LML74" s="386"/>
      <c r="LMM74" s="386"/>
      <c r="LMN74" s="386"/>
      <c r="LMO74" s="386"/>
      <c r="LMP74" s="386"/>
      <c r="LMQ74" s="386"/>
      <c r="LMR74" s="386"/>
      <c r="LMS74" s="386"/>
      <c r="LMT74" s="386"/>
      <c r="LMU74" s="386"/>
      <c r="LMV74" s="386"/>
      <c r="LMW74" s="386"/>
      <c r="LMX74" s="386"/>
      <c r="LMY74" s="386"/>
      <c r="LMZ74" s="386"/>
      <c r="LNA74" s="386"/>
      <c r="LNB74" s="386"/>
      <c r="LNC74" s="386"/>
      <c r="LND74" s="386"/>
      <c r="LNE74" s="386"/>
      <c r="LNF74" s="386"/>
      <c r="LNG74" s="386"/>
      <c r="LNH74" s="386"/>
      <c r="LNI74" s="386"/>
      <c r="LNJ74" s="386"/>
      <c r="LNK74" s="386"/>
      <c r="LNL74" s="386"/>
      <c r="LNM74" s="386"/>
      <c r="LNN74" s="386"/>
      <c r="LNO74" s="386"/>
      <c r="LNP74" s="386"/>
      <c r="LNQ74" s="386"/>
      <c r="LNR74" s="386"/>
      <c r="LNS74" s="386"/>
      <c r="LNT74" s="386"/>
      <c r="LNU74" s="386"/>
      <c r="LNV74" s="386"/>
      <c r="LNW74" s="386"/>
      <c r="LNX74" s="386"/>
      <c r="LNY74" s="386"/>
      <c r="LNZ74" s="386"/>
      <c r="LOA74" s="386"/>
      <c r="LOB74" s="386"/>
      <c r="LOC74" s="386"/>
      <c r="LOD74" s="386"/>
      <c r="LOE74" s="386"/>
      <c r="LOF74" s="386"/>
      <c r="LOG74" s="386"/>
      <c r="LOH74" s="386"/>
      <c r="LOI74" s="386"/>
      <c r="LOJ74" s="386"/>
      <c r="LOK74" s="386"/>
      <c r="LOL74" s="386"/>
      <c r="LOM74" s="386"/>
      <c r="LON74" s="386"/>
      <c r="LOO74" s="386"/>
      <c r="LOP74" s="386"/>
      <c r="LOQ74" s="386"/>
      <c r="LOR74" s="386"/>
      <c r="LOS74" s="386"/>
      <c r="LOT74" s="386"/>
      <c r="LOU74" s="386"/>
      <c r="LOV74" s="386"/>
      <c r="LOW74" s="386"/>
      <c r="LOX74" s="386"/>
      <c r="LOY74" s="386"/>
      <c r="LOZ74" s="386"/>
      <c r="LPA74" s="386"/>
      <c r="LPB74" s="386"/>
      <c r="LPC74" s="386"/>
      <c r="LPD74" s="386"/>
      <c r="LPE74" s="386"/>
      <c r="LPF74" s="386"/>
      <c r="LPG74" s="386"/>
      <c r="LPH74" s="386"/>
      <c r="LPI74" s="386"/>
      <c r="LPJ74" s="386"/>
      <c r="LPK74" s="386"/>
      <c r="LPL74" s="386"/>
      <c r="LPM74" s="386"/>
      <c r="LPN74" s="386"/>
      <c r="LPO74" s="386"/>
      <c r="LPP74" s="386"/>
      <c r="LPQ74" s="386"/>
      <c r="LPR74" s="386"/>
      <c r="LPS74" s="386"/>
      <c r="LPT74" s="386"/>
      <c r="LPU74" s="386"/>
      <c r="LPV74" s="386"/>
      <c r="LPW74" s="386"/>
      <c r="LPX74" s="386"/>
      <c r="LPY74" s="386"/>
      <c r="LPZ74" s="386"/>
      <c r="LQA74" s="386"/>
      <c r="LQB74" s="386"/>
      <c r="LQC74" s="386"/>
      <c r="LQD74" s="386"/>
      <c r="LQE74" s="386"/>
      <c r="LQF74" s="386"/>
      <c r="LQG74" s="386"/>
      <c r="LQH74" s="386"/>
      <c r="LQI74" s="386"/>
      <c r="LQJ74" s="386"/>
      <c r="LQK74" s="386"/>
      <c r="LQL74" s="386"/>
      <c r="LQM74" s="386"/>
      <c r="LQN74" s="386"/>
      <c r="LQO74" s="386"/>
      <c r="LQP74" s="386"/>
      <c r="LQQ74" s="386"/>
      <c r="LQR74" s="386"/>
      <c r="LQS74" s="386"/>
      <c r="LQT74" s="386"/>
      <c r="LQU74" s="386"/>
      <c r="LQV74" s="386"/>
      <c r="LQW74" s="386"/>
      <c r="LQX74" s="386"/>
      <c r="LQY74" s="386"/>
      <c r="LQZ74" s="386"/>
      <c r="LRA74" s="386"/>
      <c r="LRB74" s="386"/>
      <c r="LRC74" s="386"/>
      <c r="LRD74" s="386"/>
      <c r="LRE74" s="386"/>
      <c r="LRF74" s="386"/>
      <c r="LRG74" s="386"/>
      <c r="LRH74" s="386"/>
      <c r="LRI74" s="386"/>
      <c r="LRJ74" s="386"/>
      <c r="LRK74" s="386"/>
      <c r="LRL74" s="386"/>
      <c r="LRM74" s="386"/>
      <c r="LRN74" s="386"/>
      <c r="LRO74" s="386"/>
      <c r="LRP74" s="386"/>
      <c r="LRQ74" s="386"/>
      <c r="LRR74" s="386"/>
      <c r="LRS74" s="386"/>
      <c r="LRT74" s="386"/>
      <c r="LRU74" s="386"/>
      <c r="LRV74" s="386"/>
      <c r="LRW74" s="386"/>
      <c r="LRX74" s="386"/>
      <c r="LRY74" s="386"/>
      <c r="LRZ74" s="386"/>
      <c r="LSA74" s="386"/>
      <c r="LSB74" s="386"/>
      <c r="LSC74" s="386"/>
      <c r="LSD74" s="386"/>
      <c r="LSE74" s="386"/>
      <c r="LSF74" s="386"/>
      <c r="LSG74" s="386"/>
      <c r="LSH74" s="386"/>
      <c r="LSI74" s="386"/>
      <c r="LSJ74" s="386"/>
      <c r="LSK74" s="386"/>
      <c r="LSL74" s="386"/>
      <c r="LSM74" s="386"/>
      <c r="LSN74" s="386"/>
      <c r="LSO74" s="386"/>
      <c r="LSP74" s="386"/>
      <c r="LSQ74" s="386"/>
      <c r="LSR74" s="386"/>
      <c r="LSS74" s="386"/>
      <c r="LST74" s="386"/>
      <c r="LSU74" s="386"/>
      <c r="LSV74" s="386"/>
      <c r="LSW74" s="386"/>
      <c r="LSX74" s="386"/>
      <c r="LSY74" s="386"/>
      <c r="LSZ74" s="386"/>
      <c r="LTA74" s="386"/>
      <c r="LTB74" s="386"/>
      <c r="LTC74" s="386"/>
      <c r="LTD74" s="386"/>
      <c r="LTE74" s="386"/>
      <c r="LTF74" s="386"/>
      <c r="LTG74" s="386"/>
      <c r="LTH74" s="386"/>
      <c r="LTI74" s="386"/>
      <c r="LTJ74" s="386"/>
      <c r="LTK74" s="386"/>
      <c r="LTL74" s="386"/>
      <c r="LTM74" s="386"/>
      <c r="LTN74" s="386"/>
      <c r="LTO74" s="386"/>
      <c r="LTP74" s="386"/>
      <c r="LTQ74" s="386"/>
      <c r="LTR74" s="386"/>
      <c r="LTS74" s="386"/>
      <c r="LTT74" s="386"/>
      <c r="LTU74" s="386"/>
      <c r="LTV74" s="386"/>
      <c r="LTW74" s="386"/>
      <c r="LTX74" s="386"/>
      <c r="LTY74" s="386"/>
      <c r="LTZ74" s="386"/>
      <c r="LUA74" s="386"/>
      <c r="LUB74" s="386"/>
      <c r="LUC74" s="386"/>
      <c r="LUD74" s="386"/>
      <c r="LUE74" s="386"/>
      <c r="LUF74" s="386"/>
      <c r="LUG74" s="386"/>
      <c r="LUH74" s="386"/>
      <c r="LUI74" s="386"/>
      <c r="LUJ74" s="386"/>
      <c r="LUK74" s="386"/>
      <c r="LUL74" s="386"/>
      <c r="LUM74" s="386"/>
      <c r="LUN74" s="386"/>
      <c r="LUO74" s="386"/>
      <c r="LUP74" s="386"/>
      <c r="LUQ74" s="386"/>
      <c r="LUR74" s="386"/>
      <c r="LUS74" s="386"/>
      <c r="LUT74" s="386"/>
      <c r="LUU74" s="386"/>
      <c r="LUV74" s="386"/>
      <c r="LUW74" s="386"/>
      <c r="LUX74" s="386"/>
      <c r="LUY74" s="386"/>
      <c r="LUZ74" s="386"/>
      <c r="LVA74" s="386"/>
      <c r="LVB74" s="386"/>
      <c r="LVC74" s="386"/>
      <c r="LVD74" s="386"/>
      <c r="LVE74" s="386"/>
      <c r="LVF74" s="386"/>
      <c r="LVG74" s="386"/>
      <c r="LVH74" s="386"/>
      <c r="LVI74" s="386"/>
      <c r="LVJ74" s="386"/>
      <c r="LVK74" s="386"/>
      <c r="LVL74" s="386"/>
      <c r="LVM74" s="386"/>
      <c r="LVN74" s="386"/>
      <c r="LVO74" s="386"/>
      <c r="LVP74" s="386"/>
      <c r="LVQ74" s="386"/>
      <c r="LVR74" s="386"/>
      <c r="LVS74" s="386"/>
      <c r="LVT74" s="386"/>
      <c r="LVU74" s="386"/>
      <c r="LVV74" s="386"/>
      <c r="LVW74" s="386"/>
      <c r="LVX74" s="386"/>
      <c r="LVY74" s="386"/>
      <c r="LVZ74" s="386"/>
      <c r="LWA74" s="386"/>
      <c r="LWB74" s="386"/>
      <c r="LWC74" s="386"/>
      <c r="LWD74" s="386"/>
      <c r="LWE74" s="386"/>
      <c r="LWF74" s="386"/>
      <c r="LWG74" s="386"/>
      <c r="LWH74" s="386"/>
      <c r="LWI74" s="386"/>
      <c r="LWJ74" s="386"/>
      <c r="LWK74" s="386"/>
      <c r="LWL74" s="386"/>
      <c r="LWM74" s="386"/>
      <c r="LWN74" s="386"/>
      <c r="LWO74" s="386"/>
      <c r="LWP74" s="386"/>
      <c r="LWQ74" s="386"/>
      <c r="LWR74" s="386"/>
      <c r="LWS74" s="386"/>
      <c r="LWT74" s="386"/>
      <c r="LWU74" s="386"/>
      <c r="LWV74" s="386"/>
      <c r="LWW74" s="386"/>
      <c r="LWX74" s="386"/>
      <c r="LWY74" s="386"/>
      <c r="LWZ74" s="386"/>
      <c r="LXA74" s="386"/>
      <c r="LXB74" s="386"/>
      <c r="LXC74" s="386"/>
      <c r="LXD74" s="386"/>
      <c r="LXE74" s="386"/>
      <c r="LXF74" s="386"/>
      <c r="LXG74" s="386"/>
      <c r="LXH74" s="386"/>
      <c r="LXI74" s="386"/>
      <c r="LXJ74" s="386"/>
      <c r="LXK74" s="386"/>
      <c r="LXL74" s="386"/>
      <c r="LXM74" s="386"/>
      <c r="LXN74" s="386"/>
      <c r="LXO74" s="386"/>
      <c r="LXP74" s="386"/>
      <c r="LXQ74" s="386"/>
      <c r="LXR74" s="386"/>
      <c r="LXS74" s="386"/>
      <c r="LXT74" s="386"/>
      <c r="LXU74" s="386"/>
      <c r="LXV74" s="386"/>
      <c r="LXW74" s="386"/>
      <c r="LXX74" s="386"/>
      <c r="LXY74" s="386"/>
      <c r="LXZ74" s="386"/>
      <c r="LYA74" s="386"/>
      <c r="LYB74" s="386"/>
      <c r="LYC74" s="386"/>
      <c r="LYD74" s="386"/>
      <c r="LYE74" s="386"/>
      <c r="LYF74" s="386"/>
      <c r="LYG74" s="386"/>
      <c r="LYH74" s="386"/>
      <c r="LYI74" s="386"/>
      <c r="LYJ74" s="386"/>
      <c r="LYK74" s="386"/>
      <c r="LYL74" s="386"/>
      <c r="LYM74" s="386"/>
      <c r="LYN74" s="386"/>
      <c r="LYO74" s="386"/>
      <c r="LYP74" s="386"/>
      <c r="LYQ74" s="386"/>
      <c r="LYR74" s="386"/>
      <c r="LYS74" s="386"/>
      <c r="LYT74" s="386"/>
      <c r="LYU74" s="386"/>
      <c r="LYV74" s="386"/>
      <c r="LYW74" s="386"/>
      <c r="LYX74" s="386"/>
      <c r="LYY74" s="386"/>
      <c r="LYZ74" s="386"/>
      <c r="LZA74" s="386"/>
      <c r="LZB74" s="386"/>
      <c r="LZC74" s="386"/>
      <c r="LZD74" s="386"/>
      <c r="LZE74" s="386"/>
      <c r="LZF74" s="386"/>
      <c r="LZG74" s="386"/>
      <c r="LZH74" s="386"/>
      <c r="LZI74" s="386"/>
      <c r="LZJ74" s="386"/>
      <c r="LZK74" s="386"/>
      <c r="LZL74" s="386"/>
      <c r="LZM74" s="386"/>
      <c r="LZN74" s="386"/>
      <c r="LZO74" s="386"/>
      <c r="LZP74" s="386"/>
      <c r="LZQ74" s="386"/>
      <c r="LZR74" s="386"/>
      <c r="LZS74" s="386"/>
      <c r="LZT74" s="386"/>
      <c r="LZU74" s="386"/>
      <c r="LZV74" s="386"/>
      <c r="LZW74" s="386"/>
      <c r="LZX74" s="386"/>
      <c r="LZY74" s="386"/>
      <c r="LZZ74" s="386"/>
      <c r="MAA74" s="386"/>
      <c r="MAB74" s="386"/>
      <c r="MAC74" s="386"/>
      <c r="MAD74" s="386"/>
      <c r="MAE74" s="386"/>
      <c r="MAF74" s="386"/>
      <c r="MAG74" s="386"/>
      <c r="MAH74" s="386"/>
      <c r="MAI74" s="386"/>
      <c r="MAJ74" s="386"/>
      <c r="MAK74" s="386"/>
      <c r="MAL74" s="386"/>
      <c r="MAM74" s="386"/>
      <c r="MAN74" s="386"/>
      <c r="MAO74" s="386"/>
      <c r="MAP74" s="386"/>
      <c r="MAQ74" s="386"/>
      <c r="MAR74" s="386"/>
      <c r="MAS74" s="386"/>
      <c r="MAT74" s="386"/>
      <c r="MAU74" s="386"/>
      <c r="MAV74" s="386"/>
      <c r="MAW74" s="386"/>
      <c r="MAX74" s="386"/>
      <c r="MAY74" s="386"/>
      <c r="MAZ74" s="386"/>
      <c r="MBA74" s="386"/>
      <c r="MBB74" s="386"/>
      <c r="MBC74" s="386"/>
      <c r="MBD74" s="386"/>
      <c r="MBE74" s="386"/>
      <c r="MBF74" s="386"/>
      <c r="MBG74" s="386"/>
      <c r="MBH74" s="386"/>
      <c r="MBI74" s="386"/>
      <c r="MBJ74" s="386"/>
      <c r="MBK74" s="386"/>
      <c r="MBL74" s="386"/>
      <c r="MBM74" s="386"/>
      <c r="MBN74" s="386"/>
      <c r="MBO74" s="386"/>
      <c r="MBP74" s="386"/>
      <c r="MBQ74" s="386"/>
      <c r="MBR74" s="386"/>
      <c r="MBS74" s="386"/>
      <c r="MBT74" s="386"/>
      <c r="MBU74" s="386"/>
      <c r="MBV74" s="386"/>
      <c r="MBW74" s="386"/>
      <c r="MBX74" s="386"/>
      <c r="MBY74" s="386"/>
      <c r="MBZ74" s="386"/>
      <c r="MCA74" s="386"/>
      <c r="MCB74" s="386"/>
      <c r="MCC74" s="386"/>
      <c r="MCD74" s="386"/>
      <c r="MCE74" s="386"/>
      <c r="MCF74" s="386"/>
      <c r="MCG74" s="386"/>
      <c r="MCH74" s="386"/>
      <c r="MCI74" s="386"/>
      <c r="MCJ74" s="386"/>
      <c r="MCK74" s="386"/>
      <c r="MCL74" s="386"/>
      <c r="MCM74" s="386"/>
      <c r="MCN74" s="386"/>
      <c r="MCO74" s="386"/>
      <c r="MCP74" s="386"/>
      <c r="MCQ74" s="386"/>
      <c r="MCR74" s="386"/>
      <c r="MCS74" s="386"/>
      <c r="MCT74" s="386"/>
      <c r="MCU74" s="386"/>
      <c r="MCV74" s="386"/>
      <c r="MCW74" s="386"/>
      <c r="MCX74" s="386"/>
      <c r="MCY74" s="386"/>
      <c r="MCZ74" s="386"/>
      <c r="MDA74" s="386"/>
      <c r="MDB74" s="386"/>
      <c r="MDC74" s="386"/>
      <c r="MDD74" s="386"/>
      <c r="MDE74" s="386"/>
      <c r="MDF74" s="386"/>
      <c r="MDG74" s="386"/>
      <c r="MDH74" s="386"/>
      <c r="MDI74" s="386"/>
      <c r="MDJ74" s="386"/>
      <c r="MDK74" s="386"/>
      <c r="MDL74" s="386"/>
      <c r="MDM74" s="386"/>
      <c r="MDN74" s="386"/>
      <c r="MDO74" s="386"/>
      <c r="MDP74" s="386"/>
      <c r="MDQ74" s="386"/>
      <c r="MDR74" s="386"/>
      <c r="MDS74" s="386"/>
      <c r="MDT74" s="386"/>
      <c r="MDU74" s="386"/>
      <c r="MDV74" s="386"/>
      <c r="MDW74" s="386"/>
      <c r="MDX74" s="386"/>
      <c r="MDY74" s="386"/>
      <c r="MDZ74" s="386"/>
      <c r="MEA74" s="386"/>
      <c r="MEB74" s="386"/>
      <c r="MEC74" s="386"/>
      <c r="MED74" s="386"/>
      <c r="MEE74" s="386"/>
      <c r="MEF74" s="386"/>
      <c r="MEG74" s="386"/>
      <c r="MEH74" s="386"/>
      <c r="MEI74" s="386"/>
      <c r="MEJ74" s="386"/>
      <c r="MEK74" s="386"/>
      <c r="MEL74" s="386"/>
      <c r="MEM74" s="386"/>
      <c r="MEN74" s="386"/>
      <c r="MEO74" s="386"/>
      <c r="MEP74" s="386"/>
      <c r="MEQ74" s="386"/>
      <c r="MER74" s="386"/>
      <c r="MES74" s="386"/>
      <c r="MET74" s="386"/>
      <c r="MEU74" s="386"/>
      <c r="MEV74" s="386"/>
      <c r="MEW74" s="386"/>
      <c r="MEX74" s="386"/>
      <c r="MEY74" s="386"/>
      <c r="MEZ74" s="386"/>
      <c r="MFA74" s="386"/>
      <c r="MFB74" s="386"/>
      <c r="MFC74" s="386"/>
      <c r="MFD74" s="386"/>
      <c r="MFE74" s="386"/>
      <c r="MFF74" s="386"/>
      <c r="MFG74" s="386"/>
      <c r="MFH74" s="386"/>
      <c r="MFI74" s="386"/>
      <c r="MFJ74" s="386"/>
      <c r="MFK74" s="386"/>
      <c r="MFL74" s="386"/>
      <c r="MFM74" s="386"/>
      <c r="MFN74" s="386"/>
      <c r="MFO74" s="386"/>
      <c r="MFP74" s="386"/>
      <c r="MFQ74" s="386"/>
      <c r="MFR74" s="386"/>
      <c r="MFS74" s="386"/>
      <c r="MFT74" s="386"/>
      <c r="MFU74" s="386"/>
      <c r="MFV74" s="386"/>
      <c r="MFW74" s="386"/>
      <c r="MFX74" s="386"/>
      <c r="MFY74" s="386"/>
      <c r="MFZ74" s="386"/>
      <c r="MGA74" s="386"/>
      <c r="MGB74" s="386"/>
      <c r="MGC74" s="386"/>
      <c r="MGD74" s="386"/>
      <c r="MGE74" s="386"/>
      <c r="MGF74" s="386"/>
      <c r="MGG74" s="386"/>
      <c r="MGH74" s="386"/>
      <c r="MGI74" s="386"/>
      <c r="MGJ74" s="386"/>
      <c r="MGK74" s="386"/>
      <c r="MGL74" s="386"/>
      <c r="MGM74" s="386"/>
      <c r="MGN74" s="386"/>
      <c r="MGO74" s="386"/>
      <c r="MGP74" s="386"/>
      <c r="MGQ74" s="386"/>
      <c r="MGR74" s="386"/>
      <c r="MGS74" s="386"/>
      <c r="MGT74" s="386"/>
      <c r="MGU74" s="386"/>
      <c r="MGV74" s="386"/>
      <c r="MGW74" s="386"/>
      <c r="MGX74" s="386"/>
      <c r="MGY74" s="386"/>
      <c r="MGZ74" s="386"/>
      <c r="MHA74" s="386"/>
      <c r="MHB74" s="386"/>
      <c r="MHC74" s="386"/>
      <c r="MHD74" s="386"/>
      <c r="MHE74" s="386"/>
      <c r="MHF74" s="386"/>
      <c r="MHG74" s="386"/>
      <c r="MHH74" s="386"/>
      <c r="MHI74" s="386"/>
      <c r="MHJ74" s="386"/>
      <c r="MHK74" s="386"/>
      <c r="MHL74" s="386"/>
      <c r="MHM74" s="386"/>
      <c r="MHN74" s="386"/>
      <c r="MHO74" s="386"/>
      <c r="MHP74" s="386"/>
      <c r="MHQ74" s="386"/>
      <c r="MHR74" s="386"/>
      <c r="MHS74" s="386"/>
      <c r="MHT74" s="386"/>
      <c r="MHU74" s="386"/>
      <c r="MHV74" s="386"/>
      <c r="MHW74" s="386"/>
      <c r="MHX74" s="386"/>
      <c r="MHY74" s="386"/>
      <c r="MHZ74" s="386"/>
      <c r="MIA74" s="386"/>
      <c r="MIB74" s="386"/>
      <c r="MIC74" s="386"/>
      <c r="MID74" s="386"/>
      <c r="MIE74" s="386"/>
      <c r="MIF74" s="386"/>
      <c r="MIG74" s="386"/>
      <c r="MIH74" s="386"/>
      <c r="MII74" s="386"/>
      <c r="MIJ74" s="386"/>
      <c r="MIK74" s="386"/>
      <c r="MIL74" s="386"/>
      <c r="MIM74" s="386"/>
      <c r="MIN74" s="386"/>
      <c r="MIO74" s="386"/>
      <c r="MIP74" s="386"/>
      <c r="MIQ74" s="386"/>
      <c r="MIR74" s="386"/>
      <c r="MIS74" s="386"/>
      <c r="MIT74" s="386"/>
      <c r="MIU74" s="386"/>
      <c r="MIV74" s="386"/>
      <c r="MIW74" s="386"/>
      <c r="MIX74" s="386"/>
      <c r="MIY74" s="386"/>
      <c r="MIZ74" s="386"/>
      <c r="MJA74" s="386"/>
      <c r="MJB74" s="386"/>
      <c r="MJC74" s="386"/>
      <c r="MJD74" s="386"/>
      <c r="MJE74" s="386"/>
      <c r="MJF74" s="386"/>
      <c r="MJG74" s="386"/>
      <c r="MJH74" s="386"/>
      <c r="MJI74" s="386"/>
      <c r="MJJ74" s="386"/>
      <c r="MJK74" s="386"/>
      <c r="MJL74" s="386"/>
      <c r="MJM74" s="386"/>
      <c r="MJN74" s="386"/>
      <c r="MJO74" s="386"/>
      <c r="MJP74" s="386"/>
      <c r="MJQ74" s="386"/>
      <c r="MJR74" s="386"/>
      <c r="MJS74" s="386"/>
      <c r="MJT74" s="386"/>
      <c r="MJU74" s="386"/>
      <c r="MJV74" s="386"/>
      <c r="MJW74" s="386"/>
      <c r="MJX74" s="386"/>
      <c r="MJY74" s="386"/>
      <c r="MJZ74" s="386"/>
      <c r="MKA74" s="386"/>
      <c r="MKB74" s="386"/>
      <c r="MKC74" s="386"/>
      <c r="MKD74" s="386"/>
      <c r="MKE74" s="386"/>
      <c r="MKF74" s="386"/>
      <c r="MKG74" s="386"/>
      <c r="MKH74" s="386"/>
      <c r="MKI74" s="386"/>
      <c r="MKJ74" s="386"/>
      <c r="MKK74" s="386"/>
      <c r="MKL74" s="386"/>
      <c r="MKM74" s="386"/>
      <c r="MKN74" s="386"/>
      <c r="MKO74" s="386"/>
      <c r="MKP74" s="386"/>
      <c r="MKQ74" s="386"/>
      <c r="MKR74" s="386"/>
      <c r="MKS74" s="386"/>
      <c r="MKT74" s="386"/>
      <c r="MKU74" s="386"/>
      <c r="MKV74" s="386"/>
      <c r="MKW74" s="386"/>
      <c r="MKX74" s="386"/>
      <c r="MKY74" s="386"/>
      <c r="MKZ74" s="386"/>
      <c r="MLA74" s="386"/>
      <c r="MLB74" s="386"/>
      <c r="MLC74" s="386"/>
      <c r="MLD74" s="386"/>
      <c r="MLE74" s="386"/>
      <c r="MLF74" s="386"/>
      <c r="MLG74" s="386"/>
      <c r="MLH74" s="386"/>
      <c r="MLI74" s="386"/>
      <c r="MLJ74" s="386"/>
      <c r="MLK74" s="386"/>
      <c r="MLL74" s="386"/>
      <c r="MLM74" s="386"/>
      <c r="MLN74" s="386"/>
      <c r="MLO74" s="386"/>
      <c r="MLP74" s="386"/>
      <c r="MLQ74" s="386"/>
      <c r="MLR74" s="386"/>
      <c r="MLS74" s="386"/>
      <c r="MLT74" s="386"/>
      <c r="MLU74" s="386"/>
      <c r="MLV74" s="386"/>
      <c r="MLW74" s="386"/>
      <c r="MLX74" s="386"/>
      <c r="MLY74" s="386"/>
      <c r="MLZ74" s="386"/>
      <c r="MMA74" s="386"/>
      <c r="MMB74" s="386"/>
      <c r="MMC74" s="386"/>
      <c r="MMD74" s="386"/>
      <c r="MME74" s="386"/>
      <c r="MMF74" s="386"/>
      <c r="MMG74" s="386"/>
      <c r="MMH74" s="386"/>
      <c r="MMI74" s="386"/>
      <c r="MMJ74" s="386"/>
      <c r="MMK74" s="386"/>
      <c r="MML74" s="386"/>
      <c r="MMM74" s="386"/>
      <c r="MMN74" s="386"/>
      <c r="MMO74" s="386"/>
      <c r="MMP74" s="386"/>
      <c r="MMQ74" s="386"/>
      <c r="MMR74" s="386"/>
      <c r="MMS74" s="386"/>
      <c r="MMT74" s="386"/>
      <c r="MMU74" s="386"/>
      <c r="MMV74" s="386"/>
      <c r="MMW74" s="386"/>
      <c r="MMX74" s="386"/>
      <c r="MMY74" s="386"/>
      <c r="MMZ74" s="386"/>
      <c r="MNA74" s="386"/>
      <c r="MNB74" s="386"/>
      <c r="MNC74" s="386"/>
      <c r="MND74" s="386"/>
      <c r="MNE74" s="386"/>
      <c r="MNF74" s="386"/>
      <c r="MNG74" s="386"/>
      <c r="MNH74" s="386"/>
      <c r="MNI74" s="386"/>
      <c r="MNJ74" s="386"/>
      <c r="MNK74" s="386"/>
      <c r="MNL74" s="386"/>
      <c r="MNM74" s="386"/>
      <c r="MNN74" s="386"/>
      <c r="MNO74" s="386"/>
      <c r="MNP74" s="386"/>
      <c r="MNQ74" s="386"/>
      <c r="MNR74" s="386"/>
      <c r="MNS74" s="386"/>
      <c r="MNT74" s="386"/>
      <c r="MNU74" s="386"/>
      <c r="MNV74" s="386"/>
      <c r="MNW74" s="386"/>
      <c r="MNX74" s="386"/>
      <c r="MNY74" s="386"/>
      <c r="MNZ74" s="386"/>
      <c r="MOA74" s="386"/>
      <c r="MOB74" s="386"/>
      <c r="MOC74" s="386"/>
      <c r="MOD74" s="386"/>
      <c r="MOE74" s="386"/>
      <c r="MOF74" s="386"/>
      <c r="MOG74" s="386"/>
      <c r="MOH74" s="386"/>
      <c r="MOI74" s="386"/>
      <c r="MOJ74" s="386"/>
      <c r="MOK74" s="386"/>
      <c r="MOL74" s="386"/>
      <c r="MOM74" s="386"/>
      <c r="MON74" s="386"/>
      <c r="MOO74" s="386"/>
      <c r="MOP74" s="386"/>
      <c r="MOQ74" s="386"/>
      <c r="MOR74" s="386"/>
      <c r="MOS74" s="386"/>
      <c r="MOT74" s="386"/>
      <c r="MOU74" s="386"/>
      <c r="MOV74" s="386"/>
      <c r="MOW74" s="386"/>
      <c r="MOX74" s="386"/>
      <c r="MOY74" s="386"/>
      <c r="MOZ74" s="386"/>
      <c r="MPA74" s="386"/>
      <c r="MPB74" s="386"/>
      <c r="MPC74" s="386"/>
      <c r="MPD74" s="386"/>
      <c r="MPE74" s="386"/>
      <c r="MPF74" s="386"/>
      <c r="MPG74" s="386"/>
      <c r="MPH74" s="386"/>
      <c r="MPI74" s="386"/>
      <c r="MPJ74" s="386"/>
      <c r="MPK74" s="386"/>
      <c r="MPL74" s="386"/>
      <c r="MPM74" s="386"/>
      <c r="MPN74" s="386"/>
      <c r="MPO74" s="386"/>
      <c r="MPP74" s="386"/>
      <c r="MPQ74" s="386"/>
      <c r="MPR74" s="386"/>
      <c r="MPS74" s="386"/>
      <c r="MPT74" s="386"/>
      <c r="MPU74" s="386"/>
      <c r="MPV74" s="386"/>
      <c r="MPW74" s="386"/>
      <c r="MPX74" s="386"/>
      <c r="MPY74" s="386"/>
      <c r="MPZ74" s="386"/>
      <c r="MQA74" s="386"/>
      <c r="MQB74" s="386"/>
      <c r="MQC74" s="386"/>
      <c r="MQD74" s="386"/>
      <c r="MQE74" s="386"/>
      <c r="MQF74" s="386"/>
      <c r="MQG74" s="386"/>
      <c r="MQH74" s="386"/>
      <c r="MQI74" s="386"/>
      <c r="MQJ74" s="386"/>
      <c r="MQK74" s="386"/>
      <c r="MQL74" s="386"/>
      <c r="MQM74" s="386"/>
      <c r="MQN74" s="386"/>
      <c r="MQO74" s="386"/>
      <c r="MQP74" s="386"/>
      <c r="MQQ74" s="386"/>
      <c r="MQR74" s="386"/>
      <c r="MQS74" s="386"/>
      <c r="MQT74" s="386"/>
      <c r="MQU74" s="386"/>
      <c r="MQV74" s="386"/>
      <c r="MQW74" s="386"/>
      <c r="MQX74" s="386"/>
      <c r="MQY74" s="386"/>
      <c r="MQZ74" s="386"/>
      <c r="MRA74" s="386"/>
      <c r="MRB74" s="386"/>
      <c r="MRC74" s="386"/>
      <c r="MRD74" s="386"/>
      <c r="MRE74" s="386"/>
      <c r="MRF74" s="386"/>
      <c r="MRG74" s="386"/>
      <c r="MRH74" s="386"/>
      <c r="MRI74" s="386"/>
      <c r="MRJ74" s="386"/>
      <c r="MRK74" s="386"/>
      <c r="MRL74" s="386"/>
      <c r="MRM74" s="386"/>
      <c r="MRN74" s="386"/>
      <c r="MRO74" s="386"/>
      <c r="MRP74" s="386"/>
      <c r="MRQ74" s="386"/>
      <c r="MRR74" s="386"/>
      <c r="MRS74" s="386"/>
      <c r="MRT74" s="386"/>
      <c r="MRU74" s="386"/>
      <c r="MRV74" s="386"/>
      <c r="MRW74" s="386"/>
      <c r="MRX74" s="386"/>
      <c r="MRY74" s="386"/>
      <c r="MRZ74" s="386"/>
      <c r="MSA74" s="386"/>
      <c r="MSB74" s="386"/>
      <c r="MSC74" s="386"/>
      <c r="MSD74" s="386"/>
      <c r="MSE74" s="386"/>
      <c r="MSF74" s="386"/>
      <c r="MSG74" s="386"/>
      <c r="MSH74" s="386"/>
      <c r="MSI74" s="386"/>
      <c r="MSJ74" s="386"/>
      <c r="MSK74" s="386"/>
      <c r="MSL74" s="386"/>
      <c r="MSM74" s="386"/>
      <c r="MSN74" s="386"/>
      <c r="MSO74" s="386"/>
      <c r="MSP74" s="386"/>
      <c r="MSQ74" s="386"/>
      <c r="MSR74" s="386"/>
      <c r="MSS74" s="386"/>
      <c r="MST74" s="386"/>
      <c r="MSU74" s="386"/>
      <c r="MSV74" s="386"/>
      <c r="MSW74" s="386"/>
      <c r="MSX74" s="386"/>
      <c r="MSY74" s="386"/>
      <c r="MSZ74" s="386"/>
      <c r="MTA74" s="386"/>
      <c r="MTB74" s="386"/>
      <c r="MTC74" s="386"/>
      <c r="MTD74" s="386"/>
      <c r="MTE74" s="386"/>
      <c r="MTF74" s="386"/>
      <c r="MTG74" s="386"/>
      <c r="MTH74" s="386"/>
      <c r="MTI74" s="386"/>
      <c r="MTJ74" s="386"/>
      <c r="MTK74" s="386"/>
      <c r="MTL74" s="386"/>
      <c r="MTM74" s="386"/>
      <c r="MTN74" s="386"/>
      <c r="MTO74" s="386"/>
      <c r="MTP74" s="386"/>
      <c r="MTQ74" s="386"/>
      <c r="MTR74" s="386"/>
      <c r="MTS74" s="386"/>
      <c r="MTT74" s="386"/>
      <c r="MTU74" s="386"/>
      <c r="MTV74" s="386"/>
      <c r="MTW74" s="386"/>
      <c r="MTX74" s="386"/>
      <c r="MTY74" s="386"/>
      <c r="MTZ74" s="386"/>
      <c r="MUA74" s="386"/>
      <c r="MUB74" s="386"/>
      <c r="MUC74" s="386"/>
      <c r="MUD74" s="386"/>
      <c r="MUE74" s="386"/>
      <c r="MUF74" s="386"/>
      <c r="MUG74" s="386"/>
      <c r="MUH74" s="386"/>
      <c r="MUI74" s="386"/>
      <c r="MUJ74" s="386"/>
      <c r="MUK74" s="386"/>
      <c r="MUL74" s="386"/>
      <c r="MUM74" s="386"/>
      <c r="MUN74" s="386"/>
      <c r="MUO74" s="386"/>
      <c r="MUP74" s="386"/>
      <c r="MUQ74" s="386"/>
      <c r="MUR74" s="386"/>
      <c r="MUS74" s="386"/>
      <c r="MUT74" s="386"/>
      <c r="MUU74" s="386"/>
      <c r="MUV74" s="386"/>
      <c r="MUW74" s="386"/>
      <c r="MUX74" s="386"/>
      <c r="MUY74" s="386"/>
      <c r="MUZ74" s="386"/>
      <c r="MVA74" s="386"/>
      <c r="MVB74" s="386"/>
      <c r="MVC74" s="386"/>
      <c r="MVD74" s="386"/>
      <c r="MVE74" s="386"/>
      <c r="MVF74" s="386"/>
      <c r="MVG74" s="386"/>
      <c r="MVH74" s="386"/>
      <c r="MVI74" s="386"/>
      <c r="MVJ74" s="386"/>
      <c r="MVK74" s="386"/>
      <c r="MVL74" s="386"/>
      <c r="MVM74" s="386"/>
      <c r="MVN74" s="386"/>
      <c r="MVO74" s="386"/>
      <c r="MVP74" s="386"/>
      <c r="MVQ74" s="386"/>
      <c r="MVR74" s="386"/>
      <c r="MVS74" s="386"/>
      <c r="MVT74" s="386"/>
      <c r="MVU74" s="386"/>
      <c r="MVV74" s="386"/>
      <c r="MVW74" s="386"/>
      <c r="MVX74" s="386"/>
      <c r="MVY74" s="386"/>
      <c r="MVZ74" s="386"/>
      <c r="MWA74" s="386"/>
      <c r="MWB74" s="386"/>
      <c r="MWC74" s="386"/>
      <c r="MWD74" s="386"/>
      <c r="MWE74" s="386"/>
      <c r="MWF74" s="386"/>
      <c r="MWG74" s="386"/>
      <c r="MWH74" s="386"/>
      <c r="MWI74" s="386"/>
      <c r="MWJ74" s="386"/>
      <c r="MWK74" s="386"/>
      <c r="MWL74" s="386"/>
      <c r="MWM74" s="386"/>
      <c r="MWN74" s="386"/>
      <c r="MWO74" s="386"/>
      <c r="MWP74" s="386"/>
      <c r="MWQ74" s="386"/>
      <c r="MWR74" s="386"/>
      <c r="MWS74" s="386"/>
      <c r="MWT74" s="386"/>
      <c r="MWU74" s="386"/>
      <c r="MWV74" s="386"/>
      <c r="MWW74" s="386"/>
      <c r="MWX74" s="386"/>
      <c r="MWY74" s="386"/>
      <c r="MWZ74" s="386"/>
      <c r="MXA74" s="386"/>
      <c r="MXB74" s="386"/>
      <c r="MXC74" s="386"/>
      <c r="MXD74" s="386"/>
      <c r="MXE74" s="386"/>
      <c r="MXF74" s="386"/>
      <c r="MXG74" s="386"/>
      <c r="MXH74" s="386"/>
      <c r="MXI74" s="386"/>
      <c r="MXJ74" s="386"/>
      <c r="MXK74" s="386"/>
      <c r="MXL74" s="386"/>
      <c r="MXM74" s="386"/>
      <c r="MXN74" s="386"/>
      <c r="MXO74" s="386"/>
      <c r="MXP74" s="386"/>
      <c r="MXQ74" s="386"/>
      <c r="MXR74" s="386"/>
      <c r="MXS74" s="386"/>
      <c r="MXT74" s="386"/>
      <c r="MXU74" s="386"/>
      <c r="MXV74" s="386"/>
      <c r="MXW74" s="386"/>
      <c r="MXX74" s="386"/>
      <c r="MXY74" s="386"/>
      <c r="MXZ74" s="386"/>
      <c r="MYA74" s="386"/>
      <c r="MYB74" s="386"/>
      <c r="MYC74" s="386"/>
      <c r="MYD74" s="386"/>
      <c r="MYE74" s="386"/>
      <c r="MYF74" s="386"/>
      <c r="MYG74" s="386"/>
      <c r="MYH74" s="386"/>
      <c r="MYI74" s="386"/>
      <c r="MYJ74" s="386"/>
      <c r="MYK74" s="386"/>
      <c r="MYL74" s="386"/>
      <c r="MYM74" s="386"/>
      <c r="MYN74" s="386"/>
      <c r="MYO74" s="386"/>
      <c r="MYP74" s="386"/>
      <c r="MYQ74" s="386"/>
      <c r="MYR74" s="386"/>
      <c r="MYS74" s="386"/>
      <c r="MYT74" s="386"/>
      <c r="MYU74" s="386"/>
      <c r="MYV74" s="386"/>
      <c r="MYW74" s="386"/>
      <c r="MYX74" s="386"/>
      <c r="MYY74" s="386"/>
      <c r="MYZ74" s="386"/>
      <c r="MZA74" s="386"/>
      <c r="MZB74" s="386"/>
      <c r="MZC74" s="386"/>
      <c r="MZD74" s="386"/>
      <c r="MZE74" s="386"/>
      <c r="MZF74" s="386"/>
      <c r="MZG74" s="386"/>
      <c r="MZH74" s="386"/>
      <c r="MZI74" s="386"/>
      <c r="MZJ74" s="386"/>
      <c r="MZK74" s="386"/>
      <c r="MZL74" s="386"/>
      <c r="MZM74" s="386"/>
      <c r="MZN74" s="386"/>
      <c r="MZO74" s="386"/>
      <c r="MZP74" s="386"/>
      <c r="MZQ74" s="386"/>
      <c r="MZR74" s="386"/>
      <c r="MZS74" s="386"/>
      <c r="MZT74" s="386"/>
      <c r="MZU74" s="386"/>
      <c r="MZV74" s="386"/>
      <c r="MZW74" s="386"/>
      <c r="MZX74" s="386"/>
      <c r="MZY74" s="386"/>
      <c r="MZZ74" s="386"/>
      <c r="NAA74" s="386"/>
      <c r="NAB74" s="386"/>
      <c r="NAC74" s="386"/>
      <c r="NAD74" s="386"/>
      <c r="NAE74" s="386"/>
      <c r="NAF74" s="386"/>
      <c r="NAG74" s="386"/>
      <c r="NAH74" s="386"/>
      <c r="NAI74" s="386"/>
      <c r="NAJ74" s="386"/>
      <c r="NAK74" s="386"/>
      <c r="NAL74" s="386"/>
      <c r="NAM74" s="386"/>
      <c r="NAN74" s="386"/>
      <c r="NAO74" s="386"/>
      <c r="NAP74" s="386"/>
      <c r="NAQ74" s="386"/>
      <c r="NAR74" s="386"/>
      <c r="NAS74" s="386"/>
      <c r="NAT74" s="386"/>
      <c r="NAU74" s="386"/>
      <c r="NAV74" s="386"/>
      <c r="NAW74" s="386"/>
      <c r="NAX74" s="386"/>
      <c r="NAY74" s="386"/>
      <c r="NAZ74" s="386"/>
      <c r="NBA74" s="386"/>
      <c r="NBB74" s="386"/>
      <c r="NBC74" s="386"/>
      <c r="NBD74" s="386"/>
      <c r="NBE74" s="386"/>
      <c r="NBF74" s="386"/>
      <c r="NBG74" s="386"/>
      <c r="NBH74" s="386"/>
      <c r="NBI74" s="386"/>
      <c r="NBJ74" s="386"/>
      <c r="NBK74" s="386"/>
      <c r="NBL74" s="386"/>
      <c r="NBM74" s="386"/>
      <c r="NBN74" s="386"/>
      <c r="NBO74" s="386"/>
      <c r="NBP74" s="386"/>
      <c r="NBQ74" s="386"/>
      <c r="NBR74" s="386"/>
      <c r="NBS74" s="386"/>
      <c r="NBT74" s="386"/>
      <c r="NBU74" s="386"/>
      <c r="NBV74" s="386"/>
      <c r="NBW74" s="386"/>
      <c r="NBX74" s="386"/>
      <c r="NBY74" s="386"/>
      <c r="NBZ74" s="386"/>
      <c r="NCA74" s="386"/>
      <c r="NCB74" s="386"/>
      <c r="NCC74" s="386"/>
      <c r="NCD74" s="386"/>
      <c r="NCE74" s="386"/>
      <c r="NCF74" s="386"/>
      <c r="NCG74" s="386"/>
      <c r="NCH74" s="386"/>
      <c r="NCI74" s="386"/>
      <c r="NCJ74" s="386"/>
      <c r="NCK74" s="386"/>
      <c r="NCL74" s="386"/>
      <c r="NCM74" s="386"/>
      <c r="NCN74" s="386"/>
      <c r="NCO74" s="386"/>
      <c r="NCP74" s="386"/>
      <c r="NCQ74" s="386"/>
      <c r="NCR74" s="386"/>
      <c r="NCS74" s="386"/>
      <c r="NCT74" s="386"/>
      <c r="NCU74" s="386"/>
      <c r="NCV74" s="386"/>
      <c r="NCW74" s="386"/>
      <c r="NCX74" s="386"/>
      <c r="NCY74" s="386"/>
      <c r="NCZ74" s="386"/>
      <c r="NDA74" s="386"/>
      <c r="NDB74" s="386"/>
      <c r="NDC74" s="386"/>
      <c r="NDD74" s="386"/>
      <c r="NDE74" s="386"/>
      <c r="NDF74" s="386"/>
      <c r="NDG74" s="386"/>
      <c r="NDH74" s="386"/>
      <c r="NDI74" s="386"/>
      <c r="NDJ74" s="386"/>
      <c r="NDK74" s="386"/>
      <c r="NDL74" s="386"/>
      <c r="NDM74" s="386"/>
      <c r="NDN74" s="386"/>
      <c r="NDO74" s="386"/>
      <c r="NDP74" s="386"/>
      <c r="NDQ74" s="386"/>
      <c r="NDR74" s="386"/>
      <c r="NDS74" s="386"/>
      <c r="NDT74" s="386"/>
      <c r="NDU74" s="386"/>
      <c r="NDV74" s="386"/>
      <c r="NDW74" s="386"/>
      <c r="NDX74" s="386"/>
      <c r="NDY74" s="386"/>
      <c r="NDZ74" s="386"/>
      <c r="NEA74" s="386"/>
      <c r="NEB74" s="386"/>
      <c r="NEC74" s="386"/>
      <c r="NED74" s="386"/>
      <c r="NEE74" s="386"/>
      <c r="NEF74" s="386"/>
      <c r="NEG74" s="386"/>
      <c r="NEH74" s="386"/>
      <c r="NEI74" s="386"/>
      <c r="NEJ74" s="386"/>
      <c r="NEK74" s="386"/>
      <c r="NEL74" s="386"/>
      <c r="NEM74" s="386"/>
      <c r="NEN74" s="386"/>
      <c r="NEO74" s="386"/>
      <c r="NEP74" s="386"/>
      <c r="NEQ74" s="386"/>
      <c r="NER74" s="386"/>
      <c r="NES74" s="386"/>
      <c r="NET74" s="386"/>
      <c r="NEU74" s="386"/>
      <c r="NEV74" s="386"/>
      <c r="NEW74" s="386"/>
      <c r="NEX74" s="386"/>
      <c r="NEY74" s="386"/>
      <c r="NEZ74" s="386"/>
      <c r="NFA74" s="386"/>
      <c r="NFB74" s="386"/>
      <c r="NFC74" s="386"/>
      <c r="NFD74" s="386"/>
      <c r="NFE74" s="386"/>
      <c r="NFF74" s="386"/>
      <c r="NFG74" s="386"/>
      <c r="NFH74" s="386"/>
      <c r="NFI74" s="386"/>
      <c r="NFJ74" s="386"/>
      <c r="NFK74" s="386"/>
      <c r="NFL74" s="386"/>
      <c r="NFM74" s="386"/>
      <c r="NFN74" s="386"/>
      <c r="NFO74" s="386"/>
      <c r="NFP74" s="386"/>
      <c r="NFQ74" s="386"/>
      <c r="NFR74" s="386"/>
      <c r="NFS74" s="386"/>
      <c r="NFT74" s="386"/>
      <c r="NFU74" s="386"/>
      <c r="NFV74" s="386"/>
      <c r="NFW74" s="386"/>
      <c r="NFX74" s="386"/>
      <c r="NFY74" s="386"/>
      <c r="NFZ74" s="386"/>
      <c r="NGA74" s="386"/>
      <c r="NGB74" s="386"/>
      <c r="NGC74" s="386"/>
      <c r="NGD74" s="386"/>
      <c r="NGE74" s="386"/>
      <c r="NGF74" s="386"/>
      <c r="NGG74" s="386"/>
      <c r="NGH74" s="386"/>
      <c r="NGI74" s="386"/>
      <c r="NGJ74" s="386"/>
      <c r="NGK74" s="386"/>
      <c r="NGL74" s="386"/>
      <c r="NGM74" s="386"/>
      <c r="NGN74" s="386"/>
      <c r="NGO74" s="386"/>
      <c r="NGP74" s="386"/>
      <c r="NGQ74" s="386"/>
      <c r="NGR74" s="386"/>
      <c r="NGS74" s="386"/>
      <c r="NGT74" s="386"/>
      <c r="NGU74" s="386"/>
      <c r="NGV74" s="386"/>
      <c r="NGW74" s="386"/>
      <c r="NGX74" s="386"/>
      <c r="NGY74" s="386"/>
      <c r="NGZ74" s="386"/>
      <c r="NHA74" s="386"/>
      <c r="NHB74" s="386"/>
      <c r="NHC74" s="386"/>
      <c r="NHD74" s="386"/>
      <c r="NHE74" s="386"/>
      <c r="NHF74" s="386"/>
      <c r="NHG74" s="386"/>
      <c r="NHH74" s="386"/>
      <c r="NHI74" s="386"/>
      <c r="NHJ74" s="386"/>
      <c r="NHK74" s="386"/>
      <c r="NHL74" s="386"/>
      <c r="NHM74" s="386"/>
      <c r="NHN74" s="386"/>
      <c r="NHO74" s="386"/>
      <c r="NHP74" s="386"/>
      <c r="NHQ74" s="386"/>
      <c r="NHR74" s="386"/>
      <c r="NHS74" s="386"/>
      <c r="NHT74" s="386"/>
      <c r="NHU74" s="386"/>
      <c r="NHV74" s="386"/>
      <c r="NHW74" s="386"/>
      <c r="NHX74" s="386"/>
      <c r="NHY74" s="386"/>
      <c r="NHZ74" s="386"/>
      <c r="NIA74" s="386"/>
      <c r="NIB74" s="386"/>
      <c r="NIC74" s="386"/>
      <c r="NID74" s="386"/>
      <c r="NIE74" s="386"/>
      <c r="NIF74" s="386"/>
      <c r="NIG74" s="386"/>
      <c r="NIH74" s="386"/>
      <c r="NII74" s="386"/>
      <c r="NIJ74" s="386"/>
      <c r="NIK74" s="386"/>
      <c r="NIL74" s="386"/>
      <c r="NIM74" s="386"/>
      <c r="NIN74" s="386"/>
      <c r="NIO74" s="386"/>
      <c r="NIP74" s="386"/>
      <c r="NIQ74" s="386"/>
      <c r="NIR74" s="386"/>
      <c r="NIS74" s="386"/>
      <c r="NIT74" s="386"/>
      <c r="NIU74" s="386"/>
      <c r="NIV74" s="386"/>
      <c r="NIW74" s="386"/>
      <c r="NIX74" s="386"/>
      <c r="NIY74" s="386"/>
      <c r="NIZ74" s="386"/>
      <c r="NJA74" s="386"/>
      <c r="NJB74" s="386"/>
      <c r="NJC74" s="386"/>
      <c r="NJD74" s="386"/>
      <c r="NJE74" s="386"/>
      <c r="NJF74" s="386"/>
      <c r="NJG74" s="386"/>
      <c r="NJH74" s="386"/>
      <c r="NJI74" s="386"/>
      <c r="NJJ74" s="386"/>
      <c r="NJK74" s="386"/>
      <c r="NJL74" s="386"/>
      <c r="NJM74" s="386"/>
      <c r="NJN74" s="386"/>
      <c r="NJO74" s="386"/>
      <c r="NJP74" s="386"/>
      <c r="NJQ74" s="386"/>
      <c r="NJR74" s="386"/>
      <c r="NJS74" s="386"/>
      <c r="NJT74" s="386"/>
      <c r="NJU74" s="386"/>
      <c r="NJV74" s="386"/>
      <c r="NJW74" s="386"/>
      <c r="NJX74" s="386"/>
      <c r="NJY74" s="386"/>
      <c r="NJZ74" s="386"/>
      <c r="NKA74" s="386"/>
      <c r="NKB74" s="386"/>
      <c r="NKC74" s="386"/>
      <c r="NKD74" s="386"/>
      <c r="NKE74" s="386"/>
      <c r="NKF74" s="386"/>
      <c r="NKG74" s="386"/>
      <c r="NKH74" s="386"/>
      <c r="NKI74" s="386"/>
      <c r="NKJ74" s="386"/>
      <c r="NKK74" s="386"/>
      <c r="NKL74" s="386"/>
      <c r="NKM74" s="386"/>
      <c r="NKN74" s="386"/>
      <c r="NKO74" s="386"/>
      <c r="NKP74" s="386"/>
      <c r="NKQ74" s="386"/>
      <c r="NKR74" s="386"/>
      <c r="NKS74" s="386"/>
      <c r="NKT74" s="386"/>
      <c r="NKU74" s="386"/>
      <c r="NKV74" s="386"/>
      <c r="NKW74" s="386"/>
      <c r="NKX74" s="386"/>
      <c r="NKY74" s="386"/>
      <c r="NKZ74" s="386"/>
      <c r="NLA74" s="386"/>
      <c r="NLB74" s="386"/>
      <c r="NLC74" s="386"/>
      <c r="NLD74" s="386"/>
      <c r="NLE74" s="386"/>
      <c r="NLF74" s="386"/>
      <c r="NLG74" s="386"/>
      <c r="NLH74" s="386"/>
      <c r="NLI74" s="386"/>
      <c r="NLJ74" s="386"/>
      <c r="NLK74" s="386"/>
      <c r="NLL74" s="386"/>
      <c r="NLM74" s="386"/>
      <c r="NLN74" s="386"/>
      <c r="NLO74" s="386"/>
      <c r="NLP74" s="386"/>
      <c r="NLQ74" s="386"/>
      <c r="NLR74" s="386"/>
      <c r="NLS74" s="386"/>
      <c r="NLT74" s="386"/>
      <c r="NLU74" s="386"/>
      <c r="NLV74" s="386"/>
      <c r="NLW74" s="386"/>
      <c r="NLX74" s="386"/>
      <c r="NLY74" s="386"/>
      <c r="NLZ74" s="386"/>
      <c r="NMA74" s="386"/>
      <c r="NMB74" s="386"/>
      <c r="NMC74" s="386"/>
      <c r="NMD74" s="386"/>
      <c r="NME74" s="386"/>
      <c r="NMF74" s="386"/>
      <c r="NMG74" s="386"/>
      <c r="NMH74" s="386"/>
      <c r="NMI74" s="386"/>
      <c r="NMJ74" s="386"/>
      <c r="NMK74" s="386"/>
      <c r="NML74" s="386"/>
      <c r="NMM74" s="386"/>
      <c r="NMN74" s="386"/>
      <c r="NMO74" s="386"/>
      <c r="NMP74" s="386"/>
      <c r="NMQ74" s="386"/>
      <c r="NMR74" s="386"/>
      <c r="NMS74" s="386"/>
      <c r="NMT74" s="386"/>
      <c r="NMU74" s="386"/>
      <c r="NMV74" s="386"/>
      <c r="NMW74" s="386"/>
      <c r="NMX74" s="386"/>
      <c r="NMY74" s="386"/>
      <c r="NMZ74" s="386"/>
      <c r="NNA74" s="386"/>
      <c r="NNB74" s="386"/>
      <c r="NNC74" s="386"/>
      <c r="NND74" s="386"/>
      <c r="NNE74" s="386"/>
      <c r="NNF74" s="386"/>
      <c r="NNG74" s="386"/>
      <c r="NNH74" s="386"/>
      <c r="NNI74" s="386"/>
      <c r="NNJ74" s="386"/>
      <c r="NNK74" s="386"/>
      <c r="NNL74" s="386"/>
      <c r="NNM74" s="386"/>
      <c r="NNN74" s="386"/>
      <c r="NNO74" s="386"/>
      <c r="NNP74" s="386"/>
      <c r="NNQ74" s="386"/>
      <c r="NNR74" s="386"/>
      <c r="NNS74" s="386"/>
      <c r="NNT74" s="386"/>
      <c r="NNU74" s="386"/>
      <c r="NNV74" s="386"/>
      <c r="NNW74" s="386"/>
      <c r="NNX74" s="386"/>
      <c r="NNY74" s="386"/>
      <c r="NNZ74" s="386"/>
      <c r="NOA74" s="386"/>
      <c r="NOB74" s="386"/>
      <c r="NOC74" s="386"/>
      <c r="NOD74" s="386"/>
      <c r="NOE74" s="386"/>
      <c r="NOF74" s="386"/>
      <c r="NOG74" s="386"/>
      <c r="NOH74" s="386"/>
      <c r="NOI74" s="386"/>
      <c r="NOJ74" s="386"/>
      <c r="NOK74" s="386"/>
      <c r="NOL74" s="386"/>
      <c r="NOM74" s="386"/>
      <c r="NON74" s="386"/>
      <c r="NOO74" s="386"/>
      <c r="NOP74" s="386"/>
      <c r="NOQ74" s="386"/>
      <c r="NOR74" s="386"/>
      <c r="NOS74" s="386"/>
      <c r="NOT74" s="386"/>
      <c r="NOU74" s="386"/>
      <c r="NOV74" s="386"/>
      <c r="NOW74" s="386"/>
      <c r="NOX74" s="386"/>
      <c r="NOY74" s="386"/>
      <c r="NOZ74" s="386"/>
      <c r="NPA74" s="386"/>
      <c r="NPB74" s="386"/>
      <c r="NPC74" s="386"/>
      <c r="NPD74" s="386"/>
      <c r="NPE74" s="386"/>
      <c r="NPF74" s="386"/>
      <c r="NPG74" s="386"/>
      <c r="NPH74" s="386"/>
      <c r="NPI74" s="386"/>
      <c r="NPJ74" s="386"/>
      <c r="NPK74" s="386"/>
      <c r="NPL74" s="386"/>
      <c r="NPM74" s="386"/>
      <c r="NPN74" s="386"/>
      <c r="NPO74" s="386"/>
      <c r="NPP74" s="386"/>
      <c r="NPQ74" s="386"/>
      <c r="NPR74" s="386"/>
      <c r="NPS74" s="386"/>
      <c r="NPT74" s="386"/>
      <c r="NPU74" s="386"/>
      <c r="NPV74" s="386"/>
      <c r="NPW74" s="386"/>
      <c r="NPX74" s="386"/>
      <c r="NPY74" s="386"/>
      <c r="NPZ74" s="386"/>
      <c r="NQA74" s="386"/>
      <c r="NQB74" s="386"/>
      <c r="NQC74" s="386"/>
      <c r="NQD74" s="386"/>
      <c r="NQE74" s="386"/>
      <c r="NQF74" s="386"/>
      <c r="NQG74" s="386"/>
      <c r="NQH74" s="386"/>
      <c r="NQI74" s="386"/>
      <c r="NQJ74" s="386"/>
      <c r="NQK74" s="386"/>
      <c r="NQL74" s="386"/>
      <c r="NQM74" s="386"/>
      <c r="NQN74" s="386"/>
      <c r="NQO74" s="386"/>
      <c r="NQP74" s="386"/>
      <c r="NQQ74" s="386"/>
      <c r="NQR74" s="386"/>
      <c r="NQS74" s="386"/>
      <c r="NQT74" s="386"/>
      <c r="NQU74" s="386"/>
      <c r="NQV74" s="386"/>
      <c r="NQW74" s="386"/>
      <c r="NQX74" s="386"/>
      <c r="NQY74" s="386"/>
      <c r="NQZ74" s="386"/>
      <c r="NRA74" s="386"/>
      <c r="NRB74" s="386"/>
      <c r="NRC74" s="386"/>
      <c r="NRD74" s="386"/>
      <c r="NRE74" s="386"/>
      <c r="NRF74" s="386"/>
      <c r="NRG74" s="386"/>
      <c r="NRH74" s="386"/>
      <c r="NRI74" s="386"/>
      <c r="NRJ74" s="386"/>
      <c r="NRK74" s="386"/>
      <c r="NRL74" s="386"/>
      <c r="NRM74" s="386"/>
      <c r="NRN74" s="386"/>
      <c r="NRO74" s="386"/>
      <c r="NRP74" s="386"/>
      <c r="NRQ74" s="386"/>
      <c r="NRR74" s="386"/>
      <c r="NRS74" s="386"/>
      <c r="NRT74" s="386"/>
      <c r="NRU74" s="386"/>
      <c r="NRV74" s="386"/>
      <c r="NRW74" s="386"/>
      <c r="NRX74" s="386"/>
      <c r="NRY74" s="386"/>
      <c r="NRZ74" s="386"/>
      <c r="NSA74" s="386"/>
      <c r="NSB74" s="386"/>
      <c r="NSC74" s="386"/>
      <c r="NSD74" s="386"/>
      <c r="NSE74" s="386"/>
      <c r="NSF74" s="386"/>
      <c r="NSG74" s="386"/>
      <c r="NSH74" s="386"/>
      <c r="NSI74" s="386"/>
      <c r="NSJ74" s="386"/>
      <c r="NSK74" s="386"/>
      <c r="NSL74" s="386"/>
      <c r="NSM74" s="386"/>
      <c r="NSN74" s="386"/>
      <c r="NSO74" s="386"/>
      <c r="NSP74" s="386"/>
      <c r="NSQ74" s="386"/>
      <c r="NSR74" s="386"/>
      <c r="NSS74" s="386"/>
      <c r="NST74" s="386"/>
      <c r="NSU74" s="386"/>
      <c r="NSV74" s="386"/>
      <c r="NSW74" s="386"/>
      <c r="NSX74" s="386"/>
      <c r="NSY74" s="386"/>
      <c r="NSZ74" s="386"/>
      <c r="NTA74" s="386"/>
      <c r="NTB74" s="386"/>
      <c r="NTC74" s="386"/>
      <c r="NTD74" s="386"/>
      <c r="NTE74" s="386"/>
      <c r="NTF74" s="386"/>
      <c r="NTG74" s="386"/>
      <c r="NTH74" s="386"/>
      <c r="NTI74" s="386"/>
      <c r="NTJ74" s="386"/>
      <c r="NTK74" s="386"/>
      <c r="NTL74" s="386"/>
      <c r="NTM74" s="386"/>
      <c r="NTN74" s="386"/>
      <c r="NTO74" s="386"/>
      <c r="NTP74" s="386"/>
      <c r="NTQ74" s="386"/>
      <c r="NTR74" s="386"/>
      <c r="NTS74" s="386"/>
      <c r="NTT74" s="386"/>
      <c r="NTU74" s="386"/>
      <c r="NTV74" s="386"/>
      <c r="NTW74" s="386"/>
      <c r="NTX74" s="386"/>
      <c r="NTY74" s="386"/>
      <c r="NTZ74" s="386"/>
      <c r="NUA74" s="386"/>
      <c r="NUB74" s="386"/>
      <c r="NUC74" s="386"/>
      <c r="NUD74" s="386"/>
      <c r="NUE74" s="386"/>
      <c r="NUF74" s="386"/>
      <c r="NUG74" s="386"/>
      <c r="NUH74" s="386"/>
      <c r="NUI74" s="386"/>
      <c r="NUJ74" s="386"/>
      <c r="NUK74" s="386"/>
      <c r="NUL74" s="386"/>
      <c r="NUM74" s="386"/>
      <c r="NUN74" s="386"/>
      <c r="NUO74" s="386"/>
      <c r="NUP74" s="386"/>
      <c r="NUQ74" s="386"/>
      <c r="NUR74" s="386"/>
      <c r="NUS74" s="386"/>
      <c r="NUT74" s="386"/>
      <c r="NUU74" s="386"/>
      <c r="NUV74" s="386"/>
      <c r="NUW74" s="386"/>
      <c r="NUX74" s="386"/>
      <c r="NUY74" s="386"/>
      <c r="NUZ74" s="386"/>
      <c r="NVA74" s="386"/>
      <c r="NVB74" s="386"/>
      <c r="NVC74" s="386"/>
      <c r="NVD74" s="386"/>
      <c r="NVE74" s="386"/>
      <c r="NVF74" s="386"/>
      <c r="NVG74" s="386"/>
      <c r="NVH74" s="386"/>
      <c r="NVI74" s="386"/>
      <c r="NVJ74" s="386"/>
      <c r="NVK74" s="386"/>
      <c r="NVL74" s="386"/>
      <c r="NVM74" s="386"/>
      <c r="NVN74" s="386"/>
      <c r="NVO74" s="386"/>
      <c r="NVP74" s="386"/>
      <c r="NVQ74" s="386"/>
      <c r="NVR74" s="386"/>
      <c r="NVS74" s="386"/>
      <c r="NVT74" s="386"/>
      <c r="NVU74" s="386"/>
      <c r="NVV74" s="386"/>
      <c r="NVW74" s="386"/>
      <c r="NVX74" s="386"/>
      <c r="NVY74" s="386"/>
      <c r="NVZ74" s="386"/>
      <c r="NWA74" s="386"/>
      <c r="NWB74" s="386"/>
      <c r="NWC74" s="386"/>
      <c r="NWD74" s="386"/>
      <c r="NWE74" s="386"/>
      <c r="NWF74" s="386"/>
      <c r="NWG74" s="386"/>
      <c r="NWH74" s="386"/>
      <c r="NWI74" s="386"/>
      <c r="NWJ74" s="386"/>
      <c r="NWK74" s="386"/>
      <c r="NWL74" s="386"/>
      <c r="NWM74" s="386"/>
      <c r="NWN74" s="386"/>
      <c r="NWO74" s="386"/>
      <c r="NWP74" s="386"/>
      <c r="NWQ74" s="386"/>
      <c r="NWR74" s="386"/>
      <c r="NWS74" s="386"/>
      <c r="NWT74" s="386"/>
      <c r="NWU74" s="386"/>
      <c r="NWV74" s="386"/>
      <c r="NWW74" s="386"/>
      <c r="NWX74" s="386"/>
      <c r="NWY74" s="386"/>
      <c r="NWZ74" s="386"/>
      <c r="NXA74" s="386"/>
      <c r="NXB74" s="386"/>
      <c r="NXC74" s="386"/>
      <c r="NXD74" s="386"/>
      <c r="NXE74" s="386"/>
      <c r="NXF74" s="386"/>
      <c r="NXG74" s="386"/>
      <c r="NXH74" s="386"/>
      <c r="NXI74" s="386"/>
      <c r="NXJ74" s="386"/>
      <c r="NXK74" s="386"/>
      <c r="NXL74" s="386"/>
      <c r="NXM74" s="386"/>
      <c r="NXN74" s="386"/>
      <c r="NXO74" s="386"/>
      <c r="NXP74" s="386"/>
      <c r="NXQ74" s="386"/>
      <c r="NXR74" s="386"/>
      <c r="NXS74" s="386"/>
      <c r="NXT74" s="386"/>
      <c r="NXU74" s="386"/>
      <c r="NXV74" s="386"/>
      <c r="NXW74" s="386"/>
      <c r="NXX74" s="386"/>
      <c r="NXY74" s="386"/>
      <c r="NXZ74" s="386"/>
      <c r="NYA74" s="386"/>
      <c r="NYB74" s="386"/>
      <c r="NYC74" s="386"/>
      <c r="NYD74" s="386"/>
      <c r="NYE74" s="386"/>
      <c r="NYF74" s="386"/>
      <c r="NYG74" s="386"/>
      <c r="NYH74" s="386"/>
      <c r="NYI74" s="386"/>
      <c r="NYJ74" s="386"/>
      <c r="NYK74" s="386"/>
      <c r="NYL74" s="386"/>
      <c r="NYM74" s="386"/>
      <c r="NYN74" s="386"/>
      <c r="NYO74" s="386"/>
      <c r="NYP74" s="386"/>
      <c r="NYQ74" s="386"/>
      <c r="NYR74" s="386"/>
      <c r="NYS74" s="386"/>
      <c r="NYT74" s="386"/>
      <c r="NYU74" s="386"/>
      <c r="NYV74" s="386"/>
      <c r="NYW74" s="386"/>
      <c r="NYX74" s="386"/>
      <c r="NYY74" s="386"/>
      <c r="NYZ74" s="386"/>
      <c r="NZA74" s="386"/>
      <c r="NZB74" s="386"/>
      <c r="NZC74" s="386"/>
      <c r="NZD74" s="386"/>
      <c r="NZE74" s="386"/>
      <c r="NZF74" s="386"/>
      <c r="NZG74" s="386"/>
      <c r="NZH74" s="386"/>
      <c r="NZI74" s="386"/>
      <c r="NZJ74" s="386"/>
      <c r="NZK74" s="386"/>
      <c r="NZL74" s="386"/>
      <c r="NZM74" s="386"/>
      <c r="NZN74" s="386"/>
      <c r="NZO74" s="386"/>
      <c r="NZP74" s="386"/>
      <c r="NZQ74" s="386"/>
      <c r="NZR74" s="386"/>
      <c r="NZS74" s="386"/>
      <c r="NZT74" s="386"/>
      <c r="NZU74" s="386"/>
      <c r="NZV74" s="386"/>
      <c r="NZW74" s="386"/>
      <c r="NZX74" s="386"/>
      <c r="NZY74" s="386"/>
      <c r="NZZ74" s="386"/>
      <c r="OAA74" s="386"/>
      <c r="OAB74" s="386"/>
      <c r="OAC74" s="386"/>
      <c r="OAD74" s="386"/>
      <c r="OAE74" s="386"/>
      <c r="OAF74" s="386"/>
      <c r="OAG74" s="386"/>
      <c r="OAH74" s="386"/>
      <c r="OAI74" s="386"/>
      <c r="OAJ74" s="386"/>
      <c r="OAK74" s="386"/>
      <c r="OAL74" s="386"/>
      <c r="OAM74" s="386"/>
      <c r="OAN74" s="386"/>
      <c r="OAO74" s="386"/>
      <c r="OAP74" s="386"/>
      <c r="OAQ74" s="386"/>
      <c r="OAR74" s="386"/>
      <c r="OAS74" s="386"/>
      <c r="OAT74" s="386"/>
      <c r="OAU74" s="386"/>
      <c r="OAV74" s="386"/>
      <c r="OAW74" s="386"/>
      <c r="OAX74" s="386"/>
      <c r="OAY74" s="386"/>
      <c r="OAZ74" s="386"/>
      <c r="OBA74" s="386"/>
      <c r="OBB74" s="386"/>
      <c r="OBC74" s="386"/>
      <c r="OBD74" s="386"/>
      <c r="OBE74" s="386"/>
      <c r="OBF74" s="386"/>
      <c r="OBG74" s="386"/>
      <c r="OBH74" s="386"/>
      <c r="OBI74" s="386"/>
      <c r="OBJ74" s="386"/>
      <c r="OBK74" s="386"/>
      <c r="OBL74" s="386"/>
      <c r="OBM74" s="386"/>
      <c r="OBN74" s="386"/>
      <c r="OBO74" s="386"/>
      <c r="OBP74" s="386"/>
      <c r="OBQ74" s="386"/>
      <c r="OBR74" s="386"/>
      <c r="OBS74" s="386"/>
      <c r="OBT74" s="386"/>
      <c r="OBU74" s="386"/>
      <c r="OBV74" s="386"/>
      <c r="OBW74" s="386"/>
      <c r="OBX74" s="386"/>
      <c r="OBY74" s="386"/>
      <c r="OBZ74" s="386"/>
      <c r="OCA74" s="386"/>
      <c r="OCB74" s="386"/>
      <c r="OCC74" s="386"/>
      <c r="OCD74" s="386"/>
      <c r="OCE74" s="386"/>
      <c r="OCF74" s="386"/>
      <c r="OCG74" s="386"/>
      <c r="OCH74" s="386"/>
      <c r="OCI74" s="386"/>
      <c r="OCJ74" s="386"/>
      <c r="OCK74" s="386"/>
      <c r="OCL74" s="386"/>
      <c r="OCM74" s="386"/>
      <c r="OCN74" s="386"/>
      <c r="OCO74" s="386"/>
      <c r="OCP74" s="386"/>
      <c r="OCQ74" s="386"/>
      <c r="OCR74" s="386"/>
      <c r="OCS74" s="386"/>
      <c r="OCT74" s="386"/>
      <c r="OCU74" s="386"/>
      <c r="OCV74" s="386"/>
      <c r="OCW74" s="386"/>
      <c r="OCX74" s="386"/>
      <c r="OCY74" s="386"/>
      <c r="OCZ74" s="386"/>
      <c r="ODA74" s="386"/>
      <c r="ODB74" s="386"/>
      <c r="ODC74" s="386"/>
      <c r="ODD74" s="386"/>
      <c r="ODE74" s="386"/>
      <c r="ODF74" s="386"/>
      <c r="ODG74" s="386"/>
      <c r="ODH74" s="386"/>
      <c r="ODI74" s="386"/>
      <c r="ODJ74" s="386"/>
      <c r="ODK74" s="386"/>
      <c r="ODL74" s="386"/>
      <c r="ODM74" s="386"/>
      <c r="ODN74" s="386"/>
      <c r="ODO74" s="386"/>
      <c r="ODP74" s="386"/>
      <c r="ODQ74" s="386"/>
      <c r="ODR74" s="386"/>
      <c r="ODS74" s="386"/>
      <c r="ODT74" s="386"/>
      <c r="ODU74" s="386"/>
      <c r="ODV74" s="386"/>
      <c r="ODW74" s="386"/>
      <c r="ODX74" s="386"/>
      <c r="ODY74" s="386"/>
      <c r="ODZ74" s="386"/>
      <c r="OEA74" s="386"/>
      <c r="OEB74" s="386"/>
      <c r="OEC74" s="386"/>
      <c r="OED74" s="386"/>
      <c r="OEE74" s="386"/>
      <c r="OEF74" s="386"/>
      <c r="OEG74" s="386"/>
      <c r="OEH74" s="386"/>
      <c r="OEI74" s="386"/>
      <c r="OEJ74" s="386"/>
      <c r="OEK74" s="386"/>
      <c r="OEL74" s="386"/>
      <c r="OEM74" s="386"/>
      <c r="OEN74" s="386"/>
      <c r="OEO74" s="386"/>
      <c r="OEP74" s="386"/>
      <c r="OEQ74" s="386"/>
      <c r="OER74" s="386"/>
      <c r="OES74" s="386"/>
      <c r="OET74" s="386"/>
      <c r="OEU74" s="386"/>
      <c r="OEV74" s="386"/>
      <c r="OEW74" s="386"/>
      <c r="OEX74" s="386"/>
      <c r="OEY74" s="386"/>
      <c r="OEZ74" s="386"/>
      <c r="OFA74" s="386"/>
      <c r="OFB74" s="386"/>
      <c r="OFC74" s="386"/>
      <c r="OFD74" s="386"/>
      <c r="OFE74" s="386"/>
      <c r="OFF74" s="386"/>
      <c r="OFG74" s="386"/>
      <c r="OFH74" s="386"/>
      <c r="OFI74" s="386"/>
      <c r="OFJ74" s="386"/>
      <c r="OFK74" s="386"/>
      <c r="OFL74" s="386"/>
      <c r="OFM74" s="386"/>
      <c r="OFN74" s="386"/>
      <c r="OFO74" s="386"/>
      <c r="OFP74" s="386"/>
      <c r="OFQ74" s="386"/>
      <c r="OFR74" s="386"/>
      <c r="OFS74" s="386"/>
      <c r="OFT74" s="386"/>
      <c r="OFU74" s="386"/>
      <c r="OFV74" s="386"/>
      <c r="OFW74" s="386"/>
      <c r="OFX74" s="386"/>
      <c r="OFY74" s="386"/>
      <c r="OFZ74" s="386"/>
      <c r="OGA74" s="386"/>
      <c r="OGB74" s="386"/>
      <c r="OGC74" s="386"/>
      <c r="OGD74" s="386"/>
      <c r="OGE74" s="386"/>
      <c r="OGF74" s="386"/>
      <c r="OGG74" s="386"/>
      <c r="OGH74" s="386"/>
      <c r="OGI74" s="386"/>
      <c r="OGJ74" s="386"/>
      <c r="OGK74" s="386"/>
      <c r="OGL74" s="386"/>
      <c r="OGM74" s="386"/>
      <c r="OGN74" s="386"/>
      <c r="OGO74" s="386"/>
      <c r="OGP74" s="386"/>
      <c r="OGQ74" s="386"/>
      <c r="OGR74" s="386"/>
      <c r="OGS74" s="386"/>
      <c r="OGT74" s="386"/>
      <c r="OGU74" s="386"/>
      <c r="OGV74" s="386"/>
      <c r="OGW74" s="386"/>
      <c r="OGX74" s="386"/>
      <c r="OGY74" s="386"/>
      <c r="OGZ74" s="386"/>
      <c r="OHA74" s="386"/>
      <c r="OHB74" s="386"/>
      <c r="OHC74" s="386"/>
      <c r="OHD74" s="386"/>
      <c r="OHE74" s="386"/>
      <c r="OHF74" s="386"/>
      <c r="OHG74" s="386"/>
      <c r="OHH74" s="386"/>
      <c r="OHI74" s="386"/>
      <c r="OHJ74" s="386"/>
      <c r="OHK74" s="386"/>
      <c r="OHL74" s="386"/>
      <c r="OHM74" s="386"/>
      <c r="OHN74" s="386"/>
      <c r="OHO74" s="386"/>
      <c r="OHP74" s="386"/>
      <c r="OHQ74" s="386"/>
      <c r="OHR74" s="386"/>
      <c r="OHS74" s="386"/>
      <c r="OHT74" s="386"/>
      <c r="OHU74" s="386"/>
      <c r="OHV74" s="386"/>
      <c r="OHW74" s="386"/>
      <c r="OHX74" s="386"/>
      <c r="OHY74" s="386"/>
      <c r="OHZ74" s="386"/>
      <c r="OIA74" s="386"/>
      <c r="OIB74" s="386"/>
      <c r="OIC74" s="386"/>
      <c r="OID74" s="386"/>
      <c r="OIE74" s="386"/>
      <c r="OIF74" s="386"/>
      <c r="OIG74" s="386"/>
      <c r="OIH74" s="386"/>
      <c r="OII74" s="386"/>
      <c r="OIJ74" s="386"/>
      <c r="OIK74" s="386"/>
      <c r="OIL74" s="386"/>
      <c r="OIM74" s="386"/>
      <c r="OIN74" s="386"/>
      <c r="OIO74" s="386"/>
      <c r="OIP74" s="386"/>
      <c r="OIQ74" s="386"/>
      <c r="OIR74" s="386"/>
      <c r="OIS74" s="386"/>
      <c r="OIT74" s="386"/>
      <c r="OIU74" s="386"/>
      <c r="OIV74" s="386"/>
      <c r="OIW74" s="386"/>
      <c r="OIX74" s="386"/>
      <c r="OIY74" s="386"/>
      <c r="OIZ74" s="386"/>
      <c r="OJA74" s="386"/>
      <c r="OJB74" s="386"/>
      <c r="OJC74" s="386"/>
      <c r="OJD74" s="386"/>
      <c r="OJE74" s="386"/>
      <c r="OJF74" s="386"/>
      <c r="OJG74" s="386"/>
      <c r="OJH74" s="386"/>
      <c r="OJI74" s="386"/>
      <c r="OJJ74" s="386"/>
      <c r="OJK74" s="386"/>
      <c r="OJL74" s="386"/>
      <c r="OJM74" s="386"/>
      <c r="OJN74" s="386"/>
      <c r="OJO74" s="386"/>
      <c r="OJP74" s="386"/>
      <c r="OJQ74" s="386"/>
      <c r="OJR74" s="386"/>
      <c r="OJS74" s="386"/>
      <c r="OJT74" s="386"/>
      <c r="OJU74" s="386"/>
      <c r="OJV74" s="386"/>
      <c r="OJW74" s="386"/>
      <c r="OJX74" s="386"/>
      <c r="OJY74" s="386"/>
      <c r="OJZ74" s="386"/>
      <c r="OKA74" s="386"/>
      <c r="OKB74" s="386"/>
      <c r="OKC74" s="386"/>
      <c r="OKD74" s="386"/>
      <c r="OKE74" s="386"/>
      <c r="OKF74" s="386"/>
      <c r="OKG74" s="386"/>
      <c r="OKH74" s="386"/>
      <c r="OKI74" s="386"/>
      <c r="OKJ74" s="386"/>
      <c r="OKK74" s="386"/>
      <c r="OKL74" s="386"/>
      <c r="OKM74" s="386"/>
      <c r="OKN74" s="386"/>
      <c r="OKO74" s="386"/>
      <c r="OKP74" s="386"/>
      <c r="OKQ74" s="386"/>
      <c r="OKR74" s="386"/>
      <c r="OKS74" s="386"/>
      <c r="OKT74" s="386"/>
      <c r="OKU74" s="386"/>
      <c r="OKV74" s="386"/>
      <c r="OKW74" s="386"/>
      <c r="OKX74" s="386"/>
      <c r="OKY74" s="386"/>
      <c r="OKZ74" s="386"/>
      <c r="OLA74" s="386"/>
      <c r="OLB74" s="386"/>
      <c r="OLC74" s="386"/>
      <c r="OLD74" s="386"/>
      <c r="OLE74" s="386"/>
      <c r="OLF74" s="386"/>
      <c r="OLG74" s="386"/>
      <c r="OLH74" s="386"/>
      <c r="OLI74" s="386"/>
      <c r="OLJ74" s="386"/>
      <c r="OLK74" s="386"/>
      <c r="OLL74" s="386"/>
      <c r="OLM74" s="386"/>
      <c r="OLN74" s="386"/>
      <c r="OLO74" s="386"/>
      <c r="OLP74" s="386"/>
      <c r="OLQ74" s="386"/>
      <c r="OLR74" s="386"/>
      <c r="OLS74" s="386"/>
      <c r="OLT74" s="386"/>
      <c r="OLU74" s="386"/>
      <c r="OLV74" s="386"/>
      <c r="OLW74" s="386"/>
      <c r="OLX74" s="386"/>
      <c r="OLY74" s="386"/>
      <c r="OLZ74" s="386"/>
      <c r="OMA74" s="386"/>
      <c r="OMB74" s="386"/>
      <c r="OMC74" s="386"/>
      <c r="OMD74" s="386"/>
      <c r="OME74" s="386"/>
      <c r="OMF74" s="386"/>
      <c r="OMG74" s="386"/>
      <c r="OMH74" s="386"/>
      <c r="OMI74" s="386"/>
      <c r="OMJ74" s="386"/>
      <c r="OMK74" s="386"/>
      <c r="OML74" s="386"/>
      <c r="OMM74" s="386"/>
      <c r="OMN74" s="386"/>
      <c r="OMO74" s="386"/>
      <c r="OMP74" s="386"/>
      <c r="OMQ74" s="386"/>
      <c r="OMR74" s="386"/>
      <c r="OMS74" s="386"/>
      <c r="OMT74" s="386"/>
      <c r="OMU74" s="386"/>
      <c r="OMV74" s="386"/>
      <c r="OMW74" s="386"/>
      <c r="OMX74" s="386"/>
      <c r="OMY74" s="386"/>
      <c r="OMZ74" s="386"/>
      <c r="ONA74" s="386"/>
      <c r="ONB74" s="386"/>
      <c r="ONC74" s="386"/>
      <c r="OND74" s="386"/>
      <c r="ONE74" s="386"/>
      <c r="ONF74" s="386"/>
      <c r="ONG74" s="386"/>
      <c r="ONH74" s="386"/>
      <c r="ONI74" s="386"/>
      <c r="ONJ74" s="386"/>
      <c r="ONK74" s="386"/>
      <c r="ONL74" s="386"/>
      <c r="ONM74" s="386"/>
      <c r="ONN74" s="386"/>
      <c r="ONO74" s="386"/>
      <c r="ONP74" s="386"/>
      <c r="ONQ74" s="386"/>
      <c r="ONR74" s="386"/>
      <c r="ONS74" s="386"/>
      <c r="ONT74" s="386"/>
      <c r="ONU74" s="386"/>
      <c r="ONV74" s="386"/>
      <c r="ONW74" s="386"/>
      <c r="ONX74" s="386"/>
      <c r="ONY74" s="386"/>
      <c r="ONZ74" s="386"/>
      <c r="OOA74" s="386"/>
      <c r="OOB74" s="386"/>
      <c r="OOC74" s="386"/>
      <c r="OOD74" s="386"/>
      <c r="OOE74" s="386"/>
      <c r="OOF74" s="386"/>
      <c r="OOG74" s="386"/>
      <c r="OOH74" s="386"/>
      <c r="OOI74" s="386"/>
      <c r="OOJ74" s="386"/>
      <c r="OOK74" s="386"/>
      <c r="OOL74" s="386"/>
      <c r="OOM74" s="386"/>
      <c r="OON74" s="386"/>
      <c r="OOO74" s="386"/>
      <c r="OOP74" s="386"/>
      <c r="OOQ74" s="386"/>
      <c r="OOR74" s="386"/>
      <c r="OOS74" s="386"/>
      <c r="OOT74" s="386"/>
      <c r="OOU74" s="386"/>
      <c r="OOV74" s="386"/>
      <c r="OOW74" s="386"/>
      <c r="OOX74" s="386"/>
      <c r="OOY74" s="386"/>
      <c r="OOZ74" s="386"/>
      <c r="OPA74" s="386"/>
      <c r="OPB74" s="386"/>
      <c r="OPC74" s="386"/>
      <c r="OPD74" s="386"/>
      <c r="OPE74" s="386"/>
      <c r="OPF74" s="386"/>
      <c r="OPG74" s="386"/>
      <c r="OPH74" s="386"/>
      <c r="OPI74" s="386"/>
      <c r="OPJ74" s="386"/>
      <c r="OPK74" s="386"/>
      <c r="OPL74" s="386"/>
      <c r="OPM74" s="386"/>
      <c r="OPN74" s="386"/>
      <c r="OPO74" s="386"/>
      <c r="OPP74" s="386"/>
      <c r="OPQ74" s="386"/>
      <c r="OPR74" s="386"/>
      <c r="OPS74" s="386"/>
      <c r="OPT74" s="386"/>
      <c r="OPU74" s="386"/>
      <c r="OPV74" s="386"/>
      <c r="OPW74" s="386"/>
      <c r="OPX74" s="386"/>
      <c r="OPY74" s="386"/>
      <c r="OPZ74" s="386"/>
      <c r="OQA74" s="386"/>
      <c r="OQB74" s="386"/>
      <c r="OQC74" s="386"/>
      <c r="OQD74" s="386"/>
      <c r="OQE74" s="386"/>
      <c r="OQF74" s="386"/>
      <c r="OQG74" s="386"/>
      <c r="OQH74" s="386"/>
      <c r="OQI74" s="386"/>
      <c r="OQJ74" s="386"/>
      <c r="OQK74" s="386"/>
      <c r="OQL74" s="386"/>
      <c r="OQM74" s="386"/>
      <c r="OQN74" s="386"/>
      <c r="OQO74" s="386"/>
      <c r="OQP74" s="386"/>
      <c r="OQQ74" s="386"/>
      <c r="OQR74" s="386"/>
      <c r="OQS74" s="386"/>
      <c r="OQT74" s="386"/>
      <c r="OQU74" s="386"/>
      <c r="OQV74" s="386"/>
      <c r="OQW74" s="386"/>
      <c r="OQX74" s="386"/>
      <c r="OQY74" s="386"/>
      <c r="OQZ74" s="386"/>
      <c r="ORA74" s="386"/>
      <c r="ORB74" s="386"/>
      <c r="ORC74" s="386"/>
      <c r="ORD74" s="386"/>
      <c r="ORE74" s="386"/>
      <c r="ORF74" s="386"/>
      <c r="ORG74" s="386"/>
      <c r="ORH74" s="386"/>
      <c r="ORI74" s="386"/>
      <c r="ORJ74" s="386"/>
      <c r="ORK74" s="386"/>
      <c r="ORL74" s="386"/>
      <c r="ORM74" s="386"/>
      <c r="ORN74" s="386"/>
      <c r="ORO74" s="386"/>
      <c r="ORP74" s="386"/>
      <c r="ORQ74" s="386"/>
      <c r="ORR74" s="386"/>
      <c r="ORS74" s="386"/>
      <c r="ORT74" s="386"/>
      <c r="ORU74" s="386"/>
      <c r="ORV74" s="386"/>
      <c r="ORW74" s="386"/>
      <c r="ORX74" s="386"/>
      <c r="ORY74" s="386"/>
      <c r="ORZ74" s="386"/>
      <c r="OSA74" s="386"/>
      <c r="OSB74" s="386"/>
      <c r="OSC74" s="386"/>
      <c r="OSD74" s="386"/>
      <c r="OSE74" s="386"/>
      <c r="OSF74" s="386"/>
      <c r="OSG74" s="386"/>
      <c r="OSH74" s="386"/>
      <c r="OSI74" s="386"/>
      <c r="OSJ74" s="386"/>
      <c r="OSK74" s="386"/>
      <c r="OSL74" s="386"/>
      <c r="OSM74" s="386"/>
      <c r="OSN74" s="386"/>
      <c r="OSO74" s="386"/>
      <c r="OSP74" s="386"/>
      <c r="OSQ74" s="386"/>
      <c r="OSR74" s="386"/>
      <c r="OSS74" s="386"/>
      <c r="OST74" s="386"/>
      <c r="OSU74" s="386"/>
      <c r="OSV74" s="386"/>
      <c r="OSW74" s="386"/>
      <c r="OSX74" s="386"/>
      <c r="OSY74" s="386"/>
      <c r="OSZ74" s="386"/>
      <c r="OTA74" s="386"/>
      <c r="OTB74" s="386"/>
      <c r="OTC74" s="386"/>
      <c r="OTD74" s="386"/>
      <c r="OTE74" s="386"/>
      <c r="OTF74" s="386"/>
      <c r="OTG74" s="386"/>
      <c r="OTH74" s="386"/>
      <c r="OTI74" s="386"/>
      <c r="OTJ74" s="386"/>
      <c r="OTK74" s="386"/>
      <c r="OTL74" s="386"/>
      <c r="OTM74" s="386"/>
      <c r="OTN74" s="386"/>
      <c r="OTO74" s="386"/>
      <c r="OTP74" s="386"/>
      <c r="OTQ74" s="386"/>
      <c r="OTR74" s="386"/>
      <c r="OTS74" s="386"/>
      <c r="OTT74" s="386"/>
      <c r="OTU74" s="386"/>
      <c r="OTV74" s="386"/>
      <c r="OTW74" s="386"/>
      <c r="OTX74" s="386"/>
      <c r="OTY74" s="386"/>
      <c r="OTZ74" s="386"/>
      <c r="OUA74" s="386"/>
      <c r="OUB74" s="386"/>
      <c r="OUC74" s="386"/>
      <c r="OUD74" s="386"/>
      <c r="OUE74" s="386"/>
      <c r="OUF74" s="386"/>
      <c r="OUG74" s="386"/>
      <c r="OUH74" s="386"/>
      <c r="OUI74" s="386"/>
      <c r="OUJ74" s="386"/>
      <c r="OUK74" s="386"/>
      <c r="OUL74" s="386"/>
      <c r="OUM74" s="386"/>
      <c r="OUN74" s="386"/>
      <c r="OUO74" s="386"/>
      <c r="OUP74" s="386"/>
      <c r="OUQ74" s="386"/>
      <c r="OUR74" s="386"/>
      <c r="OUS74" s="386"/>
      <c r="OUT74" s="386"/>
      <c r="OUU74" s="386"/>
      <c r="OUV74" s="386"/>
      <c r="OUW74" s="386"/>
      <c r="OUX74" s="386"/>
      <c r="OUY74" s="386"/>
      <c r="OUZ74" s="386"/>
      <c r="OVA74" s="386"/>
      <c r="OVB74" s="386"/>
      <c r="OVC74" s="386"/>
      <c r="OVD74" s="386"/>
      <c r="OVE74" s="386"/>
      <c r="OVF74" s="386"/>
      <c r="OVG74" s="386"/>
      <c r="OVH74" s="386"/>
      <c r="OVI74" s="386"/>
      <c r="OVJ74" s="386"/>
      <c r="OVK74" s="386"/>
      <c r="OVL74" s="386"/>
      <c r="OVM74" s="386"/>
      <c r="OVN74" s="386"/>
      <c r="OVO74" s="386"/>
      <c r="OVP74" s="386"/>
      <c r="OVQ74" s="386"/>
      <c r="OVR74" s="386"/>
      <c r="OVS74" s="386"/>
      <c r="OVT74" s="386"/>
      <c r="OVU74" s="386"/>
      <c r="OVV74" s="386"/>
      <c r="OVW74" s="386"/>
      <c r="OVX74" s="386"/>
      <c r="OVY74" s="386"/>
      <c r="OVZ74" s="386"/>
      <c r="OWA74" s="386"/>
      <c r="OWB74" s="386"/>
      <c r="OWC74" s="386"/>
      <c r="OWD74" s="386"/>
      <c r="OWE74" s="386"/>
      <c r="OWF74" s="386"/>
      <c r="OWG74" s="386"/>
      <c r="OWH74" s="386"/>
      <c r="OWI74" s="386"/>
      <c r="OWJ74" s="386"/>
      <c r="OWK74" s="386"/>
      <c r="OWL74" s="386"/>
      <c r="OWM74" s="386"/>
      <c r="OWN74" s="386"/>
      <c r="OWO74" s="386"/>
      <c r="OWP74" s="386"/>
      <c r="OWQ74" s="386"/>
      <c r="OWR74" s="386"/>
      <c r="OWS74" s="386"/>
      <c r="OWT74" s="386"/>
      <c r="OWU74" s="386"/>
      <c r="OWV74" s="386"/>
      <c r="OWW74" s="386"/>
      <c r="OWX74" s="386"/>
      <c r="OWY74" s="386"/>
      <c r="OWZ74" s="386"/>
      <c r="OXA74" s="386"/>
      <c r="OXB74" s="386"/>
      <c r="OXC74" s="386"/>
      <c r="OXD74" s="386"/>
      <c r="OXE74" s="386"/>
      <c r="OXF74" s="386"/>
      <c r="OXG74" s="386"/>
      <c r="OXH74" s="386"/>
      <c r="OXI74" s="386"/>
      <c r="OXJ74" s="386"/>
      <c r="OXK74" s="386"/>
      <c r="OXL74" s="386"/>
      <c r="OXM74" s="386"/>
      <c r="OXN74" s="386"/>
      <c r="OXO74" s="386"/>
      <c r="OXP74" s="386"/>
      <c r="OXQ74" s="386"/>
      <c r="OXR74" s="386"/>
      <c r="OXS74" s="386"/>
      <c r="OXT74" s="386"/>
      <c r="OXU74" s="386"/>
      <c r="OXV74" s="386"/>
      <c r="OXW74" s="386"/>
      <c r="OXX74" s="386"/>
      <c r="OXY74" s="386"/>
      <c r="OXZ74" s="386"/>
      <c r="OYA74" s="386"/>
      <c r="OYB74" s="386"/>
      <c r="OYC74" s="386"/>
      <c r="OYD74" s="386"/>
      <c r="OYE74" s="386"/>
      <c r="OYF74" s="386"/>
      <c r="OYG74" s="386"/>
      <c r="OYH74" s="386"/>
      <c r="OYI74" s="386"/>
      <c r="OYJ74" s="386"/>
      <c r="OYK74" s="386"/>
      <c r="OYL74" s="386"/>
      <c r="OYM74" s="386"/>
      <c r="OYN74" s="386"/>
      <c r="OYO74" s="386"/>
      <c r="OYP74" s="386"/>
      <c r="OYQ74" s="386"/>
      <c r="OYR74" s="386"/>
      <c r="OYS74" s="386"/>
      <c r="OYT74" s="386"/>
      <c r="OYU74" s="386"/>
      <c r="OYV74" s="386"/>
      <c r="OYW74" s="386"/>
      <c r="OYX74" s="386"/>
      <c r="OYY74" s="386"/>
      <c r="OYZ74" s="386"/>
      <c r="OZA74" s="386"/>
      <c r="OZB74" s="386"/>
      <c r="OZC74" s="386"/>
      <c r="OZD74" s="386"/>
      <c r="OZE74" s="386"/>
      <c r="OZF74" s="386"/>
      <c r="OZG74" s="386"/>
      <c r="OZH74" s="386"/>
      <c r="OZI74" s="386"/>
      <c r="OZJ74" s="386"/>
      <c r="OZK74" s="386"/>
      <c r="OZL74" s="386"/>
      <c r="OZM74" s="386"/>
      <c r="OZN74" s="386"/>
      <c r="OZO74" s="386"/>
      <c r="OZP74" s="386"/>
      <c r="OZQ74" s="386"/>
      <c r="OZR74" s="386"/>
      <c r="OZS74" s="386"/>
      <c r="OZT74" s="386"/>
      <c r="OZU74" s="386"/>
      <c r="OZV74" s="386"/>
      <c r="OZW74" s="386"/>
      <c r="OZX74" s="386"/>
      <c r="OZY74" s="386"/>
      <c r="OZZ74" s="386"/>
      <c r="PAA74" s="386"/>
      <c r="PAB74" s="386"/>
      <c r="PAC74" s="386"/>
      <c r="PAD74" s="386"/>
      <c r="PAE74" s="386"/>
      <c r="PAF74" s="386"/>
      <c r="PAG74" s="386"/>
      <c r="PAH74" s="386"/>
      <c r="PAI74" s="386"/>
      <c r="PAJ74" s="386"/>
      <c r="PAK74" s="386"/>
      <c r="PAL74" s="386"/>
      <c r="PAM74" s="386"/>
      <c r="PAN74" s="386"/>
      <c r="PAO74" s="386"/>
      <c r="PAP74" s="386"/>
      <c r="PAQ74" s="386"/>
      <c r="PAR74" s="386"/>
      <c r="PAS74" s="386"/>
      <c r="PAT74" s="386"/>
      <c r="PAU74" s="386"/>
      <c r="PAV74" s="386"/>
      <c r="PAW74" s="386"/>
      <c r="PAX74" s="386"/>
      <c r="PAY74" s="386"/>
      <c r="PAZ74" s="386"/>
      <c r="PBA74" s="386"/>
      <c r="PBB74" s="386"/>
      <c r="PBC74" s="386"/>
      <c r="PBD74" s="386"/>
      <c r="PBE74" s="386"/>
      <c r="PBF74" s="386"/>
      <c r="PBG74" s="386"/>
      <c r="PBH74" s="386"/>
      <c r="PBI74" s="386"/>
      <c r="PBJ74" s="386"/>
      <c r="PBK74" s="386"/>
      <c r="PBL74" s="386"/>
      <c r="PBM74" s="386"/>
      <c r="PBN74" s="386"/>
      <c r="PBO74" s="386"/>
      <c r="PBP74" s="386"/>
      <c r="PBQ74" s="386"/>
      <c r="PBR74" s="386"/>
      <c r="PBS74" s="386"/>
      <c r="PBT74" s="386"/>
      <c r="PBU74" s="386"/>
      <c r="PBV74" s="386"/>
      <c r="PBW74" s="386"/>
      <c r="PBX74" s="386"/>
      <c r="PBY74" s="386"/>
      <c r="PBZ74" s="386"/>
      <c r="PCA74" s="386"/>
      <c r="PCB74" s="386"/>
      <c r="PCC74" s="386"/>
      <c r="PCD74" s="386"/>
      <c r="PCE74" s="386"/>
      <c r="PCF74" s="386"/>
      <c r="PCG74" s="386"/>
      <c r="PCH74" s="386"/>
      <c r="PCI74" s="386"/>
      <c r="PCJ74" s="386"/>
      <c r="PCK74" s="386"/>
      <c r="PCL74" s="386"/>
      <c r="PCM74" s="386"/>
      <c r="PCN74" s="386"/>
      <c r="PCO74" s="386"/>
      <c r="PCP74" s="386"/>
      <c r="PCQ74" s="386"/>
      <c r="PCR74" s="386"/>
      <c r="PCS74" s="386"/>
      <c r="PCT74" s="386"/>
      <c r="PCU74" s="386"/>
      <c r="PCV74" s="386"/>
      <c r="PCW74" s="386"/>
      <c r="PCX74" s="386"/>
      <c r="PCY74" s="386"/>
      <c r="PCZ74" s="386"/>
      <c r="PDA74" s="386"/>
      <c r="PDB74" s="386"/>
      <c r="PDC74" s="386"/>
      <c r="PDD74" s="386"/>
      <c r="PDE74" s="386"/>
      <c r="PDF74" s="386"/>
      <c r="PDG74" s="386"/>
      <c r="PDH74" s="386"/>
      <c r="PDI74" s="386"/>
      <c r="PDJ74" s="386"/>
      <c r="PDK74" s="386"/>
      <c r="PDL74" s="386"/>
      <c r="PDM74" s="386"/>
      <c r="PDN74" s="386"/>
      <c r="PDO74" s="386"/>
      <c r="PDP74" s="386"/>
      <c r="PDQ74" s="386"/>
      <c r="PDR74" s="386"/>
      <c r="PDS74" s="386"/>
      <c r="PDT74" s="386"/>
      <c r="PDU74" s="386"/>
      <c r="PDV74" s="386"/>
      <c r="PDW74" s="386"/>
      <c r="PDX74" s="386"/>
      <c r="PDY74" s="386"/>
      <c r="PDZ74" s="386"/>
      <c r="PEA74" s="386"/>
      <c r="PEB74" s="386"/>
      <c r="PEC74" s="386"/>
      <c r="PED74" s="386"/>
      <c r="PEE74" s="386"/>
      <c r="PEF74" s="386"/>
      <c r="PEG74" s="386"/>
      <c r="PEH74" s="386"/>
      <c r="PEI74" s="386"/>
      <c r="PEJ74" s="386"/>
      <c r="PEK74" s="386"/>
      <c r="PEL74" s="386"/>
      <c r="PEM74" s="386"/>
      <c r="PEN74" s="386"/>
      <c r="PEO74" s="386"/>
      <c r="PEP74" s="386"/>
      <c r="PEQ74" s="386"/>
      <c r="PER74" s="386"/>
      <c r="PES74" s="386"/>
      <c r="PET74" s="386"/>
      <c r="PEU74" s="386"/>
      <c r="PEV74" s="386"/>
      <c r="PEW74" s="386"/>
      <c r="PEX74" s="386"/>
      <c r="PEY74" s="386"/>
      <c r="PEZ74" s="386"/>
      <c r="PFA74" s="386"/>
      <c r="PFB74" s="386"/>
      <c r="PFC74" s="386"/>
      <c r="PFD74" s="386"/>
      <c r="PFE74" s="386"/>
      <c r="PFF74" s="386"/>
      <c r="PFG74" s="386"/>
      <c r="PFH74" s="386"/>
      <c r="PFI74" s="386"/>
      <c r="PFJ74" s="386"/>
      <c r="PFK74" s="386"/>
      <c r="PFL74" s="386"/>
      <c r="PFM74" s="386"/>
      <c r="PFN74" s="386"/>
      <c r="PFO74" s="386"/>
      <c r="PFP74" s="386"/>
      <c r="PFQ74" s="386"/>
      <c r="PFR74" s="386"/>
      <c r="PFS74" s="386"/>
      <c r="PFT74" s="386"/>
      <c r="PFU74" s="386"/>
      <c r="PFV74" s="386"/>
      <c r="PFW74" s="386"/>
      <c r="PFX74" s="386"/>
      <c r="PFY74" s="386"/>
      <c r="PFZ74" s="386"/>
      <c r="PGA74" s="386"/>
      <c r="PGB74" s="386"/>
      <c r="PGC74" s="386"/>
      <c r="PGD74" s="386"/>
      <c r="PGE74" s="386"/>
      <c r="PGF74" s="386"/>
      <c r="PGG74" s="386"/>
      <c r="PGH74" s="386"/>
      <c r="PGI74" s="386"/>
      <c r="PGJ74" s="386"/>
      <c r="PGK74" s="386"/>
      <c r="PGL74" s="386"/>
      <c r="PGM74" s="386"/>
      <c r="PGN74" s="386"/>
      <c r="PGO74" s="386"/>
      <c r="PGP74" s="386"/>
      <c r="PGQ74" s="386"/>
      <c r="PGR74" s="386"/>
      <c r="PGS74" s="386"/>
      <c r="PGT74" s="386"/>
      <c r="PGU74" s="386"/>
      <c r="PGV74" s="386"/>
      <c r="PGW74" s="386"/>
      <c r="PGX74" s="386"/>
      <c r="PGY74" s="386"/>
      <c r="PGZ74" s="386"/>
      <c r="PHA74" s="386"/>
      <c r="PHB74" s="386"/>
      <c r="PHC74" s="386"/>
      <c r="PHD74" s="386"/>
      <c r="PHE74" s="386"/>
      <c r="PHF74" s="386"/>
      <c r="PHG74" s="386"/>
      <c r="PHH74" s="386"/>
      <c r="PHI74" s="386"/>
      <c r="PHJ74" s="386"/>
      <c r="PHK74" s="386"/>
      <c r="PHL74" s="386"/>
      <c r="PHM74" s="386"/>
      <c r="PHN74" s="386"/>
      <c r="PHO74" s="386"/>
      <c r="PHP74" s="386"/>
      <c r="PHQ74" s="386"/>
      <c r="PHR74" s="386"/>
      <c r="PHS74" s="386"/>
      <c r="PHT74" s="386"/>
      <c r="PHU74" s="386"/>
      <c r="PHV74" s="386"/>
      <c r="PHW74" s="386"/>
      <c r="PHX74" s="386"/>
      <c r="PHY74" s="386"/>
      <c r="PHZ74" s="386"/>
      <c r="PIA74" s="386"/>
      <c r="PIB74" s="386"/>
      <c r="PIC74" s="386"/>
      <c r="PID74" s="386"/>
      <c r="PIE74" s="386"/>
      <c r="PIF74" s="386"/>
      <c r="PIG74" s="386"/>
      <c r="PIH74" s="386"/>
      <c r="PII74" s="386"/>
      <c r="PIJ74" s="386"/>
      <c r="PIK74" s="386"/>
      <c r="PIL74" s="386"/>
      <c r="PIM74" s="386"/>
      <c r="PIN74" s="386"/>
      <c r="PIO74" s="386"/>
      <c r="PIP74" s="386"/>
      <c r="PIQ74" s="386"/>
      <c r="PIR74" s="386"/>
      <c r="PIS74" s="386"/>
      <c r="PIT74" s="386"/>
      <c r="PIU74" s="386"/>
      <c r="PIV74" s="386"/>
      <c r="PIW74" s="386"/>
      <c r="PIX74" s="386"/>
      <c r="PIY74" s="386"/>
      <c r="PIZ74" s="386"/>
      <c r="PJA74" s="386"/>
      <c r="PJB74" s="386"/>
      <c r="PJC74" s="386"/>
      <c r="PJD74" s="386"/>
      <c r="PJE74" s="386"/>
      <c r="PJF74" s="386"/>
      <c r="PJG74" s="386"/>
      <c r="PJH74" s="386"/>
      <c r="PJI74" s="386"/>
      <c r="PJJ74" s="386"/>
      <c r="PJK74" s="386"/>
      <c r="PJL74" s="386"/>
      <c r="PJM74" s="386"/>
      <c r="PJN74" s="386"/>
      <c r="PJO74" s="386"/>
      <c r="PJP74" s="386"/>
      <c r="PJQ74" s="386"/>
      <c r="PJR74" s="386"/>
      <c r="PJS74" s="386"/>
      <c r="PJT74" s="386"/>
      <c r="PJU74" s="386"/>
      <c r="PJV74" s="386"/>
      <c r="PJW74" s="386"/>
      <c r="PJX74" s="386"/>
      <c r="PJY74" s="386"/>
      <c r="PJZ74" s="386"/>
      <c r="PKA74" s="386"/>
      <c r="PKB74" s="386"/>
      <c r="PKC74" s="386"/>
      <c r="PKD74" s="386"/>
      <c r="PKE74" s="386"/>
      <c r="PKF74" s="386"/>
      <c r="PKG74" s="386"/>
      <c r="PKH74" s="386"/>
      <c r="PKI74" s="386"/>
      <c r="PKJ74" s="386"/>
      <c r="PKK74" s="386"/>
      <c r="PKL74" s="386"/>
      <c r="PKM74" s="386"/>
      <c r="PKN74" s="386"/>
      <c r="PKO74" s="386"/>
      <c r="PKP74" s="386"/>
      <c r="PKQ74" s="386"/>
      <c r="PKR74" s="386"/>
      <c r="PKS74" s="386"/>
      <c r="PKT74" s="386"/>
      <c r="PKU74" s="386"/>
      <c r="PKV74" s="386"/>
      <c r="PKW74" s="386"/>
      <c r="PKX74" s="386"/>
      <c r="PKY74" s="386"/>
      <c r="PKZ74" s="386"/>
      <c r="PLA74" s="386"/>
      <c r="PLB74" s="386"/>
      <c r="PLC74" s="386"/>
      <c r="PLD74" s="386"/>
      <c r="PLE74" s="386"/>
      <c r="PLF74" s="386"/>
      <c r="PLG74" s="386"/>
      <c r="PLH74" s="386"/>
      <c r="PLI74" s="386"/>
      <c r="PLJ74" s="386"/>
      <c r="PLK74" s="386"/>
      <c r="PLL74" s="386"/>
      <c r="PLM74" s="386"/>
      <c r="PLN74" s="386"/>
      <c r="PLO74" s="386"/>
      <c r="PLP74" s="386"/>
      <c r="PLQ74" s="386"/>
      <c r="PLR74" s="386"/>
      <c r="PLS74" s="386"/>
      <c r="PLT74" s="386"/>
      <c r="PLU74" s="386"/>
      <c r="PLV74" s="386"/>
      <c r="PLW74" s="386"/>
      <c r="PLX74" s="386"/>
      <c r="PLY74" s="386"/>
      <c r="PLZ74" s="386"/>
      <c r="PMA74" s="386"/>
      <c r="PMB74" s="386"/>
      <c r="PMC74" s="386"/>
      <c r="PMD74" s="386"/>
      <c r="PME74" s="386"/>
      <c r="PMF74" s="386"/>
      <c r="PMG74" s="386"/>
      <c r="PMH74" s="386"/>
      <c r="PMI74" s="386"/>
      <c r="PMJ74" s="386"/>
      <c r="PMK74" s="386"/>
      <c r="PML74" s="386"/>
      <c r="PMM74" s="386"/>
      <c r="PMN74" s="386"/>
      <c r="PMO74" s="386"/>
      <c r="PMP74" s="386"/>
      <c r="PMQ74" s="386"/>
      <c r="PMR74" s="386"/>
      <c r="PMS74" s="386"/>
      <c r="PMT74" s="386"/>
      <c r="PMU74" s="386"/>
      <c r="PMV74" s="386"/>
      <c r="PMW74" s="386"/>
      <c r="PMX74" s="386"/>
      <c r="PMY74" s="386"/>
      <c r="PMZ74" s="386"/>
      <c r="PNA74" s="386"/>
      <c r="PNB74" s="386"/>
      <c r="PNC74" s="386"/>
      <c r="PND74" s="386"/>
      <c r="PNE74" s="386"/>
      <c r="PNF74" s="386"/>
      <c r="PNG74" s="386"/>
      <c r="PNH74" s="386"/>
      <c r="PNI74" s="386"/>
      <c r="PNJ74" s="386"/>
      <c r="PNK74" s="386"/>
      <c r="PNL74" s="386"/>
      <c r="PNM74" s="386"/>
      <c r="PNN74" s="386"/>
      <c r="PNO74" s="386"/>
      <c r="PNP74" s="386"/>
      <c r="PNQ74" s="386"/>
      <c r="PNR74" s="386"/>
      <c r="PNS74" s="386"/>
      <c r="PNT74" s="386"/>
      <c r="PNU74" s="386"/>
      <c r="PNV74" s="386"/>
      <c r="PNW74" s="386"/>
      <c r="PNX74" s="386"/>
      <c r="PNY74" s="386"/>
      <c r="PNZ74" s="386"/>
      <c r="POA74" s="386"/>
      <c r="POB74" s="386"/>
      <c r="POC74" s="386"/>
      <c r="POD74" s="386"/>
      <c r="POE74" s="386"/>
      <c r="POF74" s="386"/>
      <c r="POG74" s="386"/>
      <c r="POH74" s="386"/>
      <c r="POI74" s="386"/>
      <c r="POJ74" s="386"/>
      <c r="POK74" s="386"/>
      <c r="POL74" s="386"/>
      <c r="POM74" s="386"/>
      <c r="PON74" s="386"/>
      <c r="POO74" s="386"/>
      <c r="POP74" s="386"/>
      <c r="POQ74" s="386"/>
      <c r="POR74" s="386"/>
      <c r="POS74" s="386"/>
      <c r="POT74" s="386"/>
      <c r="POU74" s="386"/>
      <c r="POV74" s="386"/>
      <c r="POW74" s="386"/>
      <c r="POX74" s="386"/>
      <c r="POY74" s="386"/>
      <c r="POZ74" s="386"/>
      <c r="PPA74" s="386"/>
      <c r="PPB74" s="386"/>
      <c r="PPC74" s="386"/>
      <c r="PPD74" s="386"/>
      <c r="PPE74" s="386"/>
      <c r="PPF74" s="386"/>
      <c r="PPG74" s="386"/>
      <c r="PPH74" s="386"/>
      <c r="PPI74" s="386"/>
      <c r="PPJ74" s="386"/>
      <c r="PPK74" s="386"/>
      <c r="PPL74" s="386"/>
      <c r="PPM74" s="386"/>
      <c r="PPN74" s="386"/>
      <c r="PPO74" s="386"/>
      <c r="PPP74" s="386"/>
      <c r="PPQ74" s="386"/>
      <c r="PPR74" s="386"/>
      <c r="PPS74" s="386"/>
      <c r="PPT74" s="386"/>
      <c r="PPU74" s="386"/>
      <c r="PPV74" s="386"/>
      <c r="PPW74" s="386"/>
      <c r="PPX74" s="386"/>
      <c r="PPY74" s="386"/>
      <c r="PPZ74" s="386"/>
      <c r="PQA74" s="386"/>
      <c r="PQB74" s="386"/>
      <c r="PQC74" s="386"/>
      <c r="PQD74" s="386"/>
      <c r="PQE74" s="386"/>
      <c r="PQF74" s="386"/>
      <c r="PQG74" s="386"/>
      <c r="PQH74" s="386"/>
      <c r="PQI74" s="386"/>
      <c r="PQJ74" s="386"/>
      <c r="PQK74" s="386"/>
      <c r="PQL74" s="386"/>
      <c r="PQM74" s="386"/>
      <c r="PQN74" s="386"/>
      <c r="PQO74" s="386"/>
      <c r="PQP74" s="386"/>
      <c r="PQQ74" s="386"/>
      <c r="PQR74" s="386"/>
      <c r="PQS74" s="386"/>
      <c r="PQT74" s="386"/>
      <c r="PQU74" s="386"/>
      <c r="PQV74" s="386"/>
      <c r="PQW74" s="386"/>
      <c r="PQX74" s="386"/>
      <c r="PQY74" s="386"/>
      <c r="PQZ74" s="386"/>
      <c r="PRA74" s="386"/>
      <c r="PRB74" s="386"/>
      <c r="PRC74" s="386"/>
      <c r="PRD74" s="386"/>
      <c r="PRE74" s="386"/>
      <c r="PRF74" s="386"/>
      <c r="PRG74" s="386"/>
      <c r="PRH74" s="386"/>
      <c r="PRI74" s="386"/>
      <c r="PRJ74" s="386"/>
      <c r="PRK74" s="386"/>
      <c r="PRL74" s="386"/>
      <c r="PRM74" s="386"/>
      <c r="PRN74" s="386"/>
      <c r="PRO74" s="386"/>
      <c r="PRP74" s="386"/>
      <c r="PRQ74" s="386"/>
      <c r="PRR74" s="386"/>
      <c r="PRS74" s="386"/>
      <c r="PRT74" s="386"/>
      <c r="PRU74" s="386"/>
      <c r="PRV74" s="386"/>
      <c r="PRW74" s="386"/>
      <c r="PRX74" s="386"/>
      <c r="PRY74" s="386"/>
      <c r="PRZ74" s="386"/>
      <c r="PSA74" s="386"/>
      <c r="PSB74" s="386"/>
      <c r="PSC74" s="386"/>
      <c r="PSD74" s="386"/>
      <c r="PSE74" s="386"/>
      <c r="PSF74" s="386"/>
      <c r="PSG74" s="386"/>
      <c r="PSH74" s="386"/>
      <c r="PSI74" s="386"/>
      <c r="PSJ74" s="386"/>
      <c r="PSK74" s="386"/>
      <c r="PSL74" s="386"/>
      <c r="PSM74" s="386"/>
      <c r="PSN74" s="386"/>
      <c r="PSO74" s="386"/>
      <c r="PSP74" s="386"/>
      <c r="PSQ74" s="386"/>
      <c r="PSR74" s="386"/>
      <c r="PSS74" s="386"/>
      <c r="PST74" s="386"/>
      <c r="PSU74" s="386"/>
      <c r="PSV74" s="386"/>
      <c r="PSW74" s="386"/>
      <c r="PSX74" s="386"/>
      <c r="PSY74" s="386"/>
      <c r="PSZ74" s="386"/>
      <c r="PTA74" s="386"/>
      <c r="PTB74" s="386"/>
      <c r="PTC74" s="386"/>
      <c r="PTD74" s="386"/>
      <c r="PTE74" s="386"/>
      <c r="PTF74" s="386"/>
      <c r="PTG74" s="386"/>
      <c r="PTH74" s="386"/>
      <c r="PTI74" s="386"/>
      <c r="PTJ74" s="386"/>
      <c r="PTK74" s="386"/>
      <c r="PTL74" s="386"/>
      <c r="PTM74" s="386"/>
      <c r="PTN74" s="386"/>
      <c r="PTO74" s="386"/>
      <c r="PTP74" s="386"/>
      <c r="PTQ74" s="386"/>
      <c r="PTR74" s="386"/>
      <c r="PTS74" s="386"/>
      <c r="PTT74" s="386"/>
      <c r="PTU74" s="386"/>
      <c r="PTV74" s="386"/>
      <c r="PTW74" s="386"/>
      <c r="PTX74" s="386"/>
      <c r="PTY74" s="386"/>
      <c r="PTZ74" s="386"/>
      <c r="PUA74" s="386"/>
      <c r="PUB74" s="386"/>
      <c r="PUC74" s="386"/>
      <c r="PUD74" s="386"/>
      <c r="PUE74" s="386"/>
      <c r="PUF74" s="386"/>
      <c r="PUG74" s="386"/>
      <c r="PUH74" s="386"/>
      <c r="PUI74" s="386"/>
      <c r="PUJ74" s="386"/>
      <c r="PUK74" s="386"/>
      <c r="PUL74" s="386"/>
      <c r="PUM74" s="386"/>
      <c r="PUN74" s="386"/>
      <c r="PUO74" s="386"/>
      <c r="PUP74" s="386"/>
      <c r="PUQ74" s="386"/>
      <c r="PUR74" s="386"/>
      <c r="PUS74" s="386"/>
      <c r="PUT74" s="386"/>
      <c r="PUU74" s="386"/>
      <c r="PUV74" s="386"/>
      <c r="PUW74" s="386"/>
      <c r="PUX74" s="386"/>
      <c r="PUY74" s="386"/>
      <c r="PUZ74" s="386"/>
      <c r="PVA74" s="386"/>
      <c r="PVB74" s="386"/>
      <c r="PVC74" s="386"/>
      <c r="PVD74" s="386"/>
      <c r="PVE74" s="386"/>
      <c r="PVF74" s="386"/>
      <c r="PVG74" s="386"/>
      <c r="PVH74" s="386"/>
      <c r="PVI74" s="386"/>
      <c r="PVJ74" s="386"/>
      <c r="PVK74" s="386"/>
      <c r="PVL74" s="386"/>
      <c r="PVM74" s="386"/>
      <c r="PVN74" s="386"/>
      <c r="PVO74" s="386"/>
      <c r="PVP74" s="386"/>
      <c r="PVQ74" s="386"/>
      <c r="PVR74" s="386"/>
      <c r="PVS74" s="386"/>
      <c r="PVT74" s="386"/>
      <c r="PVU74" s="386"/>
      <c r="PVV74" s="386"/>
      <c r="PVW74" s="386"/>
      <c r="PVX74" s="386"/>
      <c r="PVY74" s="386"/>
      <c r="PVZ74" s="386"/>
      <c r="PWA74" s="386"/>
      <c r="PWB74" s="386"/>
      <c r="PWC74" s="386"/>
      <c r="PWD74" s="386"/>
      <c r="PWE74" s="386"/>
      <c r="PWF74" s="386"/>
      <c r="PWG74" s="386"/>
      <c r="PWH74" s="386"/>
      <c r="PWI74" s="386"/>
      <c r="PWJ74" s="386"/>
      <c r="PWK74" s="386"/>
      <c r="PWL74" s="386"/>
      <c r="PWM74" s="386"/>
      <c r="PWN74" s="386"/>
      <c r="PWO74" s="386"/>
      <c r="PWP74" s="386"/>
      <c r="PWQ74" s="386"/>
      <c r="PWR74" s="386"/>
      <c r="PWS74" s="386"/>
      <c r="PWT74" s="386"/>
      <c r="PWU74" s="386"/>
      <c r="PWV74" s="386"/>
      <c r="PWW74" s="386"/>
      <c r="PWX74" s="386"/>
      <c r="PWY74" s="386"/>
      <c r="PWZ74" s="386"/>
      <c r="PXA74" s="386"/>
      <c r="PXB74" s="386"/>
      <c r="PXC74" s="386"/>
      <c r="PXD74" s="386"/>
      <c r="PXE74" s="386"/>
      <c r="PXF74" s="386"/>
      <c r="PXG74" s="386"/>
      <c r="PXH74" s="386"/>
      <c r="PXI74" s="386"/>
      <c r="PXJ74" s="386"/>
      <c r="PXK74" s="386"/>
      <c r="PXL74" s="386"/>
      <c r="PXM74" s="386"/>
      <c r="PXN74" s="386"/>
      <c r="PXO74" s="386"/>
      <c r="PXP74" s="386"/>
      <c r="PXQ74" s="386"/>
      <c r="PXR74" s="386"/>
      <c r="PXS74" s="386"/>
      <c r="PXT74" s="386"/>
      <c r="PXU74" s="386"/>
      <c r="PXV74" s="386"/>
      <c r="PXW74" s="386"/>
      <c r="PXX74" s="386"/>
      <c r="PXY74" s="386"/>
      <c r="PXZ74" s="386"/>
      <c r="PYA74" s="386"/>
      <c r="PYB74" s="386"/>
      <c r="PYC74" s="386"/>
      <c r="PYD74" s="386"/>
      <c r="PYE74" s="386"/>
      <c r="PYF74" s="386"/>
      <c r="PYG74" s="386"/>
      <c r="PYH74" s="386"/>
      <c r="PYI74" s="386"/>
      <c r="PYJ74" s="386"/>
      <c r="PYK74" s="386"/>
      <c r="PYL74" s="386"/>
      <c r="PYM74" s="386"/>
      <c r="PYN74" s="386"/>
      <c r="PYO74" s="386"/>
      <c r="PYP74" s="386"/>
      <c r="PYQ74" s="386"/>
      <c r="PYR74" s="386"/>
      <c r="PYS74" s="386"/>
      <c r="PYT74" s="386"/>
      <c r="PYU74" s="386"/>
      <c r="PYV74" s="386"/>
      <c r="PYW74" s="386"/>
      <c r="PYX74" s="386"/>
      <c r="PYY74" s="386"/>
      <c r="PYZ74" s="386"/>
      <c r="PZA74" s="386"/>
      <c r="PZB74" s="386"/>
      <c r="PZC74" s="386"/>
      <c r="PZD74" s="386"/>
      <c r="PZE74" s="386"/>
      <c r="PZF74" s="386"/>
      <c r="PZG74" s="386"/>
      <c r="PZH74" s="386"/>
      <c r="PZI74" s="386"/>
      <c r="PZJ74" s="386"/>
      <c r="PZK74" s="386"/>
      <c r="PZL74" s="386"/>
      <c r="PZM74" s="386"/>
      <c r="PZN74" s="386"/>
      <c r="PZO74" s="386"/>
      <c r="PZP74" s="386"/>
      <c r="PZQ74" s="386"/>
      <c r="PZR74" s="386"/>
      <c r="PZS74" s="386"/>
      <c r="PZT74" s="386"/>
      <c r="PZU74" s="386"/>
      <c r="PZV74" s="386"/>
      <c r="PZW74" s="386"/>
      <c r="PZX74" s="386"/>
      <c r="PZY74" s="386"/>
      <c r="PZZ74" s="386"/>
      <c r="QAA74" s="386"/>
      <c r="QAB74" s="386"/>
      <c r="QAC74" s="386"/>
      <c r="QAD74" s="386"/>
      <c r="QAE74" s="386"/>
      <c r="QAF74" s="386"/>
      <c r="QAG74" s="386"/>
      <c r="QAH74" s="386"/>
      <c r="QAI74" s="386"/>
      <c r="QAJ74" s="386"/>
      <c r="QAK74" s="386"/>
      <c r="QAL74" s="386"/>
      <c r="QAM74" s="386"/>
      <c r="QAN74" s="386"/>
      <c r="QAO74" s="386"/>
      <c r="QAP74" s="386"/>
      <c r="QAQ74" s="386"/>
      <c r="QAR74" s="386"/>
      <c r="QAS74" s="386"/>
      <c r="QAT74" s="386"/>
      <c r="QAU74" s="386"/>
      <c r="QAV74" s="386"/>
      <c r="QAW74" s="386"/>
      <c r="QAX74" s="386"/>
      <c r="QAY74" s="386"/>
      <c r="QAZ74" s="386"/>
      <c r="QBA74" s="386"/>
      <c r="QBB74" s="386"/>
      <c r="QBC74" s="386"/>
      <c r="QBD74" s="386"/>
      <c r="QBE74" s="386"/>
      <c r="QBF74" s="386"/>
      <c r="QBG74" s="386"/>
      <c r="QBH74" s="386"/>
      <c r="QBI74" s="386"/>
      <c r="QBJ74" s="386"/>
      <c r="QBK74" s="386"/>
      <c r="QBL74" s="386"/>
      <c r="QBM74" s="386"/>
      <c r="QBN74" s="386"/>
      <c r="QBO74" s="386"/>
      <c r="QBP74" s="386"/>
      <c r="QBQ74" s="386"/>
      <c r="QBR74" s="386"/>
      <c r="QBS74" s="386"/>
      <c r="QBT74" s="386"/>
      <c r="QBU74" s="386"/>
      <c r="QBV74" s="386"/>
      <c r="QBW74" s="386"/>
      <c r="QBX74" s="386"/>
      <c r="QBY74" s="386"/>
      <c r="QBZ74" s="386"/>
      <c r="QCA74" s="386"/>
      <c r="QCB74" s="386"/>
      <c r="QCC74" s="386"/>
      <c r="QCD74" s="386"/>
      <c r="QCE74" s="386"/>
      <c r="QCF74" s="386"/>
      <c r="QCG74" s="386"/>
      <c r="QCH74" s="386"/>
      <c r="QCI74" s="386"/>
      <c r="QCJ74" s="386"/>
      <c r="QCK74" s="386"/>
      <c r="QCL74" s="386"/>
      <c r="QCM74" s="386"/>
      <c r="QCN74" s="386"/>
      <c r="QCO74" s="386"/>
      <c r="QCP74" s="386"/>
      <c r="QCQ74" s="386"/>
      <c r="QCR74" s="386"/>
      <c r="QCS74" s="386"/>
      <c r="QCT74" s="386"/>
      <c r="QCU74" s="386"/>
      <c r="QCV74" s="386"/>
      <c r="QCW74" s="386"/>
      <c r="QCX74" s="386"/>
      <c r="QCY74" s="386"/>
      <c r="QCZ74" s="386"/>
      <c r="QDA74" s="386"/>
      <c r="QDB74" s="386"/>
      <c r="QDC74" s="386"/>
      <c r="QDD74" s="386"/>
      <c r="QDE74" s="386"/>
      <c r="QDF74" s="386"/>
      <c r="QDG74" s="386"/>
      <c r="QDH74" s="386"/>
      <c r="QDI74" s="386"/>
      <c r="QDJ74" s="386"/>
      <c r="QDK74" s="386"/>
      <c r="QDL74" s="386"/>
      <c r="QDM74" s="386"/>
      <c r="QDN74" s="386"/>
      <c r="QDO74" s="386"/>
      <c r="QDP74" s="386"/>
      <c r="QDQ74" s="386"/>
      <c r="QDR74" s="386"/>
      <c r="QDS74" s="386"/>
      <c r="QDT74" s="386"/>
      <c r="QDU74" s="386"/>
      <c r="QDV74" s="386"/>
      <c r="QDW74" s="386"/>
      <c r="QDX74" s="386"/>
      <c r="QDY74" s="386"/>
      <c r="QDZ74" s="386"/>
      <c r="QEA74" s="386"/>
      <c r="QEB74" s="386"/>
      <c r="QEC74" s="386"/>
      <c r="QED74" s="386"/>
      <c r="QEE74" s="386"/>
      <c r="QEF74" s="386"/>
      <c r="QEG74" s="386"/>
      <c r="QEH74" s="386"/>
      <c r="QEI74" s="386"/>
      <c r="QEJ74" s="386"/>
      <c r="QEK74" s="386"/>
      <c r="QEL74" s="386"/>
      <c r="QEM74" s="386"/>
      <c r="QEN74" s="386"/>
      <c r="QEO74" s="386"/>
      <c r="QEP74" s="386"/>
      <c r="QEQ74" s="386"/>
      <c r="QER74" s="386"/>
      <c r="QES74" s="386"/>
      <c r="QET74" s="386"/>
      <c r="QEU74" s="386"/>
      <c r="QEV74" s="386"/>
      <c r="QEW74" s="386"/>
      <c r="QEX74" s="386"/>
      <c r="QEY74" s="386"/>
      <c r="QEZ74" s="386"/>
      <c r="QFA74" s="386"/>
      <c r="QFB74" s="386"/>
      <c r="QFC74" s="386"/>
      <c r="QFD74" s="386"/>
      <c r="QFE74" s="386"/>
      <c r="QFF74" s="386"/>
      <c r="QFG74" s="386"/>
      <c r="QFH74" s="386"/>
      <c r="QFI74" s="386"/>
      <c r="QFJ74" s="386"/>
      <c r="QFK74" s="386"/>
      <c r="QFL74" s="386"/>
      <c r="QFM74" s="386"/>
      <c r="QFN74" s="386"/>
      <c r="QFO74" s="386"/>
      <c r="QFP74" s="386"/>
      <c r="QFQ74" s="386"/>
      <c r="QFR74" s="386"/>
      <c r="QFS74" s="386"/>
      <c r="QFT74" s="386"/>
      <c r="QFU74" s="386"/>
      <c r="QFV74" s="386"/>
      <c r="QFW74" s="386"/>
      <c r="QFX74" s="386"/>
      <c r="QFY74" s="386"/>
      <c r="QFZ74" s="386"/>
      <c r="QGA74" s="386"/>
      <c r="QGB74" s="386"/>
      <c r="QGC74" s="386"/>
      <c r="QGD74" s="386"/>
      <c r="QGE74" s="386"/>
      <c r="QGF74" s="386"/>
      <c r="QGG74" s="386"/>
      <c r="QGH74" s="386"/>
      <c r="QGI74" s="386"/>
      <c r="QGJ74" s="386"/>
      <c r="QGK74" s="386"/>
      <c r="QGL74" s="386"/>
      <c r="QGM74" s="386"/>
      <c r="QGN74" s="386"/>
      <c r="QGO74" s="386"/>
      <c r="QGP74" s="386"/>
      <c r="QGQ74" s="386"/>
      <c r="QGR74" s="386"/>
      <c r="QGS74" s="386"/>
      <c r="QGT74" s="386"/>
      <c r="QGU74" s="386"/>
      <c r="QGV74" s="386"/>
      <c r="QGW74" s="386"/>
      <c r="QGX74" s="386"/>
      <c r="QGY74" s="386"/>
      <c r="QGZ74" s="386"/>
      <c r="QHA74" s="386"/>
      <c r="QHB74" s="386"/>
      <c r="QHC74" s="386"/>
      <c r="QHD74" s="386"/>
      <c r="QHE74" s="386"/>
      <c r="QHF74" s="386"/>
      <c r="QHG74" s="386"/>
      <c r="QHH74" s="386"/>
      <c r="QHI74" s="386"/>
      <c r="QHJ74" s="386"/>
      <c r="QHK74" s="386"/>
      <c r="QHL74" s="386"/>
      <c r="QHM74" s="386"/>
      <c r="QHN74" s="386"/>
      <c r="QHO74" s="386"/>
      <c r="QHP74" s="386"/>
      <c r="QHQ74" s="386"/>
      <c r="QHR74" s="386"/>
      <c r="QHS74" s="386"/>
      <c r="QHT74" s="386"/>
      <c r="QHU74" s="386"/>
      <c r="QHV74" s="386"/>
      <c r="QHW74" s="386"/>
      <c r="QHX74" s="386"/>
      <c r="QHY74" s="386"/>
      <c r="QHZ74" s="386"/>
      <c r="QIA74" s="386"/>
      <c r="QIB74" s="386"/>
      <c r="QIC74" s="386"/>
      <c r="QID74" s="386"/>
      <c r="QIE74" s="386"/>
      <c r="QIF74" s="386"/>
      <c r="QIG74" s="386"/>
      <c r="QIH74" s="386"/>
      <c r="QII74" s="386"/>
      <c r="QIJ74" s="386"/>
      <c r="QIK74" s="386"/>
      <c r="QIL74" s="386"/>
      <c r="QIM74" s="386"/>
      <c r="QIN74" s="386"/>
      <c r="QIO74" s="386"/>
      <c r="QIP74" s="386"/>
      <c r="QIQ74" s="386"/>
      <c r="QIR74" s="386"/>
      <c r="QIS74" s="386"/>
      <c r="QIT74" s="386"/>
      <c r="QIU74" s="386"/>
      <c r="QIV74" s="386"/>
      <c r="QIW74" s="386"/>
      <c r="QIX74" s="386"/>
      <c r="QIY74" s="386"/>
      <c r="QIZ74" s="386"/>
      <c r="QJA74" s="386"/>
      <c r="QJB74" s="386"/>
      <c r="QJC74" s="386"/>
      <c r="QJD74" s="386"/>
      <c r="QJE74" s="386"/>
      <c r="QJF74" s="386"/>
      <c r="QJG74" s="386"/>
      <c r="QJH74" s="386"/>
      <c r="QJI74" s="386"/>
      <c r="QJJ74" s="386"/>
      <c r="QJK74" s="386"/>
      <c r="QJL74" s="386"/>
      <c r="QJM74" s="386"/>
      <c r="QJN74" s="386"/>
      <c r="QJO74" s="386"/>
      <c r="QJP74" s="386"/>
      <c r="QJQ74" s="386"/>
      <c r="QJR74" s="386"/>
      <c r="QJS74" s="386"/>
      <c r="QJT74" s="386"/>
      <c r="QJU74" s="386"/>
      <c r="QJV74" s="386"/>
      <c r="QJW74" s="386"/>
      <c r="QJX74" s="386"/>
      <c r="QJY74" s="386"/>
      <c r="QJZ74" s="386"/>
      <c r="QKA74" s="386"/>
      <c r="QKB74" s="386"/>
      <c r="QKC74" s="386"/>
      <c r="QKD74" s="386"/>
      <c r="QKE74" s="386"/>
      <c r="QKF74" s="386"/>
      <c r="QKG74" s="386"/>
      <c r="QKH74" s="386"/>
      <c r="QKI74" s="386"/>
      <c r="QKJ74" s="386"/>
      <c r="QKK74" s="386"/>
      <c r="QKL74" s="386"/>
      <c r="QKM74" s="386"/>
      <c r="QKN74" s="386"/>
      <c r="QKO74" s="386"/>
      <c r="QKP74" s="386"/>
      <c r="QKQ74" s="386"/>
      <c r="QKR74" s="386"/>
      <c r="QKS74" s="386"/>
      <c r="QKT74" s="386"/>
      <c r="QKU74" s="386"/>
      <c r="QKV74" s="386"/>
      <c r="QKW74" s="386"/>
      <c r="QKX74" s="386"/>
      <c r="QKY74" s="386"/>
      <c r="QKZ74" s="386"/>
      <c r="QLA74" s="386"/>
      <c r="QLB74" s="386"/>
      <c r="QLC74" s="386"/>
      <c r="QLD74" s="386"/>
      <c r="QLE74" s="386"/>
      <c r="QLF74" s="386"/>
      <c r="QLG74" s="386"/>
      <c r="QLH74" s="386"/>
      <c r="QLI74" s="386"/>
      <c r="QLJ74" s="386"/>
      <c r="QLK74" s="386"/>
      <c r="QLL74" s="386"/>
      <c r="QLM74" s="386"/>
      <c r="QLN74" s="386"/>
      <c r="QLO74" s="386"/>
      <c r="QLP74" s="386"/>
      <c r="QLQ74" s="386"/>
      <c r="QLR74" s="386"/>
      <c r="QLS74" s="386"/>
      <c r="QLT74" s="386"/>
      <c r="QLU74" s="386"/>
      <c r="QLV74" s="386"/>
      <c r="QLW74" s="386"/>
      <c r="QLX74" s="386"/>
      <c r="QLY74" s="386"/>
      <c r="QLZ74" s="386"/>
      <c r="QMA74" s="386"/>
      <c r="QMB74" s="386"/>
      <c r="QMC74" s="386"/>
      <c r="QMD74" s="386"/>
      <c r="QME74" s="386"/>
      <c r="QMF74" s="386"/>
      <c r="QMG74" s="386"/>
      <c r="QMH74" s="386"/>
      <c r="QMI74" s="386"/>
      <c r="QMJ74" s="386"/>
      <c r="QMK74" s="386"/>
      <c r="QML74" s="386"/>
      <c r="QMM74" s="386"/>
      <c r="QMN74" s="386"/>
      <c r="QMO74" s="386"/>
      <c r="QMP74" s="386"/>
      <c r="QMQ74" s="386"/>
      <c r="QMR74" s="386"/>
      <c r="QMS74" s="386"/>
      <c r="QMT74" s="386"/>
      <c r="QMU74" s="386"/>
      <c r="QMV74" s="386"/>
      <c r="QMW74" s="386"/>
      <c r="QMX74" s="386"/>
      <c r="QMY74" s="386"/>
      <c r="QMZ74" s="386"/>
      <c r="QNA74" s="386"/>
      <c r="QNB74" s="386"/>
      <c r="QNC74" s="386"/>
      <c r="QND74" s="386"/>
      <c r="QNE74" s="386"/>
      <c r="QNF74" s="386"/>
      <c r="QNG74" s="386"/>
      <c r="QNH74" s="386"/>
      <c r="QNI74" s="386"/>
      <c r="QNJ74" s="386"/>
      <c r="QNK74" s="386"/>
      <c r="QNL74" s="386"/>
      <c r="QNM74" s="386"/>
      <c r="QNN74" s="386"/>
      <c r="QNO74" s="386"/>
      <c r="QNP74" s="386"/>
      <c r="QNQ74" s="386"/>
      <c r="QNR74" s="386"/>
      <c r="QNS74" s="386"/>
      <c r="QNT74" s="386"/>
      <c r="QNU74" s="386"/>
      <c r="QNV74" s="386"/>
      <c r="QNW74" s="386"/>
      <c r="QNX74" s="386"/>
      <c r="QNY74" s="386"/>
      <c r="QNZ74" s="386"/>
      <c r="QOA74" s="386"/>
      <c r="QOB74" s="386"/>
      <c r="QOC74" s="386"/>
      <c r="QOD74" s="386"/>
      <c r="QOE74" s="386"/>
      <c r="QOF74" s="386"/>
      <c r="QOG74" s="386"/>
      <c r="QOH74" s="386"/>
      <c r="QOI74" s="386"/>
      <c r="QOJ74" s="386"/>
      <c r="QOK74" s="386"/>
      <c r="QOL74" s="386"/>
      <c r="QOM74" s="386"/>
      <c r="QON74" s="386"/>
      <c r="QOO74" s="386"/>
      <c r="QOP74" s="386"/>
      <c r="QOQ74" s="386"/>
      <c r="QOR74" s="386"/>
      <c r="QOS74" s="386"/>
      <c r="QOT74" s="386"/>
      <c r="QOU74" s="386"/>
      <c r="QOV74" s="386"/>
      <c r="QOW74" s="386"/>
      <c r="QOX74" s="386"/>
      <c r="QOY74" s="386"/>
      <c r="QOZ74" s="386"/>
      <c r="QPA74" s="386"/>
      <c r="QPB74" s="386"/>
      <c r="QPC74" s="386"/>
      <c r="QPD74" s="386"/>
      <c r="QPE74" s="386"/>
      <c r="QPF74" s="386"/>
      <c r="QPG74" s="386"/>
      <c r="QPH74" s="386"/>
      <c r="QPI74" s="386"/>
      <c r="QPJ74" s="386"/>
      <c r="QPK74" s="386"/>
      <c r="QPL74" s="386"/>
      <c r="QPM74" s="386"/>
      <c r="QPN74" s="386"/>
      <c r="QPO74" s="386"/>
      <c r="QPP74" s="386"/>
      <c r="QPQ74" s="386"/>
      <c r="QPR74" s="386"/>
      <c r="QPS74" s="386"/>
      <c r="QPT74" s="386"/>
      <c r="QPU74" s="386"/>
      <c r="QPV74" s="386"/>
      <c r="QPW74" s="386"/>
      <c r="QPX74" s="386"/>
      <c r="QPY74" s="386"/>
      <c r="QPZ74" s="386"/>
      <c r="QQA74" s="386"/>
      <c r="QQB74" s="386"/>
      <c r="QQC74" s="386"/>
      <c r="QQD74" s="386"/>
      <c r="QQE74" s="386"/>
      <c r="QQF74" s="386"/>
      <c r="QQG74" s="386"/>
      <c r="QQH74" s="386"/>
      <c r="QQI74" s="386"/>
      <c r="QQJ74" s="386"/>
      <c r="QQK74" s="386"/>
      <c r="QQL74" s="386"/>
      <c r="QQM74" s="386"/>
      <c r="QQN74" s="386"/>
      <c r="QQO74" s="386"/>
      <c r="QQP74" s="386"/>
      <c r="QQQ74" s="386"/>
      <c r="QQR74" s="386"/>
      <c r="QQS74" s="386"/>
      <c r="QQT74" s="386"/>
      <c r="QQU74" s="386"/>
      <c r="QQV74" s="386"/>
      <c r="QQW74" s="386"/>
      <c r="QQX74" s="386"/>
      <c r="QQY74" s="386"/>
      <c r="QQZ74" s="386"/>
      <c r="QRA74" s="386"/>
      <c r="QRB74" s="386"/>
      <c r="QRC74" s="386"/>
      <c r="QRD74" s="386"/>
      <c r="QRE74" s="386"/>
      <c r="QRF74" s="386"/>
      <c r="QRG74" s="386"/>
      <c r="QRH74" s="386"/>
      <c r="QRI74" s="386"/>
      <c r="QRJ74" s="386"/>
      <c r="QRK74" s="386"/>
      <c r="QRL74" s="386"/>
      <c r="QRM74" s="386"/>
      <c r="QRN74" s="386"/>
      <c r="QRO74" s="386"/>
      <c r="QRP74" s="386"/>
      <c r="QRQ74" s="386"/>
      <c r="QRR74" s="386"/>
      <c r="QRS74" s="386"/>
      <c r="QRT74" s="386"/>
      <c r="QRU74" s="386"/>
      <c r="QRV74" s="386"/>
      <c r="QRW74" s="386"/>
      <c r="QRX74" s="386"/>
      <c r="QRY74" s="386"/>
      <c r="QRZ74" s="386"/>
      <c r="QSA74" s="386"/>
      <c r="QSB74" s="386"/>
      <c r="QSC74" s="386"/>
      <c r="QSD74" s="386"/>
      <c r="QSE74" s="386"/>
      <c r="QSF74" s="386"/>
      <c r="QSG74" s="386"/>
      <c r="QSH74" s="386"/>
      <c r="QSI74" s="386"/>
      <c r="QSJ74" s="386"/>
      <c r="QSK74" s="386"/>
      <c r="QSL74" s="386"/>
      <c r="QSM74" s="386"/>
      <c r="QSN74" s="386"/>
      <c r="QSO74" s="386"/>
      <c r="QSP74" s="386"/>
      <c r="QSQ74" s="386"/>
      <c r="QSR74" s="386"/>
      <c r="QSS74" s="386"/>
      <c r="QST74" s="386"/>
      <c r="QSU74" s="386"/>
      <c r="QSV74" s="386"/>
      <c r="QSW74" s="386"/>
      <c r="QSX74" s="386"/>
      <c r="QSY74" s="386"/>
      <c r="QSZ74" s="386"/>
      <c r="QTA74" s="386"/>
      <c r="QTB74" s="386"/>
      <c r="QTC74" s="386"/>
      <c r="QTD74" s="386"/>
      <c r="QTE74" s="386"/>
      <c r="QTF74" s="386"/>
      <c r="QTG74" s="386"/>
      <c r="QTH74" s="386"/>
      <c r="QTI74" s="386"/>
      <c r="QTJ74" s="386"/>
      <c r="QTK74" s="386"/>
      <c r="QTL74" s="386"/>
      <c r="QTM74" s="386"/>
      <c r="QTN74" s="386"/>
      <c r="QTO74" s="386"/>
      <c r="QTP74" s="386"/>
      <c r="QTQ74" s="386"/>
      <c r="QTR74" s="386"/>
      <c r="QTS74" s="386"/>
      <c r="QTT74" s="386"/>
      <c r="QTU74" s="386"/>
      <c r="QTV74" s="386"/>
      <c r="QTW74" s="386"/>
      <c r="QTX74" s="386"/>
      <c r="QTY74" s="386"/>
      <c r="QTZ74" s="386"/>
      <c r="QUA74" s="386"/>
      <c r="QUB74" s="386"/>
      <c r="QUC74" s="386"/>
      <c r="QUD74" s="386"/>
      <c r="QUE74" s="386"/>
      <c r="QUF74" s="386"/>
      <c r="QUG74" s="386"/>
      <c r="QUH74" s="386"/>
      <c r="QUI74" s="386"/>
      <c r="QUJ74" s="386"/>
      <c r="QUK74" s="386"/>
      <c r="QUL74" s="386"/>
      <c r="QUM74" s="386"/>
      <c r="QUN74" s="386"/>
      <c r="QUO74" s="386"/>
      <c r="QUP74" s="386"/>
      <c r="QUQ74" s="386"/>
      <c r="QUR74" s="386"/>
      <c r="QUS74" s="386"/>
      <c r="QUT74" s="386"/>
      <c r="QUU74" s="386"/>
      <c r="QUV74" s="386"/>
      <c r="QUW74" s="386"/>
      <c r="QUX74" s="386"/>
      <c r="QUY74" s="386"/>
      <c r="QUZ74" s="386"/>
      <c r="QVA74" s="386"/>
      <c r="QVB74" s="386"/>
      <c r="QVC74" s="386"/>
      <c r="QVD74" s="386"/>
      <c r="QVE74" s="386"/>
      <c r="QVF74" s="386"/>
      <c r="QVG74" s="386"/>
      <c r="QVH74" s="386"/>
      <c r="QVI74" s="386"/>
      <c r="QVJ74" s="386"/>
      <c r="QVK74" s="386"/>
      <c r="QVL74" s="386"/>
      <c r="QVM74" s="386"/>
      <c r="QVN74" s="386"/>
      <c r="QVO74" s="386"/>
      <c r="QVP74" s="386"/>
      <c r="QVQ74" s="386"/>
      <c r="QVR74" s="386"/>
      <c r="QVS74" s="386"/>
      <c r="QVT74" s="386"/>
      <c r="QVU74" s="386"/>
      <c r="QVV74" s="386"/>
      <c r="QVW74" s="386"/>
      <c r="QVX74" s="386"/>
      <c r="QVY74" s="386"/>
      <c r="QVZ74" s="386"/>
      <c r="QWA74" s="386"/>
      <c r="QWB74" s="386"/>
      <c r="QWC74" s="386"/>
      <c r="QWD74" s="386"/>
      <c r="QWE74" s="386"/>
      <c r="QWF74" s="386"/>
      <c r="QWG74" s="386"/>
      <c r="QWH74" s="386"/>
      <c r="QWI74" s="386"/>
      <c r="QWJ74" s="386"/>
      <c r="QWK74" s="386"/>
      <c r="QWL74" s="386"/>
      <c r="QWM74" s="386"/>
      <c r="QWN74" s="386"/>
      <c r="QWO74" s="386"/>
      <c r="QWP74" s="386"/>
      <c r="QWQ74" s="386"/>
      <c r="QWR74" s="386"/>
      <c r="QWS74" s="386"/>
      <c r="QWT74" s="386"/>
      <c r="QWU74" s="386"/>
      <c r="QWV74" s="386"/>
      <c r="QWW74" s="386"/>
      <c r="QWX74" s="386"/>
      <c r="QWY74" s="386"/>
      <c r="QWZ74" s="386"/>
      <c r="QXA74" s="386"/>
      <c r="QXB74" s="386"/>
      <c r="QXC74" s="386"/>
      <c r="QXD74" s="386"/>
      <c r="QXE74" s="386"/>
      <c r="QXF74" s="386"/>
      <c r="QXG74" s="386"/>
      <c r="QXH74" s="386"/>
      <c r="QXI74" s="386"/>
      <c r="QXJ74" s="386"/>
      <c r="QXK74" s="386"/>
      <c r="QXL74" s="386"/>
      <c r="QXM74" s="386"/>
      <c r="QXN74" s="386"/>
      <c r="QXO74" s="386"/>
      <c r="QXP74" s="386"/>
      <c r="QXQ74" s="386"/>
      <c r="QXR74" s="386"/>
      <c r="QXS74" s="386"/>
      <c r="QXT74" s="386"/>
      <c r="QXU74" s="386"/>
      <c r="QXV74" s="386"/>
      <c r="QXW74" s="386"/>
      <c r="QXX74" s="386"/>
      <c r="QXY74" s="386"/>
      <c r="QXZ74" s="386"/>
      <c r="QYA74" s="386"/>
      <c r="QYB74" s="386"/>
      <c r="QYC74" s="386"/>
      <c r="QYD74" s="386"/>
      <c r="QYE74" s="386"/>
      <c r="QYF74" s="386"/>
      <c r="QYG74" s="386"/>
      <c r="QYH74" s="386"/>
      <c r="QYI74" s="386"/>
      <c r="QYJ74" s="386"/>
      <c r="QYK74" s="386"/>
      <c r="QYL74" s="386"/>
      <c r="QYM74" s="386"/>
      <c r="QYN74" s="386"/>
      <c r="QYO74" s="386"/>
      <c r="QYP74" s="386"/>
      <c r="QYQ74" s="386"/>
      <c r="QYR74" s="386"/>
      <c r="QYS74" s="386"/>
      <c r="QYT74" s="386"/>
      <c r="QYU74" s="386"/>
      <c r="QYV74" s="386"/>
      <c r="QYW74" s="386"/>
      <c r="QYX74" s="386"/>
      <c r="QYY74" s="386"/>
      <c r="QYZ74" s="386"/>
      <c r="QZA74" s="386"/>
      <c r="QZB74" s="386"/>
      <c r="QZC74" s="386"/>
      <c r="QZD74" s="386"/>
      <c r="QZE74" s="386"/>
      <c r="QZF74" s="386"/>
      <c r="QZG74" s="386"/>
      <c r="QZH74" s="386"/>
      <c r="QZI74" s="386"/>
      <c r="QZJ74" s="386"/>
      <c r="QZK74" s="386"/>
      <c r="QZL74" s="386"/>
      <c r="QZM74" s="386"/>
      <c r="QZN74" s="386"/>
      <c r="QZO74" s="386"/>
      <c r="QZP74" s="386"/>
      <c r="QZQ74" s="386"/>
      <c r="QZR74" s="386"/>
      <c r="QZS74" s="386"/>
      <c r="QZT74" s="386"/>
      <c r="QZU74" s="386"/>
      <c r="QZV74" s="386"/>
      <c r="QZW74" s="386"/>
      <c r="QZX74" s="386"/>
      <c r="QZY74" s="386"/>
      <c r="QZZ74" s="386"/>
      <c r="RAA74" s="386"/>
      <c r="RAB74" s="386"/>
      <c r="RAC74" s="386"/>
      <c r="RAD74" s="386"/>
      <c r="RAE74" s="386"/>
      <c r="RAF74" s="386"/>
      <c r="RAG74" s="386"/>
      <c r="RAH74" s="386"/>
      <c r="RAI74" s="386"/>
      <c r="RAJ74" s="386"/>
      <c r="RAK74" s="386"/>
      <c r="RAL74" s="386"/>
      <c r="RAM74" s="386"/>
      <c r="RAN74" s="386"/>
      <c r="RAO74" s="386"/>
      <c r="RAP74" s="386"/>
      <c r="RAQ74" s="386"/>
      <c r="RAR74" s="386"/>
      <c r="RAS74" s="386"/>
      <c r="RAT74" s="386"/>
      <c r="RAU74" s="386"/>
      <c r="RAV74" s="386"/>
      <c r="RAW74" s="386"/>
      <c r="RAX74" s="386"/>
      <c r="RAY74" s="386"/>
      <c r="RAZ74" s="386"/>
      <c r="RBA74" s="386"/>
      <c r="RBB74" s="386"/>
      <c r="RBC74" s="386"/>
      <c r="RBD74" s="386"/>
      <c r="RBE74" s="386"/>
      <c r="RBF74" s="386"/>
      <c r="RBG74" s="386"/>
      <c r="RBH74" s="386"/>
      <c r="RBI74" s="386"/>
      <c r="RBJ74" s="386"/>
      <c r="RBK74" s="386"/>
      <c r="RBL74" s="386"/>
      <c r="RBM74" s="386"/>
      <c r="RBN74" s="386"/>
      <c r="RBO74" s="386"/>
      <c r="RBP74" s="386"/>
      <c r="RBQ74" s="386"/>
      <c r="RBR74" s="386"/>
      <c r="RBS74" s="386"/>
      <c r="RBT74" s="386"/>
      <c r="RBU74" s="386"/>
      <c r="RBV74" s="386"/>
      <c r="RBW74" s="386"/>
      <c r="RBX74" s="386"/>
      <c r="RBY74" s="386"/>
      <c r="RBZ74" s="386"/>
      <c r="RCA74" s="386"/>
      <c r="RCB74" s="386"/>
      <c r="RCC74" s="386"/>
      <c r="RCD74" s="386"/>
      <c r="RCE74" s="386"/>
      <c r="RCF74" s="386"/>
      <c r="RCG74" s="386"/>
      <c r="RCH74" s="386"/>
      <c r="RCI74" s="386"/>
      <c r="RCJ74" s="386"/>
      <c r="RCK74" s="386"/>
      <c r="RCL74" s="386"/>
      <c r="RCM74" s="386"/>
      <c r="RCN74" s="386"/>
      <c r="RCO74" s="386"/>
      <c r="RCP74" s="386"/>
      <c r="RCQ74" s="386"/>
      <c r="RCR74" s="386"/>
      <c r="RCS74" s="386"/>
      <c r="RCT74" s="386"/>
      <c r="RCU74" s="386"/>
      <c r="RCV74" s="386"/>
      <c r="RCW74" s="386"/>
      <c r="RCX74" s="386"/>
      <c r="RCY74" s="386"/>
      <c r="RCZ74" s="386"/>
      <c r="RDA74" s="386"/>
      <c r="RDB74" s="386"/>
      <c r="RDC74" s="386"/>
      <c r="RDD74" s="386"/>
      <c r="RDE74" s="386"/>
      <c r="RDF74" s="386"/>
      <c r="RDG74" s="386"/>
      <c r="RDH74" s="386"/>
      <c r="RDI74" s="386"/>
      <c r="RDJ74" s="386"/>
      <c r="RDK74" s="386"/>
      <c r="RDL74" s="386"/>
      <c r="RDM74" s="386"/>
      <c r="RDN74" s="386"/>
      <c r="RDO74" s="386"/>
      <c r="RDP74" s="386"/>
      <c r="RDQ74" s="386"/>
      <c r="RDR74" s="386"/>
      <c r="RDS74" s="386"/>
      <c r="RDT74" s="386"/>
      <c r="RDU74" s="386"/>
      <c r="RDV74" s="386"/>
      <c r="RDW74" s="386"/>
      <c r="RDX74" s="386"/>
      <c r="RDY74" s="386"/>
      <c r="RDZ74" s="386"/>
      <c r="REA74" s="386"/>
      <c r="REB74" s="386"/>
      <c r="REC74" s="386"/>
      <c r="RED74" s="386"/>
      <c r="REE74" s="386"/>
      <c r="REF74" s="386"/>
      <c r="REG74" s="386"/>
      <c r="REH74" s="386"/>
      <c r="REI74" s="386"/>
      <c r="REJ74" s="386"/>
      <c r="REK74" s="386"/>
      <c r="REL74" s="386"/>
      <c r="REM74" s="386"/>
      <c r="REN74" s="386"/>
      <c r="REO74" s="386"/>
      <c r="REP74" s="386"/>
      <c r="REQ74" s="386"/>
      <c r="RER74" s="386"/>
      <c r="RES74" s="386"/>
      <c r="RET74" s="386"/>
      <c r="REU74" s="386"/>
      <c r="REV74" s="386"/>
      <c r="REW74" s="386"/>
      <c r="REX74" s="386"/>
      <c r="REY74" s="386"/>
      <c r="REZ74" s="386"/>
      <c r="RFA74" s="386"/>
      <c r="RFB74" s="386"/>
      <c r="RFC74" s="386"/>
      <c r="RFD74" s="386"/>
      <c r="RFE74" s="386"/>
      <c r="RFF74" s="386"/>
      <c r="RFG74" s="386"/>
      <c r="RFH74" s="386"/>
      <c r="RFI74" s="386"/>
      <c r="RFJ74" s="386"/>
      <c r="RFK74" s="386"/>
      <c r="RFL74" s="386"/>
      <c r="RFM74" s="386"/>
      <c r="RFN74" s="386"/>
      <c r="RFO74" s="386"/>
      <c r="RFP74" s="386"/>
      <c r="RFQ74" s="386"/>
      <c r="RFR74" s="386"/>
      <c r="RFS74" s="386"/>
      <c r="RFT74" s="386"/>
      <c r="RFU74" s="386"/>
      <c r="RFV74" s="386"/>
      <c r="RFW74" s="386"/>
      <c r="RFX74" s="386"/>
      <c r="RFY74" s="386"/>
      <c r="RFZ74" s="386"/>
      <c r="RGA74" s="386"/>
      <c r="RGB74" s="386"/>
      <c r="RGC74" s="386"/>
      <c r="RGD74" s="386"/>
      <c r="RGE74" s="386"/>
      <c r="RGF74" s="386"/>
      <c r="RGG74" s="386"/>
      <c r="RGH74" s="386"/>
      <c r="RGI74" s="386"/>
      <c r="RGJ74" s="386"/>
      <c r="RGK74" s="386"/>
      <c r="RGL74" s="386"/>
      <c r="RGM74" s="386"/>
      <c r="RGN74" s="386"/>
      <c r="RGO74" s="386"/>
      <c r="RGP74" s="386"/>
      <c r="RGQ74" s="386"/>
      <c r="RGR74" s="386"/>
      <c r="RGS74" s="386"/>
      <c r="RGT74" s="386"/>
      <c r="RGU74" s="386"/>
      <c r="RGV74" s="386"/>
      <c r="RGW74" s="386"/>
      <c r="RGX74" s="386"/>
      <c r="RGY74" s="386"/>
      <c r="RGZ74" s="386"/>
      <c r="RHA74" s="386"/>
      <c r="RHB74" s="386"/>
      <c r="RHC74" s="386"/>
      <c r="RHD74" s="386"/>
      <c r="RHE74" s="386"/>
      <c r="RHF74" s="386"/>
      <c r="RHG74" s="386"/>
      <c r="RHH74" s="386"/>
      <c r="RHI74" s="386"/>
      <c r="RHJ74" s="386"/>
      <c r="RHK74" s="386"/>
      <c r="RHL74" s="386"/>
      <c r="RHM74" s="386"/>
      <c r="RHN74" s="386"/>
      <c r="RHO74" s="386"/>
      <c r="RHP74" s="386"/>
      <c r="RHQ74" s="386"/>
      <c r="RHR74" s="386"/>
      <c r="RHS74" s="386"/>
      <c r="RHT74" s="386"/>
      <c r="RHU74" s="386"/>
      <c r="RHV74" s="386"/>
      <c r="RHW74" s="386"/>
      <c r="RHX74" s="386"/>
      <c r="RHY74" s="386"/>
      <c r="RHZ74" s="386"/>
      <c r="RIA74" s="386"/>
      <c r="RIB74" s="386"/>
      <c r="RIC74" s="386"/>
      <c r="RID74" s="386"/>
      <c r="RIE74" s="386"/>
      <c r="RIF74" s="386"/>
      <c r="RIG74" s="386"/>
      <c r="RIH74" s="386"/>
      <c r="RII74" s="386"/>
      <c r="RIJ74" s="386"/>
      <c r="RIK74" s="386"/>
      <c r="RIL74" s="386"/>
      <c r="RIM74" s="386"/>
      <c r="RIN74" s="386"/>
      <c r="RIO74" s="386"/>
      <c r="RIP74" s="386"/>
      <c r="RIQ74" s="386"/>
      <c r="RIR74" s="386"/>
      <c r="RIS74" s="386"/>
      <c r="RIT74" s="386"/>
      <c r="RIU74" s="386"/>
      <c r="RIV74" s="386"/>
      <c r="RIW74" s="386"/>
      <c r="RIX74" s="386"/>
      <c r="RIY74" s="386"/>
      <c r="RIZ74" s="386"/>
      <c r="RJA74" s="386"/>
      <c r="RJB74" s="386"/>
      <c r="RJC74" s="386"/>
      <c r="RJD74" s="386"/>
      <c r="RJE74" s="386"/>
      <c r="RJF74" s="386"/>
      <c r="RJG74" s="386"/>
      <c r="RJH74" s="386"/>
      <c r="RJI74" s="386"/>
      <c r="RJJ74" s="386"/>
      <c r="RJK74" s="386"/>
      <c r="RJL74" s="386"/>
      <c r="RJM74" s="386"/>
      <c r="RJN74" s="386"/>
      <c r="RJO74" s="386"/>
      <c r="RJP74" s="386"/>
      <c r="RJQ74" s="386"/>
      <c r="RJR74" s="386"/>
      <c r="RJS74" s="386"/>
      <c r="RJT74" s="386"/>
      <c r="RJU74" s="386"/>
      <c r="RJV74" s="386"/>
      <c r="RJW74" s="386"/>
      <c r="RJX74" s="386"/>
      <c r="RJY74" s="386"/>
      <c r="RJZ74" s="386"/>
      <c r="RKA74" s="386"/>
      <c r="RKB74" s="386"/>
      <c r="RKC74" s="386"/>
      <c r="RKD74" s="386"/>
      <c r="RKE74" s="386"/>
      <c r="RKF74" s="386"/>
      <c r="RKG74" s="386"/>
      <c r="RKH74" s="386"/>
      <c r="RKI74" s="386"/>
      <c r="RKJ74" s="386"/>
      <c r="RKK74" s="386"/>
      <c r="RKL74" s="386"/>
      <c r="RKM74" s="386"/>
      <c r="RKN74" s="386"/>
      <c r="RKO74" s="386"/>
      <c r="RKP74" s="386"/>
      <c r="RKQ74" s="386"/>
      <c r="RKR74" s="386"/>
      <c r="RKS74" s="386"/>
      <c r="RKT74" s="386"/>
      <c r="RKU74" s="386"/>
      <c r="RKV74" s="386"/>
      <c r="RKW74" s="386"/>
      <c r="RKX74" s="386"/>
      <c r="RKY74" s="386"/>
      <c r="RKZ74" s="386"/>
      <c r="RLA74" s="386"/>
      <c r="RLB74" s="386"/>
      <c r="RLC74" s="386"/>
      <c r="RLD74" s="386"/>
      <c r="RLE74" s="386"/>
      <c r="RLF74" s="386"/>
      <c r="RLG74" s="386"/>
      <c r="RLH74" s="386"/>
      <c r="RLI74" s="386"/>
      <c r="RLJ74" s="386"/>
      <c r="RLK74" s="386"/>
      <c r="RLL74" s="386"/>
      <c r="RLM74" s="386"/>
      <c r="RLN74" s="386"/>
      <c r="RLO74" s="386"/>
      <c r="RLP74" s="386"/>
      <c r="RLQ74" s="386"/>
      <c r="RLR74" s="386"/>
      <c r="RLS74" s="386"/>
      <c r="RLT74" s="386"/>
      <c r="RLU74" s="386"/>
      <c r="RLV74" s="386"/>
      <c r="RLW74" s="386"/>
      <c r="RLX74" s="386"/>
      <c r="RLY74" s="386"/>
      <c r="RLZ74" s="386"/>
      <c r="RMA74" s="386"/>
      <c r="RMB74" s="386"/>
      <c r="RMC74" s="386"/>
      <c r="RMD74" s="386"/>
      <c r="RME74" s="386"/>
      <c r="RMF74" s="386"/>
      <c r="RMG74" s="386"/>
      <c r="RMH74" s="386"/>
      <c r="RMI74" s="386"/>
      <c r="RMJ74" s="386"/>
      <c r="RMK74" s="386"/>
      <c r="RML74" s="386"/>
      <c r="RMM74" s="386"/>
      <c r="RMN74" s="386"/>
      <c r="RMO74" s="386"/>
      <c r="RMP74" s="386"/>
      <c r="RMQ74" s="386"/>
      <c r="RMR74" s="386"/>
      <c r="RMS74" s="386"/>
      <c r="RMT74" s="386"/>
      <c r="RMU74" s="386"/>
      <c r="RMV74" s="386"/>
      <c r="RMW74" s="386"/>
      <c r="RMX74" s="386"/>
      <c r="RMY74" s="386"/>
      <c r="RMZ74" s="386"/>
      <c r="RNA74" s="386"/>
      <c r="RNB74" s="386"/>
      <c r="RNC74" s="386"/>
      <c r="RND74" s="386"/>
      <c r="RNE74" s="386"/>
      <c r="RNF74" s="386"/>
      <c r="RNG74" s="386"/>
      <c r="RNH74" s="386"/>
      <c r="RNI74" s="386"/>
      <c r="RNJ74" s="386"/>
      <c r="RNK74" s="386"/>
      <c r="RNL74" s="386"/>
      <c r="RNM74" s="386"/>
      <c r="RNN74" s="386"/>
      <c r="RNO74" s="386"/>
      <c r="RNP74" s="386"/>
      <c r="RNQ74" s="386"/>
      <c r="RNR74" s="386"/>
      <c r="RNS74" s="386"/>
      <c r="RNT74" s="386"/>
      <c r="RNU74" s="386"/>
      <c r="RNV74" s="386"/>
      <c r="RNW74" s="386"/>
      <c r="RNX74" s="386"/>
      <c r="RNY74" s="386"/>
      <c r="RNZ74" s="386"/>
      <c r="ROA74" s="386"/>
      <c r="ROB74" s="386"/>
      <c r="ROC74" s="386"/>
      <c r="ROD74" s="386"/>
      <c r="ROE74" s="386"/>
      <c r="ROF74" s="386"/>
      <c r="ROG74" s="386"/>
      <c r="ROH74" s="386"/>
      <c r="ROI74" s="386"/>
      <c r="ROJ74" s="386"/>
      <c r="ROK74" s="386"/>
      <c r="ROL74" s="386"/>
      <c r="ROM74" s="386"/>
      <c r="RON74" s="386"/>
      <c r="ROO74" s="386"/>
      <c r="ROP74" s="386"/>
      <c r="ROQ74" s="386"/>
      <c r="ROR74" s="386"/>
      <c r="ROS74" s="386"/>
      <c r="ROT74" s="386"/>
      <c r="ROU74" s="386"/>
      <c r="ROV74" s="386"/>
      <c r="ROW74" s="386"/>
      <c r="ROX74" s="386"/>
      <c r="ROY74" s="386"/>
      <c r="ROZ74" s="386"/>
      <c r="RPA74" s="386"/>
      <c r="RPB74" s="386"/>
      <c r="RPC74" s="386"/>
      <c r="RPD74" s="386"/>
      <c r="RPE74" s="386"/>
      <c r="RPF74" s="386"/>
      <c r="RPG74" s="386"/>
      <c r="RPH74" s="386"/>
      <c r="RPI74" s="386"/>
      <c r="RPJ74" s="386"/>
      <c r="RPK74" s="386"/>
      <c r="RPL74" s="386"/>
      <c r="RPM74" s="386"/>
      <c r="RPN74" s="386"/>
      <c r="RPO74" s="386"/>
      <c r="RPP74" s="386"/>
      <c r="RPQ74" s="386"/>
      <c r="RPR74" s="386"/>
      <c r="RPS74" s="386"/>
      <c r="RPT74" s="386"/>
      <c r="RPU74" s="386"/>
      <c r="RPV74" s="386"/>
      <c r="RPW74" s="386"/>
      <c r="RPX74" s="386"/>
      <c r="RPY74" s="386"/>
      <c r="RPZ74" s="386"/>
      <c r="RQA74" s="386"/>
      <c r="RQB74" s="386"/>
      <c r="RQC74" s="386"/>
      <c r="RQD74" s="386"/>
      <c r="RQE74" s="386"/>
      <c r="RQF74" s="386"/>
      <c r="RQG74" s="386"/>
      <c r="RQH74" s="386"/>
      <c r="RQI74" s="386"/>
      <c r="RQJ74" s="386"/>
      <c r="RQK74" s="386"/>
      <c r="RQL74" s="386"/>
      <c r="RQM74" s="386"/>
      <c r="RQN74" s="386"/>
      <c r="RQO74" s="386"/>
      <c r="RQP74" s="386"/>
      <c r="RQQ74" s="386"/>
      <c r="RQR74" s="386"/>
      <c r="RQS74" s="386"/>
      <c r="RQT74" s="386"/>
      <c r="RQU74" s="386"/>
      <c r="RQV74" s="386"/>
      <c r="RQW74" s="386"/>
      <c r="RQX74" s="386"/>
      <c r="RQY74" s="386"/>
      <c r="RQZ74" s="386"/>
      <c r="RRA74" s="386"/>
      <c r="RRB74" s="386"/>
      <c r="RRC74" s="386"/>
      <c r="RRD74" s="386"/>
      <c r="RRE74" s="386"/>
      <c r="RRF74" s="386"/>
      <c r="RRG74" s="386"/>
      <c r="RRH74" s="386"/>
      <c r="RRI74" s="386"/>
      <c r="RRJ74" s="386"/>
      <c r="RRK74" s="386"/>
      <c r="RRL74" s="386"/>
      <c r="RRM74" s="386"/>
      <c r="RRN74" s="386"/>
      <c r="RRO74" s="386"/>
      <c r="RRP74" s="386"/>
      <c r="RRQ74" s="386"/>
      <c r="RRR74" s="386"/>
      <c r="RRS74" s="386"/>
      <c r="RRT74" s="386"/>
      <c r="RRU74" s="386"/>
      <c r="RRV74" s="386"/>
      <c r="RRW74" s="386"/>
      <c r="RRX74" s="386"/>
      <c r="RRY74" s="386"/>
      <c r="RRZ74" s="386"/>
      <c r="RSA74" s="386"/>
      <c r="RSB74" s="386"/>
      <c r="RSC74" s="386"/>
      <c r="RSD74" s="386"/>
      <c r="RSE74" s="386"/>
      <c r="RSF74" s="386"/>
      <c r="RSG74" s="386"/>
      <c r="RSH74" s="386"/>
      <c r="RSI74" s="386"/>
      <c r="RSJ74" s="386"/>
      <c r="RSK74" s="386"/>
      <c r="RSL74" s="386"/>
      <c r="RSM74" s="386"/>
      <c r="RSN74" s="386"/>
      <c r="RSO74" s="386"/>
      <c r="RSP74" s="386"/>
      <c r="RSQ74" s="386"/>
      <c r="RSR74" s="386"/>
      <c r="RSS74" s="386"/>
      <c r="RST74" s="386"/>
      <c r="RSU74" s="386"/>
      <c r="RSV74" s="386"/>
      <c r="RSW74" s="386"/>
      <c r="RSX74" s="386"/>
      <c r="RSY74" s="386"/>
      <c r="RSZ74" s="386"/>
      <c r="RTA74" s="386"/>
      <c r="RTB74" s="386"/>
      <c r="RTC74" s="386"/>
      <c r="RTD74" s="386"/>
      <c r="RTE74" s="386"/>
      <c r="RTF74" s="386"/>
      <c r="RTG74" s="386"/>
      <c r="RTH74" s="386"/>
      <c r="RTI74" s="386"/>
      <c r="RTJ74" s="386"/>
      <c r="RTK74" s="386"/>
      <c r="RTL74" s="386"/>
      <c r="RTM74" s="386"/>
      <c r="RTN74" s="386"/>
      <c r="RTO74" s="386"/>
      <c r="RTP74" s="386"/>
      <c r="RTQ74" s="386"/>
      <c r="RTR74" s="386"/>
      <c r="RTS74" s="386"/>
      <c r="RTT74" s="386"/>
      <c r="RTU74" s="386"/>
      <c r="RTV74" s="386"/>
      <c r="RTW74" s="386"/>
      <c r="RTX74" s="386"/>
      <c r="RTY74" s="386"/>
      <c r="RTZ74" s="386"/>
      <c r="RUA74" s="386"/>
      <c r="RUB74" s="386"/>
      <c r="RUC74" s="386"/>
      <c r="RUD74" s="386"/>
      <c r="RUE74" s="386"/>
      <c r="RUF74" s="386"/>
      <c r="RUG74" s="386"/>
      <c r="RUH74" s="386"/>
      <c r="RUI74" s="386"/>
      <c r="RUJ74" s="386"/>
      <c r="RUK74" s="386"/>
      <c r="RUL74" s="386"/>
      <c r="RUM74" s="386"/>
      <c r="RUN74" s="386"/>
      <c r="RUO74" s="386"/>
      <c r="RUP74" s="386"/>
      <c r="RUQ74" s="386"/>
      <c r="RUR74" s="386"/>
      <c r="RUS74" s="386"/>
      <c r="RUT74" s="386"/>
      <c r="RUU74" s="386"/>
      <c r="RUV74" s="386"/>
      <c r="RUW74" s="386"/>
      <c r="RUX74" s="386"/>
      <c r="RUY74" s="386"/>
      <c r="RUZ74" s="386"/>
      <c r="RVA74" s="386"/>
      <c r="RVB74" s="386"/>
      <c r="RVC74" s="386"/>
      <c r="RVD74" s="386"/>
      <c r="RVE74" s="386"/>
      <c r="RVF74" s="386"/>
      <c r="RVG74" s="386"/>
      <c r="RVH74" s="386"/>
      <c r="RVI74" s="386"/>
      <c r="RVJ74" s="386"/>
      <c r="RVK74" s="386"/>
      <c r="RVL74" s="386"/>
      <c r="RVM74" s="386"/>
      <c r="RVN74" s="386"/>
      <c r="RVO74" s="386"/>
      <c r="RVP74" s="386"/>
      <c r="RVQ74" s="386"/>
      <c r="RVR74" s="386"/>
      <c r="RVS74" s="386"/>
      <c r="RVT74" s="386"/>
      <c r="RVU74" s="386"/>
      <c r="RVV74" s="386"/>
      <c r="RVW74" s="386"/>
      <c r="RVX74" s="386"/>
      <c r="RVY74" s="386"/>
      <c r="RVZ74" s="386"/>
      <c r="RWA74" s="386"/>
      <c r="RWB74" s="386"/>
      <c r="RWC74" s="386"/>
      <c r="RWD74" s="386"/>
      <c r="RWE74" s="386"/>
      <c r="RWF74" s="386"/>
      <c r="RWG74" s="386"/>
      <c r="RWH74" s="386"/>
      <c r="RWI74" s="386"/>
      <c r="RWJ74" s="386"/>
      <c r="RWK74" s="386"/>
      <c r="RWL74" s="386"/>
      <c r="RWM74" s="386"/>
      <c r="RWN74" s="386"/>
      <c r="RWO74" s="386"/>
      <c r="RWP74" s="386"/>
      <c r="RWQ74" s="386"/>
      <c r="RWR74" s="386"/>
      <c r="RWS74" s="386"/>
      <c r="RWT74" s="386"/>
      <c r="RWU74" s="386"/>
      <c r="RWV74" s="386"/>
      <c r="RWW74" s="386"/>
      <c r="RWX74" s="386"/>
      <c r="RWY74" s="386"/>
      <c r="RWZ74" s="386"/>
      <c r="RXA74" s="386"/>
      <c r="RXB74" s="386"/>
      <c r="RXC74" s="386"/>
      <c r="RXD74" s="386"/>
      <c r="RXE74" s="386"/>
      <c r="RXF74" s="386"/>
      <c r="RXG74" s="386"/>
      <c r="RXH74" s="386"/>
      <c r="RXI74" s="386"/>
      <c r="RXJ74" s="386"/>
      <c r="RXK74" s="386"/>
      <c r="RXL74" s="386"/>
      <c r="RXM74" s="386"/>
      <c r="RXN74" s="386"/>
      <c r="RXO74" s="386"/>
      <c r="RXP74" s="386"/>
      <c r="RXQ74" s="386"/>
      <c r="RXR74" s="386"/>
      <c r="RXS74" s="386"/>
      <c r="RXT74" s="386"/>
      <c r="RXU74" s="386"/>
      <c r="RXV74" s="386"/>
      <c r="RXW74" s="386"/>
      <c r="RXX74" s="386"/>
      <c r="RXY74" s="386"/>
      <c r="RXZ74" s="386"/>
      <c r="RYA74" s="386"/>
      <c r="RYB74" s="386"/>
      <c r="RYC74" s="386"/>
      <c r="RYD74" s="386"/>
      <c r="RYE74" s="386"/>
      <c r="RYF74" s="386"/>
      <c r="RYG74" s="386"/>
      <c r="RYH74" s="386"/>
      <c r="RYI74" s="386"/>
      <c r="RYJ74" s="386"/>
      <c r="RYK74" s="386"/>
      <c r="RYL74" s="386"/>
      <c r="RYM74" s="386"/>
      <c r="RYN74" s="386"/>
      <c r="RYO74" s="386"/>
      <c r="RYP74" s="386"/>
      <c r="RYQ74" s="386"/>
      <c r="RYR74" s="386"/>
      <c r="RYS74" s="386"/>
      <c r="RYT74" s="386"/>
      <c r="RYU74" s="386"/>
      <c r="RYV74" s="386"/>
      <c r="RYW74" s="386"/>
      <c r="RYX74" s="386"/>
      <c r="RYY74" s="386"/>
      <c r="RYZ74" s="386"/>
      <c r="RZA74" s="386"/>
      <c r="RZB74" s="386"/>
      <c r="RZC74" s="386"/>
      <c r="RZD74" s="386"/>
      <c r="RZE74" s="386"/>
      <c r="RZF74" s="386"/>
      <c r="RZG74" s="386"/>
      <c r="RZH74" s="386"/>
      <c r="RZI74" s="386"/>
      <c r="RZJ74" s="386"/>
      <c r="RZK74" s="386"/>
      <c r="RZL74" s="386"/>
      <c r="RZM74" s="386"/>
      <c r="RZN74" s="386"/>
      <c r="RZO74" s="386"/>
      <c r="RZP74" s="386"/>
      <c r="RZQ74" s="386"/>
      <c r="RZR74" s="386"/>
      <c r="RZS74" s="386"/>
      <c r="RZT74" s="386"/>
      <c r="RZU74" s="386"/>
      <c r="RZV74" s="386"/>
      <c r="RZW74" s="386"/>
      <c r="RZX74" s="386"/>
      <c r="RZY74" s="386"/>
      <c r="RZZ74" s="386"/>
      <c r="SAA74" s="386"/>
      <c r="SAB74" s="386"/>
      <c r="SAC74" s="386"/>
      <c r="SAD74" s="386"/>
      <c r="SAE74" s="386"/>
      <c r="SAF74" s="386"/>
      <c r="SAG74" s="386"/>
      <c r="SAH74" s="386"/>
      <c r="SAI74" s="386"/>
      <c r="SAJ74" s="386"/>
      <c r="SAK74" s="386"/>
      <c r="SAL74" s="386"/>
      <c r="SAM74" s="386"/>
      <c r="SAN74" s="386"/>
      <c r="SAO74" s="386"/>
      <c r="SAP74" s="386"/>
      <c r="SAQ74" s="386"/>
      <c r="SAR74" s="386"/>
      <c r="SAS74" s="386"/>
      <c r="SAT74" s="386"/>
      <c r="SAU74" s="386"/>
      <c r="SAV74" s="386"/>
      <c r="SAW74" s="386"/>
      <c r="SAX74" s="386"/>
      <c r="SAY74" s="386"/>
      <c r="SAZ74" s="386"/>
      <c r="SBA74" s="386"/>
      <c r="SBB74" s="386"/>
      <c r="SBC74" s="386"/>
      <c r="SBD74" s="386"/>
      <c r="SBE74" s="386"/>
      <c r="SBF74" s="386"/>
      <c r="SBG74" s="386"/>
      <c r="SBH74" s="386"/>
      <c r="SBI74" s="386"/>
      <c r="SBJ74" s="386"/>
      <c r="SBK74" s="386"/>
      <c r="SBL74" s="386"/>
      <c r="SBM74" s="386"/>
      <c r="SBN74" s="386"/>
      <c r="SBO74" s="386"/>
      <c r="SBP74" s="386"/>
      <c r="SBQ74" s="386"/>
      <c r="SBR74" s="386"/>
      <c r="SBS74" s="386"/>
      <c r="SBT74" s="386"/>
      <c r="SBU74" s="386"/>
      <c r="SBV74" s="386"/>
      <c r="SBW74" s="386"/>
      <c r="SBX74" s="386"/>
      <c r="SBY74" s="386"/>
      <c r="SBZ74" s="386"/>
      <c r="SCA74" s="386"/>
      <c r="SCB74" s="386"/>
      <c r="SCC74" s="386"/>
      <c r="SCD74" s="386"/>
      <c r="SCE74" s="386"/>
      <c r="SCF74" s="386"/>
      <c r="SCG74" s="386"/>
      <c r="SCH74" s="386"/>
      <c r="SCI74" s="386"/>
      <c r="SCJ74" s="386"/>
      <c r="SCK74" s="386"/>
      <c r="SCL74" s="386"/>
      <c r="SCM74" s="386"/>
      <c r="SCN74" s="386"/>
      <c r="SCO74" s="386"/>
      <c r="SCP74" s="386"/>
      <c r="SCQ74" s="386"/>
      <c r="SCR74" s="386"/>
      <c r="SCS74" s="386"/>
      <c r="SCT74" s="386"/>
      <c r="SCU74" s="386"/>
      <c r="SCV74" s="386"/>
      <c r="SCW74" s="386"/>
      <c r="SCX74" s="386"/>
      <c r="SCY74" s="386"/>
      <c r="SCZ74" s="386"/>
      <c r="SDA74" s="386"/>
      <c r="SDB74" s="386"/>
      <c r="SDC74" s="386"/>
      <c r="SDD74" s="386"/>
      <c r="SDE74" s="386"/>
      <c r="SDF74" s="386"/>
      <c r="SDG74" s="386"/>
      <c r="SDH74" s="386"/>
      <c r="SDI74" s="386"/>
      <c r="SDJ74" s="386"/>
      <c r="SDK74" s="386"/>
      <c r="SDL74" s="386"/>
      <c r="SDM74" s="386"/>
      <c r="SDN74" s="386"/>
      <c r="SDO74" s="386"/>
      <c r="SDP74" s="386"/>
      <c r="SDQ74" s="386"/>
      <c r="SDR74" s="386"/>
      <c r="SDS74" s="386"/>
      <c r="SDT74" s="386"/>
      <c r="SDU74" s="386"/>
      <c r="SDV74" s="386"/>
      <c r="SDW74" s="386"/>
      <c r="SDX74" s="386"/>
      <c r="SDY74" s="386"/>
      <c r="SDZ74" s="386"/>
      <c r="SEA74" s="386"/>
      <c r="SEB74" s="386"/>
      <c r="SEC74" s="386"/>
      <c r="SED74" s="386"/>
      <c r="SEE74" s="386"/>
      <c r="SEF74" s="386"/>
      <c r="SEG74" s="386"/>
      <c r="SEH74" s="386"/>
      <c r="SEI74" s="386"/>
      <c r="SEJ74" s="386"/>
      <c r="SEK74" s="386"/>
      <c r="SEL74" s="386"/>
      <c r="SEM74" s="386"/>
      <c r="SEN74" s="386"/>
      <c r="SEO74" s="386"/>
      <c r="SEP74" s="386"/>
      <c r="SEQ74" s="386"/>
      <c r="SER74" s="386"/>
      <c r="SES74" s="386"/>
      <c r="SET74" s="386"/>
      <c r="SEU74" s="386"/>
      <c r="SEV74" s="386"/>
      <c r="SEW74" s="386"/>
      <c r="SEX74" s="386"/>
      <c r="SEY74" s="386"/>
      <c r="SEZ74" s="386"/>
      <c r="SFA74" s="386"/>
      <c r="SFB74" s="386"/>
      <c r="SFC74" s="386"/>
      <c r="SFD74" s="386"/>
      <c r="SFE74" s="386"/>
      <c r="SFF74" s="386"/>
      <c r="SFG74" s="386"/>
      <c r="SFH74" s="386"/>
      <c r="SFI74" s="386"/>
      <c r="SFJ74" s="386"/>
      <c r="SFK74" s="386"/>
      <c r="SFL74" s="386"/>
      <c r="SFM74" s="386"/>
      <c r="SFN74" s="386"/>
      <c r="SFO74" s="386"/>
      <c r="SFP74" s="386"/>
      <c r="SFQ74" s="386"/>
      <c r="SFR74" s="386"/>
      <c r="SFS74" s="386"/>
      <c r="SFT74" s="386"/>
      <c r="SFU74" s="386"/>
      <c r="SFV74" s="386"/>
      <c r="SFW74" s="386"/>
      <c r="SFX74" s="386"/>
      <c r="SFY74" s="386"/>
      <c r="SFZ74" s="386"/>
      <c r="SGA74" s="386"/>
      <c r="SGB74" s="386"/>
      <c r="SGC74" s="386"/>
      <c r="SGD74" s="386"/>
      <c r="SGE74" s="386"/>
      <c r="SGF74" s="386"/>
      <c r="SGG74" s="386"/>
      <c r="SGH74" s="386"/>
      <c r="SGI74" s="386"/>
      <c r="SGJ74" s="386"/>
      <c r="SGK74" s="386"/>
      <c r="SGL74" s="386"/>
      <c r="SGM74" s="386"/>
      <c r="SGN74" s="386"/>
      <c r="SGO74" s="386"/>
      <c r="SGP74" s="386"/>
      <c r="SGQ74" s="386"/>
      <c r="SGR74" s="386"/>
      <c r="SGS74" s="386"/>
      <c r="SGT74" s="386"/>
      <c r="SGU74" s="386"/>
      <c r="SGV74" s="386"/>
      <c r="SGW74" s="386"/>
      <c r="SGX74" s="386"/>
      <c r="SGY74" s="386"/>
      <c r="SGZ74" s="386"/>
      <c r="SHA74" s="386"/>
      <c r="SHB74" s="386"/>
      <c r="SHC74" s="386"/>
      <c r="SHD74" s="386"/>
      <c r="SHE74" s="386"/>
      <c r="SHF74" s="386"/>
      <c r="SHG74" s="386"/>
      <c r="SHH74" s="386"/>
      <c r="SHI74" s="386"/>
      <c r="SHJ74" s="386"/>
      <c r="SHK74" s="386"/>
      <c r="SHL74" s="386"/>
      <c r="SHM74" s="386"/>
      <c r="SHN74" s="386"/>
      <c r="SHO74" s="386"/>
      <c r="SHP74" s="386"/>
      <c r="SHQ74" s="386"/>
      <c r="SHR74" s="386"/>
      <c r="SHS74" s="386"/>
      <c r="SHT74" s="386"/>
      <c r="SHU74" s="386"/>
      <c r="SHV74" s="386"/>
      <c r="SHW74" s="386"/>
      <c r="SHX74" s="386"/>
      <c r="SHY74" s="386"/>
      <c r="SHZ74" s="386"/>
      <c r="SIA74" s="386"/>
      <c r="SIB74" s="386"/>
      <c r="SIC74" s="386"/>
      <c r="SID74" s="386"/>
      <c r="SIE74" s="386"/>
      <c r="SIF74" s="386"/>
      <c r="SIG74" s="386"/>
      <c r="SIH74" s="386"/>
      <c r="SII74" s="386"/>
      <c r="SIJ74" s="386"/>
      <c r="SIK74" s="386"/>
      <c r="SIL74" s="386"/>
      <c r="SIM74" s="386"/>
      <c r="SIN74" s="386"/>
      <c r="SIO74" s="386"/>
      <c r="SIP74" s="386"/>
      <c r="SIQ74" s="386"/>
      <c r="SIR74" s="386"/>
      <c r="SIS74" s="386"/>
      <c r="SIT74" s="386"/>
      <c r="SIU74" s="386"/>
      <c r="SIV74" s="386"/>
      <c r="SIW74" s="386"/>
      <c r="SIX74" s="386"/>
      <c r="SIY74" s="386"/>
      <c r="SIZ74" s="386"/>
      <c r="SJA74" s="386"/>
      <c r="SJB74" s="386"/>
      <c r="SJC74" s="386"/>
      <c r="SJD74" s="386"/>
      <c r="SJE74" s="386"/>
      <c r="SJF74" s="386"/>
      <c r="SJG74" s="386"/>
      <c r="SJH74" s="386"/>
      <c r="SJI74" s="386"/>
      <c r="SJJ74" s="386"/>
      <c r="SJK74" s="386"/>
      <c r="SJL74" s="386"/>
      <c r="SJM74" s="386"/>
      <c r="SJN74" s="386"/>
      <c r="SJO74" s="386"/>
      <c r="SJP74" s="386"/>
      <c r="SJQ74" s="386"/>
      <c r="SJR74" s="386"/>
      <c r="SJS74" s="386"/>
      <c r="SJT74" s="386"/>
      <c r="SJU74" s="386"/>
      <c r="SJV74" s="386"/>
      <c r="SJW74" s="386"/>
      <c r="SJX74" s="386"/>
      <c r="SJY74" s="386"/>
      <c r="SJZ74" s="386"/>
      <c r="SKA74" s="386"/>
      <c r="SKB74" s="386"/>
      <c r="SKC74" s="386"/>
      <c r="SKD74" s="386"/>
      <c r="SKE74" s="386"/>
      <c r="SKF74" s="386"/>
      <c r="SKG74" s="386"/>
      <c r="SKH74" s="386"/>
      <c r="SKI74" s="386"/>
      <c r="SKJ74" s="386"/>
      <c r="SKK74" s="386"/>
      <c r="SKL74" s="386"/>
      <c r="SKM74" s="386"/>
      <c r="SKN74" s="386"/>
      <c r="SKO74" s="386"/>
      <c r="SKP74" s="386"/>
      <c r="SKQ74" s="386"/>
      <c r="SKR74" s="386"/>
      <c r="SKS74" s="386"/>
      <c r="SKT74" s="386"/>
      <c r="SKU74" s="386"/>
      <c r="SKV74" s="386"/>
      <c r="SKW74" s="386"/>
      <c r="SKX74" s="386"/>
      <c r="SKY74" s="386"/>
      <c r="SKZ74" s="386"/>
      <c r="SLA74" s="386"/>
      <c r="SLB74" s="386"/>
      <c r="SLC74" s="386"/>
      <c r="SLD74" s="386"/>
      <c r="SLE74" s="386"/>
      <c r="SLF74" s="386"/>
      <c r="SLG74" s="386"/>
      <c r="SLH74" s="386"/>
      <c r="SLI74" s="386"/>
      <c r="SLJ74" s="386"/>
      <c r="SLK74" s="386"/>
      <c r="SLL74" s="386"/>
      <c r="SLM74" s="386"/>
      <c r="SLN74" s="386"/>
      <c r="SLO74" s="386"/>
      <c r="SLP74" s="386"/>
      <c r="SLQ74" s="386"/>
      <c r="SLR74" s="386"/>
      <c r="SLS74" s="386"/>
      <c r="SLT74" s="386"/>
      <c r="SLU74" s="386"/>
      <c r="SLV74" s="386"/>
      <c r="SLW74" s="386"/>
      <c r="SLX74" s="386"/>
      <c r="SLY74" s="386"/>
      <c r="SLZ74" s="386"/>
      <c r="SMA74" s="386"/>
      <c r="SMB74" s="386"/>
      <c r="SMC74" s="386"/>
      <c r="SMD74" s="386"/>
      <c r="SME74" s="386"/>
      <c r="SMF74" s="386"/>
      <c r="SMG74" s="386"/>
      <c r="SMH74" s="386"/>
      <c r="SMI74" s="386"/>
      <c r="SMJ74" s="386"/>
      <c r="SMK74" s="386"/>
      <c r="SML74" s="386"/>
      <c r="SMM74" s="386"/>
      <c r="SMN74" s="386"/>
      <c r="SMO74" s="386"/>
      <c r="SMP74" s="386"/>
      <c r="SMQ74" s="386"/>
      <c r="SMR74" s="386"/>
      <c r="SMS74" s="386"/>
      <c r="SMT74" s="386"/>
      <c r="SMU74" s="386"/>
      <c r="SMV74" s="386"/>
      <c r="SMW74" s="386"/>
      <c r="SMX74" s="386"/>
      <c r="SMY74" s="386"/>
      <c r="SMZ74" s="386"/>
      <c r="SNA74" s="386"/>
      <c r="SNB74" s="386"/>
      <c r="SNC74" s="386"/>
      <c r="SND74" s="386"/>
      <c r="SNE74" s="386"/>
      <c r="SNF74" s="386"/>
      <c r="SNG74" s="386"/>
      <c r="SNH74" s="386"/>
      <c r="SNI74" s="386"/>
      <c r="SNJ74" s="386"/>
      <c r="SNK74" s="386"/>
      <c r="SNL74" s="386"/>
      <c r="SNM74" s="386"/>
      <c r="SNN74" s="386"/>
      <c r="SNO74" s="386"/>
      <c r="SNP74" s="386"/>
      <c r="SNQ74" s="386"/>
      <c r="SNR74" s="386"/>
      <c r="SNS74" s="386"/>
      <c r="SNT74" s="386"/>
      <c r="SNU74" s="386"/>
      <c r="SNV74" s="386"/>
      <c r="SNW74" s="386"/>
      <c r="SNX74" s="386"/>
      <c r="SNY74" s="386"/>
      <c r="SNZ74" s="386"/>
      <c r="SOA74" s="386"/>
      <c r="SOB74" s="386"/>
      <c r="SOC74" s="386"/>
      <c r="SOD74" s="386"/>
      <c r="SOE74" s="386"/>
      <c r="SOF74" s="386"/>
      <c r="SOG74" s="386"/>
      <c r="SOH74" s="386"/>
      <c r="SOI74" s="386"/>
      <c r="SOJ74" s="386"/>
      <c r="SOK74" s="386"/>
      <c r="SOL74" s="386"/>
      <c r="SOM74" s="386"/>
      <c r="SON74" s="386"/>
      <c r="SOO74" s="386"/>
      <c r="SOP74" s="386"/>
      <c r="SOQ74" s="386"/>
      <c r="SOR74" s="386"/>
      <c r="SOS74" s="386"/>
      <c r="SOT74" s="386"/>
      <c r="SOU74" s="386"/>
      <c r="SOV74" s="386"/>
      <c r="SOW74" s="386"/>
      <c r="SOX74" s="386"/>
      <c r="SOY74" s="386"/>
      <c r="SOZ74" s="386"/>
      <c r="SPA74" s="386"/>
      <c r="SPB74" s="386"/>
      <c r="SPC74" s="386"/>
      <c r="SPD74" s="386"/>
      <c r="SPE74" s="386"/>
      <c r="SPF74" s="386"/>
      <c r="SPG74" s="386"/>
      <c r="SPH74" s="386"/>
      <c r="SPI74" s="386"/>
      <c r="SPJ74" s="386"/>
      <c r="SPK74" s="386"/>
      <c r="SPL74" s="386"/>
      <c r="SPM74" s="386"/>
      <c r="SPN74" s="386"/>
      <c r="SPO74" s="386"/>
      <c r="SPP74" s="386"/>
      <c r="SPQ74" s="386"/>
      <c r="SPR74" s="386"/>
      <c r="SPS74" s="386"/>
      <c r="SPT74" s="386"/>
      <c r="SPU74" s="386"/>
      <c r="SPV74" s="386"/>
      <c r="SPW74" s="386"/>
      <c r="SPX74" s="386"/>
      <c r="SPY74" s="386"/>
      <c r="SPZ74" s="386"/>
      <c r="SQA74" s="386"/>
      <c r="SQB74" s="386"/>
      <c r="SQC74" s="386"/>
      <c r="SQD74" s="386"/>
      <c r="SQE74" s="386"/>
      <c r="SQF74" s="386"/>
      <c r="SQG74" s="386"/>
      <c r="SQH74" s="386"/>
      <c r="SQI74" s="386"/>
      <c r="SQJ74" s="386"/>
      <c r="SQK74" s="386"/>
      <c r="SQL74" s="386"/>
      <c r="SQM74" s="386"/>
      <c r="SQN74" s="386"/>
      <c r="SQO74" s="386"/>
      <c r="SQP74" s="386"/>
      <c r="SQQ74" s="386"/>
      <c r="SQR74" s="386"/>
      <c r="SQS74" s="386"/>
      <c r="SQT74" s="386"/>
      <c r="SQU74" s="386"/>
      <c r="SQV74" s="386"/>
      <c r="SQW74" s="386"/>
      <c r="SQX74" s="386"/>
      <c r="SQY74" s="386"/>
      <c r="SQZ74" s="386"/>
      <c r="SRA74" s="386"/>
      <c r="SRB74" s="386"/>
      <c r="SRC74" s="386"/>
      <c r="SRD74" s="386"/>
      <c r="SRE74" s="386"/>
      <c r="SRF74" s="386"/>
      <c r="SRG74" s="386"/>
      <c r="SRH74" s="386"/>
      <c r="SRI74" s="386"/>
      <c r="SRJ74" s="386"/>
      <c r="SRK74" s="386"/>
      <c r="SRL74" s="386"/>
      <c r="SRM74" s="386"/>
      <c r="SRN74" s="386"/>
      <c r="SRO74" s="386"/>
      <c r="SRP74" s="386"/>
      <c r="SRQ74" s="386"/>
      <c r="SRR74" s="386"/>
      <c r="SRS74" s="386"/>
      <c r="SRT74" s="386"/>
      <c r="SRU74" s="386"/>
      <c r="SRV74" s="386"/>
      <c r="SRW74" s="386"/>
      <c r="SRX74" s="386"/>
      <c r="SRY74" s="386"/>
      <c r="SRZ74" s="386"/>
      <c r="SSA74" s="386"/>
      <c r="SSB74" s="386"/>
      <c r="SSC74" s="386"/>
      <c r="SSD74" s="386"/>
      <c r="SSE74" s="386"/>
      <c r="SSF74" s="386"/>
      <c r="SSG74" s="386"/>
      <c r="SSH74" s="386"/>
      <c r="SSI74" s="386"/>
      <c r="SSJ74" s="386"/>
      <c r="SSK74" s="386"/>
      <c r="SSL74" s="386"/>
      <c r="SSM74" s="386"/>
      <c r="SSN74" s="386"/>
      <c r="SSO74" s="386"/>
      <c r="SSP74" s="386"/>
      <c r="SSQ74" s="386"/>
      <c r="SSR74" s="386"/>
      <c r="SSS74" s="386"/>
      <c r="SST74" s="386"/>
      <c r="SSU74" s="386"/>
      <c r="SSV74" s="386"/>
      <c r="SSW74" s="386"/>
      <c r="SSX74" s="386"/>
      <c r="SSY74" s="386"/>
      <c r="SSZ74" s="386"/>
      <c r="STA74" s="386"/>
      <c r="STB74" s="386"/>
      <c r="STC74" s="386"/>
      <c r="STD74" s="386"/>
      <c r="STE74" s="386"/>
      <c r="STF74" s="386"/>
      <c r="STG74" s="386"/>
      <c r="STH74" s="386"/>
      <c r="STI74" s="386"/>
      <c r="STJ74" s="386"/>
      <c r="STK74" s="386"/>
      <c r="STL74" s="386"/>
      <c r="STM74" s="386"/>
      <c r="STN74" s="386"/>
      <c r="STO74" s="386"/>
      <c r="STP74" s="386"/>
      <c r="STQ74" s="386"/>
      <c r="STR74" s="386"/>
      <c r="STS74" s="386"/>
      <c r="STT74" s="386"/>
      <c r="STU74" s="386"/>
      <c r="STV74" s="386"/>
      <c r="STW74" s="386"/>
      <c r="STX74" s="386"/>
      <c r="STY74" s="386"/>
      <c r="STZ74" s="386"/>
      <c r="SUA74" s="386"/>
      <c r="SUB74" s="386"/>
      <c r="SUC74" s="386"/>
      <c r="SUD74" s="386"/>
      <c r="SUE74" s="386"/>
      <c r="SUF74" s="386"/>
      <c r="SUG74" s="386"/>
      <c r="SUH74" s="386"/>
      <c r="SUI74" s="386"/>
      <c r="SUJ74" s="386"/>
      <c r="SUK74" s="386"/>
      <c r="SUL74" s="386"/>
      <c r="SUM74" s="386"/>
      <c r="SUN74" s="386"/>
      <c r="SUO74" s="386"/>
      <c r="SUP74" s="386"/>
      <c r="SUQ74" s="386"/>
      <c r="SUR74" s="386"/>
      <c r="SUS74" s="386"/>
      <c r="SUT74" s="386"/>
      <c r="SUU74" s="386"/>
      <c r="SUV74" s="386"/>
      <c r="SUW74" s="386"/>
      <c r="SUX74" s="386"/>
      <c r="SUY74" s="386"/>
      <c r="SUZ74" s="386"/>
      <c r="SVA74" s="386"/>
      <c r="SVB74" s="386"/>
      <c r="SVC74" s="386"/>
      <c r="SVD74" s="386"/>
      <c r="SVE74" s="386"/>
      <c r="SVF74" s="386"/>
      <c r="SVG74" s="386"/>
      <c r="SVH74" s="386"/>
      <c r="SVI74" s="386"/>
      <c r="SVJ74" s="386"/>
      <c r="SVK74" s="386"/>
      <c r="SVL74" s="386"/>
      <c r="SVM74" s="386"/>
      <c r="SVN74" s="386"/>
      <c r="SVO74" s="386"/>
      <c r="SVP74" s="386"/>
      <c r="SVQ74" s="386"/>
      <c r="SVR74" s="386"/>
      <c r="SVS74" s="386"/>
      <c r="SVT74" s="386"/>
      <c r="SVU74" s="386"/>
      <c r="SVV74" s="386"/>
      <c r="SVW74" s="386"/>
      <c r="SVX74" s="386"/>
      <c r="SVY74" s="386"/>
      <c r="SVZ74" s="386"/>
      <c r="SWA74" s="386"/>
      <c r="SWB74" s="386"/>
      <c r="SWC74" s="386"/>
      <c r="SWD74" s="386"/>
      <c r="SWE74" s="386"/>
      <c r="SWF74" s="386"/>
      <c r="SWG74" s="386"/>
      <c r="SWH74" s="386"/>
      <c r="SWI74" s="386"/>
      <c r="SWJ74" s="386"/>
      <c r="SWK74" s="386"/>
      <c r="SWL74" s="386"/>
      <c r="SWM74" s="386"/>
      <c r="SWN74" s="386"/>
      <c r="SWO74" s="386"/>
      <c r="SWP74" s="386"/>
      <c r="SWQ74" s="386"/>
      <c r="SWR74" s="386"/>
      <c r="SWS74" s="386"/>
      <c r="SWT74" s="386"/>
      <c r="SWU74" s="386"/>
      <c r="SWV74" s="386"/>
      <c r="SWW74" s="386"/>
      <c r="SWX74" s="386"/>
      <c r="SWY74" s="386"/>
      <c r="SWZ74" s="386"/>
      <c r="SXA74" s="386"/>
      <c r="SXB74" s="386"/>
      <c r="SXC74" s="386"/>
      <c r="SXD74" s="386"/>
      <c r="SXE74" s="386"/>
      <c r="SXF74" s="386"/>
      <c r="SXG74" s="386"/>
      <c r="SXH74" s="386"/>
      <c r="SXI74" s="386"/>
      <c r="SXJ74" s="386"/>
      <c r="SXK74" s="386"/>
      <c r="SXL74" s="386"/>
      <c r="SXM74" s="386"/>
      <c r="SXN74" s="386"/>
      <c r="SXO74" s="386"/>
      <c r="SXP74" s="386"/>
      <c r="SXQ74" s="386"/>
      <c r="SXR74" s="386"/>
      <c r="SXS74" s="386"/>
      <c r="SXT74" s="386"/>
      <c r="SXU74" s="386"/>
      <c r="SXV74" s="386"/>
      <c r="SXW74" s="386"/>
      <c r="SXX74" s="386"/>
      <c r="SXY74" s="386"/>
      <c r="SXZ74" s="386"/>
      <c r="SYA74" s="386"/>
      <c r="SYB74" s="386"/>
      <c r="SYC74" s="386"/>
      <c r="SYD74" s="386"/>
      <c r="SYE74" s="386"/>
      <c r="SYF74" s="386"/>
      <c r="SYG74" s="386"/>
      <c r="SYH74" s="386"/>
      <c r="SYI74" s="386"/>
      <c r="SYJ74" s="386"/>
      <c r="SYK74" s="386"/>
      <c r="SYL74" s="386"/>
      <c r="SYM74" s="386"/>
      <c r="SYN74" s="386"/>
      <c r="SYO74" s="386"/>
      <c r="SYP74" s="386"/>
      <c r="SYQ74" s="386"/>
      <c r="SYR74" s="386"/>
      <c r="SYS74" s="386"/>
      <c r="SYT74" s="386"/>
      <c r="SYU74" s="386"/>
      <c r="SYV74" s="386"/>
      <c r="SYW74" s="386"/>
      <c r="SYX74" s="386"/>
      <c r="SYY74" s="386"/>
      <c r="SYZ74" s="386"/>
      <c r="SZA74" s="386"/>
      <c r="SZB74" s="386"/>
      <c r="SZC74" s="386"/>
      <c r="SZD74" s="386"/>
      <c r="SZE74" s="386"/>
      <c r="SZF74" s="386"/>
      <c r="SZG74" s="386"/>
      <c r="SZH74" s="386"/>
      <c r="SZI74" s="386"/>
      <c r="SZJ74" s="386"/>
      <c r="SZK74" s="386"/>
      <c r="SZL74" s="386"/>
      <c r="SZM74" s="386"/>
      <c r="SZN74" s="386"/>
      <c r="SZO74" s="386"/>
      <c r="SZP74" s="386"/>
      <c r="SZQ74" s="386"/>
      <c r="SZR74" s="386"/>
      <c r="SZS74" s="386"/>
      <c r="SZT74" s="386"/>
      <c r="SZU74" s="386"/>
      <c r="SZV74" s="386"/>
      <c r="SZW74" s="386"/>
      <c r="SZX74" s="386"/>
      <c r="SZY74" s="386"/>
      <c r="SZZ74" s="386"/>
      <c r="TAA74" s="386"/>
      <c r="TAB74" s="386"/>
      <c r="TAC74" s="386"/>
      <c r="TAD74" s="386"/>
      <c r="TAE74" s="386"/>
      <c r="TAF74" s="386"/>
      <c r="TAG74" s="386"/>
      <c r="TAH74" s="386"/>
      <c r="TAI74" s="386"/>
      <c r="TAJ74" s="386"/>
      <c r="TAK74" s="386"/>
      <c r="TAL74" s="386"/>
      <c r="TAM74" s="386"/>
      <c r="TAN74" s="386"/>
      <c r="TAO74" s="386"/>
      <c r="TAP74" s="386"/>
      <c r="TAQ74" s="386"/>
      <c r="TAR74" s="386"/>
      <c r="TAS74" s="386"/>
      <c r="TAT74" s="386"/>
      <c r="TAU74" s="386"/>
      <c r="TAV74" s="386"/>
      <c r="TAW74" s="386"/>
      <c r="TAX74" s="386"/>
      <c r="TAY74" s="386"/>
      <c r="TAZ74" s="386"/>
      <c r="TBA74" s="386"/>
      <c r="TBB74" s="386"/>
      <c r="TBC74" s="386"/>
      <c r="TBD74" s="386"/>
      <c r="TBE74" s="386"/>
      <c r="TBF74" s="386"/>
      <c r="TBG74" s="386"/>
      <c r="TBH74" s="386"/>
      <c r="TBI74" s="386"/>
      <c r="TBJ74" s="386"/>
      <c r="TBK74" s="386"/>
      <c r="TBL74" s="386"/>
      <c r="TBM74" s="386"/>
      <c r="TBN74" s="386"/>
      <c r="TBO74" s="386"/>
      <c r="TBP74" s="386"/>
      <c r="TBQ74" s="386"/>
      <c r="TBR74" s="386"/>
      <c r="TBS74" s="386"/>
      <c r="TBT74" s="386"/>
      <c r="TBU74" s="386"/>
      <c r="TBV74" s="386"/>
      <c r="TBW74" s="386"/>
      <c r="TBX74" s="386"/>
      <c r="TBY74" s="386"/>
      <c r="TBZ74" s="386"/>
      <c r="TCA74" s="386"/>
      <c r="TCB74" s="386"/>
      <c r="TCC74" s="386"/>
      <c r="TCD74" s="386"/>
      <c r="TCE74" s="386"/>
      <c r="TCF74" s="386"/>
      <c r="TCG74" s="386"/>
      <c r="TCH74" s="386"/>
      <c r="TCI74" s="386"/>
      <c r="TCJ74" s="386"/>
      <c r="TCK74" s="386"/>
      <c r="TCL74" s="386"/>
      <c r="TCM74" s="386"/>
      <c r="TCN74" s="386"/>
      <c r="TCO74" s="386"/>
      <c r="TCP74" s="386"/>
      <c r="TCQ74" s="386"/>
      <c r="TCR74" s="386"/>
      <c r="TCS74" s="386"/>
      <c r="TCT74" s="386"/>
      <c r="TCU74" s="386"/>
      <c r="TCV74" s="386"/>
      <c r="TCW74" s="386"/>
      <c r="TCX74" s="386"/>
      <c r="TCY74" s="386"/>
      <c r="TCZ74" s="386"/>
      <c r="TDA74" s="386"/>
      <c r="TDB74" s="386"/>
      <c r="TDC74" s="386"/>
      <c r="TDD74" s="386"/>
      <c r="TDE74" s="386"/>
      <c r="TDF74" s="386"/>
      <c r="TDG74" s="386"/>
      <c r="TDH74" s="386"/>
      <c r="TDI74" s="386"/>
      <c r="TDJ74" s="386"/>
      <c r="TDK74" s="386"/>
      <c r="TDL74" s="386"/>
      <c r="TDM74" s="386"/>
      <c r="TDN74" s="386"/>
      <c r="TDO74" s="386"/>
      <c r="TDP74" s="386"/>
      <c r="TDQ74" s="386"/>
      <c r="TDR74" s="386"/>
      <c r="TDS74" s="386"/>
      <c r="TDT74" s="386"/>
      <c r="TDU74" s="386"/>
      <c r="TDV74" s="386"/>
      <c r="TDW74" s="386"/>
      <c r="TDX74" s="386"/>
      <c r="TDY74" s="386"/>
      <c r="TDZ74" s="386"/>
      <c r="TEA74" s="386"/>
      <c r="TEB74" s="386"/>
      <c r="TEC74" s="386"/>
      <c r="TED74" s="386"/>
      <c r="TEE74" s="386"/>
      <c r="TEF74" s="386"/>
      <c r="TEG74" s="386"/>
      <c r="TEH74" s="386"/>
      <c r="TEI74" s="386"/>
      <c r="TEJ74" s="386"/>
      <c r="TEK74" s="386"/>
      <c r="TEL74" s="386"/>
      <c r="TEM74" s="386"/>
      <c r="TEN74" s="386"/>
      <c r="TEO74" s="386"/>
      <c r="TEP74" s="386"/>
      <c r="TEQ74" s="386"/>
      <c r="TER74" s="386"/>
      <c r="TES74" s="386"/>
      <c r="TET74" s="386"/>
      <c r="TEU74" s="386"/>
      <c r="TEV74" s="386"/>
      <c r="TEW74" s="386"/>
      <c r="TEX74" s="386"/>
      <c r="TEY74" s="386"/>
      <c r="TEZ74" s="386"/>
      <c r="TFA74" s="386"/>
      <c r="TFB74" s="386"/>
      <c r="TFC74" s="386"/>
      <c r="TFD74" s="386"/>
      <c r="TFE74" s="386"/>
      <c r="TFF74" s="386"/>
      <c r="TFG74" s="386"/>
      <c r="TFH74" s="386"/>
      <c r="TFI74" s="386"/>
      <c r="TFJ74" s="386"/>
      <c r="TFK74" s="386"/>
      <c r="TFL74" s="386"/>
      <c r="TFM74" s="386"/>
      <c r="TFN74" s="386"/>
      <c r="TFO74" s="386"/>
      <c r="TFP74" s="386"/>
      <c r="TFQ74" s="386"/>
      <c r="TFR74" s="386"/>
      <c r="TFS74" s="386"/>
      <c r="TFT74" s="386"/>
      <c r="TFU74" s="386"/>
      <c r="TFV74" s="386"/>
      <c r="TFW74" s="386"/>
      <c r="TFX74" s="386"/>
      <c r="TFY74" s="386"/>
      <c r="TFZ74" s="386"/>
      <c r="TGA74" s="386"/>
      <c r="TGB74" s="386"/>
      <c r="TGC74" s="386"/>
      <c r="TGD74" s="386"/>
      <c r="TGE74" s="386"/>
      <c r="TGF74" s="386"/>
      <c r="TGG74" s="386"/>
      <c r="TGH74" s="386"/>
      <c r="TGI74" s="386"/>
      <c r="TGJ74" s="386"/>
      <c r="TGK74" s="386"/>
      <c r="TGL74" s="386"/>
      <c r="TGM74" s="386"/>
      <c r="TGN74" s="386"/>
      <c r="TGO74" s="386"/>
      <c r="TGP74" s="386"/>
      <c r="TGQ74" s="386"/>
      <c r="TGR74" s="386"/>
      <c r="TGS74" s="386"/>
      <c r="TGT74" s="386"/>
      <c r="TGU74" s="386"/>
      <c r="TGV74" s="386"/>
      <c r="TGW74" s="386"/>
      <c r="TGX74" s="386"/>
      <c r="TGY74" s="386"/>
      <c r="TGZ74" s="386"/>
      <c r="THA74" s="386"/>
      <c r="THB74" s="386"/>
      <c r="THC74" s="386"/>
      <c r="THD74" s="386"/>
      <c r="THE74" s="386"/>
      <c r="THF74" s="386"/>
      <c r="THG74" s="386"/>
      <c r="THH74" s="386"/>
      <c r="THI74" s="386"/>
      <c r="THJ74" s="386"/>
      <c r="THK74" s="386"/>
      <c r="THL74" s="386"/>
      <c r="THM74" s="386"/>
      <c r="THN74" s="386"/>
      <c r="THO74" s="386"/>
      <c r="THP74" s="386"/>
      <c r="THQ74" s="386"/>
      <c r="THR74" s="386"/>
      <c r="THS74" s="386"/>
      <c r="THT74" s="386"/>
      <c r="THU74" s="386"/>
      <c r="THV74" s="386"/>
      <c r="THW74" s="386"/>
      <c r="THX74" s="386"/>
      <c r="THY74" s="386"/>
      <c r="THZ74" s="386"/>
      <c r="TIA74" s="386"/>
      <c r="TIB74" s="386"/>
      <c r="TIC74" s="386"/>
      <c r="TID74" s="386"/>
      <c r="TIE74" s="386"/>
      <c r="TIF74" s="386"/>
      <c r="TIG74" s="386"/>
      <c r="TIH74" s="386"/>
      <c r="TII74" s="386"/>
      <c r="TIJ74" s="386"/>
      <c r="TIK74" s="386"/>
      <c r="TIL74" s="386"/>
      <c r="TIM74" s="386"/>
      <c r="TIN74" s="386"/>
      <c r="TIO74" s="386"/>
      <c r="TIP74" s="386"/>
      <c r="TIQ74" s="386"/>
      <c r="TIR74" s="386"/>
      <c r="TIS74" s="386"/>
      <c r="TIT74" s="386"/>
      <c r="TIU74" s="386"/>
      <c r="TIV74" s="386"/>
      <c r="TIW74" s="386"/>
      <c r="TIX74" s="386"/>
      <c r="TIY74" s="386"/>
      <c r="TIZ74" s="386"/>
      <c r="TJA74" s="386"/>
      <c r="TJB74" s="386"/>
      <c r="TJC74" s="386"/>
      <c r="TJD74" s="386"/>
      <c r="TJE74" s="386"/>
      <c r="TJF74" s="386"/>
      <c r="TJG74" s="386"/>
      <c r="TJH74" s="386"/>
      <c r="TJI74" s="386"/>
      <c r="TJJ74" s="386"/>
      <c r="TJK74" s="386"/>
      <c r="TJL74" s="386"/>
      <c r="TJM74" s="386"/>
      <c r="TJN74" s="386"/>
      <c r="TJO74" s="386"/>
      <c r="TJP74" s="386"/>
      <c r="TJQ74" s="386"/>
      <c r="TJR74" s="386"/>
      <c r="TJS74" s="386"/>
      <c r="TJT74" s="386"/>
      <c r="TJU74" s="386"/>
      <c r="TJV74" s="386"/>
      <c r="TJW74" s="386"/>
      <c r="TJX74" s="386"/>
      <c r="TJY74" s="386"/>
      <c r="TJZ74" s="386"/>
      <c r="TKA74" s="386"/>
      <c r="TKB74" s="386"/>
      <c r="TKC74" s="386"/>
      <c r="TKD74" s="386"/>
      <c r="TKE74" s="386"/>
      <c r="TKF74" s="386"/>
      <c r="TKG74" s="386"/>
      <c r="TKH74" s="386"/>
      <c r="TKI74" s="386"/>
      <c r="TKJ74" s="386"/>
      <c r="TKK74" s="386"/>
      <c r="TKL74" s="386"/>
      <c r="TKM74" s="386"/>
      <c r="TKN74" s="386"/>
      <c r="TKO74" s="386"/>
      <c r="TKP74" s="386"/>
      <c r="TKQ74" s="386"/>
      <c r="TKR74" s="386"/>
      <c r="TKS74" s="386"/>
      <c r="TKT74" s="386"/>
      <c r="TKU74" s="386"/>
      <c r="TKV74" s="386"/>
      <c r="TKW74" s="386"/>
      <c r="TKX74" s="386"/>
      <c r="TKY74" s="386"/>
      <c r="TKZ74" s="386"/>
      <c r="TLA74" s="386"/>
      <c r="TLB74" s="386"/>
      <c r="TLC74" s="386"/>
      <c r="TLD74" s="386"/>
      <c r="TLE74" s="386"/>
      <c r="TLF74" s="386"/>
      <c r="TLG74" s="386"/>
      <c r="TLH74" s="386"/>
      <c r="TLI74" s="386"/>
      <c r="TLJ74" s="386"/>
      <c r="TLK74" s="386"/>
      <c r="TLL74" s="386"/>
      <c r="TLM74" s="386"/>
      <c r="TLN74" s="386"/>
      <c r="TLO74" s="386"/>
      <c r="TLP74" s="386"/>
      <c r="TLQ74" s="386"/>
      <c r="TLR74" s="386"/>
      <c r="TLS74" s="386"/>
      <c r="TLT74" s="386"/>
      <c r="TLU74" s="386"/>
      <c r="TLV74" s="386"/>
      <c r="TLW74" s="386"/>
      <c r="TLX74" s="386"/>
      <c r="TLY74" s="386"/>
      <c r="TLZ74" s="386"/>
      <c r="TMA74" s="386"/>
      <c r="TMB74" s="386"/>
      <c r="TMC74" s="386"/>
      <c r="TMD74" s="386"/>
      <c r="TME74" s="386"/>
      <c r="TMF74" s="386"/>
      <c r="TMG74" s="386"/>
      <c r="TMH74" s="386"/>
      <c r="TMI74" s="386"/>
      <c r="TMJ74" s="386"/>
      <c r="TMK74" s="386"/>
      <c r="TML74" s="386"/>
      <c r="TMM74" s="386"/>
      <c r="TMN74" s="386"/>
      <c r="TMO74" s="386"/>
      <c r="TMP74" s="386"/>
      <c r="TMQ74" s="386"/>
      <c r="TMR74" s="386"/>
      <c r="TMS74" s="386"/>
      <c r="TMT74" s="386"/>
      <c r="TMU74" s="386"/>
      <c r="TMV74" s="386"/>
      <c r="TMW74" s="386"/>
      <c r="TMX74" s="386"/>
      <c r="TMY74" s="386"/>
      <c r="TMZ74" s="386"/>
      <c r="TNA74" s="386"/>
      <c r="TNB74" s="386"/>
      <c r="TNC74" s="386"/>
      <c r="TND74" s="386"/>
      <c r="TNE74" s="386"/>
      <c r="TNF74" s="386"/>
      <c r="TNG74" s="386"/>
      <c r="TNH74" s="386"/>
      <c r="TNI74" s="386"/>
      <c r="TNJ74" s="386"/>
      <c r="TNK74" s="386"/>
      <c r="TNL74" s="386"/>
      <c r="TNM74" s="386"/>
      <c r="TNN74" s="386"/>
      <c r="TNO74" s="386"/>
      <c r="TNP74" s="386"/>
      <c r="TNQ74" s="386"/>
      <c r="TNR74" s="386"/>
      <c r="TNS74" s="386"/>
      <c r="TNT74" s="386"/>
      <c r="TNU74" s="386"/>
      <c r="TNV74" s="386"/>
      <c r="TNW74" s="386"/>
      <c r="TNX74" s="386"/>
      <c r="TNY74" s="386"/>
      <c r="TNZ74" s="386"/>
      <c r="TOA74" s="386"/>
      <c r="TOB74" s="386"/>
      <c r="TOC74" s="386"/>
      <c r="TOD74" s="386"/>
      <c r="TOE74" s="386"/>
      <c r="TOF74" s="386"/>
      <c r="TOG74" s="386"/>
      <c r="TOH74" s="386"/>
      <c r="TOI74" s="386"/>
      <c r="TOJ74" s="386"/>
      <c r="TOK74" s="386"/>
      <c r="TOL74" s="386"/>
      <c r="TOM74" s="386"/>
      <c r="TON74" s="386"/>
      <c r="TOO74" s="386"/>
      <c r="TOP74" s="386"/>
      <c r="TOQ74" s="386"/>
      <c r="TOR74" s="386"/>
      <c r="TOS74" s="386"/>
      <c r="TOT74" s="386"/>
      <c r="TOU74" s="386"/>
      <c r="TOV74" s="386"/>
      <c r="TOW74" s="386"/>
      <c r="TOX74" s="386"/>
      <c r="TOY74" s="386"/>
      <c r="TOZ74" s="386"/>
      <c r="TPA74" s="386"/>
      <c r="TPB74" s="386"/>
      <c r="TPC74" s="386"/>
      <c r="TPD74" s="386"/>
      <c r="TPE74" s="386"/>
      <c r="TPF74" s="386"/>
      <c r="TPG74" s="386"/>
      <c r="TPH74" s="386"/>
      <c r="TPI74" s="386"/>
      <c r="TPJ74" s="386"/>
      <c r="TPK74" s="386"/>
      <c r="TPL74" s="386"/>
      <c r="TPM74" s="386"/>
      <c r="TPN74" s="386"/>
      <c r="TPO74" s="386"/>
      <c r="TPP74" s="386"/>
      <c r="TPQ74" s="386"/>
      <c r="TPR74" s="386"/>
      <c r="TPS74" s="386"/>
      <c r="TPT74" s="386"/>
      <c r="TPU74" s="386"/>
      <c r="TPV74" s="386"/>
      <c r="TPW74" s="386"/>
      <c r="TPX74" s="386"/>
      <c r="TPY74" s="386"/>
      <c r="TPZ74" s="386"/>
      <c r="TQA74" s="386"/>
      <c r="TQB74" s="386"/>
      <c r="TQC74" s="386"/>
      <c r="TQD74" s="386"/>
      <c r="TQE74" s="386"/>
      <c r="TQF74" s="386"/>
      <c r="TQG74" s="386"/>
      <c r="TQH74" s="386"/>
      <c r="TQI74" s="386"/>
      <c r="TQJ74" s="386"/>
      <c r="TQK74" s="386"/>
      <c r="TQL74" s="386"/>
      <c r="TQM74" s="386"/>
      <c r="TQN74" s="386"/>
      <c r="TQO74" s="386"/>
      <c r="TQP74" s="386"/>
      <c r="TQQ74" s="386"/>
      <c r="TQR74" s="386"/>
      <c r="TQS74" s="386"/>
      <c r="TQT74" s="386"/>
      <c r="TQU74" s="386"/>
      <c r="TQV74" s="386"/>
      <c r="TQW74" s="386"/>
      <c r="TQX74" s="386"/>
      <c r="TQY74" s="386"/>
      <c r="TQZ74" s="386"/>
      <c r="TRA74" s="386"/>
      <c r="TRB74" s="386"/>
      <c r="TRC74" s="386"/>
      <c r="TRD74" s="386"/>
      <c r="TRE74" s="386"/>
      <c r="TRF74" s="386"/>
      <c r="TRG74" s="386"/>
      <c r="TRH74" s="386"/>
      <c r="TRI74" s="386"/>
      <c r="TRJ74" s="386"/>
      <c r="TRK74" s="386"/>
      <c r="TRL74" s="386"/>
      <c r="TRM74" s="386"/>
      <c r="TRN74" s="386"/>
      <c r="TRO74" s="386"/>
      <c r="TRP74" s="386"/>
      <c r="TRQ74" s="386"/>
      <c r="TRR74" s="386"/>
      <c r="TRS74" s="386"/>
      <c r="TRT74" s="386"/>
      <c r="TRU74" s="386"/>
      <c r="TRV74" s="386"/>
      <c r="TRW74" s="386"/>
      <c r="TRX74" s="386"/>
      <c r="TRY74" s="386"/>
      <c r="TRZ74" s="386"/>
      <c r="TSA74" s="386"/>
      <c r="TSB74" s="386"/>
      <c r="TSC74" s="386"/>
      <c r="TSD74" s="386"/>
      <c r="TSE74" s="386"/>
      <c r="TSF74" s="386"/>
      <c r="TSG74" s="386"/>
      <c r="TSH74" s="386"/>
      <c r="TSI74" s="386"/>
      <c r="TSJ74" s="386"/>
      <c r="TSK74" s="386"/>
      <c r="TSL74" s="386"/>
      <c r="TSM74" s="386"/>
      <c r="TSN74" s="386"/>
      <c r="TSO74" s="386"/>
      <c r="TSP74" s="386"/>
      <c r="TSQ74" s="386"/>
      <c r="TSR74" s="386"/>
      <c r="TSS74" s="386"/>
      <c r="TST74" s="386"/>
      <c r="TSU74" s="386"/>
      <c r="TSV74" s="386"/>
      <c r="TSW74" s="386"/>
      <c r="TSX74" s="386"/>
      <c r="TSY74" s="386"/>
      <c r="TSZ74" s="386"/>
      <c r="TTA74" s="386"/>
      <c r="TTB74" s="386"/>
      <c r="TTC74" s="386"/>
      <c r="TTD74" s="386"/>
      <c r="TTE74" s="386"/>
      <c r="TTF74" s="386"/>
      <c r="TTG74" s="386"/>
      <c r="TTH74" s="386"/>
      <c r="TTI74" s="386"/>
      <c r="TTJ74" s="386"/>
      <c r="TTK74" s="386"/>
      <c r="TTL74" s="386"/>
      <c r="TTM74" s="386"/>
      <c r="TTN74" s="386"/>
      <c r="TTO74" s="386"/>
      <c r="TTP74" s="386"/>
      <c r="TTQ74" s="386"/>
      <c r="TTR74" s="386"/>
      <c r="TTS74" s="386"/>
      <c r="TTT74" s="386"/>
      <c r="TTU74" s="386"/>
      <c r="TTV74" s="386"/>
      <c r="TTW74" s="386"/>
      <c r="TTX74" s="386"/>
      <c r="TTY74" s="386"/>
      <c r="TTZ74" s="386"/>
      <c r="TUA74" s="386"/>
      <c r="TUB74" s="386"/>
      <c r="TUC74" s="386"/>
      <c r="TUD74" s="386"/>
      <c r="TUE74" s="386"/>
      <c r="TUF74" s="386"/>
      <c r="TUG74" s="386"/>
      <c r="TUH74" s="386"/>
      <c r="TUI74" s="386"/>
      <c r="TUJ74" s="386"/>
      <c r="TUK74" s="386"/>
      <c r="TUL74" s="386"/>
      <c r="TUM74" s="386"/>
      <c r="TUN74" s="386"/>
      <c r="TUO74" s="386"/>
      <c r="TUP74" s="386"/>
      <c r="TUQ74" s="386"/>
      <c r="TUR74" s="386"/>
      <c r="TUS74" s="386"/>
      <c r="TUT74" s="386"/>
      <c r="TUU74" s="386"/>
      <c r="TUV74" s="386"/>
      <c r="TUW74" s="386"/>
      <c r="TUX74" s="386"/>
      <c r="TUY74" s="386"/>
      <c r="TUZ74" s="386"/>
      <c r="TVA74" s="386"/>
      <c r="TVB74" s="386"/>
      <c r="TVC74" s="386"/>
      <c r="TVD74" s="386"/>
      <c r="TVE74" s="386"/>
      <c r="TVF74" s="386"/>
      <c r="TVG74" s="386"/>
      <c r="TVH74" s="386"/>
      <c r="TVI74" s="386"/>
      <c r="TVJ74" s="386"/>
      <c r="TVK74" s="386"/>
      <c r="TVL74" s="386"/>
      <c r="TVM74" s="386"/>
      <c r="TVN74" s="386"/>
      <c r="TVO74" s="386"/>
      <c r="TVP74" s="386"/>
      <c r="TVQ74" s="386"/>
      <c r="TVR74" s="386"/>
      <c r="TVS74" s="386"/>
      <c r="TVT74" s="386"/>
      <c r="TVU74" s="386"/>
      <c r="TVV74" s="386"/>
      <c r="TVW74" s="386"/>
      <c r="TVX74" s="386"/>
      <c r="TVY74" s="386"/>
      <c r="TVZ74" s="386"/>
      <c r="TWA74" s="386"/>
      <c r="TWB74" s="386"/>
      <c r="TWC74" s="386"/>
      <c r="TWD74" s="386"/>
      <c r="TWE74" s="386"/>
      <c r="TWF74" s="386"/>
      <c r="TWG74" s="386"/>
      <c r="TWH74" s="386"/>
      <c r="TWI74" s="386"/>
      <c r="TWJ74" s="386"/>
      <c r="TWK74" s="386"/>
      <c r="TWL74" s="386"/>
      <c r="TWM74" s="386"/>
      <c r="TWN74" s="386"/>
      <c r="TWO74" s="386"/>
      <c r="TWP74" s="386"/>
      <c r="TWQ74" s="386"/>
      <c r="TWR74" s="386"/>
      <c r="TWS74" s="386"/>
      <c r="TWT74" s="386"/>
      <c r="TWU74" s="386"/>
      <c r="TWV74" s="386"/>
      <c r="TWW74" s="386"/>
      <c r="TWX74" s="386"/>
      <c r="TWY74" s="386"/>
      <c r="TWZ74" s="386"/>
      <c r="TXA74" s="386"/>
      <c r="TXB74" s="386"/>
      <c r="TXC74" s="386"/>
      <c r="TXD74" s="386"/>
      <c r="TXE74" s="386"/>
      <c r="TXF74" s="386"/>
      <c r="TXG74" s="386"/>
      <c r="TXH74" s="386"/>
      <c r="TXI74" s="386"/>
      <c r="TXJ74" s="386"/>
      <c r="TXK74" s="386"/>
      <c r="TXL74" s="386"/>
      <c r="TXM74" s="386"/>
      <c r="TXN74" s="386"/>
      <c r="TXO74" s="386"/>
      <c r="TXP74" s="386"/>
      <c r="TXQ74" s="386"/>
      <c r="TXR74" s="386"/>
      <c r="TXS74" s="386"/>
      <c r="TXT74" s="386"/>
      <c r="TXU74" s="386"/>
      <c r="TXV74" s="386"/>
      <c r="TXW74" s="386"/>
      <c r="TXX74" s="386"/>
      <c r="TXY74" s="386"/>
      <c r="TXZ74" s="386"/>
      <c r="TYA74" s="386"/>
      <c r="TYB74" s="386"/>
      <c r="TYC74" s="386"/>
      <c r="TYD74" s="386"/>
      <c r="TYE74" s="386"/>
      <c r="TYF74" s="386"/>
      <c r="TYG74" s="386"/>
      <c r="TYH74" s="386"/>
      <c r="TYI74" s="386"/>
      <c r="TYJ74" s="386"/>
      <c r="TYK74" s="386"/>
      <c r="TYL74" s="386"/>
      <c r="TYM74" s="386"/>
      <c r="TYN74" s="386"/>
      <c r="TYO74" s="386"/>
      <c r="TYP74" s="386"/>
      <c r="TYQ74" s="386"/>
      <c r="TYR74" s="386"/>
      <c r="TYS74" s="386"/>
      <c r="TYT74" s="386"/>
      <c r="TYU74" s="386"/>
      <c r="TYV74" s="386"/>
      <c r="TYW74" s="386"/>
      <c r="TYX74" s="386"/>
      <c r="TYY74" s="386"/>
      <c r="TYZ74" s="386"/>
      <c r="TZA74" s="386"/>
      <c r="TZB74" s="386"/>
      <c r="TZC74" s="386"/>
      <c r="TZD74" s="386"/>
      <c r="TZE74" s="386"/>
      <c r="TZF74" s="386"/>
      <c r="TZG74" s="386"/>
      <c r="TZH74" s="386"/>
      <c r="TZI74" s="386"/>
      <c r="TZJ74" s="386"/>
      <c r="TZK74" s="386"/>
      <c r="TZL74" s="386"/>
      <c r="TZM74" s="386"/>
      <c r="TZN74" s="386"/>
      <c r="TZO74" s="386"/>
      <c r="TZP74" s="386"/>
      <c r="TZQ74" s="386"/>
      <c r="TZR74" s="386"/>
      <c r="TZS74" s="386"/>
      <c r="TZT74" s="386"/>
      <c r="TZU74" s="386"/>
      <c r="TZV74" s="386"/>
      <c r="TZW74" s="386"/>
      <c r="TZX74" s="386"/>
      <c r="TZY74" s="386"/>
      <c r="TZZ74" s="386"/>
      <c r="UAA74" s="386"/>
      <c r="UAB74" s="386"/>
      <c r="UAC74" s="386"/>
      <c r="UAD74" s="386"/>
      <c r="UAE74" s="386"/>
      <c r="UAF74" s="386"/>
      <c r="UAG74" s="386"/>
      <c r="UAH74" s="386"/>
      <c r="UAI74" s="386"/>
      <c r="UAJ74" s="386"/>
      <c r="UAK74" s="386"/>
      <c r="UAL74" s="386"/>
      <c r="UAM74" s="386"/>
      <c r="UAN74" s="386"/>
      <c r="UAO74" s="386"/>
      <c r="UAP74" s="386"/>
      <c r="UAQ74" s="386"/>
      <c r="UAR74" s="386"/>
      <c r="UAS74" s="386"/>
      <c r="UAT74" s="386"/>
      <c r="UAU74" s="386"/>
      <c r="UAV74" s="386"/>
      <c r="UAW74" s="386"/>
      <c r="UAX74" s="386"/>
      <c r="UAY74" s="386"/>
      <c r="UAZ74" s="386"/>
      <c r="UBA74" s="386"/>
      <c r="UBB74" s="386"/>
      <c r="UBC74" s="386"/>
      <c r="UBD74" s="386"/>
      <c r="UBE74" s="386"/>
      <c r="UBF74" s="386"/>
      <c r="UBG74" s="386"/>
      <c r="UBH74" s="386"/>
      <c r="UBI74" s="386"/>
      <c r="UBJ74" s="386"/>
      <c r="UBK74" s="386"/>
      <c r="UBL74" s="386"/>
      <c r="UBM74" s="386"/>
      <c r="UBN74" s="386"/>
      <c r="UBO74" s="386"/>
      <c r="UBP74" s="386"/>
      <c r="UBQ74" s="386"/>
      <c r="UBR74" s="386"/>
      <c r="UBS74" s="386"/>
      <c r="UBT74" s="386"/>
      <c r="UBU74" s="386"/>
      <c r="UBV74" s="386"/>
      <c r="UBW74" s="386"/>
      <c r="UBX74" s="386"/>
      <c r="UBY74" s="386"/>
      <c r="UBZ74" s="386"/>
      <c r="UCA74" s="386"/>
      <c r="UCB74" s="386"/>
      <c r="UCC74" s="386"/>
      <c r="UCD74" s="386"/>
      <c r="UCE74" s="386"/>
      <c r="UCF74" s="386"/>
      <c r="UCG74" s="386"/>
      <c r="UCH74" s="386"/>
      <c r="UCI74" s="386"/>
      <c r="UCJ74" s="386"/>
      <c r="UCK74" s="386"/>
      <c r="UCL74" s="386"/>
      <c r="UCM74" s="386"/>
      <c r="UCN74" s="386"/>
      <c r="UCO74" s="386"/>
      <c r="UCP74" s="386"/>
      <c r="UCQ74" s="386"/>
      <c r="UCR74" s="386"/>
      <c r="UCS74" s="386"/>
      <c r="UCT74" s="386"/>
      <c r="UCU74" s="386"/>
      <c r="UCV74" s="386"/>
      <c r="UCW74" s="386"/>
      <c r="UCX74" s="386"/>
      <c r="UCY74" s="386"/>
      <c r="UCZ74" s="386"/>
      <c r="UDA74" s="386"/>
      <c r="UDB74" s="386"/>
      <c r="UDC74" s="386"/>
      <c r="UDD74" s="386"/>
      <c r="UDE74" s="386"/>
      <c r="UDF74" s="386"/>
      <c r="UDG74" s="386"/>
      <c r="UDH74" s="386"/>
      <c r="UDI74" s="386"/>
      <c r="UDJ74" s="386"/>
      <c r="UDK74" s="386"/>
      <c r="UDL74" s="386"/>
      <c r="UDM74" s="386"/>
      <c r="UDN74" s="386"/>
      <c r="UDO74" s="386"/>
      <c r="UDP74" s="386"/>
      <c r="UDQ74" s="386"/>
      <c r="UDR74" s="386"/>
      <c r="UDS74" s="386"/>
      <c r="UDT74" s="386"/>
      <c r="UDU74" s="386"/>
      <c r="UDV74" s="386"/>
      <c r="UDW74" s="386"/>
      <c r="UDX74" s="386"/>
      <c r="UDY74" s="386"/>
      <c r="UDZ74" s="386"/>
      <c r="UEA74" s="386"/>
      <c r="UEB74" s="386"/>
      <c r="UEC74" s="386"/>
      <c r="UED74" s="386"/>
      <c r="UEE74" s="386"/>
      <c r="UEF74" s="386"/>
      <c r="UEG74" s="386"/>
      <c r="UEH74" s="386"/>
      <c r="UEI74" s="386"/>
      <c r="UEJ74" s="386"/>
      <c r="UEK74" s="386"/>
      <c r="UEL74" s="386"/>
      <c r="UEM74" s="386"/>
      <c r="UEN74" s="386"/>
      <c r="UEO74" s="386"/>
      <c r="UEP74" s="386"/>
      <c r="UEQ74" s="386"/>
      <c r="UER74" s="386"/>
      <c r="UES74" s="386"/>
      <c r="UET74" s="386"/>
      <c r="UEU74" s="386"/>
      <c r="UEV74" s="386"/>
      <c r="UEW74" s="386"/>
      <c r="UEX74" s="386"/>
      <c r="UEY74" s="386"/>
      <c r="UEZ74" s="386"/>
      <c r="UFA74" s="386"/>
      <c r="UFB74" s="386"/>
      <c r="UFC74" s="386"/>
      <c r="UFD74" s="386"/>
      <c r="UFE74" s="386"/>
      <c r="UFF74" s="386"/>
      <c r="UFG74" s="386"/>
      <c r="UFH74" s="386"/>
      <c r="UFI74" s="386"/>
      <c r="UFJ74" s="386"/>
      <c r="UFK74" s="386"/>
      <c r="UFL74" s="386"/>
      <c r="UFM74" s="386"/>
      <c r="UFN74" s="386"/>
      <c r="UFO74" s="386"/>
      <c r="UFP74" s="386"/>
      <c r="UFQ74" s="386"/>
      <c r="UFR74" s="386"/>
      <c r="UFS74" s="386"/>
      <c r="UFT74" s="386"/>
      <c r="UFU74" s="386"/>
      <c r="UFV74" s="386"/>
      <c r="UFW74" s="386"/>
      <c r="UFX74" s="386"/>
      <c r="UFY74" s="386"/>
      <c r="UFZ74" s="386"/>
      <c r="UGA74" s="386"/>
      <c r="UGB74" s="386"/>
      <c r="UGC74" s="386"/>
      <c r="UGD74" s="386"/>
      <c r="UGE74" s="386"/>
      <c r="UGF74" s="386"/>
      <c r="UGG74" s="386"/>
      <c r="UGH74" s="386"/>
      <c r="UGI74" s="386"/>
      <c r="UGJ74" s="386"/>
      <c r="UGK74" s="386"/>
      <c r="UGL74" s="386"/>
      <c r="UGM74" s="386"/>
      <c r="UGN74" s="386"/>
      <c r="UGO74" s="386"/>
      <c r="UGP74" s="386"/>
      <c r="UGQ74" s="386"/>
      <c r="UGR74" s="386"/>
      <c r="UGS74" s="386"/>
      <c r="UGT74" s="386"/>
      <c r="UGU74" s="386"/>
      <c r="UGV74" s="386"/>
      <c r="UGW74" s="386"/>
      <c r="UGX74" s="386"/>
      <c r="UGY74" s="386"/>
      <c r="UGZ74" s="386"/>
      <c r="UHA74" s="386"/>
      <c r="UHB74" s="386"/>
      <c r="UHC74" s="386"/>
      <c r="UHD74" s="386"/>
      <c r="UHE74" s="386"/>
      <c r="UHF74" s="386"/>
      <c r="UHG74" s="386"/>
      <c r="UHH74" s="386"/>
      <c r="UHI74" s="386"/>
      <c r="UHJ74" s="386"/>
      <c r="UHK74" s="386"/>
      <c r="UHL74" s="386"/>
      <c r="UHM74" s="386"/>
      <c r="UHN74" s="386"/>
      <c r="UHO74" s="386"/>
      <c r="UHP74" s="386"/>
      <c r="UHQ74" s="386"/>
      <c r="UHR74" s="386"/>
      <c r="UHS74" s="386"/>
      <c r="UHT74" s="386"/>
      <c r="UHU74" s="386"/>
      <c r="UHV74" s="386"/>
      <c r="UHW74" s="386"/>
      <c r="UHX74" s="386"/>
      <c r="UHY74" s="386"/>
      <c r="UHZ74" s="386"/>
      <c r="UIA74" s="386"/>
      <c r="UIB74" s="386"/>
      <c r="UIC74" s="386"/>
      <c r="UID74" s="386"/>
      <c r="UIE74" s="386"/>
      <c r="UIF74" s="386"/>
      <c r="UIG74" s="386"/>
      <c r="UIH74" s="386"/>
      <c r="UII74" s="386"/>
      <c r="UIJ74" s="386"/>
      <c r="UIK74" s="386"/>
      <c r="UIL74" s="386"/>
      <c r="UIM74" s="386"/>
      <c r="UIN74" s="386"/>
      <c r="UIO74" s="386"/>
      <c r="UIP74" s="386"/>
      <c r="UIQ74" s="386"/>
      <c r="UIR74" s="386"/>
      <c r="UIS74" s="386"/>
      <c r="UIT74" s="386"/>
      <c r="UIU74" s="386"/>
      <c r="UIV74" s="386"/>
      <c r="UIW74" s="386"/>
      <c r="UIX74" s="386"/>
      <c r="UIY74" s="386"/>
      <c r="UIZ74" s="386"/>
      <c r="UJA74" s="386"/>
      <c r="UJB74" s="386"/>
      <c r="UJC74" s="386"/>
      <c r="UJD74" s="386"/>
      <c r="UJE74" s="386"/>
      <c r="UJF74" s="386"/>
      <c r="UJG74" s="386"/>
      <c r="UJH74" s="386"/>
      <c r="UJI74" s="386"/>
      <c r="UJJ74" s="386"/>
      <c r="UJK74" s="386"/>
      <c r="UJL74" s="386"/>
      <c r="UJM74" s="386"/>
      <c r="UJN74" s="386"/>
      <c r="UJO74" s="386"/>
      <c r="UJP74" s="386"/>
      <c r="UJQ74" s="386"/>
      <c r="UJR74" s="386"/>
      <c r="UJS74" s="386"/>
      <c r="UJT74" s="386"/>
      <c r="UJU74" s="386"/>
      <c r="UJV74" s="386"/>
      <c r="UJW74" s="386"/>
      <c r="UJX74" s="386"/>
      <c r="UJY74" s="386"/>
      <c r="UJZ74" s="386"/>
      <c r="UKA74" s="386"/>
      <c r="UKB74" s="386"/>
      <c r="UKC74" s="386"/>
      <c r="UKD74" s="386"/>
      <c r="UKE74" s="386"/>
      <c r="UKF74" s="386"/>
      <c r="UKG74" s="386"/>
      <c r="UKH74" s="386"/>
      <c r="UKI74" s="386"/>
      <c r="UKJ74" s="386"/>
      <c r="UKK74" s="386"/>
      <c r="UKL74" s="386"/>
      <c r="UKM74" s="386"/>
      <c r="UKN74" s="386"/>
      <c r="UKO74" s="386"/>
      <c r="UKP74" s="386"/>
      <c r="UKQ74" s="386"/>
      <c r="UKR74" s="386"/>
      <c r="UKS74" s="386"/>
      <c r="UKT74" s="386"/>
      <c r="UKU74" s="386"/>
      <c r="UKV74" s="386"/>
      <c r="UKW74" s="386"/>
      <c r="UKX74" s="386"/>
      <c r="UKY74" s="386"/>
      <c r="UKZ74" s="386"/>
      <c r="ULA74" s="386"/>
      <c r="ULB74" s="386"/>
      <c r="ULC74" s="386"/>
      <c r="ULD74" s="386"/>
      <c r="ULE74" s="386"/>
      <c r="ULF74" s="386"/>
      <c r="ULG74" s="386"/>
      <c r="ULH74" s="386"/>
      <c r="ULI74" s="386"/>
      <c r="ULJ74" s="386"/>
      <c r="ULK74" s="386"/>
      <c r="ULL74" s="386"/>
      <c r="ULM74" s="386"/>
      <c r="ULN74" s="386"/>
      <c r="ULO74" s="386"/>
      <c r="ULP74" s="386"/>
      <c r="ULQ74" s="386"/>
      <c r="ULR74" s="386"/>
      <c r="ULS74" s="386"/>
      <c r="ULT74" s="386"/>
      <c r="ULU74" s="386"/>
      <c r="ULV74" s="386"/>
      <c r="ULW74" s="386"/>
      <c r="ULX74" s="386"/>
      <c r="ULY74" s="386"/>
      <c r="ULZ74" s="386"/>
      <c r="UMA74" s="386"/>
      <c r="UMB74" s="386"/>
      <c r="UMC74" s="386"/>
      <c r="UMD74" s="386"/>
      <c r="UME74" s="386"/>
      <c r="UMF74" s="386"/>
      <c r="UMG74" s="386"/>
      <c r="UMH74" s="386"/>
      <c r="UMI74" s="386"/>
      <c r="UMJ74" s="386"/>
      <c r="UMK74" s="386"/>
      <c r="UML74" s="386"/>
      <c r="UMM74" s="386"/>
      <c r="UMN74" s="386"/>
      <c r="UMO74" s="386"/>
      <c r="UMP74" s="386"/>
      <c r="UMQ74" s="386"/>
      <c r="UMR74" s="386"/>
      <c r="UMS74" s="386"/>
      <c r="UMT74" s="386"/>
      <c r="UMU74" s="386"/>
      <c r="UMV74" s="386"/>
      <c r="UMW74" s="386"/>
      <c r="UMX74" s="386"/>
      <c r="UMY74" s="386"/>
      <c r="UMZ74" s="386"/>
      <c r="UNA74" s="386"/>
      <c r="UNB74" s="386"/>
      <c r="UNC74" s="386"/>
      <c r="UND74" s="386"/>
      <c r="UNE74" s="386"/>
      <c r="UNF74" s="386"/>
      <c r="UNG74" s="386"/>
      <c r="UNH74" s="386"/>
      <c r="UNI74" s="386"/>
      <c r="UNJ74" s="386"/>
      <c r="UNK74" s="386"/>
      <c r="UNL74" s="386"/>
      <c r="UNM74" s="386"/>
      <c r="UNN74" s="386"/>
      <c r="UNO74" s="386"/>
      <c r="UNP74" s="386"/>
      <c r="UNQ74" s="386"/>
      <c r="UNR74" s="386"/>
      <c r="UNS74" s="386"/>
      <c r="UNT74" s="386"/>
      <c r="UNU74" s="386"/>
      <c r="UNV74" s="386"/>
      <c r="UNW74" s="386"/>
      <c r="UNX74" s="386"/>
      <c r="UNY74" s="386"/>
      <c r="UNZ74" s="386"/>
      <c r="UOA74" s="386"/>
      <c r="UOB74" s="386"/>
      <c r="UOC74" s="386"/>
      <c r="UOD74" s="386"/>
      <c r="UOE74" s="386"/>
      <c r="UOF74" s="386"/>
      <c r="UOG74" s="386"/>
      <c r="UOH74" s="386"/>
      <c r="UOI74" s="386"/>
      <c r="UOJ74" s="386"/>
      <c r="UOK74" s="386"/>
      <c r="UOL74" s="386"/>
      <c r="UOM74" s="386"/>
      <c r="UON74" s="386"/>
      <c r="UOO74" s="386"/>
      <c r="UOP74" s="386"/>
      <c r="UOQ74" s="386"/>
      <c r="UOR74" s="386"/>
      <c r="UOS74" s="386"/>
      <c r="UOT74" s="386"/>
      <c r="UOU74" s="386"/>
      <c r="UOV74" s="386"/>
      <c r="UOW74" s="386"/>
      <c r="UOX74" s="386"/>
      <c r="UOY74" s="386"/>
      <c r="UOZ74" s="386"/>
      <c r="UPA74" s="386"/>
      <c r="UPB74" s="386"/>
      <c r="UPC74" s="386"/>
      <c r="UPD74" s="386"/>
      <c r="UPE74" s="386"/>
      <c r="UPF74" s="386"/>
      <c r="UPG74" s="386"/>
      <c r="UPH74" s="386"/>
      <c r="UPI74" s="386"/>
      <c r="UPJ74" s="386"/>
      <c r="UPK74" s="386"/>
      <c r="UPL74" s="386"/>
      <c r="UPM74" s="386"/>
      <c r="UPN74" s="386"/>
      <c r="UPO74" s="386"/>
      <c r="UPP74" s="386"/>
      <c r="UPQ74" s="386"/>
      <c r="UPR74" s="386"/>
      <c r="UPS74" s="386"/>
      <c r="UPT74" s="386"/>
      <c r="UPU74" s="386"/>
      <c r="UPV74" s="386"/>
      <c r="UPW74" s="386"/>
      <c r="UPX74" s="386"/>
      <c r="UPY74" s="386"/>
      <c r="UPZ74" s="386"/>
      <c r="UQA74" s="386"/>
      <c r="UQB74" s="386"/>
      <c r="UQC74" s="386"/>
      <c r="UQD74" s="386"/>
      <c r="UQE74" s="386"/>
      <c r="UQF74" s="386"/>
      <c r="UQG74" s="386"/>
      <c r="UQH74" s="386"/>
      <c r="UQI74" s="386"/>
      <c r="UQJ74" s="386"/>
      <c r="UQK74" s="386"/>
      <c r="UQL74" s="386"/>
      <c r="UQM74" s="386"/>
      <c r="UQN74" s="386"/>
      <c r="UQO74" s="386"/>
      <c r="UQP74" s="386"/>
      <c r="UQQ74" s="386"/>
      <c r="UQR74" s="386"/>
      <c r="UQS74" s="386"/>
      <c r="UQT74" s="386"/>
      <c r="UQU74" s="386"/>
      <c r="UQV74" s="386"/>
      <c r="UQW74" s="386"/>
      <c r="UQX74" s="386"/>
      <c r="UQY74" s="386"/>
      <c r="UQZ74" s="386"/>
      <c r="URA74" s="386"/>
      <c r="URB74" s="386"/>
      <c r="URC74" s="386"/>
      <c r="URD74" s="386"/>
      <c r="URE74" s="386"/>
      <c r="URF74" s="386"/>
      <c r="URG74" s="386"/>
      <c r="URH74" s="386"/>
      <c r="URI74" s="386"/>
      <c r="URJ74" s="386"/>
      <c r="URK74" s="386"/>
      <c r="URL74" s="386"/>
      <c r="URM74" s="386"/>
      <c r="URN74" s="386"/>
      <c r="URO74" s="386"/>
      <c r="URP74" s="386"/>
      <c r="URQ74" s="386"/>
      <c r="URR74" s="386"/>
      <c r="URS74" s="386"/>
      <c r="URT74" s="386"/>
      <c r="URU74" s="386"/>
      <c r="URV74" s="386"/>
      <c r="URW74" s="386"/>
      <c r="URX74" s="386"/>
      <c r="URY74" s="386"/>
      <c r="URZ74" s="386"/>
      <c r="USA74" s="386"/>
      <c r="USB74" s="386"/>
      <c r="USC74" s="386"/>
      <c r="USD74" s="386"/>
      <c r="USE74" s="386"/>
      <c r="USF74" s="386"/>
      <c r="USG74" s="386"/>
      <c r="USH74" s="386"/>
      <c r="USI74" s="386"/>
      <c r="USJ74" s="386"/>
      <c r="USK74" s="386"/>
      <c r="USL74" s="386"/>
      <c r="USM74" s="386"/>
      <c r="USN74" s="386"/>
      <c r="USO74" s="386"/>
      <c r="USP74" s="386"/>
      <c r="USQ74" s="386"/>
      <c r="USR74" s="386"/>
      <c r="USS74" s="386"/>
      <c r="UST74" s="386"/>
      <c r="USU74" s="386"/>
      <c r="USV74" s="386"/>
      <c r="USW74" s="386"/>
      <c r="USX74" s="386"/>
      <c r="USY74" s="386"/>
      <c r="USZ74" s="386"/>
      <c r="UTA74" s="386"/>
      <c r="UTB74" s="386"/>
      <c r="UTC74" s="386"/>
      <c r="UTD74" s="386"/>
      <c r="UTE74" s="386"/>
      <c r="UTF74" s="386"/>
      <c r="UTG74" s="386"/>
      <c r="UTH74" s="386"/>
      <c r="UTI74" s="386"/>
      <c r="UTJ74" s="386"/>
      <c r="UTK74" s="386"/>
      <c r="UTL74" s="386"/>
      <c r="UTM74" s="386"/>
      <c r="UTN74" s="386"/>
      <c r="UTO74" s="386"/>
      <c r="UTP74" s="386"/>
      <c r="UTQ74" s="386"/>
      <c r="UTR74" s="386"/>
      <c r="UTS74" s="386"/>
      <c r="UTT74" s="386"/>
      <c r="UTU74" s="386"/>
      <c r="UTV74" s="386"/>
      <c r="UTW74" s="386"/>
      <c r="UTX74" s="386"/>
      <c r="UTY74" s="386"/>
      <c r="UTZ74" s="386"/>
      <c r="UUA74" s="386"/>
      <c r="UUB74" s="386"/>
      <c r="UUC74" s="386"/>
      <c r="UUD74" s="386"/>
      <c r="UUE74" s="386"/>
      <c r="UUF74" s="386"/>
      <c r="UUG74" s="386"/>
      <c r="UUH74" s="386"/>
      <c r="UUI74" s="386"/>
      <c r="UUJ74" s="386"/>
      <c r="UUK74" s="386"/>
      <c r="UUL74" s="386"/>
      <c r="UUM74" s="386"/>
      <c r="UUN74" s="386"/>
      <c r="UUO74" s="386"/>
      <c r="UUP74" s="386"/>
      <c r="UUQ74" s="386"/>
      <c r="UUR74" s="386"/>
      <c r="UUS74" s="386"/>
      <c r="UUT74" s="386"/>
      <c r="UUU74" s="386"/>
      <c r="UUV74" s="386"/>
      <c r="UUW74" s="386"/>
      <c r="UUX74" s="386"/>
      <c r="UUY74" s="386"/>
      <c r="UUZ74" s="386"/>
      <c r="UVA74" s="386"/>
      <c r="UVB74" s="386"/>
      <c r="UVC74" s="386"/>
      <c r="UVD74" s="386"/>
      <c r="UVE74" s="386"/>
      <c r="UVF74" s="386"/>
      <c r="UVG74" s="386"/>
      <c r="UVH74" s="386"/>
      <c r="UVI74" s="386"/>
      <c r="UVJ74" s="386"/>
      <c r="UVK74" s="386"/>
      <c r="UVL74" s="386"/>
      <c r="UVM74" s="386"/>
      <c r="UVN74" s="386"/>
      <c r="UVO74" s="386"/>
      <c r="UVP74" s="386"/>
      <c r="UVQ74" s="386"/>
      <c r="UVR74" s="386"/>
      <c r="UVS74" s="386"/>
      <c r="UVT74" s="386"/>
      <c r="UVU74" s="386"/>
      <c r="UVV74" s="386"/>
      <c r="UVW74" s="386"/>
      <c r="UVX74" s="386"/>
      <c r="UVY74" s="386"/>
      <c r="UVZ74" s="386"/>
      <c r="UWA74" s="386"/>
      <c r="UWB74" s="386"/>
      <c r="UWC74" s="386"/>
      <c r="UWD74" s="386"/>
      <c r="UWE74" s="386"/>
      <c r="UWF74" s="386"/>
      <c r="UWG74" s="386"/>
      <c r="UWH74" s="386"/>
      <c r="UWI74" s="386"/>
      <c r="UWJ74" s="386"/>
      <c r="UWK74" s="386"/>
      <c r="UWL74" s="386"/>
      <c r="UWM74" s="386"/>
      <c r="UWN74" s="386"/>
      <c r="UWO74" s="386"/>
      <c r="UWP74" s="386"/>
      <c r="UWQ74" s="386"/>
      <c r="UWR74" s="386"/>
      <c r="UWS74" s="386"/>
      <c r="UWT74" s="386"/>
      <c r="UWU74" s="386"/>
      <c r="UWV74" s="386"/>
      <c r="UWW74" s="386"/>
      <c r="UWX74" s="386"/>
      <c r="UWY74" s="386"/>
      <c r="UWZ74" s="386"/>
      <c r="UXA74" s="386"/>
      <c r="UXB74" s="386"/>
      <c r="UXC74" s="386"/>
      <c r="UXD74" s="386"/>
      <c r="UXE74" s="386"/>
      <c r="UXF74" s="386"/>
      <c r="UXG74" s="386"/>
      <c r="UXH74" s="386"/>
      <c r="UXI74" s="386"/>
      <c r="UXJ74" s="386"/>
      <c r="UXK74" s="386"/>
      <c r="UXL74" s="386"/>
      <c r="UXM74" s="386"/>
      <c r="UXN74" s="386"/>
      <c r="UXO74" s="386"/>
      <c r="UXP74" s="386"/>
      <c r="UXQ74" s="386"/>
      <c r="UXR74" s="386"/>
      <c r="UXS74" s="386"/>
      <c r="UXT74" s="386"/>
      <c r="UXU74" s="386"/>
      <c r="UXV74" s="386"/>
      <c r="UXW74" s="386"/>
      <c r="UXX74" s="386"/>
      <c r="UXY74" s="386"/>
      <c r="UXZ74" s="386"/>
      <c r="UYA74" s="386"/>
      <c r="UYB74" s="386"/>
      <c r="UYC74" s="386"/>
      <c r="UYD74" s="386"/>
      <c r="UYE74" s="386"/>
      <c r="UYF74" s="386"/>
      <c r="UYG74" s="386"/>
      <c r="UYH74" s="386"/>
      <c r="UYI74" s="386"/>
      <c r="UYJ74" s="386"/>
      <c r="UYK74" s="386"/>
      <c r="UYL74" s="386"/>
      <c r="UYM74" s="386"/>
      <c r="UYN74" s="386"/>
      <c r="UYO74" s="386"/>
      <c r="UYP74" s="386"/>
      <c r="UYQ74" s="386"/>
      <c r="UYR74" s="386"/>
      <c r="UYS74" s="386"/>
      <c r="UYT74" s="386"/>
      <c r="UYU74" s="386"/>
      <c r="UYV74" s="386"/>
      <c r="UYW74" s="386"/>
      <c r="UYX74" s="386"/>
      <c r="UYY74" s="386"/>
      <c r="UYZ74" s="386"/>
      <c r="UZA74" s="386"/>
      <c r="UZB74" s="386"/>
      <c r="UZC74" s="386"/>
      <c r="UZD74" s="386"/>
      <c r="UZE74" s="386"/>
      <c r="UZF74" s="386"/>
      <c r="UZG74" s="386"/>
      <c r="UZH74" s="386"/>
      <c r="UZI74" s="386"/>
      <c r="UZJ74" s="386"/>
      <c r="UZK74" s="386"/>
      <c r="UZL74" s="386"/>
      <c r="UZM74" s="386"/>
      <c r="UZN74" s="386"/>
      <c r="UZO74" s="386"/>
      <c r="UZP74" s="386"/>
      <c r="UZQ74" s="386"/>
      <c r="UZR74" s="386"/>
      <c r="UZS74" s="386"/>
      <c r="UZT74" s="386"/>
      <c r="UZU74" s="386"/>
      <c r="UZV74" s="386"/>
      <c r="UZW74" s="386"/>
      <c r="UZX74" s="386"/>
      <c r="UZY74" s="386"/>
      <c r="UZZ74" s="386"/>
      <c r="VAA74" s="386"/>
      <c r="VAB74" s="386"/>
      <c r="VAC74" s="386"/>
      <c r="VAD74" s="386"/>
      <c r="VAE74" s="386"/>
      <c r="VAF74" s="386"/>
      <c r="VAG74" s="386"/>
      <c r="VAH74" s="386"/>
      <c r="VAI74" s="386"/>
      <c r="VAJ74" s="386"/>
      <c r="VAK74" s="386"/>
      <c r="VAL74" s="386"/>
      <c r="VAM74" s="386"/>
      <c r="VAN74" s="386"/>
      <c r="VAO74" s="386"/>
      <c r="VAP74" s="386"/>
      <c r="VAQ74" s="386"/>
      <c r="VAR74" s="386"/>
      <c r="VAS74" s="386"/>
      <c r="VAT74" s="386"/>
      <c r="VAU74" s="386"/>
      <c r="VAV74" s="386"/>
      <c r="VAW74" s="386"/>
      <c r="VAX74" s="386"/>
      <c r="VAY74" s="386"/>
      <c r="VAZ74" s="386"/>
      <c r="VBA74" s="386"/>
      <c r="VBB74" s="386"/>
      <c r="VBC74" s="386"/>
      <c r="VBD74" s="386"/>
      <c r="VBE74" s="386"/>
      <c r="VBF74" s="386"/>
      <c r="VBG74" s="386"/>
      <c r="VBH74" s="386"/>
      <c r="VBI74" s="386"/>
      <c r="VBJ74" s="386"/>
      <c r="VBK74" s="386"/>
      <c r="VBL74" s="386"/>
      <c r="VBM74" s="386"/>
      <c r="VBN74" s="386"/>
      <c r="VBO74" s="386"/>
      <c r="VBP74" s="386"/>
      <c r="VBQ74" s="386"/>
      <c r="VBR74" s="386"/>
      <c r="VBS74" s="386"/>
      <c r="VBT74" s="386"/>
      <c r="VBU74" s="386"/>
      <c r="VBV74" s="386"/>
      <c r="VBW74" s="386"/>
      <c r="VBX74" s="386"/>
      <c r="VBY74" s="386"/>
      <c r="VBZ74" s="386"/>
      <c r="VCA74" s="386"/>
      <c r="VCB74" s="386"/>
      <c r="VCC74" s="386"/>
      <c r="VCD74" s="386"/>
      <c r="VCE74" s="386"/>
      <c r="VCF74" s="386"/>
      <c r="VCG74" s="386"/>
      <c r="VCH74" s="386"/>
      <c r="VCI74" s="386"/>
      <c r="VCJ74" s="386"/>
      <c r="VCK74" s="386"/>
      <c r="VCL74" s="386"/>
      <c r="VCM74" s="386"/>
      <c r="VCN74" s="386"/>
      <c r="VCO74" s="386"/>
      <c r="VCP74" s="386"/>
      <c r="VCQ74" s="386"/>
      <c r="VCR74" s="386"/>
      <c r="VCS74" s="386"/>
      <c r="VCT74" s="386"/>
      <c r="VCU74" s="386"/>
      <c r="VCV74" s="386"/>
      <c r="VCW74" s="386"/>
      <c r="VCX74" s="386"/>
      <c r="VCY74" s="386"/>
      <c r="VCZ74" s="386"/>
      <c r="VDA74" s="386"/>
      <c r="VDB74" s="386"/>
      <c r="VDC74" s="386"/>
      <c r="VDD74" s="386"/>
      <c r="VDE74" s="386"/>
      <c r="VDF74" s="386"/>
      <c r="VDG74" s="386"/>
      <c r="VDH74" s="386"/>
      <c r="VDI74" s="386"/>
      <c r="VDJ74" s="386"/>
      <c r="VDK74" s="386"/>
      <c r="VDL74" s="386"/>
      <c r="VDM74" s="386"/>
      <c r="VDN74" s="386"/>
      <c r="VDO74" s="386"/>
      <c r="VDP74" s="386"/>
      <c r="VDQ74" s="386"/>
      <c r="VDR74" s="386"/>
      <c r="VDS74" s="386"/>
      <c r="VDT74" s="386"/>
      <c r="VDU74" s="386"/>
      <c r="VDV74" s="386"/>
      <c r="VDW74" s="386"/>
      <c r="VDX74" s="386"/>
      <c r="VDY74" s="386"/>
      <c r="VDZ74" s="386"/>
      <c r="VEA74" s="386"/>
      <c r="VEB74" s="386"/>
      <c r="VEC74" s="386"/>
      <c r="VED74" s="386"/>
      <c r="VEE74" s="386"/>
      <c r="VEF74" s="386"/>
      <c r="VEG74" s="386"/>
      <c r="VEH74" s="386"/>
      <c r="VEI74" s="386"/>
      <c r="VEJ74" s="386"/>
      <c r="VEK74" s="386"/>
      <c r="VEL74" s="386"/>
      <c r="VEM74" s="386"/>
      <c r="VEN74" s="386"/>
      <c r="VEO74" s="386"/>
      <c r="VEP74" s="386"/>
      <c r="VEQ74" s="386"/>
      <c r="VER74" s="386"/>
      <c r="VES74" s="386"/>
      <c r="VET74" s="386"/>
      <c r="VEU74" s="386"/>
      <c r="VEV74" s="386"/>
      <c r="VEW74" s="386"/>
      <c r="VEX74" s="386"/>
      <c r="VEY74" s="386"/>
      <c r="VEZ74" s="386"/>
      <c r="VFA74" s="386"/>
      <c r="VFB74" s="386"/>
      <c r="VFC74" s="386"/>
      <c r="VFD74" s="386"/>
      <c r="VFE74" s="386"/>
      <c r="VFF74" s="386"/>
      <c r="VFG74" s="386"/>
      <c r="VFH74" s="386"/>
      <c r="VFI74" s="386"/>
      <c r="VFJ74" s="386"/>
      <c r="VFK74" s="386"/>
      <c r="VFL74" s="386"/>
      <c r="VFM74" s="386"/>
      <c r="VFN74" s="386"/>
      <c r="VFO74" s="386"/>
      <c r="VFP74" s="386"/>
      <c r="VFQ74" s="386"/>
      <c r="VFR74" s="386"/>
      <c r="VFS74" s="386"/>
      <c r="VFT74" s="386"/>
      <c r="VFU74" s="386"/>
      <c r="VFV74" s="386"/>
      <c r="VFW74" s="386"/>
      <c r="VFX74" s="386"/>
      <c r="VFY74" s="386"/>
      <c r="VFZ74" s="386"/>
      <c r="VGA74" s="386"/>
      <c r="VGB74" s="386"/>
      <c r="VGC74" s="386"/>
      <c r="VGD74" s="386"/>
      <c r="VGE74" s="386"/>
      <c r="VGF74" s="386"/>
      <c r="VGG74" s="386"/>
      <c r="VGH74" s="386"/>
      <c r="VGI74" s="386"/>
      <c r="VGJ74" s="386"/>
      <c r="VGK74" s="386"/>
      <c r="VGL74" s="386"/>
      <c r="VGM74" s="386"/>
      <c r="VGN74" s="386"/>
      <c r="VGO74" s="386"/>
      <c r="VGP74" s="386"/>
      <c r="VGQ74" s="386"/>
      <c r="VGR74" s="386"/>
      <c r="VGS74" s="386"/>
      <c r="VGT74" s="386"/>
      <c r="VGU74" s="386"/>
      <c r="VGV74" s="386"/>
      <c r="VGW74" s="386"/>
      <c r="VGX74" s="386"/>
      <c r="VGY74" s="386"/>
      <c r="VGZ74" s="386"/>
      <c r="VHA74" s="386"/>
      <c r="VHB74" s="386"/>
      <c r="VHC74" s="386"/>
      <c r="VHD74" s="386"/>
      <c r="VHE74" s="386"/>
      <c r="VHF74" s="386"/>
      <c r="VHG74" s="386"/>
      <c r="VHH74" s="386"/>
      <c r="VHI74" s="386"/>
      <c r="VHJ74" s="386"/>
      <c r="VHK74" s="386"/>
      <c r="VHL74" s="386"/>
      <c r="VHM74" s="386"/>
      <c r="VHN74" s="386"/>
      <c r="VHO74" s="386"/>
      <c r="VHP74" s="386"/>
      <c r="VHQ74" s="386"/>
      <c r="VHR74" s="386"/>
      <c r="VHS74" s="386"/>
      <c r="VHT74" s="386"/>
      <c r="VHU74" s="386"/>
      <c r="VHV74" s="386"/>
      <c r="VHW74" s="386"/>
      <c r="VHX74" s="386"/>
      <c r="VHY74" s="386"/>
      <c r="VHZ74" s="386"/>
      <c r="VIA74" s="386"/>
      <c r="VIB74" s="386"/>
      <c r="VIC74" s="386"/>
      <c r="VID74" s="386"/>
      <c r="VIE74" s="386"/>
      <c r="VIF74" s="386"/>
      <c r="VIG74" s="386"/>
      <c r="VIH74" s="386"/>
      <c r="VII74" s="386"/>
      <c r="VIJ74" s="386"/>
      <c r="VIK74" s="386"/>
      <c r="VIL74" s="386"/>
      <c r="VIM74" s="386"/>
      <c r="VIN74" s="386"/>
      <c r="VIO74" s="386"/>
      <c r="VIP74" s="386"/>
      <c r="VIQ74" s="386"/>
      <c r="VIR74" s="386"/>
      <c r="VIS74" s="386"/>
      <c r="VIT74" s="386"/>
      <c r="VIU74" s="386"/>
      <c r="VIV74" s="386"/>
      <c r="VIW74" s="386"/>
      <c r="VIX74" s="386"/>
      <c r="VIY74" s="386"/>
      <c r="VIZ74" s="386"/>
      <c r="VJA74" s="386"/>
      <c r="VJB74" s="386"/>
      <c r="VJC74" s="386"/>
      <c r="VJD74" s="386"/>
      <c r="VJE74" s="386"/>
      <c r="VJF74" s="386"/>
      <c r="VJG74" s="386"/>
      <c r="VJH74" s="386"/>
      <c r="VJI74" s="386"/>
      <c r="VJJ74" s="386"/>
      <c r="VJK74" s="386"/>
      <c r="VJL74" s="386"/>
      <c r="VJM74" s="386"/>
      <c r="VJN74" s="386"/>
      <c r="VJO74" s="386"/>
      <c r="VJP74" s="386"/>
      <c r="VJQ74" s="386"/>
      <c r="VJR74" s="386"/>
      <c r="VJS74" s="386"/>
      <c r="VJT74" s="386"/>
      <c r="VJU74" s="386"/>
      <c r="VJV74" s="386"/>
      <c r="VJW74" s="386"/>
      <c r="VJX74" s="386"/>
      <c r="VJY74" s="386"/>
      <c r="VJZ74" s="386"/>
      <c r="VKA74" s="386"/>
      <c r="VKB74" s="386"/>
      <c r="VKC74" s="386"/>
      <c r="VKD74" s="386"/>
      <c r="VKE74" s="386"/>
      <c r="VKF74" s="386"/>
      <c r="VKG74" s="386"/>
      <c r="VKH74" s="386"/>
      <c r="VKI74" s="386"/>
      <c r="VKJ74" s="386"/>
      <c r="VKK74" s="386"/>
      <c r="VKL74" s="386"/>
      <c r="VKM74" s="386"/>
      <c r="VKN74" s="386"/>
      <c r="VKO74" s="386"/>
      <c r="VKP74" s="386"/>
      <c r="VKQ74" s="386"/>
      <c r="VKR74" s="386"/>
      <c r="VKS74" s="386"/>
      <c r="VKT74" s="386"/>
      <c r="VKU74" s="386"/>
      <c r="VKV74" s="386"/>
      <c r="VKW74" s="386"/>
      <c r="VKX74" s="386"/>
      <c r="VKY74" s="386"/>
      <c r="VKZ74" s="386"/>
      <c r="VLA74" s="386"/>
      <c r="VLB74" s="386"/>
      <c r="VLC74" s="386"/>
      <c r="VLD74" s="386"/>
      <c r="VLE74" s="386"/>
      <c r="VLF74" s="386"/>
      <c r="VLG74" s="386"/>
      <c r="VLH74" s="386"/>
      <c r="VLI74" s="386"/>
      <c r="VLJ74" s="386"/>
      <c r="VLK74" s="386"/>
      <c r="VLL74" s="386"/>
      <c r="VLM74" s="386"/>
      <c r="VLN74" s="386"/>
      <c r="VLO74" s="386"/>
      <c r="VLP74" s="386"/>
      <c r="VLQ74" s="386"/>
      <c r="VLR74" s="386"/>
      <c r="VLS74" s="386"/>
      <c r="VLT74" s="386"/>
      <c r="VLU74" s="386"/>
      <c r="VLV74" s="386"/>
      <c r="VLW74" s="386"/>
      <c r="VLX74" s="386"/>
      <c r="VLY74" s="386"/>
      <c r="VLZ74" s="386"/>
      <c r="VMA74" s="386"/>
      <c r="VMB74" s="386"/>
      <c r="VMC74" s="386"/>
      <c r="VMD74" s="386"/>
      <c r="VME74" s="386"/>
      <c r="VMF74" s="386"/>
      <c r="VMG74" s="386"/>
      <c r="VMH74" s="386"/>
      <c r="VMI74" s="386"/>
      <c r="VMJ74" s="386"/>
      <c r="VMK74" s="386"/>
      <c r="VML74" s="386"/>
      <c r="VMM74" s="386"/>
      <c r="VMN74" s="386"/>
      <c r="VMO74" s="386"/>
      <c r="VMP74" s="386"/>
      <c r="VMQ74" s="386"/>
      <c r="VMR74" s="386"/>
      <c r="VMS74" s="386"/>
      <c r="VMT74" s="386"/>
      <c r="VMU74" s="386"/>
      <c r="VMV74" s="386"/>
      <c r="VMW74" s="386"/>
      <c r="VMX74" s="386"/>
      <c r="VMY74" s="386"/>
      <c r="VMZ74" s="386"/>
      <c r="VNA74" s="386"/>
      <c r="VNB74" s="386"/>
      <c r="VNC74" s="386"/>
      <c r="VND74" s="386"/>
      <c r="VNE74" s="386"/>
      <c r="VNF74" s="386"/>
      <c r="VNG74" s="386"/>
      <c r="VNH74" s="386"/>
      <c r="VNI74" s="386"/>
      <c r="VNJ74" s="386"/>
      <c r="VNK74" s="386"/>
      <c r="VNL74" s="386"/>
      <c r="VNM74" s="386"/>
      <c r="VNN74" s="386"/>
      <c r="VNO74" s="386"/>
      <c r="VNP74" s="386"/>
      <c r="VNQ74" s="386"/>
      <c r="VNR74" s="386"/>
      <c r="VNS74" s="386"/>
      <c r="VNT74" s="386"/>
      <c r="VNU74" s="386"/>
      <c r="VNV74" s="386"/>
      <c r="VNW74" s="386"/>
      <c r="VNX74" s="386"/>
      <c r="VNY74" s="386"/>
      <c r="VNZ74" s="386"/>
      <c r="VOA74" s="386"/>
      <c r="VOB74" s="386"/>
      <c r="VOC74" s="386"/>
      <c r="VOD74" s="386"/>
      <c r="VOE74" s="386"/>
      <c r="VOF74" s="386"/>
      <c r="VOG74" s="386"/>
      <c r="VOH74" s="386"/>
      <c r="VOI74" s="386"/>
      <c r="VOJ74" s="386"/>
      <c r="VOK74" s="386"/>
      <c r="VOL74" s="386"/>
      <c r="VOM74" s="386"/>
      <c r="VON74" s="386"/>
      <c r="VOO74" s="386"/>
      <c r="VOP74" s="386"/>
      <c r="VOQ74" s="386"/>
      <c r="VOR74" s="386"/>
      <c r="VOS74" s="386"/>
      <c r="VOT74" s="386"/>
      <c r="VOU74" s="386"/>
      <c r="VOV74" s="386"/>
      <c r="VOW74" s="386"/>
      <c r="VOX74" s="386"/>
      <c r="VOY74" s="386"/>
      <c r="VOZ74" s="386"/>
      <c r="VPA74" s="386"/>
      <c r="VPB74" s="386"/>
      <c r="VPC74" s="386"/>
      <c r="VPD74" s="386"/>
      <c r="VPE74" s="386"/>
      <c r="VPF74" s="386"/>
      <c r="VPG74" s="386"/>
      <c r="VPH74" s="386"/>
      <c r="VPI74" s="386"/>
      <c r="VPJ74" s="386"/>
      <c r="VPK74" s="386"/>
      <c r="VPL74" s="386"/>
      <c r="VPM74" s="386"/>
      <c r="VPN74" s="386"/>
      <c r="VPO74" s="386"/>
      <c r="VPP74" s="386"/>
      <c r="VPQ74" s="386"/>
      <c r="VPR74" s="386"/>
      <c r="VPS74" s="386"/>
      <c r="VPT74" s="386"/>
      <c r="VPU74" s="386"/>
      <c r="VPV74" s="386"/>
      <c r="VPW74" s="386"/>
      <c r="VPX74" s="386"/>
      <c r="VPY74" s="386"/>
      <c r="VPZ74" s="386"/>
      <c r="VQA74" s="386"/>
      <c r="VQB74" s="386"/>
      <c r="VQC74" s="386"/>
      <c r="VQD74" s="386"/>
      <c r="VQE74" s="386"/>
      <c r="VQF74" s="386"/>
      <c r="VQG74" s="386"/>
      <c r="VQH74" s="386"/>
      <c r="VQI74" s="386"/>
      <c r="VQJ74" s="386"/>
      <c r="VQK74" s="386"/>
      <c r="VQL74" s="386"/>
      <c r="VQM74" s="386"/>
      <c r="VQN74" s="386"/>
      <c r="VQO74" s="386"/>
      <c r="VQP74" s="386"/>
      <c r="VQQ74" s="386"/>
      <c r="VQR74" s="386"/>
      <c r="VQS74" s="386"/>
      <c r="VQT74" s="386"/>
      <c r="VQU74" s="386"/>
      <c r="VQV74" s="386"/>
      <c r="VQW74" s="386"/>
      <c r="VQX74" s="386"/>
      <c r="VQY74" s="386"/>
      <c r="VQZ74" s="386"/>
      <c r="VRA74" s="386"/>
      <c r="VRB74" s="386"/>
      <c r="VRC74" s="386"/>
      <c r="VRD74" s="386"/>
      <c r="VRE74" s="386"/>
      <c r="VRF74" s="386"/>
      <c r="VRG74" s="386"/>
      <c r="VRH74" s="386"/>
      <c r="VRI74" s="386"/>
      <c r="VRJ74" s="386"/>
      <c r="VRK74" s="386"/>
      <c r="VRL74" s="386"/>
      <c r="VRM74" s="386"/>
      <c r="VRN74" s="386"/>
      <c r="VRO74" s="386"/>
      <c r="VRP74" s="386"/>
      <c r="VRQ74" s="386"/>
      <c r="VRR74" s="386"/>
      <c r="VRS74" s="386"/>
      <c r="VRT74" s="386"/>
      <c r="VRU74" s="386"/>
      <c r="VRV74" s="386"/>
      <c r="VRW74" s="386"/>
      <c r="VRX74" s="386"/>
      <c r="VRY74" s="386"/>
      <c r="VRZ74" s="386"/>
      <c r="VSA74" s="386"/>
      <c r="VSB74" s="386"/>
      <c r="VSC74" s="386"/>
      <c r="VSD74" s="386"/>
      <c r="VSE74" s="386"/>
      <c r="VSF74" s="386"/>
      <c r="VSG74" s="386"/>
      <c r="VSH74" s="386"/>
      <c r="VSI74" s="386"/>
      <c r="VSJ74" s="386"/>
      <c r="VSK74" s="386"/>
      <c r="VSL74" s="386"/>
      <c r="VSM74" s="386"/>
      <c r="VSN74" s="386"/>
      <c r="VSO74" s="386"/>
      <c r="VSP74" s="386"/>
      <c r="VSQ74" s="386"/>
      <c r="VSR74" s="386"/>
      <c r="VSS74" s="386"/>
      <c r="VST74" s="386"/>
      <c r="VSU74" s="386"/>
      <c r="VSV74" s="386"/>
      <c r="VSW74" s="386"/>
      <c r="VSX74" s="386"/>
      <c r="VSY74" s="386"/>
      <c r="VSZ74" s="386"/>
      <c r="VTA74" s="386"/>
      <c r="VTB74" s="386"/>
      <c r="VTC74" s="386"/>
      <c r="VTD74" s="386"/>
      <c r="VTE74" s="386"/>
      <c r="VTF74" s="386"/>
      <c r="VTG74" s="386"/>
      <c r="VTH74" s="386"/>
      <c r="VTI74" s="386"/>
      <c r="VTJ74" s="386"/>
      <c r="VTK74" s="386"/>
      <c r="VTL74" s="386"/>
      <c r="VTM74" s="386"/>
      <c r="VTN74" s="386"/>
      <c r="VTO74" s="386"/>
      <c r="VTP74" s="386"/>
      <c r="VTQ74" s="386"/>
      <c r="VTR74" s="386"/>
      <c r="VTS74" s="386"/>
      <c r="VTT74" s="386"/>
      <c r="VTU74" s="386"/>
      <c r="VTV74" s="386"/>
      <c r="VTW74" s="386"/>
      <c r="VTX74" s="386"/>
      <c r="VTY74" s="386"/>
      <c r="VTZ74" s="386"/>
      <c r="VUA74" s="386"/>
      <c r="VUB74" s="386"/>
      <c r="VUC74" s="386"/>
      <c r="VUD74" s="386"/>
      <c r="VUE74" s="386"/>
      <c r="VUF74" s="386"/>
      <c r="VUG74" s="386"/>
      <c r="VUH74" s="386"/>
      <c r="VUI74" s="386"/>
      <c r="VUJ74" s="386"/>
      <c r="VUK74" s="386"/>
      <c r="VUL74" s="386"/>
      <c r="VUM74" s="386"/>
      <c r="VUN74" s="386"/>
      <c r="VUO74" s="386"/>
      <c r="VUP74" s="386"/>
      <c r="VUQ74" s="386"/>
      <c r="VUR74" s="386"/>
      <c r="VUS74" s="386"/>
      <c r="VUT74" s="386"/>
      <c r="VUU74" s="386"/>
      <c r="VUV74" s="386"/>
      <c r="VUW74" s="386"/>
      <c r="VUX74" s="386"/>
      <c r="VUY74" s="386"/>
      <c r="VUZ74" s="386"/>
      <c r="VVA74" s="386"/>
      <c r="VVB74" s="386"/>
      <c r="VVC74" s="386"/>
      <c r="VVD74" s="386"/>
      <c r="VVE74" s="386"/>
      <c r="VVF74" s="386"/>
      <c r="VVG74" s="386"/>
      <c r="VVH74" s="386"/>
      <c r="VVI74" s="386"/>
      <c r="VVJ74" s="386"/>
      <c r="VVK74" s="386"/>
      <c r="VVL74" s="386"/>
      <c r="VVM74" s="386"/>
      <c r="VVN74" s="386"/>
      <c r="VVO74" s="386"/>
      <c r="VVP74" s="386"/>
      <c r="VVQ74" s="386"/>
      <c r="VVR74" s="386"/>
      <c r="VVS74" s="386"/>
      <c r="VVT74" s="386"/>
      <c r="VVU74" s="386"/>
      <c r="VVV74" s="386"/>
      <c r="VVW74" s="386"/>
      <c r="VVX74" s="386"/>
      <c r="VVY74" s="386"/>
      <c r="VVZ74" s="386"/>
      <c r="VWA74" s="386"/>
      <c r="VWB74" s="386"/>
      <c r="VWC74" s="386"/>
      <c r="VWD74" s="386"/>
      <c r="VWE74" s="386"/>
      <c r="VWF74" s="386"/>
      <c r="VWG74" s="386"/>
      <c r="VWH74" s="386"/>
      <c r="VWI74" s="386"/>
      <c r="VWJ74" s="386"/>
      <c r="VWK74" s="386"/>
      <c r="VWL74" s="386"/>
      <c r="VWM74" s="386"/>
      <c r="VWN74" s="386"/>
      <c r="VWO74" s="386"/>
      <c r="VWP74" s="386"/>
      <c r="VWQ74" s="386"/>
      <c r="VWR74" s="386"/>
      <c r="VWS74" s="386"/>
      <c r="VWT74" s="386"/>
      <c r="VWU74" s="386"/>
      <c r="VWV74" s="386"/>
      <c r="VWW74" s="386"/>
      <c r="VWX74" s="386"/>
      <c r="VWY74" s="386"/>
      <c r="VWZ74" s="386"/>
      <c r="VXA74" s="386"/>
      <c r="VXB74" s="386"/>
      <c r="VXC74" s="386"/>
      <c r="VXD74" s="386"/>
      <c r="VXE74" s="386"/>
      <c r="VXF74" s="386"/>
      <c r="VXG74" s="386"/>
      <c r="VXH74" s="386"/>
      <c r="VXI74" s="386"/>
      <c r="VXJ74" s="386"/>
      <c r="VXK74" s="386"/>
      <c r="VXL74" s="386"/>
      <c r="VXM74" s="386"/>
      <c r="VXN74" s="386"/>
      <c r="VXO74" s="386"/>
      <c r="VXP74" s="386"/>
      <c r="VXQ74" s="386"/>
      <c r="VXR74" s="386"/>
      <c r="VXS74" s="386"/>
      <c r="VXT74" s="386"/>
      <c r="VXU74" s="386"/>
      <c r="VXV74" s="386"/>
      <c r="VXW74" s="386"/>
      <c r="VXX74" s="386"/>
      <c r="VXY74" s="386"/>
      <c r="VXZ74" s="386"/>
      <c r="VYA74" s="386"/>
      <c r="VYB74" s="386"/>
      <c r="VYC74" s="386"/>
      <c r="VYD74" s="386"/>
      <c r="VYE74" s="386"/>
      <c r="VYF74" s="386"/>
      <c r="VYG74" s="386"/>
      <c r="VYH74" s="386"/>
      <c r="VYI74" s="386"/>
      <c r="VYJ74" s="386"/>
      <c r="VYK74" s="386"/>
      <c r="VYL74" s="386"/>
      <c r="VYM74" s="386"/>
      <c r="VYN74" s="386"/>
      <c r="VYO74" s="386"/>
      <c r="VYP74" s="386"/>
      <c r="VYQ74" s="386"/>
      <c r="VYR74" s="386"/>
      <c r="VYS74" s="386"/>
      <c r="VYT74" s="386"/>
      <c r="VYU74" s="386"/>
      <c r="VYV74" s="386"/>
      <c r="VYW74" s="386"/>
      <c r="VYX74" s="386"/>
      <c r="VYY74" s="386"/>
      <c r="VYZ74" s="386"/>
      <c r="VZA74" s="386"/>
      <c r="VZB74" s="386"/>
      <c r="VZC74" s="386"/>
      <c r="VZD74" s="386"/>
      <c r="VZE74" s="386"/>
      <c r="VZF74" s="386"/>
      <c r="VZG74" s="386"/>
      <c r="VZH74" s="386"/>
      <c r="VZI74" s="386"/>
      <c r="VZJ74" s="386"/>
      <c r="VZK74" s="386"/>
      <c r="VZL74" s="386"/>
      <c r="VZM74" s="386"/>
      <c r="VZN74" s="386"/>
      <c r="VZO74" s="386"/>
      <c r="VZP74" s="386"/>
      <c r="VZQ74" s="386"/>
      <c r="VZR74" s="386"/>
      <c r="VZS74" s="386"/>
      <c r="VZT74" s="386"/>
      <c r="VZU74" s="386"/>
      <c r="VZV74" s="386"/>
      <c r="VZW74" s="386"/>
      <c r="VZX74" s="386"/>
      <c r="VZY74" s="386"/>
      <c r="VZZ74" s="386"/>
      <c r="WAA74" s="386"/>
      <c r="WAB74" s="386"/>
      <c r="WAC74" s="386"/>
      <c r="WAD74" s="386"/>
      <c r="WAE74" s="386"/>
      <c r="WAF74" s="386"/>
      <c r="WAG74" s="386"/>
      <c r="WAH74" s="386"/>
      <c r="WAI74" s="386"/>
      <c r="WAJ74" s="386"/>
      <c r="WAK74" s="386"/>
      <c r="WAL74" s="386"/>
      <c r="WAM74" s="386"/>
      <c r="WAN74" s="386"/>
      <c r="WAO74" s="386"/>
      <c r="WAP74" s="386"/>
      <c r="WAQ74" s="386"/>
      <c r="WAR74" s="386"/>
      <c r="WAS74" s="386"/>
      <c r="WAT74" s="386"/>
      <c r="WAU74" s="386"/>
      <c r="WAV74" s="386"/>
      <c r="WAW74" s="386"/>
      <c r="WAX74" s="386"/>
      <c r="WAY74" s="386"/>
      <c r="WAZ74" s="386"/>
      <c r="WBA74" s="386"/>
      <c r="WBB74" s="386"/>
      <c r="WBC74" s="386"/>
      <c r="WBD74" s="386"/>
      <c r="WBE74" s="386"/>
      <c r="WBF74" s="386"/>
      <c r="WBG74" s="386"/>
      <c r="WBH74" s="386"/>
      <c r="WBI74" s="386"/>
      <c r="WBJ74" s="386"/>
      <c r="WBK74" s="386"/>
      <c r="WBL74" s="386"/>
      <c r="WBM74" s="386"/>
      <c r="WBN74" s="386"/>
      <c r="WBO74" s="386"/>
      <c r="WBP74" s="386"/>
      <c r="WBQ74" s="386"/>
      <c r="WBR74" s="386"/>
      <c r="WBS74" s="386"/>
      <c r="WBT74" s="386"/>
      <c r="WBU74" s="386"/>
      <c r="WBV74" s="386"/>
      <c r="WBW74" s="386"/>
      <c r="WBX74" s="386"/>
      <c r="WBY74" s="386"/>
      <c r="WBZ74" s="386"/>
      <c r="WCA74" s="386"/>
      <c r="WCB74" s="386"/>
      <c r="WCC74" s="386"/>
      <c r="WCD74" s="386"/>
      <c r="WCE74" s="386"/>
      <c r="WCF74" s="386"/>
      <c r="WCG74" s="386"/>
      <c r="WCH74" s="386"/>
      <c r="WCI74" s="386"/>
      <c r="WCJ74" s="386"/>
      <c r="WCK74" s="386"/>
      <c r="WCL74" s="386"/>
      <c r="WCM74" s="386"/>
      <c r="WCN74" s="386"/>
      <c r="WCO74" s="386"/>
      <c r="WCP74" s="386"/>
      <c r="WCQ74" s="386"/>
      <c r="WCR74" s="386"/>
      <c r="WCS74" s="386"/>
      <c r="WCT74" s="386"/>
      <c r="WCU74" s="386"/>
      <c r="WCV74" s="386"/>
      <c r="WCW74" s="386"/>
      <c r="WCX74" s="386"/>
      <c r="WCY74" s="386"/>
      <c r="WCZ74" s="386"/>
      <c r="WDA74" s="386"/>
      <c r="WDB74" s="386"/>
      <c r="WDC74" s="386"/>
      <c r="WDD74" s="386"/>
      <c r="WDE74" s="386"/>
      <c r="WDF74" s="386"/>
      <c r="WDG74" s="386"/>
      <c r="WDH74" s="386"/>
      <c r="WDI74" s="386"/>
      <c r="WDJ74" s="386"/>
      <c r="WDK74" s="386"/>
      <c r="WDL74" s="386"/>
      <c r="WDM74" s="386"/>
      <c r="WDN74" s="386"/>
      <c r="WDO74" s="386"/>
      <c r="WDP74" s="386"/>
      <c r="WDQ74" s="386"/>
      <c r="WDR74" s="386"/>
      <c r="WDS74" s="386"/>
      <c r="WDT74" s="386"/>
      <c r="WDU74" s="386"/>
      <c r="WDV74" s="386"/>
      <c r="WDW74" s="386"/>
      <c r="WDX74" s="386"/>
      <c r="WDY74" s="386"/>
      <c r="WDZ74" s="386"/>
      <c r="WEA74" s="386"/>
      <c r="WEB74" s="386"/>
      <c r="WEC74" s="386"/>
      <c r="WED74" s="386"/>
      <c r="WEE74" s="386"/>
      <c r="WEF74" s="386"/>
      <c r="WEG74" s="386"/>
      <c r="WEH74" s="386"/>
      <c r="WEI74" s="386"/>
      <c r="WEJ74" s="386"/>
      <c r="WEK74" s="386"/>
      <c r="WEL74" s="386"/>
      <c r="WEM74" s="386"/>
      <c r="WEN74" s="386"/>
      <c r="WEO74" s="386"/>
      <c r="WEP74" s="386"/>
      <c r="WEQ74" s="386"/>
      <c r="WER74" s="386"/>
      <c r="WES74" s="386"/>
      <c r="WET74" s="386"/>
      <c r="WEU74" s="386"/>
      <c r="WEV74" s="386"/>
      <c r="WEW74" s="386"/>
      <c r="WEX74" s="386"/>
      <c r="WEY74" s="386"/>
      <c r="WEZ74" s="386"/>
      <c r="WFA74" s="386"/>
      <c r="WFB74" s="386"/>
      <c r="WFC74" s="386"/>
      <c r="WFD74" s="386"/>
      <c r="WFE74" s="386"/>
      <c r="WFF74" s="386"/>
      <c r="WFG74" s="386"/>
      <c r="WFH74" s="386"/>
      <c r="WFI74" s="386"/>
      <c r="WFJ74" s="386"/>
      <c r="WFK74" s="386"/>
      <c r="WFL74" s="386"/>
      <c r="WFM74" s="386"/>
      <c r="WFN74" s="386"/>
      <c r="WFO74" s="386"/>
      <c r="WFP74" s="386"/>
      <c r="WFQ74" s="386"/>
      <c r="WFR74" s="386"/>
      <c r="WFS74" s="386"/>
      <c r="WFT74" s="386"/>
      <c r="WFU74" s="386"/>
      <c r="WFV74" s="386"/>
      <c r="WFW74" s="386"/>
      <c r="WFX74" s="386"/>
      <c r="WFY74" s="386"/>
      <c r="WFZ74" s="386"/>
      <c r="WGA74" s="386"/>
      <c r="WGB74" s="386"/>
      <c r="WGC74" s="386"/>
      <c r="WGD74" s="386"/>
      <c r="WGE74" s="386"/>
      <c r="WGF74" s="386"/>
      <c r="WGG74" s="386"/>
      <c r="WGH74" s="386"/>
      <c r="WGI74" s="386"/>
      <c r="WGJ74" s="386"/>
      <c r="WGK74" s="386"/>
      <c r="WGL74" s="386"/>
      <c r="WGM74" s="386"/>
      <c r="WGN74" s="386"/>
      <c r="WGO74" s="386"/>
      <c r="WGP74" s="386"/>
      <c r="WGQ74" s="386"/>
      <c r="WGR74" s="386"/>
      <c r="WGS74" s="386"/>
      <c r="WGT74" s="386"/>
      <c r="WGU74" s="386"/>
      <c r="WGV74" s="386"/>
      <c r="WGW74" s="386"/>
      <c r="WGX74" s="386"/>
      <c r="WGY74" s="386"/>
      <c r="WGZ74" s="386"/>
      <c r="WHA74" s="386"/>
      <c r="WHB74" s="386"/>
      <c r="WHC74" s="386"/>
      <c r="WHD74" s="386"/>
      <c r="WHE74" s="386"/>
      <c r="WHF74" s="386"/>
      <c r="WHG74" s="386"/>
      <c r="WHH74" s="386"/>
      <c r="WHI74" s="386"/>
      <c r="WHJ74" s="386"/>
      <c r="WHK74" s="386"/>
      <c r="WHL74" s="386"/>
      <c r="WHM74" s="386"/>
      <c r="WHN74" s="386"/>
      <c r="WHO74" s="386"/>
      <c r="WHP74" s="386"/>
      <c r="WHQ74" s="386"/>
      <c r="WHR74" s="386"/>
      <c r="WHS74" s="386"/>
      <c r="WHT74" s="386"/>
      <c r="WHU74" s="386"/>
      <c r="WHV74" s="386"/>
      <c r="WHW74" s="386"/>
      <c r="WHX74" s="386"/>
      <c r="WHY74" s="386"/>
      <c r="WHZ74" s="386"/>
      <c r="WIA74" s="386"/>
      <c r="WIB74" s="386"/>
      <c r="WIC74" s="386"/>
      <c r="WID74" s="386"/>
      <c r="WIE74" s="386"/>
      <c r="WIF74" s="386"/>
      <c r="WIG74" s="386"/>
      <c r="WIH74" s="386"/>
      <c r="WII74" s="386"/>
      <c r="WIJ74" s="386"/>
      <c r="WIK74" s="386"/>
      <c r="WIL74" s="386"/>
      <c r="WIM74" s="386"/>
      <c r="WIN74" s="386"/>
      <c r="WIO74" s="386"/>
      <c r="WIP74" s="386"/>
      <c r="WIQ74" s="386"/>
      <c r="WIR74" s="386"/>
      <c r="WIS74" s="386"/>
      <c r="WIT74" s="386"/>
      <c r="WIU74" s="386"/>
      <c r="WIV74" s="386"/>
      <c r="WIW74" s="386"/>
      <c r="WIX74" s="386"/>
      <c r="WIY74" s="386"/>
      <c r="WIZ74" s="386"/>
      <c r="WJA74" s="386"/>
      <c r="WJB74" s="386"/>
      <c r="WJC74" s="386"/>
      <c r="WJD74" s="386"/>
      <c r="WJE74" s="386"/>
      <c r="WJF74" s="386"/>
      <c r="WJG74" s="386"/>
      <c r="WJH74" s="386"/>
      <c r="WJI74" s="386"/>
      <c r="WJJ74" s="386"/>
      <c r="WJK74" s="386"/>
      <c r="WJL74" s="386"/>
      <c r="WJM74" s="386"/>
      <c r="WJN74" s="386"/>
      <c r="WJO74" s="386"/>
      <c r="WJP74" s="386"/>
      <c r="WJQ74" s="386"/>
      <c r="WJR74" s="386"/>
      <c r="WJS74" s="386"/>
      <c r="WJT74" s="386"/>
      <c r="WJU74" s="386"/>
      <c r="WJV74" s="386"/>
      <c r="WJW74" s="386"/>
      <c r="WJX74" s="386"/>
      <c r="WJY74" s="386"/>
      <c r="WJZ74" s="386"/>
      <c r="WKA74" s="386"/>
      <c r="WKB74" s="386"/>
      <c r="WKC74" s="386"/>
      <c r="WKD74" s="386"/>
      <c r="WKE74" s="386"/>
      <c r="WKF74" s="386"/>
      <c r="WKG74" s="386"/>
      <c r="WKH74" s="386"/>
      <c r="WKI74" s="386"/>
      <c r="WKJ74" s="386"/>
      <c r="WKK74" s="386"/>
      <c r="WKL74" s="386"/>
      <c r="WKM74" s="386"/>
      <c r="WKN74" s="386"/>
      <c r="WKO74" s="386"/>
      <c r="WKP74" s="386"/>
      <c r="WKQ74" s="386"/>
      <c r="WKR74" s="386"/>
      <c r="WKS74" s="386"/>
      <c r="WKT74" s="386"/>
      <c r="WKU74" s="386"/>
      <c r="WKV74" s="386"/>
      <c r="WKW74" s="386"/>
      <c r="WKX74" s="386"/>
      <c r="WKY74" s="386"/>
      <c r="WKZ74" s="386"/>
      <c r="WLA74" s="386"/>
      <c r="WLB74" s="386"/>
      <c r="WLC74" s="386"/>
      <c r="WLD74" s="386"/>
      <c r="WLE74" s="386"/>
      <c r="WLF74" s="386"/>
      <c r="WLG74" s="386"/>
      <c r="WLH74" s="386"/>
      <c r="WLI74" s="386"/>
      <c r="WLJ74" s="386"/>
      <c r="WLK74" s="386"/>
      <c r="WLL74" s="386"/>
      <c r="WLM74" s="386"/>
      <c r="WLN74" s="386"/>
      <c r="WLO74" s="386"/>
      <c r="WLP74" s="386"/>
      <c r="WLQ74" s="386"/>
      <c r="WLR74" s="386"/>
      <c r="WLS74" s="386"/>
      <c r="WLT74" s="386"/>
      <c r="WLU74" s="386"/>
      <c r="WLV74" s="386"/>
      <c r="WLW74" s="386"/>
      <c r="WLX74" s="386"/>
      <c r="WLY74" s="386"/>
      <c r="WLZ74" s="386"/>
      <c r="WMA74" s="386"/>
      <c r="WMB74" s="386"/>
      <c r="WMC74" s="386"/>
      <c r="WMD74" s="386"/>
      <c r="WME74" s="386"/>
      <c r="WMF74" s="386"/>
      <c r="WMG74" s="386"/>
      <c r="WMH74" s="386"/>
      <c r="WMI74" s="386"/>
      <c r="WMJ74" s="386"/>
      <c r="WMK74" s="386"/>
      <c r="WML74" s="386"/>
      <c r="WMM74" s="386"/>
      <c r="WMN74" s="386"/>
      <c r="WMO74" s="386"/>
      <c r="WMP74" s="386"/>
      <c r="WMQ74" s="386"/>
      <c r="WMR74" s="386"/>
      <c r="WMS74" s="386"/>
      <c r="WMT74" s="386"/>
      <c r="WMU74" s="386"/>
      <c r="WMV74" s="386"/>
      <c r="WMW74" s="386"/>
      <c r="WMX74" s="386"/>
      <c r="WMY74" s="386"/>
      <c r="WMZ74" s="386"/>
      <c r="WNA74" s="386"/>
      <c r="WNB74" s="386"/>
      <c r="WNC74" s="386"/>
      <c r="WND74" s="386"/>
      <c r="WNE74" s="386"/>
      <c r="WNF74" s="386"/>
      <c r="WNG74" s="386"/>
      <c r="WNH74" s="386"/>
      <c r="WNI74" s="386"/>
      <c r="WNJ74" s="386"/>
      <c r="WNK74" s="386"/>
      <c r="WNL74" s="386"/>
      <c r="WNM74" s="386"/>
      <c r="WNN74" s="386"/>
      <c r="WNO74" s="386"/>
      <c r="WNP74" s="386"/>
      <c r="WNQ74" s="386"/>
      <c r="WNR74" s="386"/>
      <c r="WNS74" s="386"/>
      <c r="WNT74" s="386"/>
      <c r="WNU74" s="386"/>
      <c r="WNV74" s="386"/>
      <c r="WNW74" s="386"/>
      <c r="WNX74" s="386"/>
      <c r="WNY74" s="386"/>
      <c r="WNZ74" s="386"/>
      <c r="WOA74" s="386"/>
      <c r="WOB74" s="386"/>
      <c r="WOC74" s="386"/>
      <c r="WOD74" s="386"/>
      <c r="WOE74" s="386"/>
      <c r="WOF74" s="386"/>
      <c r="WOG74" s="386"/>
      <c r="WOH74" s="386"/>
      <c r="WOI74" s="386"/>
      <c r="WOJ74" s="386"/>
      <c r="WOK74" s="386"/>
      <c r="WOL74" s="386"/>
      <c r="WOM74" s="386"/>
      <c r="WON74" s="386"/>
      <c r="WOO74" s="386"/>
      <c r="WOP74" s="386"/>
      <c r="WOQ74" s="386"/>
      <c r="WOR74" s="386"/>
      <c r="WOS74" s="386"/>
      <c r="WOT74" s="386"/>
      <c r="WOU74" s="386"/>
      <c r="WOV74" s="386"/>
      <c r="WOW74" s="386"/>
      <c r="WOX74" s="386"/>
      <c r="WOY74" s="386"/>
      <c r="WOZ74" s="386"/>
      <c r="WPA74" s="386"/>
      <c r="WPB74" s="386"/>
      <c r="WPC74" s="386"/>
      <c r="WPD74" s="386"/>
      <c r="WPE74" s="386"/>
      <c r="WPF74" s="386"/>
      <c r="WPG74" s="386"/>
      <c r="WPH74" s="386"/>
      <c r="WPI74" s="386"/>
      <c r="WPJ74" s="386"/>
      <c r="WPK74" s="386"/>
      <c r="WPL74" s="386"/>
      <c r="WPM74" s="386"/>
      <c r="WPN74" s="386"/>
      <c r="WPO74" s="386"/>
      <c r="WPP74" s="386"/>
      <c r="WPQ74" s="386"/>
      <c r="WPR74" s="386"/>
      <c r="WPS74" s="386"/>
      <c r="WPT74" s="386"/>
      <c r="WPU74" s="386"/>
      <c r="WPV74" s="386"/>
      <c r="WPW74" s="386"/>
      <c r="WPX74" s="386"/>
      <c r="WPY74" s="386"/>
      <c r="WPZ74" s="386"/>
      <c r="WQA74" s="386"/>
      <c r="WQB74" s="386"/>
      <c r="WQC74" s="386"/>
      <c r="WQD74" s="386"/>
      <c r="WQE74" s="386"/>
      <c r="WQF74" s="386"/>
      <c r="WQG74" s="386"/>
      <c r="WQH74" s="386"/>
      <c r="WQI74" s="386"/>
      <c r="WQJ74" s="386"/>
      <c r="WQK74" s="386"/>
      <c r="WQL74" s="386"/>
      <c r="WQM74" s="386"/>
      <c r="WQN74" s="386"/>
      <c r="WQO74" s="386"/>
      <c r="WQP74" s="386"/>
      <c r="WQQ74" s="386"/>
      <c r="WQR74" s="386"/>
      <c r="WQS74" s="386"/>
      <c r="WQT74" s="386"/>
      <c r="WQU74" s="386"/>
      <c r="WQV74" s="386"/>
      <c r="WQW74" s="386"/>
      <c r="WQX74" s="386"/>
      <c r="WQY74" s="386"/>
      <c r="WQZ74" s="386"/>
      <c r="WRA74" s="386"/>
      <c r="WRB74" s="386"/>
      <c r="WRC74" s="386"/>
      <c r="WRD74" s="386"/>
      <c r="WRE74" s="386"/>
      <c r="WRF74" s="386"/>
      <c r="WRG74" s="386"/>
      <c r="WRH74" s="386"/>
      <c r="WRI74" s="386"/>
      <c r="WRJ74" s="386"/>
      <c r="WRK74" s="386"/>
      <c r="WRL74" s="386"/>
      <c r="WRM74" s="386"/>
      <c r="WRN74" s="386"/>
      <c r="WRO74" s="386"/>
      <c r="WRP74" s="386"/>
      <c r="WRQ74" s="386"/>
      <c r="WRR74" s="386"/>
      <c r="WRS74" s="386"/>
      <c r="WRT74" s="386"/>
      <c r="WRU74" s="386"/>
      <c r="WRV74" s="386"/>
      <c r="WRW74" s="386"/>
      <c r="WRX74" s="386"/>
      <c r="WRY74" s="386"/>
      <c r="WRZ74" s="386"/>
      <c r="WSA74" s="386"/>
      <c r="WSB74" s="386"/>
      <c r="WSC74" s="386"/>
      <c r="WSD74" s="386"/>
      <c r="WSE74" s="386"/>
      <c r="WSF74" s="386"/>
      <c r="WSG74" s="386"/>
      <c r="WSH74" s="386"/>
      <c r="WSI74" s="386"/>
      <c r="WSJ74" s="386"/>
      <c r="WSK74" s="386"/>
      <c r="WSL74" s="386"/>
      <c r="WSM74" s="386"/>
      <c r="WSN74" s="386"/>
      <c r="WSO74" s="386"/>
      <c r="WSP74" s="386"/>
      <c r="WSQ74" s="386"/>
      <c r="WSR74" s="386"/>
      <c r="WSS74" s="386"/>
      <c r="WST74" s="386"/>
      <c r="WSU74" s="386"/>
      <c r="WSV74" s="386"/>
      <c r="WSW74" s="386"/>
      <c r="WSX74" s="386"/>
      <c r="WSY74" s="386"/>
      <c r="WSZ74" s="386"/>
      <c r="WTA74" s="386"/>
      <c r="WTB74" s="386"/>
      <c r="WTC74" s="386"/>
      <c r="WTD74" s="386"/>
      <c r="WTE74" s="386"/>
      <c r="WTF74" s="386"/>
      <c r="WTG74" s="386"/>
      <c r="WTH74" s="386"/>
      <c r="WTI74" s="386"/>
      <c r="WTJ74" s="386"/>
      <c r="WTK74" s="386"/>
      <c r="WTL74" s="386"/>
      <c r="WTM74" s="386"/>
      <c r="WTN74" s="386"/>
      <c r="WTO74" s="386"/>
      <c r="WTP74" s="386"/>
      <c r="WTQ74" s="386"/>
      <c r="WTR74" s="386"/>
      <c r="WTS74" s="386"/>
      <c r="WTT74" s="386"/>
      <c r="WTU74" s="386"/>
      <c r="WTV74" s="386"/>
      <c r="WTW74" s="386"/>
      <c r="WTX74" s="386"/>
      <c r="WTY74" s="386"/>
      <c r="WTZ74" s="386"/>
      <c r="WUA74" s="386"/>
      <c r="WUB74" s="386"/>
      <c r="WUC74" s="386"/>
      <c r="WUD74" s="386"/>
      <c r="WUE74" s="386"/>
      <c r="WUF74" s="386"/>
      <c r="WUG74" s="386"/>
      <c r="WUH74" s="386"/>
      <c r="WUI74" s="386"/>
      <c r="WUJ74" s="386"/>
      <c r="WUK74" s="386"/>
      <c r="WUL74" s="386"/>
      <c r="WUM74" s="386"/>
      <c r="WUN74" s="386"/>
      <c r="WUO74" s="386"/>
      <c r="WUP74" s="386"/>
      <c r="WUQ74" s="386"/>
      <c r="WUR74" s="386"/>
      <c r="WUS74" s="386"/>
      <c r="WUT74" s="386"/>
      <c r="WUU74" s="386"/>
      <c r="WUV74" s="386"/>
      <c r="WUW74" s="386"/>
      <c r="WUX74" s="386"/>
      <c r="WUY74" s="386"/>
      <c r="WUZ74" s="386"/>
      <c r="WVA74" s="386"/>
      <c r="WVB74" s="386"/>
      <c r="WVC74" s="386"/>
      <c r="WVD74" s="386"/>
      <c r="WVE74" s="386"/>
      <c r="WVF74" s="386"/>
      <c r="WVG74" s="386"/>
      <c r="WVH74" s="386"/>
      <c r="WVI74" s="386"/>
      <c r="WVJ74" s="386"/>
      <c r="WVK74" s="386"/>
      <c r="WVL74" s="386"/>
      <c r="WVM74" s="386"/>
      <c r="WVN74" s="386"/>
      <c r="WVO74" s="386"/>
      <c r="WVP74" s="386"/>
      <c r="WVQ74" s="386"/>
      <c r="WVR74" s="386"/>
      <c r="WVS74" s="386"/>
      <c r="WVT74" s="386"/>
      <c r="WVU74" s="386"/>
      <c r="WVV74" s="386"/>
      <c r="WVW74" s="386"/>
      <c r="WVX74" s="386"/>
      <c r="WVY74" s="386"/>
      <c r="WVZ74" s="386"/>
      <c r="WWA74" s="386"/>
      <c r="WWB74" s="386"/>
      <c r="WWC74" s="386"/>
      <c r="WWD74" s="386"/>
      <c r="WWE74" s="386"/>
      <c r="WWF74" s="386"/>
      <c r="WWG74" s="386"/>
      <c r="WWH74" s="386"/>
      <c r="WWI74" s="386"/>
      <c r="WWJ74" s="386"/>
      <c r="WWK74" s="386"/>
      <c r="WWL74" s="386"/>
      <c r="WWM74" s="386"/>
      <c r="WWN74" s="386"/>
      <c r="WWO74" s="386"/>
      <c r="WWP74" s="386"/>
      <c r="WWQ74" s="386"/>
      <c r="WWR74" s="386"/>
      <c r="WWS74" s="386"/>
      <c r="WWT74" s="386"/>
      <c r="WWU74" s="386"/>
      <c r="WWV74" s="386"/>
      <c r="WWW74" s="386"/>
      <c r="WWX74" s="386"/>
      <c r="WWY74" s="386"/>
      <c r="WWZ74" s="386"/>
      <c r="WXA74" s="386"/>
      <c r="WXB74" s="386"/>
      <c r="WXC74" s="386"/>
      <c r="WXD74" s="386"/>
      <c r="WXE74" s="386"/>
      <c r="WXF74" s="386"/>
      <c r="WXG74" s="386"/>
      <c r="WXH74" s="386"/>
      <c r="WXI74" s="386"/>
      <c r="WXJ74" s="386"/>
      <c r="WXK74" s="386"/>
      <c r="WXL74" s="386"/>
      <c r="WXM74" s="386"/>
      <c r="WXN74" s="386"/>
      <c r="WXO74" s="386"/>
      <c r="WXP74" s="386"/>
      <c r="WXQ74" s="386"/>
      <c r="WXR74" s="386"/>
      <c r="WXS74" s="386"/>
      <c r="WXT74" s="386"/>
      <c r="WXU74" s="386"/>
      <c r="WXV74" s="386"/>
      <c r="WXW74" s="386"/>
      <c r="WXX74" s="386"/>
      <c r="WXY74" s="386"/>
      <c r="WXZ74" s="386"/>
      <c r="WYA74" s="386"/>
      <c r="WYB74" s="386"/>
      <c r="WYC74" s="386"/>
      <c r="WYD74" s="386"/>
      <c r="WYE74" s="386"/>
      <c r="WYF74" s="386"/>
      <c r="WYG74" s="386"/>
      <c r="WYH74" s="386"/>
      <c r="WYI74" s="386"/>
      <c r="WYJ74" s="386"/>
      <c r="WYK74" s="386"/>
      <c r="WYL74" s="386"/>
      <c r="WYM74" s="386"/>
      <c r="WYN74" s="386"/>
      <c r="WYO74" s="386"/>
      <c r="WYP74" s="386"/>
      <c r="WYQ74" s="386"/>
      <c r="WYR74" s="386"/>
      <c r="WYS74" s="386"/>
      <c r="WYT74" s="386"/>
      <c r="WYU74" s="386"/>
      <c r="WYV74" s="386"/>
      <c r="WYW74" s="386"/>
      <c r="WYX74" s="386"/>
      <c r="WYY74" s="386"/>
      <c r="WYZ74" s="386"/>
      <c r="WZA74" s="386"/>
      <c r="WZB74" s="386"/>
      <c r="WZC74" s="386"/>
      <c r="WZD74" s="386"/>
      <c r="WZE74" s="386"/>
      <c r="WZF74" s="386"/>
      <c r="WZG74" s="386"/>
      <c r="WZH74" s="386"/>
      <c r="WZI74" s="386"/>
      <c r="WZJ74" s="386"/>
      <c r="WZK74" s="386"/>
      <c r="WZL74" s="386"/>
      <c r="WZM74" s="386"/>
      <c r="WZN74" s="386"/>
      <c r="WZO74" s="386"/>
      <c r="WZP74" s="386"/>
      <c r="WZQ74" s="386"/>
      <c r="WZR74" s="386"/>
      <c r="WZS74" s="386"/>
      <c r="WZT74" s="386"/>
      <c r="WZU74" s="386"/>
      <c r="WZV74" s="386"/>
      <c r="WZW74" s="386"/>
      <c r="WZX74" s="386"/>
      <c r="WZY74" s="386"/>
      <c r="WZZ74" s="386"/>
      <c r="XAA74" s="386"/>
      <c r="XAB74" s="386"/>
      <c r="XAC74" s="386"/>
      <c r="XAD74" s="386"/>
      <c r="XAE74" s="386"/>
      <c r="XAF74" s="386"/>
      <c r="XAG74" s="386"/>
      <c r="XAH74" s="386"/>
      <c r="XAI74" s="386"/>
      <c r="XAJ74" s="386"/>
      <c r="XAK74" s="386"/>
      <c r="XAL74" s="386"/>
      <c r="XAM74" s="386"/>
      <c r="XAN74" s="386"/>
      <c r="XAO74" s="386"/>
      <c r="XAP74" s="386"/>
      <c r="XAQ74" s="386"/>
      <c r="XAR74" s="386"/>
      <c r="XAS74" s="386"/>
      <c r="XAT74" s="386"/>
      <c r="XAU74" s="386"/>
      <c r="XAV74" s="386"/>
      <c r="XAW74" s="386"/>
      <c r="XAX74" s="386"/>
      <c r="XAY74" s="386"/>
      <c r="XAZ74" s="386"/>
      <c r="XBA74" s="386"/>
      <c r="XBB74" s="386"/>
      <c r="XBC74" s="386"/>
      <c r="XBD74" s="386"/>
      <c r="XBE74" s="386"/>
      <c r="XBF74" s="386"/>
      <c r="XBG74" s="386"/>
      <c r="XBH74" s="386"/>
      <c r="XBI74" s="386"/>
      <c r="XBJ74" s="386"/>
      <c r="XBK74" s="386"/>
      <c r="XBL74" s="386"/>
      <c r="XBM74" s="386"/>
      <c r="XBN74" s="386"/>
      <c r="XBO74" s="386"/>
      <c r="XBP74" s="386"/>
      <c r="XBQ74" s="386"/>
      <c r="XBR74" s="386"/>
      <c r="XBS74" s="386"/>
      <c r="XBT74" s="386"/>
      <c r="XBU74" s="386"/>
      <c r="XBV74" s="386"/>
      <c r="XBW74" s="386"/>
      <c r="XBX74" s="386"/>
      <c r="XBY74" s="386"/>
      <c r="XBZ74" s="386"/>
      <c r="XCA74" s="386"/>
      <c r="XCB74" s="386"/>
      <c r="XCC74" s="386"/>
      <c r="XCD74" s="386"/>
      <c r="XCE74" s="386"/>
      <c r="XCF74" s="386"/>
      <c r="XCG74" s="386"/>
      <c r="XCH74" s="386"/>
      <c r="XCI74" s="386"/>
      <c r="XCJ74" s="386"/>
      <c r="XCK74" s="386"/>
      <c r="XCL74" s="386"/>
      <c r="XCM74" s="386"/>
      <c r="XCN74" s="386"/>
      <c r="XCO74" s="386"/>
      <c r="XCP74" s="386"/>
      <c r="XCQ74" s="386"/>
      <c r="XCR74" s="386"/>
      <c r="XCS74" s="386"/>
      <c r="XCT74" s="386"/>
      <c r="XCU74" s="386"/>
      <c r="XCV74" s="386"/>
      <c r="XCW74" s="386"/>
      <c r="XCX74" s="386"/>
      <c r="XCY74" s="386"/>
      <c r="XCZ74" s="386"/>
      <c r="XDA74" s="386"/>
      <c r="XDB74" s="386"/>
      <c r="XDC74" s="386"/>
      <c r="XDD74" s="386"/>
      <c r="XDE74" s="386"/>
      <c r="XDF74" s="386"/>
      <c r="XDG74" s="386"/>
      <c r="XDH74" s="386"/>
      <c r="XDI74" s="386"/>
      <c r="XDJ74" s="386"/>
      <c r="XDK74" s="386"/>
      <c r="XDL74" s="386"/>
      <c r="XDM74" s="386"/>
      <c r="XDN74" s="386"/>
      <c r="XDO74" s="386"/>
      <c r="XDP74" s="386"/>
      <c r="XDQ74" s="386"/>
      <c r="XDR74" s="386"/>
      <c r="XDS74" s="386"/>
      <c r="XDT74" s="386"/>
      <c r="XDU74" s="386"/>
      <c r="XDV74" s="386"/>
      <c r="XDW74" s="386"/>
      <c r="XDX74" s="386"/>
      <c r="XDY74" s="386"/>
      <c r="XDZ74" s="386"/>
      <c r="XEA74" s="386"/>
      <c r="XEB74" s="386"/>
      <c r="XEC74" s="386"/>
      <c r="XED74" s="386"/>
      <c r="XEE74" s="386"/>
      <c r="XEF74" s="386"/>
      <c r="XEG74" s="386"/>
      <c r="XEH74" s="386"/>
      <c r="XEI74" s="386"/>
      <c r="XEJ74" s="386"/>
      <c r="XEK74" s="386"/>
      <c r="XEL74" s="386"/>
      <c r="XEM74" s="386"/>
      <c r="XEN74" s="386"/>
      <c r="XEO74" s="386"/>
      <c r="XEP74" s="386"/>
      <c r="XEQ74" s="386"/>
      <c r="XER74" s="386"/>
      <c r="XES74" s="386"/>
      <c r="XET74" s="386"/>
      <c r="XEU74" s="386"/>
      <c r="XEV74" s="386"/>
      <c r="XEW74" s="386"/>
      <c r="XEX74" s="386"/>
      <c r="XEY74" s="386"/>
      <c r="XEZ74" s="386"/>
      <c r="XFA74" s="386"/>
      <c r="XFB74" s="386"/>
      <c r="XFC74" s="386"/>
      <c r="XFD74" s="386"/>
    </row>
    <row r="75" spans="1:16384">
      <c r="A75" t="s">
        <v>101</v>
      </c>
      <c r="B75" s="303">
        <v>43285</v>
      </c>
      <c r="C75" t="s">
        <v>329</v>
      </c>
      <c r="D75" t="s">
        <v>330</v>
      </c>
      <c r="E75">
        <v>2500</v>
      </c>
      <c r="F75" t="s">
        <v>331</v>
      </c>
      <c r="G75" s="303">
        <v>43345</v>
      </c>
      <c r="H75">
        <v>60</v>
      </c>
      <c r="I75" s="474">
        <v>43312</v>
      </c>
      <c r="J75">
        <v>2500</v>
      </c>
      <c r="K75">
        <v>0</v>
      </c>
      <c r="L75">
        <v>39</v>
      </c>
      <c r="M75" t="s">
        <v>332</v>
      </c>
      <c r="N75" t="s">
        <v>227</v>
      </c>
      <c r="O75">
        <v>1</v>
      </c>
      <c r="P75" t="s">
        <v>107</v>
      </c>
      <c r="Q75">
        <v>2500</v>
      </c>
      <c r="R75">
        <v>2500</v>
      </c>
      <c r="S75" t="s">
        <v>312</v>
      </c>
      <c r="T75">
        <v>170</v>
      </c>
      <c r="U75">
        <v>170</v>
      </c>
      <c r="V75" t="s">
        <v>333</v>
      </c>
      <c r="W75" s="451">
        <v>43281</v>
      </c>
      <c r="X75"/>
      <c r="Y75">
        <v>0.16000129920145501</v>
      </c>
      <c r="Z75" s="428"/>
    </row>
    <row r="76" spans="1:16384" s="386" customFormat="1" ht="14.4">
      <c r="A76" s="423" t="s">
        <v>101</v>
      </c>
      <c r="B76" s="475">
        <v>43300</v>
      </c>
      <c r="C76" s="423" t="s">
        <v>334</v>
      </c>
      <c r="D76" s="424" t="s">
        <v>335</v>
      </c>
      <c r="E76" s="425">
        <v>10000</v>
      </c>
      <c r="F76" s="426" t="s">
        <v>336</v>
      </c>
      <c r="G76" s="427">
        <v>43330</v>
      </c>
      <c r="H76" s="424">
        <v>30</v>
      </c>
      <c r="I76" s="474">
        <v>43305</v>
      </c>
      <c r="J76" s="434">
        <v>10000</v>
      </c>
      <c r="K76" s="435">
        <v>0</v>
      </c>
      <c r="L76" s="436">
        <v>585</v>
      </c>
      <c r="M76" s="437" t="s">
        <v>182</v>
      </c>
      <c r="N76" s="437" t="s">
        <v>183</v>
      </c>
      <c r="O76" s="438">
        <v>4</v>
      </c>
      <c r="P76" s="439" t="s">
        <v>107</v>
      </c>
      <c r="Q76" s="437">
        <v>2500</v>
      </c>
      <c r="R76" s="437">
        <v>10000</v>
      </c>
      <c r="S76" s="437" t="s">
        <v>184</v>
      </c>
      <c r="T76" s="439">
        <v>170</v>
      </c>
      <c r="U76" s="447">
        <v>680</v>
      </c>
      <c r="V76" s="448" t="s">
        <v>337</v>
      </c>
      <c r="W76" s="449">
        <v>43299</v>
      </c>
      <c r="X76" s="439"/>
      <c r="Y76" s="462">
        <v>0.15999995360000199</v>
      </c>
      <c r="Z76" s="428"/>
      <c r="AA76" s="460"/>
      <c r="AB76" s="461"/>
      <c r="AC76" s="461"/>
    </row>
    <row r="77" spans="1:16384" s="386" customFormat="1" ht="14.4">
      <c r="A77" s="423" t="s">
        <v>101</v>
      </c>
      <c r="B77" s="475">
        <v>43300</v>
      </c>
      <c r="C77" s="423" t="s">
        <v>334</v>
      </c>
      <c r="D77" s="424" t="s">
        <v>335</v>
      </c>
      <c r="E77" s="425">
        <v>1200</v>
      </c>
      <c r="F77" s="426" t="s">
        <v>336</v>
      </c>
      <c r="G77" s="427">
        <v>43330</v>
      </c>
      <c r="H77" s="424">
        <v>30</v>
      </c>
      <c r="I77" s="474">
        <v>43305</v>
      </c>
      <c r="J77" s="434">
        <v>1200</v>
      </c>
      <c r="K77" s="435">
        <v>0</v>
      </c>
      <c r="L77" s="436">
        <v>585</v>
      </c>
      <c r="M77" s="437" t="s">
        <v>338</v>
      </c>
      <c r="N77" s="437" t="s">
        <v>339</v>
      </c>
      <c r="O77" s="438">
        <v>4</v>
      </c>
      <c r="P77" s="439" t="s">
        <v>107</v>
      </c>
      <c r="Q77" s="437">
        <v>300</v>
      </c>
      <c r="R77" s="437">
        <v>1200</v>
      </c>
      <c r="S77" s="437" t="s">
        <v>340</v>
      </c>
      <c r="T77" s="439">
        <v>17</v>
      </c>
      <c r="U77" s="447">
        <v>68</v>
      </c>
      <c r="V77" s="448" t="s">
        <v>337</v>
      </c>
      <c r="W77" s="449">
        <v>43299</v>
      </c>
      <c r="X77" s="439"/>
      <c r="Y77" s="462">
        <v>0.15999995360000199</v>
      </c>
      <c r="Z77" s="428"/>
      <c r="AA77" s="460"/>
      <c r="AB77" s="461"/>
      <c r="AC77" s="461"/>
    </row>
    <row r="78" spans="1:16384" s="386" customFormat="1" ht="14.4">
      <c r="A78" s="423" t="s">
        <v>101</v>
      </c>
      <c r="B78" s="475">
        <v>43300</v>
      </c>
      <c r="C78" s="423" t="s">
        <v>334</v>
      </c>
      <c r="D78" s="424" t="s">
        <v>335</v>
      </c>
      <c r="E78" s="425">
        <v>2500</v>
      </c>
      <c r="F78" s="426" t="s">
        <v>341</v>
      </c>
      <c r="G78" s="427">
        <v>43330</v>
      </c>
      <c r="H78" s="424">
        <v>30</v>
      </c>
      <c r="I78" s="474">
        <v>43305</v>
      </c>
      <c r="J78" s="434">
        <v>2500</v>
      </c>
      <c r="K78" s="435">
        <v>0</v>
      </c>
      <c r="L78" s="436">
        <v>585</v>
      </c>
      <c r="M78" s="437" t="s">
        <v>187</v>
      </c>
      <c r="N78" s="437" t="s">
        <v>188</v>
      </c>
      <c r="O78" s="438">
        <v>0.17</v>
      </c>
      <c r="P78" s="439" t="s">
        <v>189</v>
      </c>
      <c r="Q78" s="437">
        <v>14705.8823529412</v>
      </c>
      <c r="R78" s="437">
        <v>2500</v>
      </c>
      <c r="S78" s="437" t="s">
        <v>190</v>
      </c>
      <c r="T78" s="439">
        <v>170</v>
      </c>
      <c r="U78" s="447">
        <v>170</v>
      </c>
      <c r="V78" s="448" t="s">
        <v>337</v>
      </c>
      <c r="W78" s="449">
        <v>43299</v>
      </c>
      <c r="X78" s="439"/>
      <c r="Y78" s="462">
        <v>0.16000129920145501</v>
      </c>
      <c r="Z78" s="428"/>
      <c r="AA78" s="460"/>
      <c r="AB78" s="461"/>
      <c r="AC78" s="461"/>
    </row>
    <row r="79" spans="1:16384" s="386" customFormat="1" ht="14.4">
      <c r="A79" s="423" t="s">
        <v>101</v>
      </c>
      <c r="B79" s="475">
        <v>43300</v>
      </c>
      <c r="C79" s="423" t="s">
        <v>334</v>
      </c>
      <c r="D79" s="424" t="s">
        <v>335</v>
      </c>
      <c r="E79" s="425">
        <v>2400</v>
      </c>
      <c r="F79" s="426" t="s">
        <v>341</v>
      </c>
      <c r="G79" s="427">
        <v>43330</v>
      </c>
      <c r="H79" s="424">
        <v>30</v>
      </c>
      <c r="I79" s="474">
        <v>43305</v>
      </c>
      <c r="J79" s="434">
        <v>2400</v>
      </c>
      <c r="K79" s="435">
        <v>0</v>
      </c>
      <c r="L79" s="436">
        <v>585</v>
      </c>
      <c r="M79" s="437" t="s">
        <v>342</v>
      </c>
      <c r="N79" s="437" t="s">
        <v>270</v>
      </c>
      <c r="O79" s="440">
        <v>0.17</v>
      </c>
      <c r="P79" s="439" t="s">
        <v>189</v>
      </c>
      <c r="Q79" s="437">
        <v>14117.647058823501</v>
      </c>
      <c r="R79" s="437">
        <v>2400</v>
      </c>
      <c r="S79" s="437" t="s">
        <v>271</v>
      </c>
      <c r="T79" s="439">
        <v>170</v>
      </c>
      <c r="U79" s="450">
        <v>170</v>
      </c>
      <c r="V79" s="448" t="s">
        <v>337</v>
      </c>
      <c r="W79" s="449">
        <v>43299</v>
      </c>
      <c r="X79" s="439"/>
      <c r="Y79" s="462">
        <v>0.16000129920145501</v>
      </c>
      <c r="Z79" s="428"/>
      <c r="AA79" s="460"/>
      <c r="AB79" s="460"/>
      <c r="AC79" s="460"/>
    </row>
    <row r="80" spans="1:16384" s="181" customFormat="1" ht="12.15" customHeight="1">
      <c r="A80" s="403" t="s">
        <v>101</v>
      </c>
      <c r="B80" s="474">
        <v>43299</v>
      </c>
      <c r="C80" s="405" t="s">
        <v>343</v>
      </c>
      <c r="D80" s="405" t="s">
        <v>344</v>
      </c>
      <c r="E80" s="406">
        <v>1000</v>
      </c>
      <c r="F80" s="407" t="s">
        <v>345</v>
      </c>
      <c r="G80" s="474"/>
      <c r="H80" s="405"/>
      <c r="I80" s="474">
        <v>43301</v>
      </c>
      <c r="J80" s="412">
        <v>1000</v>
      </c>
      <c r="K80" s="406">
        <v>0</v>
      </c>
      <c r="L80" s="406"/>
      <c r="M80" s="405" t="s">
        <v>346</v>
      </c>
      <c r="N80" s="405" t="s">
        <v>207</v>
      </c>
      <c r="O80" s="413">
        <v>4</v>
      </c>
      <c r="P80" s="414"/>
      <c r="Q80" s="414"/>
      <c r="R80" s="414"/>
      <c r="S80" s="405" t="s">
        <v>347</v>
      </c>
      <c r="T80" s="414">
        <v>17</v>
      </c>
      <c r="U80" s="413">
        <v>68</v>
      </c>
      <c r="V80" s="405" t="s">
        <v>348</v>
      </c>
      <c r="W80" s="404">
        <v>43299</v>
      </c>
      <c r="X80" s="419"/>
      <c r="Y80" s="422">
        <v>0.15999957250798899</v>
      </c>
      <c r="Z80" s="428"/>
    </row>
    <row r="81" spans="1:30" s="181" customFormat="1" ht="12.15" customHeight="1">
      <c r="A81" s="403" t="s">
        <v>16</v>
      </c>
      <c r="B81" s="474">
        <v>43045</v>
      </c>
      <c r="C81" s="405" t="s">
        <v>349</v>
      </c>
      <c r="D81" s="405" t="s">
        <v>350</v>
      </c>
      <c r="E81" s="428">
        <v>2500</v>
      </c>
      <c r="F81" s="407" t="s">
        <v>351</v>
      </c>
      <c r="G81" s="474">
        <v>43045</v>
      </c>
      <c r="H81" s="405" t="s">
        <v>352</v>
      </c>
      <c r="I81" s="474">
        <v>43286</v>
      </c>
      <c r="J81" s="412">
        <v>2500</v>
      </c>
      <c r="K81" s="406">
        <v>0</v>
      </c>
      <c r="L81" s="406">
        <v>162</v>
      </c>
      <c r="M81" s="405" t="s">
        <v>282</v>
      </c>
      <c r="N81" s="405" t="s">
        <v>188</v>
      </c>
      <c r="O81" s="413">
        <v>1</v>
      </c>
      <c r="P81" s="414" t="s">
        <v>107</v>
      </c>
      <c r="Q81" s="428">
        <v>2500</v>
      </c>
      <c r="R81" s="428">
        <v>2500</v>
      </c>
      <c r="S81" s="452" t="s">
        <v>190</v>
      </c>
      <c r="T81" s="414">
        <v>170</v>
      </c>
      <c r="U81" s="413">
        <v>170</v>
      </c>
      <c r="V81" s="452" t="s">
        <v>353</v>
      </c>
      <c r="W81" s="404">
        <v>43042</v>
      </c>
      <c r="X81" s="419"/>
      <c r="Y81" s="422">
        <v>0.17</v>
      </c>
      <c r="Z81" s="428"/>
    </row>
    <row r="82" spans="1:30" s="181" customFormat="1" ht="12.15" customHeight="1">
      <c r="A82" s="403" t="s">
        <v>354</v>
      </c>
      <c r="B82" s="474">
        <v>43246</v>
      </c>
      <c r="C82" s="405" t="s">
        <v>355</v>
      </c>
      <c r="D82" s="429" t="s">
        <v>356</v>
      </c>
      <c r="E82" s="428">
        <v>8640</v>
      </c>
      <c r="F82" s="430" t="s">
        <v>357</v>
      </c>
      <c r="G82" s="474">
        <v>43306</v>
      </c>
      <c r="H82" s="405">
        <v>60</v>
      </c>
      <c r="I82" s="474">
        <v>43312</v>
      </c>
      <c r="J82" s="412">
        <v>8640</v>
      </c>
      <c r="K82" s="406">
        <v>0</v>
      </c>
      <c r="L82" s="406">
        <v>787</v>
      </c>
      <c r="M82" s="405" t="s">
        <v>246</v>
      </c>
      <c r="N82" s="405" t="s">
        <v>358</v>
      </c>
      <c r="O82" s="413">
        <v>4</v>
      </c>
      <c r="P82" s="441" t="s">
        <v>107</v>
      </c>
      <c r="Q82" s="414">
        <v>2160</v>
      </c>
      <c r="R82" s="428">
        <v>8640</v>
      </c>
      <c r="S82" s="452" t="s">
        <v>276</v>
      </c>
      <c r="T82" s="414">
        <v>180</v>
      </c>
      <c r="U82" s="413">
        <v>720</v>
      </c>
      <c r="V82" s="452" t="s">
        <v>359</v>
      </c>
      <c r="W82" s="404">
        <v>43227</v>
      </c>
      <c r="X82" s="419"/>
      <c r="Y82" s="422">
        <v>0.15999935555591399</v>
      </c>
      <c r="Z82" s="428"/>
    </row>
    <row r="83" spans="1:30" s="181" customFormat="1" ht="12.15" customHeight="1">
      <c r="A83" s="403" t="s">
        <v>354</v>
      </c>
      <c r="B83" s="474">
        <v>43126</v>
      </c>
      <c r="C83" s="405" t="s">
        <v>360</v>
      </c>
      <c r="D83" s="429" t="s">
        <v>361</v>
      </c>
      <c r="E83" s="428">
        <v>6300</v>
      </c>
      <c r="F83" s="430" t="s">
        <v>362</v>
      </c>
      <c r="G83" s="474">
        <v>43186</v>
      </c>
      <c r="H83" s="405">
        <v>60</v>
      </c>
      <c r="I83" s="474" t="s">
        <v>363</v>
      </c>
      <c r="J83" s="412">
        <v>3550</v>
      </c>
      <c r="K83" s="406">
        <v>0</v>
      </c>
      <c r="L83" s="406">
        <v>578</v>
      </c>
      <c r="M83" s="405" t="s">
        <v>206</v>
      </c>
      <c r="N83" s="405" t="s">
        <v>364</v>
      </c>
      <c r="O83" s="413">
        <v>1.1269841269841301</v>
      </c>
      <c r="P83" s="441" t="s">
        <v>107</v>
      </c>
      <c r="Q83" s="413">
        <v>3150</v>
      </c>
      <c r="R83" s="428">
        <v>6300</v>
      </c>
      <c r="S83" s="452" t="s">
        <v>365</v>
      </c>
      <c r="T83" s="414">
        <v>170</v>
      </c>
      <c r="U83" s="453">
        <v>191.58730158730199</v>
      </c>
      <c r="V83" s="452" t="s">
        <v>366</v>
      </c>
      <c r="W83" s="404">
        <v>43127</v>
      </c>
      <c r="X83" s="419" t="s">
        <v>273</v>
      </c>
      <c r="Y83" s="422">
        <v>0.17</v>
      </c>
      <c r="Z83" s="428">
        <f>1370/1.17</f>
        <v>1170.9401709401709</v>
      </c>
      <c r="AB83" s="181">
        <v>1.1269841269841301</v>
      </c>
      <c r="AC83" s="181">
        <v>191.58730158730199</v>
      </c>
      <c r="AD83" s="386"/>
    </row>
    <row r="84" spans="1:30" s="181" customFormat="1" ht="12.15" customHeight="1">
      <c r="A84" s="403" t="s">
        <v>354</v>
      </c>
      <c r="B84" s="474">
        <v>43172</v>
      </c>
      <c r="C84" s="405" t="s">
        <v>360</v>
      </c>
      <c r="D84" s="405" t="s">
        <v>361</v>
      </c>
      <c r="E84" s="406">
        <v>6300</v>
      </c>
      <c r="F84" s="407" t="s">
        <v>367</v>
      </c>
      <c r="G84" s="474">
        <v>43232</v>
      </c>
      <c r="H84" s="405">
        <v>60</v>
      </c>
      <c r="I84" s="474">
        <v>43311</v>
      </c>
      <c r="J84" s="412">
        <v>6300</v>
      </c>
      <c r="K84" s="406">
        <v>0</v>
      </c>
      <c r="L84" s="406">
        <v>366</v>
      </c>
      <c r="M84" s="405" t="s">
        <v>368</v>
      </c>
      <c r="N84" s="405" t="s">
        <v>364</v>
      </c>
      <c r="O84" s="413">
        <v>2</v>
      </c>
      <c r="P84" s="414" t="s">
        <v>107</v>
      </c>
      <c r="Q84" s="414">
        <v>3150</v>
      </c>
      <c r="R84" s="414">
        <v>6300</v>
      </c>
      <c r="S84" s="405" t="s">
        <v>365</v>
      </c>
      <c r="T84" s="414">
        <v>170</v>
      </c>
      <c r="U84" s="413">
        <v>340</v>
      </c>
      <c r="V84" s="405" t="s">
        <v>369</v>
      </c>
      <c r="W84" s="404">
        <v>43164</v>
      </c>
      <c r="X84" s="419"/>
      <c r="Y84" s="422">
        <v>0.17</v>
      </c>
      <c r="Z84" s="428"/>
    </row>
    <row r="85" spans="1:30" s="181" customFormat="1" ht="12.15" customHeight="1">
      <c r="A85" s="403" t="s">
        <v>354</v>
      </c>
      <c r="B85" s="474">
        <v>43287</v>
      </c>
      <c r="C85" s="405" t="s">
        <v>370</v>
      </c>
      <c r="D85" s="405" t="s">
        <v>371</v>
      </c>
      <c r="E85" s="406">
        <v>860</v>
      </c>
      <c r="F85" s="407" t="s">
        <v>372</v>
      </c>
      <c r="G85" s="474">
        <v>43287</v>
      </c>
      <c r="H85" s="405" t="s">
        <v>373</v>
      </c>
      <c r="I85" s="474">
        <v>43308</v>
      </c>
      <c r="J85" s="412">
        <v>860</v>
      </c>
      <c r="K85" s="406">
        <v>0</v>
      </c>
      <c r="L85" s="406">
        <v>104</v>
      </c>
      <c r="M85" s="405" t="s">
        <v>232</v>
      </c>
      <c r="N85" s="405" t="s">
        <v>364</v>
      </c>
      <c r="O85" s="413">
        <v>2</v>
      </c>
      <c r="P85" s="414" t="s">
        <v>107</v>
      </c>
      <c r="Q85" s="414">
        <v>430</v>
      </c>
      <c r="R85" s="414">
        <v>860</v>
      </c>
      <c r="S85" s="405" t="s">
        <v>365</v>
      </c>
      <c r="T85" s="414">
        <v>17</v>
      </c>
      <c r="U85" s="413">
        <v>34</v>
      </c>
      <c r="V85" s="405" t="s">
        <v>374</v>
      </c>
      <c r="W85" s="404">
        <v>43288</v>
      </c>
      <c r="X85" s="419"/>
      <c r="Y85" s="422">
        <v>0.15999892093123599</v>
      </c>
      <c r="Z85" s="428"/>
    </row>
    <row r="86" spans="1:30" s="181" customFormat="1" ht="12.15" customHeight="1">
      <c r="A86" s="403" t="s">
        <v>354</v>
      </c>
      <c r="B86" s="474">
        <v>43293</v>
      </c>
      <c r="C86" s="405" t="s">
        <v>375</v>
      </c>
      <c r="D86" s="405" t="s">
        <v>376</v>
      </c>
      <c r="E86" s="406">
        <v>3500</v>
      </c>
      <c r="F86" s="430" t="s">
        <v>377</v>
      </c>
      <c r="G86" s="474">
        <v>43353</v>
      </c>
      <c r="H86" s="405">
        <v>60</v>
      </c>
      <c r="I86" s="474">
        <v>43297</v>
      </c>
      <c r="J86" s="412">
        <v>3500</v>
      </c>
      <c r="K86" s="406">
        <v>0</v>
      </c>
      <c r="L86" s="406">
        <v>317</v>
      </c>
      <c r="M86" s="405" t="s">
        <v>232</v>
      </c>
      <c r="N86" s="405" t="s">
        <v>378</v>
      </c>
      <c r="O86" s="413">
        <v>1</v>
      </c>
      <c r="P86" s="441" t="s">
        <v>107</v>
      </c>
      <c r="Q86" s="414">
        <v>3500</v>
      </c>
      <c r="R86" s="428">
        <v>3500</v>
      </c>
      <c r="S86" s="452" t="s">
        <v>379</v>
      </c>
      <c r="T86" s="414">
        <v>170</v>
      </c>
      <c r="U86" s="413">
        <v>170</v>
      </c>
      <c r="V86" s="405" t="s">
        <v>380</v>
      </c>
      <c r="W86" s="404">
        <v>43283</v>
      </c>
      <c r="X86" s="419"/>
      <c r="Y86" s="422">
        <v>0.16000053028595701</v>
      </c>
      <c r="Z86" s="428"/>
    </row>
    <row r="87" spans="1:30" s="181" customFormat="1" ht="12.15" customHeight="1">
      <c r="A87" s="403" t="s">
        <v>354</v>
      </c>
      <c r="B87" s="476">
        <v>43308</v>
      </c>
      <c r="C87" s="405" t="s">
        <v>381</v>
      </c>
      <c r="D87" s="429" t="s">
        <v>382</v>
      </c>
      <c r="E87" s="431">
        <v>1290</v>
      </c>
      <c r="F87" s="430" t="s">
        <v>383</v>
      </c>
      <c r="G87" s="474">
        <v>43308</v>
      </c>
      <c r="H87" s="405" t="s">
        <v>384</v>
      </c>
      <c r="I87" s="474">
        <v>43309</v>
      </c>
      <c r="J87" s="412">
        <v>1290</v>
      </c>
      <c r="K87" s="406">
        <v>0</v>
      </c>
      <c r="L87" s="406">
        <v>884</v>
      </c>
      <c r="M87" s="429" t="s">
        <v>243</v>
      </c>
      <c r="N87" s="429" t="s">
        <v>385</v>
      </c>
      <c r="O87" s="413">
        <v>3</v>
      </c>
      <c r="P87" s="442" t="s">
        <v>107</v>
      </c>
      <c r="Q87" s="431">
        <v>430</v>
      </c>
      <c r="R87" s="431">
        <v>1290</v>
      </c>
      <c r="S87" s="452" t="s">
        <v>386</v>
      </c>
      <c r="T87" s="414">
        <v>18</v>
      </c>
      <c r="U87" s="413">
        <v>54</v>
      </c>
      <c r="V87" s="452" t="s">
        <v>387</v>
      </c>
      <c r="W87" s="404">
        <v>43308</v>
      </c>
      <c r="X87" s="419"/>
      <c r="Y87" s="463">
        <v>0.15999892093123599</v>
      </c>
      <c r="Z87" s="428"/>
    </row>
    <row r="88" spans="1:30" s="181" customFormat="1" ht="12.15" customHeight="1">
      <c r="A88" s="405" t="s">
        <v>354</v>
      </c>
      <c r="B88" s="476">
        <v>43172</v>
      </c>
      <c r="C88" s="405" t="s">
        <v>388</v>
      </c>
      <c r="D88" s="405" t="s">
        <v>389</v>
      </c>
      <c r="E88" s="431">
        <v>4000</v>
      </c>
      <c r="F88" s="430" t="s">
        <v>390</v>
      </c>
      <c r="G88" s="474">
        <v>43202</v>
      </c>
      <c r="H88" s="405">
        <v>30</v>
      </c>
      <c r="I88" s="474">
        <v>43287</v>
      </c>
      <c r="J88" s="412">
        <v>4000</v>
      </c>
      <c r="K88" s="406">
        <v>0</v>
      </c>
      <c r="L88" s="406">
        <v>313</v>
      </c>
      <c r="M88" s="429" t="s">
        <v>391</v>
      </c>
      <c r="N88" s="429" t="s">
        <v>392</v>
      </c>
      <c r="O88" s="443">
        <v>2</v>
      </c>
      <c r="P88" s="442" t="s">
        <v>107</v>
      </c>
      <c r="Q88" s="431">
        <v>2000</v>
      </c>
      <c r="R88" s="431">
        <v>4000</v>
      </c>
      <c r="S88" s="405" t="s">
        <v>393</v>
      </c>
      <c r="T88" s="414">
        <v>200</v>
      </c>
      <c r="U88" s="454">
        <v>400</v>
      </c>
      <c r="V88" s="452" t="s">
        <v>394</v>
      </c>
      <c r="W88" s="455">
        <v>43171</v>
      </c>
      <c r="X88" s="456"/>
      <c r="Y88" s="463">
        <v>0.17</v>
      </c>
      <c r="Z88" s="428"/>
    </row>
    <row r="89" spans="1:30" s="387" customFormat="1" ht="12.15" customHeight="1">
      <c r="A89" s="403" t="s">
        <v>354</v>
      </c>
      <c r="B89" s="474">
        <v>43294</v>
      </c>
      <c r="C89" s="405" t="s">
        <v>395</v>
      </c>
      <c r="D89" s="405" t="s">
        <v>396</v>
      </c>
      <c r="E89" s="406">
        <v>3100</v>
      </c>
      <c r="F89" s="407" t="s">
        <v>397</v>
      </c>
      <c r="G89" s="474">
        <v>43324</v>
      </c>
      <c r="H89" s="405">
        <v>30</v>
      </c>
      <c r="I89" s="474">
        <v>43300</v>
      </c>
      <c r="J89" s="412">
        <v>3100</v>
      </c>
      <c r="K89" s="406">
        <v>0</v>
      </c>
      <c r="L89" s="406">
        <v>332</v>
      </c>
      <c r="M89" s="405" t="s">
        <v>232</v>
      </c>
      <c r="N89" s="405" t="s">
        <v>207</v>
      </c>
      <c r="O89" s="413">
        <v>1</v>
      </c>
      <c r="P89" s="414" t="s">
        <v>107</v>
      </c>
      <c r="Q89" s="414">
        <v>3100</v>
      </c>
      <c r="R89" s="414">
        <v>3100</v>
      </c>
      <c r="S89" s="405" t="s">
        <v>347</v>
      </c>
      <c r="T89" s="414">
        <v>170</v>
      </c>
      <c r="U89" s="413">
        <v>170</v>
      </c>
      <c r="V89" s="405" t="s">
        <v>398</v>
      </c>
      <c r="W89" s="404">
        <v>43292</v>
      </c>
      <c r="X89" s="419"/>
      <c r="Y89" s="422">
        <v>0.16000164645395001</v>
      </c>
      <c r="Z89" s="428"/>
    </row>
    <row r="90" spans="1:30" s="181" customFormat="1" ht="12.15" customHeight="1">
      <c r="A90" s="403" t="s">
        <v>354</v>
      </c>
      <c r="B90" s="474">
        <v>43292</v>
      </c>
      <c r="C90" s="405" t="s">
        <v>395</v>
      </c>
      <c r="D90" s="405" t="s">
        <v>396</v>
      </c>
      <c r="E90" s="406">
        <v>2300</v>
      </c>
      <c r="F90" s="407" t="s">
        <v>399</v>
      </c>
      <c r="G90" s="474">
        <v>43322</v>
      </c>
      <c r="H90" s="405">
        <v>30</v>
      </c>
      <c r="I90" s="474">
        <v>43300</v>
      </c>
      <c r="J90" s="412">
        <v>2300</v>
      </c>
      <c r="K90" s="406">
        <v>0</v>
      </c>
      <c r="L90" s="406">
        <v>215</v>
      </c>
      <c r="M90" s="405" t="s">
        <v>342</v>
      </c>
      <c r="N90" s="405" t="s">
        <v>270</v>
      </c>
      <c r="O90" s="413">
        <v>0.17</v>
      </c>
      <c r="P90" s="414" t="s">
        <v>189</v>
      </c>
      <c r="Q90" s="414">
        <v>13529.411764705899</v>
      </c>
      <c r="R90" s="414">
        <v>2300</v>
      </c>
      <c r="S90" s="405" t="s">
        <v>271</v>
      </c>
      <c r="T90" s="414">
        <v>170</v>
      </c>
      <c r="U90" s="413">
        <v>170</v>
      </c>
      <c r="V90" s="405" t="s">
        <v>400</v>
      </c>
      <c r="W90" s="404">
        <v>43293</v>
      </c>
      <c r="X90" s="419"/>
      <c r="Y90" s="422">
        <v>0.15999919304404001</v>
      </c>
      <c r="Z90" s="428"/>
    </row>
    <row r="91" spans="1:30" s="181" customFormat="1" ht="12.15" customHeight="1">
      <c r="A91" s="403" t="s">
        <v>354</v>
      </c>
      <c r="B91" s="474">
        <v>43300</v>
      </c>
      <c r="C91" s="405" t="s">
        <v>395</v>
      </c>
      <c r="D91" s="405" t="s">
        <v>396</v>
      </c>
      <c r="E91" s="406">
        <v>4600</v>
      </c>
      <c r="F91" s="407" t="s">
        <v>401</v>
      </c>
      <c r="G91" s="474">
        <v>43330</v>
      </c>
      <c r="H91" s="405">
        <v>30</v>
      </c>
      <c r="I91" s="474">
        <v>43306</v>
      </c>
      <c r="J91" s="412">
        <v>4600</v>
      </c>
      <c r="K91" s="406">
        <v>0</v>
      </c>
      <c r="L91" s="406">
        <v>604</v>
      </c>
      <c r="M91" s="405" t="s">
        <v>342</v>
      </c>
      <c r="N91" s="405" t="s">
        <v>270</v>
      </c>
      <c r="O91" s="413">
        <v>0.34</v>
      </c>
      <c r="P91" s="414" t="s">
        <v>189</v>
      </c>
      <c r="Q91" s="414">
        <v>13529.411764705899</v>
      </c>
      <c r="R91" s="414">
        <v>4600</v>
      </c>
      <c r="S91" s="405" t="s">
        <v>271</v>
      </c>
      <c r="T91" s="414">
        <v>170</v>
      </c>
      <c r="U91" s="413">
        <v>340</v>
      </c>
      <c r="V91" s="405" t="s">
        <v>402</v>
      </c>
      <c r="W91" s="404">
        <v>43301</v>
      </c>
      <c r="X91" s="419"/>
      <c r="Y91" s="422">
        <v>0.15999919304404001</v>
      </c>
      <c r="Z91" s="428"/>
    </row>
    <row r="92" spans="1:30" s="181" customFormat="1" ht="12.15" customHeight="1">
      <c r="A92" s="403" t="s">
        <v>354</v>
      </c>
      <c r="B92" s="474">
        <v>43294</v>
      </c>
      <c r="C92" s="405" t="s">
        <v>403</v>
      </c>
      <c r="D92" s="405" t="s">
        <v>404</v>
      </c>
      <c r="E92" s="406">
        <v>2600</v>
      </c>
      <c r="F92" s="407" t="s">
        <v>345</v>
      </c>
      <c r="G92" s="474"/>
      <c r="H92" s="405"/>
      <c r="I92" s="474">
        <v>43294</v>
      </c>
      <c r="J92" s="412">
        <v>2600</v>
      </c>
      <c r="K92" s="406">
        <v>0</v>
      </c>
      <c r="L92" s="406"/>
      <c r="M92" s="405" t="s">
        <v>405</v>
      </c>
      <c r="N92" s="405" t="s">
        <v>141</v>
      </c>
      <c r="O92" s="413">
        <v>1</v>
      </c>
      <c r="P92" s="414"/>
      <c r="Q92" s="414"/>
      <c r="R92" s="414"/>
      <c r="S92" s="405" t="s">
        <v>327</v>
      </c>
      <c r="T92" s="414">
        <v>170</v>
      </c>
      <c r="U92" s="413">
        <v>170</v>
      </c>
      <c r="V92" s="405" t="s">
        <v>406</v>
      </c>
      <c r="W92" s="404">
        <v>43294</v>
      </c>
      <c r="X92" s="419"/>
      <c r="Y92" s="422">
        <v>0.15999957250798899</v>
      </c>
      <c r="Z92" s="428"/>
    </row>
    <row r="93" spans="1:30" s="181" customFormat="1" ht="12.15" customHeight="1">
      <c r="A93" s="403" t="s">
        <v>407</v>
      </c>
      <c r="B93" s="474">
        <v>43241</v>
      </c>
      <c r="C93" s="405" t="s">
        <v>408</v>
      </c>
      <c r="D93" s="405" t="s">
        <v>409</v>
      </c>
      <c r="E93" s="406">
        <v>14040</v>
      </c>
      <c r="F93" s="407" t="s">
        <v>410</v>
      </c>
      <c r="G93" s="474">
        <v>43331</v>
      </c>
      <c r="H93" s="405">
        <v>90</v>
      </c>
      <c r="I93" s="474">
        <v>43307</v>
      </c>
      <c r="J93" s="412">
        <v>14040</v>
      </c>
      <c r="K93" s="406">
        <v>0</v>
      </c>
      <c r="L93" s="406">
        <v>433</v>
      </c>
      <c r="M93" s="405" t="s">
        <v>411</v>
      </c>
      <c r="N93" s="405" t="s">
        <v>412</v>
      </c>
      <c r="O93" s="413">
        <v>3</v>
      </c>
      <c r="P93" s="414" t="s">
        <v>107</v>
      </c>
      <c r="Q93" s="414">
        <v>4680</v>
      </c>
      <c r="R93" s="414">
        <v>14040</v>
      </c>
      <c r="S93" s="405" t="s">
        <v>413</v>
      </c>
      <c r="T93" s="414">
        <v>170</v>
      </c>
      <c r="U93" s="413">
        <v>510</v>
      </c>
      <c r="V93" s="405" t="s">
        <v>414</v>
      </c>
      <c r="W93" s="404">
        <v>43242</v>
      </c>
      <c r="X93" s="419"/>
      <c r="Y93" s="422">
        <v>0.15999983475785801</v>
      </c>
      <c r="Z93" s="428"/>
    </row>
    <row r="94" spans="1:30" s="181" customFormat="1" ht="12.15" customHeight="1">
      <c r="A94" s="403" t="s">
        <v>407</v>
      </c>
      <c r="B94" s="474">
        <v>43280</v>
      </c>
      <c r="C94" s="405" t="s">
        <v>415</v>
      </c>
      <c r="D94" s="405" t="s">
        <v>416</v>
      </c>
      <c r="E94" s="406">
        <v>436.24</v>
      </c>
      <c r="F94" s="407" t="s">
        <v>417</v>
      </c>
      <c r="G94" s="474">
        <v>43310</v>
      </c>
      <c r="H94" s="405">
        <v>30</v>
      </c>
      <c r="I94" s="474">
        <v>43312</v>
      </c>
      <c r="J94" s="412">
        <v>436.24</v>
      </c>
      <c r="K94" s="406">
        <v>0</v>
      </c>
      <c r="L94" s="406">
        <v>858</v>
      </c>
      <c r="M94" s="405" t="s">
        <v>411</v>
      </c>
      <c r="N94" s="405" t="s">
        <v>418</v>
      </c>
      <c r="O94" s="413">
        <v>1</v>
      </c>
      <c r="P94" s="414" t="s">
        <v>107</v>
      </c>
      <c r="Q94" s="414">
        <v>436.24</v>
      </c>
      <c r="R94" s="414">
        <v>436.24</v>
      </c>
      <c r="S94" s="405" t="s">
        <v>419</v>
      </c>
      <c r="T94" s="414">
        <v>17</v>
      </c>
      <c r="U94" s="413">
        <v>17</v>
      </c>
      <c r="V94" s="405" t="s">
        <v>420</v>
      </c>
      <c r="W94" s="404">
        <v>43280</v>
      </c>
      <c r="X94" s="419"/>
      <c r="Y94" s="422">
        <v>0.159996809104688</v>
      </c>
      <c r="Z94" s="428"/>
    </row>
    <row r="95" spans="1:30" s="181" customFormat="1" ht="12.15" customHeight="1">
      <c r="A95" s="403" t="s">
        <v>407</v>
      </c>
      <c r="B95" s="474">
        <v>43103</v>
      </c>
      <c r="C95" s="405" t="s">
        <v>421</v>
      </c>
      <c r="D95" s="405" t="s">
        <v>422</v>
      </c>
      <c r="E95" s="406">
        <v>2400</v>
      </c>
      <c r="F95" s="407" t="s">
        <v>423</v>
      </c>
      <c r="G95" s="474">
        <v>43193</v>
      </c>
      <c r="H95" s="405">
        <v>90</v>
      </c>
      <c r="I95" s="474">
        <v>43284</v>
      </c>
      <c r="J95" s="412">
        <v>2400</v>
      </c>
      <c r="K95" s="406">
        <v>0</v>
      </c>
      <c r="L95" s="406">
        <v>44</v>
      </c>
      <c r="M95" s="405" t="s">
        <v>295</v>
      </c>
      <c r="N95" s="405" t="s">
        <v>183</v>
      </c>
      <c r="O95" s="413">
        <v>1</v>
      </c>
      <c r="P95" s="414" t="s">
        <v>107</v>
      </c>
      <c r="Q95" s="414">
        <v>2400</v>
      </c>
      <c r="R95" s="414">
        <v>2400</v>
      </c>
      <c r="S95" s="405" t="s">
        <v>184</v>
      </c>
      <c r="T95" s="414">
        <v>170</v>
      </c>
      <c r="U95" s="413">
        <v>170</v>
      </c>
      <c r="V95" s="405" t="s">
        <v>424</v>
      </c>
      <c r="W95" s="404">
        <v>43104</v>
      </c>
      <c r="X95" s="419"/>
      <c r="Y95" s="422">
        <v>0.17</v>
      </c>
      <c r="Z95" s="428"/>
    </row>
    <row r="96" spans="1:30" s="181" customFormat="1" ht="12.15" customHeight="1">
      <c r="A96" s="403" t="s">
        <v>407</v>
      </c>
      <c r="B96" s="474">
        <v>43194</v>
      </c>
      <c r="C96" s="405" t="s">
        <v>421</v>
      </c>
      <c r="D96" s="405" t="s">
        <v>422</v>
      </c>
      <c r="E96" s="406">
        <v>4800</v>
      </c>
      <c r="F96" s="407" t="s">
        <v>425</v>
      </c>
      <c r="G96" s="474">
        <v>43284</v>
      </c>
      <c r="H96" s="405">
        <v>90</v>
      </c>
      <c r="I96" s="474">
        <v>43284</v>
      </c>
      <c r="J96" s="412">
        <v>4800</v>
      </c>
      <c r="K96" s="406">
        <v>0</v>
      </c>
      <c r="L96" s="406">
        <v>171</v>
      </c>
      <c r="M96" s="405" t="s">
        <v>426</v>
      </c>
      <c r="N96" s="405" t="s">
        <v>114</v>
      </c>
      <c r="O96" s="413">
        <v>2</v>
      </c>
      <c r="P96" s="414" t="s">
        <v>107</v>
      </c>
      <c r="Q96" s="414">
        <v>2400</v>
      </c>
      <c r="R96" s="414">
        <v>4800</v>
      </c>
      <c r="S96" s="405" t="s">
        <v>115</v>
      </c>
      <c r="T96" s="414">
        <v>170</v>
      </c>
      <c r="U96" s="413">
        <v>340</v>
      </c>
      <c r="V96" s="405" t="s">
        <v>427</v>
      </c>
      <c r="W96" s="404">
        <v>43198</v>
      </c>
      <c r="X96" s="419"/>
      <c r="Y96" s="422">
        <v>0.17</v>
      </c>
      <c r="Z96" s="428"/>
    </row>
    <row r="97" spans="1:26" s="181" customFormat="1" ht="12.15" customHeight="1">
      <c r="A97" s="403" t="s">
        <v>407</v>
      </c>
      <c r="B97" s="474">
        <v>43283</v>
      </c>
      <c r="C97" s="405" t="s">
        <v>428</v>
      </c>
      <c r="D97" s="405" t="s">
        <v>429</v>
      </c>
      <c r="E97" s="406">
        <v>1100</v>
      </c>
      <c r="F97" s="407" t="s">
        <v>430</v>
      </c>
      <c r="G97" s="474">
        <v>43283</v>
      </c>
      <c r="H97" s="405" t="s">
        <v>220</v>
      </c>
      <c r="I97" s="474">
        <v>43307</v>
      </c>
      <c r="J97" s="412">
        <v>1100</v>
      </c>
      <c r="K97" s="406">
        <v>0</v>
      </c>
      <c r="L97" s="406">
        <v>16</v>
      </c>
      <c r="M97" s="405" t="s">
        <v>431</v>
      </c>
      <c r="N97" s="405" t="s">
        <v>412</v>
      </c>
      <c r="O97" s="413">
        <v>2</v>
      </c>
      <c r="P97" s="414" t="s">
        <v>107</v>
      </c>
      <c r="Q97" s="414">
        <v>550</v>
      </c>
      <c r="R97" s="414">
        <v>1100</v>
      </c>
      <c r="S97" s="405" t="s">
        <v>413</v>
      </c>
      <c r="T97" s="414">
        <v>17</v>
      </c>
      <c r="U97" s="413">
        <v>34</v>
      </c>
      <c r="V97" s="405" t="s">
        <v>432</v>
      </c>
      <c r="W97" s="404">
        <v>43284</v>
      </c>
      <c r="X97" s="419"/>
      <c r="Y97" s="422">
        <v>0.15999493820390601</v>
      </c>
      <c r="Z97" s="428"/>
    </row>
    <row r="98" spans="1:26" s="181" customFormat="1" ht="12.15" customHeight="1">
      <c r="A98" s="403" t="s">
        <v>407</v>
      </c>
      <c r="B98" s="474">
        <v>43242</v>
      </c>
      <c r="C98" s="405" t="s">
        <v>433</v>
      </c>
      <c r="D98" s="405" t="s">
        <v>434</v>
      </c>
      <c r="E98" s="406">
        <v>12692</v>
      </c>
      <c r="F98" s="407" t="s">
        <v>435</v>
      </c>
      <c r="G98" s="474">
        <v>43302</v>
      </c>
      <c r="H98" s="405">
        <v>60</v>
      </c>
      <c r="I98" s="474">
        <v>43308</v>
      </c>
      <c r="J98" s="412">
        <v>12692</v>
      </c>
      <c r="K98" s="406">
        <v>0</v>
      </c>
      <c r="L98" s="406">
        <v>696</v>
      </c>
      <c r="M98" s="405" t="s">
        <v>325</v>
      </c>
      <c r="N98" s="405" t="s">
        <v>141</v>
      </c>
      <c r="O98" s="413">
        <v>4</v>
      </c>
      <c r="P98" s="414" t="s">
        <v>107</v>
      </c>
      <c r="Q98" s="414">
        <v>3173</v>
      </c>
      <c r="R98" s="414">
        <v>12692</v>
      </c>
      <c r="S98" s="405" t="s">
        <v>142</v>
      </c>
      <c r="T98" s="414">
        <v>170</v>
      </c>
      <c r="U98" s="413">
        <v>680</v>
      </c>
      <c r="V98" s="405" t="s">
        <v>436</v>
      </c>
      <c r="W98" s="404">
        <v>43241</v>
      </c>
      <c r="X98" s="419"/>
      <c r="Y98" s="422">
        <v>0.15999992688308101</v>
      </c>
      <c r="Z98" s="428"/>
    </row>
    <row r="99" spans="1:26" s="181" customFormat="1" ht="12.15" customHeight="1">
      <c r="A99" s="403" t="s">
        <v>407</v>
      </c>
      <c r="B99" s="474">
        <v>43277</v>
      </c>
      <c r="C99" s="405" t="s">
        <v>433</v>
      </c>
      <c r="D99" s="405" t="s">
        <v>434</v>
      </c>
      <c r="E99" s="406">
        <v>12692</v>
      </c>
      <c r="F99" s="407" t="s">
        <v>437</v>
      </c>
      <c r="G99" s="474">
        <v>43337</v>
      </c>
      <c r="H99" s="405">
        <v>60</v>
      </c>
      <c r="I99" s="474">
        <v>43308</v>
      </c>
      <c r="J99" s="412">
        <v>12692</v>
      </c>
      <c r="K99" s="406">
        <v>0</v>
      </c>
      <c r="L99" s="406">
        <v>572</v>
      </c>
      <c r="M99" s="405" t="s">
        <v>325</v>
      </c>
      <c r="N99" s="405" t="s">
        <v>141</v>
      </c>
      <c r="O99" s="413">
        <v>4</v>
      </c>
      <c r="P99" s="414" t="s">
        <v>107</v>
      </c>
      <c r="Q99" s="414">
        <v>3173</v>
      </c>
      <c r="R99" s="414">
        <v>12692</v>
      </c>
      <c r="S99" s="405" t="s">
        <v>142</v>
      </c>
      <c r="T99" s="414">
        <v>170</v>
      </c>
      <c r="U99" s="413">
        <v>680</v>
      </c>
      <c r="V99" s="405" t="s">
        <v>438</v>
      </c>
      <c r="W99" s="404">
        <v>43277</v>
      </c>
      <c r="X99" s="419"/>
      <c r="Y99" s="422">
        <v>0.15999992688308101</v>
      </c>
      <c r="Z99" s="428"/>
    </row>
    <row r="100" spans="1:26" s="181" customFormat="1" ht="12.15" customHeight="1">
      <c r="A100" s="403" t="s">
        <v>407</v>
      </c>
      <c r="B100" s="474">
        <v>43172</v>
      </c>
      <c r="C100" s="405" t="s">
        <v>439</v>
      </c>
      <c r="D100" s="405" t="s">
        <v>440</v>
      </c>
      <c r="E100" s="406">
        <v>5500</v>
      </c>
      <c r="F100" s="407" t="s">
        <v>441</v>
      </c>
      <c r="G100" s="474">
        <v>43272</v>
      </c>
      <c r="H100" s="405">
        <v>100</v>
      </c>
      <c r="I100" s="474">
        <v>43294</v>
      </c>
      <c r="J100" s="412">
        <v>5500</v>
      </c>
      <c r="K100" s="406">
        <v>0</v>
      </c>
      <c r="L100" s="406">
        <v>356</v>
      </c>
      <c r="M100" s="405" t="s">
        <v>122</v>
      </c>
      <c r="N100" s="405" t="s">
        <v>207</v>
      </c>
      <c r="O100" s="413">
        <v>2</v>
      </c>
      <c r="P100" s="414" t="s">
        <v>107</v>
      </c>
      <c r="Q100" s="414">
        <v>2750</v>
      </c>
      <c r="R100" s="414">
        <v>5500</v>
      </c>
      <c r="S100" s="405" t="s">
        <v>347</v>
      </c>
      <c r="T100" s="414">
        <v>170</v>
      </c>
      <c r="U100" s="413">
        <v>340</v>
      </c>
      <c r="V100" s="405" t="s">
        <v>442</v>
      </c>
      <c r="W100" s="404">
        <v>43166</v>
      </c>
      <c r="X100" s="419"/>
      <c r="Y100" s="422">
        <v>0.17</v>
      </c>
      <c r="Z100" s="428"/>
    </row>
    <row r="101" spans="1:26" s="181" customFormat="1" ht="12.15" customHeight="1">
      <c r="A101" s="403" t="s">
        <v>407</v>
      </c>
      <c r="B101" s="474">
        <v>43172</v>
      </c>
      <c r="C101" s="405" t="s">
        <v>439</v>
      </c>
      <c r="D101" s="405" t="s">
        <v>440</v>
      </c>
      <c r="E101" s="406">
        <v>5500</v>
      </c>
      <c r="F101" s="407" t="s">
        <v>441</v>
      </c>
      <c r="G101" s="474">
        <v>43272</v>
      </c>
      <c r="H101" s="405">
        <v>100</v>
      </c>
      <c r="I101" s="474">
        <v>43294</v>
      </c>
      <c r="J101" s="412">
        <v>5500</v>
      </c>
      <c r="K101" s="406">
        <v>0</v>
      </c>
      <c r="L101" s="406">
        <v>356</v>
      </c>
      <c r="M101" s="405" t="s">
        <v>122</v>
      </c>
      <c r="N101" s="405" t="s">
        <v>207</v>
      </c>
      <c r="O101" s="413">
        <v>2</v>
      </c>
      <c r="P101" s="414" t="s">
        <v>107</v>
      </c>
      <c r="Q101" s="414">
        <v>2750</v>
      </c>
      <c r="R101" s="414">
        <v>5500</v>
      </c>
      <c r="S101" s="405" t="s">
        <v>347</v>
      </c>
      <c r="T101" s="414">
        <v>170</v>
      </c>
      <c r="U101" s="413">
        <v>340</v>
      </c>
      <c r="V101" s="405" t="s">
        <v>443</v>
      </c>
      <c r="W101" s="404">
        <v>43173</v>
      </c>
      <c r="X101" s="419"/>
      <c r="Y101" s="422">
        <v>0.17</v>
      </c>
      <c r="Z101" s="428"/>
    </row>
    <row r="102" spans="1:26" s="181" customFormat="1" ht="12.15" customHeight="1">
      <c r="A102" s="403" t="s">
        <v>407</v>
      </c>
      <c r="B102" s="474">
        <v>43188</v>
      </c>
      <c r="C102" s="405" t="s">
        <v>439</v>
      </c>
      <c r="D102" s="405" t="s">
        <v>440</v>
      </c>
      <c r="E102" s="406">
        <v>5500</v>
      </c>
      <c r="F102" s="407" t="s">
        <v>444</v>
      </c>
      <c r="G102" s="474">
        <v>43288</v>
      </c>
      <c r="H102" s="405">
        <v>100</v>
      </c>
      <c r="I102" s="474">
        <v>43294</v>
      </c>
      <c r="J102" s="412">
        <v>5500</v>
      </c>
      <c r="K102" s="406">
        <v>0</v>
      </c>
      <c r="L102" s="406">
        <v>726</v>
      </c>
      <c r="M102" s="405" t="s">
        <v>122</v>
      </c>
      <c r="N102" s="405" t="s">
        <v>207</v>
      </c>
      <c r="O102" s="413">
        <v>2</v>
      </c>
      <c r="P102" s="414" t="s">
        <v>107</v>
      </c>
      <c r="Q102" s="414">
        <v>2750</v>
      </c>
      <c r="R102" s="414">
        <v>5500</v>
      </c>
      <c r="S102" s="405" t="s">
        <v>347</v>
      </c>
      <c r="T102" s="414">
        <v>170</v>
      </c>
      <c r="U102" s="413">
        <v>340</v>
      </c>
      <c r="V102" s="405" t="s">
        <v>445</v>
      </c>
      <c r="W102" s="404">
        <v>43189</v>
      </c>
      <c r="X102" s="419"/>
      <c r="Y102" s="422">
        <v>0.17</v>
      </c>
      <c r="Z102" s="428"/>
    </row>
    <row r="103" spans="1:26" s="181" customFormat="1" ht="12.15" customHeight="1">
      <c r="A103" s="403" t="s">
        <v>407</v>
      </c>
      <c r="B103" s="474">
        <v>43203</v>
      </c>
      <c r="C103" s="405" t="s">
        <v>439</v>
      </c>
      <c r="D103" s="405" t="s">
        <v>440</v>
      </c>
      <c r="E103" s="406">
        <v>5500</v>
      </c>
      <c r="F103" s="407" t="s">
        <v>446</v>
      </c>
      <c r="G103" s="474">
        <v>43303</v>
      </c>
      <c r="H103" s="405">
        <v>100</v>
      </c>
      <c r="I103" s="474">
        <v>43294</v>
      </c>
      <c r="J103" s="412">
        <v>5500</v>
      </c>
      <c r="K103" s="406">
        <v>0</v>
      </c>
      <c r="L103" s="406">
        <v>339</v>
      </c>
      <c r="M103" s="405" t="s">
        <v>232</v>
      </c>
      <c r="N103" s="405" t="s">
        <v>207</v>
      </c>
      <c r="O103" s="413">
        <v>2</v>
      </c>
      <c r="P103" s="414" t="s">
        <v>107</v>
      </c>
      <c r="Q103" s="414">
        <v>2750</v>
      </c>
      <c r="R103" s="414">
        <v>5500</v>
      </c>
      <c r="S103" s="405" t="s">
        <v>347</v>
      </c>
      <c r="T103" s="414">
        <v>170</v>
      </c>
      <c r="U103" s="413">
        <v>340</v>
      </c>
      <c r="V103" s="405" t="s">
        <v>447</v>
      </c>
      <c r="W103" s="404">
        <v>43204</v>
      </c>
      <c r="X103" s="419"/>
      <c r="Y103" s="422">
        <v>0.17</v>
      </c>
      <c r="Z103" s="428"/>
    </row>
    <row r="104" spans="1:26" s="181" customFormat="1" ht="12.15" customHeight="1">
      <c r="A104" s="403" t="s">
        <v>407</v>
      </c>
      <c r="B104" s="474">
        <v>43102</v>
      </c>
      <c r="C104" s="405" t="s">
        <v>448</v>
      </c>
      <c r="D104" s="405" t="s">
        <v>449</v>
      </c>
      <c r="E104" s="406">
        <v>6600</v>
      </c>
      <c r="F104" s="407" t="s">
        <v>450</v>
      </c>
      <c r="G104" s="474">
        <v>43132</v>
      </c>
      <c r="H104" s="405">
        <v>30</v>
      </c>
      <c r="I104" s="474">
        <v>43301</v>
      </c>
      <c r="J104" s="412">
        <v>6600</v>
      </c>
      <c r="K104" s="406">
        <v>0</v>
      </c>
      <c r="L104" s="406">
        <v>18</v>
      </c>
      <c r="M104" s="405" t="s">
        <v>405</v>
      </c>
      <c r="N104" s="405" t="s">
        <v>141</v>
      </c>
      <c r="O104" s="413">
        <v>2</v>
      </c>
      <c r="P104" s="414" t="s">
        <v>107</v>
      </c>
      <c r="Q104" s="414">
        <v>3300</v>
      </c>
      <c r="R104" s="414">
        <v>6600</v>
      </c>
      <c r="S104" s="405" t="s">
        <v>142</v>
      </c>
      <c r="T104" s="414">
        <v>170</v>
      </c>
      <c r="U104" s="413">
        <v>340</v>
      </c>
      <c r="V104" s="405" t="s">
        <v>451</v>
      </c>
      <c r="W104" s="404">
        <v>43103</v>
      </c>
      <c r="X104" s="419"/>
      <c r="Y104" s="422">
        <v>0.17</v>
      </c>
      <c r="Z104" s="428"/>
    </row>
    <row r="105" spans="1:26" s="181" customFormat="1" ht="12.15" customHeight="1">
      <c r="A105" s="403" t="s">
        <v>407</v>
      </c>
      <c r="B105" s="474">
        <v>43137</v>
      </c>
      <c r="C105" s="405" t="s">
        <v>448</v>
      </c>
      <c r="D105" s="405" t="s">
        <v>449</v>
      </c>
      <c r="E105" s="406">
        <v>3300</v>
      </c>
      <c r="F105" s="407" t="s">
        <v>452</v>
      </c>
      <c r="G105" s="474">
        <v>43167</v>
      </c>
      <c r="H105" s="405">
        <v>30</v>
      </c>
      <c r="I105" s="474">
        <v>43301</v>
      </c>
      <c r="J105" s="412">
        <v>3300</v>
      </c>
      <c r="K105" s="406">
        <v>0</v>
      </c>
      <c r="L105" s="406">
        <v>163</v>
      </c>
      <c r="M105" s="405" t="s">
        <v>453</v>
      </c>
      <c r="N105" s="405" t="s">
        <v>141</v>
      </c>
      <c r="O105" s="413">
        <v>1</v>
      </c>
      <c r="P105" s="414" t="s">
        <v>107</v>
      </c>
      <c r="Q105" s="414">
        <v>3300</v>
      </c>
      <c r="R105" s="414">
        <v>3300</v>
      </c>
      <c r="S105" s="405" t="s">
        <v>142</v>
      </c>
      <c r="T105" s="414">
        <v>170</v>
      </c>
      <c r="U105" s="413">
        <v>170</v>
      </c>
      <c r="V105" s="405" t="s">
        <v>454</v>
      </c>
      <c r="W105" s="404">
        <v>43136</v>
      </c>
      <c r="X105" s="419"/>
      <c r="Y105" s="422">
        <v>0.17</v>
      </c>
      <c r="Z105" s="428"/>
    </row>
    <row r="106" spans="1:26" s="181" customFormat="1" ht="12.15" customHeight="1">
      <c r="A106" s="403" t="s">
        <v>407</v>
      </c>
      <c r="B106" s="474">
        <v>43137</v>
      </c>
      <c r="C106" s="405" t="s">
        <v>448</v>
      </c>
      <c r="D106" s="405" t="s">
        <v>449</v>
      </c>
      <c r="E106" s="406">
        <v>2650</v>
      </c>
      <c r="F106" s="407" t="s">
        <v>452</v>
      </c>
      <c r="G106" s="474">
        <v>43167</v>
      </c>
      <c r="H106" s="405">
        <v>30</v>
      </c>
      <c r="I106" s="474">
        <v>43301</v>
      </c>
      <c r="J106" s="412">
        <v>2650</v>
      </c>
      <c r="K106" s="406">
        <v>0</v>
      </c>
      <c r="L106" s="406">
        <v>163</v>
      </c>
      <c r="M106" s="405" t="s">
        <v>212</v>
      </c>
      <c r="N106" s="405" t="s">
        <v>188</v>
      </c>
      <c r="O106" s="413">
        <v>1</v>
      </c>
      <c r="P106" s="414" t="s">
        <v>107</v>
      </c>
      <c r="Q106" s="414">
        <v>2650</v>
      </c>
      <c r="R106" s="414">
        <v>2650</v>
      </c>
      <c r="S106" s="405" t="s">
        <v>190</v>
      </c>
      <c r="T106" s="414">
        <v>170</v>
      </c>
      <c r="U106" s="413">
        <v>170</v>
      </c>
      <c r="V106" s="405" t="s">
        <v>454</v>
      </c>
      <c r="W106" s="404">
        <v>43136</v>
      </c>
      <c r="X106" s="419"/>
      <c r="Y106" s="422">
        <v>0.17</v>
      </c>
      <c r="Z106" s="428"/>
    </row>
    <row r="107" spans="1:26" s="181" customFormat="1" ht="12.15" customHeight="1">
      <c r="A107" s="403" t="s">
        <v>407</v>
      </c>
      <c r="B107" s="474">
        <v>43156</v>
      </c>
      <c r="C107" s="405" t="s">
        <v>455</v>
      </c>
      <c r="D107" s="405" t="s">
        <v>456</v>
      </c>
      <c r="E107" s="406">
        <v>7600</v>
      </c>
      <c r="F107" s="407" t="s">
        <v>457</v>
      </c>
      <c r="G107" s="474">
        <v>43216</v>
      </c>
      <c r="H107" s="405">
        <v>60</v>
      </c>
      <c r="I107" s="474">
        <v>43312</v>
      </c>
      <c r="J107" s="412">
        <v>7600</v>
      </c>
      <c r="K107" s="406">
        <v>0</v>
      </c>
      <c r="L107" s="406">
        <v>211</v>
      </c>
      <c r="M107" s="405" t="s">
        <v>453</v>
      </c>
      <c r="N107" s="405" t="s">
        <v>141</v>
      </c>
      <c r="O107" s="413">
        <v>20</v>
      </c>
      <c r="P107" s="414" t="s">
        <v>107</v>
      </c>
      <c r="Q107" s="414">
        <v>380</v>
      </c>
      <c r="R107" s="414">
        <v>7600</v>
      </c>
      <c r="S107" s="405" t="s">
        <v>142</v>
      </c>
      <c r="T107" s="414">
        <v>17</v>
      </c>
      <c r="U107" s="413">
        <v>340</v>
      </c>
      <c r="V107" s="405" t="s">
        <v>458</v>
      </c>
      <c r="W107" s="404">
        <v>43157</v>
      </c>
      <c r="X107" s="419"/>
      <c r="Y107" s="422">
        <v>0.17</v>
      </c>
      <c r="Z107" s="428"/>
    </row>
    <row r="108" spans="1:26" s="181" customFormat="1" ht="12.15" customHeight="1">
      <c r="A108" s="403" t="s">
        <v>407</v>
      </c>
      <c r="B108" s="476">
        <v>43300</v>
      </c>
      <c r="C108" s="405" t="s">
        <v>459</v>
      </c>
      <c r="D108" s="405" t="s">
        <v>460</v>
      </c>
      <c r="E108" s="431">
        <v>4800</v>
      </c>
      <c r="F108" s="430" t="s">
        <v>461</v>
      </c>
      <c r="G108" s="474">
        <v>43360</v>
      </c>
      <c r="H108" s="405">
        <v>60</v>
      </c>
      <c r="I108" s="474">
        <v>43306</v>
      </c>
      <c r="J108" s="412">
        <v>4800</v>
      </c>
      <c r="K108" s="406">
        <v>0</v>
      </c>
      <c r="L108" s="406">
        <v>601</v>
      </c>
      <c r="M108" s="405" t="s">
        <v>182</v>
      </c>
      <c r="N108" s="405" t="s">
        <v>183</v>
      </c>
      <c r="O108" s="413">
        <v>2</v>
      </c>
      <c r="P108" s="414" t="s">
        <v>107</v>
      </c>
      <c r="Q108" s="428">
        <v>2400</v>
      </c>
      <c r="R108" s="428">
        <v>4800</v>
      </c>
      <c r="S108" s="452" t="s">
        <v>184</v>
      </c>
      <c r="T108" s="414">
        <v>170</v>
      </c>
      <c r="U108" s="413">
        <v>340</v>
      </c>
      <c r="V108" s="405" t="s">
        <v>462</v>
      </c>
      <c r="W108" s="404">
        <v>43301</v>
      </c>
      <c r="X108" s="419"/>
      <c r="Y108" s="422">
        <v>0.16000029000007199</v>
      </c>
      <c r="Z108" s="428"/>
    </row>
    <row r="109" spans="1:26" s="181" customFormat="1" ht="12.15" customHeight="1">
      <c r="A109" s="403" t="s">
        <v>407</v>
      </c>
      <c r="B109" s="474">
        <v>43193</v>
      </c>
      <c r="C109" s="405" t="s">
        <v>463</v>
      </c>
      <c r="D109" s="432" t="s">
        <v>464</v>
      </c>
      <c r="E109" s="428">
        <v>2400</v>
      </c>
      <c r="F109" s="407" t="s">
        <v>465</v>
      </c>
      <c r="G109" s="474">
        <v>43253</v>
      </c>
      <c r="H109" s="405">
        <v>60</v>
      </c>
      <c r="I109" s="474">
        <v>43291</v>
      </c>
      <c r="J109" s="412">
        <v>2400</v>
      </c>
      <c r="K109" s="406">
        <v>0</v>
      </c>
      <c r="L109" s="406">
        <v>160</v>
      </c>
      <c r="M109" s="405" t="s">
        <v>342</v>
      </c>
      <c r="N109" s="405" t="s">
        <v>270</v>
      </c>
      <c r="O109" s="413">
        <v>0.17</v>
      </c>
      <c r="P109" s="414" t="s">
        <v>189</v>
      </c>
      <c r="Q109" s="428">
        <v>14117.647058823501</v>
      </c>
      <c r="R109" s="428">
        <v>2400</v>
      </c>
      <c r="S109" s="452" t="s">
        <v>271</v>
      </c>
      <c r="T109" s="414">
        <v>170</v>
      </c>
      <c r="U109" s="413">
        <v>170</v>
      </c>
      <c r="V109" s="405" t="s">
        <v>466</v>
      </c>
      <c r="W109" s="404">
        <v>43194</v>
      </c>
      <c r="X109" s="419"/>
      <c r="Y109" s="422">
        <v>0.17</v>
      </c>
      <c r="Z109" s="428"/>
    </row>
    <row r="110" spans="1:26" s="181" customFormat="1" ht="12.15" customHeight="1">
      <c r="A110" s="403" t="s">
        <v>407</v>
      </c>
      <c r="B110" s="474">
        <v>43291</v>
      </c>
      <c r="C110" s="405" t="s">
        <v>467</v>
      </c>
      <c r="D110" s="405" t="s">
        <v>468</v>
      </c>
      <c r="E110" s="406">
        <v>3200</v>
      </c>
      <c r="F110" s="430" t="s">
        <v>469</v>
      </c>
      <c r="G110" s="474">
        <v>43351</v>
      </c>
      <c r="H110" s="405">
        <v>60</v>
      </c>
      <c r="I110" s="474">
        <v>43299</v>
      </c>
      <c r="J110" s="412">
        <v>3200</v>
      </c>
      <c r="K110" s="406">
        <v>0</v>
      </c>
      <c r="L110" s="406">
        <v>199</v>
      </c>
      <c r="M110" s="405" t="s">
        <v>243</v>
      </c>
      <c r="N110" s="405" t="s">
        <v>385</v>
      </c>
      <c r="O110" s="413">
        <v>1</v>
      </c>
      <c r="P110" s="441" t="s">
        <v>107</v>
      </c>
      <c r="Q110" s="414">
        <v>3200</v>
      </c>
      <c r="R110" s="428">
        <v>3200</v>
      </c>
      <c r="S110" s="452" t="s">
        <v>386</v>
      </c>
      <c r="T110" s="414">
        <v>180</v>
      </c>
      <c r="U110" s="413">
        <v>180</v>
      </c>
      <c r="V110" s="452" t="s">
        <v>470</v>
      </c>
      <c r="W110" s="404">
        <v>43292</v>
      </c>
      <c r="X110" s="419"/>
      <c r="Y110" s="422">
        <v>0.16000029000007299</v>
      </c>
      <c r="Z110" s="428"/>
    </row>
    <row r="111" spans="1:26" s="181" customFormat="1" ht="12.15" customHeight="1">
      <c r="A111" s="403" t="s">
        <v>407</v>
      </c>
      <c r="B111" s="476">
        <v>43299</v>
      </c>
      <c r="C111" s="405" t="s">
        <v>471</v>
      </c>
      <c r="D111" s="429" t="s">
        <v>472</v>
      </c>
      <c r="E111" s="431">
        <v>3200</v>
      </c>
      <c r="F111" s="430" t="s">
        <v>473</v>
      </c>
      <c r="G111" s="474">
        <v>43359</v>
      </c>
      <c r="H111" s="405">
        <v>60</v>
      </c>
      <c r="I111" s="474">
        <v>43301</v>
      </c>
      <c r="J111" s="412">
        <v>3200</v>
      </c>
      <c r="K111" s="406">
        <v>0</v>
      </c>
      <c r="L111" s="406">
        <v>433</v>
      </c>
      <c r="M111" s="429" t="s">
        <v>325</v>
      </c>
      <c r="N111" s="429" t="s">
        <v>141</v>
      </c>
      <c r="O111" s="413">
        <v>1</v>
      </c>
      <c r="P111" s="442" t="s">
        <v>107</v>
      </c>
      <c r="Q111" s="431">
        <v>3200</v>
      </c>
      <c r="R111" s="431">
        <v>3200</v>
      </c>
      <c r="S111" s="405" t="s">
        <v>142</v>
      </c>
      <c r="T111" s="414">
        <v>170</v>
      </c>
      <c r="U111" s="413">
        <v>170</v>
      </c>
      <c r="V111" s="452" t="s">
        <v>474</v>
      </c>
      <c r="W111" s="404">
        <v>43300</v>
      </c>
      <c r="X111" s="419"/>
      <c r="Y111" s="463">
        <v>0.16000029000007299</v>
      </c>
      <c r="Z111" s="428"/>
    </row>
    <row r="112" spans="1:26" s="181" customFormat="1" ht="12.15" customHeight="1">
      <c r="A112" s="403" t="s">
        <v>407</v>
      </c>
      <c r="B112" s="476">
        <v>43278</v>
      </c>
      <c r="C112" s="405" t="s">
        <v>475</v>
      </c>
      <c r="D112" s="429" t="s">
        <v>476</v>
      </c>
      <c r="E112" s="431">
        <v>2700</v>
      </c>
      <c r="F112" s="430" t="s">
        <v>477</v>
      </c>
      <c r="G112" s="474">
        <v>43278</v>
      </c>
      <c r="H112" s="405" t="s">
        <v>220</v>
      </c>
      <c r="I112" s="474">
        <v>43312</v>
      </c>
      <c r="J112" s="412">
        <v>2700</v>
      </c>
      <c r="K112" s="406">
        <v>0</v>
      </c>
      <c r="L112" s="406">
        <v>612</v>
      </c>
      <c r="M112" s="429" t="s">
        <v>478</v>
      </c>
      <c r="N112" s="429" t="s">
        <v>141</v>
      </c>
      <c r="O112" s="413">
        <v>200</v>
      </c>
      <c r="P112" s="442" t="s">
        <v>479</v>
      </c>
      <c r="Q112" s="431">
        <v>13.5</v>
      </c>
      <c r="R112" s="431">
        <v>2700</v>
      </c>
      <c r="S112" s="452" t="s">
        <v>142</v>
      </c>
      <c r="T112" s="414">
        <v>170</v>
      </c>
      <c r="U112" s="413">
        <v>170</v>
      </c>
      <c r="V112" s="452" t="s">
        <v>480</v>
      </c>
      <c r="W112" s="404">
        <v>43270</v>
      </c>
      <c r="X112" s="419"/>
      <c r="Y112" s="463">
        <v>0.15999810963270999</v>
      </c>
      <c r="Z112" s="428"/>
    </row>
    <row r="113" spans="1:30" s="181" customFormat="1" ht="12.15" customHeight="1">
      <c r="A113" s="405" t="s">
        <v>407</v>
      </c>
      <c r="B113" s="476">
        <v>43278</v>
      </c>
      <c r="C113" s="405" t="s">
        <v>475</v>
      </c>
      <c r="D113" s="429" t="s">
        <v>476</v>
      </c>
      <c r="E113" s="431">
        <v>5400</v>
      </c>
      <c r="F113" s="430" t="s">
        <v>477</v>
      </c>
      <c r="G113" s="474">
        <v>43278</v>
      </c>
      <c r="H113" s="405" t="s">
        <v>220</v>
      </c>
      <c r="I113" s="474">
        <v>43312</v>
      </c>
      <c r="J113" s="412">
        <v>5400</v>
      </c>
      <c r="K113" s="406">
        <v>0</v>
      </c>
      <c r="L113" s="406">
        <v>612</v>
      </c>
      <c r="M113" s="429" t="s">
        <v>478</v>
      </c>
      <c r="N113" s="429" t="s">
        <v>141</v>
      </c>
      <c r="O113" s="413">
        <v>400</v>
      </c>
      <c r="P113" s="442" t="s">
        <v>479</v>
      </c>
      <c r="Q113" s="431">
        <v>13.5</v>
      </c>
      <c r="R113" s="431">
        <v>5400</v>
      </c>
      <c r="S113" s="452" t="s">
        <v>142</v>
      </c>
      <c r="T113" s="414">
        <v>170</v>
      </c>
      <c r="U113" s="453">
        <v>340</v>
      </c>
      <c r="V113" s="452" t="s">
        <v>481</v>
      </c>
      <c r="W113" s="404">
        <v>43276</v>
      </c>
      <c r="X113" s="419"/>
      <c r="Y113" s="463">
        <v>0.15999810963270999</v>
      </c>
      <c r="Z113" s="428"/>
    </row>
    <row r="114" spans="1:30" s="181" customFormat="1" ht="12.15" customHeight="1">
      <c r="A114" s="403" t="s">
        <v>407</v>
      </c>
      <c r="B114" s="474">
        <v>43278</v>
      </c>
      <c r="C114" s="405" t="s">
        <v>475</v>
      </c>
      <c r="D114" s="405" t="s">
        <v>476</v>
      </c>
      <c r="E114" s="406">
        <v>5000</v>
      </c>
      <c r="F114" s="430" t="s">
        <v>482</v>
      </c>
      <c r="G114" s="474">
        <v>43278</v>
      </c>
      <c r="H114" s="405" t="s">
        <v>220</v>
      </c>
      <c r="I114" s="474">
        <v>43312</v>
      </c>
      <c r="J114" s="412">
        <v>5000</v>
      </c>
      <c r="K114" s="406">
        <v>0</v>
      </c>
      <c r="L114" s="406">
        <v>613</v>
      </c>
      <c r="M114" s="429" t="s">
        <v>187</v>
      </c>
      <c r="N114" s="429" t="s">
        <v>188</v>
      </c>
      <c r="O114" s="443">
        <v>400</v>
      </c>
      <c r="P114" s="442" t="s">
        <v>479</v>
      </c>
      <c r="Q114" s="431">
        <v>12.5</v>
      </c>
      <c r="R114" s="431">
        <v>5000</v>
      </c>
      <c r="S114" s="452" t="s">
        <v>190</v>
      </c>
      <c r="T114" s="414">
        <v>17</v>
      </c>
      <c r="U114" s="453">
        <v>340</v>
      </c>
      <c r="V114" s="452" t="s">
        <v>483</v>
      </c>
      <c r="W114" s="404">
        <v>43278</v>
      </c>
      <c r="X114" s="419"/>
      <c r="Y114" s="463">
        <v>0.16000129920145501</v>
      </c>
      <c r="Z114" s="428"/>
    </row>
    <row r="115" spans="1:30" s="181" customFormat="1" ht="12.15" customHeight="1">
      <c r="A115" s="403" t="s">
        <v>407</v>
      </c>
      <c r="B115" s="474">
        <v>43173</v>
      </c>
      <c r="C115" s="405" t="s">
        <v>484</v>
      </c>
      <c r="D115" s="405" t="s">
        <v>485</v>
      </c>
      <c r="E115" s="406">
        <v>4600</v>
      </c>
      <c r="F115" s="430" t="s">
        <v>486</v>
      </c>
      <c r="G115" s="474">
        <v>43233</v>
      </c>
      <c r="H115" s="405">
        <v>60</v>
      </c>
      <c r="I115" s="474">
        <v>43293</v>
      </c>
      <c r="J115" s="412">
        <v>4600</v>
      </c>
      <c r="K115" s="406">
        <v>0</v>
      </c>
      <c r="L115" s="406">
        <v>421</v>
      </c>
      <c r="M115" s="429" t="s">
        <v>487</v>
      </c>
      <c r="N115" s="429" t="s">
        <v>188</v>
      </c>
      <c r="O115" s="443">
        <v>2</v>
      </c>
      <c r="P115" s="442" t="s">
        <v>107</v>
      </c>
      <c r="Q115" s="431">
        <v>2300</v>
      </c>
      <c r="R115" s="431">
        <v>4600</v>
      </c>
      <c r="S115" s="452" t="s">
        <v>190</v>
      </c>
      <c r="T115" s="414">
        <v>170</v>
      </c>
      <c r="U115" s="453">
        <v>340</v>
      </c>
      <c r="V115" s="452" t="s">
        <v>488</v>
      </c>
      <c r="W115" s="404">
        <v>43169</v>
      </c>
      <c r="X115" s="419"/>
      <c r="Y115" s="463">
        <v>0.17</v>
      </c>
      <c r="Z115" s="428"/>
    </row>
    <row r="116" spans="1:30" s="181" customFormat="1" ht="12.15" customHeight="1">
      <c r="A116" s="403" t="s">
        <v>407</v>
      </c>
      <c r="B116" s="474">
        <v>43305</v>
      </c>
      <c r="C116" s="405" t="s">
        <v>489</v>
      </c>
      <c r="D116" s="405" t="s">
        <v>490</v>
      </c>
      <c r="E116" s="406">
        <v>2600</v>
      </c>
      <c r="F116" s="430" t="s">
        <v>491</v>
      </c>
      <c r="G116" s="474">
        <v>43305</v>
      </c>
      <c r="H116" s="405" t="s">
        <v>132</v>
      </c>
      <c r="I116" s="474">
        <v>43305</v>
      </c>
      <c r="J116" s="412">
        <v>2600</v>
      </c>
      <c r="K116" s="406">
        <v>0</v>
      </c>
      <c r="L116" s="406">
        <v>696</v>
      </c>
      <c r="M116" s="429" t="s">
        <v>232</v>
      </c>
      <c r="N116" s="429" t="s">
        <v>123</v>
      </c>
      <c r="O116" s="443">
        <v>1</v>
      </c>
      <c r="P116" s="442" t="s">
        <v>107</v>
      </c>
      <c r="Q116" s="431">
        <v>2600</v>
      </c>
      <c r="R116" s="431">
        <v>2600</v>
      </c>
      <c r="S116" s="452" t="s">
        <v>124</v>
      </c>
      <c r="T116" s="414">
        <v>170</v>
      </c>
      <c r="U116" s="453">
        <v>170</v>
      </c>
      <c r="V116" s="452" t="s">
        <v>492</v>
      </c>
      <c r="W116" s="404">
        <v>43306</v>
      </c>
      <c r="X116" s="419"/>
      <c r="Y116" s="463">
        <v>0.15999964307703299</v>
      </c>
      <c r="Z116" s="428"/>
    </row>
    <row r="117" spans="1:30" s="181" customFormat="1" ht="12.15" customHeight="1">
      <c r="A117" s="403" t="s">
        <v>407</v>
      </c>
      <c r="B117" s="476">
        <v>43064</v>
      </c>
      <c r="C117" s="405" t="s">
        <v>493</v>
      </c>
      <c r="D117" s="429" t="s">
        <v>494</v>
      </c>
      <c r="E117" s="431">
        <v>86000</v>
      </c>
      <c r="F117" s="430" t="s">
        <v>495</v>
      </c>
      <c r="G117" s="474">
        <v>43184</v>
      </c>
      <c r="H117" s="405">
        <v>120</v>
      </c>
      <c r="I117" s="474" t="s">
        <v>496</v>
      </c>
      <c r="J117" s="412">
        <v>20500</v>
      </c>
      <c r="K117" s="406">
        <v>0</v>
      </c>
      <c r="L117" s="406">
        <v>879</v>
      </c>
      <c r="M117" s="405" t="s">
        <v>497</v>
      </c>
      <c r="N117" s="405" t="s">
        <v>385</v>
      </c>
      <c r="O117" s="413">
        <v>9.53488372093023</v>
      </c>
      <c r="P117" s="414" t="s">
        <v>107</v>
      </c>
      <c r="Q117" s="414">
        <v>2150</v>
      </c>
      <c r="R117" s="414">
        <v>86000</v>
      </c>
      <c r="S117" s="405" t="s">
        <v>498</v>
      </c>
      <c r="T117" s="414">
        <v>170</v>
      </c>
      <c r="U117" s="414">
        <v>1620.93023255814</v>
      </c>
      <c r="V117" s="457" t="s">
        <v>499</v>
      </c>
      <c r="W117" s="404">
        <v>43041</v>
      </c>
      <c r="X117" s="419" t="s">
        <v>273</v>
      </c>
      <c r="Y117" s="422">
        <v>0.17</v>
      </c>
      <c r="Z117" s="428">
        <f>3800/1.17</f>
        <v>3247.863247863248</v>
      </c>
      <c r="AB117" s="181">
        <v>9.53488372093023</v>
      </c>
      <c r="AC117" s="181">
        <v>1620.93023255814</v>
      </c>
      <c r="AD117" s="386"/>
    </row>
    <row r="118" spans="1:30" s="181" customFormat="1" ht="12.15" customHeight="1">
      <c r="A118" s="405" t="s">
        <v>407</v>
      </c>
      <c r="B118" s="476">
        <v>43094</v>
      </c>
      <c r="C118" s="405" t="s">
        <v>493</v>
      </c>
      <c r="D118" s="429" t="s">
        <v>494</v>
      </c>
      <c r="E118" s="431">
        <v>64500</v>
      </c>
      <c r="F118" s="430" t="s">
        <v>500</v>
      </c>
      <c r="G118" s="474">
        <v>43214</v>
      </c>
      <c r="H118" s="405">
        <v>120</v>
      </c>
      <c r="I118" s="474">
        <v>43304</v>
      </c>
      <c r="J118" s="412">
        <v>29000</v>
      </c>
      <c r="K118" s="406">
        <v>35500</v>
      </c>
      <c r="L118" s="406">
        <v>612</v>
      </c>
      <c r="M118" s="429" t="s">
        <v>501</v>
      </c>
      <c r="N118" s="429" t="s">
        <v>385</v>
      </c>
      <c r="O118" s="443">
        <v>13.488372093023299</v>
      </c>
      <c r="P118" s="442" t="s">
        <v>107</v>
      </c>
      <c r="Q118" s="431">
        <v>2150</v>
      </c>
      <c r="R118" s="431">
        <v>64500</v>
      </c>
      <c r="S118" s="452" t="s">
        <v>498</v>
      </c>
      <c r="T118" s="414">
        <v>199</v>
      </c>
      <c r="U118" s="453">
        <v>2293.0232558139501</v>
      </c>
      <c r="V118" s="452" t="s">
        <v>502</v>
      </c>
      <c r="W118" s="404">
        <v>43077</v>
      </c>
      <c r="X118" s="419" t="s">
        <v>273</v>
      </c>
      <c r="Y118" s="463">
        <v>0.17</v>
      </c>
      <c r="Z118" s="428"/>
      <c r="AB118" s="181">
        <v>13.488372093023299</v>
      </c>
      <c r="AC118" s="181">
        <v>2293.0232558139501</v>
      </c>
    </row>
    <row r="119" spans="1:30" s="181" customFormat="1" ht="12.15" customHeight="1">
      <c r="A119" s="405" t="s">
        <v>407</v>
      </c>
      <c r="B119" s="476">
        <v>43064</v>
      </c>
      <c r="C119" s="405" t="s">
        <v>493</v>
      </c>
      <c r="D119" s="429" t="s">
        <v>494</v>
      </c>
      <c r="E119" s="431">
        <v>21500</v>
      </c>
      <c r="F119" s="430" t="s">
        <v>503</v>
      </c>
      <c r="G119" s="474">
        <v>43184</v>
      </c>
      <c r="H119" s="405">
        <v>120</v>
      </c>
      <c r="I119" s="474">
        <v>43304</v>
      </c>
      <c r="J119" s="412">
        <v>21500</v>
      </c>
      <c r="K119" s="406">
        <v>0</v>
      </c>
      <c r="L119" s="406">
        <v>880</v>
      </c>
      <c r="M119" s="429" t="s">
        <v>282</v>
      </c>
      <c r="N119" s="429" t="s">
        <v>188</v>
      </c>
      <c r="O119" s="443">
        <v>10</v>
      </c>
      <c r="P119" s="442" t="s">
        <v>107</v>
      </c>
      <c r="Q119" s="431">
        <v>2150</v>
      </c>
      <c r="R119" s="431">
        <v>21500</v>
      </c>
      <c r="S119" s="452" t="s">
        <v>190</v>
      </c>
      <c r="T119" s="414">
        <v>170</v>
      </c>
      <c r="U119" s="453">
        <v>1700</v>
      </c>
      <c r="V119" s="452" t="s">
        <v>504</v>
      </c>
      <c r="W119" s="404">
        <v>43043</v>
      </c>
      <c r="X119" s="419"/>
      <c r="Y119" s="463">
        <v>0.17</v>
      </c>
      <c r="Z119" s="428"/>
    </row>
    <row r="120" spans="1:30" s="181" customFormat="1" ht="12.15" customHeight="1">
      <c r="A120" s="405" t="s">
        <v>407</v>
      </c>
      <c r="B120" s="476">
        <v>43064</v>
      </c>
      <c r="C120" s="405" t="s">
        <v>493</v>
      </c>
      <c r="D120" s="405" t="s">
        <v>494</v>
      </c>
      <c r="E120" s="431">
        <v>86000</v>
      </c>
      <c r="F120" s="430" t="s">
        <v>503</v>
      </c>
      <c r="G120" s="474">
        <v>43184</v>
      </c>
      <c r="H120" s="405">
        <v>120</v>
      </c>
      <c r="I120" s="474">
        <v>43304</v>
      </c>
      <c r="J120" s="412">
        <v>86000</v>
      </c>
      <c r="K120" s="406">
        <v>0</v>
      </c>
      <c r="L120" s="406">
        <v>880</v>
      </c>
      <c r="M120" s="429" t="s">
        <v>501</v>
      </c>
      <c r="N120" s="429" t="s">
        <v>385</v>
      </c>
      <c r="O120" s="443">
        <v>40</v>
      </c>
      <c r="P120" s="442" t="s">
        <v>107</v>
      </c>
      <c r="Q120" s="431">
        <v>2150</v>
      </c>
      <c r="R120" s="431">
        <v>86000</v>
      </c>
      <c r="S120" s="452" t="s">
        <v>498</v>
      </c>
      <c r="T120" s="414">
        <v>170</v>
      </c>
      <c r="U120" s="453">
        <v>6800</v>
      </c>
      <c r="V120" s="452" t="s">
        <v>504</v>
      </c>
      <c r="W120" s="404">
        <v>43043</v>
      </c>
      <c r="X120" s="419"/>
      <c r="Y120" s="463">
        <v>0.17</v>
      </c>
      <c r="Z120" s="428"/>
    </row>
    <row r="121" spans="1:30" s="181" customFormat="1" ht="12.15" customHeight="1">
      <c r="A121" s="403" t="s">
        <v>407</v>
      </c>
      <c r="B121" s="474">
        <v>43064</v>
      </c>
      <c r="C121" s="405" t="s">
        <v>493</v>
      </c>
      <c r="D121" s="405" t="s">
        <v>494</v>
      </c>
      <c r="E121" s="406">
        <v>21500</v>
      </c>
      <c r="F121" s="407" t="s">
        <v>505</v>
      </c>
      <c r="G121" s="474">
        <v>43184</v>
      </c>
      <c r="H121" s="405">
        <v>120</v>
      </c>
      <c r="I121" s="474">
        <v>43304</v>
      </c>
      <c r="J121" s="412">
        <v>21500</v>
      </c>
      <c r="K121" s="406">
        <v>0</v>
      </c>
      <c r="L121" s="406">
        <v>881</v>
      </c>
      <c r="M121" s="405" t="s">
        <v>282</v>
      </c>
      <c r="N121" s="405" t="s">
        <v>188</v>
      </c>
      <c r="O121" s="413">
        <v>10</v>
      </c>
      <c r="P121" s="414" t="s">
        <v>107</v>
      </c>
      <c r="Q121" s="414">
        <v>2150</v>
      </c>
      <c r="R121" s="414">
        <v>21500</v>
      </c>
      <c r="S121" s="405" t="s">
        <v>190</v>
      </c>
      <c r="T121" s="414">
        <v>170</v>
      </c>
      <c r="U121" s="413">
        <v>1700</v>
      </c>
      <c r="V121" s="405" t="s">
        <v>506</v>
      </c>
      <c r="W121" s="404">
        <v>43057</v>
      </c>
      <c r="X121" s="419"/>
      <c r="Y121" s="422">
        <v>0.17</v>
      </c>
      <c r="Z121" s="428"/>
    </row>
    <row r="122" spans="1:30" s="181" customFormat="1" ht="12.15" customHeight="1">
      <c r="A122" s="433" t="s">
        <v>407</v>
      </c>
      <c r="B122" s="477">
        <v>43064</v>
      </c>
      <c r="C122" s="405" t="s">
        <v>493</v>
      </c>
      <c r="D122" s="405" t="s">
        <v>494</v>
      </c>
      <c r="E122" s="406">
        <v>21500</v>
      </c>
      <c r="F122" s="407" t="s">
        <v>505</v>
      </c>
      <c r="G122" s="474">
        <v>43184</v>
      </c>
      <c r="H122" s="405">
        <v>120</v>
      </c>
      <c r="I122" s="474">
        <v>43304</v>
      </c>
      <c r="J122" s="444">
        <v>21500</v>
      </c>
      <c r="K122" s="406">
        <v>0</v>
      </c>
      <c r="L122" s="406">
        <v>881</v>
      </c>
      <c r="M122" s="445" t="s">
        <v>282</v>
      </c>
      <c r="N122" s="446" t="s">
        <v>188</v>
      </c>
      <c r="O122" s="413">
        <v>10</v>
      </c>
      <c r="P122" s="442" t="s">
        <v>107</v>
      </c>
      <c r="Q122" s="414">
        <v>2150</v>
      </c>
      <c r="R122" s="414">
        <v>21500</v>
      </c>
      <c r="S122" s="405" t="s">
        <v>190</v>
      </c>
      <c r="T122" s="414">
        <v>170</v>
      </c>
      <c r="U122" s="413">
        <v>1700</v>
      </c>
      <c r="V122" s="405" t="s">
        <v>507</v>
      </c>
      <c r="W122" s="404">
        <v>43059</v>
      </c>
      <c r="X122" s="419"/>
      <c r="Y122" s="422">
        <v>0.17</v>
      </c>
      <c r="Z122" s="428"/>
    </row>
    <row r="123" spans="1:30" s="181" customFormat="1" ht="12.15" customHeight="1">
      <c r="A123" s="403" t="s">
        <v>407</v>
      </c>
      <c r="B123" s="474">
        <v>43284</v>
      </c>
      <c r="C123" s="405" t="s">
        <v>508</v>
      </c>
      <c r="D123" s="405" t="s">
        <v>509</v>
      </c>
      <c r="E123" s="406">
        <v>3300</v>
      </c>
      <c r="F123" s="407" t="s">
        <v>510</v>
      </c>
      <c r="G123" s="474">
        <v>43374</v>
      </c>
      <c r="H123" s="405">
        <v>90</v>
      </c>
      <c r="I123" s="474">
        <v>43284</v>
      </c>
      <c r="J123" s="412">
        <v>3300</v>
      </c>
      <c r="K123" s="406">
        <v>0</v>
      </c>
      <c r="L123" s="406">
        <v>29</v>
      </c>
      <c r="M123" s="405" t="s">
        <v>232</v>
      </c>
      <c r="N123" s="405" t="s">
        <v>511</v>
      </c>
      <c r="O123" s="413">
        <v>1</v>
      </c>
      <c r="P123" s="414" t="s">
        <v>107</v>
      </c>
      <c r="Q123" s="414">
        <v>3300</v>
      </c>
      <c r="R123" s="414">
        <v>3300</v>
      </c>
      <c r="S123" s="405" t="s">
        <v>512</v>
      </c>
      <c r="T123" s="414">
        <v>170</v>
      </c>
      <c r="U123" s="413">
        <v>170</v>
      </c>
      <c r="V123" s="405" t="s">
        <v>513</v>
      </c>
      <c r="W123" s="404">
        <v>43285</v>
      </c>
      <c r="X123" s="419"/>
      <c r="Y123" s="422">
        <v>0.159999015758411</v>
      </c>
      <c r="Z123" s="428"/>
    </row>
    <row r="124" spans="1:30" s="181" customFormat="1" ht="12.15" customHeight="1">
      <c r="A124" s="403" t="s">
        <v>407</v>
      </c>
      <c r="B124" s="476">
        <v>43273</v>
      </c>
      <c r="C124" s="405" t="s">
        <v>514</v>
      </c>
      <c r="D124" s="432" t="s">
        <v>515</v>
      </c>
      <c r="E124" s="406">
        <v>3000</v>
      </c>
      <c r="F124" s="430" t="s">
        <v>516</v>
      </c>
      <c r="G124" s="474">
        <v>43303</v>
      </c>
      <c r="H124" s="405">
        <v>30</v>
      </c>
      <c r="I124" s="474">
        <v>43312</v>
      </c>
      <c r="J124" s="412">
        <v>3000</v>
      </c>
      <c r="K124" s="406">
        <v>0</v>
      </c>
      <c r="L124" s="406">
        <v>479</v>
      </c>
      <c r="M124" s="405" t="s">
        <v>325</v>
      </c>
      <c r="N124" s="405" t="s">
        <v>141</v>
      </c>
      <c r="O124" s="413">
        <v>1</v>
      </c>
      <c r="P124" s="414" t="s">
        <v>107</v>
      </c>
      <c r="Q124" s="414">
        <v>3000</v>
      </c>
      <c r="R124" s="414">
        <v>3000</v>
      </c>
      <c r="S124" s="405" t="s">
        <v>142</v>
      </c>
      <c r="T124" s="414">
        <v>170</v>
      </c>
      <c r="U124" s="413">
        <v>170</v>
      </c>
      <c r="V124" s="405" t="s">
        <v>517</v>
      </c>
      <c r="W124" s="404">
        <v>43273</v>
      </c>
      <c r="X124" s="419"/>
      <c r="Y124" s="422">
        <v>0.15999860800167001</v>
      </c>
      <c r="Z124" s="428"/>
    </row>
    <row r="125" spans="1:30" s="181" customFormat="1" ht="12.15" customHeight="1">
      <c r="A125" s="403" t="s">
        <v>407</v>
      </c>
      <c r="B125" s="474">
        <v>43124</v>
      </c>
      <c r="C125" s="405" t="s">
        <v>518</v>
      </c>
      <c r="D125" s="405" t="s">
        <v>519</v>
      </c>
      <c r="E125" s="406">
        <v>7000</v>
      </c>
      <c r="F125" s="407" t="s">
        <v>520</v>
      </c>
      <c r="G125" s="474">
        <v>43214</v>
      </c>
      <c r="H125" s="405">
        <v>90</v>
      </c>
      <c r="I125" s="474">
        <v>43291</v>
      </c>
      <c r="J125" s="412">
        <v>7000</v>
      </c>
      <c r="K125" s="406">
        <v>0</v>
      </c>
      <c r="L125" s="406">
        <v>526</v>
      </c>
      <c r="M125" s="405" t="s">
        <v>521</v>
      </c>
      <c r="N125" s="405" t="s">
        <v>385</v>
      </c>
      <c r="O125" s="413">
        <v>2</v>
      </c>
      <c r="P125" s="414" t="s">
        <v>107</v>
      </c>
      <c r="Q125" s="414">
        <v>3500</v>
      </c>
      <c r="R125" s="414">
        <v>7000</v>
      </c>
      <c r="S125" s="405" t="s">
        <v>142</v>
      </c>
      <c r="T125" s="414">
        <v>170</v>
      </c>
      <c r="U125" s="413">
        <v>340</v>
      </c>
      <c r="V125" s="405" t="s">
        <v>522</v>
      </c>
      <c r="W125" s="404">
        <v>43091</v>
      </c>
      <c r="X125" s="419"/>
      <c r="Y125" s="422">
        <v>0.17</v>
      </c>
      <c r="Z125" s="428"/>
    </row>
    <row r="126" spans="1:30" s="388" customFormat="1" ht="12.15" customHeight="1">
      <c r="A126" s="403" t="s">
        <v>407</v>
      </c>
      <c r="B126" s="474">
        <v>43185</v>
      </c>
      <c r="C126" s="405" t="s">
        <v>518</v>
      </c>
      <c r="D126" s="405" t="s">
        <v>519</v>
      </c>
      <c r="E126" s="406">
        <v>7000</v>
      </c>
      <c r="F126" s="407" t="s">
        <v>523</v>
      </c>
      <c r="G126" s="474">
        <v>43275</v>
      </c>
      <c r="H126" s="405">
        <v>90</v>
      </c>
      <c r="I126" s="474">
        <v>43291</v>
      </c>
      <c r="J126" s="412">
        <v>7000</v>
      </c>
      <c r="K126" s="406">
        <v>0</v>
      </c>
      <c r="L126" s="406">
        <v>553</v>
      </c>
      <c r="M126" s="405" t="s">
        <v>524</v>
      </c>
      <c r="N126" s="405" t="s">
        <v>385</v>
      </c>
      <c r="O126" s="413">
        <v>2</v>
      </c>
      <c r="P126" s="414" t="s">
        <v>107</v>
      </c>
      <c r="Q126" s="414">
        <v>3500</v>
      </c>
      <c r="R126" s="414">
        <v>7000</v>
      </c>
      <c r="S126" s="405" t="s">
        <v>142</v>
      </c>
      <c r="T126" s="414">
        <v>170</v>
      </c>
      <c r="U126" s="413">
        <v>340</v>
      </c>
      <c r="V126" s="405" t="s">
        <v>525</v>
      </c>
      <c r="W126" s="404">
        <v>43119</v>
      </c>
      <c r="X126" s="419"/>
      <c r="Y126" s="422">
        <v>0.17</v>
      </c>
      <c r="Z126" s="428"/>
    </row>
    <row r="127" spans="1:30" s="388" customFormat="1" ht="12.15" customHeight="1">
      <c r="A127" s="403" t="s">
        <v>407</v>
      </c>
      <c r="B127" s="474">
        <v>43185</v>
      </c>
      <c r="C127" s="405" t="s">
        <v>518</v>
      </c>
      <c r="D127" s="405" t="s">
        <v>519</v>
      </c>
      <c r="E127" s="406">
        <v>7000</v>
      </c>
      <c r="F127" s="407" t="s">
        <v>523</v>
      </c>
      <c r="G127" s="474">
        <v>43275</v>
      </c>
      <c r="H127" s="405">
        <v>90</v>
      </c>
      <c r="I127" s="474">
        <v>43291</v>
      </c>
      <c r="J127" s="412">
        <v>7000</v>
      </c>
      <c r="K127" s="406">
        <v>0</v>
      </c>
      <c r="L127" s="406">
        <v>553</v>
      </c>
      <c r="M127" s="405" t="s">
        <v>524</v>
      </c>
      <c r="N127" s="405" t="s">
        <v>385</v>
      </c>
      <c r="O127" s="413">
        <v>2</v>
      </c>
      <c r="P127" s="414" t="s">
        <v>107</v>
      </c>
      <c r="Q127" s="414">
        <v>3500</v>
      </c>
      <c r="R127" s="414">
        <v>7000</v>
      </c>
      <c r="S127" s="405" t="s">
        <v>142</v>
      </c>
      <c r="T127" s="414">
        <v>170</v>
      </c>
      <c r="U127" s="413">
        <v>340</v>
      </c>
      <c r="V127" s="405" t="s">
        <v>526</v>
      </c>
      <c r="W127" s="404">
        <v>43138</v>
      </c>
      <c r="X127" s="419"/>
      <c r="Y127" s="422">
        <v>0.17</v>
      </c>
      <c r="Z127" s="428"/>
    </row>
    <row r="128" spans="1:30" s="181" customFormat="1" ht="12.15" customHeight="1">
      <c r="A128" s="403" t="s">
        <v>407</v>
      </c>
      <c r="B128" s="474">
        <v>43235</v>
      </c>
      <c r="C128" s="405" t="s">
        <v>527</v>
      </c>
      <c r="D128" s="405" t="s">
        <v>528</v>
      </c>
      <c r="E128" s="406">
        <v>3200</v>
      </c>
      <c r="F128" s="407" t="s">
        <v>529</v>
      </c>
      <c r="G128" s="474">
        <v>43265</v>
      </c>
      <c r="H128" s="405">
        <v>30</v>
      </c>
      <c r="I128" s="474">
        <v>43307</v>
      </c>
      <c r="J128" s="412">
        <v>3200</v>
      </c>
      <c r="K128" s="406">
        <v>0</v>
      </c>
      <c r="L128" s="406">
        <v>280</v>
      </c>
      <c r="M128" s="405" t="s">
        <v>325</v>
      </c>
      <c r="N128" s="405" t="s">
        <v>141</v>
      </c>
      <c r="O128" s="413">
        <v>1</v>
      </c>
      <c r="P128" s="414" t="s">
        <v>107</v>
      </c>
      <c r="Q128" s="414">
        <v>3200</v>
      </c>
      <c r="R128" s="414">
        <v>3200</v>
      </c>
      <c r="S128" s="405" t="s">
        <v>142</v>
      </c>
      <c r="T128" s="414">
        <v>170</v>
      </c>
      <c r="U128" s="413">
        <v>170</v>
      </c>
      <c r="V128" s="405" t="s">
        <v>530</v>
      </c>
      <c r="W128" s="404">
        <v>43213</v>
      </c>
      <c r="X128" s="419"/>
      <c r="Y128" s="422">
        <v>0.16000029000007299</v>
      </c>
      <c r="Z128" s="428"/>
    </row>
    <row r="129" spans="1:30" s="181" customFormat="1" ht="12.15" customHeight="1">
      <c r="A129" s="403" t="s">
        <v>407</v>
      </c>
      <c r="B129" s="474">
        <v>43214</v>
      </c>
      <c r="C129" s="405" t="s">
        <v>531</v>
      </c>
      <c r="D129" s="405" t="s">
        <v>532</v>
      </c>
      <c r="E129" s="406">
        <v>2300</v>
      </c>
      <c r="F129" s="407" t="s">
        <v>533</v>
      </c>
      <c r="G129" s="474">
        <v>43274</v>
      </c>
      <c r="H129" s="405">
        <v>60</v>
      </c>
      <c r="I129" s="474">
        <v>43307</v>
      </c>
      <c r="J129" s="412">
        <v>2300</v>
      </c>
      <c r="K129" s="406">
        <v>0</v>
      </c>
      <c r="L129" s="406">
        <v>598</v>
      </c>
      <c r="M129" s="405" t="s">
        <v>182</v>
      </c>
      <c r="N129" s="405" t="s">
        <v>183</v>
      </c>
      <c r="O129" s="413">
        <v>1</v>
      </c>
      <c r="P129" s="414" t="s">
        <v>107</v>
      </c>
      <c r="Q129" s="414">
        <v>2300</v>
      </c>
      <c r="R129" s="414">
        <v>2300</v>
      </c>
      <c r="S129" s="405" t="s">
        <v>184</v>
      </c>
      <c r="T129" s="414">
        <v>170</v>
      </c>
      <c r="U129" s="413">
        <v>170</v>
      </c>
      <c r="V129" s="405" t="s">
        <v>534</v>
      </c>
      <c r="W129" s="404">
        <v>43215</v>
      </c>
      <c r="X129" s="419"/>
      <c r="Y129" s="422">
        <v>0.17</v>
      </c>
      <c r="Z129" s="428"/>
    </row>
    <row r="130" spans="1:30" s="181" customFormat="1" ht="12.15" customHeight="1">
      <c r="A130" s="403" t="s">
        <v>407</v>
      </c>
      <c r="B130" s="474">
        <v>43273</v>
      </c>
      <c r="C130" s="405" t="s">
        <v>535</v>
      </c>
      <c r="D130" s="405" t="s">
        <v>536</v>
      </c>
      <c r="E130" s="406">
        <v>3800</v>
      </c>
      <c r="F130" s="407" t="s">
        <v>537</v>
      </c>
      <c r="G130" s="474">
        <v>43303</v>
      </c>
      <c r="H130" s="405">
        <v>30</v>
      </c>
      <c r="I130" s="474">
        <v>43291</v>
      </c>
      <c r="J130" s="412">
        <v>1900</v>
      </c>
      <c r="K130" s="406">
        <v>1900</v>
      </c>
      <c r="L130" s="406">
        <v>480</v>
      </c>
      <c r="M130" s="405" t="s">
        <v>325</v>
      </c>
      <c r="N130" s="405" t="s">
        <v>141</v>
      </c>
      <c r="O130" s="413">
        <v>5</v>
      </c>
      <c r="P130" s="414" t="s">
        <v>107</v>
      </c>
      <c r="Q130" s="414">
        <v>380</v>
      </c>
      <c r="R130" s="414">
        <v>3800</v>
      </c>
      <c r="S130" s="405" t="s">
        <v>142</v>
      </c>
      <c r="T130" s="414">
        <v>17</v>
      </c>
      <c r="U130" s="413">
        <v>85</v>
      </c>
      <c r="V130" s="405" t="s">
        <v>538</v>
      </c>
      <c r="W130" s="404">
        <v>43272</v>
      </c>
      <c r="X130" s="419" t="s">
        <v>273</v>
      </c>
      <c r="Y130" s="422">
        <v>0.16000073263204201</v>
      </c>
      <c r="Z130" s="428"/>
      <c r="AB130" s="181">
        <v>5</v>
      </c>
      <c r="AC130" s="181">
        <v>85</v>
      </c>
    </row>
    <row r="131" spans="1:30" s="181" customFormat="1" ht="12.15" customHeight="1">
      <c r="A131" s="403" t="s">
        <v>407</v>
      </c>
      <c r="B131" s="474">
        <v>43309</v>
      </c>
      <c r="C131" s="405" t="s">
        <v>539</v>
      </c>
      <c r="D131" s="405" t="s">
        <v>540</v>
      </c>
      <c r="E131" s="406">
        <v>250</v>
      </c>
      <c r="F131" s="407" t="s">
        <v>345</v>
      </c>
      <c r="G131" s="474"/>
      <c r="H131" s="405"/>
      <c r="I131" s="474">
        <v>43308</v>
      </c>
      <c r="J131" s="412">
        <v>250</v>
      </c>
      <c r="K131" s="406">
        <v>0</v>
      </c>
      <c r="L131" s="406"/>
      <c r="M131" s="405" t="s">
        <v>282</v>
      </c>
      <c r="N131" s="405" t="s">
        <v>188</v>
      </c>
      <c r="O131" s="413">
        <v>1</v>
      </c>
      <c r="P131" s="414"/>
      <c r="Q131" s="414"/>
      <c r="R131" s="414"/>
      <c r="S131" s="405" t="s">
        <v>190</v>
      </c>
      <c r="T131" s="414">
        <v>17</v>
      </c>
      <c r="U131" s="413">
        <v>17</v>
      </c>
      <c r="V131" s="405" t="s">
        <v>541</v>
      </c>
      <c r="W131" s="404">
        <v>43309</v>
      </c>
      <c r="X131" s="419"/>
      <c r="Y131" s="422">
        <v>0.15999957250798899</v>
      </c>
      <c r="Z131" s="428"/>
    </row>
    <row r="132" spans="1:30" s="181" customFormat="1" ht="12.15" customHeight="1">
      <c r="A132" s="403" t="s">
        <v>407</v>
      </c>
      <c r="B132" s="474">
        <v>43309</v>
      </c>
      <c r="C132" s="405" t="s">
        <v>539</v>
      </c>
      <c r="D132" s="405" t="s">
        <v>540</v>
      </c>
      <c r="E132" s="428">
        <v>2550</v>
      </c>
      <c r="F132" s="407" t="s">
        <v>345</v>
      </c>
      <c r="G132" s="474"/>
      <c r="H132" s="405"/>
      <c r="I132" s="474">
        <v>43308</v>
      </c>
      <c r="J132" s="412">
        <v>2550</v>
      </c>
      <c r="K132" s="406">
        <v>0</v>
      </c>
      <c r="L132" s="406"/>
      <c r="M132" s="405" t="s">
        <v>542</v>
      </c>
      <c r="N132" s="405" t="s">
        <v>543</v>
      </c>
      <c r="O132" s="413">
        <v>1</v>
      </c>
      <c r="P132" s="414"/>
      <c r="Q132" s="414"/>
      <c r="R132" s="414"/>
      <c r="S132" s="405" t="s">
        <v>142</v>
      </c>
      <c r="T132" s="414">
        <v>170</v>
      </c>
      <c r="U132" s="413">
        <v>170</v>
      </c>
      <c r="V132" s="405" t="s">
        <v>541</v>
      </c>
      <c r="W132" s="404">
        <v>43309</v>
      </c>
      <c r="X132" s="419"/>
      <c r="Y132" s="422">
        <v>0.15999957250798899</v>
      </c>
      <c r="Z132" s="428"/>
    </row>
    <row r="133" spans="1:30" s="181" customFormat="1" ht="12.15" customHeight="1">
      <c r="A133" s="403" t="s">
        <v>544</v>
      </c>
      <c r="B133" s="474">
        <v>43172</v>
      </c>
      <c r="C133" s="405" t="s">
        <v>545</v>
      </c>
      <c r="D133" s="405" t="s">
        <v>546</v>
      </c>
      <c r="E133" s="428">
        <v>5270.85</v>
      </c>
      <c r="F133" s="407" t="s">
        <v>547</v>
      </c>
      <c r="G133" s="474">
        <v>43286</v>
      </c>
      <c r="H133" s="405">
        <v>90</v>
      </c>
      <c r="I133" s="474">
        <v>43286</v>
      </c>
      <c r="J133" s="412">
        <v>5270.85</v>
      </c>
      <c r="K133" s="406">
        <v>0</v>
      </c>
      <c r="L133" s="406">
        <v>289</v>
      </c>
      <c r="M133" s="405" t="s">
        <v>478</v>
      </c>
      <c r="N133" s="405" t="s">
        <v>548</v>
      </c>
      <c r="O133" s="413">
        <v>1</v>
      </c>
      <c r="P133" s="414" t="s">
        <v>107</v>
      </c>
      <c r="Q133" s="414">
        <v>5270.85</v>
      </c>
      <c r="R133" s="414">
        <v>5270.85</v>
      </c>
      <c r="S133" s="405" t="s">
        <v>549</v>
      </c>
      <c r="T133" s="414">
        <v>214</v>
      </c>
      <c r="U133" s="413">
        <v>214</v>
      </c>
      <c r="V133" s="405" t="s">
        <v>550</v>
      </c>
      <c r="W133" s="404">
        <v>43127</v>
      </c>
      <c r="X133" s="419" t="s">
        <v>54</v>
      </c>
      <c r="Y133" s="422">
        <v>0.17</v>
      </c>
      <c r="Z133" s="428"/>
    </row>
    <row r="134" spans="1:30" s="181" customFormat="1" ht="12.15" customHeight="1">
      <c r="A134" s="403" t="s">
        <v>544</v>
      </c>
      <c r="B134" s="474">
        <v>43172</v>
      </c>
      <c r="C134" s="405" t="s">
        <v>545</v>
      </c>
      <c r="D134" s="405" t="s">
        <v>546</v>
      </c>
      <c r="E134" s="406">
        <v>79062.75</v>
      </c>
      <c r="F134" s="407" t="s">
        <v>547</v>
      </c>
      <c r="G134" s="474">
        <v>43286</v>
      </c>
      <c r="H134" s="405">
        <v>90</v>
      </c>
      <c r="I134" s="474">
        <v>43286</v>
      </c>
      <c r="J134" s="412">
        <v>79062.75</v>
      </c>
      <c r="K134" s="406">
        <v>0</v>
      </c>
      <c r="L134" s="406">
        <v>289</v>
      </c>
      <c r="M134" s="405" t="s">
        <v>478</v>
      </c>
      <c r="N134" s="405" t="s">
        <v>548</v>
      </c>
      <c r="O134" s="413">
        <v>15</v>
      </c>
      <c r="P134" s="414" t="s">
        <v>107</v>
      </c>
      <c r="Q134" s="414">
        <v>5270.85</v>
      </c>
      <c r="R134" s="414">
        <v>79062.75</v>
      </c>
      <c r="S134" s="405" t="s">
        <v>549</v>
      </c>
      <c r="T134" s="414">
        <v>214</v>
      </c>
      <c r="U134" s="413">
        <v>3210</v>
      </c>
      <c r="V134" s="405" t="s">
        <v>550</v>
      </c>
      <c r="W134" s="404">
        <v>43127</v>
      </c>
      <c r="X134" s="419" t="s">
        <v>54</v>
      </c>
      <c r="Y134" s="422">
        <v>0.17</v>
      </c>
      <c r="Z134" s="428"/>
    </row>
    <row r="135" spans="1:30" s="181" customFormat="1" ht="12.15" customHeight="1">
      <c r="A135" s="403" t="s">
        <v>544</v>
      </c>
      <c r="B135" s="474">
        <v>43172</v>
      </c>
      <c r="C135" s="405" t="s">
        <v>545</v>
      </c>
      <c r="D135" s="405" t="s">
        <v>546</v>
      </c>
      <c r="E135" s="406">
        <v>36749.699999999997</v>
      </c>
      <c r="F135" s="407" t="s">
        <v>551</v>
      </c>
      <c r="G135" s="474">
        <v>43286</v>
      </c>
      <c r="H135" s="405">
        <v>90</v>
      </c>
      <c r="I135" s="474">
        <v>43286</v>
      </c>
      <c r="J135" s="412">
        <v>36749.699999999997</v>
      </c>
      <c r="K135" s="406">
        <v>0</v>
      </c>
      <c r="L135" s="406">
        <v>289</v>
      </c>
      <c r="M135" s="405" t="s">
        <v>478</v>
      </c>
      <c r="N135" s="405" t="s">
        <v>552</v>
      </c>
      <c r="O135" s="413">
        <v>9</v>
      </c>
      <c r="P135" s="414" t="s">
        <v>107</v>
      </c>
      <c r="Q135" s="414">
        <v>4083.3</v>
      </c>
      <c r="R135" s="414">
        <v>36749.699999999997</v>
      </c>
      <c r="S135" s="405" t="s">
        <v>240</v>
      </c>
      <c r="T135" s="414">
        <v>180</v>
      </c>
      <c r="U135" s="413">
        <v>1620</v>
      </c>
      <c r="V135" s="405" t="s">
        <v>550</v>
      </c>
      <c r="W135" s="404">
        <v>43127</v>
      </c>
      <c r="X135" s="419" t="s">
        <v>54</v>
      </c>
      <c r="Y135" s="422">
        <v>0.17</v>
      </c>
      <c r="Z135" s="428"/>
    </row>
    <row r="136" spans="1:30" s="181" customFormat="1" ht="12.15" customHeight="1">
      <c r="A136" s="403" t="s">
        <v>544</v>
      </c>
      <c r="B136" s="474">
        <v>43172</v>
      </c>
      <c r="C136" s="405" t="s">
        <v>545</v>
      </c>
      <c r="D136" s="405" t="s">
        <v>546</v>
      </c>
      <c r="E136" s="406">
        <v>32666.400000000001</v>
      </c>
      <c r="F136" s="407" t="s">
        <v>551</v>
      </c>
      <c r="G136" s="474">
        <v>43286</v>
      </c>
      <c r="H136" s="405">
        <v>90</v>
      </c>
      <c r="I136" s="474">
        <v>43286</v>
      </c>
      <c r="J136" s="412">
        <v>32666.400000000001</v>
      </c>
      <c r="K136" s="406">
        <v>0</v>
      </c>
      <c r="L136" s="406">
        <v>289</v>
      </c>
      <c r="M136" s="405" t="s">
        <v>478</v>
      </c>
      <c r="N136" s="405" t="s">
        <v>552</v>
      </c>
      <c r="O136" s="413">
        <v>8</v>
      </c>
      <c r="P136" s="414" t="s">
        <v>107</v>
      </c>
      <c r="Q136" s="414">
        <v>4083.3</v>
      </c>
      <c r="R136" s="414">
        <v>32666.400000000001</v>
      </c>
      <c r="S136" s="405" t="s">
        <v>240</v>
      </c>
      <c r="T136" s="414">
        <v>180</v>
      </c>
      <c r="U136" s="413">
        <v>1440</v>
      </c>
      <c r="V136" s="405" t="s">
        <v>550</v>
      </c>
      <c r="W136" s="404">
        <v>43127</v>
      </c>
      <c r="X136" s="419" t="s">
        <v>54</v>
      </c>
      <c r="Y136" s="422">
        <v>0.17</v>
      </c>
      <c r="Z136" s="428"/>
    </row>
    <row r="137" spans="1:30" s="181" customFormat="1" ht="12.15" customHeight="1">
      <c r="A137" s="403" t="s">
        <v>544</v>
      </c>
      <c r="B137" s="474">
        <v>43172</v>
      </c>
      <c r="C137" s="405" t="s">
        <v>545</v>
      </c>
      <c r="D137" s="405" t="s">
        <v>546</v>
      </c>
      <c r="E137" s="406">
        <v>57979.35</v>
      </c>
      <c r="F137" s="407" t="s">
        <v>553</v>
      </c>
      <c r="G137" s="474">
        <v>43286</v>
      </c>
      <c r="H137" s="405">
        <v>90</v>
      </c>
      <c r="I137" s="474">
        <v>43286</v>
      </c>
      <c r="J137" s="412">
        <v>57979.35</v>
      </c>
      <c r="K137" s="406">
        <v>0</v>
      </c>
      <c r="L137" s="406">
        <v>289</v>
      </c>
      <c r="M137" s="405" t="s">
        <v>478</v>
      </c>
      <c r="N137" s="405" t="s">
        <v>548</v>
      </c>
      <c r="O137" s="413">
        <v>11</v>
      </c>
      <c r="P137" s="414" t="s">
        <v>107</v>
      </c>
      <c r="Q137" s="414">
        <v>5270.85</v>
      </c>
      <c r="R137" s="414">
        <v>57979.35</v>
      </c>
      <c r="S137" s="405" t="s">
        <v>549</v>
      </c>
      <c r="T137" s="414">
        <v>214</v>
      </c>
      <c r="U137" s="413">
        <v>2354</v>
      </c>
      <c r="V137" s="405" t="s">
        <v>554</v>
      </c>
      <c r="W137" s="404">
        <v>43134</v>
      </c>
      <c r="X137" s="419" t="s">
        <v>54</v>
      </c>
      <c r="Y137" s="422">
        <v>0.17</v>
      </c>
      <c r="AD137" s="386"/>
    </row>
    <row r="138" spans="1:30" s="181" customFormat="1" ht="12.15" customHeight="1">
      <c r="A138" s="403" t="s">
        <v>544</v>
      </c>
      <c r="B138" s="474">
        <v>43172</v>
      </c>
      <c r="C138" s="405" t="s">
        <v>545</v>
      </c>
      <c r="D138" s="405" t="s">
        <v>546</v>
      </c>
      <c r="E138" s="406">
        <v>53082.9</v>
      </c>
      <c r="F138" s="407" t="s">
        <v>553</v>
      </c>
      <c r="G138" s="474">
        <v>43286</v>
      </c>
      <c r="H138" s="405">
        <v>90</v>
      </c>
      <c r="I138" s="474">
        <v>43286</v>
      </c>
      <c r="J138" s="412">
        <v>53082.9</v>
      </c>
      <c r="K138" s="406">
        <v>0</v>
      </c>
      <c r="L138" s="406">
        <v>289</v>
      </c>
      <c r="M138" s="405" t="s">
        <v>478</v>
      </c>
      <c r="N138" s="405" t="s">
        <v>552</v>
      </c>
      <c r="O138" s="413">
        <v>13</v>
      </c>
      <c r="P138" s="414" t="s">
        <v>107</v>
      </c>
      <c r="Q138" s="414">
        <v>4083.3</v>
      </c>
      <c r="R138" s="414">
        <v>53082.9</v>
      </c>
      <c r="S138" s="405" t="s">
        <v>240</v>
      </c>
      <c r="T138" s="414">
        <v>180</v>
      </c>
      <c r="U138" s="413">
        <v>2340</v>
      </c>
      <c r="V138" s="405" t="s">
        <v>554</v>
      </c>
      <c r="W138" s="404">
        <v>43134</v>
      </c>
      <c r="X138" s="419" t="s">
        <v>54</v>
      </c>
      <c r="Y138" s="422">
        <v>0.17</v>
      </c>
      <c r="Z138" s="428"/>
    </row>
    <row r="139" spans="1:30" s="181" customFormat="1" ht="12.15" customHeight="1">
      <c r="A139" s="403" t="s">
        <v>544</v>
      </c>
      <c r="B139" s="474">
        <v>43172</v>
      </c>
      <c r="C139" s="405" t="s">
        <v>545</v>
      </c>
      <c r="D139" s="405" t="s">
        <v>546</v>
      </c>
      <c r="E139" s="406">
        <v>68521.05</v>
      </c>
      <c r="F139" s="407" t="s">
        <v>555</v>
      </c>
      <c r="G139" s="474">
        <v>43286</v>
      </c>
      <c r="H139" s="405">
        <v>90</v>
      </c>
      <c r="I139" s="474">
        <v>43286</v>
      </c>
      <c r="J139" s="412">
        <v>68521.05</v>
      </c>
      <c r="K139" s="406">
        <v>0</v>
      </c>
      <c r="L139" s="406">
        <v>289</v>
      </c>
      <c r="M139" s="405" t="s">
        <v>478</v>
      </c>
      <c r="N139" s="405" t="s">
        <v>548</v>
      </c>
      <c r="O139" s="413">
        <v>13</v>
      </c>
      <c r="P139" s="414" t="s">
        <v>107</v>
      </c>
      <c r="Q139" s="414">
        <v>5270.85</v>
      </c>
      <c r="R139" s="414">
        <v>68521.05</v>
      </c>
      <c r="S139" s="405" t="s">
        <v>549</v>
      </c>
      <c r="T139" s="414">
        <v>214</v>
      </c>
      <c r="U139" s="413">
        <v>2782</v>
      </c>
      <c r="V139" s="405" t="s">
        <v>554</v>
      </c>
      <c r="W139" s="404">
        <v>43134</v>
      </c>
      <c r="X139" s="419" t="s">
        <v>54</v>
      </c>
      <c r="Y139" s="422">
        <v>0.17</v>
      </c>
      <c r="Z139" s="428"/>
    </row>
    <row r="140" spans="1:30" s="181" customFormat="1" ht="12.15" customHeight="1">
      <c r="A140" s="403" t="s">
        <v>544</v>
      </c>
      <c r="B140" s="474">
        <v>43172</v>
      </c>
      <c r="C140" s="405" t="s">
        <v>545</v>
      </c>
      <c r="D140" s="405" t="s">
        <v>546</v>
      </c>
      <c r="E140" s="406">
        <v>36749.699999999997</v>
      </c>
      <c r="F140" s="407" t="s">
        <v>555</v>
      </c>
      <c r="G140" s="474">
        <v>43286</v>
      </c>
      <c r="H140" s="405">
        <v>90</v>
      </c>
      <c r="I140" s="474">
        <v>43286</v>
      </c>
      <c r="J140" s="412">
        <v>36749.699999999997</v>
      </c>
      <c r="K140" s="406">
        <v>0</v>
      </c>
      <c r="L140" s="406">
        <v>289</v>
      </c>
      <c r="M140" s="405" t="s">
        <v>478</v>
      </c>
      <c r="N140" s="405" t="s">
        <v>552</v>
      </c>
      <c r="O140" s="413">
        <v>9</v>
      </c>
      <c r="P140" s="414" t="s">
        <v>107</v>
      </c>
      <c r="Q140" s="414">
        <v>4083.3</v>
      </c>
      <c r="R140" s="414">
        <v>36749.699999999997</v>
      </c>
      <c r="S140" s="405" t="s">
        <v>240</v>
      </c>
      <c r="T140" s="414">
        <v>180</v>
      </c>
      <c r="U140" s="413">
        <v>1620</v>
      </c>
      <c r="V140" s="405" t="s">
        <v>554</v>
      </c>
      <c r="W140" s="404">
        <v>43134</v>
      </c>
      <c r="X140" s="419" t="s">
        <v>54</v>
      </c>
      <c r="Y140" s="422">
        <v>0.17</v>
      </c>
      <c r="Z140" s="428"/>
    </row>
    <row r="141" spans="1:30" s="181" customFormat="1" ht="12.15" customHeight="1">
      <c r="A141" s="403" t="s">
        <v>544</v>
      </c>
      <c r="B141" s="474">
        <v>43172</v>
      </c>
      <c r="C141" s="405" t="s">
        <v>545</v>
      </c>
      <c r="D141" s="405" t="s">
        <v>546</v>
      </c>
      <c r="E141" s="406">
        <v>12249.9</v>
      </c>
      <c r="F141" s="407" t="s">
        <v>556</v>
      </c>
      <c r="G141" s="474">
        <v>43286</v>
      </c>
      <c r="H141" s="405">
        <v>90</v>
      </c>
      <c r="I141" s="474">
        <v>43286</v>
      </c>
      <c r="J141" s="412">
        <v>12249.9</v>
      </c>
      <c r="K141" s="406">
        <v>0</v>
      </c>
      <c r="L141" s="406">
        <v>289</v>
      </c>
      <c r="M141" s="405" t="s">
        <v>478</v>
      </c>
      <c r="N141" s="405" t="s">
        <v>552</v>
      </c>
      <c r="O141" s="413">
        <v>3</v>
      </c>
      <c r="P141" s="414" t="s">
        <v>107</v>
      </c>
      <c r="Q141" s="414">
        <v>4083.3</v>
      </c>
      <c r="R141" s="414">
        <v>12249.9</v>
      </c>
      <c r="S141" s="405" t="s">
        <v>240</v>
      </c>
      <c r="T141" s="414">
        <v>180</v>
      </c>
      <c r="U141" s="413">
        <v>540</v>
      </c>
      <c r="V141" s="405" t="s">
        <v>554</v>
      </c>
      <c r="W141" s="404">
        <v>43134</v>
      </c>
      <c r="X141" s="419" t="s">
        <v>54</v>
      </c>
      <c r="Y141" s="422">
        <v>0.17</v>
      </c>
      <c r="Z141" s="428"/>
    </row>
    <row r="142" spans="1:30" s="181" customFormat="1" ht="12.15" customHeight="1">
      <c r="A142" s="403" t="s">
        <v>544</v>
      </c>
      <c r="B142" s="474">
        <v>43172</v>
      </c>
      <c r="C142" s="405" t="s">
        <v>545</v>
      </c>
      <c r="D142" s="405" t="s">
        <v>546</v>
      </c>
      <c r="E142" s="406">
        <v>32666.400000000001</v>
      </c>
      <c r="F142" s="407" t="s">
        <v>556</v>
      </c>
      <c r="G142" s="474">
        <v>43286</v>
      </c>
      <c r="H142" s="405">
        <v>90</v>
      </c>
      <c r="I142" s="474">
        <v>43286</v>
      </c>
      <c r="J142" s="412">
        <v>32666.400000000001</v>
      </c>
      <c r="K142" s="406">
        <v>0</v>
      </c>
      <c r="L142" s="406">
        <v>289</v>
      </c>
      <c r="M142" s="405" t="s">
        <v>478</v>
      </c>
      <c r="N142" s="405" t="s">
        <v>552</v>
      </c>
      <c r="O142" s="413">
        <v>8</v>
      </c>
      <c r="P142" s="414" t="s">
        <v>107</v>
      </c>
      <c r="Q142" s="414">
        <v>4083.3</v>
      </c>
      <c r="R142" s="414">
        <v>32666.400000000001</v>
      </c>
      <c r="S142" s="405" t="s">
        <v>240</v>
      </c>
      <c r="T142" s="414">
        <v>180</v>
      </c>
      <c r="U142" s="413">
        <v>1440</v>
      </c>
      <c r="V142" s="405" t="s">
        <v>554</v>
      </c>
      <c r="W142" s="404">
        <v>43134</v>
      </c>
      <c r="X142" s="419" t="s">
        <v>54</v>
      </c>
      <c r="Y142" s="422">
        <v>0.17</v>
      </c>
      <c r="Z142" s="428"/>
    </row>
    <row r="143" spans="1:30" s="181" customFormat="1" ht="12.15" customHeight="1">
      <c r="A143" s="403" t="s">
        <v>544</v>
      </c>
      <c r="B143" s="474">
        <v>43172</v>
      </c>
      <c r="C143" s="405" t="s">
        <v>545</v>
      </c>
      <c r="D143" s="405" t="s">
        <v>546</v>
      </c>
      <c r="E143" s="406">
        <v>102082.5</v>
      </c>
      <c r="F143" s="407" t="s">
        <v>557</v>
      </c>
      <c r="G143" s="474">
        <v>43286</v>
      </c>
      <c r="H143" s="405">
        <v>90</v>
      </c>
      <c r="I143" s="474">
        <v>43286</v>
      </c>
      <c r="J143" s="412">
        <v>102082.5</v>
      </c>
      <c r="K143" s="406">
        <v>0</v>
      </c>
      <c r="L143" s="406">
        <v>289</v>
      </c>
      <c r="M143" s="405" t="s">
        <v>478</v>
      </c>
      <c r="N143" s="405" t="s">
        <v>552</v>
      </c>
      <c r="O143" s="413">
        <v>25</v>
      </c>
      <c r="P143" s="414" t="s">
        <v>107</v>
      </c>
      <c r="Q143" s="414">
        <v>4083.3</v>
      </c>
      <c r="R143" s="414">
        <v>102082.5</v>
      </c>
      <c r="S143" s="405" t="s">
        <v>240</v>
      </c>
      <c r="T143" s="414">
        <v>180</v>
      </c>
      <c r="U143" s="413">
        <v>4500</v>
      </c>
      <c r="V143" s="405" t="s">
        <v>558</v>
      </c>
      <c r="W143" s="404">
        <v>43130</v>
      </c>
      <c r="X143" s="419" t="s">
        <v>55</v>
      </c>
      <c r="Y143" s="422">
        <v>0.17</v>
      </c>
      <c r="Z143" s="428"/>
    </row>
    <row r="144" spans="1:30" s="181" customFormat="1" ht="12.15" customHeight="1">
      <c r="A144" s="403" t="s">
        <v>544</v>
      </c>
      <c r="B144" s="474">
        <v>43172</v>
      </c>
      <c r="C144" s="405" t="s">
        <v>545</v>
      </c>
      <c r="D144" s="405" t="s">
        <v>546</v>
      </c>
      <c r="E144" s="406">
        <v>81666</v>
      </c>
      <c r="F144" s="407" t="s">
        <v>559</v>
      </c>
      <c r="G144" s="474">
        <v>43286</v>
      </c>
      <c r="H144" s="405">
        <v>90</v>
      </c>
      <c r="I144" s="474">
        <v>43286</v>
      </c>
      <c r="J144" s="412">
        <v>81666</v>
      </c>
      <c r="K144" s="406">
        <v>0</v>
      </c>
      <c r="L144" s="406">
        <v>289</v>
      </c>
      <c r="M144" s="405" t="s">
        <v>478</v>
      </c>
      <c r="N144" s="405" t="s">
        <v>552</v>
      </c>
      <c r="O144" s="413">
        <v>20</v>
      </c>
      <c r="P144" s="414" t="s">
        <v>107</v>
      </c>
      <c r="Q144" s="414">
        <v>4083.3</v>
      </c>
      <c r="R144" s="414">
        <v>81666</v>
      </c>
      <c r="S144" s="405" t="s">
        <v>240</v>
      </c>
      <c r="T144" s="414">
        <v>180</v>
      </c>
      <c r="U144" s="413">
        <v>3600</v>
      </c>
      <c r="V144" s="405" t="s">
        <v>558</v>
      </c>
      <c r="W144" s="404">
        <v>43130</v>
      </c>
      <c r="X144" s="419" t="s">
        <v>55</v>
      </c>
      <c r="Y144" s="422">
        <v>0.17</v>
      </c>
      <c r="Z144" s="428"/>
    </row>
    <row r="145" spans="1:26" s="389" customFormat="1" ht="12.15" customHeight="1">
      <c r="A145" s="403" t="s">
        <v>544</v>
      </c>
      <c r="B145" s="474">
        <v>43172</v>
      </c>
      <c r="C145" s="405" t="s">
        <v>545</v>
      </c>
      <c r="D145" s="405" t="s">
        <v>546</v>
      </c>
      <c r="E145" s="406">
        <v>57166.2</v>
      </c>
      <c r="F145" s="407" t="s">
        <v>560</v>
      </c>
      <c r="G145" s="474">
        <v>43286</v>
      </c>
      <c r="H145" s="405">
        <v>90</v>
      </c>
      <c r="I145" s="474">
        <v>43286</v>
      </c>
      <c r="J145" s="412">
        <v>57166.2</v>
      </c>
      <c r="K145" s="406">
        <v>0</v>
      </c>
      <c r="L145" s="406">
        <v>289</v>
      </c>
      <c r="M145" s="405" t="s">
        <v>478</v>
      </c>
      <c r="N145" s="405" t="s">
        <v>552</v>
      </c>
      <c r="O145" s="413">
        <v>14</v>
      </c>
      <c r="P145" s="414" t="s">
        <v>107</v>
      </c>
      <c r="Q145" s="414">
        <v>4083.3</v>
      </c>
      <c r="R145" s="414">
        <v>57166.2</v>
      </c>
      <c r="S145" s="405" t="s">
        <v>240</v>
      </c>
      <c r="T145" s="414">
        <v>180</v>
      </c>
      <c r="U145" s="413">
        <v>2520</v>
      </c>
      <c r="V145" s="405" t="s">
        <v>558</v>
      </c>
      <c r="W145" s="404">
        <v>43130</v>
      </c>
      <c r="X145" s="419" t="s">
        <v>55</v>
      </c>
      <c r="Y145" s="422">
        <v>0.17</v>
      </c>
      <c r="Z145" s="428"/>
    </row>
    <row r="146" spans="1:26" s="181" customFormat="1" ht="12.15" customHeight="1">
      <c r="A146" s="403" t="s">
        <v>544</v>
      </c>
      <c r="B146" s="476">
        <v>43204</v>
      </c>
      <c r="C146" s="405" t="s">
        <v>561</v>
      </c>
      <c r="D146" s="405" t="s">
        <v>562</v>
      </c>
      <c r="E146" s="431">
        <v>73710</v>
      </c>
      <c r="F146" s="430" t="s">
        <v>563</v>
      </c>
      <c r="G146" s="474">
        <v>43277</v>
      </c>
      <c r="H146" s="405">
        <v>60</v>
      </c>
      <c r="I146" s="474">
        <v>43293</v>
      </c>
      <c r="J146" s="412">
        <v>73710</v>
      </c>
      <c r="K146" s="406">
        <v>0</v>
      </c>
      <c r="L146" s="406">
        <v>353</v>
      </c>
      <c r="M146" s="405" t="s">
        <v>478</v>
      </c>
      <c r="N146" s="405" t="s">
        <v>564</v>
      </c>
      <c r="O146" s="413">
        <v>30</v>
      </c>
      <c r="P146" s="414" t="s">
        <v>107</v>
      </c>
      <c r="Q146" s="428">
        <v>2457</v>
      </c>
      <c r="R146" s="428">
        <v>73710</v>
      </c>
      <c r="S146" s="452" t="s">
        <v>240</v>
      </c>
      <c r="T146" s="414">
        <v>180</v>
      </c>
      <c r="U146" s="413">
        <v>5400</v>
      </c>
      <c r="V146" s="405" t="s">
        <v>565</v>
      </c>
      <c r="W146" s="404">
        <v>43112</v>
      </c>
      <c r="X146" s="419" t="s">
        <v>566</v>
      </c>
      <c r="Y146" s="422">
        <v>0.17</v>
      </c>
      <c r="Z146" s="428"/>
    </row>
    <row r="147" spans="1:26" s="181" customFormat="1" ht="12.15" customHeight="1">
      <c r="A147" s="403" t="s">
        <v>544</v>
      </c>
      <c r="B147" s="476">
        <v>43202</v>
      </c>
      <c r="C147" s="405" t="s">
        <v>561</v>
      </c>
      <c r="D147" s="432" t="s">
        <v>562</v>
      </c>
      <c r="E147" s="406">
        <v>110565</v>
      </c>
      <c r="F147" s="430" t="s">
        <v>567</v>
      </c>
      <c r="G147" s="474">
        <v>43277</v>
      </c>
      <c r="H147" s="405">
        <v>60</v>
      </c>
      <c r="I147" s="474">
        <v>43293</v>
      </c>
      <c r="J147" s="412">
        <v>110565</v>
      </c>
      <c r="K147" s="406">
        <v>0</v>
      </c>
      <c r="L147" s="406">
        <v>320</v>
      </c>
      <c r="M147" s="405" t="s">
        <v>478</v>
      </c>
      <c r="N147" s="405" t="s">
        <v>564</v>
      </c>
      <c r="O147" s="413">
        <v>45</v>
      </c>
      <c r="P147" s="414" t="s">
        <v>107</v>
      </c>
      <c r="Q147" s="414">
        <v>2457</v>
      </c>
      <c r="R147" s="414">
        <v>110565</v>
      </c>
      <c r="S147" s="405" t="s">
        <v>240</v>
      </c>
      <c r="T147" s="414">
        <v>180</v>
      </c>
      <c r="U147" s="413">
        <v>8100</v>
      </c>
      <c r="V147" s="405" t="s">
        <v>568</v>
      </c>
      <c r="W147" s="404">
        <v>43134</v>
      </c>
      <c r="X147" s="419" t="s">
        <v>566</v>
      </c>
      <c r="Y147" s="422">
        <v>0.17</v>
      </c>
      <c r="Z147" s="428"/>
    </row>
    <row r="148" spans="1:26" s="181" customFormat="1" ht="12.15" customHeight="1">
      <c r="A148" s="403" t="s">
        <v>544</v>
      </c>
      <c r="B148" s="474">
        <v>43202</v>
      </c>
      <c r="C148" s="405" t="s">
        <v>561</v>
      </c>
      <c r="D148" s="429" t="s">
        <v>562</v>
      </c>
      <c r="E148" s="428">
        <v>44226</v>
      </c>
      <c r="F148" s="430" t="s">
        <v>569</v>
      </c>
      <c r="G148" s="474">
        <v>43277</v>
      </c>
      <c r="H148" s="405">
        <v>60</v>
      </c>
      <c r="I148" s="474">
        <v>43293</v>
      </c>
      <c r="J148" s="412">
        <v>44226</v>
      </c>
      <c r="K148" s="406">
        <v>0</v>
      </c>
      <c r="L148" s="406">
        <v>320</v>
      </c>
      <c r="M148" s="405" t="s">
        <v>478</v>
      </c>
      <c r="N148" s="405" t="s">
        <v>564</v>
      </c>
      <c r="O148" s="413">
        <v>18</v>
      </c>
      <c r="P148" s="414" t="s">
        <v>107</v>
      </c>
      <c r="Q148" s="428">
        <v>2457</v>
      </c>
      <c r="R148" s="428">
        <v>44226</v>
      </c>
      <c r="S148" s="452" t="s">
        <v>240</v>
      </c>
      <c r="T148" s="414">
        <v>180</v>
      </c>
      <c r="U148" s="413">
        <v>3240</v>
      </c>
      <c r="V148" s="452" t="s">
        <v>568</v>
      </c>
      <c r="W148" s="404">
        <v>43134</v>
      </c>
      <c r="X148" s="419" t="s">
        <v>566</v>
      </c>
      <c r="Y148" s="422">
        <v>0.17</v>
      </c>
      <c r="Z148" s="428"/>
    </row>
    <row r="149" spans="1:26" s="181" customFormat="1" ht="12.15" customHeight="1">
      <c r="A149" s="403" t="s">
        <v>544</v>
      </c>
      <c r="B149" s="474">
        <v>43204</v>
      </c>
      <c r="C149" s="405" t="s">
        <v>561</v>
      </c>
      <c r="D149" s="429" t="s">
        <v>562</v>
      </c>
      <c r="E149" s="428">
        <v>38424</v>
      </c>
      <c r="F149" s="430" t="s">
        <v>570</v>
      </c>
      <c r="G149" s="474">
        <v>43277</v>
      </c>
      <c r="H149" s="405">
        <v>60</v>
      </c>
      <c r="I149" s="474">
        <v>43293</v>
      </c>
      <c r="J149" s="412">
        <v>38424</v>
      </c>
      <c r="K149" s="406">
        <v>0</v>
      </c>
      <c r="L149" s="406">
        <v>353</v>
      </c>
      <c r="M149" s="405" t="s">
        <v>478</v>
      </c>
      <c r="N149" s="405" t="s">
        <v>571</v>
      </c>
      <c r="O149" s="413">
        <v>12</v>
      </c>
      <c r="P149" s="414" t="s">
        <v>107</v>
      </c>
      <c r="Q149" s="428">
        <v>3202</v>
      </c>
      <c r="R149" s="428">
        <v>38424</v>
      </c>
      <c r="S149" s="452" t="s">
        <v>549</v>
      </c>
      <c r="T149" s="414">
        <v>213</v>
      </c>
      <c r="U149" s="413">
        <v>2556</v>
      </c>
      <c r="V149" s="452" t="s">
        <v>572</v>
      </c>
      <c r="W149" s="404">
        <v>43180</v>
      </c>
      <c r="X149" s="419" t="s">
        <v>573</v>
      </c>
      <c r="Y149" s="422">
        <v>0.17</v>
      </c>
      <c r="Z149" s="428"/>
    </row>
    <row r="150" spans="1:26" s="181" customFormat="1" ht="12.15" customHeight="1">
      <c r="A150" s="403" t="s">
        <v>544</v>
      </c>
      <c r="B150" s="474">
        <v>43204</v>
      </c>
      <c r="C150" s="405" t="s">
        <v>561</v>
      </c>
      <c r="D150" s="405" t="s">
        <v>562</v>
      </c>
      <c r="E150" s="406">
        <v>95823</v>
      </c>
      <c r="F150" s="430" t="s">
        <v>574</v>
      </c>
      <c r="G150" s="474">
        <v>43277</v>
      </c>
      <c r="H150" s="405">
        <v>60</v>
      </c>
      <c r="I150" s="474">
        <v>43293</v>
      </c>
      <c r="J150" s="412">
        <v>95823</v>
      </c>
      <c r="K150" s="406">
        <v>0</v>
      </c>
      <c r="L150" s="406">
        <v>353</v>
      </c>
      <c r="M150" s="405" t="s">
        <v>478</v>
      </c>
      <c r="N150" s="405" t="s">
        <v>564</v>
      </c>
      <c r="O150" s="413">
        <v>39</v>
      </c>
      <c r="P150" s="441" t="s">
        <v>107</v>
      </c>
      <c r="Q150" s="414">
        <v>2457</v>
      </c>
      <c r="R150" s="428">
        <v>95823</v>
      </c>
      <c r="S150" s="452" t="s">
        <v>240</v>
      </c>
      <c r="T150" s="414">
        <v>180</v>
      </c>
      <c r="U150" s="413">
        <v>7020</v>
      </c>
      <c r="V150" s="452" t="s">
        <v>575</v>
      </c>
      <c r="W150" s="404">
        <v>43182</v>
      </c>
      <c r="X150" s="419" t="s">
        <v>573</v>
      </c>
      <c r="Y150" s="422">
        <v>0.17</v>
      </c>
      <c r="Z150" s="428"/>
    </row>
    <row r="151" spans="1:26" s="181" customFormat="1" ht="12.15" customHeight="1">
      <c r="A151" s="403" t="s">
        <v>544</v>
      </c>
      <c r="B151" s="474">
        <v>43242</v>
      </c>
      <c r="C151" s="405" t="s">
        <v>561</v>
      </c>
      <c r="D151" s="405" t="s">
        <v>562</v>
      </c>
      <c r="E151" s="406">
        <v>32760</v>
      </c>
      <c r="F151" s="430" t="s">
        <v>576</v>
      </c>
      <c r="G151" s="474">
        <v>43307</v>
      </c>
      <c r="H151" s="405">
        <v>60</v>
      </c>
      <c r="I151" s="474">
        <v>43308</v>
      </c>
      <c r="J151" s="412">
        <v>32760</v>
      </c>
      <c r="K151" s="406">
        <v>0</v>
      </c>
      <c r="L151" s="406">
        <v>689</v>
      </c>
      <c r="M151" s="405" t="s">
        <v>478</v>
      </c>
      <c r="N151" s="405" t="s">
        <v>564</v>
      </c>
      <c r="O151" s="413">
        <v>13</v>
      </c>
      <c r="P151" s="441" t="s">
        <v>107</v>
      </c>
      <c r="Q151" s="414">
        <v>2520</v>
      </c>
      <c r="R151" s="428">
        <v>32760</v>
      </c>
      <c r="S151" s="452" t="s">
        <v>386</v>
      </c>
      <c r="T151" s="414">
        <v>184.61538461538501</v>
      </c>
      <c r="U151" s="413">
        <v>2400</v>
      </c>
      <c r="V151" s="452" t="s">
        <v>577</v>
      </c>
      <c r="W151" s="404">
        <v>43203</v>
      </c>
      <c r="X151" s="419" t="s">
        <v>578</v>
      </c>
      <c r="Y151" s="422">
        <v>0.17</v>
      </c>
      <c r="Z151" s="428"/>
    </row>
    <row r="152" spans="1:26" s="181" customFormat="1" ht="12.15" customHeight="1">
      <c r="A152" s="403" t="s">
        <v>544</v>
      </c>
      <c r="B152" s="474">
        <v>43242</v>
      </c>
      <c r="C152" s="405" t="s">
        <v>561</v>
      </c>
      <c r="D152" s="405" t="s">
        <v>562</v>
      </c>
      <c r="E152" s="406">
        <v>6552</v>
      </c>
      <c r="F152" s="430" t="s">
        <v>576</v>
      </c>
      <c r="G152" s="474">
        <v>43307</v>
      </c>
      <c r="H152" s="405">
        <v>60</v>
      </c>
      <c r="I152" s="474">
        <v>43308</v>
      </c>
      <c r="J152" s="412">
        <v>6552</v>
      </c>
      <c r="K152" s="406">
        <v>0</v>
      </c>
      <c r="L152" s="406">
        <v>689</v>
      </c>
      <c r="M152" s="405" t="s">
        <v>478</v>
      </c>
      <c r="N152" s="405" t="s">
        <v>564</v>
      </c>
      <c r="O152" s="413">
        <v>3</v>
      </c>
      <c r="P152" s="441" t="s">
        <v>107</v>
      </c>
      <c r="Q152" s="414">
        <v>2184</v>
      </c>
      <c r="R152" s="428">
        <v>6552</v>
      </c>
      <c r="S152" s="452" t="s">
        <v>386</v>
      </c>
      <c r="T152" s="414">
        <v>160</v>
      </c>
      <c r="U152" s="413">
        <v>480</v>
      </c>
      <c r="V152" s="452" t="s">
        <v>577</v>
      </c>
      <c r="W152" s="404">
        <v>43203</v>
      </c>
      <c r="X152" s="419" t="s">
        <v>578</v>
      </c>
      <c r="Y152" s="422">
        <v>0.17</v>
      </c>
      <c r="Z152" s="428"/>
    </row>
    <row r="153" spans="1:26" s="181" customFormat="1" ht="12.15" customHeight="1">
      <c r="A153" s="405" t="s">
        <v>544</v>
      </c>
      <c r="B153" s="476">
        <v>43242</v>
      </c>
      <c r="C153" s="405" t="s">
        <v>561</v>
      </c>
      <c r="D153" s="405" t="s">
        <v>562</v>
      </c>
      <c r="E153" s="428">
        <v>33415.199999999997</v>
      </c>
      <c r="F153" s="430" t="s">
        <v>579</v>
      </c>
      <c r="G153" s="474">
        <v>43307</v>
      </c>
      <c r="H153" s="405">
        <v>60</v>
      </c>
      <c r="I153" s="474">
        <v>43308</v>
      </c>
      <c r="J153" s="412">
        <v>33415.199999999997</v>
      </c>
      <c r="K153" s="406">
        <v>0</v>
      </c>
      <c r="L153" s="406">
        <v>689</v>
      </c>
      <c r="M153" s="405" t="s">
        <v>478</v>
      </c>
      <c r="N153" s="405" t="s">
        <v>564</v>
      </c>
      <c r="O153" s="413">
        <v>13</v>
      </c>
      <c r="P153" s="414" t="s">
        <v>107</v>
      </c>
      <c r="Q153" s="414">
        <v>2570.4</v>
      </c>
      <c r="R153" s="414">
        <v>33415.199999999997</v>
      </c>
      <c r="S153" s="405" t="s">
        <v>386</v>
      </c>
      <c r="T153" s="414">
        <v>188.30769230769201</v>
      </c>
      <c r="U153" s="413">
        <v>2448</v>
      </c>
      <c r="V153" s="405" t="s">
        <v>580</v>
      </c>
      <c r="W153" s="404">
        <v>43213</v>
      </c>
      <c r="X153" s="419" t="s">
        <v>578</v>
      </c>
      <c r="Y153" s="422">
        <v>0.17</v>
      </c>
      <c r="Z153" s="428"/>
    </row>
    <row r="154" spans="1:26" s="181" customFormat="1" ht="12.15" customHeight="1">
      <c r="A154" s="403" t="s">
        <v>544</v>
      </c>
      <c r="B154" s="474">
        <v>43242</v>
      </c>
      <c r="C154" s="405" t="s">
        <v>561</v>
      </c>
      <c r="D154" s="405" t="s">
        <v>562</v>
      </c>
      <c r="E154" s="406">
        <v>982.8</v>
      </c>
      <c r="F154" s="430" t="s">
        <v>579</v>
      </c>
      <c r="G154" s="474">
        <v>43307</v>
      </c>
      <c r="H154" s="405">
        <v>60</v>
      </c>
      <c r="I154" s="474">
        <v>43308</v>
      </c>
      <c r="J154" s="412">
        <v>982.8</v>
      </c>
      <c r="K154" s="406">
        <v>0</v>
      </c>
      <c r="L154" s="406">
        <v>689</v>
      </c>
      <c r="M154" s="429" t="s">
        <v>478</v>
      </c>
      <c r="N154" s="429" t="s">
        <v>564</v>
      </c>
      <c r="O154" s="413">
        <v>1</v>
      </c>
      <c r="P154" s="442" t="s">
        <v>107</v>
      </c>
      <c r="Q154" s="431">
        <v>982.8</v>
      </c>
      <c r="R154" s="431">
        <v>982.8</v>
      </c>
      <c r="S154" s="452" t="s">
        <v>386</v>
      </c>
      <c r="T154" s="414">
        <v>72</v>
      </c>
      <c r="U154" s="464">
        <v>72</v>
      </c>
      <c r="V154" s="452" t="s">
        <v>580</v>
      </c>
      <c r="W154" s="404">
        <v>43213</v>
      </c>
      <c r="X154" s="419" t="s">
        <v>578</v>
      </c>
      <c r="Y154" s="463">
        <v>0.17</v>
      </c>
      <c r="Z154" s="428"/>
    </row>
    <row r="155" spans="1:26" s="181" customFormat="1" ht="12.15" customHeight="1">
      <c r="A155" s="403" t="s">
        <v>544</v>
      </c>
      <c r="B155" s="474">
        <v>43242</v>
      </c>
      <c r="C155" s="405" t="s">
        <v>561</v>
      </c>
      <c r="D155" s="429" t="s">
        <v>562</v>
      </c>
      <c r="E155" s="431">
        <v>19656</v>
      </c>
      <c r="F155" s="430" t="s">
        <v>576</v>
      </c>
      <c r="G155" s="474">
        <v>43307</v>
      </c>
      <c r="H155" s="405">
        <v>60</v>
      </c>
      <c r="I155" s="474">
        <v>43308</v>
      </c>
      <c r="J155" s="412">
        <v>19656</v>
      </c>
      <c r="K155" s="406">
        <v>0</v>
      </c>
      <c r="L155" s="406">
        <v>689</v>
      </c>
      <c r="M155" s="429" t="s">
        <v>478</v>
      </c>
      <c r="N155" s="429" t="s">
        <v>564</v>
      </c>
      <c r="O155" s="443">
        <v>8</v>
      </c>
      <c r="P155" s="442" t="s">
        <v>107</v>
      </c>
      <c r="Q155" s="431">
        <v>2457</v>
      </c>
      <c r="R155" s="431">
        <v>19656</v>
      </c>
      <c r="S155" s="452" t="s">
        <v>386</v>
      </c>
      <c r="T155" s="414">
        <v>180</v>
      </c>
      <c r="U155" s="453">
        <v>1440</v>
      </c>
      <c r="V155" s="452" t="s">
        <v>581</v>
      </c>
      <c r="W155" s="404">
        <v>43203</v>
      </c>
      <c r="X155" s="419" t="s">
        <v>582</v>
      </c>
      <c r="Y155" s="463">
        <v>0.17</v>
      </c>
      <c r="Z155" s="428"/>
    </row>
    <row r="156" spans="1:26" s="181" customFormat="1" ht="12.15" customHeight="1">
      <c r="A156" s="403" t="s">
        <v>544</v>
      </c>
      <c r="B156" s="474">
        <v>43242</v>
      </c>
      <c r="C156" s="405" t="s">
        <v>561</v>
      </c>
      <c r="D156" s="405" t="s">
        <v>562</v>
      </c>
      <c r="E156" s="406">
        <v>12271.35</v>
      </c>
      <c r="F156" s="430" t="s">
        <v>583</v>
      </c>
      <c r="G156" s="474">
        <v>43307</v>
      </c>
      <c r="H156" s="405">
        <v>60</v>
      </c>
      <c r="I156" s="474">
        <v>43308</v>
      </c>
      <c r="J156" s="412">
        <v>12271.35</v>
      </c>
      <c r="K156" s="406">
        <v>0</v>
      </c>
      <c r="L156" s="406">
        <v>689</v>
      </c>
      <c r="M156" s="429" t="s">
        <v>478</v>
      </c>
      <c r="N156" s="429" t="s">
        <v>564</v>
      </c>
      <c r="O156" s="443">
        <v>5</v>
      </c>
      <c r="P156" s="442" t="s">
        <v>107</v>
      </c>
      <c r="Q156" s="431">
        <v>2454.27</v>
      </c>
      <c r="R156" s="431">
        <v>12271.35</v>
      </c>
      <c r="S156" s="452" t="s">
        <v>386</v>
      </c>
      <c r="T156" s="414">
        <v>179.8</v>
      </c>
      <c r="U156" s="453">
        <v>899</v>
      </c>
      <c r="V156" s="452" t="s">
        <v>584</v>
      </c>
      <c r="W156" s="404">
        <v>43209</v>
      </c>
      <c r="X156" s="419" t="s">
        <v>582</v>
      </c>
      <c r="Y156" s="463">
        <v>0.170000913492281</v>
      </c>
      <c r="Z156" s="428"/>
    </row>
    <row r="157" spans="1:26" s="181" customFormat="1" ht="12.15" customHeight="1">
      <c r="A157" s="403" t="s">
        <v>544</v>
      </c>
      <c r="B157" s="476">
        <v>43242</v>
      </c>
      <c r="C157" s="405" t="s">
        <v>561</v>
      </c>
      <c r="D157" s="429" t="s">
        <v>562</v>
      </c>
      <c r="E157" s="431">
        <v>10114.65</v>
      </c>
      <c r="F157" s="430" t="s">
        <v>583</v>
      </c>
      <c r="G157" s="474">
        <v>43307</v>
      </c>
      <c r="H157" s="405">
        <v>60</v>
      </c>
      <c r="I157" s="474">
        <v>43308</v>
      </c>
      <c r="J157" s="412">
        <v>10114.65</v>
      </c>
      <c r="K157" s="406">
        <v>0</v>
      </c>
      <c r="L157" s="406">
        <v>689</v>
      </c>
      <c r="M157" s="429" t="s">
        <v>478</v>
      </c>
      <c r="N157" s="429" t="s">
        <v>564</v>
      </c>
      <c r="O157" s="443">
        <v>4</v>
      </c>
      <c r="P157" s="442" t="s">
        <v>107</v>
      </c>
      <c r="Q157" s="431">
        <v>2528.6624999999999</v>
      </c>
      <c r="R157" s="431">
        <v>10114.65</v>
      </c>
      <c r="S157" s="452" t="s">
        <v>386</v>
      </c>
      <c r="T157" s="414">
        <v>185.25</v>
      </c>
      <c r="U157" s="453">
        <v>741</v>
      </c>
      <c r="V157" s="452" t="s">
        <v>584</v>
      </c>
      <c r="W157" s="404">
        <v>43209</v>
      </c>
      <c r="X157" s="419" t="s">
        <v>582</v>
      </c>
      <c r="Y157" s="463">
        <v>0.170000913492281</v>
      </c>
      <c r="Z157" s="428"/>
    </row>
    <row r="158" spans="1:26" s="181" customFormat="1" ht="12.15" customHeight="1">
      <c r="A158" s="403" t="s">
        <v>544</v>
      </c>
      <c r="B158" s="474">
        <v>43242</v>
      </c>
      <c r="C158" s="405" t="s">
        <v>561</v>
      </c>
      <c r="D158" s="405" t="s">
        <v>562</v>
      </c>
      <c r="E158" s="431">
        <v>6906.9</v>
      </c>
      <c r="F158" s="430" t="s">
        <v>583</v>
      </c>
      <c r="G158" s="474">
        <v>43307</v>
      </c>
      <c r="H158" s="405">
        <v>60</v>
      </c>
      <c r="I158" s="474">
        <v>43308</v>
      </c>
      <c r="J158" s="412">
        <v>6906.9</v>
      </c>
      <c r="K158" s="406">
        <v>0</v>
      </c>
      <c r="L158" s="406">
        <v>689</v>
      </c>
      <c r="M158" s="405" t="s">
        <v>478</v>
      </c>
      <c r="N158" s="405" t="s">
        <v>564</v>
      </c>
      <c r="O158" s="413">
        <v>2</v>
      </c>
      <c r="P158" s="414" t="s">
        <v>107</v>
      </c>
      <c r="Q158" s="414">
        <v>3453.45</v>
      </c>
      <c r="R158" s="414">
        <v>6906.9</v>
      </c>
      <c r="S158" s="405" t="s">
        <v>386</v>
      </c>
      <c r="T158" s="414">
        <v>253</v>
      </c>
      <c r="U158" s="413">
        <v>506</v>
      </c>
      <c r="V158" s="405" t="s">
        <v>584</v>
      </c>
      <c r="W158" s="404">
        <v>43209</v>
      </c>
      <c r="X158" s="419" t="s">
        <v>582</v>
      </c>
      <c r="Y158" s="422">
        <v>0.170000913492281</v>
      </c>
      <c r="Z158" s="428"/>
    </row>
    <row r="159" spans="1:26" s="181" customFormat="1" ht="12.15" customHeight="1">
      <c r="A159" s="405" t="s">
        <v>544</v>
      </c>
      <c r="B159" s="476">
        <v>43242</v>
      </c>
      <c r="C159" s="405" t="s">
        <v>561</v>
      </c>
      <c r="D159" s="405" t="s">
        <v>562</v>
      </c>
      <c r="E159" s="431">
        <v>191.1</v>
      </c>
      <c r="F159" s="430" t="s">
        <v>583</v>
      </c>
      <c r="G159" s="474">
        <v>43307</v>
      </c>
      <c r="H159" s="405">
        <v>60</v>
      </c>
      <c r="I159" s="474">
        <v>43308</v>
      </c>
      <c r="J159" s="412">
        <v>191.1</v>
      </c>
      <c r="K159" s="406">
        <v>0</v>
      </c>
      <c r="L159" s="406">
        <v>689</v>
      </c>
      <c r="M159" s="429" t="s">
        <v>478</v>
      </c>
      <c r="N159" s="429" t="s">
        <v>564</v>
      </c>
      <c r="O159" s="443">
        <v>1</v>
      </c>
      <c r="P159" s="442" t="s">
        <v>107</v>
      </c>
      <c r="Q159" s="431">
        <v>191.1</v>
      </c>
      <c r="R159" s="431">
        <v>191.1</v>
      </c>
      <c r="S159" s="452" t="s">
        <v>386</v>
      </c>
      <c r="T159" s="414">
        <v>14</v>
      </c>
      <c r="U159" s="453">
        <v>14</v>
      </c>
      <c r="V159" s="452" t="s">
        <v>584</v>
      </c>
      <c r="W159" s="404">
        <v>43209</v>
      </c>
      <c r="X159" s="419" t="s">
        <v>582</v>
      </c>
      <c r="Y159" s="463">
        <v>0.170000913492281</v>
      </c>
      <c r="Z159" s="428"/>
    </row>
    <row r="160" spans="1:26" s="181" customFormat="1" ht="12.15" customHeight="1">
      <c r="A160" s="403" t="s">
        <v>544</v>
      </c>
      <c r="B160" s="474">
        <v>43306</v>
      </c>
      <c r="C160" s="405" t="s">
        <v>585</v>
      </c>
      <c r="D160" s="405" t="s">
        <v>586</v>
      </c>
      <c r="E160" s="406">
        <v>10800</v>
      </c>
      <c r="F160" s="407" t="s">
        <v>587</v>
      </c>
      <c r="G160" s="474">
        <v>43306</v>
      </c>
      <c r="H160" s="405" t="s">
        <v>132</v>
      </c>
      <c r="I160" s="474">
        <v>43306</v>
      </c>
      <c r="J160" s="444">
        <v>10800</v>
      </c>
      <c r="K160" s="406">
        <v>0</v>
      </c>
      <c r="L160" s="406">
        <v>771</v>
      </c>
      <c r="M160" s="405" t="s">
        <v>246</v>
      </c>
      <c r="N160" s="405" t="s">
        <v>588</v>
      </c>
      <c r="O160" s="413">
        <v>4</v>
      </c>
      <c r="P160" s="414" t="s">
        <v>107</v>
      </c>
      <c r="Q160" s="414">
        <v>2700</v>
      </c>
      <c r="R160" s="414">
        <v>10800</v>
      </c>
      <c r="S160" s="405" t="s">
        <v>247</v>
      </c>
      <c r="T160" s="414">
        <v>180</v>
      </c>
      <c r="U160" s="413">
        <v>720</v>
      </c>
      <c r="V160" s="405" t="s">
        <v>589</v>
      </c>
      <c r="W160" s="404">
        <v>43307</v>
      </c>
      <c r="X160" s="419"/>
      <c r="Y160" s="422">
        <v>0.16000060148179299</v>
      </c>
      <c r="Z160" s="428">
        <f>1400/1.17</f>
        <v>1196.5811965811968</v>
      </c>
    </row>
    <row r="161" spans="1:29" s="181" customFormat="1" ht="12.15" customHeight="1">
      <c r="A161" s="403" t="s">
        <v>544</v>
      </c>
      <c r="B161" s="474">
        <v>43306</v>
      </c>
      <c r="C161" s="405" t="s">
        <v>585</v>
      </c>
      <c r="D161" s="405" t="s">
        <v>586</v>
      </c>
      <c r="E161" s="406">
        <v>5700</v>
      </c>
      <c r="F161" s="407" t="s">
        <v>587</v>
      </c>
      <c r="G161" s="474">
        <v>43306</v>
      </c>
      <c r="H161" s="405" t="s">
        <v>132</v>
      </c>
      <c r="I161" s="474">
        <v>43306</v>
      </c>
      <c r="J161" s="412">
        <v>5700</v>
      </c>
      <c r="K161" s="406">
        <v>0</v>
      </c>
      <c r="L161" s="406">
        <v>771</v>
      </c>
      <c r="M161" s="405" t="s">
        <v>332</v>
      </c>
      <c r="N161" s="405" t="s">
        <v>227</v>
      </c>
      <c r="O161" s="413">
        <v>2</v>
      </c>
      <c r="P161" s="414" t="s">
        <v>107</v>
      </c>
      <c r="Q161" s="414">
        <v>2850</v>
      </c>
      <c r="R161" s="414">
        <v>5700</v>
      </c>
      <c r="S161" s="405" t="s">
        <v>312</v>
      </c>
      <c r="T161" s="414">
        <v>170</v>
      </c>
      <c r="U161" s="413">
        <v>340</v>
      </c>
      <c r="V161" s="405" t="s">
        <v>589</v>
      </c>
      <c r="W161" s="404">
        <v>43307</v>
      </c>
      <c r="X161" s="419"/>
      <c r="Y161" s="422">
        <v>0.16000060148179299</v>
      </c>
      <c r="Z161" s="428"/>
    </row>
    <row r="162" spans="1:29" s="181" customFormat="1" ht="12.15" customHeight="1">
      <c r="A162" s="403" t="s">
        <v>590</v>
      </c>
      <c r="B162" s="474">
        <v>43175</v>
      </c>
      <c r="C162" s="405" t="s">
        <v>591</v>
      </c>
      <c r="D162" s="405" t="s">
        <v>592</v>
      </c>
      <c r="E162" s="406">
        <v>7000</v>
      </c>
      <c r="F162" s="407" t="s">
        <v>593</v>
      </c>
      <c r="G162" s="474">
        <v>43175</v>
      </c>
      <c r="H162" s="405" t="s">
        <v>594</v>
      </c>
      <c r="I162" s="474" t="s">
        <v>595</v>
      </c>
      <c r="J162" s="412">
        <v>3000</v>
      </c>
      <c r="K162" s="406">
        <v>0</v>
      </c>
      <c r="L162" s="406">
        <v>456</v>
      </c>
      <c r="M162" s="405" t="s">
        <v>596</v>
      </c>
      <c r="N162" s="405" t="s">
        <v>597</v>
      </c>
      <c r="O162" s="413">
        <v>0.85714285714285698</v>
      </c>
      <c r="P162" s="414" t="s">
        <v>107</v>
      </c>
      <c r="Q162" s="414">
        <v>3500</v>
      </c>
      <c r="R162" s="414">
        <v>7000</v>
      </c>
      <c r="S162" s="405" t="s">
        <v>598</v>
      </c>
      <c r="T162" s="414">
        <v>180</v>
      </c>
      <c r="U162" s="413">
        <v>154.28571428571399</v>
      </c>
      <c r="V162" s="405" t="s">
        <v>599</v>
      </c>
      <c r="W162" s="404">
        <v>43176</v>
      </c>
      <c r="X162" s="419" t="s">
        <v>273</v>
      </c>
      <c r="Y162" s="422">
        <v>0.17</v>
      </c>
      <c r="Z162" s="428">
        <f>10900/1.17</f>
        <v>9316.2393162393164</v>
      </c>
      <c r="AB162" s="181">
        <v>0.85714285714285698</v>
      </c>
      <c r="AC162" s="181">
        <v>154.28571428571399</v>
      </c>
    </row>
    <row r="163" spans="1:29" s="181" customFormat="1" ht="12.15" customHeight="1">
      <c r="A163" s="403" t="s">
        <v>590</v>
      </c>
      <c r="B163" s="474">
        <v>43192</v>
      </c>
      <c r="C163" s="405" t="s">
        <v>591</v>
      </c>
      <c r="D163" s="405" t="s">
        <v>592</v>
      </c>
      <c r="E163" s="406">
        <v>7000</v>
      </c>
      <c r="F163" s="430" t="s">
        <v>600</v>
      </c>
      <c r="G163" s="474">
        <v>43192</v>
      </c>
      <c r="H163" s="405" t="s">
        <v>594</v>
      </c>
      <c r="I163" s="474" t="s">
        <v>601</v>
      </c>
      <c r="J163" s="412">
        <v>7000</v>
      </c>
      <c r="K163" s="406">
        <v>0</v>
      </c>
      <c r="L163" s="406">
        <v>128</v>
      </c>
      <c r="M163" s="405" t="s">
        <v>602</v>
      </c>
      <c r="N163" s="405" t="s">
        <v>597</v>
      </c>
      <c r="O163" s="413">
        <v>2</v>
      </c>
      <c r="P163" s="441" t="s">
        <v>107</v>
      </c>
      <c r="Q163" s="414">
        <v>3500</v>
      </c>
      <c r="R163" s="428">
        <v>7000</v>
      </c>
      <c r="S163" s="452" t="s">
        <v>598</v>
      </c>
      <c r="T163" s="414">
        <v>180</v>
      </c>
      <c r="U163" s="413">
        <v>360</v>
      </c>
      <c r="V163" s="452" t="s">
        <v>603</v>
      </c>
      <c r="W163" s="404">
        <v>43193</v>
      </c>
      <c r="X163" s="419" t="s">
        <v>273</v>
      </c>
      <c r="Y163" s="422">
        <v>0.17</v>
      </c>
      <c r="Z163" s="428"/>
      <c r="AB163" s="181">
        <v>2</v>
      </c>
      <c r="AC163" s="181">
        <v>360</v>
      </c>
    </row>
    <row r="164" spans="1:29" s="181" customFormat="1" ht="12.15" customHeight="1">
      <c r="A164" s="403" t="s">
        <v>590</v>
      </c>
      <c r="B164" s="474">
        <v>43264</v>
      </c>
      <c r="C164" s="405" t="s">
        <v>591</v>
      </c>
      <c r="D164" s="405" t="s">
        <v>592</v>
      </c>
      <c r="E164" s="406">
        <v>3500</v>
      </c>
      <c r="F164" s="407" t="s">
        <v>604</v>
      </c>
      <c r="G164" s="474">
        <v>43264</v>
      </c>
      <c r="H164" s="405" t="s">
        <v>594</v>
      </c>
      <c r="I164" s="474">
        <v>43311</v>
      </c>
      <c r="J164" s="412">
        <v>3500</v>
      </c>
      <c r="K164" s="406">
        <v>0</v>
      </c>
      <c r="L164" s="406">
        <v>283</v>
      </c>
      <c r="M164" s="405" t="s">
        <v>596</v>
      </c>
      <c r="N164" s="405" t="s">
        <v>597</v>
      </c>
      <c r="O164" s="413">
        <v>1</v>
      </c>
      <c r="P164" s="414" t="s">
        <v>107</v>
      </c>
      <c r="Q164" s="414">
        <v>3500</v>
      </c>
      <c r="R164" s="414">
        <v>3500</v>
      </c>
      <c r="S164" s="405" t="s">
        <v>598</v>
      </c>
      <c r="T164" s="414">
        <v>180</v>
      </c>
      <c r="U164" s="413">
        <v>180</v>
      </c>
      <c r="V164" s="405" t="s">
        <v>605</v>
      </c>
      <c r="W164" s="404">
        <v>43265</v>
      </c>
      <c r="X164" s="419"/>
      <c r="Y164" s="422">
        <v>0.16000053028595701</v>
      </c>
      <c r="Z164" s="428"/>
    </row>
    <row r="165" spans="1:29" s="181" customFormat="1" ht="12.15" customHeight="1">
      <c r="A165" s="403" t="s">
        <v>590</v>
      </c>
      <c r="B165" s="474">
        <v>43183</v>
      </c>
      <c r="C165" s="405" t="s">
        <v>606</v>
      </c>
      <c r="D165" s="405" t="s">
        <v>607</v>
      </c>
      <c r="E165" s="406">
        <v>9000</v>
      </c>
      <c r="F165" s="407" t="s">
        <v>608</v>
      </c>
      <c r="G165" s="474">
        <v>43273</v>
      </c>
      <c r="H165" s="405">
        <v>90</v>
      </c>
      <c r="I165" s="474">
        <v>43312</v>
      </c>
      <c r="J165" s="412">
        <v>9000</v>
      </c>
      <c r="K165" s="406">
        <v>0</v>
      </c>
      <c r="L165" s="406">
        <v>547</v>
      </c>
      <c r="M165" s="405" t="s">
        <v>120</v>
      </c>
      <c r="N165" s="405" t="s">
        <v>114</v>
      </c>
      <c r="O165" s="413">
        <v>3</v>
      </c>
      <c r="P165" s="414" t="s">
        <v>107</v>
      </c>
      <c r="Q165" s="414">
        <v>3000</v>
      </c>
      <c r="R165" s="414">
        <v>9000</v>
      </c>
      <c r="S165" s="405" t="s">
        <v>115</v>
      </c>
      <c r="T165" s="414">
        <v>170</v>
      </c>
      <c r="U165" s="413">
        <v>510</v>
      </c>
      <c r="V165" s="405" t="s">
        <v>609</v>
      </c>
      <c r="W165" s="404">
        <v>43185</v>
      </c>
      <c r="X165" s="419"/>
      <c r="Y165" s="422">
        <v>0.17</v>
      </c>
      <c r="Z165" s="428"/>
    </row>
    <row r="166" spans="1:29" s="181" customFormat="1" ht="12.15" customHeight="1">
      <c r="A166" s="403" t="s">
        <v>590</v>
      </c>
      <c r="B166" s="474">
        <v>43105</v>
      </c>
      <c r="C166" s="405" t="s">
        <v>610</v>
      </c>
      <c r="D166" s="405" t="s">
        <v>611</v>
      </c>
      <c r="E166" s="406">
        <v>12600</v>
      </c>
      <c r="F166" s="407" t="s">
        <v>612</v>
      </c>
      <c r="G166" s="474">
        <v>43165</v>
      </c>
      <c r="H166" s="405">
        <v>60</v>
      </c>
      <c r="I166" s="474" t="s">
        <v>613</v>
      </c>
      <c r="J166" s="412">
        <v>4519.57</v>
      </c>
      <c r="K166" s="406">
        <v>0</v>
      </c>
      <c r="L166" s="406">
        <v>117</v>
      </c>
      <c r="M166" s="405" t="s">
        <v>206</v>
      </c>
      <c r="N166" s="405" t="s">
        <v>364</v>
      </c>
      <c r="O166" s="413">
        <v>1.4347841269841299</v>
      </c>
      <c r="P166" s="414" t="s">
        <v>107</v>
      </c>
      <c r="Q166" s="414">
        <v>3150</v>
      </c>
      <c r="R166" s="414">
        <v>12600</v>
      </c>
      <c r="S166" s="405" t="s">
        <v>365</v>
      </c>
      <c r="T166" s="414">
        <v>170</v>
      </c>
      <c r="U166" s="413">
        <v>243.91330158730199</v>
      </c>
      <c r="V166" s="405" t="s">
        <v>614</v>
      </c>
      <c r="W166" s="404">
        <v>43106</v>
      </c>
      <c r="X166" s="419" t="s">
        <v>273</v>
      </c>
      <c r="Y166" s="422">
        <v>0.17</v>
      </c>
      <c r="Z166" s="428"/>
      <c r="AB166" s="181">
        <v>1.4347841269841299</v>
      </c>
      <c r="AC166" s="181">
        <v>243.91330158730199</v>
      </c>
    </row>
    <row r="167" spans="1:29" s="181" customFormat="1" ht="12.15" customHeight="1">
      <c r="A167" s="403" t="s">
        <v>590</v>
      </c>
      <c r="B167" s="474">
        <v>43260</v>
      </c>
      <c r="C167" s="405" t="s">
        <v>610</v>
      </c>
      <c r="D167" s="405" t="s">
        <v>611</v>
      </c>
      <c r="E167" s="406">
        <v>12600</v>
      </c>
      <c r="F167" s="407" t="s">
        <v>615</v>
      </c>
      <c r="G167" s="474">
        <v>43320</v>
      </c>
      <c r="H167" s="405">
        <v>60</v>
      </c>
      <c r="I167" s="474">
        <v>43311</v>
      </c>
      <c r="J167" s="412">
        <v>10193.41</v>
      </c>
      <c r="K167" s="406">
        <v>2406.59</v>
      </c>
      <c r="L167" s="406">
        <v>126</v>
      </c>
      <c r="M167" s="405" t="s">
        <v>232</v>
      </c>
      <c r="N167" s="405" t="s">
        <v>364</v>
      </c>
      <c r="O167" s="413">
        <v>3.2360031746031699</v>
      </c>
      <c r="P167" s="414" t="s">
        <v>107</v>
      </c>
      <c r="Q167" s="414">
        <v>3150</v>
      </c>
      <c r="R167" s="414">
        <v>12600</v>
      </c>
      <c r="S167" s="405" t="s">
        <v>365</v>
      </c>
      <c r="T167" s="414">
        <v>170</v>
      </c>
      <c r="U167" s="413">
        <v>550.12053968253997</v>
      </c>
      <c r="V167" s="405" t="s">
        <v>616</v>
      </c>
      <c r="W167" s="404">
        <v>43262</v>
      </c>
      <c r="X167" s="419" t="s">
        <v>273</v>
      </c>
      <c r="Y167" s="422">
        <v>0.15999988952381999</v>
      </c>
      <c r="Z167" s="428"/>
      <c r="AB167" s="181">
        <v>3.2360031746031699</v>
      </c>
      <c r="AC167" s="181">
        <v>550.12053968253997</v>
      </c>
    </row>
    <row r="168" spans="1:29" s="181" customFormat="1" ht="12.15" customHeight="1">
      <c r="A168" s="403" t="s">
        <v>590</v>
      </c>
      <c r="B168" s="474">
        <v>43105</v>
      </c>
      <c r="C168" s="405" t="s">
        <v>610</v>
      </c>
      <c r="D168" s="405" t="s">
        <v>611</v>
      </c>
      <c r="E168" s="406">
        <v>16500</v>
      </c>
      <c r="F168" s="407" t="s">
        <v>612</v>
      </c>
      <c r="G168" s="474">
        <v>43165</v>
      </c>
      <c r="H168" s="405">
        <v>60</v>
      </c>
      <c r="I168" s="474">
        <v>43311</v>
      </c>
      <c r="J168" s="412">
        <v>16500</v>
      </c>
      <c r="K168" s="406">
        <v>0</v>
      </c>
      <c r="L168" s="406">
        <v>117</v>
      </c>
      <c r="M168" s="405" t="s">
        <v>113</v>
      </c>
      <c r="N168" s="405" t="s">
        <v>114</v>
      </c>
      <c r="O168" s="413">
        <v>6</v>
      </c>
      <c r="P168" s="414" t="s">
        <v>107</v>
      </c>
      <c r="Q168" s="414">
        <v>2750</v>
      </c>
      <c r="R168" s="414">
        <v>16500</v>
      </c>
      <c r="S168" s="405" t="s">
        <v>115</v>
      </c>
      <c r="T168" s="414">
        <v>170</v>
      </c>
      <c r="U168" s="413">
        <v>1020</v>
      </c>
      <c r="V168" s="405" t="s">
        <v>614</v>
      </c>
      <c r="W168" s="404">
        <v>43106</v>
      </c>
      <c r="X168" s="419"/>
      <c r="Y168" s="422">
        <v>0.17</v>
      </c>
      <c r="Z168" s="428"/>
    </row>
    <row r="169" spans="1:29" s="181" customFormat="1" ht="12.15" customHeight="1">
      <c r="A169" s="403" t="s">
        <v>590</v>
      </c>
      <c r="B169" s="474">
        <v>43193</v>
      </c>
      <c r="C169" s="405" t="s">
        <v>610</v>
      </c>
      <c r="D169" s="405" t="s">
        <v>611</v>
      </c>
      <c r="E169" s="406">
        <v>11000</v>
      </c>
      <c r="F169" s="407" t="s">
        <v>617</v>
      </c>
      <c r="G169" s="474">
        <v>43253</v>
      </c>
      <c r="H169" s="405">
        <v>60</v>
      </c>
      <c r="I169" s="474">
        <v>43311</v>
      </c>
      <c r="J169" s="412">
        <v>11000</v>
      </c>
      <c r="K169" s="406">
        <v>0</v>
      </c>
      <c r="L169" s="406">
        <v>140</v>
      </c>
      <c r="M169" s="405" t="s">
        <v>426</v>
      </c>
      <c r="N169" s="405" t="s">
        <v>114</v>
      </c>
      <c r="O169" s="413">
        <v>4</v>
      </c>
      <c r="P169" s="414" t="s">
        <v>107</v>
      </c>
      <c r="Q169" s="414">
        <v>2750</v>
      </c>
      <c r="R169" s="414">
        <v>11000</v>
      </c>
      <c r="S169" s="405" t="s">
        <v>115</v>
      </c>
      <c r="T169" s="414">
        <v>170</v>
      </c>
      <c r="U169" s="413">
        <v>680</v>
      </c>
      <c r="V169" s="405" t="s">
        <v>618</v>
      </c>
      <c r="W169" s="404">
        <v>43160</v>
      </c>
      <c r="X169" s="419"/>
      <c r="Y169" s="422">
        <v>0.17</v>
      </c>
      <c r="Z169" s="428"/>
    </row>
    <row r="170" spans="1:29" s="181" customFormat="1" ht="12.15" customHeight="1">
      <c r="A170" s="403" t="s">
        <v>590</v>
      </c>
      <c r="B170" s="474">
        <v>43193</v>
      </c>
      <c r="C170" s="405" t="s">
        <v>610</v>
      </c>
      <c r="D170" s="405" t="s">
        <v>611</v>
      </c>
      <c r="E170" s="406">
        <v>12600</v>
      </c>
      <c r="F170" s="407" t="s">
        <v>619</v>
      </c>
      <c r="G170" s="474">
        <v>43253</v>
      </c>
      <c r="H170" s="405">
        <v>60</v>
      </c>
      <c r="I170" s="474">
        <v>43311</v>
      </c>
      <c r="J170" s="412">
        <v>12600</v>
      </c>
      <c r="K170" s="406">
        <v>0</v>
      </c>
      <c r="L170" s="406">
        <v>158</v>
      </c>
      <c r="M170" s="405" t="s">
        <v>232</v>
      </c>
      <c r="N170" s="405" t="s">
        <v>364</v>
      </c>
      <c r="O170" s="413">
        <v>4</v>
      </c>
      <c r="P170" s="414" t="s">
        <v>107</v>
      </c>
      <c r="Q170" s="414">
        <v>3150</v>
      </c>
      <c r="R170" s="414">
        <v>12600</v>
      </c>
      <c r="S170" s="405" t="s">
        <v>365</v>
      </c>
      <c r="T170" s="414">
        <v>170</v>
      </c>
      <c r="U170" s="413">
        <v>680</v>
      </c>
      <c r="V170" s="405" t="s">
        <v>620</v>
      </c>
      <c r="W170" s="404">
        <v>43194</v>
      </c>
      <c r="X170" s="419"/>
      <c r="Y170" s="422">
        <v>0.17</v>
      </c>
      <c r="Z170" s="428"/>
    </row>
    <row r="171" spans="1:29" s="181" customFormat="1" ht="12.15" customHeight="1">
      <c r="A171" s="403" t="s">
        <v>590</v>
      </c>
      <c r="B171" s="474">
        <v>43193</v>
      </c>
      <c r="C171" s="405" t="s">
        <v>610</v>
      </c>
      <c r="D171" s="405" t="s">
        <v>611</v>
      </c>
      <c r="E171" s="406">
        <v>11000</v>
      </c>
      <c r="F171" s="407" t="s">
        <v>619</v>
      </c>
      <c r="G171" s="474">
        <v>43253</v>
      </c>
      <c r="H171" s="405">
        <v>60</v>
      </c>
      <c r="I171" s="474">
        <v>43311</v>
      </c>
      <c r="J171" s="412">
        <v>11000</v>
      </c>
      <c r="K171" s="406">
        <v>0</v>
      </c>
      <c r="L171" s="406">
        <v>158</v>
      </c>
      <c r="M171" s="405" t="s">
        <v>426</v>
      </c>
      <c r="N171" s="405" t="s">
        <v>114</v>
      </c>
      <c r="O171" s="413">
        <v>4</v>
      </c>
      <c r="P171" s="414" t="s">
        <v>107</v>
      </c>
      <c r="Q171" s="414">
        <v>2750</v>
      </c>
      <c r="R171" s="414">
        <v>11000</v>
      </c>
      <c r="S171" s="405" t="s">
        <v>115</v>
      </c>
      <c r="T171" s="414">
        <v>170</v>
      </c>
      <c r="U171" s="413">
        <v>680</v>
      </c>
      <c r="V171" s="405" t="s">
        <v>620</v>
      </c>
      <c r="W171" s="404">
        <v>43194</v>
      </c>
      <c r="X171" s="419"/>
      <c r="Y171" s="422">
        <v>0.17</v>
      </c>
      <c r="Z171" s="428"/>
    </row>
    <row r="172" spans="1:29" s="181" customFormat="1" ht="12.15" customHeight="1">
      <c r="A172" s="403" t="s">
        <v>590</v>
      </c>
      <c r="B172" s="474">
        <v>43218</v>
      </c>
      <c r="C172" s="405" t="s">
        <v>610</v>
      </c>
      <c r="D172" s="405" t="s">
        <v>611</v>
      </c>
      <c r="E172" s="406">
        <v>6300</v>
      </c>
      <c r="F172" s="407" t="s">
        <v>621</v>
      </c>
      <c r="G172" s="474">
        <v>43278</v>
      </c>
      <c r="H172" s="405">
        <v>60</v>
      </c>
      <c r="I172" s="474">
        <v>43311</v>
      </c>
      <c r="J172" s="412">
        <v>6300</v>
      </c>
      <c r="K172" s="406">
        <v>0</v>
      </c>
      <c r="L172" s="406">
        <v>742</v>
      </c>
      <c r="M172" s="405" t="s">
        <v>232</v>
      </c>
      <c r="N172" s="405" t="s">
        <v>364</v>
      </c>
      <c r="O172" s="413">
        <v>2</v>
      </c>
      <c r="P172" s="414" t="s">
        <v>107</v>
      </c>
      <c r="Q172" s="414">
        <v>3150</v>
      </c>
      <c r="R172" s="414">
        <v>6300</v>
      </c>
      <c r="S172" s="405" t="s">
        <v>365</v>
      </c>
      <c r="T172" s="414">
        <v>170</v>
      </c>
      <c r="U172" s="413">
        <v>340</v>
      </c>
      <c r="V172" s="405" t="s">
        <v>622</v>
      </c>
      <c r="W172" s="404">
        <v>43218</v>
      </c>
      <c r="X172" s="419"/>
      <c r="Y172" s="422">
        <v>0.17</v>
      </c>
      <c r="Z172" s="428"/>
    </row>
    <row r="173" spans="1:29" s="181" customFormat="1" ht="12.15" customHeight="1">
      <c r="A173" s="403" t="s">
        <v>590</v>
      </c>
      <c r="B173" s="474">
        <v>43218</v>
      </c>
      <c r="C173" s="405" t="s">
        <v>610</v>
      </c>
      <c r="D173" s="405" t="s">
        <v>611</v>
      </c>
      <c r="E173" s="406">
        <v>11000</v>
      </c>
      <c r="F173" s="407" t="s">
        <v>621</v>
      </c>
      <c r="G173" s="474">
        <v>43278</v>
      </c>
      <c r="H173" s="405">
        <v>60</v>
      </c>
      <c r="I173" s="474">
        <v>43311</v>
      </c>
      <c r="J173" s="412">
        <v>11000</v>
      </c>
      <c r="K173" s="406">
        <v>0</v>
      </c>
      <c r="L173" s="406">
        <v>742</v>
      </c>
      <c r="M173" s="405" t="s">
        <v>332</v>
      </c>
      <c r="N173" s="405" t="s">
        <v>114</v>
      </c>
      <c r="O173" s="413">
        <v>4</v>
      </c>
      <c r="P173" s="414" t="s">
        <v>107</v>
      </c>
      <c r="Q173" s="414">
        <v>2750</v>
      </c>
      <c r="R173" s="414">
        <v>11000</v>
      </c>
      <c r="S173" s="405" t="s">
        <v>115</v>
      </c>
      <c r="T173" s="414">
        <v>170</v>
      </c>
      <c r="U173" s="413">
        <v>680</v>
      </c>
      <c r="V173" s="405" t="s">
        <v>622</v>
      </c>
      <c r="W173" s="404">
        <v>43218</v>
      </c>
      <c r="X173" s="419"/>
      <c r="Y173" s="422">
        <v>0.17</v>
      </c>
      <c r="Z173" s="428"/>
    </row>
    <row r="174" spans="1:29" s="181" customFormat="1" ht="12.15" customHeight="1">
      <c r="A174" s="403" t="s">
        <v>590</v>
      </c>
      <c r="B174" s="474">
        <v>43249</v>
      </c>
      <c r="C174" s="405" t="s">
        <v>623</v>
      </c>
      <c r="D174" s="405" t="s">
        <v>624</v>
      </c>
      <c r="E174" s="406">
        <v>9200</v>
      </c>
      <c r="F174" s="407" t="s">
        <v>625</v>
      </c>
      <c r="G174" s="474">
        <v>43339</v>
      </c>
      <c r="H174" s="405">
        <v>90</v>
      </c>
      <c r="I174" s="474">
        <v>43286</v>
      </c>
      <c r="J174" s="412">
        <v>9200</v>
      </c>
      <c r="K174" s="406">
        <v>0</v>
      </c>
      <c r="L174" s="406">
        <v>850</v>
      </c>
      <c r="M174" s="405" t="s">
        <v>626</v>
      </c>
      <c r="N174" s="405" t="s">
        <v>627</v>
      </c>
      <c r="O174" s="413">
        <v>2</v>
      </c>
      <c r="P174" s="414" t="s">
        <v>107</v>
      </c>
      <c r="Q174" s="414">
        <v>4600</v>
      </c>
      <c r="R174" s="414">
        <v>9200</v>
      </c>
      <c r="S174" s="405" t="s">
        <v>628</v>
      </c>
      <c r="T174" s="414">
        <v>170</v>
      </c>
      <c r="U174" s="413">
        <v>340</v>
      </c>
      <c r="V174" s="405" t="s">
        <v>629</v>
      </c>
      <c r="W174" s="404">
        <v>43249</v>
      </c>
      <c r="X174" s="419"/>
      <c r="Y174" s="422">
        <v>0.16000065565254501</v>
      </c>
      <c r="Z174" s="428"/>
    </row>
    <row r="175" spans="1:29" s="181" customFormat="1" ht="12.15" customHeight="1">
      <c r="A175" s="403" t="s">
        <v>590</v>
      </c>
      <c r="B175" s="474">
        <v>43172</v>
      </c>
      <c r="C175" s="405" t="s">
        <v>630</v>
      </c>
      <c r="D175" s="405" t="s">
        <v>631</v>
      </c>
      <c r="E175" s="406">
        <v>9996</v>
      </c>
      <c r="F175" s="407" t="s">
        <v>632</v>
      </c>
      <c r="G175" s="474">
        <v>43292</v>
      </c>
      <c r="H175" s="405">
        <v>120</v>
      </c>
      <c r="I175" s="474">
        <v>43306</v>
      </c>
      <c r="J175" s="412">
        <v>9996</v>
      </c>
      <c r="K175" s="406">
        <v>0</v>
      </c>
      <c r="L175" s="406">
        <v>312</v>
      </c>
      <c r="M175" s="405" t="s">
        <v>487</v>
      </c>
      <c r="N175" s="405" t="s">
        <v>188</v>
      </c>
      <c r="O175" s="413">
        <v>680</v>
      </c>
      <c r="P175" s="414" t="s">
        <v>239</v>
      </c>
      <c r="Q175" s="414">
        <v>14.7</v>
      </c>
      <c r="R175" s="414">
        <v>9996</v>
      </c>
      <c r="S175" s="405" t="s">
        <v>190</v>
      </c>
      <c r="T175" s="414">
        <v>170</v>
      </c>
      <c r="U175" s="413">
        <v>680</v>
      </c>
      <c r="V175" s="405" t="s">
        <v>633</v>
      </c>
      <c r="W175" s="404">
        <v>43158</v>
      </c>
      <c r="X175" s="419"/>
      <c r="Y175" s="422">
        <v>0.17</v>
      </c>
      <c r="Z175" s="428"/>
    </row>
    <row r="176" spans="1:29" s="181" customFormat="1" ht="12.15" customHeight="1">
      <c r="A176" s="403" t="s">
        <v>590</v>
      </c>
      <c r="B176" s="474">
        <v>43183</v>
      </c>
      <c r="C176" s="405" t="s">
        <v>634</v>
      </c>
      <c r="D176" s="405" t="s">
        <v>635</v>
      </c>
      <c r="E176" s="406">
        <v>5900</v>
      </c>
      <c r="F176" s="407" t="s">
        <v>636</v>
      </c>
      <c r="G176" s="474">
        <v>43273</v>
      </c>
      <c r="H176" s="405">
        <v>90</v>
      </c>
      <c r="I176" s="474">
        <v>43283</v>
      </c>
      <c r="J176" s="412">
        <v>5900</v>
      </c>
      <c r="K176" s="406">
        <v>0</v>
      </c>
      <c r="L176" s="406">
        <v>548</v>
      </c>
      <c r="M176" s="405" t="s">
        <v>122</v>
      </c>
      <c r="N176" s="405" t="s">
        <v>207</v>
      </c>
      <c r="O176" s="413">
        <v>2</v>
      </c>
      <c r="P176" s="414" t="s">
        <v>107</v>
      </c>
      <c r="Q176" s="414">
        <v>2950</v>
      </c>
      <c r="R176" s="414">
        <v>5900</v>
      </c>
      <c r="S176" s="405" t="s">
        <v>347</v>
      </c>
      <c r="T176" s="414">
        <v>170</v>
      </c>
      <c r="U176" s="413">
        <v>340</v>
      </c>
      <c r="V176" s="405" t="s">
        <v>637</v>
      </c>
      <c r="W176" s="404">
        <v>43185</v>
      </c>
      <c r="X176" s="419"/>
      <c r="Y176" s="422">
        <v>0.17</v>
      </c>
      <c r="Z176" s="428"/>
    </row>
    <row r="177" spans="1:29" s="181" customFormat="1" ht="12.15" customHeight="1">
      <c r="A177" s="403" t="s">
        <v>590</v>
      </c>
      <c r="B177" s="474">
        <v>43201</v>
      </c>
      <c r="C177" s="405" t="s">
        <v>634</v>
      </c>
      <c r="D177" s="405" t="s">
        <v>635</v>
      </c>
      <c r="E177" s="406">
        <v>2800</v>
      </c>
      <c r="F177" s="407" t="s">
        <v>638</v>
      </c>
      <c r="G177" s="474">
        <v>43291</v>
      </c>
      <c r="H177" s="405">
        <v>90</v>
      </c>
      <c r="I177" s="474">
        <v>43283</v>
      </c>
      <c r="J177" s="412">
        <v>2800</v>
      </c>
      <c r="K177" s="406">
        <v>0</v>
      </c>
      <c r="L177" s="406">
        <v>304</v>
      </c>
      <c r="M177" s="405" t="s">
        <v>187</v>
      </c>
      <c r="N177" s="405" t="s">
        <v>188</v>
      </c>
      <c r="O177" s="413">
        <v>0.17</v>
      </c>
      <c r="P177" s="414" t="s">
        <v>189</v>
      </c>
      <c r="Q177" s="414">
        <v>16470.588235294101</v>
      </c>
      <c r="R177" s="414">
        <v>2800</v>
      </c>
      <c r="S177" s="405" t="s">
        <v>190</v>
      </c>
      <c r="T177" s="414">
        <v>170</v>
      </c>
      <c r="U177" s="413">
        <v>170</v>
      </c>
      <c r="V177" s="405" t="s">
        <v>639</v>
      </c>
      <c r="W177" s="404">
        <v>43201</v>
      </c>
      <c r="X177" s="419"/>
      <c r="Y177" s="422">
        <v>0.17</v>
      </c>
      <c r="Z177" s="428"/>
    </row>
    <row r="178" spans="1:29" s="181" customFormat="1" ht="12.15" customHeight="1">
      <c r="A178" s="403" t="s">
        <v>590</v>
      </c>
      <c r="B178" s="474">
        <v>43201</v>
      </c>
      <c r="C178" s="405" t="s">
        <v>634</v>
      </c>
      <c r="D178" s="405" t="s">
        <v>635</v>
      </c>
      <c r="E178" s="406">
        <v>5900</v>
      </c>
      <c r="F178" s="407" t="s">
        <v>640</v>
      </c>
      <c r="G178" s="474">
        <v>43291</v>
      </c>
      <c r="H178" s="405">
        <v>90</v>
      </c>
      <c r="I178" s="474">
        <v>43283</v>
      </c>
      <c r="J178" s="412">
        <v>5900</v>
      </c>
      <c r="K178" s="406">
        <v>0</v>
      </c>
      <c r="L178" s="406">
        <v>304</v>
      </c>
      <c r="M178" s="405" t="s">
        <v>232</v>
      </c>
      <c r="N178" s="405" t="s">
        <v>207</v>
      </c>
      <c r="O178" s="413">
        <v>2</v>
      </c>
      <c r="P178" s="414" t="s">
        <v>107</v>
      </c>
      <c r="Q178" s="414">
        <v>2950</v>
      </c>
      <c r="R178" s="414">
        <v>5900</v>
      </c>
      <c r="S178" s="405" t="s">
        <v>347</v>
      </c>
      <c r="T178" s="414">
        <v>170</v>
      </c>
      <c r="U178" s="413">
        <v>340</v>
      </c>
      <c r="V178" s="405" t="s">
        <v>639</v>
      </c>
      <c r="W178" s="404">
        <v>43201</v>
      </c>
      <c r="X178" s="419"/>
      <c r="Y178" s="422">
        <v>0.17</v>
      </c>
      <c r="Z178" s="428"/>
    </row>
    <row r="179" spans="1:29" s="181" customFormat="1" ht="12.15" customHeight="1">
      <c r="A179" s="403" t="s">
        <v>590</v>
      </c>
      <c r="B179" s="474">
        <v>43199</v>
      </c>
      <c r="C179" s="405" t="s">
        <v>641</v>
      </c>
      <c r="D179" s="405" t="s">
        <v>642</v>
      </c>
      <c r="E179" s="406">
        <v>5800</v>
      </c>
      <c r="F179" s="407" t="s">
        <v>643</v>
      </c>
      <c r="G179" s="474">
        <v>43259</v>
      </c>
      <c r="H179" s="405">
        <v>60</v>
      </c>
      <c r="I179" s="474">
        <v>43311</v>
      </c>
      <c r="J179" s="412">
        <v>5800</v>
      </c>
      <c r="K179" s="406">
        <v>0</v>
      </c>
      <c r="L179" s="406">
        <v>204</v>
      </c>
      <c r="M179" s="405" t="s">
        <v>325</v>
      </c>
      <c r="N179" s="405" t="s">
        <v>141</v>
      </c>
      <c r="O179" s="413">
        <v>2</v>
      </c>
      <c r="P179" s="414" t="s">
        <v>107</v>
      </c>
      <c r="Q179" s="414">
        <v>2900</v>
      </c>
      <c r="R179" s="414">
        <v>5800</v>
      </c>
      <c r="S179" s="405" t="s">
        <v>142</v>
      </c>
      <c r="T179" s="414">
        <v>170</v>
      </c>
      <c r="U179" s="413">
        <v>340</v>
      </c>
      <c r="V179" s="405" t="s">
        <v>644</v>
      </c>
      <c r="W179" s="404">
        <v>43200</v>
      </c>
      <c r="X179" s="419"/>
      <c r="Y179" s="422">
        <v>0.17</v>
      </c>
      <c r="Z179" s="428"/>
    </row>
    <row r="180" spans="1:29" s="388" customFormat="1" ht="12.15" customHeight="1">
      <c r="A180" s="403" t="s">
        <v>590</v>
      </c>
      <c r="B180" s="474">
        <v>43156</v>
      </c>
      <c r="C180" s="405" t="s">
        <v>58</v>
      </c>
      <c r="D180" s="405" t="s">
        <v>59</v>
      </c>
      <c r="E180" s="406">
        <v>114000</v>
      </c>
      <c r="F180" s="407" t="s">
        <v>645</v>
      </c>
      <c r="G180" s="474">
        <v>43276</v>
      </c>
      <c r="H180" s="405">
        <v>120</v>
      </c>
      <c r="I180" s="474" t="s">
        <v>646</v>
      </c>
      <c r="J180" s="412">
        <v>1431</v>
      </c>
      <c r="K180" s="406">
        <v>0</v>
      </c>
      <c r="L180" s="406">
        <v>199</v>
      </c>
      <c r="M180" s="405" t="s">
        <v>647</v>
      </c>
      <c r="N180" s="405" t="s">
        <v>385</v>
      </c>
      <c r="O180" s="413">
        <v>95.4</v>
      </c>
      <c r="P180" s="414" t="s">
        <v>239</v>
      </c>
      <c r="Q180" s="414">
        <v>15</v>
      </c>
      <c r="R180" s="414">
        <v>114000</v>
      </c>
      <c r="S180" s="405" t="s">
        <v>386</v>
      </c>
      <c r="T180" s="414">
        <v>950</v>
      </c>
      <c r="U180" s="413">
        <v>95.4</v>
      </c>
      <c r="V180" s="405" t="s">
        <v>648</v>
      </c>
      <c r="W180" s="404">
        <v>43136</v>
      </c>
      <c r="X180" s="419" t="s">
        <v>273</v>
      </c>
      <c r="Y180" s="422">
        <v>0.17</v>
      </c>
      <c r="Z180" s="428"/>
      <c r="AB180" s="388">
        <v>95.4</v>
      </c>
      <c r="AC180" s="388">
        <v>95.4</v>
      </c>
    </row>
    <row r="181" spans="1:29" s="181" customFormat="1" ht="12.15" customHeight="1">
      <c r="A181" s="403" t="s">
        <v>590</v>
      </c>
      <c r="B181" s="474">
        <v>43178</v>
      </c>
      <c r="C181" s="405" t="s">
        <v>58</v>
      </c>
      <c r="D181" s="432" t="s">
        <v>59</v>
      </c>
      <c r="E181" s="406">
        <v>28500</v>
      </c>
      <c r="F181" s="407" t="s">
        <v>649</v>
      </c>
      <c r="G181" s="474">
        <v>43298</v>
      </c>
      <c r="H181" s="405">
        <v>120</v>
      </c>
      <c r="I181" s="474">
        <v>43306</v>
      </c>
      <c r="J181" s="412">
        <v>28500</v>
      </c>
      <c r="K181" s="406">
        <v>0</v>
      </c>
      <c r="L181" s="406">
        <v>471</v>
      </c>
      <c r="M181" s="405" t="s">
        <v>243</v>
      </c>
      <c r="N181" s="405" t="s">
        <v>385</v>
      </c>
      <c r="O181" s="413">
        <v>1900</v>
      </c>
      <c r="P181" s="414" t="s">
        <v>239</v>
      </c>
      <c r="Q181" s="414">
        <v>15</v>
      </c>
      <c r="R181" s="414">
        <v>28500</v>
      </c>
      <c r="S181" s="405" t="s">
        <v>386</v>
      </c>
      <c r="T181" s="414">
        <v>950</v>
      </c>
      <c r="U181" s="413">
        <v>1900</v>
      </c>
      <c r="V181" s="405" t="s">
        <v>650</v>
      </c>
      <c r="W181" s="404">
        <v>43050</v>
      </c>
      <c r="X181" s="419"/>
      <c r="Y181" s="422">
        <v>0.17</v>
      </c>
      <c r="Z181" s="428"/>
    </row>
    <row r="182" spans="1:29" s="181" customFormat="1" ht="12.15" customHeight="1">
      <c r="A182" s="405" t="s">
        <v>590</v>
      </c>
      <c r="B182" s="476">
        <v>43178</v>
      </c>
      <c r="C182" s="405" t="s">
        <v>58</v>
      </c>
      <c r="D182" s="405" t="s">
        <v>59</v>
      </c>
      <c r="E182" s="431">
        <v>732</v>
      </c>
      <c r="F182" s="430" t="s">
        <v>651</v>
      </c>
      <c r="G182" s="474">
        <v>43298</v>
      </c>
      <c r="H182" s="405">
        <v>120</v>
      </c>
      <c r="I182" s="474">
        <v>43306</v>
      </c>
      <c r="J182" s="412">
        <v>732</v>
      </c>
      <c r="K182" s="406">
        <v>0</v>
      </c>
      <c r="L182" s="406">
        <v>471</v>
      </c>
      <c r="M182" s="429" t="s">
        <v>652</v>
      </c>
      <c r="N182" s="429" t="s">
        <v>653</v>
      </c>
      <c r="O182" s="413">
        <v>40</v>
      </c>
      <c r="P182" s="442" t="s">
        <v>239</v>
      </c>
      <c r="Q182" s="431">
        <v>18.3</v>
      </c>
      <c r="R182" s="431">
        <v>732</v>
      </c>
      <c r="S182" s="405" t="s">
        <v>654</v>
      </c>
      <c r="T182" s="465">
        <v>40</v>
      </c>
      <c r="U182" s="413">
        <v>40</v>
      </c>
      <c r="V182" s="452" t="s">
        <v>655</v>
      </c>
      <c r="W182" s="404">
        <v>43055</v>
      </c>
      <c r="X182" s="419"/>
      <c r="Y182" s="463">
        <v>0.17</v>
      </c>
      <c r="Z182" s="428"/>
    </row>
    <row r="183" spans="1:29" s="181" customFormat="1" ht="12.15" customHeight="1">
      <c r="A183" s="405" t="s">
        <v>590</v>
      </c>
      <c r="B183" s="476">
        <v>43178</v>
      </c>
      <c r="C183" s="405" t="s">
        <v>58</v>
      </c>
      <c r="D183" s="429" t="s">
        <v>59</v>
      </c>
      <c r="E183" s="428">
        <v>23058</v>
      </c>
      <c r="F183" s="430" t="s">
        <v>651</v>
      </c>
      <c r="G183" s="474">
        <v>43298</v>
      </c>
      <c r="H183" s="405">
        <v>120</v>
      </c>
      <c r="I183" s="474">
        <v>43306</v>
      </c>
      <c r="J183" s="412">
        <v>23058</v>
      </c>
      <c r="K183" s="406">
        <v>0</v>
      </c>
      <c r="L183" s="406">
        <v>471</v>
      </c>
      <c r="M183" s="405" t="s">
        <v>652</v>
      </c>
      <c r="N183" s="405" t="s">
        <v>653</v>
      </c>
      <c r="O183" s="413">
        <v>1260</v>
      </c>
      <c r="P183" s="414" t="s">
        <v>239</v>
      </c>
      <c r="Q183" s="413">
        <v>18.3</v>
      </c>
      <c r="R183" s="428">
        <v>23058</v>
      </c>
      <c r="S183" s="452" t="s">
        <v>654</v>
      </c>
      <c r="T183" s="414">
        <v>180</v>
      </c>
      <c r="U183" s="464">
        <v>1260</v>
      </c>
      <c r="V183" s="452" t="s">
        <v>655</v>
      </c>
      <c r="W183" s="404">
        <v>43055</v>
      </c>
      <c r="X183" s="419"/>
      <c r="Y183" s="422">
        <v>0.17</v>
      </c>
      <c r="Z183" s="428"/>
    </row>
    <row r="184" spans="1:29" s="181" customFormat="1" ht="12.15" customHeight="1">
      <c r="A184" s="403" t="s">
        <v>590</v>
      </c>
      <c r="B184" s="474">
        <v>43178</v>
      </c>
      <c r="C184" s="405" t="s">
        <v>58</v>
      </c>
      <c r="D184" s="405" t="s">
        <v>59</v>
      </c>
      <c r="E184" s="406">
        <v>9072</v>
      </c>
      <c r="F184" s="407" t="s">
        <v>656</v>
      </c>
      <c r="G184" s="474">
        <v>43298</v>
      </c>
      <c r="H184" s="405">
        <v>120</v>
      </c>
      <c r="I184" s="474">
        <v>43306</v>
      </c>
      <c r="J184" s="412">
        <v>9072</v>
      </c>
      <c r="K184" s="406">
        <v>0</v>
      </c>
      <c r="L184" s="406">
        <v>471</v>
      </c>
      <c r="M184" s="405" t="s">
        <v>652</v>
      </c>
      <c r="N184" s="405" t="s">
        <v>145</v>
      </c>
      <c r="O184" s="413">
        <v>540</v>
      </c>
      <c r="P184" s="441" t="s">
        <v>239</v>
      </c>
      <c r="Q184" s="413">
        <v>16.8</v>
      </c>
      <c r="R184" s="428">
        <v>9072</v>
      </c>
      <c r="S184" s="452" t="s">
        <v>146</v>
      </c>
      <c r="T184" s="414">
        <v>180</v>
      </c>
      <c r="U184" s="453">
        <v>540</v>
      </c>
      <c r="V184" s="405" t="s">
        <v>657</v>
      </c>
      <c r="W184" s="404">
        <v>43064</v>
      </c>
      <c r="X184" s="419"/>
      <c r="Y184" s="422">
        <v>0.17</v>
      </c>
      <c r="Z184" s="428"/>
    </row>
    <row r="185" spans="1:29" s="181" customFormat="1" ht="12.15" customHeight="1">
      <c r="A185" s="403" t="s">
        <v>590</v>
      </c>
      <c r="B185" s="474">
        <v>43178</v>
      </c>
      <c r="C185" s="405" t="s">
        <v>58</v>
      </c>
      <c r="D185" s="405" t="s">
        <v>59</v>
      </c>
      <c r="E185" s="406">
        <v>6588</v>
      </c>
      <c r="F185" s="407" t="s">
        <v>651</v>
      </c>
      <c r="G185" s="474">
        <v>43298</v>
      </c>
      <c r="H185" s="405">
        <v>120</v>
      </c>
      <c r="I185" s="474">
        <v>43306</v>
      </c>
      <c r="J185" s="412">
        <v>6588</v>
      </c>
      <c r="K185" s="406">
        <v>0</v>
      </c>
      <c r="L185" s="406">
        <v>471</v>
      </c>
      <c r="M185" s="405" t="s">
        <v>652</v>
      </c>
      <c r="N185" s="405" t="s">
        <v>653</v>
      </c>
      <c r="O185" s="413">
        <v>360</v>
      </c>
      <c r="P185" s="414" t="s">
        <v>239</v>
      </c>
      <c r="Q185" s="414">
        <v>18.3</v>
      </c>
      <c r="R185" s="414">
        <v>6588</v>
      </c>
      <c r="S185" s="405" t="s">
        <v>654</v>
      </c>
      <c r="T185" s="414">
        <v>180</v>
      </c>
      <c r="U185" s="413">
        <v>360</v>
      </c>
      <c r="V185" s="405" t="s">
        <v>658</v>
      </c>
      <c r="W185" s="404">
        <v>43069</v>
      </c>
      <c r="X185" s="419"/>
      <c r="Y185" s="422">
        <v>0.17</v>
      </c>
      <c r="Z185" s="428"/>
    </row>
    <row r="186" spans="1:29" s="181" customFormat="1" ht="12.15" customHeight="1">
      <c r="A186" s="403" t="s">
        <v>590</v>
      </c>
      <c r="B186" s="474">
        <v>43178</v>
      </c>
      <c r="C186" s="405" t="s">
        <v>58</v>
      </c>
      <c r="D186" s="405" t="s">
        <v>59</v>
      </c>
      <c r="E186" s="406">
        <v>71250</v>
      </c>
      <c r="F186" s="407" t="s">
        <v>659</v>
      </c>
      <c r="G186" s="474">
        <v>43298</v>
      </c>
      <c r="H186" s="405">
        <v>120</v>
      </c>
      <c r="I186" s="474">
        <v>43306</v>
      </c>
      <c r="J186" s="412">
        <v>71250</v>
      </c>
      <c r="K186" s="406">
        <v>0</v>
      </c>
      <c r="L186" s="406">
        <v>471</v>
      </c>
      <c r="M186" s="405" t="s">
        <v>243</v>
      </c>
      <c r="N186" s="405" t="s">
        <v>385</v>
      </c>
      <c r="O186" s="413">
        <v>4750</v>
      </c>
      <c r="P186" s="414" t="s">
        <v>239</v>
      </c>
      <c r="Q186" s="414">
        <v>15</v>
      </c>
      <c r="R186" s="414">
        <v>71250</v>
      </c>
      <c r="S186" s="405" t="s">
        <v>386</v>
      </c>
      <c r="T186" s="414">
        <v>950</v>
      </c>
      <c r="U186" s="413">
        <v>4750</v>
      </c>
      <c r="V186" s="405" t="s">
        <v>660</v>
      </c>
      <c r="W186" s="404">
        <v>43106</v>
      </c>
      <c r="X186" s="419"/>
      <c r="Y186" s="422">
        <v>0.17</v>
      </c>
      <c r="Z186" s="428"/>
    </row>
    <row r="187" spans="1:29" s="181" customFormat="1" ht="12.15" customHeight="1">
      <c r="A187" s="403" t="s">
        <v>590</v>
      </c>
      <c r="B187" s="474">
        <v>43156</v>
      </c>
      <c r="C187" s="405" t="s">
        <v>58</v>
      </c>
      <c r="D187" s="405" t="s">
        <v>59</v>
      </c>
      <c r="E187" s="406">
        <v>114000</v>
      </c>
      <c r="F187" s="407" t="s">
        <v>661</v>
      </c>
      <c r="G187" s="474">
        <v>43276</v>
      </c>
      <c r="H187" s="405">
        <v>120</v>
      </c>
      <c r="I187" s="474">
        <v>43306</v>
      </c>
      <c r="J187" s="412">
        <v>114000</v>
      </c>
      <c r="K187" s="406">
        <v>0</v>
      </c>
      <c r="L187" s="406">
        <v>199</v>
      </c>
      <c r="M187" s="405" t="s">
        <v>647</v>
      </c>
      <c r="N187" s="405" t="s">
        <v>385</v>
      </c>
      <c r="O187" s="413">
        <v>7600</v>
      </c>
      <c r="P187" s="414" t="s">
        <v>239</v>
      </c>
      <c r="Q187" s="414">
        <v>15</v>
      </c>
      <c r="R187" s="414">
        <v>114000</v>
      </c>
      <c r="S187" s="405" t="s">
        <v>386</v>
      </c>
      <c r="T187" s="414">
        <v>950</v>
      </c>
      <c r="U187" s="413">
        <v>7600</v>
      </c>
      <c r="V187" s="405" t="s">
        <v>662</v>
      </c>
      <c r="W187" s="404">
        <v>43119</v>
      </c>
      <c r="X187" s="419"/>
      <c r="Y187" s="422">
        <v>0.17</v>
      </c>
      <c r="Z187" s="428"/>
    </row>
    <row r="188" spans="1:29" s="181" customFormat="1" ht="12.15" customHeight="1">
      <c r="A188" s="403" t="s">
        <v>590</v>
      </c>
      <c r="B188" s="474">
        <v>43156</v>
      </c>
      <c r="C188" s="405" t="s">
        <v>58</v>
      </c>
      <c r="D188" s="405" t="s">
        <v>59</v>
      </c>
      <c r="E188" s="406">
        <v>28500</v>
      </c>
      <c r="F188" s="407" t="s">
        <v>663</v>
      </c>
      <c r="G188" s="474">
        <v>43276</v>
      </c>
      <c r="H188" s="405">
        <v>120</v>
      </c>
      <c r="I188" s="474">
        <v>43306</v>
      </c>
      <c r="J188" s="412">
        <v>28500</v>
      </c>
      <c r="K188" s="406">
        <v>0</v>
      </c>
      <c r="L188" s="406">
        <v>199</v>
      </c>
      <c r="M188" s="405" t="s">
        <v>647</v>
      </c>
      <c r="N188" s="405" t="s">
        <v>385</v>
      </c>
      <c r="O188" s="413">
        <v>1900</v>
      </c>
      <c r="P188" s="414" t="s">
        <v>239</v>
      </c>
      <c r="Q188" s="414">
        <v>15</v>
      </c>
      <c r="R188" s="414">
        <v>28500</v>
      </c>
      <c r="S188" s="405" t="s">
        <v>386</v>
      </c>
      <c r="T188" s="414">
        <v>950</v>
      </c>
      <c r="U188" s="413">
        <v>1900</v>
      </c>
      <c r="V188" s="405" t="s">
        <v>662</v>
      </c>
      <c r="W188" s="404">
        <v>43119</v>
      </c>
      <c r="X188" s="419"/>
      <c r="Y188" s="422">
        <v>0.17</v>
      </c>
      <c r="Z188" s="428"/>
    </row>
    <row r="189" spans="1:29" s="181" customFormat="1" ht="12.15" customHeight="1">
      <c r="A189" s="403" t="s">
        <v>590</v>
      </c>
      <c r="B189" s="474">
        <v>43178</v>
      </c>
      <c r="C189" s="405" t="s">
        <v>58</v>
      </c>
      <c r="D189" s="405" t="s">
        <v>59</v>
      </c>
      <c r="E189" s="406">
        <v>9072</v>
      </c>
      <c r="F189" s="407" t="s">
        <v>656</v>
      </c>
      <c r="G189" s="474">
        <v>43298</v>
      </c>
      <c r="H189" s="405">
        <v>120</v>
      </c>
      <c r="I189" s="474">
        <v>43306</v>
      </c>
      <c r="J189" s="412">
        <v>9072</v>
      </c>
      <c r="K189" s="406">
        <v>0</v>
      </c>
      <c r="L189" s="406">
        <v>471</v>
      </c>
      <c r="M189" s="405" t="s">
        <v>652</v>
      </c>
      <c r="N189" s="405" t="s">
        <v>145</v>
      </c>
      <c r="O189" s="413">
        <v>540</v>
      </c>
      <c r="P189" s="414" t="s">
        <v>239</v>
      </c>
      <c r="Q189" s="414">
        <v>16.8</v>
      </c>
      <c r="R189" s="414">
        <v>9072</v>
      </c>
      <c r="S189" s="405" t="s">
        <v>146</v>
      </c>
      <c r="T189" s="414">
        <v>180</v>
      </c>
      <c r="U189" s="413">
        <v>540</v>
      </c>
      <c r="V189" s="405" t="s">
        <v>664</v>
      </c>
      <c r="W189" s="404">
        <v>43127</v>
      </c>
      <c r="X189" s="419"/>
      <c r="Y189" s="422">
        <v>0.17</v>
      </c>
      <c r="Z189" s="428"/>
    </row>
    <row r="190" spans="1:29" s="181" customFormat="1" ht="12.15" customHeight="1">
      <c r="A190" s="403" t="s">
        <v>590</v>
      </c>
      <c r="B190" s="474">
        <v>43178</v>
      </c>
      <c r="C190" s="405" t="s">
        <v>58</v>
      </c>
      <c r="D190" s="405" t="s">
        <v>59</v>
      </c>
      <c r="E190" s="406">
        <v>30240</v>
      </c>
      <c r="F190" s="407" t="s">
        <v>656</v>
      </c>
      <c r="G190" s="474">
        <v>43298</v>
      </c>
      <c r="H190" s="405">
        <v>120</v>
      </c>
      <c r="I190" s="474">
        <v>43306</v>
      </c>
      <c r="J190" s="412">
        <v>30240</v>
      </c>
      <c r="K190" s="406">
        <v>0</v>
      </c>
      <c r="L190" s="406">
        <v>471</v>
      </c>
      <c r="M190" s="405" t="s">
        <v>652</v>
      </c>
      <c r="N190" s="405" t="s">
        <v>145</v>
      </c>
      <c r="O190" s="413">
        <v>1800</v>
      </c>
      <c r="P190" s="414" t="s">
        <v>239</v>
      </c>
      <c r="Q190" s="414">
        <v>16.8</v>
      </c>
      <c r="R190" s="414">
        <v>30240</v>
      </c>
      <c r="S190" s="405" t="s">
        <v>146</v>
      </c>
      <c r="T190" s="414">
        <v>180</v>
      </c>
      <c r="U190" s="413">
        <v>1800</v>
      </c>
      <c r="V190" s="405" t="s">
        <v>664</v>
      </c>
      <c r="W190" s="404">
        <v>43127</v>
      </c>
      <c r="X190" s="419"/>
      <c r="Y190" s="422">
        <v>0.17</v>
      </c>
      <c r="Z190" s="428"/>
    </row>
    <row r="191" spans="1:29" s="181" customFormat="1" ht="12.15" customHeight="1">
      <c r="A191" s="403" t="s">
        <v>590</v>
      </c>
      <c r="B191" s="474">
        <v>43178</v>
      </c>
      <c r="C191" s="405" t="s">
        <v>58</v>
      </c>
      <c r="D191" s="405" t="s">
        <v>59</v>
      </c>
      <c r="E191" s="406">
        <v>14250</v>
      </c>
      <c r="F191" s="407" t="s">
        <v>665</v>
      </c>
      <c r="G191" s="474">
        <v>43298</v>
      </c>
      <c r="H191" s="405">
        <v>120</v>
      </c>
      <c r="I191" s="474">
        <v>43306</v>
      </c>
      <c r="J191" s="412">
        <v>14250</v>
      </c>
      <c r="K191" s="406">
        <v>0</v>
      </c>
      <c r="L191" s="406">
        <v>471</v>
      </c>
      <c r="M191" s="405" t="s">
        <v>243</v>
      </c>
      <c r="N191" s="405" t="s">
        <v>385</v>
      </c>
      <c r="O191" s="413">
        <v>950</v>
      </c>
      <c r="P191" s="414" t="s">
        <v>239</v>
      </c>
      <c r="Q191" s="414">
        <v>15</v>
      </c>
      <c r="R191" s="414">
        <v>14250</v>
      </c>
      <c r="S191" s="405" t="s">
        <v>386</v>
      </c>
      <c r="T191" s="414">
        <v>950</v>
      </c>
      <c r="U191" s="413">
        <v>950</v>
      </c>
      <c r="V191" s="405" t="s">
        <v>666</v>
      </c>
      <c r="W191" s="404">
        <v>43129</v>
      </c>
      <c r="X191" s="419"/>
      <c r="Y191" s="422">
        <v>0.17</v>
      </c>
      <c r="Z191" s="428"/>
    </row>
    <row r="192" spans="1:29" s="181" customFormat="1" ht="12.15" customHeight="1">
      <c r="A192" s="403" t="s">
        <v>590</v>
      </c>
      <c r="B192" s="474">
        <v>43178</v>
      </c>
      <c r="C192" s="405" t="s">
        <v>58</v>
      </c>
      <c r="D192" s="405" t="s">
        <v>59</v>
      </c>
      <c r="E192" s="406">
        <v>99750</v>
      </c>
      <c r="F192" s="407" t="s">
        <v>665</v>
      </c>
      <c r="G192" s="474">
        <v>43298</v>
      </c>
      <c r="H192" s="405">
        <v>120</v>
      </c>
      <c r="I192" s="474">
        <v>43306</v>
      </c>
      <c r="J192" s="412">
        <v>99750</v>
      </c>
      <c r="K192" s="406">
        <v>0</v>
      </c>
      <c r="L192" s="406">
        <v>471</v>
      </c>
      <c r="M192" s="405" t="s">
        <v>243</v>
      </c>
      <c r="N192" s="405" t="s">
        <v>385</v>
      </c>
      <c r="O192" s="413">
        <v>6650</v>
      </c>
      <c r="P192" s="414" t="s">
        <v>239</v>
      </c>
      <c r="Q192" s="414">
        <v>15</v>
      </c>
      <c r="R192" s="414">
        <v>99750</v>
      </c>
      <c r="S192" s="405" t="s">
        <v>386</v>
      </c>
      <c r="T192" s="414">
        <v>950</v>
      </c>
      <c r="U192" s="413">
        <v>6650</v>
      </c>
      <c r="V192" s="405" t="s">
        <v>666</v>
      </c>
      <c r="W192" s="404">
        <v>43129</v>
      </c>
      <c r="X192" s="419"/>
      <c r="Y192" s="422">
        <v>0.17</v>
      </c>
      <c r="Z192" s="428"/>
    </row>
    <row r="193" spans="1:26" s="181" customFormat="1" ht="12.15" customHeight="1">
      <c r="A193" s="403" t="s">
        <v>590</v>
      </c>
      <c r="B193" s="474">
        <v>43178</v>
      </c>
      <c r="C193" s="405" t="s">
        <v>58</v>
      </c>
      <c r="D193" s="405" t="s">
        <v>59</v>
      </c>
      <c r="E193" s="406">
        <v>12444</v>
      </c>
      <c r="F193" s="407" t="s">
        <v>651</v>
      </c>
      <c r="G193" s="474">
        <v>43298</v>
      </c>
      <c r="H193" s="405">
        <v>120</v>
      </c>
      <c r="I193" s="474">
        <v>43306</v>
      </c>
      <c r="J193" s="412">
        <v>12444</v>
      </c>
      <c r="K193" s="406">
        <v>0</v>
      </c>
      <c r="L193" s="406">
        <v>471</v>
      </c>
      <c r="M193" s="405" t="s">
        <v>652</v>
      </c>
      <c r="N193" s="405" t="s">
        <v>653</v>
      </c>
      <c r="O193" s="413">
        <v>680</v>
      </c>
      <c r="P193" s="414" t="s">
        <v>239</v>
      </c>
      <c r="Q193" s="414">
        <v>18.3</v>
      </c>
      <c r="R193" s="414">
        <v>12444</v>
      </c>
      <c r="S193" s="405" t="s">
        <v>654</v>
      </c>
      <c r="T193" s="414">
        <v>170</v>
      </c>
      <c r="U193" s="413">
        <v>680</v>
      </c>
      <c r="V193" s="405" t="s">
        <v>667</v>
      </c>
      <c r="W193" s="404">
        <v>43133</v>
      </c>
      <c r="X193" s="419"/>
      <c r="Y193" s="422">
        <v>0.17</v>
      </c>
      <c r="Z193" s="428"/>
    </row>
    <row r="194" spans="1:26" s="181" customFormat="1" ht="12.15" customHeight="1">
      <c r="A194" s="403" t="s">
        <v>590</v>
      </c>
      <c r="B194" s="474">
        <v>43156</v>
      </c>
      <c r="C194" s="405" t="s">
        <v>58</v>
      </c>
      <c r="D194" s="405" t="s">
        <v>59</v>
      </c>
      <c r="E194" s="406">
        <v>14250</v>
      </c>
      <c r="F194" s="407" t="s">
        <v>663</v>
      </c>
      <c r="G194" s="474">
        <v>43276</v>
      </c>
      <c r="H194" s="405">
        <v>120</v>
      </c>
      <c r="I194" s="474">
        <v>43306</v>
      </c>
      <c r="J194" s="412">
        <v>14250</v>
      </c>
      <c r="K194" s="406">
        <v>0</v>
      </c>
      <c r="L194" s="406">
        <v>199</v>
      </c>
      <c r="M194" s="405" t="s">
        <v>647</v>
      </c>
      <c r="N194" s="405" t="s">
        <v>385</v>
      </c>
      <c r="O194" s="413">
        <v>950</v>
      </c>
      <c r="P194" s="414" t="s">
        <v>239</v>
      </c>
      <c r="Q194" s="414">
        <v>15</v>
      </c>
      <c r="R194" s="414">
        <v>14250</v>
      </c>
      <c r="S194" s="405" t="s">
        <v>386</v>
      </c>
      <c r="T194" s="414">
        <v>950</v>
      </c>
      <c r="U194" s="413">
        <v>950</v>
      </c>
      <c r="V194" s="405" t="s">
        <v>648</v>
      </c>
      <c r="W194" s="404">
        <v>43136</v>
      </c>
      <c r="X194" s="419"/>
      <c r="Y194" s="422">
        <v>0.17</v>
      </c>
      <c r="Z194" s="428"/>
    </row>
    <row r="195" spans="1:26" s="181" customFormat="1" ht="12.15" customHeight="1">
      <c r="A195" s="403" t="s">
        <v>590</v>
      </c>
      <c r="B195" s="474">
        <v>43156</v>
      </c>
      <c r="C195" s="405" t="s">
        <v>58</v>
      </c>
      <c r="D195" s="405" t="s">
        <v>59</v>
      </c>
      <c r="E195" s="406">
        <v>14250</v>
      </c>
      <c r="F195" s="407" t="s">
        <v>663</v>
      </c>
      <c r="G195" s="474">
        <v>43276</v>
      </c>
      <c r="H195" s="405">
        <v>120</v>
      </c>
      <c r="I195" s="474">
        <v>43306</v>
      </c>
      <c r="J195" s="412">
        <v>14250</v>
      </c>
      <c r="K195" s="406">
        <v>0</v>
      </c>
      <c r="L195" s="406">
        <v>199</v>
      </c>
      <c r="M195" s="405" t="s">
        <v>647</v>
      </c>
      <c r="N195" s="405" t="s">
        <v>385</v>
      </c>
      <c r="O195" s="413">
        <v>950</v>
      </c>
      <c r="P195" s="414" t="s">
        <v>239</v>
      </c>
      <c r="Q195" s="414">
        <v>15</v>
      </c>
      <c r="R195" s="414">
        <v>14250</v>
      </c>
      <c r="S195" s="405" t="s">
        <v>386</v>
      </c>
      <c r="T195" s="414">
        <v>950</v>
      </c>
      <c r="U195" s="413">
        <v>950</v>
      </c>
      <c r="V195" s="405" t="s">
        <v>648</v>
      </c>
      <c r="W195" s="404">
        <v>43136</v>
      </c>
      <c r="X195" s="419"/>
      <c r="Y195" s="422">
        <v>0.17</v>
      </c>
      <c r="Z195" s="428"/>
    </row>
    <row r="196" spans="1:26" s="181" customFormat="1" ht="12.15" customHeight="1">
      <c r="A196" s="403" t="s">
        <v>590</v>
      </c>
      <c r="B196" s="474">
        <v>43178</v>
      </c>
      <c r="C196" s="405" t="s">
        <v>58</v>
      </c>
      <c r="D196" s="405" t="s">
        <v>59</v>
      </c>
      <c r="E196" s="406">
        <v>114000</v>
      </c>
      <c r="F196" s="407" t="s">
        <v>668</v>
      </c>
      <c r="G196" s="474">
        <v>43298</v>
      </c>
      <c r="H196" s="405">
        <v>120</v>
      </c>
      <c r="I196" s="474">
        <v>43306</v>
      </c>
      <c r="J196" s="412">
        <v>114000</v>
      </c>
      <c r="K196" s="406">
        <v>0</v>
      </c>
      <c r="L196" s="406">
        <v>471</v>
      </c>
      <c r="M196" s="405" t="s">
        <v>243</v>
      </c>
      <c r="N196" s="405" t="s">
        <v>385</v>
      </c>
      <c r="O196" s="413">
        <v>7600</v>
      </c>
      <c r="P196" s="414" t="s">
        <v>239</v>
      </c>
      <c r="Q196" s="414">
        <v>15</v>
      </c>
      <c r="R196" s="414">
        <v>114000</v>
      </c>
      <c r="S196" s="405" t="s">
        <v>386</v>
      </c>
      <c r="T196" s="414">
        <v>950</v>
      </c>
      <c r="U196" s="413">
        <v>7600</v>
      </c>
      <c r="V196" s="405" t="s">
        <v>669</v>
      </c>
      <c r="W196" s="404">
        <v>43138</v>
      </c>
      <c r="X196" s="419"/>
      <c r="Y196" s="422">
        <v>0.17</v>
      </c>
      <c r="Z196" s="428"/>
    </row>
    <row r="197" spans="1:26" s="181" customFormat="1" ht="12.15" customHeight="1">
      <c r="A197" s="403" t="s">
        <v>590</v>
      </c>
      <c r="B197" s="474">
        <v>43178</v>
      </c>
      <c r="C197" s="405" t="s">
        <v>58</v>
      </c>
      <c r="D197" s="405" t="s">
        <v>59</v>
      </c>
      <c r="E197" s="406">
        <v>5400</v>
      </c>
      <c r="F197" s="407" t="s">
        <v>659</v>
      </c>
      <c r="G197" s="474">
        <v>43298</v>
      </c>
      <c r="H197" s="405">
        <v>120</v>
      </c>
      <c r="I197" s="474">
        <v>43306</v>
      </c>
      <c r="J197" s="412">
        <v>5400</v>
      </c>
      <c r="K197" s="406">
        <v>0</v>
      </c>
      <c r="L197" s="406">
        <v>471</v>
      </c>
      <c r="M197" s="405" t="s">
        <v>243</v>
      </c>
      <c r="N197" s="405" t="s">
        <v>385</v>
      </c>
      <c r="O197" s="413">
        <v>360</v>
      </c>
      <c r="P197" s="414" t="s">
        <v>239</v>
      </c>
      <c r="Q197" s="414">
        <v>15</v>
      </c>
      <c r="R197" s="414">
        <v>5400</v>
      </c>
      <c r="S197" s="405" t="s">
        <v>386</v>
      </c>
      <c r="T197" s="414">
        <v>360</v>
      </c>
      <c r="U197" s="413">
        <v>360</v>
      </c>
      <c r="V197" s="405" t="s">
        <v>670</v>
      </c>
      <c r="W197" s="404">
        <v>43138</v>
      </c>
      <c r="X197" s="419"/>
      <c r="Y197" s="422">
        <v>0.17</v>
      </c>
      <c r="Z197" s="428"/>
    </row>
    <row r="198" spans="1:26" s="181" customFormat="1" ht="12.15" customHeight="1">
      <c r="A198" s="403" t="s">
        <v>590</v>
      </c>
      <c r="B198" s="474">
        <v>43178</v>
      </c>
      <c r="C198" s="405" t="s">
        <v>58</v>
      </c>
      <c r="D198" s="405" t="s">
        <v>59</v>
      </c>
      <c r="E198" s="406">
        <v>2460</v>
      </c>
      <c r="F198" s="407" t="s">
        <v>659</v>
      </c>
      <c r="G198" s="474">
        <v>43298</v>
      </c>
      <c r="H198" s="405">
        <v>120</v>
      </c>
      <c r="I198" s="474">
        <v>43306</v>
      </c>
      <c r="J198" s="412">
        <v>2460</v>
      </c>
      <c r="K198" s="406">
        <v>0</v>
      </c>
      <c r="L198" s="406">
        <v>471</v>
      </c>
      <c r="M198" s="405" t="s">
        <v>243</v>
      </c>
      <c r="N198" s="405" t="s">
        <v>385</v>
      </c>
      <c r="O198" s="413">
        <v>164</v>
      </c>
      <c r="P198" s="414" t="s">
        <v>239</v>
      </c>
      <c r="Q198" s="414">
        <v>15</v>
      </c>
      <c r="R198" s="414">
        <v>2460</v>
      </c>
      <c r="S198" s="405" t="s">
        <v>386</v>
      </c>
      <c r="T198" s="414">
        <v>164</v>
      </c>
      <c r="U198" s="413">
        <v>164</v>
      </c>
      <c r="V198" s="405" t="s">
        <v>670</v>
      </c>
      <c r="W198" s="404">
        <v>43138</v>
      </c>
      <c r="X198" s="419"/>
      <c r="Y198" s="422">
        <v>0.17</v>
      </c>
      <c r="Z198" s="428"/>
    </row>
    <row r="199" spans="1:26" s="181" customFormat="1" ht="12.15" customHeight="1">
      <c r="A199" s="403" t="s">
        <v>590</v>
      </c>
      <c r="B199" s="474">
        <v>43178</v>
      </c>
      <c r="C199" s="405" t="s">
        <v>58</v>
      </c>
      <c r="D199" s="405" t="s">
        <v>59</v>
      </c>
      <c r="E199" s="406">
        <v>1500</v>
      </c>
      <c r="F199" s="407" t="s">
        <v>659</v>
      </c>
      <c r="G199" s="474">
        <v>43298</v>
      </c>
      <c r="H199" s="405">
        <v>120</v>
      </c>
      <c r="I199" s="474">
        <v>43306</v>
      </c>
      <c r="J199" s="412">
        <v>1500</v>
      </c>
      <c r="K199" s="406">
        <v>0</v>
      </c>
      <c r="L199" s="406">
        <v>471</v>
      </c>
      <c r="M199" s="405" t="s">
        <v>243</v>
      </c>
      <c r="N199" s="405" t="s">
        <v>385</v>
      </c>
      <c r="O199" s="413">
        <v>100</v>
      </c>
      <c r="P199" s="414" t="s">
        <v>239</v>
      </c>
      <c r="Q199" s="414">
        <v>15</v>
      </c>
      <c r="R199" s="414">
        <v>1500</v>
      </c>
      <c r="S199" s="405" t="s">
        <v>386</v>
      </c>
      <c r="T199" s="414">
        <v>100</v>
      </c>
      <c r="U199" s="413">
        <v>100</v>
      </c>
      <c r="V199" s="405" t="s">
        <v>670</v>
      </c>
      <c r="W199" s="404">
        <v>43138</v>
      </c>
      <c r="X199" s="419"/>
      <c r="Y199" s="422">
        <v>0.17</v>
      </c>
      <c r="Z199" s="428"/>
    </row>
    <row r="200" spans="1:26" s="181" customFormat="1" ht="12.15" customHeight="1">
      <c r="A200" s="403" t="s">
        <v>590</v>
      </c>
      <c r="B200" s="474">
        <v>43178</v>
      </c>
      <c r="C200" s="405" t="s">
        <v>58</v>
      </c>
      <c r="D200" s="405" t="s">
        <v>59</v>
      </c>
      <c r="E200" s="406">
        <v>4890</v>
      </c>
      <c r="F200" s="407" t="s">
        <v>659</v>
      </c>
      <c r="G200" s="474">
        <v>43298</v>
      </c>
      <c r="H200" s="405">
        <v>120</v>
      </c>
      <c r="I200" s="474">
        <v>43306</v>
      </c>
      <c r="J200" s="412">
        <v>4890</v>
      </c>
      <c r="K200" s="406">
        <v>0</v>
      </c>
      <c r="L200" s="406">
        <v>471</v>
      </c>
      <c r="M200" s="405" t="s">
        <v>243</v>
      </c>
      <c r="N200" s="405" t="s">
        <v>385</v>
      </c>
      <c r="O200" s="413">
        <v>326</v>
      </c>
      <c r="P200" s="414" t="s">
        <v>239</v>
      </c>
      <c r="Q200" s="414">
        <v>15</v>
      </c>
      <c r="R200" s="414">
        <v>4890</v>
      </c>
      <c r="S200" s="405" t="s">
        <v>386</v>
      </c>
      <c r="T200" s="414">
        <v>326</v>
      </c>
      <c r="U200" s="413">
        <v>326</v>
      </c>
      <c r="V200" s="405" t="s">
        <v>670</v>
      </c>
      <c r="W200" s="404">
        <v>43138</v>
      </c>
      <c r="X200" s="419"/>
      <c r="Y200" s="422">
        <v>0.17</v>
      </c>
      <c r="Z200" s="428"/>
    </row>
    <row r="201" spans="1:26" s="181" customFormat="1" ht="12.15" customHeight="1">
      <c r="A201" s="403" t="s">
        <v>590</v>
      </c>
      <c r="B201" s="474">
        <v>43178</v>
      </c>
      <c r="C201" s="405" t="s">
        <v>58</v>
      </c>
      <c r="D201" s="405" t="s">
        <v>59</v>
      </c>
      <c r="E201" s="406">
        <v>28500</v>
      </c>
      <c r="F201" s="407" t="s">
        <v>659</v>
      </c>
      <c r="G201" s="474">
        <v>43298</v>
      </c>
      <c r="H201" s="405">
        <v>120</v>
      </c>
      <c r="I201" s="474">
        <v>43306</v>
      </c>
      <c r="J201" s="412">
        <v>28500</v>
      </c>
      <c r="K201" s="406">
        <v>0</v>
      </c>
      <c r="L201" s="406">
        <v>471</v>
      </c>
      <c r="M201" s="405" t="s">
        <v>243</v>
      </c>
      <c r="N201" s="405" t="s">
        <v>385</v>
      </c>
      <c r="O201" s="413">
        <v>1900</v>
      </c>
      <c r="P201" s="414" t="s">
        <v>239</v>
      </c>
      <c r="Q201" s="414">
        <v>15</v>
      </c>
      <c r="R201" s="414">
        <v>28500</v>
      </c>
      <c r="S201" s="405" t="s">
        <v>386</v>
      </c>
      <c r="T201" s="414">
        <v>950</v>
      </c>
      <c r="U201" s="413">
        <v>1900</v>
      </c>
      <c r="V201" s="405" t="s">
        <v>669</v>
      </c>
      <c r="W201" s="404">
        <v>43138</v>
      </c>
      <c r="X201" s="419"/>
      <c r="Y201" s="422">
        <v>0.17</v>
      </c>
      <c r="Z201" s="428"/>
    </row>
    <row r="202" spans="1:26" s="181" customFormat="1" ht="12.15" customHeight="1">
      <c r="A202" s="403" t="s">
        <v>590</v>
      </c>
      <c r="B202" s="474">
        <v>43178</v>
      </c>
      <c r="C202" s="405" t="s">
        <v>58</v>
      </c>
      <c r="D202" s="405" t="s">
        <v>59</v>
      </c>
      <c r="E202" s="406">
        <v>3024</v>
      </c>
      <c r="F202" s="407" t="s">
        <v>656</v>
      </c>
      <c r="G202" s="474">
        <v>43298</v>
      </c>
      <c r="H202" s="405">
        <v>120</v>
      </c>
      <c r="I202" s="474">
        <v>43306</v>
      </c>
      <c r="J202" s="412">
        <v>3024</v>
      </c>
      <c r="K202" s="406">
        <v>0</v>
      </c>
      <c r="L202" s="406">
        <v>471</v>
      </c>
      <c r="M202" s="405" t="s">
        <v>652</v>
      </c>
      <c r="N202" s="405" t="s">
        <v>145</v>
      </c>
      <c r="O202" s="413">
        <v>180</v>
      </c>
      <c r="P202" s="414" t="s">
        <v>239</v>
      </c>
      <c r="Q202" s="414">
        <v>16.8</v>
      </c>
      <c r="R202" s="414">
        <v>3024</v>
      </c>
      <c r="S202" s="405" t="s">
        <v>146</v>
      </c>
      <c r="T202" s="414">
        <v>180</v>
      </c>
      <c r="U202" s="413">
        <v>180</v>
      </c>
      <c r="V202" s="405" t="s">
        <v>671</v>
      </c>
      <c r="W202" s="404">
        <v>43175</v>
      </c>
      <c r="X202" s="419"/>
      <c r="Y202" s="422">
        <v>0.17</v>
      </c>
      <c r="Z202" s="428"/>
    </row>
    <row r="203" spans="1:26" s="181" customFormat="1" ht="12.15" customHeight="1">
      <c r="A203" s="403" t="s">
        <v>590</v>
      </c>
      <c r="B203" s="474">
        <v>43178</v>
      </c>
      <c r="C203" s="405" t="s">
        <v>58</v>
      </c>
      <c r="D203" s="405" t="s">
        <v>59</v>
      </c>
      <c r="E203" s="406">
        <v>3024</v>
      </c>
      <c r="F203" s="407" t="s">
        <v>656</v>
      </c>
      <c r="G203" s="474">
        <v>43298</v>
      </c>
      <c r="H203" s="405">
        <v>120</v>
      </c>
      <c r="I203" s="474">
        <v>43306</v>
      </c>
      <c r="J203" s="412">
        <v>3024</v>
      </c>
      <c r="K203" s="406">
        <v>0</v>
      </c>
      <c r="L203" s="406">
        <v>471</v>
      </c>
      <c r="M203" s="405" t="s">
        <v>652</v>
      </c>
      <c r="N203" s="405" t="s">
        <v>145</v>
      </c>
      <c r="O203" s="413">
        <v>180</v>
      </c>
      <c r="P203" s="414" t="s">
        <v>239</v>
      </c>
      <c r="Q203" s="414">
        <v>16.8</v>
      </c>
      <c r="R203" s="414">
        <v>3024</v>
      </c>
      <c r="S203" s="405" t="s">
        <v>146</v>
      </c>
      <c r="T203" s="414">
        <v>180</v>
      </c>
      <c r="U203" s="413">
        <v>180</v>
      </c>
      <c r="V203" s="405" t="s">
        <v>671</v>
      </c>
      <c r="W203" s="404">
        <v>43175</v>
      </c>
      <c r="X203" s="419"/>
      <c r="Y203" s="422">
        <v>0.17</v>
      </c>
      <c r="Z203" s="428"/>
    </row>
    <row r="204" spans="1:26" s="181" customFormat="1" ht="12.15" customHeight="1">
      <c r="A204" s="403" t="s">
        <v>590</v>
      </c>
      <c r="B204" s="476">
        <v>42997</v>
      </c>
      <c r="C204" s="405" t="s">
        <v>672</v>
      </c>
      <c r="D204" s="432" t="s">
        <v>673</v>
      </c>
      <c r="E204" s="406">
        <v>10800</v>
      </c>
      <c r="F204" s="430" t="s">
        <v>674</v>
      </c>
      <c r="G204" s="474">
        <v>43087</v>
      </c>
      <c r="H204" s="405">
        <v>90</v>
      </c>
      <c r="I204" s="474">
        <v>43287</v>
      </c>
      <c r="J204" s="412">
        <v>10800</v>
      </c>
      <c r="K204" s="406">
        <v>0</v>
      </c>
      <c r="L204" s="406">
        <v>612</v>
      </c>
      <c r="M204" s="405" t="s">
        <v>282</v>
      </c>
      <c r="N204" s="405" t="s">
        <v>188</v>
      </c>
      <c r="O204" s="413">
        <v>4</v>
      </c>
      <c r="P204" s="414" t="s">
        <v>107</v>
      </c>
      <c r="Q204" s="414">
        <v>2700</v>
      </c>
      <c r="R204" s="414">
        <v>10800</v>
      </c>
      <c r="S204" s="405" t="s">
        <v>190</v>
      </c>
      <c r="T204" s="414">
        <v>170</v>
      </c>
      <c r="U204" s="413">
        <v>680</v>
      </c>
      <c r="V204" s="405" t="s">
        <v>675</v>
      </c>
      <c r="W204" s="404">
        <v>42998</v>
      </c>
      <c r="X204" s="419"/>
      <c r="Y204" s="422">
        <v>0.17</v>
      </c>
      <c r="Z204" s="428"/>
    </row>
    <row r="205" spans="1:26" s="387" customFormat="1" ht="12.15" customHeight="1">
      <c r="A205" s="403" t="s">
        <v>590</v>
      </c>
      <c r="B205" s="476">
        <v>42997</v>
      </c>
      <c r="C205" s="405" t="s">
        <v>672</v>
      </c>
      <c r="D205" s="432" t="s">
        <v>673</v>
      </c>
      <c r="E205" s="406">
        <v>8100</v>
      </c>
      <c r="F205" s="430" t="s">
        <v>674</v>
      </c>
      <c r="G205" s="474">
        <v>43087</v>
      </c>
      <c r="H205" s="405">
        <v>90</v>
      </c>
      <c r="I205" s="474">
        <v>43287</v>
      </c>
      <c r="J205" s="412">
        <v>8100</v>
      </c>
      <c r="K205" s="406">
        <v>0</v>
      </c>
      <c r="L205" s="406">
        <v>612</v>
      </c>
      <c r="M205" s="405" t="s">
        <v>269</v>
      </c>
      <c r="N205" s="405" t="s">
        <v>284</v>
      </c>
      <c r="O205" s="413">
        <v>3</v>
      </c>
      <c r="P205" s="414" t="s">
        <v>107</v>
      </c>
      <c r="Q205" s="414">
        <v>2700</v>
      </c>
      <c r="R205" s="414">
        <v>8100</v>
      </c>
      <c r="S205" s="405" t="s">
        <v>285</v>
      </c>
      <c r="T205" s="414">
        <v>170</v>
      </c>
      <c r="U205" s="413">
        <v>510</v>
      </c>
      <c r="V205" s="405" t="s">
        <v>675</v>
      </c>
      <c r="W205" s="404">
        <v>42998</v>
      </c>
      <c r="X205" s="419"/>
      <c r="Y205" s="422">
        <v>0.17</v>
      </c>
      <c r="Z205" s="428"/>
    </row>
    <row r="206" spans="1:26" s="181" customFormat="1" ht="12.15" customHeight="1">
      <c r="A206" s="403" t="s">
        <v>590</v>
      </c>
      <c r="B206" s="476">
        <v>42997</v>
      </c>
      <c r="C206" s="405" t="s">
        <v>672</v>
      </c>
      <c r="D206" s="432" t="s">
        <v>673</v>
      </c>
      <c r="E206" s="406">
        <v>32000</v>
      </c>
      <c r="F206" s="430" t="s">
        <v>674</v>
      </c>
      <c r="G206" s="474">
        <v>43087</v>
      </c>
      <c r="H206" s="405">
        <v>90</v>
      </c>
      <c r="I206" s="474">
        <v>43287</v>
      </c>
      <c r="J206" s="412">
        <v>32000</v>
      </c>
      <c r="K206" s="406">
        <v>0</v>
      </c>
      <c r="L206" s="406">
        <v>612</v>
      </c>
      <c r="M206" s="405" t="s">
        <v>676</v>
      </c>
      <c r="N206" s="405" t="s">
        <v>677</v>
      </c>
      <c r="O206" s="413">
        <v>10</v>
      </c>
      <c r="P206" s="414" t="s">
        <v>107</v>
      </c>
      <c r="Q206" s="414">
        <v>3200</v>
      </c>
      <c r="R206" s="414">
        <v>32000</v>
      </c>
      <c r="S206" s="405" t="s">
        <v>678</v>
      </c>
      <c r="T206" s="414">
        <v>180</v>
      </c>
      <c r="U206" s="413">
        <v>1800</v>
      </c>
      <c r="V206" s="405" t="s">
        <v>675</v>
      </c>
      <c r="W206" s="404">
        <v>42998</v>
      </c>
      <c r="X206" s="419"/>
      <c r="Y206" s="422">
        <v>0.17</v>
      </c>
      <c r="Z206" s="428"/>
    </row>
    <row r="207" spans="1:26" s="181" customFormat="1" ht="12.15" customHeight="1">
      <c r="A207" s="403" t="s">
        <v>590</v>
      </c>
      <c r="B207" s="474">
        <v>43179</v>
      </c>
      <c r="C207" s="405" t="s">
        <v>679</v>
      </c>
      <c r="D207" s="405" t="s">
        <v>680</v>
      </c>
      <c r="E207" s="406">
        <v>700</v>
      </c>
      <c r="F207" s="407" t="s">
        <v>681</v>
      </c>
      <c r="G207" s="474">
        <v>43269</v>
      </c>
      <c r="H207" s="405">
        <v>90</v>
      </c>
      <c r="I207" s="474">
        <v>43306</v>
      </c>
      <c r="J207" s="412">
        <v>700</v>
      </c>
      <c r="K207" s="406">
        <v>0</v>
      </c>
      <c r="L207" s="406">
        <v>492</v>
      </c>
      <c r="M207" s="405" t="s">
        <v>682</v>
      </c>
      <c r="N207" s="405" t="s">
        <v>412</v>
      </c>
      <c r="O207" s="413">
        <v>2</v>
      </c>
      <c r="P207" s="414" t="s">
        <v>107</v>
      </c>
      <c r="Q207" s="414">
        <v>350</v>
      </c>
      <c r="R207" s="414">
        <v>700</v>
      </c>
      <c r="S207" s="405" t="s">
        <v>413</v>
      </c>
      <c r="T207" s="414">
        <v>17</v>
      </c>
      <c r="U207" s="413">
        <v>34</v>
      </c>
      <c r="V207" s="405" t="s">
        <v>683</v>
      </c>
      <c r="W207" s="404">
        <v>43180</v>
      </c>
      <c r="X207" s="419"/>
      <c r="Y207" s="422">
        <v>0.17</v>
      </c>
      <c r="Z207" s="428"/>
    </row>
    <row r="208" spans="1:26" s="181" customFormat="1" ht="12.15" customHeight="1">
      <c r="A208" s="403" t="s">
        <v>590</v>
      </c>
      <c r="B208" s="474">
        <v>43228</v>
      </c>
      <c r="C208" s="405" t="s">
        <v>679</v>
      </c>
      <c r="D208" s="405" t="s">
        <v>680</v>
      </c>
      <c r="E208" s="406">
        <v>700</v>
      </c>
      <c r="F208" s="407" t="s">
        <v>684</v>
      </c>
      <c r="G208" s="474">
        <v>43318</v>
      </c>
      <c r="H208" s="405">
        <v>90</v>
      </c>
      <c r="I208" s="474">
        <v>43306</v>
      </c>
      <c r="J208" s="412">
        <v>700</v>
      </c>
      <c r="K208" s="406">
        <v>0</v>
      </c>
      <c r="L208" s="406">
        <v>91</v>
      </c>
      <c r="M208" s="405" t="s">
        <v>187</v>
      </c>
      <c r="N208" s="405" t="s">
        <v>188</v>
      </c>
      <c r="O208" s="413">
        <v>3.4000000000000002E-2</v>
      </c>
      <c r="P208" s="414" t="s">
        <v>189</v>
      </c>
      <c r="Q208" s="414">
        <v>20588.2352941176</v>
      </c>
      <c r="R208" s="414">
        <v>700</v>
      </c>
      <c r="S208" s="405" t="s">
        <v>190</v>
      </c>
      <c r="T208" s="414">
        <v>17</v>
      </c>
      <c r="U208" s="413">
        <v>34</v>
      </c>
      <c r="V208" s="405" t="s">
        <v>685</v>
      </c>
      <c r="W208" s="404">
        <v>43227</v>
      </c>
      <c r="X208" s="419"/>
      <c r="Y208" s="422">
        <v>0.159996685723755</v>
      </c>
      <c r="Z208" s="428"/>
    </row>
    <row r="209" spans="1:29" s="181" customFormat="1" ht="12.15" customHeight="1">
      <c r="A209" s="403" t="s">
        <v>590</v>
      </c>
      <c r="B209" s="474">
        <v>43228</v>
      </c>
      <c r="C209" s="405" t="s">
        <v>679</v>
      </c>
      <c r="D209" s="405" t="s">
        <v>680</v>
      </c>
      <c r="E209" s="406">
        <v>700</v>
      </c>
      <c r="F209" s="407" t="s">
        <v>686</v>
      </c>
      <c r="G209" s="474">
        <v>43318</v>
      </c>
      <c r="H209" s="405">
        <v>90</v>
      </c>
      <c r="I209" s="474">
        <v>43306</v>
      </c>
      <c r="J209" s="412">
        <v>700</v>
      </c>
      <c r="K209" s="406">
        <v>0</v>
      </c>
      <c r="L209" s="406">
        <v>91</v>
      </c>
      <c r="M209" s="405" t="s">
        <v>411</v>
      </c>
      <c r="N209" s="405" t="s">
        <v>412</v>
      </c>
      <c r="O209" s="413">
        <v>2</v>
      </c>
      <c r="P209" s="414" t="s">
        <v>107</v>
      </c>
      <c r="Q209" s="414">
        <v>350</v>
      </c>
      <c r="R209" s="414">
        <v>700</v>
      </c>
      <c r="S209" s="405" t="s">
        <v>413</v>
      </c>
      <c r="T209" s="414">
        <v>17</v>
      </c>
      <c r="U209" s="413">
        <v>34</v>
      </c>
      <c r="V209" s="405" t="s">
        <v>685</v>
      </c>
      <c r="W209" s="404">
        <v>43227</v>
      </c>
      <c r="X209" s="419"/>
      <c r="Y209" s="422">
        <v>0.159996685723755</v>
      </c>
      <c r="Z209" s="428"/>
    </row>
    <row r="210" spans="1:29" s="181" customFormat="1" ht="12.15" customHeight="1">
      <c r="A210" s="403" t="s">
        <v>590</v>
      </c>
      <c r="B210" s="474">
        <v>43298</v>
      </c>
      <c r="C210" s="405" t="s">
        <v>687</v>
      </c>
      <c r="D210" s="405" t="s">
        <v>688</v>
      </c>
      <c r="E210" s="406">
        <v>4500</v>
      </c>
      <c r="F210" s="407" t="s">
        <v>689</v>
      </c>
      <c r="G210" s="474">
        <v>43298</v>
      </c>
      <c r="H210" s="405" t="s">
        <v>220</v>
      </c>
      <c r="I210" s="474">
        <v>43311</v>
      </c>
      <c r="J210" s="412">
        <v>4500</v>
      </c>
      <c r="K210" s="406">
        <v>0</v>
      </c>
      <c r="L210" s="406">
        <v>411</v>
      </c>
      <c r="M210" s="405" t="s">
        <v>690</v>
      </c>
      <c r="N210" s="405" t="s">
        <v>691</v>
      </c>
      <c r="O210" s="413">
        <v>1</v>
      </c>
      <c r="P210" s="414" t="s">
        <v>107</v>
      </c>
      <c r="Q210" s="414">
        <v>4500</v>
      </c>
      <c r="R210" s="414">
        <v>4500</v>
      </c>
      <c r="S210" s="405" t="s">
        <v>692</v>
      </c>
      <c r="T210" s="414">
        <v>180</v>
      </c>
      <c r="U210" s="413">
        <v>180</v>
      </c>
      <c r="V210" s="405" t="s">
        <v>693</v>
      </c>
      <c r="W210" s="404">
        <v>43299</v>
      </c>
      <c r="X210" s="419"/>
      <c r="Y210" s="422">
        <v>0.16000010311112001</v>
      </c>
      <c r="Z210" s="428"/>
    </row>
    <row r="211" spans="1:29" s="181" customFormat="1" ht="12.15" customHeight="1">
      <c r="A211" s="403" t="s">
        <v>590</v>
      </c>
      <c r="B211" s="474">
        <v>43061</v>
      </c>
      <c r="C211" s="405" t="s">
        <v>694</v>
      </c>
      <c r="D211" s="405" t="s">
        <v>695</v>
      </c>
      <c r="E211" s="406">
        <v>16000</v>
      </c>
      <c r="F211" s="407" t="s">
        <v>696</v>
      </c>
      <c r="G211" s="474">
        <v>43151</v>
      </c>
      <c r="H211" s="405">
        <v>90</v>
      </c>
      <c r="I211" s="474" t="s">
        <v>697</v>
      </c>
      <c r="J211" s="412">
        <v>15400</v>
      </c>
      <c r="K211" s="406">
        <v>0</v>
      </c>
      <c r="L211" s="406">
        <v>761</v>
      </c>
      <c r="M211" s="405" t="s">
        <v>405</v>
      </c>
      <c r="N211" s="405" t="s">
        <v>141</v>
      </c>
      <c r="O211" s="413">
        <v>4.8125</v>
      </c>
      <c r="P211" s="414" t="s">
        <v>107</v>
      </c>
      <c r="Q211" s="414">
        <v>3200</v>
      </c>
      <c r="R211" s="414">
        <v>16000</v>
      </c>
      <c r="S211" s="405" t="s">
        <v>142</v>
      </c>
      <c r="T211" s="414">
        <v>170</v>
      </c>
      <c r="U211" s="413">
        <v>818.125</v>
      </c>
      <c r="V211" s="405" t="s">
        <v>698</v>
      </c>
      <c r="W211" s="404">
        <v>43062</v>
      </c>
      <c r="X211" s="419" t="s">
        <v>273</v>
      </c>
      <c r="Y211" s="422">
        <v>0.17</v>
      </c>
      <c r="Z211" s="428"/>
      <c r="AB211" s="181">
        <v>4.8125</v>
      </c>
      <c r="AC211" s="181">
        <v>818.125</v>
      </c>
    </row>
    <row r="212" spans="1:29" s="181" customFormat="1" ht="12.15" customHeight="1">
      <c r="A212" s="403" t="s">
        <v>590</v>
      </c>
      <c r="B212" s="474">
        <v>43156</v>
      </c>
      <c r="C212" s="405" t="s">
        <v>694</v>
      </c>
      <c r="D212" s="405" t="s">
        <v>695</v>
      </c>
      <c r="E212" s="406">
        <v>16000</v>
      </c>
      <c r="F212" s="407" t="s">
        <v>699</v>
      </c>
      <c r="G212" s="474">
        <v>43246</v>
      </c>
      <c r="H212" s="405">
        <v>90</v>
      </c>
      <c r="I212" s="474">
        <v>43312</v>
      </c>
      <c r="J212" s="412">
        <v>14600</v>
      </c>
      <c r="K212" s="406">
        <v>1400</v>
      </c>
      <c r="L212" s="406">
        <v>206</v>
      </c>
      <c r="M212" s="405" t="s">
        <v>453</v>
      </c>
      <c r="N212" s="405" t="s">
        <v>141</v>
      </c>
      <c r="O212" s="413">
        <v>4.5625</v>
      </c>
      <c r="P212" s="414" t="s">
        <v>107</v>
      </c>
      <c r="Q212" s="414">
        <v>3200</v>
      </c>
      <c r="R212" s="414">
        <v>16000</v>
      </c>
      <c r="S212" s="405" t="s">
        <v>142</v>
      </c>
      <c r="T212" s="414">
        <v>170</v>
      </c>
      <c r="U212" s="413">
        <v>775.625</v>
      </c>
      <c r="V212" s="405" t="s">
        <v>700</v>
      </c>
      <c r="W212" s="404">
        <v>43156</v>
      </c>
      <c r="X212" s="419" t="s">
        <v>273</v>
      </c>
      <c r="Y212" s="422">
        <v>0.17</v>
      </c>
      <c r="Z212" s="428"/>
      <c r="AB212" s="181">
        <v>4.5625</v>
      </c>
      <c r="AC212" s="181">
        <v>775.625</v>
      </c>
    </row>
    <row r="213" spans="1:29" s="181" customFormat="1" ht="12.15" customHeight="1">
      <c r="A213" s="403" t="s">
        <v>590</v>
      </c>
      <c r="B213" s="474">
        <v>43095</v>
      </c>
      <c r="C213" s="405" t="s">
        <v>701</v>
      </c>
      <c r="D213" s="405" t="s">
        <v>702</v>
      </c>
      <c r="E213" s="406">
        <v>27200</v>
      </c>
      <c r="F213" s="407" t="s">
        <v>703</v>
      </c>
      <c r="G213" s="474">
        <v>43185</v>
      </c>
      <c r="H213" s="405">
        <v>90</v>
      </c>
      <c r="I213" s="474" t="s">
        <v>704</v>
      </c>
      <c r="J213" s="412">
        <v>7200</v>
      </c>
      <c r="K213" s="406">
        <v>0</v>
      </c>
      <c r="L213" s="406">
        <v>627</v>
      </c>
      <c r="M213" s="405" t="s">
        <v>705</v>
      </c>
      <c r="N213" s="405" t="s">
        <v>706</v>
      </c>
      <c r="O213" s="413">
        <v>2.6470588235294099</v>
      </c>
      <c r="P213" s="414" t="s">
        <v>107</v>
      </c>
      <c r="Q213" s="414">
        <v>2720</v>
      </c>
      <c r="R213" s="414">
        <v>27200</v>
      </c>
      <c r="S213" s="405" t="s">
        <v>707</v>
      </c>
      <c r="T213" s="414">
        <v>200</v>
      </c>
      <c r="U213" s="413">
        <v>529.41176470588198</v>
      </c>
      <c r="V213" s="405" t="s">
        <v>708</v>
      </c>
      <c r="W213" s="404">
        <v>43096</v>
      </c>
      <c r="X213" s="419" t="s">
        <v>273</v>
      </c>
      <c r="Y213" s="422">
        <v>0.17</v>
      </c>
      <c r="Z213" s="428"/>
      <c r="AB213" s="181">
        <v>2.6470588235294099</v>
      </c>
      <c r="AC213" s="181">
        <v>529.41176470588198</v>
      </c>
    </row>
    <row r="214" spans="1:29" s="181" customFormat="1" ht="12.15" customHeight="1">
      <c r="A214" s="403" t="s">
        <v>590</v>
      </c>
      <c r="B214" s="474">
        <v>43305</v>
      </c>
      <c r="C214" s="405" t="s">
        <v>701</v>
      </c>
      <c r="D214" s="405" t="s">
        <v>702</v>
      </c>
      <c r="E214" s="406">
        <v>27200</v>
      </c>
      <c r="F214" s="407" t="s">
        <v>709</v>
      </c>
      <c r="G214" s="474">
        <v>43395</v>
      </c>
      <c r="H214" s="405">
        <v>90</v>
      </c>
      <c r="I214" s="474">
        <v>43301</v>
      </c>
      <c r="J214" s="412">
        <v>8400</v>
      </c>
      <c r="K214" s="406">
        <v>18800</v>
      </c>
      <c r="L214" s="406">
        <v>697</v>
      </c>
      <c r="M214" s="405" t="s">
        <v>710</v>
      </c>
      <c r="N214" s="405" t="s">
        <v>706</v>
      </c>
      <c r="O214" s="413">
        <v>3.0882352941176499</v>
      </c>
      <c r="P214" s="414" t="s">
        <v>107</v>
      </c>
      <c r="Q214" s="414">
        <v>2720</v>
      </c>
      <c r="R214" s="414">
        <v>27200</v>
      </c>
      <c r="S214" s="405" t="s">
        <v>707</v>
      </c>
      <c r="T214" s="414">
        <v>200</v>
      </c>
      <c r="U214" s="413">
        <v>617.64705882352905</v>
      </c>
      <c r="V214" s="405" t="s">
        <v>711</v>
      </c>
      <c r="W214" s="404">
        <v>43306</v>
      </c>
      <c r="X214" s="419" t="s">
        <v>273</v>
      </c>
      <c r="Y214" s="422">
        <v>0.15999979529415401</v>
      </c>
      <c r="Z214" s="428"/>
      <c r="AB214" s="181">
        <v>3.0882352941176499</v>
      </c>
      <c r="AC214" s="181">
        <v>617.64705882352905</v>
      </c>
    </row>
    <row r="215" spans="1:29" s="181" customFormat="1" ht="12.15" customHeight="1">
      <c r="A215" s="403" t="s">
        <v>590</v>
      </c>
      <c r="B215" s="474">
        <v>43137</v>
      </c>
      <c r="C215" s="405" t="s">
        <v>701</v>
      </c>
      <c r="D215" s="405" t="s">
        <v>702</v>
      </c>
      <c r="E215" s="406">
        <v>27200</v>
      </c>
      <c r="F215" s="407" t="s">
        <v>712</v>
      </c>
      <c r="G215" s="474">
        <v>43227</v>
      </c>
      <c r="H215" s="405">
        <v>90</v>
      </c>
      <c r="I215" s="474">
        <v>43301</v>
      </c>
      <c r="J215" s="412">
        <v>27200</v>
      </c>
      <c r="K215" s="406">
        <v>0</v>
      </c>
      <c r="L215" s="406">
        <v>172</v>
      </c>
      <c r="M215" s="405" t="s">
        <v>713</v>
      </c>
      <c r="N215" s="405" t="s">
        <v>706</v>
      </c>
      <c r="O215" s="413">
        <v>10</v>
      </c>
      <c r="P215" s="414" t="s">
        <v>107</v>
      </c>
      <c r="Q215" s="414">
        <v>2720</v>
      </c>
      <c r="R215" s="414">
        <v>27200</v>
      </c>
      <c r="S215" s="405" t="s">
        <v>707</v>
      </c>
      <c r="T215" s="414">
        <v>200</v>
      </c>
      <c r="U215" s="413">
        <v>2000</v>
      </c>
      <c r="V215" s="405" t="s">
        <v>714</v>
      </c>
      <c r="W215" s="404">
        <v>43138</v>
      </c>
      <c r="X215" s="419"/>
      <c r="Y215" s="422">
        <v>0.17</v>
      </c>
      <c r="Z215" s="428"/>
    </row>
    <row r="216" spans="1:29" s="181" customFormat="1" ht="12.15" customHeight="1">
      <c r="A216" s="403" t="s">
        <v>590</v>
      </c>
      <c r="B216" s="474">
        <v>43192</v>
      </c>
      <c r="C216" s="405" t="s">
        <v>701</v>
      </c>
      <c r="D216" s="405" t="s">
        <v>702</v>
      </c>
      <c r="E216" s="406">
        <v>27200</v>
      </c>
      <c r="F216" s="407" t="s">
        <v>715</v>
      </c>
      <c r="G216" s="474">
        <v>43282</v>
      </c>
      <c r="H216" s="405">
        <v>90</v>
      </c>
      <c r="I216" s="474">
        <v>43301</v>
      </c>
      <c r="J216" s="412">
        <v>27200</v>
      </c>
      <c r="K216" s="406">
        <v>0</v>
      </c>
      <c r="L216" s="406">
        <v>136</v>
      </c>
      <c r="M216" s="405" t="s">
        <v>716</v>
      </c>
      <c r="N216" s="405" t="s">
        <v>706</v>
      </c>
      <c r="O216" s="413">
        <v>10</v>
      </c>
      <c r="P216" s="414" t="s">
        <v>107</v>
      </c>
      <c r="Q216" s="414">
        <v>2720</v>
      </c>
      <c r="R216" s="414">
        <v>27200</v>
      </c>
      <c r="S216" s="405" t="s">
        <v>707</v>
      </c>
      <c r="T216" s="414">
        <v>200</v>
      </c>
      <c r="U216" s="413">
        <v>2000</v>
      </c>
      <c r="V216" s="405" t="s">
        <v>717</v>
      </c>
      <c r="W216" s="404">
        <v>43193</v>
      </c>
      <c r="X216" s="419"/>
      <c r="Y216" s="422">
        <v>0.17</v>
      </c>
      <c r="Z216" s="428"/>
    </row>
    <row r="217" spans="1:29" s="181" customFormat="1" ht="12.15" customHeight="1">
      <c r="A217" s="403" t="s">
        <v>590</v>
      </c>
      <c r="B217" s="474">
        <v>43264</v>
      </c>
      <c r="C217" s="405" t="s">
        <v>718</v>
      </c>
      <c r="D217" s="405" t="s">
        <v>719</v>
      </c>
      <c r="E217" s="406">
        <v>2578</v>
      </c>
      <c r="F217" s="407" t="s">
        <v>720</v>
      </c>
      <c r="G217" s="474">
        <v>43324</v>
      </c>
      <c r="H217" s="405">
        <v>60</v>
      </c>
      <c r="I217" s="474">
        <v>43311</v>
      </c>
      <c r="J217" s="412">
        <v>2578</v>
      </c>
      <c r="K217" s="406">
        <v>0</v>
      </c>
      <c r="L217" s="406">
        <v>258</v>
      </c>
      <c r="M217" s="405" t="s">
        <v>182</v>
      </c>
      <c r="N217" s="405" t="s">
        <v>183</v>
      </c>
      <c r="O217" s="413">
        <v>1</v>
      </c>
      <c r="P217" s="414" t="s">
        <v>107</v>
      </c>
      <c r="Q217" s="414">
        <v>2578</v>
      </c>
      <c r="R217" s="414">
        <v>2578</v>
      </c>
      <c r="S217" s="405" t="s">
        <v>184</v>
      </c>
      <c r="T217" s="414">
        <v>170</v>
      </c>
      <c r="U217" s="413">
        <v>170</v>
      </c>
      <c r="V217" s="405" t="s">
        <v>721</v>
      </c>
      <c r="W217" s="404">
        <v>43265</v>
      </c>
      <c r="X217" s="419"/>
      <c r="Y217" s="422">
        <v>0.16000197983270401</v>
      </c>
      <c r="Z217" s="428"/>
    </row>
    <row r="218" spans="1:29" s="181" customFormat="1" ht="12.15" customHeight="1">
      <c r="A218" s="403" t="s">
        <v>590</v>
      </c>
      <c r="B218" s="474">
        <v>43203</v>
      </c>
      <c r="C218" s="405" t="s">
        <v>722</v>
      </c>
      <c r="D218" s="405" t="s">
        <v>723</v>
      </c>
      <c r="E218" s="406">
        <v>5800</v>
      </c>
      <c r="F218" s="407" t="s">
        <v>724</v>
      </c>
      <c r="G218" s="474">
        <v>43293</v>
      </c>
      <c r="H218" s="405">
        <v>90</v>
      </c>
      <c r="I218" s="474">
        <v>43301</v>
      </c>
      <c r="J218" s="412">
        <v>5800</v>
      </c>
      <c r="K218" s="406">
        <v>0</v>
      </c>
      <c r="L218" s="406">
        <v>344</v>
      </c>
      <c r="M218" s="405" t="s">
        <v>725</v>
      </c>
      <c r="N218" s="405" t="s">
        <v>726</v>
      </c>
      <c r="O218" s="413">
        <v>1</v>
      </c>
      <c r="P218" s="414" t="s">
        <v>107</v>
      </c>
      <c r="Q218" s="414">
        <v>5800</v>
      </c>
      <c r="R218" s="414">
        <v>5800</v>
      </c>
      <c r="S218" s="405" t="s">
        <v>727</v>
      </c>
      <c r="T218" s="414">
        <v>170</v>
      </c>
      <c r="U218" s="413">
        <v>170</v>
      </c>
      <c r="V218" s="405" t="s">
        <v>728</v>
      </c>
      <c r="W218" s="404">
        <v>43204</v>
      </c>
      <c r="X218" s="419"/>
      <c r="Y218" s="422">
        <v>0.17</v>
      </c>
      <c r="Z218" s="428"/>
    </row>
    <row r="219" spans="1:29" s="181" customFormat="1" ht="12.15" customHeight="1">
      <c r="A219" s="403" t="s">
        <v>590</v>
      </c>
      <c r="B219" s="474">
        <v>43119</v>
      </c>
      <c r="C219" s="405" t="s">
        <v>729</v>
      </c>
      <c r="D219" s="405" t="s">
        <v>730</v>
      </c>
      <c r="E219" s="406">
        <v>6000</v>
      </c>
      <c r="F219" s="407" t="s">
        <v>731</v>
      </c>
      <c r="G219" s="474">
        <v>43209</v>
      </c>
      <c r="H219" s="405">
        <v>90</v>
      </c>
      <c r="I219" s="474">
        <v>43298</v>
      </c>
      <c r="J219" s="412">
        <v>4200</v>
      </c>
      <c r="K219" s="406">
        <v>1800</v>
      </c>
      <c r="L219" s="406">
        <v>462</v>
      </c>
      <c r="M219" s="405" t="s">
        <v>732</v>
      </c>
      <c r="N219" s="405" t="s">
        <v>733</v>
      </c>
      <c r="O219" s="413">
        <v>1.4</v>
      </c>
      <c r="P219" s="414" t="s">
        <v>107</v>
      </c>
      <c r="Q219" s="414">
        <v>3000</v>
      </c>
      <c r="R219" s="414">
        <v>6000</v>
      </c>
      <c r="S219" s="405" t="s">
        <v>734</v>
      </c>
      <c r="T219" s="414">
        <v>170</v>
      </c>
      <c r="U219" s="413">
        <v>238</v>
      </c>
      <c r="V219" s="405" t="s">
        <v>735</v>
      </c>
      <c r="W219" s="404">
        <v>43120</v>
      </c>
      <c r="X219" s="419" t="s">
        <v>273</v>
      </c>
      <c r="Y219" s="422">
        <v>0.17</v>
      </c>
      <c r="Z219" s="428"/>
      <c r="AB219" s="181">
        <v>1.4</v>
      </c>
      <c r="AC219" s="181">
        <v>238</v>
      </c>
    </row>
    <row r="220" spans="1:29" s="181" customFormat="1" ht="12.15" customHeight="1">
      <c r="A220" s="403" t="s">
        <v>590</v>
      </c>
      <c r="B220" s="474">
        <v>43064</v>
      </c>
      <c r="C220" s="405" t="s">
        <v>729</v>
      </c>
      <c r="D220" s="405" t="s">
        <v>730</v>
      </c>
      <c r="E220" s="406">
        <v>6000</v>
      </c>
      <c r="F220" s="407" t="s">
        <v>736</v>
      </c>
      <c r="G220" s="474">
        <v>43154</v>
      </c>
      <c r="H220" s="405">
        <v>90</v>
      </c>
      <c r="I220" s="474">
        <v>43298</v>
      </c>
      <c r="J220" s="412">
        <v>6000</v>
      </c>
      <c r="K220" s="406">
        <v>0</v>
      </c>
      <c r="L220" s="406">
        <v>874</v>
      </c>
      <c r="M220" s="405" t="s">
        <v>281</v>
      </c>
      <c r="N220" s="405" t="s">
        <v>733</v>
      </c>
      <c r="O220" s="413">
        <v>2</v>
      </c>
      <c r="P220" s="414" t="s">
        <v>107</v>
      </c>
      <c r="Q220" s="414">
        <v>3000</v>
      </c>
      <c r="R220" s="414">
        <v>6000</v>
      </c>
      <c r="S220" s="405" t="s">
        <v>734</v>
      </c>
      <c r="T220" s="414">
        <v>170</v>
      </c>
      <c r="U220" s="413">
        <v>340</v>
      </c>
      <c r="V220" s="405" t="s">
        <v>737</v>
      </c>
      <c r="W220" s="404">
        <v>43033</v>
      </c>
      <c r="X220" s="419"/>
      <c r="Y220" s="422">
        <v>0.17</v>
      </c>
      <c r="Z220" s="428"/>
    </row>
    <row r="221" spans="1:29" s="181" customFormat="1" ht="12.15" customHeight="1">
      <c r="A221" s="403" t="s">
        <v>590</v>
      </c>
      <c r="B221" s="474">
        <v>43064</v>
      </c>
      <c r="C221" s="405" t="s">
        <v>729</v>
      </c>
      <c r="D221" s="405" t="s">
        <v>730</v>
      </c>
      <c r="E221" s="406">
        <v>2400</v>
      </c>
      <c r="F221" s="407" t="s">
        <v>736</v>
      </c>
      <c r="G221" s="474">
        <v>43154</v>
      </c>
      <c r="H221" s="405">
        <v>90</v>
      </c>
      <c r="I221" s="474">
        <v>43298</v>
      </c>
      <c r="J221" s="412">
        <v>2400</v>
      </c>
      <c r="K221" s="406">
        <v>0</v>
      </c>
      <c r="L221" s="406">
        <v>874</v>
      </c>
      <c r="M221" s="405" t="s">
        <v>282</v>
      </c>
      <c r="N221" s="405" t="s">
        <v>188</v>
      </c>
      <c r="O221" s="413">
        <v>1</v>
      </c>
      <c r="P221" s="414" t="s">
        <v>107</v>
      </c>
      <c r="Q221" s="414">
        <v>2400</v>
      </c>
      <c r="R221" s="414">
        <v>2400</v>
      </c>
      <c r="S221" s="405" t="s">
        <v>190</v>
      </c>
      <c r="T221" s="414">
        <v>170</v>
      </c>
      <c r="U221" s="413">
        <v>170</v>
      </c>
      <c r="V221" s="405" t="s">
        <v>737</v>
      </c>
      <c r="W221" s="404">
        <v>43033</v>
      </c>
      <c r="X221" s="419"/>
      <c r="Y221" s="422">
        <v>0.17</v>
      </c>
      <c r="Z221" s="428"/>
    </row>
    <row r="222" spans="1:29" s="181" customFormat="1" ht="12.15" customHeight="1">
      <c r="A222" s="403" t="s">
        <v>590</v>
      </c>
      <c r="B222" s="474">
        <v>43064</v>
      </c>
      <c r="C222" s="405" t="s">
        <v>729</v>
      </c>
      <c r="D222" s="405" t="s">
        <v>730</v>
      </c>
      <c r="E222" s="406">
        <v>2400</v>
      </c>
      <c r="F222" s="407" t="s">
        <v>736</v>
      </c>
      <c r="G222" s="474">
        <v>43154</v>
      </c>
      <c r="H222" s="405">
        <v>90</v>
      </c>
      <c r="I222" s="474">
        <v>43298</v>
      </c>
      <c r="J222" s="412">
        <v>2400</v>
      </c>
      <c r="K222" s="406">
        <v>0</v>
      </c>
      <c r="L222" s="406">
        <v>874</v>
      </c>
      <c r="M222" s="405" t="s">
        <v>282</v>
      </c>
      <c r="N222" s="405" t="s">
        <v>188</v>
      </c>
      <c r="O222" s="413">
        <v>1</v>
      </c>
      <c r="P222" s="414" t="s">
        <v>107</v>
      </c>
      <c r="Q222" s="414">
        <v>2400</v>
      </c>
      <c r="R222" s="414">
        <v>2400</v>
      </c>
      <c r="S222" s="405" t="s">
        <v>190</v>
      </c>
      <c r="T222" s="414">
        <v>170</v>
      </c>
      <c r="U222" s="413">
        <v>170</v>
      </c>
      <c r="V222" s="405" t="s">
        <v>738</v>
      </c>
      <c r="W222" s="404">
        <v>43056</v>
      </c>
      <c r="X222" s="419"/>
      <c r="Y222" s="422">
        <v>0.17</v>
      </c>
      <c r="Z222" s="428"/>
    </row>
    <row r="223" spans="1:29" s="181" customFormat="1" ht="12.15" customHeight="1">
      <c r="A223" s="403" t="s">
        <v>590</v>
      </c>
      <c r="B223" s="474">
        <v>43229</v>
      </c>
      <c r="C223" s="405" t="s">
        <v>739</v>
      </c>
      <c r="D223" s="405" t="s">
        <v>740</v>
      </c>
      <c r="E223" s="406">
        <v>10412.16</v>
      </c>
      <c r="F223" s="407" t="s">
        <v>741</v>
      </c>
      <c r="G223" s="474">
        <v>43319</v>
      </c>
      <c r="H223" s="405">
        <v>90</v>
      </c>
      <c r="I223" s="474">
        <v>43311</v>
      </c>
      <c r="J223" s="412">
        <v>10412.16</v>
      </c>
      <c r="K223" s="406">
        <v>0</v>
      </c>
      <c r="L223" s="406">
        <v>106</v>
      </c>
      <c r="M223" s="405" t="s">
        <v>742</v>
      </c>
      <c r="N223" s="405" t="s">
        <v>743</v>
      </c>
      <c r="O223" s="413">
        <v>600</v>
      </c>
      <c r="P223" s="414" t="s">
        <v>239</v>
      </c>
      <c r="Q223" s="414">
        <v>17.3536</v>
      </c>
      <c r="R223" s="414">
        <v>10412.16</v>
      </c>
      <c r="S223" s="405" t="s">
        <v>744</v>
      </c>
      <c r="T223" s="414">
        <v>200</v>
      </c>
      <c r="U223" s="413">
        <v>600</v>
      </c>
      <c r="V223" s="405" t="s">
        <v>745</v>
      </c>
      <c r="W223" s="404">
        <v>43207</v>
      </c>
      <c r="X223" s="419"/>
      <c r="Y223" s="422">
        <v>0.16</v>
      </c>
      <c r="Z223" s="428"/>
    </row>
    <row r="224" spans="1:29" s="181" customFormat="1" ht="12.15" customHeight="1">
      <c r="A224" s="403" t="s">
        <v>590</v>
      </c>
      <c r="B224" s="474">
        <v>43097</v>
      </c>
      <c r="C224" s="405" t="s">
        <v>746</v>
      </c>
      <c r="D224" s="405" t="s">
        <v>747</v>
      </c>
      <c r="E224" s="406">
        <v>2700</v>
      </c>
      <c r="F224" s="407" t="s">
        <v>748</v>
      </c>
      <c r="G224" s="474">
        <v>43127</v>
      </c>
      <c r="H224" s="405">
        <v>30</v>
      </c>
      <c r="I224" s="474">
        <v>43297</v>
      </c>
      <c r="J224" s="412">
        <v>2700</v>
      </c>
      <c r="K224" s="406">
        <v>0</v>
      </c>
      <c r="L224" s="406">
        <v>824</v>
      </c>
      <c r="M224" s="405" t="s">
        <v>749</v>
      </c>
      <c r="N224" s="405" t="s">
        <v>114</v>
      </c>
      <c r="O224" s="413">
        <v>1</v>
      </c>
      <c r="P224" s="414" t="s">
        <v>107</v>
      </c>
      <c r="Q224" s="414">
        <v>2700</v>
      </c>
      <c r="R224" s="414">
        <v>2700</v>
      </c>
      <c r="S224" s="405" t="s">
        <v>115</v>
      </c>
      <c r="T224" s="414">
        <v>170</v>
      </c>
      <c r="U224" s="413">
        <v>170</v>
      </c>
      <c r="V224" s="405" t="s">
        <v>750</v>
      </c>
      <c r="W224" s="404">
        <v>43097</v>
      </c>
      <c r="X224" s="419"/>
      <c r="Y224" s="422">
        <v>0.17</v>
      </c>
      <c r="Z224" s="428"/>
    </row>
    <row r="225" spans="1:30" s="181" customFormat="1" ht="12.15" customHeight="1">
      <c r="A225" s="403" t="s">
        <v>590</v>
      </c>
      <c r="B225" s="474">
        <v>43173</v>
      </c>
      <c r="C225" s="405" t="s">
        <v>746</v>
      </c>
      <c r="D225" s="405" t="s">
        <v>747</v>
      </c>
      <c r="E225" s="406">
        <v>2300</v>
      </c>
      <c r="F225" s="407" t="s">
        <v>751</v>
      </c>
      <c r="G225" s="474">
        <v>43203</v>
      </c>
      <c r="H225" s="405">
        <v>30</v>
      </c>
      <c r="I225" s="474">
        <v>43297</v>
      </c>
      <c r="J225" s="412">
        <v>2300</v>
      </c>
      <c r="K225" s="406">
        <v>0</v>
      </c>
      <c r="L225" s="406">
        <v>439</v>
      </c>
      <c r="M225" s="405" t="s">
        <v>752</v>
      </c>
      <c r="N225" s="405" t="s">
        <v>753</v>
      </c>
      <c r="O225" s="413">
        <v>1</v>
      </c>
      <c r="P225" s="414" t="s">
        <v>107</v>
      </c>
      <c r="Q225" s="414">
        <v>2300</v>
      </c>
      <c r="R225" s="414">
        <v>2300</v>
      </c>
      <c r="S225" s="405" t="s">
        <v>754</v>
      </c>
      <c r="T225" s="414">
        <v>170</v>
      </c>
      <c r="U225" s="413">
        <v>170</v>
      </c>
      <c r="V225" s="405" t="s">
        <v>755</v>
      </c>
      <c r="W225" s="404">
        <v>43174</v>
      </c>
      <c r="X225" s="419"/>
      <c r="Y225" s="422">
        <v>0.17</v>
      </c>
      <c r="Z225" s="428"/>
    </row>
    <row r="226" spans="1:30" s="181" customFormat="1" ht="12.15" customHeight="1">
      <c r="A226" s="403" t="s">
        <v>590</v>
      </c>
      <c r="B226" s="474">
        <v>43173</v>
      </c>
      <c r="C226" s="405" t="s">
        <v>746</v>
      </c>
      <c r="D226" s="405" t="s">
        <v>747</v>
      </c>
      <c r="E226" s="406">
        <v>2700</v>
      </c>
      <c r="F226" s="407" t="s">
        <v>751</v>
      </c>
      <c r="G226" s="474">
        <v>43203</v>
      </c>
      <c r="H226" s="405">
        <v>30</v>
      </c>
      <c r="I226" s="474">
        <v>43297</v>
      </c>
      <c r="J226" s="412">
        <v>2700</v>
      </c>
      <c r="K226" s="406">
        <v>0</v>
      </c>
      <c r="L226" s="406">
        <v>439</v>
      </c>
      <c r="M226" s="405" t="s">
        <v>120</v>
      </c>
      <c r="N226" s="405" t="s">
        <v>114</v>
      </c>
      <c r="O226" s="413">
        <v>1</v>
      </c>
      <c r="P226" s="414" t="s">
        <v>107</v>
      </c>
      <c r="Q226" s="414">
        <v>2700</v>
      </c>
      <c r="R226" s="414">
        <v>2700</v>
      </c>
      <c r="S226" s="405" t="s">
        <v>115</v>
      </c>
      <c r="T226" s="414">
        <v>170</v>
      </c>
      <c r="U226" s="413">
        <v>170</v>
      </c>
      <c r="V226" s="405" t="s">
        <v>755</v>
      </c>
      <c r="W226" s="404">
        <v>43174</v>
      </c>
      <c r="X226" s="419"/>
      <c r="Y226" s="422">
        <v>0.17</v>
      </c>
      <c r="Z226" s="428"/>
    </row>
    <row r="227" spans="1:30" s="181" customFormat="1" ht="12.15" customHeight="1">
      <c r="A227" s="403" t="s">
        <v>590</v>
      </c>
      <c r="B227" s="474">
        <v>43223</v>
      </c>
      <c r="C227" s="405" t="s">
        <v>746</v>
      </c>
      <c r="D227" s="405" t="s">
        <v>747</v>
      </c>
      <c r="E227" s="406">
        <v>3073</v>
      </c>
      <c r="F227" s="407" t="s">
        <v>756</v>
      </c>
      <c r="G227" s="474">
        <v>43253</v>
      </c>
      <c r="H227" s="405">
        <v>30</v>
      </c>
      <c r="I227" s="474">
        <v>43297</v>
      </c>
      <c r="J227" s="412">
        <v>3073</v>
      </c>
      <c r="K227" s="406">
        <v>0</v>
      </c>
      <c r="L227" s="406">
        <v>52</v>
      </c>
      <c r="M227" s="405" t="s">
        <v>133</v>
      </c>
      <c r="N227" s="405" t="s">
        <v>757</v>
      </c>
      <c r="O227" s="413">
        <v>1</v>
      </c>
      <c r="P227" s="414" t="s">
        <v>107</v>
      </c>
      <c r="Q227" s="414">
        <v>3073</v>
      </c>
      <c r="R227" s="414">
        <v>3073</v>
      </c>
      <c r="S227" s="405" t="s">
        <v>758</v>
      </c>
      <c r="T227" s="414">
        <v>170</v>
      </c>
      <c r="U227" s="413">
        <v>170</v>
      </c>
      <c r="V227" s="405" t="s">
        <v>759</v>
      </c>
      <c r="W227" s="404">
        <v>43225</v>
      </c>
      <c r="X227" s="419"/>
      <c r="Y227" s="422">
        <v>0.15999909404561499</v>
      </c>
      <c r="Z227" s="428"/>
    </row>
    <row r="228" spans="1:30" s="181" customFormat="1" ht="12.15" customHeight="1">
      <c r="A228" s="403" t="s">
        <v>590</v>
      </c>
      <c r="B228" s="474">
        <v>43118</v>
      </c>
      <c r="C228" s="405" t="s">
        <v>760</v>
      </c>
      <c r="D228" s="405" t="s">
        <v>761</v>
      </c>
      <c r="E228" s="406">
        <v>2500</v>
      </c>
      <c r="F228" s="407" t="s">
        <v>762</v>
      </c>
      <c r="G228" s="474">
        <v>43208</v>
      </c>
      <c r="H228" s="405">
        <v>90</v>
      </c>
      <c r="I228" s="474">
        <v>43299</v>
      </c>
      <c r="J228" s="412">
        <v>2500</v>
      </c>
      <c r="K228" s="406">
        <v>0</v>
      </c>
      <c r="L228" s="406">
        <v>355</v>
      </c>
      <c r="M228" s="405" t="s">
        <v>212</v>
      </c>
      <c r="N228" s="405" t="s">
        <v>188</v>
      </c>
      <c r="O228" s="413">
        <v>1</v>
      </c>
      <c r="P228" s="414" t="s">
        <v>107</v>
      </c>
      <c r="Q228" s="414">
        <v>2500</v>
      </c>
      <c r="R228" s="414">
        <v>2500</v>
      </c>
      <c r="S228" s="405" t="s">
        <v>190</v>
      </c>
      <c r="T228" s="414">
        <v>170</v>
      </c>
      <c r="U228" s="413">
        <v>170</v>
      </c>
      <c r="V228" s="405" t="s">
        <v>763</v>
      </c>
      <c r="W228" s="404">
        <v>43118</v>
      </c>
      <c r="X228" s="419"/>
      <c r="Y228" s="422">
        <v>0.17</v>
      </c>
      <c r="Z228" s="428"/>
    </row>
    <row r="229" spans="1:30" s="181" customFormat="1" ht="12.15" customHeight="1">
      <c r="A229" s="403" t="s">
        <v>590</v>
      </c>
      <c r="B229" s="474">
        <v>42975</v>
      </c>
      <c r="C229" s="405" t="s">
        <v>764</v>
      </c>
      <c r="D229" s="405" t="s">
        <v>765</v>
      </c>
      <c r="E229" s="406">
        <v>3700</v>
      </c>
      <c r="F229" s="407" t="s">
        <v>766</v>
      </c>
      <c r="G229" s="474">
        <v>43035</v>
      </c>
      <c r="H229" s="405">
        <v>60</v>
      </c>
      <c r="I229" s="474">
        <v>43285</v>
      </c>
      <c r="J229" s="412">
        <v>3700</v>
      </c>
      <c r="K229" s="406">
        <v>0</v>
      </c>
      <c r="L229" s="406">
        <v>953</v>
      </c>
      <c r="M229" s="405" t="s">
        <v>281</v>
      </c>
      <c r="N229" s="405" t="s">
        <v>757</v>
      </c>
      <c r="O229" s="413">
        <v>1</v>
      </c>
      <c r="P229" s="414" t="s">
        <v>107</v>
      </c>
      <c r="Q229" s="414">
        <v>3700</v>
      </c>
      <c r="R229" s="414">
        <v>3700</v>
      </c>
      <c r="S229" s="405" t="s">
        <v>758</v>
      </c>
      <c r="T229" s="414">
        <v>170</v>
      </c>
      <c r="U229" s="413">
        <v>170</v>
      </c>
      <c r="V229" s="405" t="s">
        <v>767</v>
      </c>
      <c r="W229" s="404">
        <v>42954</v>
      </c>
      <c r="X229" s="419"/>
      <c r="Y229" s="422">
        <v>0.17</v>
      </c>
      <c r="AD229" s="386"/>
    </row>
    <row r="230" spans="1:30" s="181" customFormat="1" ht="12.15" customHeight="1">
      <c r="A230" s="403" t="s">
        <v>590</v>
      </c>
      <c r="B230" s="474">
        <v>43041</v>
      </c>
      <c r="C230" s="405" t="s">
        <v>764</v>
      </c>
      <c r="D230" s="405" t="s">
        <v>765</v>
      </c>
      <c r="E230" s="406">
        <v>3700</v>
      </c>
      <c r="F230" s="407" t="s">
        <v>768</v>
      </c>
      <c r="G230" s="474">
        <v>43101</v>
      </c>
      <c r="H230" s="405">
        <v>60</v>
      </c>
      <c r="I230" s="474">
        <v>43285</v>
      </c>
      <c r="J230" s="412">
        <v>3700</v>
      </c>
      <c r="K230" s="406">
        <v>0</v>
      </c>
      <c r="L230" s="406">
        <v>26</v>
      </c>
      <c r="M230" s="405" t="s">
        <v>281</v>
      </c>
      <c r="N230" s="405" t="s">
        <v>757</v>
      </c>
      <c r="O230" s="413">
        <v>1</v>
      </c>
      <c r="P230" s="414" t="s">
        <v>107</v>
      </c>
      <c r="Q230" s="414">
        <v>3700</v>
      </c>
      <c r="R230" s="414">
        <v>3700</v>
      </c>
      <c r="S230" s="405" t="s">
        <v>758</v>
      </c>
      <c r="T230" s="414">
        <v>170</v>
      </c>
      <c r="U230" s="413">
        <v>170</v>
      </c>
      <c r="V230" s="405" t="s">
        <v>769</v>
      </c>
      <c r="W230" s="404">
        <v>43001</v>
      </c>
      <c r="X230" s="419"/>
      <c r="Y230" s="422">
        <v>0.17</v>
      </c>
      <c r="Z230" s="428"/>
    </row>
    <row r="231" spans="1:30" s="181" customFormat="1" ht="12.15" customHeight="1">
      <c r="A231" s="403" t="s">
        <v>590</v>
      </c>
      <c r="B231" s="474">
        <v>43041</v>
      </c>
      <c r="C231" s="405" t="s">
        <v>764</v>
      </c>
      <c r="D231" s="405" t="s">
        <v>765</v>
      </c>
      <c r="E231" s="406">
        <v>3700</v>
      </c>
      <c r="F231" s="407" t="s">
        <v>768</v>
      </c>
      <c r="G231" s="474">
        <v>43101</v>
      </c>
      <c r="H231" s="405">
        <v>60</v>
      </c>
      <c r="I231" s="474">
        <v>43285</v>
      </c>
      <c r="J231" s="412">
        <v>3700</v>
      </c>
      <c r="K231" s="406">
        <v>0</v>
      </c>
      <c r="L231" s="406">
        <v>26</v>
      </c>
      <c r="M231" s="405" t="s">
        <v>281</v>
      </c>
      <c r="N231" s="405" t="s">
        <v>757</v>
      </c>
      <c r="O231" s="413">
        <v>1</v>
      </c>
      <c r="P231" s="414" t="s">
        <v>107</v>
      </c>
      <c r="Q231" s="414">
        <v>3700</v>
      </c>
      <c r="R231" s="414">
        <v>3700</v>
      </c>
      <c r="S231" s="405" t="s">
        <v>758</v>
      </c>
      <c r="T231" s="414">
        <v>170</v>
      </c>
      <c r="U231" s="413">
        <v>170</v>
      </c>
      <c r="V231" s="405" t="s">
        <v>769</v>
      </c>
      <c r="W231" s="404">
        <v>43001</v>
      </c>
      <c r="X231" s="419"/>
      <c r="Y231" s="422">
        <v>0.17</v>
      </c>
      <c r="Z231" s="428"/>
    </row>
    <row r="232" spans="1:30" s="181" customFormat="1" ht="12.15" customHeight="1">
      <c r="A232" s="403" t="s">
        <v>590</v>
      </c>
      <c r="B232" s="474">
        <v>43041</v>
      </c>
      <c r="C232" s="405" t="s">
        <v>764</v>
      </c>
      <c r="D232" s="405" t="s">
        <v>765</v>
      </c>
      <c r="E232" s="406">
        <v>2900</v>
      </c>
      <c r="F232" s="407" t="s">
        <v>768</v>
      </c>
      <c r="G232" s="474">
        <v>43101</v>
      </c>
      <c r="H232" s="405">
        <v>60</v>
      </c>
      <c r="I232" s="474">
        <v>43285</v>
      </c>
      <c r="J232" s="412">
        <v>2900</v>
      </c>
      <c r="K232" s="406">
        <v>0</v>
      </c>
      <c r="L232" s="406">
        <v>26</v>
      </c>
      <c r="M232" s="405" t="s">
        <v>282</v>
      </c>
      <c r="N232" s="405" t="s">
        <v>188</v>
      </c>
      <c r="O232" s="413">
        <v>1</v>
      </c>
      <c r="P232" s="414" t="s">
        <v>107</v>
      </c>
      <c r="Q232" s="414">
        <v>2900</v>
      </c>
      <c r="R232" s="414">
        <v>2900</v>
      </c>
      <c r="S232" s="405" t="s">
        <v>190</v>
      </c>
      <c r="T232" s="414">
        <v>170</v>
      </c>
      <c r="U232" s="413">
        <v>170</v>
      </c>
      <c r="V232" s="405" t="s">
        <v>770</v>
      </c>
      <c r="W232" s="404">
        <v>43025</v>
      </c>
      <c r="X232" s="419"/>
      <c r="Y232" s="422">
        <v>0.17</v>
      </c>
      <c r="Z232" s="428"/>
    </row>
    <row r="233" spans="1:30" s="181" customFormat="1" ht="12.15" customHeight="1">
      <c r="A233" s="403" t="s">
        <v>590</v>
      </c>
      <c r="B233" s="474">
        <v>43095</v>
      </c>
      <c r="C233" s="405" t="s">
        <v>764</v>
      </c>
      <c r="D233" s="405" t="s">
        <v>765</v>
      </c>
      <c r="E233" s="406">
        <v>700</v>
      </c>
      <c r="F233" s="407" t="s">
        <v>771</v>
      </c>
      <c r="G233" s="474">
        <v>43155</v>
      </c>
      <c r="H233" s="405">
        <v>60</v>
      </c>
      <c r="I233" s="474">
        <v>43285</v>
      </c>
      <c r="J233" s="412">
        <v>700</v>
      </c>
      <c r="K233" s="406">
        <v>0</v>
      </c>
      <c r="L233" s="406">
        <v>623</v>
      </c>
      <c r="M233" s="405" t="s">
        <v>772</v>
      </c>
      <c r="N233" s="405" t="s">
        <v>106</v>
      </c>
      <c r="O233" s="413">
        <v>2</v>
      </c>
      <c r="P233" s="414" t="s">
        <v>107</v>
      </c>
      <c r="Q233" s="414">
        <v>350</v>
      </c>
      <c r="R233" s="414">
        <v>700</v>
      </c>
      <c r="S233" s="405" t="s">
        <v>108</v>
      </c>
      <c r="T233" s="414">
        <v>14</v>
      </c>
      <c r="U233" s="413">
        <v>28</v>
      </c>
      <c r="V233" s="405" t="s">
        <v>773</v>
      </c>
      <c r="W233" s="404">
        <v>43033</v>
      </c>
      <c r="X233" s="419"/>
      <c r="Y233" s="422">
        <v>0.17</v>
      </c>
      <c r="Z233" s="428"/>
    </row>
    <row r="234" spans="1:30" s="181" customFormat="1" ht="12.15" customHeight="1">
      <c r="A234" s="403" t="s">
        <v>590</v>
      </c>
      <c r="B234" s="474">
        <v>43095</v>
      </c>
      <c r="C234" s="405" t="s">
        <v>764</v>
      </c>
      <c r="D234" s="405" t="s">
        <v>765</v>
      </c>
      <c r="E234" s="406">
        <v>3700</v>
      </c>
      <c r="F234" s="407" t="s">
        <v>771</v>
      </c>
      <c r="G234" s="474">
        <v>43155</v>
      </c>
      <c r="H234" s="405">
        <v>60</v>
      </c>
      <c r="I234" s="474">
        <v>43285</v>
      </c>
      <c r="J234" s="412">
        <v>3700</v>
      </c>
      <c r="K234" s="406">
        <v>0</v>
      </c>
      <c r="L234" s="406">
        <v>623</v>
      </c>
      <c r="M234" s="405" t="s">
        <v>281</v>
      </c>
      <c r="N234" s="405" t="s">
        <v>757</v>
      </c>
      <c r="O234" s="413">
        <v>1</v>
      </c>
      <c r="P234" s="414" t="s">
        <v>107</v>
      </c>
      <c r="Q234" s="414">
        <v>3700</v>
      </c>
      <c r="R234" s="414">
        <v>3700</v>
      </c>
      <c r="S234" s="405" t="s">
        <v>758</v>
      </c>
      <c r="T234" s="414">
        <v>170</v>
      </c>
      <c r="U234" s="413">
        <v>170</v>
      </c>
      <c r="V234" s="405" t="s">
        <v>774</v>
      </c>
      <c r="W234" s="404">
        <v>43047</v>
      </c>
      <c r="X234" s="419"/>
      <c r="Y234" s="422">
        <v>0.17</v>
      </c>
      <c r="Z234" s="428"/>
    </row>
    <row r="235" spans="1:30" s="181" customFormat="1" ht="12.15" customHeight="1">
      <c r="A235" s="403" t="s">
        <v>590</v>
      </c>
      <c r="B235" s="474">
        <v>43095</v>
      </c>
      <c r="C235" s="405" t="s">
        <v>764</v>
      </c>
      <c r="D235" s="405" t="s">
        <v>765</v>
      </c>
      <c r="E235" s="406">
        <v>2900</v>
      </c>
      <c r="F235" s="407" t="s">
        <v>771</v>
      </c>
      <c r="G235" s="474">
        <v>43155</v>
      </c>
      <c r="H235" s="405">
        <v>60</v>
      </c>
      <c r="I235" s="474">
        <v>43285</v>
      </c>
      <c r="J235" s="412">
        <v>2900</v>
      </c>
      <c r="K235" s="406">
        <v>0</v>
      </c>
      <c r="L235" s="406">
        <v>623</v>
      </c>
      <c r="M235" s="405" t="s">
        <v>282</v>
      </c>
      <c r="N235" s="405" t="s">
        <v>188</v>
      </c>
      <c r="O235" s="413">
        <v>1</v>
      </c>
      <c r="P235" s="414" t="s">
        <v>107</v>
      </c>
      <c r="Q235" s="414">
        <v>2900</v>
      </c>
      <c r="R235" s="414">
        <v>2900</v>
      </c>
      <c r="S235" s="405" t="s">
        <v>190</v>
      </c>
      <c r="T235" s="414">
        <v>170</v>
      </c>
      <c r="U235" s="413">
        <v>170</v>
      </c>
      <c r="V235" s="405" t="s">
        <v>774</v>
      </c>
      <c r="W235" s="404">
        <v>43047</v>
      </c>
      <c r="X235" s="419"/>
      <c r="Y235" s="422">
        <v>0.17</v>
      </c>
      <c r="Z235" s="428"/>
    </row>
    <row r="236" spans="1:30" s="181" customFormat="1" ht="12.15" customHeight="1">
      <c r="A236" s="403" t="s">
        <v>590</v>
      </c>
      <c r="B236" s="474">
        <v>43095</v>
      </c>
      <c r="C236" s="405" t="s">
        <v>764</v>
      </c>
      <c r="D236" s="405" t="s">
        <v>765</v>
      </c>
      <c r="E236" s="406">
        <v>3700</v>
      </c>
      <c r="F236" s="407" t="s">
        <v>771</v>
      </c>
      <c r="G236" s="474">
        <v>43155</v>
      </c>
      <c r="H236" s="405">
        <v>60</v>
      </c>
      <c r="I236" s="474">
        <v>43285</v>
      </c>
      <c r="J236" s="412">
        <v>3700</v>
      </c>
      <c r="K236" s="406">
        <v>0</v>
      </c>
      <c r="L236" s="406">
        <v>623</v>
      </c>
      <c r="M236" s="405" t="s">
        <v>281</v>
      </c>
      <c r="N236" s="405" t="s">
        <v>757</v>
      </c>
      <c r="O236" s="413">
        <v>1</v>
      </c>
      <c r="P236" s="414" t="s">
        <v>107</v>
      </c>
      <c r="Q236" s="414">
        <v>3700</v>
      </c>
      <c r="R236" s="414">
        <v>3700</v>
      </c>
      <c r="S236" s="405" t="s">
        <v>758</v>
      </c>
      <c r="T236" s="414">
        <v>170</v>
      </c>
      <c r="U236" s="413">
        <v>170</v>
      </c>
      <c r="V236" s="405" t="s">
        <v>775</v>
      </c>
      <c r="W236" s="404">
        <v>43077</v>
      </c>
      <c r="X236" s="419"/>
      <c r="Y236" s="422">
        <v>0.17</v>
      </c>
      <c r="Z236" s="428"/>
    </row>
    <row r="237" spans="1:30" s="181" customFormat="1" ht="12.15" customHeight="1">
      <c r="A237" s="403" t="s">
        <v>590</v>
      </c>
      <c r="B237" s="474">
        <v>43172</v>
      </c>
      <c r="C237" s="405" t="s">
        <v>764</v>
      </c>
      <c r="D237" s="405" t="s">
        <v>765</v>
      </c>
      <c r="E237" s="406">
        <v>3700</v>
      </c>
      <c r="F237" s="407" t="s">
        <v>776</v>
      </c>
      <c r="G237" s="474">
        <v>43232</v>
      </c>
      <c r="H237" s="405">
        <v>60</v>
      </c>
      <c r="I237" s="474">
        <v>43285</v>
      </c>
      <c r="J237" s="412">
        <v>3700</v>
      </c>
      <c r="K237" s="406">
        <v>0</v>
      </c>
      <c r="L237" s="406">
        <v>337</v>
      </c>
      <c r="M237" s="405" t="s">
        <v>250</v>
      </c>
      <c r="N237" s="405" t="s">
        <v>757</v>
      </c>
      <c r="O237" s="413">
        <v>1</v>
      </c>
      <c r="P237" s="414" t="s">
        <v>107</v>
      </c>
      <c r="Q237" s="414">
        <v>3700</v>
      </c>
      <c r="R237" s="414">
        <v>3700</v>
      </c>
      <c r="S237" s="405" t="s">
        <v>758</v>
      </c>
      <c r="T237" s="414">
        <v>170</v>
      </c>
      <c r="U237" s="413">
        <v>170</v>
      </c>
      <c r="V237" s="405" t="s">
        <v>777</v>
      </c>
      <c r="W237" s="404">
        <v>43095</v>
      </c>
      <c r="X237" s="419"/>
      <c r="Y237" s="422">
        <v>0.17</v>
      </c>
      <c r="Z237" s="428"/>
    </row>
    <row r="238" spans="1:30" s="181" customFormat="1" ht="12.15" customHeight="1">
      <c r="A238" s="403" t="s">
        <v>590</v>
      </c>
      <c r="B238" s="474">
        <v>43172</v>
      </c>
      <c r="C238" s="405" t="s">
        <v>764</v>
      </c>
      <c r="D238" s="405" t="s">
        <v>765</v>
      </c>
      <c r="E238" s="406">
        <v>2900</v>
      </c>
      <c r="F238" s="407" t="s">
        <v>776</v>
      </c>
      <c r="G238" s="474">
        <v>43232</v>
      </c>
      <c r="H238" s="405">
        <v>60</v>
      </c>
      <c r="I238" s="474">
        <v>43285</v>
      </c>
      <c r="J238" s="412">
        <v>2900</v>
      </c>
      <c r="K238" s="406">
        <v>0</v>
      </c>
      <c r="L238" s="406">
        <v>337</v>
      </c>
      <c r="M238" s="405" t="s">
        <v>487</v>
      </c>
      <c r="N238" s="405" t="s">
        <v>188</v>
      </c>
      <c r="O238" s="413">
        <v>1</v>
      </c>
      <c r="P238" s="414" t="s">
        <v>107</v>
      </c>
      <c r="Q238" s="414">
        <v>2900</v>
      </c>
      <c r="R238" s="414">
        <v>2900</v>
      </c>
      <c r="S238" s="405" t="s">
        <v>190</v>
      </c>
      <c r="T238" s="414">
        <v>170</v>
      </c>
      <c r="U238" s="413">
        <v>170</v>
      </c>
      <c r="V238" s="405" t="s">
        <v>778</v>
      </c>
      <c r="W238" s="404">
        <v>43105</v>
      </c>
      <c r="X238" s="419"/>
      <c r="Y238" s="422">
        <v>0.17</v>
      </c>
      <c r="Z238" s="428"/>
    </row>
    <row r="239" spans="1:30" s="181" customFormat="1" ht="12.15" customHeight="1">
      <c r="A239" s="403" t="s">
        <v>590</v>
      </c>
      <c r="B239" s="474">
        <v>43172</v>
      </c>
      <c r="C239" s="405" t="s">
        <v>764</v>
      </c>
      <c r="D239" s="405" t="s">
        <v>765</v>
      </c>
      <c r="E239" s="406">
        <v>3700</v>
      </c>
      <c r="F239" s="407" t="s">
        <v>776</v>
      </c>
      <c r="G239" s="474">
        <v>43232</v>
      </c>
      <c r="H239" s="405">
        <v>60</v>
      </c>
      <c r="I239" s="474">
        <v>43285</v>
      </c>
      <c r="J239" s="412">
        <v>3700</v>
      </c>
      <c r="K239" s="406">
        <v>0</v>
      </c>
      <c r="L239" s="406">
        <v>337</v>
      </c>
      <c r="M239" s="405" t="s">
        <v>250</v>
      </c>
      <c r="N239" s="405" t="s">
        <v>757</v>
      </c>
      <c r="O239" s="413">
        <v>1</v>
      </c>
      <c r="P239" s="414" t="s">
        <v>107</v>
      </c>
      <c r="Q239" s="414">
        <v>3700</v>
      </c>
      <c r="R239" s="414">
        <v>3700</v>
      </c>
      <c r="S239" s="405" t="s">
        <v>758</v>
      </c>
      <c r="T239" s="414">
        <v>170</v>
      </c>
      <c r="U239" s="413">
        <v>170</v>
      </c>
      <c r="V239" s="405" t="s">
        <v>779</v>
      </c>
      <c r="W239" s="404">
        <v>43123</v>
      </c>
      <c r="X239" s="419"/>
      <c r="Y239" s="422">
        <v>0.17</v>
      </c>
      <c r="Z239" s="428"/>
    </row>
    <row r="240" spans="1:30" s="181" customFormat="1" ht="12.15" customHeight="1">
      <c r="A240" s="403" t="s">
        <v>590</v>
      </c>
      <c r="B240" s="474">
        <v>43172</v>
      </c>
      <c r="C240" s="405" t="s">
        <v>764</v>
      </c>
      <c r="D240" s="405" t="s">
        <v>765</v>
      </c>
      <c r="E240" s="406">
        <v>2900</v>
      </c>
      <c r="F240" s="407" t="s">
        <v>776</v>
      </c>
      <c r="G240" s="474">
        <v>43232</v>
      </c>
      <c r="H240" s="405">
        <v>60</v>
      </c>
      <c r="I240" s="474">
        <v>43285</v>
      </c>
      <c r="J240" s="412">
        <v>2900</v>
      </c>
      <c r="K240" s="406">
        <v>0</v>
      </c>
      <c r="L240" s="406">
        <v>337</v>
      </c>
      <c r="M240" s="405" t="s">
        <v>487</v>
      </c>
      <c r="N240" s="405" t="s">
        <v>188</v>
      </c>
      <c r="O240" s="413">
        <v>1</v>
      </c>
      <c r="P240" s="414" t="s">
        <v>107</v>
      </c>
      <c r="Q240" s="414">
        <v>2900</v>
      </c>
      <c r="R240" s="414">
        <v>2900</v>
      </c>
      <c r="S240" s="405" t="s">
        <v>190</v>
      </c>
      <c r="T240" s="414">
        <v>170</v>
      </c>
      <c r="U240" s="413">
        <v>170</v>
      </c>
      <c r="V240" s="405" t="s">
        <v>780</v>
      </c>
      <c r="W240" s="404">
        <v>43156</v>
      </c>
      <c r="X240" s="419"/>
      <c r="Y240" s="422">
        <v>0.17</v>
      </c>
      <c r="Z240" s="428"/>
    </row>
    <row r="241" spans="1:30" s="181" customFormat="1" ht="12.15" customHeight="1">
      <c r="A241" s="403" t="s">
        <v>590</v>
      </c>
      <c r="B241" s="474">
        <v>43251</v>
      </c>
      <c r="C241" s="405" t="s">
        <v>781</v>
      </c>
      <c r="D241" s="405" t="s">
        <v>782</v>
      </c>
      <c r="E241" s="406">
        <v>3000</v>
      </c>
      <c r="F241" s="407" t="s">
        <v>783</v>
      </c>
      <c r="G241" s="474">
        <v>43341</v>
      </c>
      <c r="H241" s="405">
        <v>90</v>
      </c>
      <c r="I241" s="474">
        <v>43311</v>
      </c>
      <c r="J241" s="412">
        <v>3000</v>
      </c>
      <c r="K241" s="406">
        <v>0</v>
      </c>
      <c r="L241" s="406">
        <v>979</v>
      </c>
      <c r="M241" s="405" t="s">
        <v>325</v>
      </c>
      <c r="N241" s="405" t="s">
        <v>784</v>
      </c>
      <c r="O241" s="413">
        <v>1</v>
      </c>
      <c r="P241" s="414" t="s">
        <v>107</v>
      </c>
      <c r="Q241" s="414">
        <v>3000</v>
      </c>
      <c r="R241" s="414">
        <v>3000</v>
      </c>
      <c r="S241" s="405" t="s">
        <v>142</v>
      </c>
      <c r="T241" s="414">
        <v>170</v>
      </c>
      <c r="U241" s="413">
        <v>170</v>
      </c>
      <c r="V241" s="405" t="s">
        <v>785</v>
      </c>
      <c r="W241" s="404">
        <v>43251</v>
      </c>
      <c r="X241" s="419"/>
      <c r="Y241" s="422">
        <v>0.15999860800167001</v>
      </c>
      <c r="Z241" s="428"/>
    </row>
    <row r="242" spans="1:30" s="181" customFormat="1" ht="12.15" customHeight="1">
      <c r="A242" s="403" t="s">
        <v>590</v>
      </c>
      <c r="B242" s="474">
        <v>43214</v>
      </c>
      <c r="C242" s="405" t="s">
        <v>786</v>
      </c>
      <c r="D242" s="405" t="s">
        <v>787</v>
      </c>
      <c r="E242" s="406">
        <v>2900</v>
      </c>
      <c r="F242" s="407" t="s">
        <v>788</v>
      </c>
      <c r="G242" s="474">
        <v>43304</v>
      </c>
      <c r="H242" s="405">
        <v>90</v>
      </c>
      <c r="I242" s="474">
        <v>43312</v>
      </c>
      <c r="J242" s="412">
        <v>2900</v>
      </c>
      <c r="K242" s="406">
        <v>0</v>
      </c>
      <c r="L242" s="406">
        <v>602</v>
      </c>
      <c r="M242" s="405" t="s">
        <v>232</v>
      </c>
      <c r="N242" s="405" t="s">
        <v>207</v>
      </c>
      <c r="O242" s="413">
        <v>1</v>
      </c>
      <c r="P242" s="414" t="s">
        <v>107</v>
      </c>
      <c r="Q242" s="414">
        <v>2900</v>
      </c>
      <c r="R242" s="414">
        <v>2900</v>
      </c>
      <c r="S242" s="405" t="s">
        <v>347</v>
      </c>
      <c r="T242" s="414">
        <v>170</v>
      </c>
      <c r="U242" s="413">
        <v>170</v>
      </c>
      <c r="V242" s="405" t="s">
        <v>789</v>
      </c>
      <c r="W242" s="404">
        <v>43215</v>
      </c>
      <c r="X242" s="419"/>
      <c r="Y242" s="422">
        <v>0.17</v>
      </c>
      <c r="Z242" s="428"/>
    </row>
    <row r="243" spans="1:30" s="181" customFormat="1" ht="12.15" customHeight="1">
      <c r="A243" s="403" t="s">
        <v>590</v>
      </c>
      <c r="B243" s="474">
        <v>43242</v>
      </c>
      <c r="C243" s="405" t="s">
        <v>790</v>
      </c>
      <c r="D243" s="405" t="s">
        <v>791</v>
      </c>
      <c r="E243" s="406">
        <v>3300</v>
      </c>
      <c r="F243" s="407" t="s">
        <v>792</v>
      </c>
      <c r="G243" s="474">
        <v>43302</v>
      </c>
      <c r="H243" s="405">
        <v>60</v>
      </c>
      <c r="I243" s="474">
        <v>43291</v>
      </c>
      <c r="J243" s="412">
        <v>3300</v>
      </c>
      <c r="K243" s="406">
        <v>0</v>
      </c>
      <c r="L243" s="406">
        <v>702</v>
      </c>
      <c r="M243" s="405" t="s">
        <v>133</v>
      </c>
      <c r="N243" s="405" t="s">
        <v>757</v>
      </c>
      <c r="O243" s="413">
        <v>1</v>
      </c>
      <c r="P243" s="414" t="s">
        <v>107</v>
      </c>
      <c r="Q243" s="414">
        <v>3300</v>
      </c>
      <c r="R243" s="414">
        <v>3300</v>
      </c>
      <c r="S243" s="405" t="s">
        <v>758</v>
      </c>
      <c r="T243" s="414">
        <v>170</v>
      </c>
      <c r="U243" s="413">
        <v>170</v>
      </c>
      <c r="V243" s="405" t="s">
        <v>793</v>
      </c>
      <c r="W243" s="404">
        <v>43242</v>
      </c>
      <c r="X243" s="419"/>
      <c r="Y243" s="422">
        <v>0.159999015758411</v>
      </c>
      <c r="Z243" s="428"/>
    </row>
    <row r="244" spans="1:30" s="181" customFormat="1" ht="12.15" customHeight="1">
      <c r="A244" s="403" t="s">
        <v>590</v>
      </c>
      <c r="B244" s="474">
        <v>43192</v>
      </c>
      <c r="C244" s="405" t="s">
        <v>794</v>
      </c>
      <c r="D244" s="466" t="s">
        <v>795</v>
      </c>
      <c r="E244" s="428">
        <v>3350</v>
      </c>
      <c r="F244" s="407" t="s">
        <v>796</v>
      </c>
      <c r="G244" s="474">
        <v>43222</v>
      </c>
      <c r="H244" s="405">
        <v>30</v>
      </c>
      <c r="I244" s="474">
        <v>43312</v>
      </c>
      <c r="J244" s="412">
        <v>3350</v>
      </c>
      <c r="K244" s="406">
        <v>0</v>
      </c>
      <c r="L244" s="406">
        <v>135</v>
      </c>
      <c r="M244" s="405" t="s">
        <v>797</v>
      </c>
      <c r="N244" s="405" t="s">
        <v>757</v>
      </c>
      <c r="O244" s="413">
        <v>1</v>
      </c>
      <c r="P244" s="414" t="s">
        <v>107</v>
      </c>
      <c r="Q244" s="428">
        <v>3350</v>
      </c>
      <c r="R244" s="428">
        <v>3350</v>
      </c>
      <c r="S244" s="452" t="s">
        <v>758</v>
      </c>
      <c r="T244" s="414">
        <v>170</v>
      </c>
      <c r="U244" s="413">
        <v>170</v>
      </c>
      <c r="V244" s="452" t="s">
        <v>798</v>
      </c>
      <c r="W244" s="404">
        <v>43193</v>
      </c>
      <c r="X244" s="419"/>
      <c r="Y244" s="422">
        <v>0.17</v>
      </c>
      <c r="Z244" s="428"/>
    </row>
    <row r="245" spans="1:30" s="181" customFormat="1" ht="12.15" customHeight="1">
      <c r="A245" s="403" t="s">
        <v>45</v>
      </c>
      <c r="B245" s="474">
        <v>43202</v>
      </c>
      <c r="C245" s="405" t="s">
        <v>561</v>
      </c>
      <c r="D245" s="405" t="s">
        <v>562</v>
      </c>
      <c r="E245" s="428">
        <v>89237.64</v>
      </c>
      <c r="F245" s="407" t="s">
        <v>799</v>
      </c>
      <c r="G245" s="474">
        <v>43277</v>
      </c>
      <c r="H245" s="405">
        <v>60</v>
      </c>
      <c r="I245" s="474">
        <v>43293</v>
      </c>
      <c r="J245" s="412">
        <v>89237.64</v>
      </c>
      <c r="K245" s="406">
        <v>0</v>
      </c>
      <c r="L245" s="406">
        <v>320</v>
      </c>
      <c r="M245" s="405" t="s">
        <v>800</v>
      </c>
      <c r="N245" s="405" t="s">
        <v>801</v>
      </c>
      <c r="O245" s="413">
        <v>49</v>
      </c>
      <c r="P245" s="414" t="s">
        <v>107</v>
      </c>
      <c r="Q245" s="428">
        <v>1821.1763265306099</v>
      </c>
      <c r="R245" s="428">
        <v>89237.64</v>
      </c>
      <c r="S245" s="452" t="s">
        <v>802</v>
      </c>
      <c r="T245" s="414">
        <v>172</v>
      </c>
      <c r="U245" s="413">
        <v>8428</v>
      </c>
      <c r="V245" s="452" t="s">
        <v>803</v>
      </c>
      <c r="W245" s="404">
        <v>43097</v>
      </c>
      <c r="X245" s="419" t="s">
        <v>804</v>
      </c>
      <c r="Y245" s="422">
        <v>0.17</v>
      </c>
      <c r="Z245" s="428"/>
    </row>
    <row r="246" spans="1:30" s="181" customFormat="1" ht="12.15" customHeight="1">
      <c r="A246" s="403" t="s">
        <v>45</v>
      </c>
      <c r="B246" s="474">
        <v>43204</v>
      </c>
      <c r="C246" s="405" t="s">
        <v>561</v>
      </c>
      <c r="D246" s="432" t="s">
        <v>562</v>
      </c>
      <c r="E246" s="428">
        <v>71025.88</v>
      </c>
      <c r="F246" s="407" t="s">
        <v>805</v>
      </c>
      <c r="G246" s="474">
        <v>43277</v>
      </c>
      <c r="H246" s="405">
        <v>60</v>
      </c>
      <c r="I246" s="474">
        <v>43293</v>
      </c>
      <c r="J246" s="412">
        <v>71025.88</v>
      </c>
      <c r="K246" s="406">
        <v>0</v>
      </c>
      <c r="L246" s="406">
        <v>353</v>
      </c>
      <c r="M246" s="405" t="s">
        <v>800</v>
      </c>
      <c r="N246" s="405" t="s">
        <v>801</v>
      </c>
      <c r="O246" s="413">
        <v>39</v>
      </c>
      <c r="P246" s="414" t="s">
        <v>107</v>
      </c>
      <c r="Q246" s="428">
        <v>1821.17641025641</v>
      </c>
      <c r="R246" s="428">
        <v>71025.88</v>
      </c>
      <c r="S246" s="452" t="s">
        <v>802</v>
      </c>
      <c r="T246" s="414">
        <v>172</v>
      </c>
      <c r="U246" s="413">
        <v>6708</v>
      </c>
      <c r="V246" s="452" t="s">
        <v>806</v>
      </c>
      <c r="W246" s="404">
        <v>43122</v>
      </c>
      <c r="X246" s="419" t="s">
        <v>804</v>
      </c>
      <c r="Y246" s="422">
        <v>0.17</v>
      </c>
      <c r="Z246" s="428"/>
    </row>
    <row r="247" spans="1:30" s="181" customFormat="1" ht="12.15" customHeight="1">
      <c r="A247" s="403" t="s">
        <v>45</v>
      </c>
      <c r="B247" s="474">
        <v>43242</v>
      </c>
      <c r="C247" s="405" t="s">
        <v>561</v>
      </c>
      <c r="D247" s="405" t="s">
        <v>562</v>
      </c>
      <c r="E247" s="406">
        <v>1821.18</v>
      </c>
      <c r="F247" s="430" t="s">
        <v>807</v>
      </c>
      <c r="G247" s="474">
        <v>43307</v>
      </c>
      <c r="H247" s="405">
        <v>60</v>
      </c>
      <c r="I247" s="474">
        <v>43308</v>
      </c>
      <c r="J247" s="412">
        <v>1821.18</v>
      </c>
      <c r="K247" s="406">
        <v>0</v>
      </c>
      <c r="L247" s="406">
        <v>689</v>
      </c>
      <c r="M247" s="405" t="s">
        <v>800</v>
      </c>
      <c r="N247" s="405" t="s">
        <v>801</v>
      </c>
      <c r="O247" s="413">
        <v>1</v>
      </c>
      <c r="P247" s="441" t="s">
        <v>107</v>
      </c>
      <c r="Q247" s="414">
        <v>1821.18</v>
      </c>
      <c r="R247" s="428">
        <v>1821.18</v>
      </c>
      <c r="S247" s="452" t="s">
        <v>802</v>
      </c>
      <c r="T247" s="414">
        <v>172</v>
      </c>
      <c r="U247" s="413">
        <v>172</v>
      </c>
      <c r="V247" s="405" t="s">
        <v>803</v>
      </c>
      <c r="W247" s="404">
        <v>43097</v>
      </c>
      <c r="X247" s="419" t="s">
        <v>808</v>
      </c>
      <c r="Y247" s="422">
        <v>0.17000308372308201</v>
      </c>
      <c r="Z247" s="428"/>
    </row>
    <row r="248" spans="1:30" s="181" customFormat="1" ht="12.15" customHeight="1">
      <c r="A248" s="403" t="s">
        <v>45</v>
      </c>
      <c r="B248" s="474">
        <v>43242</v>
      </c>
      <c r="C248" s="405" t="s">
        <v>561</v>
      </c>
      <c r="D248" s="405" t="s">
        <v>562</v>
      </c>
      <c r="E248" s="406">
        <v>21854.11</v>
      </c>
      <c r="F248" s="430" t="s">
        <v>809</v>
      </c>
      <c r="G248" s="474">
        <v>43307</v>
      </c>
      <c r="H248" s="405">
        <v>60</v>
      </c>
      <c r="I248" s="474">
        <v>43308</v>
      </c>
      <c r="J248" s="412">
        <v>21854.11</v>
      </c>
      <c r="K248" s="406">
        <v>0</v>
      </c>
      <c r="L248" s="406">
        <v>689</v>
      </c>
      <c r="M248" s="405" t="s">
        <v>800</v>
      </c>
      <c r="N248" s="405" t="s">
        <v>801</v>
      </c>
      <c r="O248" s="413">
        <v>12</v>
      </c>
      <c r="P248" s="441" t="s">
        <v>107</v>
      </c>
      <c r="Q248" s="414">
        <v>1821.17583333333</v>
      </c>
      <c r="R248" s="428">
        <v>21854.11</v>
      </c>
      <c r="S248" s="452" t="s">
        <v>802</v>
      </c>
      <c r="T248" s="414">
        <v>172</v>
      </c>
      <c r="U248" s="413">
        <v>2064</v>
      </c>
      <c r="V248" s="405" t="s">
        <v>806</v>
      </c>
      <c r="W248" s="404">
        <v>43122</v>
      </c>
      <c r="X248" s="419" t="s">
        <v>808</v>
      </c>
      <c r="Y248" s="422">
        <v>0.17</v>
      </c>
      <c r="Z248" s="428"/>
    </row>
    <row r="249" spans="1:30" s="181" customFormat="1" ht="12.15" customHeight="1">
      <c r="A249" s="403" t="s">
        <v>810</v>
      </c>
      <c r="B249" s="474">
        <v>43252</v>
      </c>
      <c r="C249" s="405" t="s">
        <v>811</v>
      </c>
      <c r="D249" s="405" t="s">
        <v>812</v>
      </c>
      <c r="E249" s="406">
        <v>2974.35</v>
      </c>
      <c r="F249" s="430" t="s">
        <v>813</v>
      </c>
      <c r="G249" s="474">
        <v>43282</v>
      </c>
      <c r="H249" s="405">
        <v>30</v>
      </c>
      <c r="I249" s="474">
        <v>43305</v>
      </c>
      <c r="J249" s="412">
        <v>2974.35</v>
      </c>
      <c r="K249" s="406">
        <v>0</v>
      </c>
      <c r="L249" s="406">
        <v>12</v>
      </c>
      <c r="M249" s="405" t="s">
        <v>814</v>
      </c>
      <c r="N249" s="405" t="s">
        <v>815</v>
      </c>
      <c r="O249" s="413">
        <v>5</v>
      </c>
      <c r="P249" s="441" t="s">
        <v>107</v>
      </c>
      <c r="Q249" s="414">
        <v>594.87</v>
      </c>
      <c r="R249" s="428">
        <v>2974.35</v>
      </c>
      <c r="S249" s="452" t="s">
        <v>365</v>
      </c>
      <c r="T249" s="414">
        <v>17</v>
      </c>
      <c r="U249" s="413">
        <v>85</v>
      </c>
      <c r="V249" s="405" t="s">
        <v>816</v>
      </c>
      <c r="W249" s="404">
        <v>43253</v>
      </c>
      <c r="X249" s="419"/>
      <c r="Y249" s="422">
        <v>0.16000218401070199</v>
      </c>
      <c r="Z249" s="428">
        <f>27100/1.17</f>
        <v>23162.393162393164</v>
      </c>
    </row>
    <row r="250" spans="1:30" s="181" customFormat="1" ht="12.15" customHeight="1">
      <c r="A250" s="403" t="s">
        <v>810</v>
      </c>
      <c r="B250" s="474">
        <v>43091</v>
      </c>
      <c r="C250" s="405" t="s">
        <v>817</v>
      </c>
      <c r="D250" s="405" t="s">
        <v>818</v>
      </c>
      <c r="E250" s="406">
        <v>52400</v>
      </c>
      <c r="F250" s="430" t="s">
        <v>819</v>
      </c>
      <c r="G250" s="474">
        <v>43181</v>
      </c>
      <c r="H250" s="405">
        <v>90</v>
      </c>
      <c r="I250" s="474" t="s">
        <v>820</v>
      </c>
      <c r="J250" s="412">
        <v>52400</v>
      </c>
      <c r="K250" s="406">
        <v>0</v>
      </c>
      <c r="L250" s="406">
        <v>592</v>
      </c>
      <c r="M250" s="405" t="s">
        <v>821</v>
      </c>
      <c r="N250" s="405" t="s">
        <v>183</v>
      </c>
      <c r="O250" s="413">
        <v>20</v>
      </c>
      <c r="P250" s="441" t="s">
        <v>107</v>
      </c>
      <c r="Q250" s="414">
        <v>2620</v>
      </c>
      <c r="R250" s="428">
        <v>52400</v>
      </c>
      <c r="S250" s="452" t="s">
        <v>184</v>
      </c>
      <c r="T250" s="414">
        <v>170</v>
      </c>
      <c r="U250" s="413">
        <v>3400</v>
      </c>
      <c r="V250" s="405" t="s">
        <v>822</v>
      </c>
      <c r="W250" s="404">
        <v>43092</v>
      </c>
      <c r="X250" s="419" t="s">
        <v>273</v>
      </c>
      <c r="Y250" s="422">
        <v>0.17</v>
      </c>
      <c r="Z250" s="428"/>
      <c r="AB250" s="181">
        <v>20</v>
      </c>
      <c r="AC250" s="181">
        <v>3400</v>
      </c>
    </row>
    <row r="251" spans="1:30" s="387" customFormat="1" ht="12.15" customHeight="1">
      <c r="A251" s="403" t="s">
        <v>810</v>
      </c>
      <c r="B251" s="474">
        <v>43132</v>
      </c>
      <c r="C251" s="405" t="s">
        <v>817</v>
      </c>
      <c r="D251" s="405" t="s">
        <v>818</v>
      </c>
      <c r="E251" s="406">
        <v>55020</v>
      </c>
      <c r="F251" s="430" t="s">
        <v>823</v>
      </c>
      <c r="G251" s="474">
        <v>43222</v>
      </c>
      <c r="H251" s="405">
        <v>90</v>
      </c>
      <c r="I251" s="474" t="s">
        <v>824</v>
      </c>
      <c r="J251" s="412">
        <v>55020</v>
      </c>
      <c r="K251" s="406">
        <v>0</v>
      </c>
      <c r="L251" s="406">
        <v>114</v>
      </c>
      <c r="M251" s="405" t="s">
        <v>825</v>
      </c>
      <c r="N251" s="405" t="s">
        <v>183</v>
      </c>
      <c r="O251" s="413">
        <v>21</v>
      </c>
      <c r="P251" s="414" t="s">
        <v>107</v>
      </c>
      <c r="Q251" s="414">
        <v>2620</v>
      </c>
      <c r="R251" s="414">
        <v>55020</v>
      </c>
      <c r="S251" s="405" t="s">
        <v>184</v>
      </c>
      <c r="T251" s="414">
        <v>170</v>
      </c>
      <c r="U251" s="413">
        <v>3570</v>
      </c>
      <c r="V251" s="405" t="s">
        <v>826</v>
      </c>
      <c r="W251" s="404">
        <v>43133</v>
      </c>
      <c r="X251" s="419" t="s">
        <v>273</v>
      </c>
      <c r="Y251" s="422">
        <v>0.17</v>
      </c>
      <c r="Z251" s="428"/>
      <c r="AB251" s="387">
        <v>21</v>
      </c>
      <c r="AC251" s="387">
        <v>3570</v>
      </c>
    </row>
    <row r="252" spans="1:30" s="387" customFormat="1" ht="12.15" customHeight="1">
      <c r="A252" s="403" t="s">
        <v>810</v>
      </c>
      <c r="B252" s="476">
        <v>43091</v>
      </c>
      <c r="C252" s="405" t="s">
        <v>817</v>
      </c>
      <c r="D252" s="429" t="s">
        <v>818</v>
      </c>
      <c r="E252" s="431">
        <v>13100</v>
      </c>
      <c r="F252" s="430" t="s">
        <v>819</v>
      </c>
      <c r="G252" s="474">
        <v>43181</v>
      </c>
      <c r="H252" s="405">
        <v>90</v>
      </c>
      <c r="I252" s="474">
        <v>43298</v>
      </c>
      <c r="J252" s="412">
        <v>13100</v>
      </c>
      <c r="K252" s="406">
        <v>0</v>
      </c>
      <c r="L252" s="406">
        <v>592</v>
      </c>
      <c r="M252" s="429" t="s">
        <v>821</v>
      </c>
      <c r="N252" s="429" t="s">
        <v>183</v>
      </c>
      <c r="O252" s="413">
        <v>5</v>
      </c>
      <c r="P252" s="442" t="s">
        <v>107</v>
      </c>
      <c r="Q252" s="431">
        <v>2620</v>
      </c>
      <c r="R252" s="431">
        <v>13100</v>
      </c>
      <c r="S252" s="405" t="s">
        <v>184</v>
      </c>
      <c r="T252" s="414">
        <v>170</v>
      </c>
      <c r="U252" s="413">
        <v>850</v>
      </c>
      <c r="V252" s="452" t="s">
        <v>822</v>
      </c>
      <c r="W252" s="404">
        <v>43092</v>
      </c>
      <c r="X252" s="419"/>
      <c r="Y252" s="463">
        <v>0.17</v>
      </c>
      <c r="Z252" s="428"/>
    </row>
    <row r="253" spans="1:30" s="387" customFormat="1" ht="12.15" customHeight="1">
      <c r="A253" s="405" t="s">
        <v>810</v>
      </c>
      <c r="B253" s="476">
        <v>43098</v>
      </c>
      <c r="C253" s="405" t="s">
        <v>817</v>
      </c>
      <c r="D253" s="405" t="s">
        <v>818</v>
      </c>
      <c r="E253" s="428">
        <v>31440</v>
      </c>
      <c r="F253" s="430" t="s">
        <v>827</v>
      </c>
      <c r="G253" s="474">
        <v>43188</v>
      </c>
      <c r="H253" s="405">
        <v>90</v>
      </c>
      <c r="I253" s="474">
        <v>43298</v>
      </c>
      <c r="J253" s="412">
        <v>31440</v>
      </c>
      <c r="K253" s="406">
        <v>0</v>
      </c>
      <c r="L253" s="406">
        <v>840</v>
      </c>
      <c r="M253" s="405" t="s">
        <v>821</v>
      </c>
      <c r="N253" s="405" t="s">
        <v>183</v>
      </c>
      <c r="O253" s="413">
        <v>12</v>
      </c>
      <c r="P253" s="414" t="s">
        <v>107</v>
      </c>
      <c r="Q253" s="413">
        <v>2620</v>
      </c>
      <c r="R253" s="428">
        <v>31440</v>
      </c>
      <c r="S253" s="452" t="s">
        <v>184</v>
      </c>
      <c r="T253" s="414">
        <v>170</v>
      </c>
      <c r="U253" s="464">
        <v>2040</v>
      </c>
      <c r="V253" s="452" t="s">
        <v>828</v>
      </c>
      <c r="W253" s="404">
        <v>43096</v>
      </c>
      <c r="X253" s="419"/>
      <c r="Y253" s="422">
        <v>0.17</v>
      </c>
      <c r="Z253" s="428"/>
    </row>
    <row r="254" spans="1:30" s="387" customFormat="1" ht="12.15" customHeight="1">
      <c r="A254" s="405" t="s">
        <v>810</v>
      </c>
      <c r="B254" s="476">
        <v>43299</v>
      </c>
      <c r="C254" s="405" t="s">
        <v>829</v>
      </c>
      <c r="D254" s="429" t="s">
        <v>830</v>
      </c>
      <c r="E254" s="431">
        <v>17600</v>
      </c>
      <c r="F254" s="430" t="s">
        <v>831</v>
      </c>
      <c r="G254" s="474">
        <v>43329</v>
      </c>
      <c r="H254" s="405">
        <v>30</v>
      </c>
      <c r="I254" s="474">
        <v>43287</v>
      </c>
      <c r="J254" s="412">
        <v>17600</v>
      </c>
      <c r="K254" s="406">
        <v>0</v>
      </c>
      <c r="L254" s="406">
        <v>426</v>
      </c>
      <c r="M254" s="429" t="s">
        <v>690</v>
      </c>
      <c r="N254" s="429" t="s">
        <v>691</v>
      </c>
      <c r="O254" s="413">
        <v>4</v>
      </c>
      <c r="P254" s="442" t="s">
        <v>107</v>
      </c>
      <c r="Q254" s="431">
        <v>4400</v>
      </c>
      <c r="R254" s="431">
        <v>17600</v>
      </c>
      <c r="S254" s="452" t="s">
        <v>692</v>
      </c>
      <c r="T254" s="414">
        <v>180</v>
      </c>
      <c r="U254" s="464">
        <v>720</v>
      </c>
      <c r="V254" s="452" t="s">
        <v>832</v>
      </c>
      <c r="W254" s="404">
        <v>43299</v>
      </c>
      <c r="X254" s="419"/>
      <c r="Y254" s="463">
        <v>0.16000029000007299</v>
      </c>
      <c r="Z254" s="428"/>
    </row>
    <row r="255" spans="1:30" s="387" customFormat="1" ht="12.15" customHeight="1">
      <c r="A255" s="405" t="s">
        <v>810</v>
      </c>
      <c r="B255" s="474">
        <v>43045</v>
      </c>
      <c r="C255" s="405" t="s">
        <v>833</v>
      </c>
      <c r="D255" s="429" t="s">
        <v>834</v>
      </c>
      <c r="E255" s="406">
        <v>4600</v>
      </c>
      <c r="F255" s="430" t="s">
        <v>835</v>
      </c>
      <c r="G255" s="474">
        <v>43105</v>
      </c>
      <c r="H255" s="405">
        <v>60</v>
      </c>
      <c r="I255" s="474">
        <v>43300</v>
      </c>
      <c r="J255" s="412">
        <v>4600</v>
      </c>
      <c r="K255" s="406">
        <v>0</v>
      </c>
      <c r="L255" s="406">
        <v>183</v>
      </c>
      <c r="M255" s="405" t="s">
        <v>836</v>
      </c>
      <c r="N255" s="405" t="s">
        <v>270</v>
      </c>
      <c r="O255" s="413">
        <v>2</v>
      </c>
      <c r="P255" s="441" t="s">
        <v>107</v>
      </c>
      <c r="Q255" s="413">
        <v>2300</v>
      </c>
      <c r="R255" s="428">
        <v>4600</v>
      </c>
      <c r="S255" s="452" t="s">
        <v>271</v>
      </c>
      <c r="T255" s="414">
        <v>170</v>
      </c>
      <c r="U255" s="453">
        <v>340</v>
      </c>
      <c r="V255" s="452" t="s">
        <v>837</v>
      </c>
      <c r="W255" s="404">
        <v>43046</v>
      </c>
      <c r="X255" s="419"/>
      <c r="Y255" s="422">
        <v>0.17</v>
      </c>
      <c r="AD255" s="386"/>
    </row>
    <row r="256" spans="1:30" s="387" customFormat="1" ht="12.15" customHeight="1">
      <c r="A256" s="403" t="s">
        <v>810</v>
      </c>
      <c r="B256" s="476">
        <v>43063</v>
      </c>
      <c r="C256" s="405" t="s">
        <v>833</v>
      </c>
      <c r="D256" s="429" t="s">
        <v>834</v>
      </c>
      <c r="E256" s="431">
        <v>4600</v>
      </c>
      <c r="F256" s="430" t="s">
        <v>838</v>
      </c>
      <c r="G256" s="474">
        <v>43123</v>
      </c>
      <c r="H256" s="405">
        <v>60</v>
      </c>
      <c r="I256" s="474">
        <v>43300</v>
      </c>
      <c r="J256" s="412">
        <v>4600</v>
      </c>
      <c r="K256" s="406">
        <v>0</v>
      </c>
      <c r="L256" s="406">
        <v>854</v>
      </c>
      <c r="M256" s="405" t="s">
        <v>836</v>
      </c>
      <c r="N256" s="405" t="s">
        <v>270</v>
      </c>
      <c r="O256" s="413">
        <v>2</v>
      </c>
      <c r="P256" s="414" t="s">
        <v>107</v>
      </c>
      <c r="Q256" s="414">
        <v>2300</v>
      </c>
      <c r="R256" s="414">
        <v>4600</v>
      </c>
      <c r="S256" s="405" t="s">
        <v>271</v>
      </c>
      <c r="T256" s="414">
        <v>170</v>
      </c>
      <c r="U256" s="414">
        <v>340</v>
      </c>
      <c r="V256" s="457" t="s">
        <v>839</v>
      </c>
      <c r="W256" s="404">
        <v>43064</v>
      </c>
      <c r="X256" s="419"/>
      <c r="Y256" s="422">
        <v>0.17</v>
      </c>
      <c r="Z256" s="428"/>
    </row>
    <row r="257" spans="1:26" s="387" customFormat="1" ht="12.15" customHeight="1">
      <c r="A257" s="403" t="s">
        <v>810</v>
      </c>
      <c r="B257" s="476">
        <v>43081</v>
      </c>
      <c r="C257" s="405" t="s">
        <v>833</v>
      </c>
      <c r="D257" s="429" t="s">
        <v>834</v>
      </c>
      <c r="E257" s="431">
        <v>4600</v>
      </c>
      <c r="F257" s="430" t="s">
        <v>840</v>
      </c>
      <c r="G257" s="474">
        <v>43141</v>
      </c>
      <c r="H257" s="405">
        <v>60</v>
      </c>
      <c r="I257" s="474">
        <v>43306</v>
      </c>
      <c r="J257" s="412">
        <v>4600</v>
      </c>
      <c r="K257" s="406">
        <v>0</v>
      </c>
      <c r="L257" s="406">
        <v>334</v>
      </c>
      <c r="M257" s="405" t="s">
        <v>836</v>
      </c>
      <c r="N257" s="405" t="s">
        <v>270</v>
      </c>
      <c r="O257" s="413">
        <v>2</v>
      </c>
      <c r="P257" s="414" t="s">
        <v>107</v>
      </c>
      <c r="Q257" s="414">
        <v>2300</v>
      </c>
      <c r="R257" s="414">
        <v>4600</v>
      </c>
      <c r="S257" s="405" t="s">
        <v>271</v>
      </c>
      <c r="T257" s="414">
        <v>170</v>
      </c>
      <c r="U257" s="414">
        <v>340</v>
      </c>
      <c r="V257" s="457" t="s">
        <v>841</v>
      </c>
      <c r="W257" s="404">
        <v>43081</v>
      </c>
      <c r="X257" s="419"/>
      <c r="Y257" s="422">
        <v>0.17</v>
      </c>
      <c r="Z257" s="428"/>
    </row>
    <row r="258" spans="1:26" s="387" customFormat="1" ht="12.15" customHeight="1">
      <c r="A258" s="403" t="s">
        <v>810</v>
      </c>
      <c r="B258" s="476">
        <v>43081</v>
      </c>
      <c r="C258" s="405" t="s">
        <v>833</v>
      </c>
      <c r="D258" s="429" t="s">
        <v>834</v>
      </c>
      <c r="E258" s="431">
        <v>30450</v>
      </c>
      <c r="F258" s="430" t="s">
        <v>840</v>
      </c>
      <c r="G258" s="474">
        <v>43141</v>
      </c>
      <c r="H258" s="405">
        <v>60</v>
      </c>
      <c r="I258" s="474">
        <v>43306</v>
      </c>
      <c r="J258" s="412">
        <v>30450</v>
      </c>
      <c r="K258" s="406">
        <v>0</v>
      </c>
      <c r="L258" s="406">
        <v>334</v>
      </c>
      <c r="M258" s="429" t="s">
        <v>842</v>
      </c>
      <c r="N258" s="429" t="s">
        <v>843</v>
      </c>
      <c r="O258" s="443">
        <v>15</v>
      </c>
      <c r="P258" s="442" t="s">
        <v>107</v>
      </c>
      <c r="Q258" s="431">
        <v>2030</v>
      </c>
      <c r="R258" s="431">
        <v>30450</v>
      </c>
      <c r="S258" s="452" t="s">
        <v>844</v>
      </c>
      <c r="T258" s="414">
        <v>170</v>
      </c>
      <c r="U258" s="453">
        <v>2550</v>
      </c>
      <c r="V258" s="452" t="s">
        <v>845</v>
      </c>
      <c r="W258" s="404">
        <v>43082</v>
      </c>
      <c r="X258" s="419"/>
      <c r="Y258" s="463">
        <v>0.17</v>
      </c>
      <c r="Z258" s="428"/>
    </row>
    <row r="259" spans="1:26" s="181" customFormat="1" ht="12.15" customHeight="1">
      <c r="A259" s="403" t="s">
        <v>810</v>
      </c>
      <c r="B259" s="476">
        <v>43081</v>
      </c>
      <c r="C259" s="405" t="s">
        <v>833</v>
      </c>
      <c r="D259" s="429" t="s">
        <v>834</v>
      </c>
      <c r="E259" s="431">
        <v>4600</v>
      </c>
      <c r="F259" s="430" t="s">
        <v>840</v>
      </c>
      <c r="G259" s="474">
        <v>43141</v>
      </c>
      <c r="H259" s="405">
        <v>60</v>
      </c>
      <c r="I259" s="474">
        <v>43306</v>
      </c>
      <c r="J259" s="412">
        <v>4600</v>
      </c>
      <c r="K259" s="406">
        <v>0</v>
      </c>
      <c r="L259" s="406">
        <v>334</v>
      </c>
      <c r="M259" s="429" t="s">
        <v>836</v>
      </c>
      <c r="N259" s="429" t="s">
        <v>270</v>
      </c>
      <c r="O259" s="443">
        <v>2</v>
      </c>
      <c r="P259" s="442" t="s">
        <v>107</v>
      </c>
      <c r="Q259" s="431">
        <v>2300</v>
      </c>
      <c r="R259" s="431">
        <v>4600</v>
      </c>
      <c r="S259" s="452" t="s">
        <v>271</v>
      </c>
      <c r="T259" s="414">
        <v>170</v>
      </c>
      <c r="U259" s="453">
        <v>340</v>
      </c>
      <c r="V259" s="452" t="s">
        <v>845</v>
      </c>
      <c r="W259" s="404">
        <v>43082</v>
      </c>
      <c r="X259" s="419"/>
      <c r="Y259" s="463">
        <v>0.17</v>
      </c>
      <c r="Z259" s="428"/>
    </row>
    <row r="260" spans="1:26" s="181" customFormat="1" ht="12.15" customHeight="1">
      <c r="A260" s="403" t="s">
        <v>810</v>
      </c>
      <c r="B260" s="476">
        <v>43091</v>
      </c>
      <c r="C260" s="405" t="s">
        <v>833</v>
      </c>
      <c r="D260" s="429" t="s">
        <v>834</v>
      </c>
      <c r="E260" s="431">
        <v>4600</v>
      </c>
      <c r="F260" s="430" t="s">
        <v>846</v>
      </c>
      <c r="G260" s="474">
        <v>43151</v>
      </c>
      <c r="H260" s="405">
        <v>60</v>
      </c>
      <c r="I260" s="474">
        <v>43306</v>
      </c>
      <c r="J260" s="412">
        <v>4600</v>
      </c>
      <c r="K260" s="406">
        <v>0</v>
      </c>
      <c r="L260" s="406">
        <v>589</v>
      </c>
      <c r="M260" s="429" t="s">
        <v>836</v>
      </c>
      <c r="N260" s="429" t="s">
        <v>270</v>
      </c>
      <c r="O260" s="443">
        <v>2</v>
      </c>
      <c r="P260" s="442" t="s">
        <v>107</v>
      </c>
      <c r="Q260" s="431">
        <v>2300</v>
      </c>
      <c r="R260" s="431">
        <v>4600</v>
      </c>
      <c r="S260" s="452" t="s">
        <v>271</v>
      </c>
      <c r="T260" s="414">
        <v>170</v>
      </c>
      <c r="U260" s="453">
        <v>340</v>
      </c>
      <c r="V260" s="452" t="s">
        <v>847</v>
      </c>
      <c r="W260" s="404">
        <v>43092</v>
      </c>
      <c r="X260" s="419"/>
      <c r="Y260" s="463">
        <v>0.17</v>
      </c>
      <c r="Z260" s="428"/>
    </row>
    <row r="261" spans="1:26" s="181" customFormat="1" ht="12.15" customHeight="1">
      <c r="A261" s="403" t="s">
        <v>810</v>
      </c>
      <c r="B261" s="476">
        <v>43097</v>
      </c>
      <c r="C261" s="405" t="s">
        <v>833</v>
      </c>
      <c r="D261" s="429" t="s">
        <v>834</v>
      </c>
      <c r="E261" s="431">
        <v>2300</v>
      </c>
      <c r="F261" s="430" t="s">
        <v>848</v>
      </c>
      <c r="G261" s="474">
        <v>43157</v>
      </c>
      <c r="H261" s="405">
        <v>60</v>
      </c>
      <c r="I261" s="474">
        <v>43306</v>
      </c>
      <c r="J261" s="412">
        <v>2300</v>
      </c>
      <c r="K261" s="406">
        <v>0</v>
      </c>
      <c r="L261" s="406">
        <v>827</v>
      </c>
      <c r="M261" s="429" t="s">
        <v>836</v>
      </c>
      <c r="N261" s="429" t="s">
        <v>284</v>
      </c>
      <c r="O261" s="443">
        <v>1</v>
      </c>
      <c r="P261" s="442" t="s">
        <v>107</v>
      </c>
      <c r="Q261" s="431">
        <v>2300</v>
      </c>
      <c r="R261" s="431">
        <v>2300</v>
      </c>
      <c r="S261" s="452" t="s">
        <v>285</v>
      </c>
      <c r="T261" s="414">
        <v>170</v>
      </c>
      <c r="U261" s="453">
        <v>170</v>
      </c>
      <c r="V261" s="452" t="s">
        <v>849</v>
      </c>
      <c r="W261" s="404">
        <v>43098</v>
      </c>
      <c r="X261" s="419"/>
      <c r="Y261" s="463">
        <v>0.17</v>
      </c>
      <c r="Z261" s="428"/>
    </row>
    <row r="262" spans="1:26" s="181" customFormat="1" ht="12.15" customHeight="1">
      <c r="A262" s="403" t="s">
        <v>810</v>
      </c>
      <c r="B262" s="476">
        <v>43279</v>
      </c>
      <c r="C262" s="405" t="s">
        <v>850</v>
      </c>
      <c r="D262" s="429" t="s">
        <v>851</v>
      </c>
      <c r="E262" s="431">
        <v>16000</v>
      </c>
      <c r="F262" s="430" t="s">
        <v>852</v>
      </c>
      <c r="G262" s="474">
        <v>43279</v>
      </c>
      <c r="H262" s="405" t="s">
        <v>853</v>
      </c>
      <c r="I262" s="474">
        <v>43301</v>
      </c>
      <c r="J262" s="412">
        <v>16000</v>
      </c>
      <c r="K262" s="406">
        <v>0</v>
      </c>
      <c r="L262" s="406">
        <v>835</v>
      </c>
      <c r="M262" s="429" t="s">
        <v>690</v>
      </c>
      <c r="N262" s="429" t="s">
        <v>691</v>
      </c>
      <c r="O262" s="443">
        <v>1</v>
      </c>
      <c r="P262" s="442" t="s">
        <v>107</v>
      </c>
      <c r="Q262" s="431">
        <v>16000</v>
      </c>
      <c r="R262" s="431">
        <v>16000</v>
      </c>
      <c r="S262" s="452" t="s">
        <v>692</v>
      </c>
      <c r="T262" s="414">
        <v>900</v>
      </c>
      <c r="U262" s="453">
        <v>900</v>
      </c>
      <c r="V262" s="452" t="s">
        <v>854</v>
      </c>
      <c r="W262" s="404">
        <v>43279</v>
      </c>
      <c r="X262" s="419"/>
      <c r="Y262" s="463">
        <v>0.16000029000007299</v>
      </c>
      <c r="Z262" s="428"/>
    </row>
    <row r="263" spans="1:26" s="181" customFormat="1" ht="12.15" customHeight="1">
      <c r="A263" s="403" t="s">
        <v>810</v>
      </c>
      <c r="B263" s="474">
        <v>43245</v>
      </c>
      <c r="C263" s="405" t="s">
        <v>855</v>
      </c>
      <c r="D263" s="405" t="s">
        <v>856</v>
      </c>
      <c r="E263" s="406">
        <v>28000</v>
      </c>
      <c r="F263" s="407" t="s">
        <v>857</v>
      </c>
      <c r="G263" s="474">
        <v>43275</v>
      </c>
      <c r="H263" s="405">
        <v>30</v>
      </c>
      <c r="I263" s="474">
        <v>43305</v>
      </c>
      <c r="J263" s="444">
        <v>28000</v>
      </c>
      <c r="K263" s="406">
        <v>0</v>
      </c>
      <c r="L263" s="406">
        <v>782</v>
      </c>
      <c r="M263" s="405" t="s">
        <v>858</v>
      </c>
      <c r="N263" s="405" t="s">
        <v>859</v>
      </c>
      <c r="O263" s="413">
        <v>10</v>
      </c>
      <c r="P263" s="414" t="s">
        <v>107</v>
      </c>
      <c r="Q263" s="414">
        <v>2800</v>
      </c>
      <c r="R263" s="414">
        <v>28000</v>
      </c>
      <c r="S263" s="405" t="s">
        <v>860</v>
      </c>
      <c r="T263" s="414">
        <v>170</v>
      </c>
      <c r="U263" s="413">
        <v>1700</v>
      </c>
      <c r="V263" s="405" t="s">
        <v>861</v>
      </c>
      <c r="W263" s="404">
        <v>43245</v>
      </c>
      <c r="X263" s="419"/>
      <c r="Y263" s="422">
        <v>0.160000049714288</v>
      </c>
      <c r="Z263" s="428"/>
    </row>
    <row r="264" spans="1:26" s="181" customFormat="1" ht="12.15" customHeight="1">
      <c r="A264" s="403" t="s">
        <v>810</v>
      </c>
      <c r="B264" s="474">
        <v>43158</v>
      </c>
      <c r="C264" s="405" t="s">
        <v>862</v>
      </c>
      <c r="D264" s="405" t="s">
        <v>863</v>
      </c>
      <c r="E264" s="406">
        <v>8490</v>
      </c>
      <c r="F264" s="407" t="s">
        <v>864</v>
      </c>
      <c r="G264" s="474">
        <v>43248</v>
      </c>
      <c r="H264" s="405">
        <v>90</v>
      </c>
      <c r="I264" s="474">
        <v>43284</v>
      </c>
      <c r="J264" s="412">
        <v>8490</v>
      </c>
      <c r="K264" s="406">
        <v>0</v>
      </c>
      <c r="L264" s="406">
        <v>259</v>
      </c>
      <c r="M264" s="405" t="s">
        <v>865</v>
      </c>
      <c r="N264" s="405" t="s">
        <v>866</v>
      </c>
      <c r="O264" s="413">
        <v>3</v>
      </c>
      <c r="P264" s="414" t="s">
        <v>107</v>
      </c>
      <c r="Q264" s="414">
        <v>2830</v>
      </c>
      <c r="R264" s="414">
        <v>8490</v>
      </c>
      <c r="S264" s="405" t="s">
        <v>115</v>
      </c>
      <c r="T264" s="414">
        <v>170</v>
      </c>
      <c r="U264" s="413">
        <v>510</v>
      </c>
      <c r="V264" s="405" t="s">
        <v>867</v>
      </c>
      <c r="W264" s="404">
        <v>43133</v>
      </c>
      <c r="X264" s="419"/>
      <c r="Y264" s="422">
        <v>0.17</v>
      </c>
      <c r="Z264" s="428"/>
    </row>
    <row r="265" spans="1:26" s="181" customFormat="1" ht="12.15" customHeight="1">
      <c r="A265" s="403" t="s">
        <v>810</v>
      </c>
      <c r="B265" s="474">
        <v>43215</v>
      </c>
      <c r="C265" s="405" t="s">
        <v>862</v>
      </c>
      <c r="D265" s="405" t="s">
        <v>863</v>
      </c>
      <c r="E265" s="406">
        <v>5660</v>
      </c>
      <c r="F265" s="407" t="s">
        <v>868</v>
      </c>
      <c r="G265" s="474">
        <v>43305</v>
      </c>
      <c r="H265" s="405">
        <v>90</v>
      </c>
      <c r="I265" s="474">
        <v>43307</v>
      </c>
      <c r="J265" s="412">
        <v>5660</v>
      </c>
      <c r="K265" s="406">
        <v>0</v>
      </c>
      <c r="L265" s="406">
        <v>637</v>
      </c>
      <c r="M265" s="405" t="s">
        <v>120</v>
      </c>
      <c r="N265" s="405" t="s">
        <v>866</v>
      </c>
      <c r="O265" s="413">
        <v>2</v>
      </c>
      <c r="P265" s="414" t="s">
        <v>107</v>
      </c>
      <c r="Q265" s="414">
        <v>2830</v>
      </c>
      <c r="R265" s="414">
        <v>5660</v>
      </c>
      <c r="S265" s="405" t="s">
        <v>115</v>
      </c>
      <c r="T265" s="414">
        <v>170</v>
      </c>
      <c r="U265" s="413">
        <v>340</v>
      </c>
      <c r="V265" s="405" t="s">
        <v>869</v>
      </c>
      <c r="W265" s="404">
        <v>43186</v>
      </c>
      <c r="X265" s="419"/>
      <c r="Y265" s="422">
        <v>0.17</v>
      </c>
      <c r="Z265" s="428"/>
    </row>
    <row r="266" spans="1:26" s="181" customFormat="1" ht="12.15" customHeight="1">
      <c r="A266" s="403" t="s">
        <v>810</v>
      </c>
      <c r="B266" s="474">
        <v>43179</v>
      </c>
      <c r="C266" s="405" t="s">
        <v>870</v>
      </c>
      <c r="D266" s="405" t="s">
        <v>871</v>
      </c>
      <c r="E266" s="406">
        <v>56600</v>
      </c>
      <c r="F266" s="430" t="s">
        <v>872</v>
      </c>
      <c r="G266" s="474">
        <v>43299</v>
      </c>
      <c r="H266" s="405">
        <v>120</v>
      </c>
      <c r="I266" s="474">
        <v>43301</v>
      </c>
      <c r="J266" s="412">
        <v>56600</v>
      </c>
      <c r="K266" s="406">
        <v>0</v>
      </c>
      <c r="L266" s="406">
        <v>482</v>
      </c>
      <c r="M266" s="405" t="s">
        <v>120</v>
      </c>
      <c r="N266" s="405" t="s">
        <v>866</v>
      </c>
      <c r="O266" s="413">
        <v>20</v>
      </c>
      <c r="P266" s="441" t="s">
        <v>107</v>
      </c>
      <c r="Q266" s="414">
        <v>2830</v>
      </c>
      <c r="R266" s="428">
        <v>56600</v>
      </c>
      <c r="S266" s="452" t="s">
        <v>115</v>
      </c>
      <c r="T266" s="414">
        <v>170</v>
      </c>
      <c r="U266" s="413">
        <v>3400</v>
      </c>
      <c r="V266" s="405" t="s">
        <v>873</v>
      </c>
      <c r="W266" s="404">
        <v>43167</v>
      </c>
      <c r="X266" s="419"/>
      <c r="Y266" s="422">
        <v>0.17</v>
      </c>
      <c r="Z266" s="428"/>
    </row>
    <row r="267" spans="1:26" s="181" customFormat="1" ht="12.15" customHeight="1">
      <c r="A267" s="403" t="s">
        <v>810</v>
      </c>
      <c r="B267" s="474">
        <v>43179</v>
      </c>
      <c r="C267" s="405" t="s">
        <v>870</v>
      </c>
      <c r="D267" s="405" t="s">
        <v>871</v>
      </c>
      <c r="E267" s="406">
        <v>56600</v>
      </c>
      <c r="F267" s="407" t="s">
        <v>872</v>
      </c>
      <c r="G267" s="474">
        <v>43299</v>
      </c>
      <c r="H267" s="405">
        <v>120</v>
      </c>
      <c r="I267" s="474">
        <v>43301</v>
      </c>
      <c r="J267" s="412">
        <v>56600</v>
      </c>
      <c r="K267" s="406">
        <v>0</v>
      </c>
      <c r="L267" s="406">
        <v>482</v>
      </c>
      <c r="M267" s="405" t="s">
        <v>120</v>
      </c>
      <c r="N267" s="405" t="s">
        <v>866</v>
      </c>
      <c r="O267" s="413">
        <v>20</v>
      </c>
      <c r="P267" s="414" t="s">
        <v>107</v>
      </c>
      <c r="Q267" s="414">
        <v>2830</v>
      </c>
      <c r="R267" s="414">
        <v>56600</v>
      </c>
      <c r="S267" s="405" t="s">
        <v>115</v>
      </c>
      <c r="T267" s="414">
        <v>170</v>
      </c>
      <c r="U267" s="413">
        <v>3400</v>
      </c>
      <c r="V267" s="405" t="s">
        <v>874</v>
      </c>
      <c r="W267" s="404">
        <v>43172</v>
      </c>
      <c r="X267" s="419"/>
      <c r="Y267" s="422">
        <v>0.17</v>
      </c>
      <c r="Z267" s="428"/>
    </row>
    <row r="268" spans="1:26" s="181" customFormat="1" ht="12.15" customHeight="1">
      <c r="A268" s="403" t="s">
        <v>810</v>
      </c>
      <c r="B268" s="476">
        <v>43227</v>
      </c>
      <c r="C268" s="405" t="s">
        <v>875</v>
      </c>
      <c r="D268" s="432" t="s">
        <v>876</v>
      </c>
      <c r="E268" s="406">
        <v>2500</v>
      </c>
      <c r="F268" s="430" t="s">
        <v>877</v>
      </c>
      <c r="G268" s="474">
        <v>43257</v>
      </c>
      <c r="H268" s="405">
        <v>30</v>
      </c>
      <c r="I268" s="474">
        <v>43286</v>
      </c>
      <c r="J268" s="412">
        <v>2500</v>
      </c>
      <c r="K268" s="406">
        <v>0</v>
      </c>
      <c r="L268" s="406">
        <v>84</v>
      </c>
      <c r="M268" s="405" t="s">
        <v>332</v>
      </c>
      <c r="N268" s="405" t="s">
        <v>114</v>
      </c>
      <c r="O268" s="413">
        <v>1</v>
      </c>
      <c r="P268" s="414" t="s">
        <v>107</v>
      </c>
      <c r="Q268" s="414">
        <v>2500</v>
      </c>
      <c r="R268" s="414">
        <v>2500</v>
      </c>
      <c r="S268" s="405" t="s">
        <v>115</v>
      </c>
      <c r="T268" s="414">
        <v>170</v>
      </c>
      <c r="U268" s="413">
        <v>170</v>
      </c>
      <c r="V268" s="405" t="s">
        <v>878</v>
      </c>
      <c r="W268" s="404">
        <v>43228</v>
      </c>
      <c r="X268" s="419"/>
      <c r="Y268" s="422">
        <v>0.16000129920145501</v>
      </c>
      <c r="Z268" s="428"/>
    </row>
    <row r="269" spans="1:26" s="181" customFormat="1" ht="12.15" customHeight="1">
      <c r="A269" s="403" t="s">
        <v>810</v>
      </c>
      <c r="B269" s="474">
        <v>43305</v>
      </c>
      <c r="C269" s="405" t="s">
        <v>879</v>
      </c>
      <c r="D269" s="405" t="s">
        <v>880</v>
      </c>
      <c r="E269" s="406">
        <v>2500</v>
      </c>
      <c r="F269" s="407" t="s">
        <v>881</v>
      </c>
      <c r="G269" s="474">
        <v>43305</v>
      </c>
      <c r="H269" s="405" t="s">
        <v>132</v>
      </c>
      <c r="I269" s="474">
        <v>43307</v>
      </c>
      <c r="J269" s="412">
        <v>2500</v>
      </c>
      <c r="K269" s="406">
        <v>0</v>
      </c>
      <c r="L269" s="406">
        <v>699</v>
      </c>
      <c r="M269" s="405" t="s">
        <v>882</v>
      </c>
      <c r="N269" s="405" t="s">
        <v>883</v>
      </c>
      <c r="O269" s="413">
        <v>1</v>
      </c>
      <c r="P269" s="414" t="s">
        <v>107</v>
      </c>
      <c r="Q269" s="414">
        <v>2500</v>
      </c>
      <c r="R269" s="414">
        <v>2500</v>
      </c>
      <c r="S269" s="405" t="s">
        <v>884</v>
      </c>
      <c r="T269" s="414">
        <v>140</v>
      </c>
      <c r="U269" s="413">
        <v>140</v>
      </c>
      <c r="V269" s="405" t="s">
        <v>885</v>
      </c>
      <c r="W269" s="404">
        <v>43306</v>
      </c>
      <c r="X269" s="419"/>
      <c r="Y269" s="422">
        <v>0.16000129920145501</v>
      </c>
      <c r="Z269" s="428"/>
    </row>
    <row r="270" spans="1:26" s="181" customFormat="1" ht="12.15" customHeight="1">
      <c r="A270" s="403" t="s">
        <v>810</v>
      </c>
      <c r="B270" s="474">
        <v>43204</v>
      </c>
      <c r="C270" s="405" t="s">
        <v>561</v>
      </c>
      <c r="D270" s="405" t="s">
        <v>562</v>
      </c>
      <c r="E270" s="406">
        <v>52650</v>
      </c>
      <c r="F270" s="407" t="s">
        <v>886</v>
      </c>
      <c r="G270" s="474">
        <v>43277</v>
      </c>
      <c r="H270" s="405">
        <v>60</v>
      </c>
      <c r="I270" s="474">
        <v>43293</v>
      </c>
      <c r="J270" s="412">
        <v>52650</v>
      </c>
      <c r="K270" s="406">
        <v>0</v>
      </c>
      <c r="L270" s="406">
        <v>353</v>
      </c>
      <c r="M270" s="405" t="s">
        <v>478</v>
      </c>
      <c r="N270" s="405" t="s">
        <v>141</v>
      </c>
      <c r="O270" s="413">
        <v>25</v>
      </c>
      <c r="P270" s="414" t="s">
        <v>107</v>
      </c>
      <c r="Q270" s="414">
        <v>2106</v>
      </c>
      <c r="R270" s="414">
        <v>52650</v>
      </c>
      <c r="S270" s="405" t="s">
        <v>758</v>
      </c>
      <c r="T270" s="414">
        <v>170</v>
      </c>
      <c r="U270" s="413">
        <v>4250</v>
      </c>
      <c r="V270" s="405" t="s">
        <v>887</v>
      </c>
      <c r="W270" s="404">
        <v>43183</v>
      </c>
      <c r="X270" s="419" t="s">
        <v>888</v>
      </c>
      <c r="Y270" s="422">
        <v>0.17</v>
      </c>
      <c r="Z270" s="428"/>
    </row>
    <row r="271" spans="1:26" s="181" customFormat="1" ht="12.15" customHeight="1">
      <c r="A271" s="403" t="s">
        <v>810</v>
      </c>
      <c r="B271" s="474">
        <v>43187</v>
      </c>
      <c r="C271" s="405" t="s">
        <v>889</v>
      </c>
      <c r="D271" s="405" t="s">
        <v>890</v>
      </c>
      <c r="E271" s="406">
        <v>8490</v>
      </c>
      <c r="F271" s="407" t="s">
        <v>891</v>
      </c>
      <c r="G271" s="474">
        <v>43307</v>
      </c>
      <c r="H271" s="405">
        <v>120</v>
      </c>
      <c r="I271" s="474">
        <v>43301</v>
      </c>
      <c r="J271" s="412">
        <v>8490</v>
      </c>
      <c r="K271" s="406">
        <v>0</v>
      </c>
      <c r="L271" s="406">
        <v>597</v>
      </c>
      <c r="M271" s="405" t="s">
        <v>120</v>
      </c>
      <c r="N271" s="405" t="s">
        <v>866</v>
      </c>
      <c r="O271" s="413">
        <v>3</v>
      </c>
      <c r="P271" s="414" t="s">
        <v>107</v>
      </c>
      <c r="Q271" s="414">
        <v>2830</v>
      </c>
      <c r="R271" s="414">
        <v>8490</v>
      </c>
      <c r="S271" s="405" t="s">
        <v>115</v>
      </c>
      <c r="T271" s="414">
        <v>170</v>
      </c>
      <c r="U271" s="413">
        <v>510</v>
      </c>
      <c r="V271" s="405" t="s">
        <v>892</v>
      </c>
      <c r="W271" s="404">
        <v>43182</v>
      </c>
      <c r="X271" s="419"/>
      <c r="Y271" s="422">
        <v>0.17</v>
      </c>
      <c r="Z271" s="428"/>
    </row>
    <row r="272" spans="1:26" s="181" customFormat="1" ht="12.15" customHeight="1">
      <c r="A272" s="403" t="s">
        <v>810</v>
      </c>
      <c r="B272" s="474">
        <v>43156</v>
      </c>
      <c r="C272" s="405" t="s">
        <v>893</v>
      </c>
      <c r="D272" s="405" t="s">
        <v>894</v>
      </c>
      <c r="E272" s="406">
        <v>32000</v>
      </c>
      <c r="F272" s="407" t="s">
        <v>895</v>
      </c>
      <c r="G272" s="474">
        <v>43216</v>
      </c>
      <c r="H272" s="405">
        <v>60</v>
      </c>
      <c r="I272" s="474">
        <v>43292</v>
      </c>
      <c r="J272" s="412">
        <v>32000</v>
      </c>
      <c r="K272" s="406">
        <v>0</v>
      </c>
      <c r="L272" s="406">
        <v>209</v>
      </c>
      <c r="M272" s="405" t="s">
        <v>896</v>
      </c>
      <c r="N272" s="405" t="s">
        <v>123</v>
      </c>
      <c r="O272" s="413">
        <v>10</v>
      </c>
      <c r="P272" s="414" t="s">
        <v>107</v>
      </c>
      <c r="Q272" s="414">
        <v>3200</v>
      </c>
      <c r="R272" s="414">
        <v>32000</v>
      </c>
      <c r="S272" s="405" t="s">
        <v>124</v>
      </c>
      <c r="T272" s="414">
        <v>170</v>
      </c>
      <c r="U272" s="413">
        <v>1700</v>
      </c>
      <c r="V272" s="405" t="s">
        <v>897</v>
      </c>
      <c r="W272" s="404">
        <v>43157</v>
      </c>
      <c r="X272" s="419"/>
      <c r="Y272" s="422">
        <v>0.17</v>
      </c>
      <c r="Z272" s="428"/>
    </row>
    <row r="273" spans="1:29" s="181" customFormat="1" ht="12.15" customHeight="1">
      <c r="A273" s="403" t="s">
        <v>810</v>
      </c>
      <c r="B273" s="474">
        <v>43194</v>
      </c>
      <c r="C273" s="405" t="s">
        <v>893</v>
      </c>
      <c r="D273" s="405" t="s">
        <v>894</v>
      </c>
      <c r="E273" s="406">
        <v>64000</v>
      </c>
      <c r="F273" s="407" t="s">
        <v>898</v>
      </c>
      <c r="G273" s="474">
        <v>43254</v>
      </c>
      <c r="H273" s="405">
        <v>60</v>
      </c>
      <c r="I273" s="474">
        <v>43292</v>
      </c>
      <c r="J273" s="467">
        <v>64000</v>
      </c>
      <c r="K273" s="406">
        <v>0</v>
      </c>
      <c r="L273" s="406">
        <v>174</v>
      </c>
      <c r="M273" s="405" t="s">
        <v>232</v>
      </c>
      <c r="N273" s="405" t="s">
        <v>123</v>
      </c>
      <c r="O273" s="413">
        <v>20</v>
      </c>
      <c r="P273" s="414" t="s">
        <v>107</v>
      </c>
      <c r="Q273" s="414">
        <v>3200</v>
      </c>
      <c r="R273" s="414">
        <v>64000</v>
      </c>
      <c r="S273" s="405" t="s">
        <v>124</v>
      </c>
      <c r="T273" s="414">
        <v>170</v>
      </c>
      <c r="U273" s="413">
        <v>3400</v>
      </c>
      <c r="V273" s="405" t="s">
        <v>899</v>
      </c>
      <c r="W273" s="404">
        <v>43198</v>
      </c>
      <c r="X273" s="419"/>
      <c r="Y273" s="422">
        <v>0.17</v>
      </c>
      <c r="Z273" s="428"/>
    </row>
    <row r="274" spans="1:29" s="181" customFormat="1" ht="12.15" customHeight="1">
      <c r="A274" s="403" t="s">
        <v>810</v>
      </c>
      <c r="B274" s="474">
        <v>43199</v>
      </c>
      <c r="C274" s="405" t="s">
        <v>893</v>
      </c>
      <c r="D274" s="405" t="s">
        <v>894</v>
      </c>
      <c r="E274" s="406">
        <v>25200</v>
      </c>
      <c r="F274" s="407" t="s">
        <v>900</v>
      </c>
      <c r="G274" s="474">
        <v>43259</v>
      </c>
      <c r="H274" s="405">
        <v>60</v>
      </c>
      <c r="I274" s="474">
        <v>43292</v>
      </c>
      <c r="J274" s="412">
        <v>25200</v>
      </c>
      <c r="K274" s="406">
        <v>0</v>
      </c>
      <c r="L274" s="406">
        <v>206</v>
      </c>
      <c r="M274" s="405" t="s">
        <v>246</v>
      </c>
      <c r="N274" s="405" t="s">
        <v>588</v>
      </c>
      <c r="O274" s="413">
        <v>10</v>
      </c>
      <c r="P274" s="414" t="s">
        <v>107</v>
      </c>
      <c r="Q274" s="414">
        <v>2520</v>
      </c>
      <c r="R274" s="414">
        <v>25200</v>
      </c>
      <c r="S274" s="405" t="s">
        <v>247</v>
      </c>
      <c r="T274" s="414">
        <v>180</v>
      </c>
      <c r="U274" s="413">
        <v>1800</v>
      </c>
      <c r="V274" s="405" t="s">
        <v>901</v>
      </c>
      <c r="W274" s="404">
        <v>43200</v>
      </c>
      <c r="X274" s="419"/>
      <c r="Y274" s="422">
        <v>0.17</v>
      </c>
      <c r="Z274" s="428"/>
    </row>
    <row r="275" spans="1:29" s="181" customFormat="1" ht="12.15" customHeight="1">
      <c r="A275" s="403" t="s">
        <v>810</v>
      </c>
      <c r="B275" s="474">
        <v>43198</v>
      </c>
      <c r="C275" s="405" t="s">
        <v>902</v>
      </c>
      <c r="D275" s="405" t="s">
        <v>903</v>
      </c>
      <c r="E275" s="406">
        <v>11400</v>
      </c>
      <c r="F275" s="407" t="s">
        <v>904</v>
      </c>
      <c r="G275" s="474">
        <v>43258</v>
      </c>
      <c r="H275" s="405">
        <v>60</v>
      </c>
      <c r="I275" s="474">
        <v>43293</v>
      </c>
      <c r="J275" s="412">
        <v>11400</v>
      </c>
      <c r="K275" s="406">
        <v>0</v>
      </c>
      <c r="L275" s="406">
        <v>180</v>
      </c>
      <c r="M275" s="405" t="s">
        <v>194</v>
      </c>
      <c r="N275" s="405" t="s">
        <v>183</v>
      </c>
      <c r="O275" s="413">
        <v>3</v>
      </c>
      <c r="P275" s="414" t="s">
        <v>107</v>
      </c>
      <c r="Q275" s="414">
        <v>3800</v>
      </c>
      <c r="R275" s="414">
        <v>11400</v>
      </c>
      <c r="S275" s="405" t="s">
        <v>184</v>
      </c>
      <c r="T275" s="414">
        <v>170</v>
      </c>
      <c r="U275" s="413">
        <v>510</v>
      </c>
      <c r="V275" s="405" t="s">
        <v>905</v>
      </c>
      <c r="W275" s="404">
        <v>43194</v>
      </c>
      <c r="X275" s="419"/>
      <c r="Y275" s="422">
        <v>0.17</v>
      </c>
      <c r="Z275" s="428"/>
    </row>
    <row r="276" spans="1:29" s="181" customFormat="1" ht="12.15" customHeight="1">
      <c r="A276" s="403" t="s">
        <v>810</v>
      </c>
      <c r="B276" s="474">
        <v>43207</v>
      </c>
      <c r="C276" s="405" t="s">
        <v>902</v>
      </c>
      <c r="D276" s="405" t="s">
        <v>903</v>
      </c>
      <c r="E276" s="406">
        <v>3800</v>
      </c>
      <c r="F276" s="407" t="s">
        <v>906</v>
      </c>
      <c r="G276" s="474">
        <v>43267</v>
      </c>
      <c r="H276" s="405">
        <v>60</v>
      </c>
      <c r="I276" s="474">
        <v>43293</v>
      </c>
      <c r="J276" s="412">
        <v>3800</v>
      </c>
      <c r="K276" s="406">
        <v>0</v>
      </c>
      <c r="L276" s="406">
        <v>387</v>
      </c>
      <c r="M276" s="405" t="s">
        <v>194</v>
      </c>
      <c r="N276" s="405" t="s">
        <v>907</v>
      </c>
      <c r="O276" s="413">
        <v>1</v>
      </c>
      <c r="P276" s="414" t="s">
        <v>107</v>
      </c>
      <c r="Q276" s="414">
        <v>3800</v>
      </c>
      <c r="R276" s="414">
        <v>3800</v>
      </c>
      <c r="S276" s="405" t="s">
        <v>184</v>
      </c>
      <c r="T276" s="414">
        <v>170</v>
      </c>
      <c r="U276" s="413">
        <v>170</v>
      </c>
      <c r="V276" s="405" t="s">
        <v>908</v>
      </c>
      <c r="W276" s="404">
        <v>43206</v>
      </c>
      <c r="X276" s="419"/>
      <c r="Y276" s="422">
        <v>0.17</v>
      </c>
      <c r="Z276" s="428"/>
    </row>
    <row r="277" spans="1:29" s="181" customFormat="1" ht="12.15" customHeight="1">
      <c r="A277" s="403" t="s">
        <v>810</v>
      </c>
      <c r="B277" s="474">
        <v>43207</v>
      </c>
      <c r="C277" s="405" t="s">
        <v>902</v>
      </c>
      <c r="D277" s="405" t="s">
        <v>903</v>
      </c>
      <c r="E277" s="406">
        <v>7600</v>
      </c>
      <c r="F277" s="407" t="s">
        <v>906</v>
      </c>
      <c r="G277" s="474">
        <v>43267</v>
      </c>
      <c r="H277" s="405">
        <v>60</v>
      </c>
      <c r="I277" s="474">
        <v>43293</v>
      </c>
      <c r="J277" s="412">
        <v>7600</v>
      </c>
      <c r="K277" s="406">
        <v>0</v>
      </c>
      <c r="L277" s="406">
        <v>387</v>
      </c>
      <c r="M277" s="405" t="s">
        <v>194</v>
      </c>
      <c r="N277" s="405" t="s">
        <v>907</v>
      </c>
      <c r="O277" s="413">
        <v>2</v>
      </c>
      <c r="P277" s="414" t="s">
        <v>107</v>
      </c>
      <c r="Q277" s="414">
        <v>3800</v>
      </c>
      <c r="R277" s="414">
        <v>7600</v>
      </c>
      <c r="S277" s="405" t="s">
        <v>184</v>
      </c>
      <c r="T277" s="414">
        <v>170</v>
      </c>
      <c r="U277" s="413">
        <v>340</v>
      </c>
      <c r="V277" s="405" t="s">
        <v>909</v>
      </c>
      <c r="W277" s="404">
        <v>43207</v>
      </c>
      <c r="X277" s="419"/>
      <c r="Y277" s="422">
        <v>0.17</v>
      </c>
      <c r="Z277" s="428"/>
    </row>
    <row r="278" spans="1:29" s="181" customFormat="1" ht="12.15" customHeight="1">
      <c r="A278" s="403" t="s">
        <v>810</v>
      </c>
      <c r="B278" s="474">
        <v>43217</v>
      </c>
      <c r="C278" s="405" t="s">
        <v>902</v>
      </c>
      <c r="D278" s="405" t="s">
        <v>903</v>
      </c>
      <c r="E278" s="406">
        <v>22800</v>
      </c>
      <c r="F278" s="407" t="s">
        <v>910</v>
      </c>
      <c r="G278" s="474">
        <v>43277</v>
      </c>
      <c r="H278" s="405">
        <v>60</v>
      </c>
      <c r="I278" s="474">
        <v>43293</v>
      </c>
      <c r="J278" s="412">
        <v>22800</v>
      </c>
      <c r="K278" s="406">
        <v>0</v>
      </c>
      <c r="L278" s="406">
        <v>735</v>
      </c>
      <c r="M278" s="405" t="s">
        <v>182</v>
      </c>
      <c r="N278" s="405" t="s">
        <v>907</v>
      </c>
      <c r="O278" s="413">
        <v>6</v>
      </c>
      <c r="P278" s="414" t="s">
        <v>107</v>
      </c>
      <c r="Q278" s="414">
        <v>3800</v>
      </c>
      <c r="R278" s="414">
        <v>22800</v>
      </c>
      <c r="S278" s="405" t="s">
        <v>184</v>
      </c>
      <c r="T278" s="414">
        <v>170</v>
      </c>
      <c r="U278" s="413">
        <v>1020</v>
      </c>
      <c r="V278" s="405" t="s">
        <v>911</v>
      </c>
      <c r="W278" s="404">
        <v>43217</v>
      </c>
      <c r="X278" s="419"/>
      <c r="Y278" s="422">
        <v>0.17</v>
      </c>
      <c r="Z278" s="428"/>
    </row>
    <row r="279" spans="1:29" s="181" customFormat="1" ht="12.15" customHeight="1">
      <c r="A279" s="403" t="s">
        <v>810</v>
      </c>
      <c r="B279" s="474">
        <v>43283</v>
      </c>
      <c r="C279" s="405" t="s">
        <v>912</v>
      </c>
      <c r="D279" s="405" t="s">
        <v>913</v>
      </c>
      <c r="E279" s="406">
        <v>900</v>
      </c>
      <c r="F279" s="407" t="s">
        <v>914</v>
      </c>
      <c r="G279" s="474">
        <v>43283</v>
      </c>
      <c r="H279" s="405" t="s">
        <v>132</v>
      </c>
      <c r="I279" s="474">
        <v>43307</v>
      </c>
      <c r="J279" s="412">
        <v>900</v>
      </c>
      <c r="K279" s="406">
        <v>0</v>
      </c>
      <c r="L279" s="406">
        <v>9</v>
      </c>
      <c r="M279" s="405" t="s">
        <v>338</v>
      </c>
      <c r="N279" s="405" t="s">
        <v>915</v>
      </c>
      <c r="O279" s="413">
        <v>3</v>
      </c>
      <c r="P279" s="414" t="s">
        <v>107</v>
      </c>
      <c r="Q279" s="414">
        <v>300</v>
      </c>
      <c r="R279" s="414">
        <v>900</v>
      </c>
      <c r="S279" s="405" t="s">
        <v>916</v>
      </c>
      <c r="T279" s="414">
        <v>17</v>
      </c>
      <c r="U279" s="413">
        <v>51</v>
      </c>
      <c r="V279" s="405" t="s">
        <v>917</v>
      </c>
      <c r="W279" s="404">
        <v>43283</v>
      </c>
      <c r="X279" s="419"/>
      <c r="Y279" s="422">
        <v>0.160003093341582</v>
      </c>
      <c r="Z279" s="428"/>
    </row>
    <row r="280" spans="1:29" s="181" customFormat="1" ht="12.15" customHeight="1">
      <c r="A280" s="403" t="s">
        <v>810</v>
      </c>
      <c r="B280" s="474">
        <v>43158</v>
      </c>
      <c r="C280" s="405" t="s">
        <v>918</v>
      </c>
      <c r="D280" s="405" t="s">
        <v>919</v>
      </c>
      <c r="E280" s="406">
        <v>24000</v>
      </c>
      <c r="F280" s="407" t="s">
        <v>920</v>
      </c>
      <c r="G280" s="474">
        <v>43248</v>
      </c>
      <c r="H280" s="405">
        <v>90</v>
      </c>
      <c r="I280" s="474">
        <v>43312</v>
      </c>
      <c r="J280" s="412">
        <v>24000</v>
      </c>
      <c r="K280" s="406">
        <v>0</v>
      </c>
      <c r="L280" s="406">
        <v>254</v>
      </c>
      <c r="M280" s="405" t="s">
        <v>243</v>
      </c>
      <c r="N280" s="405" t="s">
        <v>921</v>
      </c>
      <c r="O280" s="413">
        <v>10</v>
      </c>
      <c r="P280" s="414" t="s">
        <v>107</v>
      </c>
      <c r="Q280" s="414">
        <v>2400</v>
      </c>
      <c r="R280" s="414">
        <v>24000</v>
      </c>
      <c r="S280" s="405" t="s">
        <v>922</v>
      </c>
      <c r="T280" s="414">
        <v>170</v>
      </c>
      <c r="U280" s="413">
        <v>1700</v>
      </c>
      <c r="V280" s="405" t="s">
        <v>923</v>
      </c>
      <c r="W280" s="404">
        <v>43134</v>
      </c>
      <c r="X280" s="419"/>
      <c r="Y280" s="422">
        <v>0.17</v>
      </c>
      <c r="Z280" s="428"/>
    </row>
    <row r="281" spans="1:29" s="181" customFormat="1" ht="12.15" customHeight="1">
      <c r="A281" s="403" t="s">
        <v>810</v>
      </c>
      <c r="B281" s="474">
        <v>43158</v>
      </c>
      <c r="C281" s="405" t="s">
        <v>918</v>
      </c>
      <c r="D281" s="405" t="s">
        <v>919</v>
      </c>
      <c r="E281" s="406">
        <v>2500</v>
      </c>
      <c r="F281" s="407" t="s">
        <v>920</v>
      </c>
      <c r="G281" s="474">
        <v>43248</v>
      </c>
      <c r="H281" s="405">
        <v>90</v>
      </c>
      <c r="I281" s="474">
        <v>43312</v>
      </c>
      <c r="J281" s="412">
        <v>2500</v>
      </c>
      <c r="K281" s="406">
        <v>0</v>
      </c>
      <c r="L281" s="406">
        <v>254</v>
      </c>
      <c r="M281" s="405" t="s">
        <v>924</v>
      </c>
      <c r="N281" s="405" t="s">
        <v>925</v>
      </c>
      <c r="O281" s="413">
        <v>1</v>
      </c>
      <c r="P281" s="414" t="s">
        <v>107</v>
      </c>
      <c r="Q281" s="414">
        <v>2500</v>
      </c>
      <c r="R281" s="414">
        <v>2500</v>
      </c>
      <c r="S281" s="405" t="s">
        <v>926</v>
      </c>
      <c r="T281" s="414">
        <v>170</v>
      </c>
      <c r="U281" s="413">
        <v>170</v>
      </c>
      <c r="V281" s="405" t="s">
        <v>927</v>
      </c>
      <c r="W281" s="404">
        <v>43158</v>
      </c>
      <c r="X281" s="419"/>
      <c r="Y281" s="422">
        <v>0.17</v>
      </c>
      <c r="Z281" s="428"/>
    </row>
    <row r="282" spans="1:29" s="181" customFormat="1" ht="12.15" customHeight="1">
      <c r="A282" s="403" t="s">
        <v>810</v>
      </c>
      <c r="B282" s="474">
        <v>43156</v>
      </c>
      <c r="C282" s="405" t="s">
        <v>928</v>
      </c>
      <c r="D282" s="405" t="s">
        <v>929</v>
      </c>
      <c r="E282" s="406">
        <v>2700.11</v>
      </c>
      <c r="F282" s="407" t="s">
        <v>930</v>
      </c>
      <c r="G282" s="474">
        <v>43276</v>
      </c>
      <c r="H282" s="405">
        <v>120</v>
      </c>
      <c r="I282" s="474">
        <v>43297</v>
      </c>
      <c r="J282" s="412">
        <v>2700.11</v>
      </c>
      <c r="K282" s="406">
        <v>0</v>
      </c>
      <c r="L282" s="406">
        <v>197</v>
      </c>
      <c r="M282" s="405" t="s">
        <v>931</v>
      </c>
      <c r="N282" s="405" t="s">
        <v>385</v>
      </c>
      <c r="O282" s="413">
        <v>170</v>
      </c>
      <c r="P282" s="414" t="s">
        <v>239</v>
      </c>
      <c r="Q282" s="414">
        <v>15.882999999999999</v>
      </c>
      <c r="R282" s="414">
        <v>2700.11</v>
      </c>
      <c r="S282" s="405" t="s">
        <v>758</v>
      </c>
      <c r="T282" s="414">
        <v>170</v>
      </c>
      <c r="U282" s="413">
        <v>170</v>
      </c>
      <c r="V282" s="405" t="s">
        <v>932</v>
      </c>
      <c r="W282" s="404">
        <v>43133</v>
      </c>
      <c r="X282" s="419"/>
      <c r="Y282" s="422">
        <v>0.17</v>
      </c>
      <c r="Z282" s="428"/>
    </row>
    <row r="283" spans="1:29" s="181" customFormat="1" ht="12.15" customHeight="1">
      <c r="A283" s="403" t="s">
        <v>810</v>
      </c>
      <c r="B283" s="474">
        <v>43156</v>
      </c>
      <c r="C283" s="405" t="s">
        <v>928</v>
      </c>
      <c r="D283" s="405" t="s">
        <v>929</v>
      </c>
      <c r="E283" s="406">
        <v>14800</v>
      </c>
      <c r="F283" s="407" t="s">
        <v>930</v>
      </c>
      <c r="G283" s="474">
        <v>43276</v>
      </c>
      <c r="H283" s="405">
        <v>120</v>
      </c>
      <c r="I283" s="474">
        <v>43297</v>
      </c>
      <c r="J283" s="412">
        <v>14800</v>
      </c>
      <c r="K283" s="406">
        <v>0</v>
      </c>
      <c r="L283" s="406">
        <v>197</v>
      </c>
      <c r="M283" s="405" t="s">
        <v>931</v>
      </c>
      <c r="N283" s="405" t="s">
        <v>385</v>
      </c>
      <c r="O283" s="413">
        <v>1000</v>
      </c>
      <c r="P283" s="414" t="s">
        <v>239</v>
      </c>
      <c r="Q283" s="414">
        <v>14.8</v>
      </c>
      <c r="R283" s="414">
        <v>14800</v>
      </c>
      <c r="S283" s="405" t="s">
        <v>758</v>
      </c>
      <c r="T283" s="414">
        <v>1000</v>
      </c>
      <c r="U283" s="413">
        <v>1000</v>
      </c>
      <c r="V283" s="405" t="s">
        <v>933</v>
      </c>
      <c r="W283" s="404">
        <v>43138</v>
      </c>
      <c r="X283" s="419"/>
      <c r="Y283" s="422">
        <v>0.17</v>
      </c>
      <c r="Z283" s="428"/>
    </row>
    <row r="284" spans="1:29" s="387" customFormat="1" ht="12.15" customHeight="1">
      <c r="A284" s="403" t="s">
        <v>810</v>
      </c>
      <c r="B284" s="474">
        <v>43116</v>
      </c>
      <c r="C284" s="405" t="s">
        <v>934</v>
      </c>
      <c r="D284" s="432" t="s">
        <v>935</v>
      </c>
      <c r="E284" s="428">
        <v>41004</v>
      </c>
      <c r="F284" s="407" t="s">
        <v>936</v>
      </c>
      <c r="G284" s="474">
        <v>43146</v>
      </c>
      <c r="H284" s="405">
        <v>30</v>
      </c>
      <c r="I284" s="474">
        <v>43308</v>
      </c>
      <c r="J284" s="412">
        <v>31004</v>
      </c>
      <c r="K284" s="406">
        <v>10000</v>
      </c>
      <c r="L284" s="406">
        <v>321</v>
      </c>
      <c r="M284" s="405" t="s">
        <v>937</v>
      </c>
      <c r="N284" s="405" t="s">
        <v>938</v>
      </c>
      <c r="O284" s="413">
        <v>13.6101843722564</v>
      </c>
      <c r="P284" s="414" t="s">
        <v>107</v>
      </c>
      <c r="Q284" s="414">
        <v>2278</v>
      </c>
      <c r="R284" s="414">
        <v>41004</v>
      </c>
      <c r="S284" s="405" t="s">
        <v>939</v>
      </c>
      <c r="T284" s="414">
        <v>170</v>
      </c>
      <c r="U284" s="413">
        <v>2313.7313432835799</v>
      </c>
      <c r="V284" s="405" t="s">
        <v>940</v>
      </c>
      <c r="W284" s="404">
        <v>43117</v>
      </c>
      <c r="X284" s="419" t="s">
        <v>273</v>
      </c>
      <c r="Y284" s="422">
        <v>0.17</v>
      </c>
      <c r="Z284" s="428"/>
      <c r="AB284" s="387">
        <v>13.6101843722564</v>
      </c>
      <c r="AC284" s="387">
        <v>2313.7313432835799</v>
      </c>
    </row>
    <row r="285" spans="1:29" s="387" customFormat="1" ht="12.15" customHeight="1">
      <c r="A285" s="403" t="s">
        <v>810</v>
      </c>
      <c r="B285" s="474">
        <v>43295</v>
      </c>
      <c r="C285" s="405" t="s">
        <v>941</v>
      </c>
      <c r="D285" s="405" t="s">
        <v>942</v>
      </c>
      <c r="E285" s="406">
        <v>50000</v>
      </c>
      <c r="F285" s="430" t="s">
        <v>943</v>
      </c>
      <c r="G285" s="474">
        <v>43295</v>
      </c>
      <c r="H285" s="405" t="s">
        <v>220</v>
      </c>
      <c r="I285" s="474">
        <v>43301</v>
      </c>
      <c r="J285" s="412">
        <v>50000</v>
      </c>
      <c r="K285" s="406">
        <v>0</v>
      </c>
      <c r="L285" s="406">
        <v>339</v>
      </c>
      <c r="M285" s="405" t="s">
        <v>858</v>
      </c>
      <c r="N285" s="405" t="s">
        <v>944</v>
      </c>
      <c r="O285" s="413">
        <v>20</v>
      </c>
      <c r="P285" s="441" t="s">
        <v>107</v>
      </c>
      <c r="Q285" s="414">
        <v>2500</v>
      </c>
      <c r="R285" s="428">
        <v>50000</v>
      </c>
      <c r="S285" s="452" t="s">
        <v>945</v>
      </c>
      <c r="T285" s="414">
        <v>170</v>
      </c>
      <c r="U285" s="413">
        <v>3400</v>
      </c>
      <c r="V285" s="405" t="s">
        <v>946</v>
      </c>
      <c r="W285" s="404">
        <v>43295</v>
      </c>
      <c r="X285" s="419"/>
      <c r="Y285" s="422">
        <v>0.15999995360000199</v>
      </c>
      <c r="Z285" s="428"/>
    </row>
    <row r="286" spans="1:29" s="387" customFormat="1" ht="12.15" customHeight="1">
      <c r="A286" s="403" t="s">
        <v>810</v>
      </c>
      <c r="B286" s="474">
        <v>43228</v>
      </c>
      <c r="C286" s="405" t="s">
        <v>947</v>
      </c>
      <c r="D286" s="405" t="s">
        <v>948</v>
      </c>
      <c r="E286" s="406">
        <v>14400</v>
      </c>
      <c r="F286" s="430" t="s">
        <v>949</v>
      </c>
      <c r="G286" s="474">
        <v>43318</v>
      </c>
      <c r="H286" s="405">
        <v>90</v>
      </c>
      <c r="I286" s="474">
        <v>43311</v>
      </c>
      <c r="J286" s="412">
        <v>14400</v>
      </c>
      <c r="K286" s="406">
        <v>0</v>
      </c>
      <c r="L286" s="406">
        <v>94</v>
      </c>
      <c r="M286" s="405" t="s">
        <v>232</v>
      </c>
      <c r="N286" s="405" t="s">
        <v>123</v>
      </c>
      <c r="O286" s="413">
        <v>4</v>
      </c>
      <c r="P286" s="441" t="s">
        <v>107</v>
      </c>
      <c r="Q286" s="414">
        <v>3600</v>
      </c>
      <c r="R286" s="428">
        <v>14400</v>
      </c>
      <c r="S286" s="452" t="s">
        <v>124</v>
      </c>
      <c r="T286" s="414">
        <v>170</v>
      </c>
      <c r="U286" s="413">
        <v>680</v>
      </c>
      <c r="V286" s="405" t="s">
        <v>950</v>
      </c>
      <c r="W286" s="404">
        <v>43229</v>
      </c>
      <c r="X286" s="419"/>
      <c r="Y286" s="422">
        <v>0.16000029000007199</v>
      </c>
      <c r="Z286" s="428"/>
    </row>
    <row r="287" spans="1:29" s="387" customFormat="1" ht="12.15" customHeight="1">
      <c r="A287" s="403" t="s">
        <v>810</v>
      </c>
      <c r="B287" s="474">
        <v>43248</v>
      </c>
      <c r="C287" s="405" t="s">
        <v>947</v>
      </c>
      <c r="D287" s="405" t="s">
        <v>948</v>
      </c>
      <c r="E287" s="406">
        <v>14400</v>
      </c>
      <c r="F287" s="430" t="s">
        <v>951</v>
      </c>
      <c r="G287" s="474">
        <v>43338</v>
      </c>
      <c r="H287" s="405">
        <v>90</v>
      </c>
      <c r="I287" s="474">
        <v>43311</v>
      </c>
      <c r="J287" s="412">
        <v>14400</v>
      </c>
      <c r="K287" s="406">
        <v>0</v>
      </c>
      <c r="L287" s="406">
        <v>831</v>
      </c>
      <c r="M287" s="405" t="s">
        <v>232</v>
      </c>
      <c r="N287" s="405" t="s">
        <v>123</v>
      </c>
      <c r="O287" s="413">
        <v>4</v>
      </c>
      <c r="P287" s="441" t="s">
        <v>107</v>
      </c>
      <c r="Q287" s="414">
        <v>3600</v>
      </c>
      <c r="R287" s="428">
        <v>14400</v>
      </c>
      <c r="S287" s="452" t="s">
        <v>124</v>
      </c>
      <c r="T287" s="414">
        <v>170</v>
      </c>
      <c r="U287" s="413">
        <v>680</v>
      </c>
      <c r="V287" s="405" t="s">
        <v>952</v>
      </c>
      <c r="W287" s="404">
        <v>43248</v>
      </c>
      <c r="X287" s="419"/>
      <c r="Y287" s="422">
        <v>0.16000029000007199</v>
      </c>
      <c r="Z287" s="428"/>
    </row>
    <row r="288" spans="1:29" s="387" customFormat="1" ht="12.15" customHeight="1">
      <c r="A288" s="403" t="s">
        <v>810</v>
      </c>
      <c r="B288" s="474">
        <v>43304</v>
      </c>
      <c r="C288" s="405" t="s">
        <v>953</v>
      </c>
      <c r="D288" s="405" t="s">
        <v>954</v>
      </c>
      <c r="E288" s="406">
        <v>4400</v>
      </c>
      <c r="F288" s="430" t="s">
        <v>955</v>
      </c>
      <c r="G288" s="474">
        <v>43334</v>
      </c>
      <c r="H288" s="405">
        <v>30</v>
      </c>
      <c r="I288" s="474">
        <v>43302</v>
      </c>
      <c r="J288" s="412">
        <v>4400</v>
      </c>
      <c r="K288" s="406">
        <v>0</v>
      </c>
      <c r="L288" s="406">
        <v>667</v>
      </c>
      <c r="M288" s="405" t="s">
        <v>246</v>
      </c>
      <c r="N288" s="405" t="s">
        <v>275</v>
      </c>
      <c r="O288" s="413">
        <v>2</v>
      </c>
      <c r="P288" s="441" t="s">
        <v>107</v>
      </c>
      <c r="Q288" s="414">
        <v>2200</v>
      </c>
      <c r="R288" s="428">
        <v>4400</v>
      </c>
      <c r="S288" s="452" t="s">
        <v>276</v>
      </c>
      <c r="T288" s="414">
        <v>180</v>
      </c>
      <c r="U288" s="413">
        <v>360</v>
      </c>
      <c r="V288" s="405" t="s">
        <v>956</v>
      </c>
      <c r="W288" s="404">
        <v>43302</v>
      </c>
      <c r="X288" s="419"/>
      <c r="Y288" s="422">
        <v>0.160001054546413</v>
      </c>
      <c r="Z288" s="428"/>
    </row>
    <row r="289" spans="1:29" s="387" customFormat="1" ht="12.15" customHeight="1">
      <c r="A289" s="403" t="s">
        <v>957</v>
      </c>
      <c r="B289" s="474">
        <v>43158</v>
      </c>
      <c r="C289" s="405" t="s">
        <v>958</v>
      </c>
      <c r="D289" s="405" t="s">
        <v>959</v>
      </c>
      <c r="E289" s="406">
        <v>6000</v>
      </c>
      <c r="F289" s="430" t="s">
        <v>960</v>
      </c>
      <c r="G289" s="474">
        <v>43218</v>
      </c>
      <c r="H289" s="405">
        <v>60</v>
      </c>
      <c r="I289" s="474">
        <v>43311</v>
      </c>
      <c r="J289" s="412">
        <v>6000</v>
      </c>
      <c r="K289" s="406">
        <v>0</v>
      </c>
      <c r="L289" s="406">
        <v>241</v>
      </c>
      <c r="M289" s="405" t="s">
        <v>961</v>
      </c>
      <c r="N289" s="405" t="s">
        <v>275</v>
      </c>
      <c r="O289" s="413">
        <v>2</v>
      </c>
      <c r="P289" s="441" t="s">
        <v>107</v>
      </c>
      <c r="Q289" s="414">
        <v>3000</v>
      </c>
      <c r="R289" s="428">
        <v>6000</v>
      </c>
      <c r="S289" s="452" t="s">
        <v>276</v>
      </c>
      <c r="T289" s="414">
        <v>180</v>
      </c>
      <c r="U289" s="413">
        <v>360</v>
      </c>
      <c r="V289" s="452" t="s">
        <v>962</v>
      </c>
      <c r="W289" s="404">
        <v>43157</v>
      </c>
      <c r="X289" s="419"/>
      <c r="Y289" s="422">
        <v>0.17</v>
      </c>
      <c r="Z289" s="428"/>
    </row>
    <row r="290" spans="1:29" s="181" customFormat="1" ht="12.15" customHeight="1">
      <c r="A290" s="403" t="s">
        <v>957</v>
      </c>
      <c r="B290" s="476">
        <v>43213</v>
      </c>
      <c r="C290" s="405" t="s">
        <v>963</v>
      </c>
      <c r="D290" s="429" t="s">
        <v>964</v>
      </c>
      <c r="E290" s="431">
        <v>6000</v>
      </c>
      <c r="F290" s="430" t="s">
        <v>965</v>
      </c>
      <c r="G290" s="474">
        <v>43303</v>
      </c>
      <c r="H290" s="405">
        <v>90</v>
      </c>
      <c r="I290" s="474">
        <v>43301</v>
      </c>
      <c r="J290" s="412">
        <v>6000</v>
      </c>
      <c r="K290" s="406">
        <v>0</v>
      </c>
      <c r="L290" s="406">
        <v>566</v>
      </c>
      <c r="M290" s="429" t="s">
        <v>232</v>
      </c>
      <c r="N290" s="429" t="s">
        <v>207</v>
      </c>
      <c r="O290" s="413">
        <v>2</v>
      </c>
      <c r="P290" s="442" t="s">
        <v>107</v>
      </c>
      <c r="Q290" s="431">
        <v>3000</v>
      </c>
      <c r="R290" s="431">
        <v>6000</v>
      </c>
      <c r="S290" s="452" t="s">
        <v>347</v>
      </c>
      <c r="T290" s="414">
        <v>170</v>
      </c>
      <c r="U290" s="413">
        <v>340</v>
      </c>
      <c r="V290" s="452" t="s">
        <v>966</v>
      </c>
      <c r="W290" s="404">
        <v>43211</v>
      </c>
      <c r="X290" s="419"/>
      <c r="Y290" s="463">
        <v>0.17</v>
      </c>
      <c r="Z290" s="428">
        <f>4500/1.17</f>
        <v>3846.1538461538462</v>
      </c>
    </row>
    <row r="291" spans="1:29" s="181" customFormat="1" ht="12.15" customHeight="1">
      <c r="A291" s="405" t="s">
        <v>957</v>
      </c>
      <c r="B291" s="474">
        <v>43217</v>
      </c>
      <c r="C291" s="405" t="s">
        <v>963</v>
      </c>
      <c r="D291" s="429" t="s">
        <v>964</v>
      </c>
      <c r="E291" s="406">
        <v>2800</v>
      </c>
      <c r="F291" s="430" t="s">
        <v>967</v>
      </c>
      <c r="G291" s="474">
        <v>43307</v>
      </c>
      <c r="H291" s="405">
        <v>90</v>
      </c>
      <c r="I291" s="474">
        <v>43311</v>
      </c>
      <c r="J291" s="412">
        <v>2800</v>
      </c>
      <c r="K291" s="406">
        <v>0</v>
      </c>
      <c r="L291" s="406">
        <v>736</v>
      </c>
      <c r="M291" s="405" t="s">
        <v>246</v>
      </c>
      <c r="N291" s="405" t="s">
        <v>275</v>
      </c>
      <c r="O291" s="413">
        <v>1</v>
      </c>
      <c r="P291" s="441" t="s">
        <v>107</v>
      </c>
      <c r="Q291" s="413">
        <v>2800</v>
      </c>
      <c r="R291" s="428">
        <v>2800</v>
      </c>
      <c r="S291" s="452" t="s">
        <v>276</v>
      </c>
      <c r="T291" s="414">
        <v>180</v>
      </c>
      <c r="U291" s="453">
        <v>180</v>
      </c>
      <c r="V291" s="452" t="s">
        <v>968</v>
      </c>
      <c r="W291" s="404">
        <v>43217</v>
      </c>
      <c r="X291" s="419"/>
      <c r="Y291" s="422">
        <v>0.17</v>
      </c>
      <c r="Z291" s="428"/>
    </row>
    <row r="292" spans="1:29" s="181" customFormat="1" ht="12.15" customHeight="1">
      <c r="A292" s="405" t="s">
        <v>957</v>
      </c>
      <c r="B292" s="474">
        <v>43173</v>
      </c>
      <c r="C292" s="405" t="s">
        <v>969</v>
      </c>
      <c r="D292" s="429" t="s">
        <v>970</v>
      </c>
      <c r="E292" s="406">
        <v>5700</v>
      </c>
      <c r="F292" s="430" t="s">
        <v>971</v>
      </c>
      <c r="G292" s="474">
        <v>43233</v>
      </c>
      <c r="H292" s="405">
        <v>60</v>
      </c>
      <c r="I292" s="474">
        <v>43284</v>
      </c>
      <c r="J292" s="412">
        <v>5700</v>
      </c>
      <c r="K292" s="406">
        <v>0</v>
      </c>
      <c r="L292" s="406">
        <v>383</v>
      </c>
      <c r="M292" s="405" t="s">
        <v>972</v>
      </c>
      <c r="N292" s="405" t="s">
        <v>973</v>
      </c>
      <c r="O292" s="413">
        <v>2</v>
      </c>
      <c r="P292" s="441" t="s">
        <v>107</v>
      </c>
      <c r="Q292" s="413">
        <v>2850</v>
      </c>
      <c r="R292" s="428">
        <v>5700</v>
      </c>
      <c r="S292" s="452" t="s">
        <v>974</v>
      </c>
      <c r="T292" s="414">
        <v>170</v>
      </c>
      <c r="U292" s="453">
        <v>340</v>
      </c>
      <c r="V292" s="452" t="s">
        <v>975</v>
      </c>
      <c r="W292" s="404">
        <v>43172</v>
      </c>
      <c r="X292" s="419"/>
      <c r="Y292" s="422">
        <v>0.17</v>
      </c>
      <c r="Z292" s="428"/>
    </row>
    <row r="293" spans="1:29" s="181" customFormat="1" ht="12.15" customHeight="1">
      <c r="A293" s="403" t="s">
        <v>957</v>
      </c>
      <c r="B293" s="474">
        <v>43273</v>
      </c>
      <c r="C293" s="405" t="s">
        <v>976</v>
      </c>
      <c r="D293" s="429" t="s">
        <v>977</v>
      </c>
      <c r="E293" s="431">
        <v>3100</v>
      </c>
      <c r="F293" s="430" t="s">
        <v>978</v>
      </c>
      <c r="G293" s="474">
        <v>43303</v>
      </c>
      <c r="H293" s="405">
        <v>30</v>
      </c>
      <c r="I293" s="474">
        <v>43308</v>
      </c>
      <c r="J293" s="412">
        <v>3100</v>
      </c>
      <c r="K293" s="406">
        <v>0</v>
      </c>
      <c r="L293" s="406">
        <v>499</v>
      </c>
      <c r="M293" s="429" t="s">
        <v>325</v>
      </c>
      <c r="N293" s="429" t="s">
        <v>141</v>
      </c>
      <c r="O293" s="443">
        <v>1</v>
      </c>
      <c r="P293" s="442" t="s">
        <v>107</v>
      </c>
      <c r="Q293" s="431">
        <v>3100</v>
      </c>
      <c r="R293" s="431">
        <v>3100</v>
      </c>
      <c r="S293" s="452" t="s">
        <v>142</v>
      </c>
      <c r="T293" s="414">
        <v>170</v>
      </c>
      <c r="U293" s="453">
        <v>170</v>
      </c>
      <c r="V293" s="452" t="s">
        <v>979</v>
      </c>
      <c r="W293" s="404">
        <v>43274</v>
      </c>
      <c r="X293" s="419"/>
      <c r="Y293" s="463">
        <v>0.16000164645395001</v>
      </c>
      <c r="Z293" s="428"/>
    </row>
    <row r="294" spans="1:29" s="181" customFormat="1" ht="12.15" customHeight="1">
      <c r="A294" s="405" t="s">
        <v>957</v>
      </c>
      <c r="B294" s="474">
        <v>43248</v>
      </c>
      <c r="C294" s="405" t="s">
        <v>980</v>
      </c>
      <c r="D294" s="429" t="s">
        <v>981</v>
      </c>
      <c r="E294" s="431">
        <v>12400</v>
      </c>
      <c r="F294" s="430" t="s">
        <v>982</v>
      </c>
      <c r="G294" s="474">
        <v>43308</v>
      </c>
      <c r="H294" s="405">
        <v>60</v>
      </c>
      <c r="I294" s="474">
        <v>43309</v>
      </c>
      <c r="J294" s="412">
        <v>12400</v>
      </c>
      <c r="K294" s="406">
        <v>0</v>
      </c>
      <c r="L294" s="406">
        <v>800</v>
      </c>
      <c r="M294" s="429" t="s">
        <v>983</v>
      </c>
      <c r="N294" s="429" t="s">
        <v>511</v>
      </c>
      <c r="O294" s="443">
        <v>4</v>
      </c>
      <c r="P294" s="442" t="s">
        <v>107</v>
      </c>
      <c r="Q294" s="431">
        <v>3100</v>
      </c>
      <c r="R294" s="431">
        <v>12400</v>
      </c>
      <c r="S294" s="452" t="s">
        <v>512</v>
      </c>
      <c r="T294" s="414">
        <v>170</v>
      </c>
      <c r="U294" s="453">
        <v>680</v>
      </c>
      <c r="V294" s="452" t="s">
        <v>984</v>
      </c>
      <c r="W294" s="404">
        <v>43245</v>
      </c>
      <c r="X294" s="419"/>
      <c r="Y294" s="463">
        <v>0.15999947612926901</v>
      </c>
      <c r="Z294" s="428"/>
    </row>
    <row r="295" spans="1:29" s="387" customFormat="1" ht="12.15" customHeight="1">
      <c r="A295" s="403" t="s">
        <v>957</v>
      </c>
      <c r="B295" s="476">
        <v>43207</v>
      </c>
      <c r="C295" s="405" t="s">
        <v>985</v>
      </c>
      <c r="D295" s="429" t="s">
        <v>986</v>
      </c>
      <c r="E295" s="431">
        <v>10400</v>
      </c>
      <c r="F295" s="430" t="s">
        <v>987</v>
      </c>
      <c r="G295" s="474">
        <v>43267</v>
      </c>
      <c r="H295" s="405">
        <v>60</v>
      </c>
      <c r="I295" s="474">
        <v>43285</v>
      </c>
      <c r="J295" s="412">
        <v>10400</v>
      </c>
      <c r="K295" s="406">
        <v>0</v>
      </c>
      <c r="L295" s="406">
        <v>381</v>
      </c>
      <c r="M295" s="429" t="s">
        <v>232</v>
      </c>
      <c r="N295" s="429" t="s">
        <v>207</v>
      </c>
      <c r="O295" s="443">
        <v>4</v>
      </c>
      <c r="P295" s="442" t="s">
        <v>107</v>
      </c>
      <c r="Q295" s="431">
        <v>2600</v>
      </c>
      <c r="R295" s="431">
        <v>10400</v>
      </c>
      <c r="S295" s="452" t="s">
        <v>347</v>
      </c>
      <c r="T295" s="414">
        <v>170</v>
      </c>
      <c r="U295" s="453">
        <v>680</v>
      </c>
      <c r="V295" s="452" t="s">
        <v>988</v>
      </c>
      <c r="W295" s="404">
        <v>43206</v>
      </c>
      <c r="X295" s="419"/>
      <c r="Y295" s="463">
        <v>0.17</v>
      </c>
      <c r="Z295" s="428"/>
    </row>
    <row r="296" spans="1:29" s="387" customFormat="1" ht="12.15" customHeight="1">
      <c r="A296" s="405" t="s">
        <v>957</v>
      </c>
      <c r="B296" s="476">
        <v>43278</v>
      </c>
      <c r="C296" s="405" t="s">
        <v>985</v>
      </c>
      <c r="D296" s="405" t="s">
        <v>986</v>
      </c>
      <c r="E296" s="431">
        <v>10400</v>
      </c>
      <c r="F296" s="430" t="s">
        <v>989</v>
      </c>
      <c r="G296" s="474">
        <v>43338</v>
      </c>
      <c r="H296" s="405">
        <v>60</v>
      </c>
      <c r="I296" s="474">
        <v>43285</v>
      </c>
      <c r="J296" s="412">
        <v>10400</v>
      </c>
      <c r="K296" s="406">
        <v>0</v>
      </c>
      <c r="L296" s="406">
        <v>624</v>
      </c>
      <c r="M296" s="429" t="s">
        <v>232</v>
      </c>
      <c r="N296" s="429" t="s">
        <v>207</v>
      </c>
      <c r="O296" s="443">
        <v>4</v>
      </c>
      <c r="P296" s="442" t="s">
        <v>107</v>
      </c>
      <c r="Q296" s="431">
        <v>2600</v>
      </c>
      <c r="R296" s="431">
        <v>10400</v>
      </c>
      <c r="S296" s="452" t="s">
        <v>347</v>
      </c>
      <c r="T296" s="414">
        <v>170</v>
      </c>
      <c r="U296" s="453">
        <v>680</v>
      </c>
      <c r="V296" s="452" t="s">
        <v>990</v>
      </c>
      <c r="W296" s="404">
        <v>43278</v>
      </c>
      <c r="X296" s="419"/>
      <c r="Y296" s="463">
        <v>0.15999964307703299</v>
      </c>
      <c r="Z296" s="428"/>
    </row>
    <row r="297" spans="1:29" s="387" customFormat="1" ht="12.15" customHeight="1">
      <c r="A297" s="405" t="s">
        <v>957</v>
      </c>
      <c r="B297" s="476">
        <v>43129</v>
      </c>
      <c r="C297" s="405" t="s">
        <v>991</v>
      </c>
      <c r="D297" s="405" t="s">
        <v>992</v>
      </c>
      <c r="E297" s="431">
        <v>11250</v>
      </c>
      <c r="F297" s="430" t="s">
        <v>993</v>
      </c>
      <c r="G297" s="474">
        <v>43219</v>
      </c>
      <c r="H297" s="405">
        <v>90</v>
      </c>
      <c r="I297" s="474" t="s">
        <v>994</v>
      </c>
      <c r="J297" s="412">
        <v>2800</v>
      </c>
      <c r="K297" s="406">
        <v>0</v>
      </c>
      <c r="L297" s="406">
        <v>707</v>
      </c>
      <c r="M297" s="429" t="s">
        <v>295</v>
      </c>
      <c r="N297" s="429" t="s">
        <v>183</v>
      </c>
      <c r="O297" s="443">
        <v>1.24444444444444</v>
      </c>
      <c r="P297" s="442" t="s">
        <v>107</v>
      </c>
      <c r="Q297" s="431">
        <v>2250</v>
      </c>
      <c r="R297" s="431">
        <v>11250</v>
      </c>
      <c r="S297" s="452" t="s">
        <v>184</v>
      </c>
      <c r="T297" s="414">
        <v>170</v>
      </c>
      <c r="U297" s="453">
        <v>211.555555555556</v>
      </c>
      <c r="V297" s="452" t="s">
        <v>995</v>
      </c>
      <c r="W297" s="404">
        <v>43130</v>
      </c>
      <c r="X297" s="419" t="s">
        <v>273</v>
      </c>
      <c r="Y297" s="463">
        <v>0.17</v>
      </c>
      <c r="Z297" s="428"/>
      <c r="AB297" s="387">
        <v>1.24444444444444</v>
      </c>
      <c r="AC297" s="387">
        <v>211.555555555556</v>
      </c>
    </row>
    <row r="298" spans="1:29" s="387" customFormat="1" ht="12.15" customHeight="1">
      <c r="A298" s="405" t="s">
        <v>957</v>
      </c>
      <c r="B298" s="476">
        <v>43224</v>
      </c>
      <c r="C298" s="405" t="s">
        <v>991</v>
      </c>
      <c r="D298" s="405" t="s">
        <v>992</v>
      </c>
      <c r="E298" s="431">
        <v>4500</v>
      </c>
      <c r="F298" s="430" t="s">
        <v>996</v>
      </c>
      <c r="G298" s="474">
        <v>43314</v>
      </c>
      <c r="H298" s="405">
        <v>90</v>
      </c>
      <c r="I298" s="474">
        <v>43295</v>
      </c>
      <c r="J298" s="412">
        <v>3350</v>
      </c>
      <c r="K298" s="406">
        <v>1150</v>
      </c>
      <c r="L298" s="406">
        <v>59</v>
      </c>
      <c r="M298" s="429" t="s">
        <v>182</v>
      </c>
      <c r="N298" s="429" t="s">
        <v>183</v>
      </c>
      <c r="O298" s="443">
        <v>1.48888888888889</v>
      </c>
      <c r="P298" s="442" t="s">
        <v>107</v>
      </c>
      <c r="Q298" s="431">
        <v>2250</v>
      </c>
      <c r="R298" s="431">
        <v>4500</v>
      </c>
      <c r="S298" s="452" t="s">
        <v>184</v>
      </c>
      <c r="T298" s="414">
        <v>170</v>
      </c>
      <c r="U298" s="453">
        <v>253.111111111111</v>
      </c>
      <c r="V298" s="452" t="s">
        <v>997</v>
      </c>
      <c r="W298" s="404">
        <v>43224</v>
      </c>
      <c r="X298" s="419" t="s">
        <v>273</v>
      </c>
      <c r="Y298" s="463">
        <v>0.16000010311112001</v>
      </c>
      <c r="Z298" s="428"/>
      <c r="AB298" s="387">
        <v>1.48888888888889</v>
      </c>
      <c r="AC298" s="387">
        <v>253.111111111111</v>
      </c>
    </row>
    <row r="299" spans="1:29" s="387" customFormat="1" ht="12.15" customHeight="1">
      <c r="A299" s="405" t="s">
        <v>957</v>
      </c>
      <c r="B299" s="476">
        <v>43158</v>
      </c>
      <c r="C299" s="405" t="s">
        <v>991</v>
      </c>
      <c r="D299" s="405" t="s">
        <v>992</v>
      </c>
      <c r="E299" s="431">
        <v>4500</v>
      </c>
      <c r="F299" s="430" t="s">
        <v>998</v>
      </c>
      <c r="G299" s="474">
        <v>43248</v>
      </c>
      <c r="H299" s="405">
        <v>90</v>
      </c>
      <c r="I299" s="474">
        <v>43295</v>
      </c>
      <c r="J299" s="412">
        <v>4500</v>
      </c>
      <c r="K299" s="406">
        <v>0</v>
      </c>
      <c r="L299" s="406">
        <v>247</v>
      </c>
      <c r="M299" s="429" t="s">
        <v>999</v>
      </c>
      <c r="N299" s="429" t="s">
        <v>183</v>
      </c>
      <c r="O299" s="443">
        <v>2</v>
      </c>
      <c r="P299" s="442" t="s">
        <v>107</v>
      </c>
      <c r="Q299" s="431">
        <v>2250</v>
      </c>
      <c r="R299" s="431">
        <v>4500</v>
      </c>
      <c r="S299" s="452" t="s">
        <v>184</v>
      </c>
      <c r="T299" s="414">
        <v>170</v>
      </c>
      <c r="U299" s="453">
        <v>340</v>
      </c>
      <c r="V299" s="452" t="s">
        <v>1000</v>
      </c>
      <c r="W299" s="404">
        <v>43159</v>
      </c>
      <c r="X299" s="419"/>
      <c r="Y299" s="463">
        <v>0.17</v>
      </c>
      <c r="Z299" s="428"/>
    </row>
    <row r="300" spans="1:29" s="387" customFormat="1" ht="12.15" customHeight="1">
      <c r="A300" s="403" t="s">
        <v>957</v>
      </c>
      <c r="B300" s="476">
        <v>43158</v>
      </c>
      <c r="C300" s="405" t="s">
        <v>991</v>
      </c>
      <c r="D300" s="429" t="s">
        <v>992</v>
      </c>
      <c r="E300" s="431">
        <v>2600</v>
      </c>
      <c r="F300" s="430" t="s">
        <v>998</v>
      </c>
      <c r="G300" s="474">
        <v>43248</v>
      </c>
      <c r="H300" s="405">
        <v>90</v>
      </c>
      <c r="I300" s="474">
        <v>43295</v>
      </c>
      <c r="J300" s="412">
        <v>2600</v>
      </c>
      <c r="K300" s="406">
        <v>0</v>
      </c>
      <c r="L300" s="406">
        <v>247</v>
      </c>
      <c r="M300" s="429" t="s">
        <v>187</v>
      </c>
      <c r="N300" s="429" t="s">
        <v>188</v>
      </c>
      <c r="O300" s="413">
        <v>1</v>
      </c>
      <c r="P300" s="414" t="s">
        <v>107</v>
      </c>
      <c r="Q300" s="431">
        <v>2600</v>
      </c>
      <c r="R300" s="431">
        <v>2600</v>
      </c>
      <c r="S300" s="452" t="s">
        <v>190</v>
      </c>
      <c r="T300" s="414">
        <v>170</v>
      </c>
      <c r="U300" s="413">
        <v>170</v>
      </c>
      <c r="V300" s="452" t="s">
        <v>1000</v>
      </c>
      <c r="W300" s="404">
        <v>43159</v>
      </c>
      <c r="X300" s="419"/>
      <c r="Y300" s="463">
        <v>0.17</v>
      </c>
      <c r="Z300" s="428"/>
    </row>
    <row r="301" spans="1:29" s="387" customFormat="1" ht="12.15" customHeight="1">
      <c r="A301" s="403" t="s">
        <v>957</v>
      </c>
      <c r="B301" s="474">
        <v>43187</v>
      </c>
      <c r="C301" s="405" t="s">
        <v>991</v>
      </c>
      <c r="D301" s="405" t="s">
        <v>992</v>
      </c>
      <c r="E301" s="406">
        <v>6750</v>
      </c>
      <c r="F301" s="407" t="s">
        <v>1001</v>
      </c>
      <c r="G301" s="474">
        <v>43277</v>
      </c>
      <c r="H301" s="405">
        <v>90</v>
      </c>
      <c r="I301" s="474">
        <v>43295</v>
      </c>
      <c r="J301" s="412">
        <v>6750</v>
      </c>
      <c r="K301" s="406">
        <v>0</v>
      </c>
      <c r="L301" s="406">
        <v>613</v>
      </c>
      <c r="M301" s="405" t="s">
        <v>1002</v>
      </c>
      <c r="N301" s="405" t="s">
        <v>183</v>
      </c>
      <c r="O301" s="413">
        <v>3</v>
      </c>
      <c r="P301" s="414" t="s">
        <v>107</v>
      </c>
      <c r="Q301" s="414">
        <v>2250</v>
      </c>
      <c r="R301" s="414">
        <v>6750</v>
      </c>
      <c r="S301" s="405" t="s">
        <v>184</v>
      </c>
      <c r="T301" s="414">
        <v>170</v>
      </c>
      <c r="U301" s="413">
        <v>510</v>
      </c>
      <c r="V301" s="405" t="s">
        <v>1003</v>
      </c>
      <c r="W301" s="404">
        <v>43188</v>
      </c>
      <c r="X301" s="419"/>
      <c r="Y301" s="422">
        <v>0.17</v>
      </c>
      <c r="Z301" s="428"/>
    </row>
    <row r="302" spans="1:29" s="181" customFormat="1" ht="12.15" customHeight="1">
      <c r="A302" s="403" t="s">
        <v>957</v>
      </c>
      <c r="B302" s="474">
        <v>43127</v>
      </c>
      <c r="C302" s="405" t="s">
        <v>1004</v>
      </c>
      <c r="D302" s="405" t="s">
        <v>1005</v>
      </c>
      <c r="E302" s="406">
        <v>3000</v>
      </c>
      <c r="F302" s="407" t="s">
        <v>1006</v>
      </c>
      <c r="G302" s="474">
        <v>43217</v>
      </c>
      <c r="H302" s="405">
        <v>90</v>
      </c>
      <c r="I302" s="474">
        <v>43292</v>
      </c>
      <c r="J302" s="412">
        <v>3000</v>
      </c>
      <c r="K302" s="406">
        <v>0</v>
      </c>
      <c r="L302" s="406">
        <v>308</v>
      </c>
      <c r="M302" s="405" t="s">
        <v>113</v>
      </c>
      <c r="N302" s="405" t="s">
        <v>114</v>
      </c>
      <c r="O302" s="413">
        <v>1</v>
      </c>
      <c r="P302" s="414" t="s">
        <v>107</v>
      </c>
      <c r="Q302" s="414">
        <v>3000</v>
      </c>
      <c r="R302" s="414">
        <v>3000</v>
      </c>
      <c r="S302" s="405" t="s">
        <v>115</v>
      </c>
      <c r="T302" s="414">
        <v>170</v>
      </c>
      <c r="U302" s="413">
        <v>170</v>
      </c>
      <c r="V302" s="405" t="s">
        <v>1007</v>
      </c>
      <c r="W302" s="404">
        <v>43116</v>
      </c>
      <c r="X302" s="419"/>
      <c r="Y302" s="422">
        <v>0.17</v>
      </c>
      <c r="Z302" s="428"/>
    </row>
    <row r="303" spans="1:29" s="181" customFormat="1" ht="12.15" customHeight="1">
      <c r="A303" s="403" t="s">
        <v>957</v>
      </c>
      <c r="B303" s="474">
        <v>43127</v>
      </c>
      <c r="C303" s="405" t="s">
        <v>1004</v>
      </c>
      <c r="D303" s="405" t="s">
        <v>1005</v>
      </c>
      <c r="E303" s="428">
        <v>3500</v>
      </c>
      <c r="F303" s="407" t="s">
        <v>1006</v>
      </c>
      <c r="G303" s="474">
        <v>43217</v>
      </c>
      <c r="H303" s="405">
        <v>90</v>
      </c>
      <c r="I303" s="474">
        <v>43292</v>
      </c>
      <c r="J303" s="412">
        <v>3500</v>
      </c>
      <c r="K303" s="406">
        <v>0</v>
      </c>
      <c r="L303" s="406">
        <v>308</v>
      </c>
      <c r="M303" s="405" t="s">
        <v>206</v>
      </c>
      <c r="N303" s="405" t="s">
        <v>364</v>
      </c>
      <c r="O303" s="413">
        <v>1</v>
      </c>
      <c r="P303" s="414" t="s">
        <v>107</v>
      </c>
      <c r="Q303" s="414">
        <v>3500</v>
      </c>
      <c r="R303" s="414">
        <v>3500</v>
      </c>
      <c r="S303" s="405" t="s">
        <v>365</v>
      </c>
      <c r="T303" s="414">
        <v>170</v>
      </c>
      <c r="U303" s="413">
        <v>170</v>
      </c>
      <c r="V303" s="405" t="s">
        <v>1007</v>
      </c>
      <c r="W303" s="404">
        <v>43116</v>
      </c>
      <c r="X303" s="419"/>
      <c r="Y303" s="422">
        <v>0.17</v>
      </c>
      <c r="Z303" s="428"/>
    </row>
    <row r="304" spans="1:29" s="387" customFormat="1" ht="12.15" customHeight="1">
      <c r="A304" s="403" t="s">
        <v>957</v>
      </c>
      <c r="B304" s="474">
        <v>43292</v>
      </c>
      <c r="C304" s="405" t="s">
        <v>1008</v>
      </c>
      <c r="D304" s="405" t="s">
        <v>1009</v>
      </c>
      <c r="E304" s="406">
        <v>3200</v>
      </c>
      <c r="F304" s="407" t="s">
        <v>1010</v>
      </c>
      <c r="G304" s="474">
        <v>43322</v>
      </c>
      <c r="H304" s="405">
        <v>30</v>
      </c>
      <c r="I304" s="474">
        <v>43311</v>
      </c>
      <c r="J304" s="412">
        <v>3200</v>
      </c>
      <c r="K304" s="406">
        <v>0</v>
      </c>
      <c r="L304" s="406">
        <v>304</v>
      </c>
      <c r="M304" s="405" t="s">
        <v>983</v>
      </c>
      <c r="N304" s="405" t="s">
        <v>511</v>
      </c>
      <c r="O304" s="413">
        <v>1</v>
      </c>
      <c r="P304" s="414" t="s">
        <v>107</v>
      </c>
      <c r="Q304" s="414">
        <v>3200</v>
      </c>
      <c r="R304" s="414">
        <v>3200</v>
      </c>
      <c r="S304" s="405" t="s">
        <v>512</v>
      </c>
      <c r="T304" s="414">
        <v>170</v>
      </c>
      <c r="U304" s="413">
        <v>170</v>
      </c>
      <c r="V304" s="405" t="s">
        <v>1011</v>
      </c>
      <c r="W304" s="404">
        <v>43293</v>
      </c>
      <c r="X304" s="419"/>
      <c r="Y304" s="422">
        <v>0.16000029000007299</v>
      </c>
      <c r="Z304" s="428"/>
    </row>
    <row r="305" spans="1:30" s="387" customFormat="1" ht="12.15" customHeight="1">
      <c r="A305" s="405" t="s">
        <v>957</v>
      </c>
      <c r="B305" s="476">
        <v>43292</v>
      </c>
      <c r="C305" s="405" t="s">
        <v>1008</v>
      </c>
      <c r="D305" s="429" t="s">
        <v>1009</v>
      </c>
      <c r="E305" s="431">
        <v>2600</v>
      </c>
      <c r="F305" s="430" t="s">
        <v>1012</v>
      </c>
      <c r="G305" s="474">
        <v>43322</v>
      </c>
      <c r="H305" s="405">
        <v>30</v>
      </c>
      <c r="I305" s="474">
        <v>43311</v>
      </c>
      <c r="J305" s="412">
        <v>2600</v>
      </c>
      <c r="K305" s="406">
        <v>0</v>
      </c>
      <c r="L305" s="406">
        <v>304</v>
      </c>
      <c r="M305" s="429" t="s">
        <v>187</v>
      </c>
      <c r="N305" s="429" t="s">
        <v>188</v>
      </c>
      <c r="O305" s="413">
        <v>0.17</v>
      </c>
      <c r="P305" s="442" t="s">
        <v>189</v>
      </c>
      <c r="Q305" s="431">
        <v>15294.1176470588</v>
      </c>
      <c r="R305" s="431">
        <v>2600</v>
      </c>
      <c r="S305" s="452" t="s">
        <v>190</v>
      </c>
      <c r="T305" s="414">
        <v>170</v>
      </c>
      <c r="U305" s="464">
        <v>170</v>
      </c>
      <c r="V305" s="452" t="s">
        <v>1011</v>
      </c>
      <c r="W305" s="404">
        <v>43293</v>
      </c>
      <c r="X305" s="419"/>
      <c r="Y305" s="463">
        <v>0.15999964307703299</v>
      </c>
      <c r="Z305" s="428"/>
    </row>
    <row r="306" spans="1:30" s="387" customFormat="1" ht="12.15" customHeight="1">
      <c r="A306" s="405" t="s">
        <v>957</v>
      </c>
      <c r="B306" s="476">
        <v>43223</v>
      </c>
      <c r="C306" s="405" t="s">
        <v>1013</v>
      </c>
      <c r="D306" s="429" t="s">
        <v>1014</v>
      </c>
      <c r="E306" s="431">
        <v>2700</v>
      </c>
      <c r="F306" s="430" t="s">
        <v>1015</v>
      </c>
      <c r="G306" s="474">
        <v>43283</v>
      </c>
      <c r="H306" s="405">
        <v>60</v>
      </c>
      <c r="I306" s="474">
        <v>43294</v>
      </c>
      <c r="J306" s="412">
        <v>2700</v>
      </c>
      <c r="K306" s="406">
        <v>0</v>
      </c>
      <c r="L306" s="406">
        <v>47</v>
      </c>
      <c r="M306" s="429" t="s">
        <v>232</v>
      </c>
      <c r="N306" s="429" t="s">
        <v>207</v>
      </c>
      <c r="O306" s="413">
        <v>1</v>
      </c>
      <c r="P306" s="442" t="s">
        <v>107</v>
      </c>
      <c r="Q306" s="431">
        <v>2700</v>
      </c>
      <c r="R306" s="431">
        <v>2700</v>
      </c>
      <c r="S306" s="452" t="s">
        <v>347</v>
      </c>
      <c r="T306" s="414">
        <v>170</v>
      </c>
      <c r="U306" s="464">
        <v>170</v>
      </c>
      <c r="V306" s="452" t="s">
        <v>1016</v>
      </c>
      <c r="W306" s="404">
        <v>43223</v>
      </c>
      <c r="X306" s="419"/>
      <c r="Y306" s="463">
        <v>0.15999810963270999</v>
      </c>
      <c r="Z306" s="428"/>
    </row>
    <row r="307" spans="1:30" s="387" customFormat="1" ht="12.15" customHeight="1">
      <c r="A307" s="405" t="s">
        <v>957</v>
      </c>
      <c r="B307" s="476">
        <v>43215</v>
      </c>
      <c r="C307" s="405" t="s">
        <v>1017</v>
      </c>
      <c r="D307" s="405" t="s">
        <v>1018</v>
      </c>
      <c r="E307" s="431">
        <v>13600</v>
      </c>
      <c r="F307" s="430" t="s">
        <v>1019</v>
      </c>
      <c r="G307" s="474">
        <v>43275</v>
      </c>
      <c r="H307" s="405">
        <v>60</v>
      </c>
      <c r="I307" s="474">
        <v>43284</v>
      </c>
      <c r="J307" s="412">
        <v>13600</v>
      </c>
      <c r="K307" s="406">
        <v>0</v>
      </c>
      <c r="L307" s="406">
        <v>644</v>
      </c>
      <c r="M307" s="429" t="s">
        <v>325</v>
      </c>
      <c r="N307" s="429" t="s">
        <v>141</v>
      </c>
      <c r="O307" s="443">
        <v>4</v>
      </c>
      <c r="P307" s="442" t="s">
        <v>107</v>
      </c>
      <c r="Q307" s="431">
        <v>3400</v>
      </c>
      <c r="R307" s="431">
        <v>13600</v>
      </c>
      <c r="S307" s="405" t="s">
        <v>142</v>
      </c>
      <c r="T307" s="414">
        <v>170</v>
      </c>
      <c r="U307" s="453">
        <v>680</v>
      </c>
      <c r="V307" s="452" t="s">
        <v>1020</v>
      </c>
      <c r="W307" s="404">
        <v>43216</v>
      </c>
      <c r="X307" s="419"/>
      <c r="Y307" s="463">
        <v>0.17</v>
      </c>
      <c r="Z307" s="428"/>
    </row>
    <row r="308" spans="1:30" s="387" customFormat="1" ht="12.15" customHeight="1">
      <c r="A308" s="403" t="s">
        <v>957</v>
      </c>
      <c r="B308" s="474">
        <v>43285</v>
      </c>
      <c r="C308" s="405" t="s">
        <v>1021</v>
      </c>
      <c r="D308" s="405" t="s">
        <v>1022</v>
      </c>
      <c r="E308" s="406">
        <v>10000</v>
      </c>
      <c r="F308" s="407" t="s">
        <v>1023</v>
      </c>
      <c r="G308" s="474">
        <v>43285</v>
      </c>
      <c r="H308" s="405" t="s">
        <v>594</v>
      </c>
      <c r="I308" s="474">
        <v>43290</v>
      </c>
      <c r="J308" s="444">
        <v>10000</v>
      </c>
      <c r="K308" s="406">
        <v>0</v>
      </c>
      <c r="L308" s="406">
        <v>46</v>
      </c>
      <c r="M308" s="405" t="s">
        <v>187</v>
      </c>
      <c r="N308" s="405" t="s">
        <v>188</v>
      </c>
      <c r="O308" s="413">
        <v>0.68</v>
      </c>
      <c r="P308" s="414" t="s">
        <v>189</v>
      </c>
      <c r="Q308" s="414">
        <v>14705.8823529412</v>
      </c>
      <c r="R308" s="414">
        <v>10000</v>
      </c>
      <c r="S308" s="405" t="s">
        <v>190</v>
      </c>
      <c r="T308" s="414">
        <v>170</v>
      </c>
      <c r="U308" s="413">
        <v>680</v>
      </c>
      <c r="V308" s="405" t="s">
        <v>1024</v>
      </c>
      <c r="W308" s="404">
        <v>43284</v>
      </c>
      <c r="X308" s="419"/>
      <c r="Y308" s="422">
        <v>0.15999995360000199</v>
      </c>
      <c r="Z308" s="428"/>
    </row>
    <row r="309" spans="1:30" s="387" customFormat="1" ht="12.15" customHeight="1">
      <c r="A309" s="403" t="s">
        <v>957</v>
      </c>
      <c r="B309" s="476">
        <v>43115</v>
      </c>
      <c r="C309" s="405" t="s">
        <v>1025</v>
      </c>
      <c r="D309" s="432" t="s">
        <v>1026</v>
      </c>
      <c r="E309" s="406">
        <v>2600</v>
      </c>
      <c r="F309" s="430" t="s">
        <v>1027</v>
      </c>
      <c r="G309" s="474">
        <v>43205</v>
      </c>
      <c r="H309" s="405">
        <v>90</v>
      </c>
      <c r="I309" s="474">
        <v>43283</v>
      </c>
      <c r="J309" s="412">
        <v>2600</v>
      </c>
      <c r="K309" s="406">
        <v>0</v>
      </c>
      <c r="L309" s="406">
        <v>295</v>
      </c>
      <c r="M309" s="405" t="s">
        <v>212</v>
      </c>
      <c r="N309" s="405" t="s">
        <v>188</v>
      </c>
      <c r="O309" s="413">
        <v>1</v>
      </c>
      <c r="P309" s="414" t="s">
        <v>107</v>
      </c>
      <c r="Q309" s="414">
        <v>2600</v>
      </c>
      <c r="R309" s="414">
        <v>2600</v>
      </c>
      <c r="S309" s="405" t="s">
        <v>190</v>
      </c>
      <c r="T309" s="414">
        <v>170</v>
      </c>
      <c r="U309" s="413">
        <v>170</v>
      </c>
      <c r="V309" s="405" t="s">
        <v>1028</v>
      </c>
      <c r="W309" s="404">
        <v>43113</v>
      </c>
      <c r="X309" s="419"/>
      <c r="Y309" s="422">
        <v>0.17</v>
      </c>
      <c r="AD309" s="386"/>
    </row>
    <row r="310" spans="1:30" s="181" customFormat="1" ht="12.15" customHeight="1">
      <c r="A310" s="403" t="s">
        <v>957</v>
      </c>
      <c r="B310" s="476">
        <v>43137</v>
      </c>
      <c r="C310" s="405" t="s">
        <v>1025</v>
      </c>
      <c r="D310" s="432" t="s">
        <v>1026</v>
      </c>
      <c r="E310" s="406">
        <v>2600</v>
      </c>
      <c r="F310" s="430" t="s">
        <v>1029</v>
      </c>
      <c r="G310" s="474">
        <v>43227</v>
      </c>
      <c r="H310" s="405">
        <v>90</v>
      </c>
      <c r="I310" s="474">
        <v>43283</v>
      </c>
      <c r="J310" s="412">
        <v>2600</v>
      </c>
      <c r="K310" s="406">
        <v>0</v>
      </c>
      <c r="L310" s="406">
        <v>147</v>
      </c>
      <c r="M310" s="405" t="s">
        <v>212</v>
      </c>
      <c r="N310" s="405" t="s">
        <v>188</v>
      </c>
      <c r="O310" s="413">
        <v>1</v>
      </c>
      <c r="P310" s="414" t="s">
        <v>107</v>
      </c>
      <c r="Q310" s="414">
        <v>2600</v>
      </c>
      <c r="R310" s="414">
        <v>2600</v>
      </c>
      <c r="S310" s="405" t="s">
        <v>190</v>
      </c>
      <c r="T310" s="414">
        <v>170</v>
      </c>
      <c r="U310" s="413">
        <v>170</v>
      </c>
      <c r="V310" s="405" t="s">
        <v>1030</v>
      </c>
      <c r="W310" s="404">
        <v>43133</v>
      </c>
      <c r="X310" s="419"/>
      <c r="Y310" s="422">
        <v>0.17</v>
      </c>
      <c r="Z310" s="428"/>
    </row>
    <row r="311" spans="1:30" s="181" customFormat="1" ht="12.15" customHeight="1">
      <c r="A311" s="403" t="s">
        <v>957</v>
      </c>
      <c r="B311" s="476">
        <v>43173</v>
      </c>
      <c r="C311" s="405" t="s">
        <v>1025</v>
      </c>
      <c r="D311" s="432" t="s">
        <v>1026</v>
      </c>
      <c r="E311" s="406">
        <v>2300</v>
      </c>
      <c r="F311" s="430" t="s">
        <v>1031</v>
      </c>
      <c r="G311" s="474">
        <v>43263</v>
      </c>
      <c r="H311" s="405">
        <v>90</v>
      </c>
      <c r="I311" s="474">
        <v>43301</v>
      </c>
      <c r="J311" s="412">
        <v>2300</v>
      </c>
      <c r="K311" s="406">
        <v>0</v>
      </c>
      <c r="L311" s="406">
        <v>375</v>
      </c>
      <c r="M311" s="405" t="s">
        <v>752</v>
      </c>
      <c r="N311" s="405" t="s">
        <v>753</v>
      </c>
      <c r="O311" s="413">
        <v>1</v>
      </c>
      <c r="P311" s="414" t="s">
        <v>107</v>
      </c>
      <c r="Q311" s="414">
        <v>2300</v>
      </c>
      <c r="R311" s="414">
        <v>2300</v>
      </c>
      <c r="S311" s="405" t="s">
        <v>754</v>
      </c>
      <c r="T311" s="414">
        <v>170</v>
      </c>
      <c r="U311" s="413">
        <v>170</v>
      </c>
      <c r="V311" s="405" t="s">
        <v>1032</v>
      </c>
      <c r="W311" s="404">
        <v>43172</v>
      </c>
      <c r="X311" s="419"/>
      <c r="Y311" s="422">
        <v>0.17</v>
      </c>
      <c r="Z311" s="428"/>
    </row>
    <row r="312" spans="1:30" s="181" customFormat="1" ht="12.15" customHeight="1">
      <c r="A312" s="403" t="s">
        <v>957</v>
      </c>
      <c r="B312" s="474">
        <v>43173</v>
      </c>
      <c r="C312" s="405" t="s">
        <v>1025</v>
      </c>
      <c r="D312" s="405" t="s">
        <v>1026</v>
      </c>
      <c r="E312" s="406">
        <v>2300</v>
      </c>
      <c r="F312" s="407" t="s">
        <v>1031</v>
      </c>
      <c r="G312" s="474">
        <v>43263</v>
      </c>
      <c r="H312" s="405">
        <v>90</v>
      </c>
      <c r="I312" s="474">
        <v>43301</v>
      </c>
      <c r="J312" s="412">
        <v>2300</v>
      </c>
      <c r="K312" s="406">
        <v>0</v>
      </c>
      <c r="L312" s="406">
        <v>375</v>
      </c>
      <c r="M312" s="405" t="s">
        <v>752</v>
      </c>
      <c r="N312" s="405" t="s">
        <v>753</v>
      </c>
      <c r="O312" s="413">
        <v>1</v>
      </c>
      <c r="P312" s="414" t="s">
        <v>107</v>
      </c>
      <c r="Q312" s="414">
        <v>2300</v>
      </c>
      <c r="R312" s="414">
        <v>2300</v>
      </c>
      <c r="S312" s="405" t="s">
        <v>754</v>
      </c>
      <c r="T312" s="414">
        <v>170</v>
      </c>
      <c r="U312" s="413">
        <v>170</v>
      </c>
      <c r="V312" s="405" t="s">
        <v>1032</v>
      </c>
      <c r="W312" s="404">
        <v>43172</v>
      </c>
      <c r="X312" s="419"/>
      <c r="Y312" s="422">
        <v>0.17</v>
      </c>
      <c r="Z312" s="428"/>
    </row>
    <row r="313" spans="1:30" s="181" customFormat="1" ht="12.15" customHeight="1">
      <c r="A313" s="403" t="s">
        <v>957</v>
      </c>
      <c r="B313" s="474">
        <v>43210</v>
      </c>
      <c r="C313" s="405" t="s">
        <v>1033</v>
      </c>
      <c r="D313" s="405" t="s">
        <v>1034</v>
      </c>
      <c r="E313" s="406">
        <v>2600</v>
      </c>
      <c r="F313" s="407" t="s">
        <v>1035</v>
      </c>
      <c r="G313" s="474">
        <v>43210</v>
      </c>
      <c r="H313" s="405" t="s">
        <v>220</v>
      </c>
      <c r="I313" s="474">
        <v>43309</v>
      </c>
      <c r="J313" s="412">
        <v>2600</v>
      </c>
      <c r="K313" s="406">
        <v>0</v>
      </c>
      <c r="L313" s="406">
        <v>550</v>
      </c>
      <c r="M313" s="405" t="s">
        <v>426</v>
      </c>
      <c r="N313" s="405" t="s">
        <v>114</v>
      </c>
      <c r="O313" s="413">
        <v>1</v>
      </c>
      <c r="P313" s="414" t="s">
        <v>107</v>
      </c>
      <c r="Q313" s="414">
        <v>2600</v>
      </c>
      <c r="R313" s="414">
        <v>2600</v>
      </c>
      <c r="S313" s="405" t="s">
        <v>115</v>
      </c>
      <c r="T313" s="414">
        <v>170</v>
      </c>
      <c r="U313" s="413">
        <v>170</v>
      </c>
      <c r="V313" s="405" t="s">
        <v>1036</v>
      </c>
      <c r="W313" s="404">
        <v>43211</v>
      </c>
      <c r="X313" s="419"/>
      <c r="Y313" s="422">
        <v>0.17</v>
      </c>
      <c r="Z313" s="428"/>
    </row>
    <row r="314" spans="1:30" s="181" customFormat="1" ht="12.15" customHeight="1">
      <c r="A314" s="403" t="s">
        <v>957</v>
      </c>
      <c r="B314" s="474">
        <v>43256</v>
      </c>
      <c r="C314" s="405" t="s">
        <v>1033</v>
      </c>
      <c r="D314" s="405" t="s">
        <v>1034</v>
      </c>
      <c r="E314" s="406">
        <v>2600</v>
      </c>
      <c r="F314" s="407" t="s">
        <v>1037</v>
      </c>
      <c r="G314" s="474">
        <v>43256</v>
      </c>
      <c r="H314" s="405" t="s">
        <v>220</v>
      </c>
      <c r="I314" s="474">
        <v>43309</v>
      </c>
      <c r="J314" s="412">
        <v>2600</v>
      </c>
      <c r="K314" s="406">
        <v>0</v>
      </c>
      <c r="L314" s="406">
        <v>52</v>
      </c>
      <c r="M314" s="405" t="s">
        <v>332</v>
      </c>
      <c r="N314" s="405" t="s">
        <v>114</v>
      </c>
      <c r="O314" s="413">
        <v>1</v>
      </c>
      <c r="P314" s="414" t="s">
        <v>107</v>
      </c>
      <c r="Q314" s="414">
        <v>2600</v>
      </c>
      <c r="R314" s="414">
        <v>2600</v>
      </c>
      <c r="S314" s="405" t="s">
        <v>115</v>
      </c>
      <c r="T314" s="414">
        <v>170</v>
      </c>
      <c r="U314" s="413">
        <v>170</v>
      </c>
      <c r="V314" s="405" t="s">
        <v>1038</v>
      </c>
      <c r="W314" s="404">
        <v>43257</v>
      </c>
      <c r="X314" s="419"/>
      <c r="Y314" s="422">
        <v>0.15999964307703299</v>
      </c>
      <c r="Z314" s="428"/>
    </row>
    <row r="315" spans="1:30" s="181" customFormat="1" ht="12.15" customHeight="1">
      <c r="A315" s="403" t="s">
        <v>957</v>
      </c>
      <c r="B315" s="474">
        <v>43244</v>
      </c>
      <c r="C315" s="405" t="s">
        <v>1039</v>
      </c>
      <c r="D315" s="405" t="s">
        <v>1040</v>
      </c>
      <c r="E315" s="406">
        <v>2650</v>
      </c>
      <c r="F315" s="407" t="s">
        <v>1041</v>
      </c>
      <c r="G315" s="474">
        <v>43274</v>
      </c>
      <c r="H315" s="405">
        <v>30</v>
      </c>
      <c r="I315" s="474">
        <v>43284</v>
      </c>
      <c r="J315" s="412">
        <v>2650</v>
      </c>
      <c r="K315" s="406">
        <v>0</v>
      </c>
      <c r="L315" s="406">
        <v>764</v>
      </c>
      <c r="M315" s="405" t="s">
        <v>332</v>
      </c>
      <c r="N315" s="405" t="s">
        <v>114</v>
      </c>
      <c r="O315" s="413">
        <v>1</v>
      </c>
      <c r="P315" s="414" t="s">
        <v>107</v>
      </c>
      <c r="Q315" s="414">
        <v>2650</v>
      </c>
      <c r="R315" s="414">
        <v>2650</v>
      </c>
      <c r="S315" s="405" t="s">
        <v>115</v>
      </c>
      <c r="T315" s="414">
        <v>170</v>
      </c>
      <c r="U315" s="413">
        <v>170</v>
      </c>
      <c r="V315" s="405" t="s">
        <v>1042</v>
      </c>
      <c r="W315" s="404">
        <v>43245</v>
      </c>
      <c r="X315" s="419"/>
      <c r="Y315" s="422">
        <v>0.16000140075640801</v>
      </c>
      <c r="Z315" s="428"/>
    </row>
    <row r="316" spans="1:30" s="181" customFormat="1" ht="12.15" customHeight="1">
      <c r="A316" s="403" t="s">
        <v>957</v>
      </c>
      <c r="B316" s="474">
        <v>43244</v>
      </c>
      <c r="C316" s="405" t="s">
        <v>1039</v>
      </c>
      <c r="D316" s="405" t="s">
        <v>1040</v>
      </c>
      <c r="E316" s="406">
        <v>2700</v>
      </c>
      <c r="F316" s="407" t="s">
        <v>1043</v>
      </c>
      <c r="G316" s="474">
        <v>43274</v>
      </c>
      <c r="H316" s="405">
        <v>30</v>
      </c>
      <c r="I316" s="474">
        <v>43284</v>
      </c>
      <c r="J316" s="412">
        <v>2700</v>
      </c>
      <c r="K316" s="406">
        <v>0</v>
      </c>
      <c r="L316" s="406">
        <v>765</v>
      </c>
      <c r="M316" s="405" t="s">
        <v>342</v>
      </c>
      <c r="N316" s="405" t="s">
        <v>284</v>
      </c>
      <c r="O316" s="413">
        <v>0.17</v>
      </c>
      <c r="P316" s="414" t="s">
        <v>189</v>
      </c>
      <c r="Q316" s="414">
        <v>15882.352941176499</v>
      </c>
      <c r="R316" s="414">
        <v>2700</v>
      </c>
      <c r="S316" s="405" t="s">
        <v>285</v>
      </c>
      <c r="T316" s="414">
        <v>170</v>
      </c>
      <c r="U316" s="413">
        <v>170</v>
      </c>
      <c r="V316" s="405" t="s">
        <v>1044</v>
      </c>
      <c r="W316" s="404">
        <v>43245</v>
      </c>
      <c r="X316" s="419"/>
      <c r="Y316" s="422">
        <v>0.15999810963270999</v>
      </c>
      <c r="Z316" s="428"/>
    </row>
    <row r="317" spans="1:30" s="181" customFormat="1" ht="12.15" customHeight="1">
      <c r="A317" s="403" t="s">
        <v>957</v>
      </c>
      <c r="B317" s="474">
        <v>43277</v>
      </c>
      <c r="C317" s="405" t="s">
        <v>1045</v>
      </c>
      <c r="D317" s="405" t="s">
        <v>1046</v>
      </c>
      <c r="E317" s="406">
        <v>3000</v>
      </c>
      <c r="F317" s="407" t="s">
        <v>1047</v>
      </c>
      <c r="G317" s="474">
        <v>43277</v>
      </c>
      <c r="H317" s="405" t="s">
        <v>220</v>
      </c>
      <c r="I317" s="474">
        <v>43312</v>
      </c>
      <c r="J317" s="412">
        <v>3000</v>
      </c>
      <c r="K317" s="406">
        <v>0</v>
      </c>
      <c r="L317" s="406">
        <v>574</v>
      </c>
      <c r="M317" s="405" t="s">
        <v>325</v>
      </c>
      <c r="N317" s="405" t="s">
        <v>141</v>
      </c>
      <c r="O317" s="413">
        <v>1</v>
      </c>
      <c r="P317" s="414" t="s">
        <v>107</v>
      </c>
      <c r="Q317" s="414">
        <v>3000</v>
      </c>
      <c r="R317" s="414">
        <v>3000</v>
      </c>
      <c r="S317" s="405" t="s">
        <v>142</v>
      </c>
      <c r="T317" s="414">
        <v>170</v>
      </c>
      <c r="U317" s="413">
        <v>170</v>
      </c>
      <c r="V317" s="405" t="s">
        <v>1048</v>
      </c>
      <c r="W317" s="404">
        <v>43277</v>
      </c>
      <c r="X317" s="419"/>
      <c r="Y317" s="422">
        <v>0.15999860800167001</v>
      </c>
      <c r="Z317" s="428"/>
    </row>
    <row r="318" spans="1:30" s="181" customFormat="1" ht="12.15" customHeight="1">
      <c r="A318" s="403" t="s">
        <v>957</v>
      </c>
      <c r="B318" s="474">
        <v>43291</v>
      </c>
      <c r="C318" s="405" t="s">
        <v>1049</v>
      </c>
      <c r="D318" s="405" t="s">
        <v>1050</v>
      </c>
      <c r="E318" s="406">
        <v>3100</v>
      </c>
      <c r="F318" s="407" t="s">
        <v>1051</v>
      </c>
      <c r="G318" s="474">
        <v>43291</v>
      </c>
      <c r="H318" s="405" t="s">
        <v>220</v>
      </c>
      <c r="I318" s="474">
        <v>43295</v>
      </c>
      <c r="J318" s="412">
        <v>3100</v>
      </c>
      <c r="K318" s="406">
        <v>0</v>
      </c>
      <c r="L318" s="406">
        <v>190</v>
      </c>
      <c r="M318" s="405" t="s">
        <v>325</v>
      </c>
      <c r="N318" s="405" t="s">
        <v>141</v>
      </c>
      <c r="O318" s="413">
        <v>1</v>
      </c>
      <c r="P318" s="414" t="s">
        <v>107</v>
      </c>
      <c r="Q318" s="414">
        <v>3100</v>
      </c>
      <c r="R318" s="414">
        <v>3100</v>
      </c>
      <c r="S318" s="405" t="s">
        <v>142</v>
      </c>
      <c r="T318" s="414">
        <v>170</v>
      </c>
      <c r="U318" s="413">
        <v>170</v>
      </c>
      <c r="V318" s="405" t="s">
        <v>1052</v>
      </c>
      <c r="W318" s="404">
        <v>43291</v>
      </c>
      <c r="X318" s="419"/>
      <c r="Y318" s="422">
        <v>0.16000164645395001</v>
      </c>
      <c r="Z318" s="428"/>
    </row>
    <row r="319" spans="1:30" s="181" customFormat="1" ht="12.15" customHeight="1">
      <c r="A319" s="403" t="s">
        <v>957</v>
      </c>
      <c r="B319" s="474">
        <v>43265</v>
      </c>
      <c r="C319" s="405" t="s">
        <v>1053</v>
      </c>
      <c r="D319" s="405" t="s">
        <v>1054</v>
      </c>
      <c r="E319" s="406">
        <v>3100</v>
      </c>
      <c r="F319" s="407" t="s">
        <v>1055</v>
      </c>
      <c r="G319" s="474">
        <v>43265</v>
      </c>
      <c r="H319" s="405" t="s">
        <v>220</v>
      </c>
      <c r="I319" s="474">
        <v>43304</v>
      </c>
      <c r="J319" s="412">
        <v>3100</v>
      </c>
      <c r="K319" s="406">
        <v>0</v>
      </c>
      <c r="L319" s="406">
        <v>361</v>
      </c>
      <c r="M319" s="405" t="s">
        <v>232</v>
      </c>
      <c r="N319" s="405" t="s">
        <v>123</v>
      </c>
      <c r="O319" s="413">
        <v>1</v>
      </c>
      <c r="P319" s="414" t="s">
        <v>107</v>
      </c>
      <c r="Q319" s="414">
        <v>3100</v>
      </c>
      <c r="R319" s="414">
        <v>3100</v>
      </c>
      <c r="S319" s="405" t="s">
        <v>124</v>
      </c>
      <c r="T319" s="414">
        <v>170</v>
      </c>
      <c r="U319" s="413">
        <v>170</v>
      </c>
      <c r="V319" s="405" t="s">
        <v>1056</v>
      </c>
      <c r="W319" s="404">
        <v>43266</v>
      </c>
      <c r="X319" s="419"/>
      <c r="Y319" s="422">
        <v>0.16000164645395001</v>
      </c>
      <c r="Z319" s="428"/>
    </row>
    <row r="320" spans="1:30" s="181" customFormat="1" ht="12.15" customHeight="1">
      <c r="A320" s="403" t="s">
        <v>957</v>
      </c>
      <c r="B320" s="474">
        <v>43304</v>
      </c>
      <c r="C320" s="405" t="s">
        <v>1057</v>
      </c>
      <c r="D320" s="405" t="s">
        <v>1058</v>
      </c>
      <c r="E320" s="406">
        <v>3000</v>
      </c>
      <c r="F320" s="407" t="s">
        <v>1059</v>
      </c>
      <c r="G320" s="474">
        <v>43304</v>
      </c>
      <c r="H320" s="405" t="s">
        <v>220</v>
      </c>
      <c r="I320" s="474">
        <v>43304</v>
      </c>
      <c r="J320" s="412">
        <v>3000</v>
      </c>
      <c r="K320" s="406">
        <v>0</v>
      </c>
      <c r="L320" s="406">
        <v>674</v>
      </c>
      <c r="M320" s="405" t="s">
        <v>232</v>
      </c>
      <c r="N320" s="405" t="s">
        <v>261</v>
      </c>
      <c r="O320" s="413">
        <v>1</v>
      </c>
      <c r="P320" s="414" t="s">
        <v>107</v>
      </c>
      <c r="Q320" s="414">
        <v>3000</v>
      </c>
      <c r="R320" s="414">
        <v>3000</v>
      </c>
      <c r="S320" s="405" t="s">
        <v>262</v>
      </c>
      <c r="T320" s="414">
        <v>170</v>
      </c>
      <c r="U320" s="413">
        <v>170</v>
      </c>
      <c r="V320" s="405" t="s">
        <v>1060</v>
      </c>
      <c r="W320" s="404">
        <v>43305</v>
      </c>
      <c r="X320" s="419"/>
      <c r="Y320" s="422">
        <v>0.15999860800167001</v>
      </c>
      <c r="Z320" s="428"/>
    </row>
    <row r="321" spans="1:29" s="181" customFormat="1" ht="12.15" customHeight="1">
      <c r="A321" s="403" t="s">
        <v>957</v>
      </c>
      <c r="B321" s="474">
        <v>43224</v>
      </c>
      <c r="C321" s="405" t="s">
        <v>1061</v>
      </c>
      <c r="D321" s="405" t="s">
        <v>1062</v>
      </c>
      <c r="E321" s="406">
        <v>5600</v>
      </c>
      <c r="F321" s="407" t="s">
        <v>1063</v>
      </c>
      <c r="G321" s="474">
        <v>43284</v>
      </c>
      <c r="H321" s="405">
        <v>60</v>
      </c>
      <c r="I321" s="474">
        <v>43311</v>
      </c>
      <c r="J321" s="412">
        <v>5600</v>
      </c>
      <c r="K321" s="406">
        <v>0</v>
      </c>
      <c r="L321" s="406">
        <v>61</v>
      </c>
      <c r="M321" s="405" t="s">
        <v>332</v>
      </c>
      <c r="N321" s="405" t="s">
        <v>114</v>
      </c>
      <c r="O321" s="413">
        <v>2</v>
      </c>
      <c r="P321" s="414" t="s">
        <v>107</v>
      </c>
      <c r="Q321" s="414">
        <v>2800</v>
      </c>
      <c r="R321" s="414">
        <v>5600</v>
      </c>
      <c r="S321" s="405" t="s">
        <v>115</v>
      </c>
      <c r="T321" s="414">
        <v>170</v>
      </c>
      <c r="U321" s="413">
        <v>340</v>
      </c>
      <c r="V321" s="405" t="s">
        <v>1064</v>
      </c>
      <c r="W321" s="404">
        <v>43223</v>
      </c>
      <c r="X321" s="419"/>
      <c r="Y321" s="422">
        <v>0.15999908857214501</v>
      </c>
      <c r="Z321" s="428"/>
    </row>
    <row r="322" spans="1:29" s="181" customFormat="1" ht="12.15" customHeight="1">
      <c r="A322" s="403" t="s">
        <v>957</v>
      </c>
      <c r="B322" s="474">
        <v>43248</v>
      </c>
      <c r="C322" s="405" t="s">
        <v>1061</v>
      </c>
      <c r="D322" s="405" t="s">
        <v>1062</v>
      </c>
      <c r="E322" s="406">
        <v>2800</v>
      </c>
      <c r="F322" s="407" t="s">
        <v>1065</v>
      </c>
      <c r="G322" s="474">
        <v>43308</v>
      </c>
      <c r="H322" s="405">
        <v>60</v>
      </c>
      <c r="I322" s="474">
        <v>43311</v>
      </c>
      <c r="J322" s="412">
        <v>2800</v>
      </c>
      <c r="K322" s="406">
        <v>0</v>
      </c>
      <c r="L322" s="406">
        <v>801</v>
      </c>
      <c r="M322" s="405" t="s">
        <v>187</v>
      </c>
      <c r="N322" s="405" t="s">
        <v>188</v>
      </c>
      <c r="O322" s="413">
        <v>0.17</v>
      </c>
      <c r="P322" s="414" t="s">
        <v>189</v>
      </c>
      <c r="Q322" s="414">
        <v>16470.588235294101</v>
      </c>
      <c r="R322" s="414">
        <v>2800</v>
      </c>
      <c r="S322" s="405" t="s">
        <v>190</v>
      </c>
      <c r="T322" s="414">
        <v>170</v>
      </c>
      <c r="U322" s="413">
        <v>170</v>
      </c>
      <c r="V322" s="405" t="s">
        <v>1066</v>
      </c>
      <c r="W322" s="404">
        <v>43245</v>
      </c>
      <c r="X322" s="419"/>
      <c r="Y322" s="422">
        <v>0.160001491430489</v>
      </c>
      <c r="Z322" s="428"/>
    </row>
    <row r="323" spans="1:29" s="181" customFormat="1" ht="12.15" customHeight="1">
      <c r="A323" s="403" t="s">
        <v>957</v>
      </c>
      <c r="B323" s="474">
        <v>43287</v>
      </c>
      <c r="C323" s="405" t="s">
        <v>1067</v>
      </c>
      <c r="D323" s="405" t="s">
        <v>1068</v>
      </c>
      <c r="E323" s="406">
        <v>2875</v>
      </c>
      <c r="F323" s="407" t="s">
        <v>1069</v>
      </c>
      <c r="G323" s="474">
        <v>43347</v>
      </c>
      <c r="H323" s="405">
        <v>60</v>
      </c>
      <c r="I323" s="474">
        <v>43193</v>
      </c>
      <c r="J323" s="412">
        <v>2875</v>
      </c>
      <c r="K323" s="406">
        <v>0</v>
      </c>
      <c r="L323" s="406">
        <v>100</v>
      </c>
      <c r="M323" s="405" t="s">
        <v>1070</v>
      </c>
      <c r="N323" s="405" t="s">
        <v>1071</v>
      </c>
      <c r="O323" s="413">
        <v>10</v>
      </c>
      <c r="P323" s="414" t="s">
        <v>107</v>
      </c>
      <c r="Q323" s="414">
        <v>287.5</v>
      </c>
      <c r="R323" s="414">
        <v>2875</v>
      </c>
      <c r="S323" s="405" t="s">
        <v>1072</v>
      </c>
      <c r="T323" s="414">
        <v>17</v>
      </c>
      <c r="U323" s="413">
        <v>170</v>
      </c>
      <c r="V323" s="405" t="s">
        <v>1073</v>
      </c>
      <c r="W323" s="404">
        <v>43288</v>
      </c>
      <c r="X323" s="419"/>
      <c r="Y323" s="422">
        <v>0.15999919304404001</v>
      </c>
      <c r="Z323" s="428"/>
    </row>
    <row r="324" spans="1:29" s="181" customFormat="1" ht="12.15" customHeight="1">
      <c r="A324" s="403" t="s">
        <v>957</v>
      </c>
      <c r="B324" s="474">
        <v>43298</v>
      </c>
      <c r="C324" s="405" t="s">
        <v>1067</v>
      </c>
      <c r="D324" s="405" t="s">
        <v>1068</v>
      </c>
      <c r="E324" s="406">
        <v>7336</v>
      </c>
      <c r="F324" s="407" t="s">
        <v>1074</v>
      </c>
      <c r="G324" s="474">
        <v>43358</v>
      </c>
      <c r="H324" s="405">
        <v>60</v>
      </c>
      <c r="I324" s="474">
        <v>43213</v>
      </c>
      <c r="J324" s="412">
        <v>7336</v>
      </c>
      <c r="K324" s="406">
        <v>0</v>
      </c>
      <c r="L324" s="406">
        <v>412</v>
      </c>
      <c r="M324" s="405" t="s">
        <v>246</v>
      </c>
      <c r="N324" s="405" t="s">
        <v>588</v>
      </c>
      <c r="O324" s="413">
        <v>2</v>
      </c>
      <c r="P324" s="414" t="s">
        <v>107</v>
      </c>
      <c r="Q324" s="414">
        <v>3668</v>
      </c>
      <c r="R324" s="414">
        <v>7336</v>
      </c>
      <c r="S324" s="405" t="s">
        <v>247</v>
      </c>
      <c r="T324" s="414">
        <v>180</v>
      </c>
      <c r="U324" s="413">
        <v>360</v>
      </c>
      <c r="V324" s="405" t="s">
        <v>1075</v>
      </c>
      <c r="W324" s="404">
        <v>43299</v>
      </c>
      <c r="X324" s="419"/>
      <c r="Y324" s="422">
        <v>0.15999957250798899</v>
      </c>
      <c r="Z324" s="428"/>
    </row>
    <row r="325" spans="1:29" s="181" customFormat="1" ht="12.15" customHeight="1">
      <c r="A325" s="403" t="s">
        <v>957</v>
      </c>
      <c r="B325" s="474">
        <v>43298</v>
      </c>
      <c r="C325" s="405" t="s">
        <v>1067</v>
      </c>
      <c r="D325" s="405" t="s">
        <v>1068</v>
      </c>
      <c r="E325" s="406">
        <v>8565</v>
      </c>
      <c r="F325" s="407" t="s">
        <v>1076</v>
      </c>
      <c r="G325" s="474">
        <v>43358</v>
      </c>
      <c r="H325" s="405">
        <v>60</v>
      </c>
      <c r="I325" s="474" t="s">
        <v>1077</v>
      </c>
      <c r="J325" s="412">
        <v>8565</v>
      </c>
      <c r="K325" s="406">
        <v>0</v>
      </c>
      <c r="L325" s="406">
        <v>412</v>
      </c>
      <c r="M325" s="405" t="s">
        <v>187</v>
      </c>
      <c r="N325" s="405" t="s">
        <v>188</v>
      </c>
      <c r="O325" s="413">
        <v>0.51</v>
      </c>
      <c r="P325" s="414" t="s">
        <v>189</v>
      </c>
      <c r="Q325" s="414">
        <v>16794.1176470588</v>
      </c>
      <c r="R325" s="414">
        <v>8565</v>
      </c>
      <c r="S325" s="405" t="s">
        <v>190</v>
      </c>
      <c r="T325" s="414">
        <v>170</v>
      </c>
      <c r="U325" s="413">
        <v>510</v>
      </c>
      <c r="V325" s="405" t="s">
        <v>1075</v>
      </c>
      <c r="W325" s="404">
        <v>43299</v>
      </c>
      <c r="X325" s="419" t="s">
        <v>273</v>
      </c>
      <c r="Y325" s="422">
        <v>0.16000010834793801</v>
      </c>
      <c r="Z325" s="428"/>
      <c r="AB325" s="181">
        <v>0.51</v>
      </c>
      <c r="AC325" s="181">
        <v>510</v>
      </c>
    </row>
    <row r="326" spans="1:29" s="181" customFormat="1" ht="12.15" customHeight="1">
      <c r="A326" s="403" t="s">
        <v>957</v>
      </c>
      <c r="B326" s="474">
        <v>43298</v>
      </c>
      <c r="C326" s="405" t="s">
        <v>1067</v>
      </c>
      <c r="D326" s="405" t="s">
        <v>1068</v>
      </c>
      <c r="E326" s="406">
        <v>10854</v>
      </c>
      <c r="F326" s="407" t="s">
        <v>1074</v>
      </c>
      <c r="G326" s="474">
        <v>43358</v>
      </c>
      <c r="H326" s="405">
        <v>60</v>
      </c>
      <c r="I326" s="474" t="s">
        <v>1078</v>
      </c>
      <c r="J326" s="412">
        <v>10854</v>
      </c>
      <c r="K326" s="406">
        <v>0</v>
      </c>
      <c r="L326" s="406">
        <v>412</v>
      </c>
      <c r="M326" s="405" t="s">
        <v>232</v>
      </c>
      <c r="N326" s="405" t="s">
        <v>123</v>
      </c>
      <c r="O326" s="413">
        <v>3</v>
      </c>
      <c r="P326" s="414" t="s">
        <v>107</v>
      </c>
      <c r="Q326" s="414">
        <v>3618</v>
      </c>
      <c r="R326" s="414">
        <v>10854</v>
      </c>
      <c r="S326" s="405" t="s">
        <v>124</v>
      </c>
      <c r="T326" s="414">
        <v>170</v>
      </c>
      <c r="U326" s="413">
        <v>510</v>
      </c>
      <c r="V326" s="405" t="s">
        <v>1075</v>
      </c>
      <c r="W326" s="404">
        <v>43299</v>
      </c>
      <c r="X326" s="419" t="s">
        <v>273</v>
      </c>
      <c r="Y326" s="422">
        <v>0.15999957250798899</v>
      </c>
      <c r="Z326" s="428"/>
      <c r="AB326" s="181">
        <v>3</v>
      </c>
      <c r="AC326" s="181">
        <v>510</v>
      </c>
    </row>
    <row r="327" spans="1:29" s="181" customFormat="1" ht="12.15" customHeight="1">
      <c r="A327" s="403" t="s">
        <v>957</v>
      </c>
      <c r="B327" s="474">
        <v>43304</v>
      </c>
      <c r="C327" s="405" t="s">
        <v>1079</v>
      </c>
      <c r="D327" s="405" t="s">
        <v>1080</v>
      </c>
      <c r="E327" s="406">
        <v>3500</v>
      </c>
      <c r="F327" s="407" t="s">
        <v>1081</v>
      </c>
      <c r="G327" s="474">
        <v>43304</v>
      </c>
      <c r="H327" s="405" t="s">
        <v>853</v>
      </c>
      <c r="I327" s="474">
        <v>43306</v>
      </c>
      <c r="J327" s="412">
        <v>3500</v>
      </c>
      <c r="K327" s="406">
        <v>0</v>
      </c>
      <c r="L327" s="406">
        <v>669</v>
      </c>
      <c r="M327" s="405" t="s">
        <v>133</v>
      </c>
      <c r="N327" s="405" t="s">
        <v>134</v>
      </c>
      <c r="O327" s="413">
        <v>1</v>
      </c>
      <c r="P327" s="414" t="s">
        <v>107</v>
      </c>
      <c r="Q327" s="414">
        <v>3500</v>
      </c>
      <c r="R327" s="414">
        <v>3500</v>
      </c>
      <c r="S327" s="405" t="s">
        <v>135</v>
      </c>
      <c r="T327" s="414">
        <v>170</v>
      </c>
      <c r="U327" s="413">
        <v>170</v>
      </c>
      <c r="V327" s="405" t="s">
        <v>1082</v>
      </c>
      <c r="W327" s="404">
        <v>43301</v>
      </c>
      <c r="X327" s="419"/>
      <c r="Y327" s="422">
        <v>0.16000053028595701</v>
      </c>
      <c r="Z327" s="428"/>
    </row>
    <row r="328" spans="1:29" s="181" customFormat="1" ht="12.15" customHeight="1">
      <c r="A328" s="403" t="s">
        <v>957</v>
      </c>
      <c r="B328" s="474">
        <v>43283</v>
      </c>
      <c r="C328" s="405" t="s">
        <v>1083</v>
      </c>
      <c r="D328" s="405" t="s">
        <v>1084</v>
      </c>
      <c r="E328" s="406">
        <v>2600</v>
      </c>
      <c r="F328" s="407" t="s">
        <v>1085</v>
      </c>
      <c r="G328" s="474">
        <v>43313</v>
      </c>
      <c r="H328" s="405">
        <v>30</v>
      </c>
      <c r="I328" s="474">
        <v>43284</v>
      </c>
      <c r="J328" s="412">
        <v>2600</v>
      </c>
      <c r="K328" s="406">
        <v>0</v>
      </c>
      <c r="L328" s="406">
        <v>14</v>
      </c>
      <c r="M328" s="405" t="s">
        <v>332</v>
      </c>
      <c r="N328" s="405" t="s">
        <v>114</v>
      </c>
      <c r="O328" s="413">
        <v>1</v>
      </c>
      <c r="P328" s="414" t="s">
        <v>107</v>
      </c>
      <c r="Q328" s="414">
        <v>2600</v>
      </c>
      <c r="R328" s="414">
        <v>2600</v>
      </c>
      <c r="S328" s="405" t="s">
        <v>115</v>
      </c>
      <c r="T328" s="414">
        <v>170</v>
      </c>
      <c r="U328" s="413">
        <v>170</v>
      </c>
      <c r="V328" s="405" t="s">
        <v>1086</v>
      </c>
      <c r="W328" s="404">
        <v>43284</v>
      </c>
      <c r="X328" s="419"/>
      <c r="Y328" s="422">
        <v>0.15999964307703299</v>
      </c>
      <c r="Z328" s="428"/>
    </row>
    <row r="329" spans="1:29" s="181" customFormat="1" ht="12.15" customHeight="1">
      <c r="A329" s="403" t="s">
        <v>957</v>
      </c>
      <c r="B329" s="474">
        <v>43210</v>
      </c>
      <c r="C329" s="405" t="s">
        <v>1087</v>
      </c>
      <c r="D329" s="405" t="s">
        <v>1088</v>
      </c>
      <c r="E329" s="406">
        <v>2300</v>
      </c>
      <c r="F329" s="407" t="s">
        <v>1089</v>
      </c>
      <c r="G329" s="474">
        <v>43240</v>
      </c>
      <c r="H329" s="405">
        <v>30</v>
      </c>
      <c r="I329" s="474">
        <v>43309</v>
      </c>
      <c r="J329" s="412">
        <v>2300</v>
      </c>
      <c r="K329" s="406">
        <v>0</v>
      </c>
      <c r="L329" s="406">
        <v>533</v>
      </c>
      <c r="M329" s="405" t="s">
        <v>1090</v>
      </c>
      <c r="N329" s="405" t="s">
        <v>1091</v>
      </c>
      <c r="O329" s="413">
        <v>1</v>
      </c>
      <c r="P329" s="414" t="s">
        <v>107</v>
      </c>
      <c r="Q329" s="414">
        <v>2300</v>
      </c>
      <c r="R329" s="414">
        <v>2300</v>
      </c>
      <c r="S329" s="405" t="s">
        <v>1092</v>
      </c>
      <c r="T329" s="414">
        <v>180</v>
      </c>
      <c r="U329" s="413">
        <v>180</v>
      </c>
      <c r="V329" s="405" t="s">
        <v>1093</v>
      </c>
      <c r="W329" s="404">
        <v>43210</v>
      </c>
      <c r="X329" s="419"/>
      <c r="Y329" s="422">
        <v>0.17</v>
      </c>
      <c r="Z329" s="428"/>
    </row>
    <row r="330" spans="1:29" s="181" customFormat="1" ht="12.15" customHeight="1">
      <c r="A330" s="403" t="s">
        <v>957</v>
      </c>
      <c r="B330" s="474">
        <v>43217</v>
      </c>
      <c r="C330" s="405" t="s">
        <v>1087</v>
      </c>
      <c r="D330" s="405" t="s">
        <v>1088</v>
      </c>
      <c r="E330" s="406">
        <v>2300</v>
      </c>
      <c r="F330" s="407" t="s">
        <v>1094</v>
      </c>
      <c r="G330" s="474">
        <v>43247</v>
      </c>
      <c r="H330" s="405">
        <v>30</v>
      </c>
      <c r="I330" s="474">
        <v>43309</v>
      </c>
      <c r="J330" s="412">
        <v>2300</v>
      </c>
      <c r="K330" s="406">
        <v>0</v>
      </c>
      <c r="L330" s="406">
        <v>738</v>
      </c>
      <c r="M330" s="405" t="s">
        <v>1090</v>
      </c>
      <c r="N330" s="405" t="s">
        <v>1091</v>
      </c>
      <c r="O330" s="413">
        <v>1</v>
      </c>
      <c r="P330" s="414" t="s">
        <v>107</v>
      </c>
      <c r="Q330" s="414">
        <v>2300</v>
      </c>
      <c r="R330" s="414">
        <v>2300</v>
      </c>
      <c r="S330" s="405" t="s">
        <v>1092</v>
      </c>
      <c r="T330" s="414">
        <v>180</v>
      </c>
      <c r="U330" s="413">
        <v>180</v>
      </c>
      <c r="V330" s="405" t="s">
        <v>1095</v>
      </c>
      <c r="W330" s="404">
        <v>43217</v>
      </c>
      <c r="X330" s="419"/>
      <c r="Y330" s="422">
        <v>0.17</v>
      </c>
      <c r="Z330" s="428"/>
    </row>
    <row r="331" spans="1:29" s="181" customFormat="1" ht="12.15" customHeight="1">
      <c r="A331" s="403" t="s">
        <v>957</v>
      </c>
      <c r="B331" s="474">
        <v>43241</v>
      </c>
      <c r="C331" s="405" t="s">
        <v>1096</v>
      </c>
      <c r="D331" s="405" t="s">
        <v>1097</v>
      </c>
      <c r="E331" s="406">
        <v>2650</v>
      </c>
      <c r="F331" s="407" t="s">
        <v>1098</v>
      </c>
      <c r="G331" s="474">
        <v>43271</v>
      </c>
      <c r="H331" s="405">
        <v>30</v>
      </c>
      <c r="I331" s="474" t="s">
        <v>1099</v>
      </c>
      <c r="J331" s="412">
        <v>150</v>
      </c>
      <c r="K331" s="406">
        <v>0</v>
      </c>
      <c r="L331" s="406">
        <v>406</v>
      </c>
      <c r="M331" s="405" t="s">
        <v>332</v>
      </c>
      <c r="N331" s="405" t="s">
        <v>114</v>
      </c>
      <c r="O331" s="413">
        <v>5.6603773584905703E-2</v>
      </c>
      <c r="P331" s="414" t="s">
        <v>107</v>
      </c>
      <c r="Q331" s="414">
        <v>2650</v>
      </c>
      <c r="R331" s="414">
        <v>2650</v>
      </c>
      <c r="S331" s="405" t="s">
        <v>115</v>
      </c>
      <c r="T331" s="414">
        <v>170</v>
      </c>
      <c r="U331" s="413">
        <v>9.6226415094339597</v>
      </c>
      <c r="V331" s="405" t="s">
        <v>1100</v>
      </c>
      <c r="W331" s="404">
        <v>43235</v>
      </c>
      <c r="X331" s="419" t="s">
        <v>273</v>
      </c>
      <c r="Y331" s="422">
        <v>0.16000140075640801</v>
      </c>
      <c r="Z331" s="428"/>
      <c r="AB331" s="181">
        <v>5.6603773584905703E-2</v>
      </c>
      <c r="AC331" s="181">
        <v>9.6226415094339597</v>
      </c>
    </row>
    <row r="332" spans="1:29" s="181" customFormat="1" ht="12.15" customHeight="1">
      <c r="A332" s="403" t="s">
        <v>957</v>
      </c>
      <c r="B332" s="474">
        <v>43273</v>
      </c>
      <c r="C332" s="405" t="s">
        <v>1101</v>
      </c>
      <c r="D332" s="405" t="s">
        <v>1102</v>
      </c>
      <c r="E332" s="406">
        <v>3000</v>
      </c>
      <c r="F332" s="407" t="s">
        <v>1103</v>
      </c>
      <c r="G332" s="474">
        <v>43303</v>
      </c>
      <c r="H332" s="405">
        <v>30</v>
      </c>
      <c r="I332" s="474">
        <v>43311</v>
      </c>
      <c r="J332" s="412">
        <v>3000</v>
      </c>
      <c r="K332" s="406">
        <v>0</v>
      </c>
      <c r="L332" s="406">
        <v>492</v>
      </c>
      <c r="M332" s="405" t="s">
        <v>325</v>
      </c>
      <c r="N332" s="405" t="s">
        <v>141</v>
      </c>
      <c r="O332" s="413">
        <v>1</v>
      </c>
      <c r="P332" s="414" t="s">
        <v>107</v>
      </c>
      <c r="Q332" s="414">
        <v>3000</v>
      </c>
      <c r="R332" s="414">
        <v>3000</v>
      </c>
      <c r="S332" s="405" t="s">
        <v>142</v>
      </c>
      <c r="T332" s="414">
        <v>170</v>
      </c>
      <c r="U332" s="413">
        <v>170</v>
      </c>
      <c r="V332" s="405" t="s">
        <v>1104</v>
      </c>
      <c r="W332" s="404">
        <v>43271</v>
      </c>
      <c r="X332" s="419"/>
      <c r="Y332" s="422">
        <v>0.15999860800167001</v>
      </c>
      <c r="Z332" s="428"/>
    </row>
    <row r="333" spans="1:29" s="181" customFormat="1" ht="12.15" customHeight="1">
      <c r="A333" s="403" t="s">
        <v>957</v>
      </c>
      <c r="B333" s="474">
        <v>43273</v>
      </c>
      <c r="C333" s="405" t="s">
        <v>1105</v>
      </c>
      <c r="D333" s="405" t="s">
        <v>1106</v>
      </c>
      <c r="E333" s="406">
        <v>3000</v>
      </c>
      <c r="F333" s="407" t="s">
        <v>1107</v>
      </c>
      <c r="G333" s="474">
        <v>43303</v>
      </c>
      <c r="H333" s="405">
        <v>30</v>
      </c>
      <c r="I333" s="474">
        <v>43312</v>
      </c>
      <c r="J333" s="412">
        <v>3000</v>
      </c>
      <c r="K333" s="406">
        <v>0</v>
      </c>
      <c r="L333" s="406">
        <v>493</v>
      </c>
      <c r="M333" s="405" t="s">
        <v>325</v>
      </c>
      <c r="N333" s="405" t="s">
        <v>141</v>
      </c>
      <c r="O333" s="413">
        <v>1</v>
      </c>
      <c r="P333" s="414" t="s">
        <v>107</v>
      </c>
      <c r="Q333" s="414">
        <v>3000</v>
      </c>
      <c r="R333" s="414">
        <v>3000</v>
      </c>
      <c r="S333" s="405" t="s">
        <v>142</v>
      </c>
      <c r="T333" s="414">
        <v>170</v>
      </c>
      <c r="U333" s="413">
        <v>170</v>
      </c>
      <c r="V333" s="405" t="s">
        <v>1108</v>
      </c>
      <c r="W333" s="404">
        <v>43271</v>
      </c>
      <c r="X333" s="419"/>
      <c r="Y333" s="422">
        <v>0.15999860800167001</v>
      </c>
      <c r="Z333" s="428"/>
    </row>
    <row r="334" spans="1:29" s="181" customFormat="1" ht="12.15" customHeight="1">
      <c r="A334" s="403" t="s">
        <v>957</v>
      </c>
      <c r="B334" s="474">
        <v>43277</v>
      </c>
      <c r="C334" s="405" t="s">
        <v>1105</v>
      </c>
      <c r="D334" s="405" t="s">
        <v>1106</v>
      </c>
      <c r="E334" s="406">
        <v>320</v>
      </c>
      <c r="F334" s="407" t="s">
        <v>1109</v>
      </c>
      <c r="G334" s="474">
        <v>43307</v>
      </c>
      <c r="H334" s="405">
        <v>30</v>
      </c>
      <c r="I334" s="474">
        <v>43312</v>
      </c>
      <c r="J334" s="412">
        <v>320</v>
      </c>
      <c r="K334" s="406">
        <v>0</v>
      </c>
      <c r="L334" s="406">
        <v>588</v>
      </c>
      <c r="M334" s="405" t="s">
        <v>187</v>
      </c>
      <c r="N334" s="405" t="s">
        <v>188</v>
      </c>
      <c r="O334" s="413">
        <v>1.7000000000000001E-2</v>
      </c>
      <c r="P334" s="414" t="s">
        <v>189</v>
      </c>
      <c r="Q334" s="414">
        <v>18823.529411764699</v>
      </c>
      <c r="R334" s="414">
        <v>320</v>
      </c>
      <c r="S334" s="405" t="s">
        <v>190</v>
      </c>
      <c r="T334" s="414">
        <v>17</v>
      </c>
      <c r="U334" s="413">
        <v>17</v>
      </c>
      <c r="V334" s="405" t="s">
        <v>1110</v>
      </c>
      <c r="W334" s="404">
        <v>43277</v>
      </c>
      <c r="X334" s="419"/>
      <c r="Y334" s="422">
        <v>0.16000870006525</v>
      </c>
      <c r="Z334" s="428"/>
    </row>
    <row r="335" spans="1:29" s="181" customFormat="1" ht="12.15" customHeight="1">
      <c r="A335" s="403" t="s">
        <v>957</v>
      </c>
      <c r="B335" s="474">
        <v>43292</v>
      </c>
      <c r="C335" s="405" t="s">
        <v>1111</v>
      </c>
      <c r="D335" s="405" t="s">
        <v>1112</v>
      </c>
      <c r="E335" s="406">
        <v>3100</v>
      </c>
      <c r="F335" s="407" t="s">
        <v>1113</v>
      </c>
      <c r="G335" s="474">
        <v>43322</v>
      </c>
      <c r="H335" s="405">
        <v>30</v>
      </c>
      <c r="I335" s="474">
        <v>43311</v>
      </c>
      <c r="J335" s="412">
        <v>3100</v>
      </c>
      <c r="K335" s="406">
        <v>0</v>
      </c>
      <c r="L335" s="406">
        <v>303</v>
      </c>
      <c r="M335" s="405" t="s">
        <v>325</v>
      </c>
      <c r="N335" s="405" t="s">
        <v>141</v>
      </c>
      <c r="O335" s="413">
        <v>1</v>
      </c>
      <c r="P335" s="414" t="s">
        <v>107</v>
      </c>
      <c r="Q335" s="414">
        <v>3100</v>
      </c>
      <c r="R335" s="414">
        <v>3100</v>
      </c>
      <c r="S335" s="405" t="s">
        <v>142</v>
      </c>
      <c r="T335" s="414">
        <v>170</v>
      </c>
      <c r="U335" s="413">
        <v>170</v>
      </c>
      <c r="V335" s="405" t="s">
        <v>1114</v>
      </c>
      <c r="W335" s="404">
        <v>43293</v>
      </c>
      <c r="X335" s="419"/>
      <c r="Y335" s="422">
        <v>0.16000164645395001</v>
      </c>
      <c r="Z335" s="428"/>
    </row>
    <row r="336" spans="1:29" s="387" customFormat="1" ht="12.15" customHeight="1">
      <c r="A336" s="403" t="s">
        <v>957</v>
      </c>
      <c r="B336" s="474">
        <v>43246</v>
      </c>
      <c r="C336" s="405" t="s">
        <v>1115</v>
      </c>
      <c r="D336" s="405" t="s">
        <v>1116</v>
      </c>
      <c r="E336" s="406">
        <v>2900</v>
      </c>
      <c r="F336" s="407" t="s">
        <v>1117</v>
      </c>
      <c r="G336" s="474">
        <v>43276</v>
      </c>
      <c r="H336" s="405">
        <v>30</v>
      </c>
      <c r="I336" s="474">
        <v>43312</v>
      </c>
      <c r="J336" s="412">
        <v>2900</v>
      </c>
      <c r="K336" s="406">
        <v>0</v>
      </c>
      <c r="L336" s="406">
        <v>795</v>
      </c>
      <c r="M336" s="405" t="s">
        <v>232</v>
      </c>
      <c r="N336" s="405" t="s">
        <v>123</v>
      </c>
      <c r="O336" s="413">
        <v>1</v>
      </c>
      <c r="P336" s="414" t="s">
        <v>107</v>
      </c>
      <c r="Q336" s="414">
        <v>2900</v>
      </c>
      <c r="R336" s="414">
        <v>2900</v>
      </c>
      <c r="S336" s="405" t="s">
        <v>124</v>
      </c>
      <c r="T336" s="414">
        <v>170</v>
      </c>
      <c r="U336" s="413">
        <v>170</v>
      </c>
      <c r="V336" s="405" t="s">
        <v>1118</v>
      </c>
      <c r="W336" s="404">
        <v>43248</v>
      </c>
      <c r="X336" s="419"/>
      <c r="Y336" s="422">
        <v>0.16</v>
      </c>
      <c r="Z336" s="428"/>
    </row>
    <row r="337" spans="1:26" s="387" customFormat="1" ht="12.15" customHeight="1">
      <c r="A337" s="403" t="s">
        <v>957</v>
      </c>
      <c r="B337" s="474">
        <v>43257</v>
      </c>
      <c r="C337" s="405" t="s">
        <v>1119</v>
      </c>
      <c r="D337" s="405" t="s">
        <v>1120</v>
      </c>
      <c r="E337" s="406">
        <v>2890</v>
      </c>
      <c r="F337" s="407" t="s">
        <v>1121</v>
      </c>
      <c r="G337" s="474">
        <v>43257</v>
      </c>
      <c r="H337" s="405" t="s">
        <v>220</v>
      </c>
      <c r="I337" s="474">
        <v>43300</v>
      </c>
      <c r="J337" s="412">
        <v>2890</v>
      </c>
      <c r="K337" s="406">
        <v>0</v>
      </c>
      <c r="L337" s="406">
        <v>94</v>
      </c>
      <c r="M337" s="405" t="s">
        <v>187</v>
      </c>
      <c r="N337" s="405" t="s">
        <v>188</v>
      </c>
      <c r="O337" s="413">
        <v>0.17</v>
      </c>
      <c r="P337" s="414" t="s">
        <v>189</v>
      </c>
      <c r="Q337" s="414">
        <v>17000</v>
      </c>
      <c r="R337" s="414">
        <v>2890</v>
      </c>
      <c r="S337" s="405" t="s">
        <v>190</v>
      </c>
      <c r="T337" s="414">
        <v>170</v>
      </c>
      <c r="U337" s="413">
        <v>170</v>
      </c>
      <c r="V337" s="405" t="s">
        <v>1122</v>
      </c>
      <c r="W337" s="404">
        <v>43257</v>
      </c>
      <c r="X337" s="419"/>
      <c r="Y337" s="422">
        <v>0.15999967889282199</v>
      </c>
      <c r="Z337" s="428"/>
    </row>
    <row r="338" spans="1:26" s="387" customFormat="1" ht="12.15" customHeight="1">
      <c r="A338" s="403" t="s">
        <v>957</v>
      </c>
      <c r="B338" s="474">
        <v>43279</v>
      </c>
      <c r="C338" s="405" t="s">
        <v>1123</v>
      </c>
      <c r="D338" s="405" t="s">
        <v>1124</v>
      </c>
      <c r="E338" s="406">
        <v>600</v>
      </c>
      <c r="F338" s="407" t="s">
        <v>1125</v>
      </c>
      <c r="G338" s="474">
        <v>43309</v>
      </c>
      <c r="H338" s="405">
        <v>30</v>
      </c>
      <c r="I338" s="474">
        <v>43284</v>
      </c>
      <c r="J338" s="412">
        <v>600</v>
      </c>
      <c r="K338" s="406">
        <v>0</v>
      </c>
      <c r="L338" s="406">
        <v>840</v>
      </c>
      <c r="M338" s="405" t="s">
        <v>342</v>
      </c>
      <c r="N338" s="405" t="s">
        <v>188</v>
      </c>
      <c r="O338" s="413">
        <v>3.4000000000000002E-2</v>
      </c>
      <c r="P338" s="414" t="s">
        <v>189</v>
      </c>
      <c r="Q338" s="414">
        <v>17647.058823529402</v>
      </c>
      <c r="R338" s="414">
        <v>600</v>
      </c>
      <c r="S338" s="405" t="s">
        <v>1126</v>
      </c>
      <c r="T338" s="414">
        <v>17</v>
      </c>
      <c r="U338" s="413">
        <v>34</v>
      </c>
      <c r="V338" s="405" t="s">
        <v>1127</v>
      </c>
      <c r="W338" s="404">
        <v>43279</v>
      </c>
      <c r="X338" s="419"/>
      <c r="Y338" s="422">
        <v>0.160003093341582</v>
      </c>
      <c r="Z338" s="428"/>
    </row>
    <row r="339" spans="1:26" s="387" customFormat="1" ht="12.15" customHeight="1">
      <c r="A339" s="403" t="s">
        <v>957</v>
      </c>
      <c r="B339" s="474">
        <v>43262</v>
      </c>
      <c r="C339" s="405" t="s">
        <v>1128</v>
      </c>
      <c r="D339" s="405" t="s">
        <v>1129</v>
      </c>
      <c r="E339" s="406">
        <v>260</v>
      </c>
      <c r="F339" s="407" t="s">
        <v>345</v>
      </c>
      <c r="G339" s="474"/>
      <c r="H339" s="405"/>
      <c r="I339" s="474">
        <v>43288</v>
      </c>
      <c r="J339" s="412">
        <v>260</v>
      </c>
      <c r="K339" s="406">
        <v>0</v>
      </c>
      <c r="L339" s="406"/>
      <c r="M339" s="405" t="s">
        <v>282</v>
      </c>
      <c r="N339" s="405" t="s">
        <v>284</v>
      </c>
      <c r="O339" s="413">
        <v>1</v>
      </c>
      <c r="P339" s="414"/>
      <c r="Q339" s="414"/>
      <c r="R339" s="414"/>
      <c r="S339" s="405" t="s">
        <v>1130</v>
      </c>
      <c r="T339" s="414">
        <v>17</v>
      </c>
      <c r="U339" s="413">
        <v>17</v>
      </c>
      <c r="V339" s="405" t="s">
        <v>1131</v>
      </c>
      <c r="W339" s="404">
        <v>43262</v>
      </c>
      <c r="X339" s="419"/>
      <c r="Y339" s="422">
        <v>0.15999957250798899</v>
      </c>
      <c r="Z339" s="428"/>
    </row>
    <row r="340" spans="1:26" s="387" customFormat="1" ht="12.15" customHeight="1">
      <c r="A340" s="403" t="s">
        <v>957</v>
      </c>
      <c r="B340" s="474">
        <v>43284</v>
      </c>
      <c r="C340" s="405" t="s">
        <v>1128</v>
      </c>
      <c r="D340" s="405" t="s">
        <v>1129</v>
      </c>
      <c r="E340" s="428">
        <v>260</v>
      </c>
      <c r="F340" s="407" t="s">
        <v>345</v>
      </c>
      <c r="G340" s="474"/>
      <c r="H340" s="405"/>
      <c r="I340" s="474">
        <v>43288</v>
      </c>
      <c r="J340" s="412">
        <v>260</v>
      </c>
      <c r="K340" s="406">
        <v>0</v>
      </c>
      <c r="L340" s="406"/>
      <c r="M340" s="405" t="s">
        <v>282</v>
      </c>
      <c r="N340" s="405" t="s">
        <v>284</v>
      </c>
      <c r="O340" s="413">
        <v>1</v>
      </c>
      <c r="P340" s="414"/>
      <c r="Q340" s="428"/>
      <c r="R340" s="428"/>
      <c r="S340" s="452" t="s">
        <v>1130</v>
      </c>
      <c r="T340" s="414">
        <v>17</v>
      </c>
      <c r="U340" s="413">
        <v>17</v>
      </c>
      <c r="V340" s="452" t="s">
        <v>1132</v>
      </c>
      <c r="W340" s="404">
        <v>43284</v>
      </c>
      <c r="X340" s="419"/>
      <c r="Y340" s="422">
        <v>0.15999957250798899</v>
      </c>
      <c r="Z340" s="428"/>
    </row>
    <row r="341" spans="1:26" s="387" customFormat="1" ht="12.15" customHeight="1">
      <c r="A341" s="403" t="s">
        <v>1133</v>
      </c>
      <c r="B341" s="474">
        <v>43172</v>
      </c>
      <c r="C341" s="405" t="s">
        <v>545</v>
      </c>
      <c r="D341" s="405" t="s">
        <v>546</v>
      </c>
      <c r="E341" s="428">
        <v>14040</v>
      </c>
      <c r="F341" s="407" t="s">
        <v>1134</v>
      </c>
      <c r="G341" s="474">
        <v>43286</v>
      </c>
      <c r="H341" s="405">
        <v>90</v>
      </c>
      <c r="I341" s="474">
        <v>43286</v>
      </c>
      <c r="J341" s="412">
        <v>14040</v>
      </c>
      <c r="K341" s="406">
        <v>0</v>
      </c>
      <c r="L341" s="406">
        <v>289</v>
      </c>
      <c r="M341" s="405" t="s">
        <v>478</v>
      </c>
      <c r="N341" s="405" t="s">
        <v>1135</v>
      </c>
      <c r="O341" s="413">
        <v>6</v>
      </c>
      <c r="P341" s="414" t="s">
        <v>107</v>
      </c>
      <c r="Q341" s="428">
        <v>2340</v>
      </c>
      <c r="R341" s="428">
        <v>14040</v>
      </c>
      <c r="S341" s="452" t="s">
        <v>393</v>
      </c>
      <c r="T341" s="414">
        <v>200</v>
      </c>
      <c r="U341" s="413">
        <v>1200</v>
      </c>
      <c r="V341" s="452" t="s">
        <v>1136</v>
      </c>
      <c r="W341" s="404">
        <v>43085</v>
      </c>
      <c r="X341" s="419" t="s">
        <v>49</v>
      </c>
      <c r="Y341" s="422">
        <v>0.17</v>
      </c>
      <c r="Z341" s="428"/>
    </row>
    <row r="342" spans="1:26" s="387" customFormat="1" ht="12.15" customHeight="1">
      <c r="A342" s="403" t="s">
        <v>1133</v>
      </c>
      <c r="B342" s="474">
        <v>43230</v>
      </c>
      <c r="C342" s="405" t="s">
        <v>1137</v>
      </c>
      <c r="D342" s="432" t="s">
        <v>1138</v>
      </c>
      <c r="E342" s="428">
        <v>5000</v>
      </c>
      <c r="F342" s="407" t="s">
        <v>1139</v>
      </c>
      <c r="G342" s="474">
        <v>43290</v>
      </c>
      <c r="H342" s="405">
        <v>60</v>
      </c>
      <c r="I342" s="474">
        <v>43312</v>
      </c>
      <c r="J342" s="412">
        <v>5000</v>
      </c>
      <c r="K342" s="406">
        <v>0</v>
      </c>
      <c r="L342" s="406">
        <v>223</v>
      </c>
      <c r="M342" s="405" t="s">
        <v>342</v>
      </c>
      <c r="N342" s="405" t="s">
        <v>188</v>
      </c>
      <c r="O342" s="413">
        <v>0.34</v>
      </c>
      <c r="P342" s="414" t="s">
        <v>189</v>
      </c>
      <c r="Q342" s="428">
        <v>14705.8823529412</v>
      </c>
      <c r="R342" s="428">
        <v>5000</v>
      </c>
      <c r="S342" s="452" t="s">
        <v>1126</v>
      </c>
      <c r="T342" s="414">
        <v>170</v>
      </c>
      <c r="U342" s="413">
        <v>340</v>
      </c>
      <c r="V342" s="405" t="s">
        <v>1140</v>
      </c>
      <c r="W342" s="404">
        <v>43187</v>
      </c>
      <c r="X342" s="419"/>
      <c r="Y342" s="422">
        <v>0.17000117000116999</v>
      </c>
      <c r="Z342" s="428"/>
    </row>
    <row r="343" spans="1:26" s="181" customFormat="1" ht="12.15" customHeight="1">
      <c r="A343" s="403" t="s">
        <v>1133</v>
      </c>
      <c r="B343" s="474">
        <v>43089</v>
      </c>
      <c r="C343" s="405" t="s">
        <v>1141</v>
      </c>
      <c r="D343" s="405" t="s">
        <v>1142</v>
      </c>
      <c r="E343" s="431">
        <v>12500</v>
      </c>
      <c r="F343" s="430" t="s">
        <v>1143</v>
      </c>
      <c r="G343" s="474">
        <v>43179</v>
      </c>
      <c r="H343" s="405">
        <v>90</v>
      </c>
      <c r="I343" s="474">
        <v>43284</v>
      </c>
      <c r="J343" s="412">
        <v>12500</v>
      </c>
      <c r="K343" s="406">
        <v>0</v>
      </c>
      <c r="L343" s="406">
        <v>530</v>
      </c>
      <c r="M343" s="405" t="s">
        <v>282</v>
      </c>
      <c r="N343" s="405" t="s">
        <v>188</v>
      </c>
      <c r="O343" s="413">
        <v>5</v>
      </c>
      <c r="P343" s="441" t="s">
        <v>107</v>
      </c>
      <c r="Q343" s="414">
        <v>2500</v>
      </c>
      <c r="R343" s="428">
        <v>12500</v>
      </c>
      <c r="S343" s="452" t="s">
        <v>190</v>
      </c>
      <c r="T343" s="414">
        <v>170</v>
      </c>
      <c r="U343" s="413">
        <v>850</v>
      </c>
      <c r="V343" s="452" t="s">
        <v>1144</v>
      </c>
      <c r="W343" s="404">
        <v>43071</v>
      </c>
      <c r="X343" s="419"/>
      <c r="Y343" s="422">
        <v>0.17</v>
      </c>
      <c r="Z343" s="428"/>
    </row>
    <row r="344" spans="1:26" s="181" customFormat="1" ht="12.15" customHeight="1">
      <c r="A344" s="403" t="s">
        <v>1133</v>
      </c>
      <c r="B344" s="474">
        <v>43117</v>
      </c>
      <c r="C344" s="405" t="s">
        <v>1141</v>
      </c>
      <c r="D344" s="405" t="s">
        <v>1142</v>
      </c>
      <c r="E344" s="406">
        <v>5000</v>
      </c>
      <c r="F344" s="430" t="s">
        <v>1145</v>
      </c>
      <c r="G344" s="474">
        <v>43207</v>
      </c>
      <c r="H344" s="405">
        <v>90</v>
      </c>
      <c r="I344" s="474">
        <v>43284</v>
      </c>
      <c r="J344" s="412">
        <v>5000</v>
      </c>
      <c r="K344" s="406">
        <v>0</v>
      </c>
      <c r="L344" s="406">
        <v>353</v>
      </c>
      <c r="M344" s="405" t="s">
        <v>212</v>
      </c>
      <c r="N344" s="405" t="s">
        <v>188</v>
      </c>
      <c r="O344" s="413">
        <v>2</v>
      </c>
      <c r="P344" s="441" t="s">
        <v>107</v>
      </c>
      <c r="Q344" s="414">
        <v>2500</v>
      </c>
      <c r="R344" s="428">
        <v>5000</v>
      </c>
      <c r="S344" s="452" t="s">
        <v>190</v>
      </c>
      <c r="T344" s="414">
        <v>170</v>
      </c>
      <c r="U344" s="413">
        <v>340</v>
      </c>
      <c r="V344" s="405" t="s">
        <v>1146</v>
      </c>
      <c r="W344" s="404">
        <v>43089</v>
      </c>
      <c r="X344" s="419"/>
      <c r="Y344" s="422">
        <v>0.17</v>
      </c>
      <c r="Z344" s="428"/>
    </row>
    <row r="345" spans="1:26" s="181" customFormat="1" ht="12.15" customHeight="1">
      <c r="A345" s="403" t="s">
        <v>1133</v>
      </c>
      <c r="B345" s="474">
        <v>43202</v>
      </c>
      <c r="C345" s="405" t="s">
        <v>561</v>
      </c>
      <c r="D345" s="405" t="s">
        <v>562</v>
      </c>
      <c r="E345" s="428">
        <v>73710</v>
      </c>
      <c r="F345" s="430" t="s">
        <v>1147</v>
      </c>
      <c r="G345" s="474">
        <v>43277</v>
      </c>
      <c r="H345" s="405">
        <v>60</v>
      </c>
      <c r="I345" s="474">
        <v>43293</v>
      </c>
      <c r="J345" s="412">
        <v>73710</v>
      </c>
      <c r="K345" s="406">
        <v>0</v>
      </c>
      <c r="L345" s="406">
        <v>320</v>
      </c>
      <c r="M345" s="405" t="s">
        <v>478</v>
      </c>
      <c r="N345" s="405" t="s">
        <v>564</v>
      </c>
      <c r="O345" s="413">
        <v>30</v>
      </c>
      <c r="P345" s="441" t="s">
        <v>107</v>
      </c>
      <c r="Q345" s="414">
        <v>2457</v>
      </c>
      <c r="R345" s="428">
        <v>73710</v>
      </c>
      <c r="S345" s="452" t="s">
        <v>240</v>
      </c>
      <c r="T345" s="414">
        <v>180</v>
      </c>
      <c r="U345" s="413">
        <v>5400</v>
      </c>
      <c r="V345" s="452" t="s">
        <v>1148</v>
      </c>
      <c r="W345" s="404">
        <v>43132</v>
      </c>
      <c r="X345" s="419" t="s">
        <v>1149</v>
      </c>
      <c r="Y345" s="422">
        <v>0.17</v>
      </c>
      <c r="Z345" s="428"/>
    </row>
    <row r="346" spans="1:26" s="181" customFormat="1" ht="12.15" customHeight="1">
      <c r="A346" s="403" t="s">
        <v>1133</v>
      </c>
      <c r="B346" s="474">
        <v>43204</v>
      </c>
      <c r="C346" s="405" t="s">
        <v>561</v>
      </c>
      <c r="D346" s="405" t="s">
        <v>562</v>
      </c>
      <c r="E346" s="406">
        <v>73710</v>
      </c>
      <c r="F346" s="430" t="s">
        <v>1150</v>
      </c>
      <c r="G346" s="474">
        <v>43277</v>
      </c>
      <c r="H346" s="405">
        <v>60</v>
      </c>
      <c r="I346" s="474">
        <v>43293</v>
      </c>
      <c r="J346" s="412">
        <v>73710</v>
      </c>
      <c r="K346" s="406">
        <v>0</v>
      </c>
      <c r="L346" s="406">
        <v>353</v>
      </c>
      <c r="M346" s="405" t="s">
        <v>478</v>
      </c>
      <c r="N346" s="405" t="s">
        <v>564</v>
      </c>
      <c r="O346" s="413">
        <v>30</v>
      </c>
      <c r="P346" s="441" t="s">
        <v>107</v>
      </c>
      <c r="Q346" s="414">
        <v>2457</v>
      </c>
      <c r="R346" s="428">
        <v>73710</v>
      </c>
      <c r="S346" s="452" t="s">
        <v>240</v>
      </c>
      <c r="T346" s="414">
        <v>180</v>
      </c>
      <c r="U346" s="413">
        <v>5400</v>
      </c>
      <c r="V346" s="452" t="s">
        <v>1151</v>
      </c>
      <c r="W346" s="404">
        <v>43171</v>
      </c>
      <c r="X346" s="419" t="s">
        <v>1152</v>
      </c>
      <c r="Y346" s="422">
        <v>0.17</v>
      </c>
      <c r="Z346" s="428"/>
    </row>
    <row r="347" spans="1:26" s="181" customFormat="1" ht="12.15" customHeight="1">
      <c r="A347" s="405" t="s">
        <v>1133</v>
      </c>
      <c r="B347" s="476">
        <v>43204</v>
      </c>
      <c r="C347" s="405" t="s">
        <v>561</v>
      </c>
      <c r="D347" s="405" t="s">
        <v>562</v>
      </c>
      <c r="E347" s="428">
        <v>61920</v>
      </c>
      <c r="F347" s="430" t="s">
        <v>1153</v>
      </c>
      <c r="G347" s="474">
        <v>43277</v>
      </c>
      <c r="H347" s="405">
        <v>60</v>
      </c>
      <c r="I347" s="474">
        <v>43293</v>
      </c>
      <c r="J347" s="412">
        <v>61920</v>
      </c>
      <c r="K347" s="406">
        <v>0</v>
      </c>
      <c r="L347" s="406">
        <v>353</v>
      </c>
      <c r="M347" s="405" t="s">
        <v>800</v>
      </c>
      <c r="N347" s="405" t="s">
        <v>801</v>
      </c>
      <c r="O347" s="413">
        <v>34</v>
      </c>
      <c r="P347" s="414" t="s">
        <v>107</v>
      </c>
      <c r="Q347" s="414">
        <v>1821.1764705882399</v>
      </c>
      <c r="R347" s="414">
        <v>61920</v>
      </c>
      <c r="S347" s="405" t="s">
        <v>802</v>
      </c>
      <c r="T347" s="414">
        <v>172</v>
      </c>
      <c r="U347" s="413">
        <v>5848</v>
      </c>
      <c r="V347" s="405" t="s">
        <v>1154</v>
      </c>
      <c r="W347" s="404">
        <v>43103</v>
      </c>
      <c r="X347" s="419" t="s">
        <v>1155</v>
      </c>
      <c r="Y347" s="422">
        <v>0.17</v>
      </c>
      <c r="Z347" s="428"/>
    </row>
    <row r="348" spans="1:26" s="181" customFormat="1" ht="12.15" customHeight="1">
      <c r="A348" s="405" t="s">
        <v>1133</v>
      </c>
      <c r="B348" s="476">
        <v>43204</v>
      </c>
      <c r="C348" s="405" t="s">
        <v>561</v>
      </c>
      <c r="D348" s="429" t="s">
        <v>562</v>
      </c>
      <c r="E348" s="431">
        <v>18433.8</v>
      </c>
      <c r="F348" s="430" t="s">
        <v>563</v>
      </c>
      <c r="G348" s="474">
        <v>43277</v>
      </c>
      <c r="H348" s="405">
        <v>60</v>
      </c>
      <c r="I348" s="474">
        <v>43293</v>
      </c>
      <c r="J348" s="412">
        <v>18433.8</v>
      </c>
      <c r="K348" s="406">
        <v>0</v>
      </c>
      <c r="L348" s="406">
        <v>353</v>
      </c>
      <c r="M348" s="429" t="s">
        <v>478</v>
      </c>
      <c r="N348" s="429" t="s">
        <v>1156</v>
      </c>
      <c r="O348" s="413">
        <v>6</v>
      </c>
      <c r="P348" s="442" t="s">
        <v>107</v>
      </c>
      <c r="Q348" s="431">
        <v>3072.3</v>
      </c>
      <c r="R348" s="431">
        <v>18433.8</v>
      </c>
      <c r="S348" s="452" t="s">
        <v>1157</v>
      </c>
      <c r="T348" s="414">
        <v>210</v>
      </c>
      <c r="U348" s="453">
        <v>1260</v>
      </c>
      <c r="V348" s="452" t="s">
        <v>1158</v>
      </c>
      <c r="W348" s="404">
        <v>43104</v>
      </c>
      <c r="X348" s="419" t="s">
        <v>1155</v>
      </c>
      <c r="Y348" s="463">
        <v>0.17</v>
      </c>
      <c r="Z348" s="428"/>
    </row>
    <row r="349" spans="1:26" s="181" customFormat="1" ht="12.15" customHeight="1">
      <c r="A349" s="405" t="s">
        <v>1133</v>
      </c>
      <c r="B349" s="476">
        <v>43204</v>
      </c>
      <c r="C349" s="405" t="s">
        <v>561</v>
      </c>
      <c r="D349" s="429" t="s">
        <v>562</v>
      </c>
      <c r="E349" s="431">
        <v>6144.6</v>
      </c>
      <c r="F349" s="430" t="s">
        <v>1153</v>
      </c>
      <c r="G349" s="474">
        <v>43277</v>
      </c>
      <c r="H349" s="405">
        <v>60</v>
      </c>
      <c r="I349" s="474">
        <v>43293</v>
      </c>
      <c r="J349" s="412">
        <v>6144.6</v>
      </c>
      <c r="K349" s="406">
        <v>0</v>
      </c>
      <c r="L349" s="406">
        <v>353</v>
      </c>
      <c r="M349" s="429" t="s">
        <v>478</v>
      </c>
      <c r="N349" s="429" t="s">
        <v>1156</v>
      </c>
      <c r="O349" s="413">
        <v>2</v>
      </c>
      <c r="P349" s="442" t="s">
        <v>107</v>
      </c>
      <c r="Q349" s="431">
        <v>3072.3</v>
      </c>
      <c r="R349" s="431">
        <v>6144.6</v>
      </c>
      <c r="S349" s="452" t="s">
        <v>1157</v>
      </c>
      <c r="T349" s="414">
        <v>210</v>
      </c>
      <c r="U349" s="453">
        <v>420</v>
      </c>
      <c r="V349" s="452" t="s">
        <v>1159</v>
      </c>
      <c r="W349" s="404">
        <v>43115</v>
      </c>
      <c r="X349" s="419" t="s">
        <v>1155</v>
      </c>
      <c r="Y349" s="463">
        <v>0.17</v>
      </c>
      <c r="Z349" s="428"/>
    </row>
    <row r="350" spans="1:26" s="181" customFormat="1" ht="12.15" customHeight="1">
      <c r="A350" s="403" t="s">
        <v>1133</v>
      </c>
      <c r="B350" s="474">
        <v>43242</v>
      </c>
      <c r="C350" s="405" t="s">
        <v>561</v>
      </c>
      <c r="D350" s="405" t="s">
        <v>562</v>
      </c>
      <c r="E350" s="406">
        <v>12285</v>
      </c>
      <c r="F350" s="407" t="s">
        <v>809</v>
      </c>
      <c r="G350" s="474">
        <v>43307</v>
      </c>
      <c r="H350" s="405">
        <v>60</v>
      </c>
      <c r="I350" s="474">
        <v>43308</v>
      </c>
      <c r="J350" s="412">
        <v>12285</v>
      </c>
      <c r="K350" s="406">
        <v>0</v>
      </c>
      <c r="L350" s="406">
        <v>689</v>
      </c>
      <c r="M350" s="405" t="s">
        <v>478</v>
      </c>
      <c r="N350" s="405" t="s">
        <v>564</v>
      </c>
      <c r="O350" s="413">
        <v>5</v>
      </c>
      <c r="P350" s="414" t="s">
        <v>107</v>
      </c>
      <c r="Q350" s="414">
        <v>2457</v>
      </c>
      <c r="R350" s="414">
        <v>12285</v>
      </c>
      <c r="S350" s="405" t="s">
        <v>240</v>
      </c>
      <c r="T350" s="414">
        <v>180</v>
      </c>
      <c r="U350" s="413">
        <v>900</v>
      </c>
      <c r="V350" s="405" t="s">
        <v>1160</v>
      </c>
      <c r="W350" s="404">
        <v>43078</v>
      </c>
      <c r="X350" s="419" t="s">
        <v>1161</v>
      </c>
      <c r="Y350" s="422">
        <v>0.17</v>
      </c>
      <c r="Z350" s="428"/>
    </row>
    <row r="351" spans="1:26" s="387" customFormat="1" ht="12.15" customHeight="1">
      <c r="A351" s="403" t="s">
        <v>1133</v>
      </c>
      <c r="B351" s="474">
        <v>43242</v>
      </c>
      <c r="C351" s="405" t="s">
        <v>561</v>
      </c>
      <c r="D351" s="405" t="s">
        <v>562</v>
      </c>
      <c r="E351" s="406">
        <v>14569.41</v>
      </c>
      <c r="F351" s="407" t="s">
        <v>809</v>
      </c>
      <c r="G351" s="474">
        <v>43307</v>
      </c>
      <c r="H351" s="405">
        <v>60</v>
      </c>
      <c r="I351" s="474">
        <v>43308</v>
      </c>
      <c r="J351" s="412">
        <v>14569.41</v>
      </c>
      <c r="K351" s="406">
        <v>0</v>
      </c>
      <c r="L351" s="406">
        <v>689</v>
      </c>
      <c r="M351" s="405" t="s">
        <v>800</v>
      </c>
      <c r="N351" s="405" t="s">
        <v>801</v>
      </c>
      <c r="O351" s="413">
        <v>8</v>
      </c>
      <c r="P351" s="414" t="s">
        <v>107</v>
      </c>
      <c r="Q351" s="414">
        <v>1821.17625</v>
      </c>
      <c r="R351" s="414">
        <v>14569.41</v>
      </c>
      <c r="S351" s="405" t="s">
        <v>802</v>
      </c>
      <c r="T351" s="414">
        <v>172</v>
      </c>
      <c r="U351" s="413">
        <v>1376</v>
      </c>
      <c r="V351" s="405" t="s">
        <v>1160</v>
      </c>
      <c r="W351" s="404">
        <v>43078</v>
      </c>
      <c r="X351" s="419" t="s">
        <v>1161</v>
      </c>
      <c r="Y351" s="422">
        <v>0.17</v>
      </c>
      <c r="Z351" s="428"/>
    </row>
    <row r="352" spans="1:26" s="181" customFormat="1" ht="12.15" customHeight="1">
      <c r="A352" s="403" t="s">
        <v>1133</v>
      </c>
      <c r="B352" s="474">
        <v>43242</v>
      </c>
      <c r="C352" s="405" t="s">
        <v>561</v>
      </c>
      <c r="D352" s="405" t="s">
        <v>562</v>
      </c>
      <c r="E352" s="406">
        <v>49140</v>
      </c>
      <c r="F352" s="407" t="s">
        <v>1162</v>
      </c>
      <c r="G352" s="474">
        <v>43307</v>
      </c>
      <c r="H352" s="405">
        <v>60</v>
      </c>
      <c r="I352" s="474">
        <v>43308</v>
      </c>
      <c r="J352" s="412">
        <v>49140</v>
      </c>
      <c r="K352" s="406">
        <v>0</v>
      </c>
      <c r="L352" s="406">
        <v>689</v>
      </c>
      <c r="M352" s="405" t="s">
        <v>478</v>
      </c>
      <c r="N352" s="405" t="s">
        <v>564</v>
      </c>
      <c r="O352" s="413">
        <v>20</v>
      </c>
      <c r="P352" s="414" t="s">
        <v>107</v>
      </c>
      <c r="Q352" s="414">
        <v>2457</v>
      </c>
      <c r="R352" s="414">
        <v>49140</v>
      </c>
      <c r="S352" s="405" t="s">
        <v>386</v>
      </c>
      <c r="T352" s="414">
        <v>180</v>
      </c>
      <c r="U352" s="413">
        <v>3600</v>
      </c>
      <c r="V352" s="405" t="s">
        <v>1163</v>
      </c>
      <c r="W352" s="404">
        <v>43207</v>
      </c>
      <c r="X352" s="419" t="s">
        <v>1164</v>
      </c>
      <c r="Y352" s="422">
        <v>0.17</v>
      </c>
      <c r="Z352" s="428"/>
    </row>
    <row r="353" spans="1:26" s="181" customFormat="1" ht="12.15" customHeight="1">
      <c r="A353" s="403" t="s">
        <v>1133</v>
      </c>
      <c r="B353" s="474">
        <v>43242</v>
      </c>
      <c r="C353" s="405" t="s">
        <v>561</v>
      </c>
      <c r="D353" s="405" t="s">
        <v>562</v>
      </c>
      <c r="E353" s="406">
        <v>39312</v>
      </c>
      <c r="F353" s="407" t="s">
        <v>1165</v>
      </c>
      <c r="G353" s="474">
        <v>43307</v>
      </c>
      <c r="H353" s="405">
        <v>60</v>
      </c>
      <c r="I353" s="474">
        <v>43308</v>
      </c>
      <c r="J353" s="412">
        <v>39312</v>
      </c>
      <c r="K353" s="406">
        <v>0</v>
      </c>
      <c r="L353" s="406">
        <v>689</v>
      </c>
      <c r="M353" s="405" t="s">
        <v>478</v>
      </c>
      <c r="N353" s="405" t="s">
        <v>564</v>
      </c>
      <c r="O353" s="413">
        <v>16</v>
      </c>
      <c r="P353" s="414" t="s">
        <v>107</v>
      </c>
      <c r="Q353" s="414">
        <v>2457</v>
      </c>
      <c r="R353" s="414">
        <v>39312</v>
      </c>
      <c r="S353" s="405" t="s">
        <v>386</v>
      </c>
      <c r="T353" s="414">
        <v>180</v>
      </c>
      <c r="U353" s="413">
        <v>2880</v>
      </c>
      <c r="V353" s="405" t="s">
        <v>1166</v>
      </c>
      <c r="W353" s="404">
        <v>43218</v>
      </c>
      <c r="X353" s="419" t="s">
        <v>1164</v>
      </c>
      <c r="Y353" s="422">
        <v>0.17</v>
      </c>
      <c r="Z353" s="428"/>
    </row>
    <row r="354" spans="1:26" s="181" customFormat="1" ht="12.15" customHeight="1">
      <c r="A354" s="403" t="s">
        <v>1133</v>
      </c>
      <c r="B354" s="474">
        <v>43242</v>
      </c>
      <c r="C354" s="405" t="s">
        <v>561</v>
      </c>
      <c r="D354" s="405" t="s">
        <v>562</v>
      </c>
      <c r="E354" s="406">
        <v>41769</v>
      </c>
      <c r="F354" s="407" t="s">
        <v>1167</v>
      </c>
      <c r="G354" s="474">
        <v>43307</v>
      </c>
      <c r="H354" s="405">
        <v>60</v>
      </c>
      <c r="I354" s="474">
        <v>43308</v>
      </c>
      <c r="J354" s="412">
        <v>41769</v>
      </c>
      <c r="K354" s="406">
        <v>0</v>
      </c>
      <c r="L354" s="406">
        <v>689</v>
      </c>
      <c r="M354" s="405" t="s">
        <v>478</v>
      </c>
      <c r="N354" s="405" t="s">
        <v>564</v>
      </c>
      <c r="O354" s="413">
        <v>17</v>
      </c>
      <c r="P354" s="414" t="s">
        <v>107</v>
      </c>
      <c r="Q354" s="414">
        <v>2457</v>
      </c>
      <c r="R354" s="414">
        <v>41769</v>
      </c>
      <c r="S354" s="405" t="s">
        <v>240</v>
      </c>
      <c r="T354" s="414">
        <v>180</v>
      </c>
      <c r="U354" s="413">
        <v>3060</v>
      </c>
      <c r="V354" s="405" t="s">
        <v>1159</v>
      </c>
      <c r="W354" s="404">
        <v>43115</v>
      </c>
      <c r="X354" s="419" t="s">
        <v>1168</v>
      </c>
      <c r="Y354" s="422">
        <v>0.17</v>
      </c>
      <c r="Z354" s="428"/>
    </row>
    <row r="355" spans="1:26" s="181" customFormat="1" ht="12.15" customHeight="1">
      <c r="A355" s="403" t="s">
        <v>1133</v>
      </c>
      <c r="B355" s="474">
        <v>43242</v>
      </c>
      <c r="C355" s="405" t="s">
        <v>561</v>
      </c>
      <c r="D355" s="405" t="s">
        <v>562</v>
      </c>
      <c r="E355" s="406">
        <v>73710</v>
      </c>
      <c r="F355" s="407" t="s">
        <v>1167</v>
      </c>
      <c r="G355" s="474">
        <v>43307</v>
      </c>
      <c r="H355" s="405">
        <v>60</v>
      </c>
      <c r="I355" s="474">
        <v>43308</v>
      </c>
      <c r="J355" s="412">
        <v>73710</v>
      </c>
      <c r="K355" s="406">
        <v>0</v>
      </c>
      <c r="L355" s="406">
        <v>689</v>
      </c>
      <c r="M355" s="405" t="s">
        <v>478</v>
      </c>
      <c r="N355" s="405" t="s">
        <v>564</v>
      </c>
      <c r="O355" s="413">
        <v>30</v>
      </c>
      <c r="P355" s="414" t="s">
        <v>107</v>
      </c>
      <c r="Q355" s="414">
        <v>2457</v>
      </c>
      <c r="R355" s="414">
        <v>73710</v>
      </c>
      <c r="S355" s="405" t="s">
        <v>240</v>
      </c>
      <c r="T355" s="414">
        <v>180</v>
      </c>
      <c r="U355" s="413">
        <v>5400</v>
      </c>
      <c r="V355" s="405" t="s">
        <v>1169</v>
      </c>
      <c r="W355" s="404">
        <v>43126</v>
      </c>
      <c r="X355" s="419" t="s">
        <v>1168</v>
      </c>
      <c r="Y355" s="422">
        <v>0.17</v>
      </c>
      <c r="Z355" s="428"/>
    </row>
    <row r="356" spans="1:26" s="181" customFormat="1" ht="12.15" customHeight="1">
      <c r="A356" s="403" t="s">
        <v>1133</v>
      </c>
      <c r="B356" s="474">
        <v>43242</v>
      </c>
      <c r="C356" s="405" t="s">
        <v>561</v>
      </c>
      <c r="D356" s="405" t="s">
        <v>562</v>
      </c>
      <c r="E356" s="406">
        <v>78624</v>
      </c>
      <c r="F356" s="407" t="s">
        <v>1170</v>
      </c>
      <c r="G356" s="474">
        <v>43307</v>
      </c>
      <c r="H356" s="405">
        <v>60</v>
      </c>
      <c r="I356" s="474">
        <v>43308</v>
      </c>
      <c r="J356" s="412">
        <v>78624</v>
      </c>
      <c r="K356" s="406">
        <v>0</v>
      </c>
      <c r="L356" s="406">
        <v>689</v>
      </c>
      <c r="M356" s="405" t="s">
        <v>478</v>
      </c>
      <c r="N356" s="405" t="s">
        <v>564</v>
      </c>
      <c r="O356" s="413">
        <v>32</v>
      </c>
      <c r="P356" s="414" t="s">
        <v>107</v>
      </c>
      <c r="Q356" s="414">
        <v>2457</v>
      </c>
      <c r="R356" s="414">
        <v>78624</v>
      </c>
      <c r="S356" s="405" t="s">
        <v>240</v>
      </c>
      <c r="T356" s="414">
        <v>180</v>
      </c>
      <c r="U356" s="413">
        <v>5760</v>
      </c>
      <c r="V356" s="405" t="s">
        <v>1171</v>
      </c>
      <c r="W356" s="404">
        <v>43132</v>
      </c>
      <c r="X356" s="419" t="s">
        <v>1168</v>
      </c>
      <c r="Y356" s="422">
        <v>0.17</v>
      </c>
      <c r="Z356" s="428"/>
    </row>
    <row r="357" spans="1:26" s="181" customFormat="1" ht="12.15" customHeight="1">
      <c r="A357" s="403" t="s">
        <v>1133</v>
      </c>
      <c r="B357" s="474">
        <v>43242</v>
      </c>
      <c r="C357" s="405" t="s">
        <v>561</v>
      </c>
      <c r="D357" s="405" t="s">
        <v>562</v>
      </c>
      <c r="E357" s="406">
        <v>73710</v>
      </c>
      <c r="F357" s="407" t="s">
        <v>1172</v>
      </c>
      <c r="G357" s="474">
        <v>43307</v>
      </c>
      <c r="H357" s="405">
        <v>60</v>
      </c>
      <c r="I357" s="474">
        <v>43308</v>
      </c>
      <c r="J357" s="412">
        <v>73710</v>
      </c>
      <c r="K357" s="406">
        <v>0</v>
      </c>
      <c r="L357" s="406">
        <v>689</v>
      </c>
      <c r="M357" s="405" t="s">
        <v>478</v>
      </c>
      <c r="N357" s="405" t="s">
        <v>564</v>
      </c>
      <c r="O357" s="413">
        <v>30</v>
      </c>
      <c r="P357" s="414" t="s">
        <v>107</v>
      </c>
      <c r="Q357" s="414">
        <v>2457</v>
      </c>
      <c r="R357" s="414">
        <v>73710</v>
      </c>
      <c r="S357" s="405" t="s">
        <v>240</v>
      </c>
      <c r="T357" s="414">
        <v>180</v>
      </c>
      <c r="U357" s="413">
        <v>5400</v>
      </c>
      <c r="V357" s="405" t="s">
        <v>1173</v>
      </c>
      <c r="W357" s="404">
        <v>43161</v>
      </c>
      <c r="X357" s="419" t="s">
        <v>1174</v>
      </c>
      <c r="Y357" s="422">
        <v>0.17</v>
      </c>
      <c r="Z357" s="428"/>
    </row>
    <row r="358" spans="1:26" s="181" customFormat="1" ht="12.15" customHeight="1">
      <c r="A358" s="403" t="s">
        <v>1133</v>
      </c>
      <c r="B358" s="474">
        <v>43242</v>
      </c>
      <c r="C358" s="405" t="s">
        <v>561</v>
      </c>
      <c r="D358" s="405" t="s">
        <v>562</v>
      </c>
      <c r="E358" s="428">
        <v>12285</v>
      </c>
      <c r="F358" s="407" t="s">
        <v>1175</v>
      </c>
      <c r="G358" s="474">
        <v>43307</v>
      </c>
      <c r="H358" s="405">
        <v>60</v>
      </c>
      <c r="I358" s="474">
        <v>43308</v>
      </c>
      <c r="J358" s="412">
        <v>12285</v>
      </c>
      <c r="K358" s="406">
        <v>0</v>
      </c>
      <c r="L358" s="406">
        <v>689</v>
      </c>
      <c r="M358" s="405" t="s">
        <v>478</v>
      </c>
      <c r="N358" s="405" t="s">
        <v>1176</v>
      </c>
      <c r="O358" s="413">
        <v>5</v>
      </c>
      <c r="P358" s="414" t="s">
        <v>107</v>
      </c>
      <c r="Q358" s="428">
        <v>2457</v>
      </c>
      <c r="R358" s="428">
        <v>12285</v>
      </c>
      <c r="S358" s="452" t="s">
        <v>240</v>
      </c>
      <c r="T358" s="414">
        <v>180</v>
      </c>
      <c r="U358" s="413">
        <v>900</v>
      </c>
      <c r="V358" s="452" t="s">
        <v>1177</v>
      </c>
      <c r="W358" s="404">
        <v>43057</v>
      </c>
      <c r="X358" s="419" t="s">
        <v>1178</v>
      </c>
      <c r="Y358" s="422">
        <v>0.17</v>
      </c>
      <c r="Z358" s="428"/>
    </row>
    <row r="359" spans="1:26" s="181" customFormat="1" ht="12.15" customHeight="1">
      <c r="A359" s="403" t="s">
        <v>1133</v>
      </c>
      <c r="B359" s="474">
        <v>43242</v>
      </c>
      <c r="C359" s="405" t="s">
        <v>561</v>
      </c>
      <c r="D359" s="405" t="s">
        <v>562</v>
      </c>
      <c r="E359" s="428">
        <v>24570</v>
      </c>
      <c r="F359" s="407" t="s">
        <v>1172</v>
      </c>
      <c r="G359" s="474">
        <v>43307</v>
      </c>
      <c r="H359" s="405">
        <v>60</v>
      </c>
      <c r="I359" s="474">
        <v>43308</v>
      </c>
      <c r="J359" s="412">
        <v>24570</v>
      </c>
      <c r="K359" s="406">
        <v>0</v>
      </c>
      <c r="L359" s="406">
        <v>689</v>
      </c>
      <c r="M359" s="405" t="s">
        <v>478</v>
      </c>
      <c r="N359" s="405" t="s">
        <v>1176</v>
      </c>
      <c r="O359" s="413">
        <v>10</v>
      </c>
      <c r="P359" s="414" t="s">
        <v>107</v>
      </c>
      <c r="Q359" s="428">
        <v>2457</v>
      </c>
      <c r="R359" s="428">
        <v>24570</v>
      </c>
      <c r="S359" s="452" t="s">
        <v>240</v>
      </c>
      <c r="T359" s="414">
        <v>180</v>
      </c>
      <c r="U359" s="413">
        <v>1800</v>
      </c>
      <c r="V359" s="452" t="s">
        <v>1179</v>
      </c>
      <c r="W359" s="404">
        <v>43077</v>
      </c>
      <c r="X359" s="419" t="s">
        <v>1180</v>
      </c>
      <c r="Y359" s="422">
        <v>0.17</v>
      </c>
      <c r="Z359" s="428"/>
    </row>
    <row r="360" spans="1:26" s="181" customFormat="1" ht="12.15" customHeight="1">
      <c r="A360" s="403" t="s">
        <v>1133</v>
      </c>
      <c r="B360" s="474">
        <v>43242</v>
      </c>
      <c r="C360" s="405" t="s">
        <v>561</v>
      </c>
      <c r="D360" s="405" t="s">
        <v>562</v>
      </c>
      <c r="E360" s="428">
        <v>3202</v>
      </c>
      <c r="F360" s="407" t="s">
        <v>583</v>
      </c>
      <c r="G360" s="474">
        <v>43307</v>
      </c>
      <c r="H360" s="405">
        <v>60</v>
      </c>
      <c r="I360" s="474">
        <v>43308</v>
      </c>
      <c r="J360" s="412">
        <v>3202</v>
      </c>
      <c r="K360" s="406">
        <v>0</v>
      </c>
      <c r="L360" s="406">
        <v>689</v>
      </c>
      <c r="M360" s="405" t="s">
        <v>478</v>
      </c>
      <c r="N360" s="405" t="s">
        <v>1181</v>
      </c>
      <c r="O360" s="413">
        <v>1</v>
      </c>
      <c r="P360" s="414" t="s">
        <v>107</v>
      </c>
      <c r="Q360" s="428">
        <v>3202</v>
      </c>
      <c r="R360" s="428">
        <v>3202</v>
      </c>
      <c r="S360" s="452" t="s">
        <v>549</v>
      </c>
      <c r="T360" s="414">
        <v>213</v>
      </c>
      <c r="U360" s="413">
        <v>213</v>
      </c>
      <c r="V360" s="452" t="s">
        <v>1182</v>
      </c>
      <c r="W360" s="404">
        <v>43207</v>
      </c>
      <c r="X360" s="419" t="s">
        <v>1183</v>
      </c>
      <c r="Y360" s="422">
        <v>0.170000913492281</v>
      </c>
      <c r="Z360" s="428"/>
    </row>
    <row r="361" spans="1:26" s="181" customFormat="1" ht="12.15" customHeight="1">
      <c r="A361" s="403" t="s">
        <v>1133</v>
      </c>
      <c r="B361" s="474">
        <v>43242</v>
      </c>
      <c r="C361" s="405" t="s">
        <v>561</v>
      </c>
      <c r="D361" s="432" t="s">
        <v>562</v>
      </c>
      <c r="E361" s="428">
        <v>5896.87</v>
      </c>
      <c r="F361" s="407" t="s">
        <v>1184</v>
      </c>
      <c r="G361" s="474">
        <v>43307</v>
      </c>
      <c r="H361" s="405">
        <v>60</v>
      </c>
      <c r="I361" s="474">
        <v>43308</v>
      </c>
      <c r="J361" s="412">
        <v>5896.87</v>
      </c>
      <c r="K361" s="406">
        <v>0</v>
      </c>
      <c r="L361" s="406">
        <v>689</v>
      </c>
      <c r="M361" s="405" t="s">
        <v>1185</v>
      </c>
      <c r="N361" s="405" t="s">
        <v>1186</v>
      </c>
      <c r="O361" s="413">
        <v>2</v>
      </c>
      <c r="P361" s="414" t="s">
        <v>107</v>
      </c>
      <c r="Q361" s="428">
        <v>2948.4349999999999</v>
      </c>
      <c r="R361" s="428">
        <v>5896.87</v>
      </c>
      <c r="S361" s="452" t="s">
        <v>1187</v>
      </c>
      <c r="T361" s="414">
        <v>170</v>
      </c>
      <c r="U361" s="413">
        <v>340</v>
      </c>
      <c r="V361" s="452" t="s">
        <v>1188</v>
      </c>
      <c r="W361" s="404">
        <v>43207</v>
      </c>
      <c r="X361" s="419" t="s">
        <v>1189</v>
      </c>
      <c r="Y361" s="422">
        <v>0.16999996031793299</v>
      </c>
      <c r="Z361" s="428"/>
    </row>
    <row r="362" spans="1:26" s="181" customFormat="1" ht="12.15" customHeight="1">
      <c r="A362" s="403" t="s">
        <v>1133</v>
      </c>
      <c r="B362" s="474">
        <v>43213</v>
      </c>
      <c r="C362" s="405" t="s">
        <v>1190</v>
      </c>
      <c r="D362" s="432" t="s">
        <v>1191</v>
      </c>
      <c r="E362" s="428">
        <v>58200</v>
      </c>
      <c r="F362" s="407" t="s">
        <v>1192</v>
      </c>
      <c r="G362" s="474">
        <v>43333</v>
      </c>
      <c r="H362" s="405">
        <v>120</v>
      </c>
      <c r="I362" s="474">
        <v>43301</v>
      </c>
      <c r="J362" s="412">
        <v>58200</v>
      </c>
      <c r="K362" s="406">
        <v>0</v>
      </c>
      <c r="L362" s="406">
        <v>567</v>
      </c>
      <c r="M362" s="405" t="s">
        <v>524</v>
      </c>
      <c r="N362" s="405" t="s">
        <v>1193</v>
      </c>
      <c r="O362" s="413">
        <v>15</v>
      </c>
      <c r="P362" s="414" t="s">
        <v>107</v>
      </c>
      <c r="Q362" s="428">
        <v>3880</v>
      </c>
      <c r="R362" s="428">
        <v>58200</v>
      </c>
      <c r="S362" s="452" t="s">
        <v>240</v>
      </c>
      <c r="T362" s="414">
        <v>180</v>
      </c>
      <c r="U362" s="413">
        <v>2700</v>
      </c>
      <c r="V362" s="452" t="s">
        <v>1194</v>
      </c>
      <c r="W362" s="404">
        <v>43179</v>
      </c>
      <c r="X362" s="419"/>
      <c r="Y362" s="422">
        <v>0.17</v>
      </c>
      <c r="Z362" s="428"/>
    </row>
    <row r="363" spans="1:26" s="181" customFormat="1" ht="12.15" customHeight="1">
      <c r="A363" s="403" t="s">
        <v>1133</v>
      </c>
      <c r="B363" s="474">
        <v>43213</v>
      </c>
      <c r="C363" s="405" t="s">
        <v>1190</v>
      </c>
      <c r="D363" s="429" t="s">
        <v>1191</v>
      </c>
      <c r="E363" s="428">
        <v>31040</v>
      </c>
      <c r="F363" s="430" t="s">
        <v>1192</v>
      </c>
      <c r="G363" s="474">
        <v>43333</v>
      </c>
      <c r="H363" s="405">
        <v>120</v>
      </c>
      <c r="I363" s="474">
        <v>43301</v>
      </c>
      <c r="J363" s="412">
        <v>31040</v>
      </c>
      <c r="K363" s="406">
        <v>0</v>
      </c>
      <c r="L363" s="406">
        <v>567</v>
      </c>
      <c r="M363" s="405" t="s">
        <v>524</v>
      </c>
      <c r="N363" s="405" t="s">
        <v>1193</v>
      </c>
      <c r="O363" s="413">
        <v>8</v>
      </c>
      <c r="P363" s="414" t="s">
        <v>107</v>
      </c>
      <c r="Q363" s="428">
        <v>3880</v>
      </c>
      <c r="R363" s="428">
        <v>31040</v>
      </c>
      <c r="S363" s="452" t="s">
        <v>240</v>
      </c>
      <c r="T363" s="414">
        <v>180</v>
      </c>
      <c r="U363" s="413">
        <v>1440</v>
      </c>
      <c r="V363" s="452" t="s">
        <v>1195</v>
      </c>
      <c r="W363" s="404">
        <v>43189</v>
      </c>
      <c r="X363" s="419"/>
      <c r="Y363" s="422">
        <v>0.17</v>
      </c>
      <c r="Z363" s="428"/>
    </row>
    <row r="364" spans="1:26" s="181" customFormat="1" ht="12.15" customHeight="1">
      <c r="A364" s="403" t="s">
        <v>47</v>
      </c>
      <c r="B364" s="474">
        <v>43202</v>
      </c>
      <c r="C364" s="405" t="s">
        <v>561</v>
      </c>
      <c r="D364" s="405" t="s">
        <v>562</v>
      </c>
      <c r="E364" s="428">
        <v>18000</v>
      </c>
      <c r="F364" s="430" t="s">
        <v>1196</v>
      </c>
      <c r="G364" s="474">
        <v>43277</v>
      </c>
      <c r="H364" s="405">
        <v>60</v>
      </c>
      <c r="I364" s="474">
        <v>43293</v>
      </c>
      <c r="J364" s="412">
        <v>18000</v>
      </c>
      <c r="K364" s="406">
        <v>0</v>
      </c>
      <c r="L364" s="406">
        <v>320</v>
      </c>
      <c r="M364" s="405" t="s">
        <v>120</v>
      </c>
      <c r="N364" s="405" t="s">
        <v>1197</v>
      </c>
      <c r="O364" s="413">
        <v>10</v>
      </c>
      <c r="P364" s="441" t="s">
        <v>107</v>
      </c>
      <c r="Q364" s="414">
        <v>1800</v>
      </c>
      <c r="R364" s="428">
        <v>18000</v>
      </c>
      <c r="S364" s="452" t="s">
        <v>1198</v>
      </c>
      <c r="T364" s="414">
        <v>170</v>
      </c>
      <c r="U364" s="413">
        <v>1700</v>
      </c>
      <c r="V364" s="452" t="s">
        <v>1199</v>
      </c>
      <c r="W364" s="404">
        <v>43129</v>
      </c>
      <c r="X364" s="419" t="s">
        <v>1200</v>
      </c>
      <c r="Y364" s="422">
        <v>0.17</v>
      </c>
      <c r="Z364" s="428"/>
    </row>
    <row r="365" spans="1:26" s="181" customFormat="1" ht="12.15" customHeight="1">
      <c r="A365" s="403" t="s">
        <v>47</v>
      </c>
      <c r="B365" s="474">
        <v>43204</v>
      </c>
      <c r="C365" s="405" t="s">
        <v>561</v>
      </c>
      <c r="D365" s="405" t="s">
        <v>562</v>
      </c>
      <c r="E365" s="428">
        <v>39048.75</v>
      </c>
      <c r="F365" s="430" t="s">
        <v>1201</v>
      </c>
      <c r="G365" s="474">
        <v>43277</v>
      </c>
      <c r="H365" s="405">
        <v>60</v>
      </c>
      <c r="I365" s="474">
        <v>43293</v>
      </c>
      <c r="J365" s="412">
        <v>39048.75</v>
      </c>
      <c r="K365" s="406">
        <v>0</v>
      </c>
      <c r="L365" s="406">
        <v>353</v>
      </c>
      <c r="M365" s="405" t="s">
        <v>478</v>
      </c>
      <c r="N365" s="405" t="s">
        <v>757</v>
      </c>
      <c r="O365" s="413">
        <v>20</v>
      </c>
      <c r="P365" s="441" t="s">
        <v>107</v>
      </c>
      <c r="Q365" s="414">
        <v>1952.4375</v>
      </c>
      <c r="R365" s="428">
        <v>39048.75</v>
      </c>
      <c r="S365" s="452" t="s">
        <v>758</v>
      </c>
      <c r="T365" s="414">
        <v>170</v>
      </c>
      <c r="U365" s="413">
        <v>3400</v>
      </c>
      <c r="V365" s="452" t="s">
        <v>1202</v>
      </c>
      <c r="W365" s="404">
        <v>43169</v>
      </c>
      <c r="X365" s="419" t="s">
        <v>1200</v>
      </c>
      <c r="Y365" s="422">
        <v>0.17</v>
      </c>
      <c r="Z365" s="428"/>
    </row>
    <row r="366" spans="1:26" s="181" customFormat="1" ht="12.15" customHeight="1">
      <c r="A366" s="403" t="s">
        <v>47</v>
      </c>
      <c r="B366" s="474">
        <v>43242</v>
      </c>
      <c r="C366" s="405" t="s">
        <v>561</v>
      </c>
      <c r="D366" s="405" t="s">
        <v>562</v>
      </c>
      <c r="E366" s="406">
        <v>19524.37</v>
      </c>
      <c r="F366" s="430" t="s">
        <v>1203</v>
      </c>
      <c r="G366" s="474">
        <v>43307</v>
      </c>
      <c r="H366" s="405">
        <v>60</v>
      </c>
      <c r="I366" s="474">
        <v>43308</v>
      </c>
      <c r="J366" s="412">
        <v>19524.37</v>
      </c>
      <c r="K366" s="406">
        <v>0</v>
      </c>
      <c r="L366" s="406">
        <v>689</v>
      </c>
      <c r="M366" s="405" t="s">
        <v>478</v>
      </c>
      <c r="N366" s="405" t="s">
        <v>757</v>
      </c>
      <c r="O366" s="413">
        <v>10</v>
      </c>
      <c r="P366" s="441" t="s">
        <v>107</v>
      </c>
      <c r="Q366" s="414">
        <v>1952.4369999999999</v>
      </c>
      <c r="R366" s="428">
        <v>19524.37</v>
      </c>
      <c r="S366" s="452" t="s">
        <v>758</v>
      </c>
      <c r="T366" s="414">
        <v>170</v>
      </c>
      <c r="U366" s="413">
        <v>1700</v>
      </c>
      <c r="V366" s="452" t="s">
        <v>1204</v>
      </c>
      <c r="W366" s="404">
        <v>43199</v>
      </c>
      <c r="X366" s="419" t="s">
        <v>1205</v>
      </c>
      <c r="Y366" s="422">
        <v>0.16999970037453199</v>
      </c>
      <c r="Z366" s="428"/>
    </row>
    <row r="367" spans="1:26" s="181" customFormat="1" ht="12.15" customHeight="1">
      <c r="A367" s="403" t="s">
        <v>1206</v>
      </c>
      <c r="B367" s="474">
        <v>43202</v>
      </c>
      <c r="C367" s="405" t="s">
        <v>561</v>
      </c>
      <c r="D367" s="405" t="s">
        <v>562</v>
      </c>
      <c r="E367" s="406">
        <v>17156.88</v>
      </c>
      <c r="F367" s="430" t="s">
        <v>1196</v>
      </c>
      <c r="G367" s="474">
        <v>43277</v>
      </c>
      <c r="H367" s="405">
        <v>60</v>
      </c>
      <c r="I367" s="474">
        <v>43293</v>
      </c>
      <c r="J367" s="412">
        <v>17156.88</v>
      </c>
      <c r="K367" s="406">
        <v>0</v>
      </c>
      <c r="L367" s="406">
        <v>320</v>
      </c>
      <c r="M367" s="405" t="s">
        <v>478</v>
      </c>
      <c r="N367" s="405" t="s">
        <v>1207</v>
      </c>
      <c r="O367" s="413">
        <v>13</v>
      </c>
      <c r="P367" s="414" t="s">
        <v>107</v>
      </c>
      <c r="Q367" s="414">
        <v>1319.76</v>
      </c>
      <c r="R367" s="414">
        <v>17156.88</v>
      </c>
      <c r="S367" s="405" t="s">
        <v>393</v>
      </c>
      <c r="T367" s="414">
        <v>200</v>
      </c>
      <c r="U367" s="413">
        <v>2600</v>
      </c>
      <c r="V367" s="405" t="s">
        <v>1208</v>
      </c>
      <c r="W367" s="404">
        <v>43129</v>
      </c>
      <c r="X367" s="419" t="s">
        <v>1209</v>
      </c>
      <c r="Y367" s="422">
        <v>0.17</v>
      </c>
      <c r="Z367" s="428"/>
    </row>
    <row r="368" spans="1:26" s="181" customFormat="1" ht="12.15" customHeight="1">
      <c r="A368" s="403" t="s">
        <v>1206</v>
      </c>
      <c r="B368" s="476">
        <v>43202</v>
      </c>
      <c r="C368" s="405" t="s">
        <v>561</v>
      </c>
      <c r="D368" s="429" t="s">
        <v>562</v>
      </c>
      <c r="E368" s="431">
        <v>46683</v>
      </c>
      <c r="F368" s="430" t="s">
        <v>1210</v>
      </c>
      <c r="G368" s="474">
        <v>43277</v>
      </c>
      <c r="H368" s="405">
        <v>60</v>
      </c>
      <c r="I368" s="474">
        <v>43293</v>
      </c>
      <c r="J368" s="412">
        <v>46683</v>
      </c>
      <c r="K368" s="406">
        <v>0</v>
      </c>
      <c r="L368" s="406">
        <v>320</v>
      </c>
      <c r="M368" s="429" t="s">
        <v>478</v>
      </c>
      <c r="N368" s="429" t="s">
        <v>564</v>
      </c>
      <c r="O368" s="413">
        <v>19</v>
      </c>
      <c r="P368" s="442" t="s">
        <v>107</v>
      </c>
      <c r="Q368" s="431">
        <v>2457</v>
      </c>
      <c r="R368" s="431">
        <v>46683</v>
      </c>
      <c r="S368" s="405" t="s">
        <v>240</v>
      </c>
      <c r="T368" s="414">
        <v>180</v>
      </c>
      <c r="U368" s="413">
        <v>3420</v>
      </c>
      <c r="V368" s="452" t="s">
        <v>1211</v>
      </c>
      <c r="W368" s="404">
        <v>43127</v>
      </c>
      <c r="X368" s="419" t="s">
        <v>1212</v>
      </c>
      <c r="Y368" s="463">
        <v>0.17</v>
      </c>
      <c r="Z368" s="428"/>
    </row>
    <row r="369" spans="1:26" s="181" customFormat="1" ht="12.15" customHeight="1">
      <c r="A369" s="405" t="s">
        <v>1206</v>
      </c>
      <c r="B369" s="476">
        <v>43202</v>
      </c>
      <c r="C369" s="405" t="s">
        <v>561</v>
      </c>
      <c r="D369" s="405" t="s">
        <v>562</v>
      </c>
      <c r="E369" s="428">
        <v>3959.28</v>
      </c>
      <c r="F369" s="430" t="s">
        <v>1210</v>
      </c>
      <c r="G369" s="474">
        <v>43277</v>
      </c>
      <c r="H369" s="405">
        <v>60</v>
      </c>
      <c r="I369" s="474">
        <v>43293</v>
      </c>
      <c r="J369" s="412">
        <v>3959.28</v>
      </c>
      <c r="K369" s="406">
        <v>0</v>
      </c>
      <c r="L369" s="406">
        <v>320</v>
      </c>
      <c r="M369" s="405" t="s">
        <v>478</v>
      </c>
      <c r="N369" s="452" t="s">
        <v>1207</v>
      </c>
      <c r="O369" s="413">
        <v>3</v>
      </c>
      <c r="P369" s="428" t="s">
        <v>107</v>
      </c>
      <c r="Q369" s="428">
        <v>1319.76</v>
      </c>
      <c r="R369" s="428">
        <v>3959.28</v>
      </c>
      <c r="S369" s="405" t="s">
        <v>393</v>
      </c>
      <c r="T369" s="414">
        <v>200</v>
      </c>
      <c r="U369" s="413">
        <v>600</v>
      </c>
      <c r="V369" s="452" t="s">
        <v>1211</v>
      </c>
      <c r="W369" s="404">
        <v>43127</v>
      </c>
      <c r="X369" s="419" t="s">
        <v>1212</v>
      </c>
      <c r="Y369" s="422">
        <v>0.17</v>
      </c>
      <c r="Z369" s="428"/>
    </row>
    <row r="370" spans="1:26" s="181" customFormat="1" ht="12.15" customHeight="1">
      <c r="A370" s="403" t="s">
        <v>1206</v>
      </c>
      <c r="B370" s="474">
        <v>43202</v>
      </c>
      <c r="C370" s="405" t="s">
        <v>561</v>
      </c>
      <c r="D370" s="405" t="s">
        <v>562</v>
      </c>
      <c r="E370" s="406">
        <v>27027</v>
      </c>
      <c r="F370" s="430" t="s">
        <v>1210</v>
      </c>
      <c r="G370" s="474">
        <v>43277</v>
      </c>
      <c r="H370" s="405">
        <v>60</v>
      </c>
      <c r="I370" s="474">
        <v>43293</v>
      </c>
      <c r="J370" s="412">
        <v>27027</v>
      </c>
      <c r="K370" s="406">
        <v>0</v>
      </c>
      <c r="L370" s="406">
        <v>320</v>
      </c>
      <c r="M370" s="429" t="s">
        <v>478</v>
      </c>
      <c r="N370" s="429" t="s">
        <v>564</v>
      </c>
      <c r="O370" s="413">
        <v>11</v>
      </c>
      <c r="P370" s="442" t="s">
        <v>107</v>
      </c>
      <c r="Q370" s="431">
        <v>2457</v>
      </c>
      <c r="R370" s="431">
        <v>27027</v>
      </c>
      <c r="S370" s="452" t="s">
        <v>240</v>
      </c>
      <c r="T370" s="414">
        <v>180</v>
      </c>
      <c r="U370" s="464">
        <v>1980</v>
      </c>
      <c r="V370" s="452" t="s">
        <v>1211</v>
      </c>
      <c r="W370" s="404">
        <v>43127</v>
      </c>
      <c r="X370" s="419" t="s">
        <v>1212</v>
      </c>
      <c r="Y370" s="463">
        <v>0.17</v>
      </c>
      <c r="Z370" s="428"/>
    </row>
    <row r="371" spans="1:26" s="181" customFormat="1" ht="12.15" customHeight="1">
      <c r="A371" s="405" t="s">
        <v>1206</v>
      </c>
      <c r="B371" s="476">
        <v>43202</v>
      </c>
      <c r="C371" s="405" t="s">
        <v>561</v>
      </c>
      <c r="D371" s="429" t="s">
        <v>562</v>
      </c>
      <c r="E371" s="431">
        <v>22113</v>
      </c>
      <c r="F371" s="430" t="s">
        <v>1147</v>
      </c>
      <c r="G371" s="474">
        <v>43277</v>
      </c>
      <c r="H371" s="405">
        <v>60</v>
      </c>
      <c r="I371" s="474">
        <v>43293</v>
      </c>
      <c r="J371" s="412">
        <v>22113</v>
      </c>
      <c r="K371" s="406">
        <v>0</v>
      </c>
      <c r="L371" s="406">
        <v>320</v>
      </c>
      <c r="M371" s="429" t="s">
        <v>478</v>
      </c>
      <c r="N371" s="429" t="s">
        <v>564</v>
      </c>
      <c r="O371" s="443">
        <v>9</v>
      </c>
      <c r="P371" s="442" t="s">
        <v>107</v>
      </c>
      <c r="Q371" s="431">
        <v>2457</v>
      </c>
      <c r="R371" s="431">
        <v>22113</v>
      </c>
      <c r="S371" s="452" t="s">
        <v>240</v>
      </c>
      <c r="T371" s="414">
        <v>180</v>
      </c>
      <c r="U371" s="464">
        <v>1620</v>
      </c>
      <c r="V371" s="452" t="s">
        <v>1213</v>
      </c>
      <c r="W371" s="404">
        <v>43132</v>
      </c>
      <c r="X371" s="419" t="s">
        <v>1212</v>
      </c>
      <c r="Y371" s="463">
        <v>0.17</v>
      </c>
      <c r="Z371" s="428"/>
    </row>
    <row r="372" spans="1:26" s="390" customFormat="1" ht="12.15" customHeight="1">
      <c r="A372" s="403" t="s">
        <v>1206</v>
      </c>
      <c r="B372" s="474">
        <v>43204</v>
      </c>
      <c r="C372" s="405" t="s">
        <v>561</v>
      </c>
      <c r="D372" s="429" t="s">
        <v>562</v>
      </c>
      <c r="E372" s="431">
        <v>7371</v>
      </c>
      <c r="F372" s="430" t="s">
        <v>1214</v>
      </c>
      <c r="G372" s="474">
        <v>43277</v>
      </c>
      <c r="H372" s="405">
        <v>60</v>
      </c>
      <c r="I372" s="474">
        <v>43293</v>
      </c>
      <c r="J372" s="412">
        <v>7371</v>
      </c>
      <c r="K372" s="406">
        <v>0</v>
      </c>
      <c r="L372" s="406">
        <v>353</v>
      </c>
      <c r="M372" s="429" t="s">
        <v>478</v>
      </c>
      <c r="N372" s="429" t="s">
        <v>564</v>
      </c>
      <c r="O372" s="443">
        <v>3</v>
      </c>
      <c r="P372" s="442" t="s">
        <v>107</v>
      </c>
      <c r="Q372" s="431">
        <v>2457</v>
      </c>
      <c r="R372" s="431">
        <v>7371</v>
      </c>
      <c r="S372" s="452" t="s">
        <v>240</v>
      </c>
      <c r="T372" s="414">
        <v>180</v>
      </c>
      <c r="U372" s="453">
        <v>540</v>
      </c>
      <c r="V372" s="452" t="s">
        <v>1215</v>
      </c>
      <c r="W372" s="404">
        <v>43162</v>
      </c>
      <c r="X372" s="419" t="s">
        <v>1212</v>
      </c>
      <c r="Y372" s="463">
        <v>0.17</v>
      </c>
      <c r="Z372" s="428"/>
    </row>
    <row r="373" spans="1:26" s="181" customFormat="1" ht="12.15" customHeight="1">
      <c r="A373" s="403" t="s">
        <v>1206</v>
      </c>
      <c r="B373" s="474">
        <v>43204</v>
      </c>
      <c r="C373" s="405" t="s">
        <v>561</v>
      </c>
      <c r="D373" s="405" t="s">
        <v>562</v>
      </c>
      <c r="E373" s="406">
        <v>22414</v>
      </c>
      <c r="F373" s="430" t="s">
        <v>1214</v>
      </c>
      <c r="G373" s="474">
        <v>43277</v>
      </c>
      <c r="H373" s="405">
        <v>60</v>
      </c>
      <c r="I373" s="474">
        <v>43293</v>
      </c>
      <c r="J373" s="412">
        <v>22414</v>
      </c>
      <c r="K373" s="406">
        <v>0</v>
      </c>
      <c r="L373" s="406">
        <v>353</v>
      </c>
      <c r="M373" s="429" t="s">
        <v>478</v>
      </c>
      <c r="N373" s="429" t="s">
        <v>571</v>
      </c>
      <c r="O373" s="443">
        <v>7</v>
      </c>
      <c r="P373" s="442" t="s">
        <v>107</v>
      </c>
      <c r="Q373" s="431">
        <v>3202</v>
      </c>
      <c r="R373" s="431">
        <v>22414</v>
      </c>
      <c r="S373" s="452" t="s">
        <v>549</v>
      </c>
      <c r="T373" s="414">
        <v>213</v>
      </c>
      <c r="U373" s="453">
        <v>1491</v>
      </c>
      <c r="V373" s="452" t="s">
        <v>1215</v>
      </c>
      <c r="W373" s="404">
        <v>43162</v>
      </c>
      <c r="X373" s="419" t="s">
        <v>1212</v>
      </c>
      <c r="Y373" s="463">
        <v>0.17</v>
      </c>
      <c r="Z373" s="428"/>
    </row>
    <row r="374" spans="1:26" s="181" customFormat="1" ht="12.15" customHeight="1">
      <c r="A374" s="403" t="s">
        <v>1206</v>
      </c>
      <c r="B374" s="474">
        <v>43204</v>
      </c>
      <c r="C374" s="405" t="s">
        <v>561</v>
      </c>
      <c r="D374" s="405" t="s">
        <v>562</v>
      </c>
      <c r="E374" s="406">
        <v>29484</v>
      </c>
      <c r="F374" s="430" t="s">
        <v>1214</v>
      </c>
      <c r="G374" s="474">
        <v>43277</v>
      </c>
      <c r="H374" s="405">
        <v>60</v>
      </c>
      <c r="I374" s="474">
        <v>43293</v>
      </c>
      <c r="J374" s="412">
        <v>29484</v>
      </c>
      <c r="K374" s="406">
        <v>0</v>
      </c>
      <c r="L374" s="406">
        <v>353</v>
      </c>
      <c r="M374" s="429" t="s">
        <v>478</v>
      </c>
      <c r="N374" s="429" t="s">
        <v>564</v>
      </c>
      <c r="O374" s="443">
        <v>12</v>
      </c>
      <c r="P374" s="442" t="s">
        <v>107</v>
      </c>
      <c r="Q374" s="431">
        <v>2457</v>
      </c>
      <c r="R374" s="431">
        <v>29484</v>
      </c>
      <c r="S374" s="452" t="s">
        <v>240</v>
      </c>
      <c r="T374" s="414">
        <v>180</v>
      </c>
      <c r="U374" s="453">
        <v>2160</v>
      </c>
      <c r="V374" s="452" t="s">
        <v>1215</v>
      </c>
      <c r="W374" s="404">
        <v>43162</v>
      </c>
      <c r="X374" s="419" t="s">
        <v>1212</v>
      </c>
      <c r="Y374" s="463">
        <v>0.17</v>
      </c>
      <c r="Z374" s="428"/>
    </row>
    <row r="375" spans="1:26" s="388" customFormat="1" ht="12.15" customHeight="1">
      <c r="A375" s="403" t="s">
        <v>1206</v>
      </c>
      <c r="B375" s="474">
        <v>43204</v>
      </c>
      <c r="C375" s="405" t="s">
        <v>561</v>
      </c>
      <c r="D375" s="405" t="s">
        <v>562</v>
      </c>
      <c r="E375" s="406">
        <v>66339</v>
      </c>
      <c r="F375" s="430" t="s">
        <v>1216</v>
      </c>
      <c r="G375" s="474">
        <v>43277</v>
      </c>
      <c r="H375" s="405">
        <v>60</v>
      </c>
      <c r="I375" s="474">
        <v>43293</v>
      </c>
      <c r="J375" s="412">
        <v>66339</v>
      </c>
      <c r="K375" s="406">
        <v>0</v>
      </c>
      <c r="L375" s="406">
        <v>353</v>
      </c>
      <c r="M375" s="429" t="s">
        <v>478</v>
      </c>
      <c r="N375" s="429" t="s">
        <v>564</v>
      </c>
      <c r="O375" s="443">
        <v>27</v>
      </c>
      <c r="P375" s="442" t="s">
        <v>107</v>
      </c>
      <c r="Q375" s="431">
        <v>2457</v>
      </c>
      <c r="R375" s="431">
        <v>66339</v>
      </c>
      <c r="S375" s="452" t="s">
        <v>240</v>
      </c>
      <c r="T375" s="414">
        <v>180</v>
      </c>
      <c r="U375" s="453">
        <v>4860</v>
      </c>
      <c r="V375" s="452" t="s">
        <v>1217</v>
      </c>
      <c r="W375" s="404">
        <v>43171</v>
      </c>
      <c r="X375" s="419" t="s">
        <v>1212</v>
      </c>
      <c r="Y375" s="463">
        <v>0.17</v>
      </c>
      <c r="Z375" s="428"/>
    </row>
    <row r="376" spans="1:26" s="181" customFormat="1" ht="12.15" customHeight="1">
      <c r="A376" s="403" t="s">
        <v>1206</v>
      </c>
      <c r="B376" s="474">
        <v>43204</v>
      </c>
      <c r="C376" s="405" t="s">
        <v>561</v>
      </c>
      <c r="D376" s="405" t="s">
        <v>562</v>
      </c>
      <c r="E376" s="406">
        <v>36855</v>
      </c>
      <c r="F376" s="430" t="s">
        <v>1216</v>
      </c>
      <c r="G376" s="474">
        <v>43277</v>
      </c>
      <c r="H376" s="405">
        <v>60</v>
      </c>
      <c r="I376" s="474">
        <v>43293</v>
      </c>
      <c r="J376" s="412">
        <v>36855</v>
      </c>
      <c r="K376" s="406">
        <v>0</v>
      </c>
      <c r="L376" s="406">
        <v>353</v>
      </c>
      <c r="M376" s="429" t="s">
        <v>478</v>
      </c>
      <c r="N376" s="429" t="s">
        <v>564</v>
      </c>
      <c r="O376" s="443">
        <v>15</v>
      </c>
      <c r="P376" s="442" t="s">
        <v>107</v>
      </c>
      <c r="Q376" s="431">
        <v>2457</v>
      </c>
      <c r="R376" s="431">
        <v>36855</v>
      </c>
      <c r="S376" s="452" t="s">
        <v>240</v>
      </c>
      <c r="T376" s="414">
        <v>180</v>
      </c>
      <c r="U376" s="453">
        <v>2700</v>
      </c>
      <c r="V376" s="452" t="s">
        <v>1217</v>
      </c>
      <c r="W376" s="404">
        <v>43171</v>
      </c>
      <c r="X376" s="419" t="s">
        <v>1212</v>
      </c>
      <c r="Y376" s="463">
        <v>0.17</v>
      </c>
      <c r="Z376" s="428"/>
    </row>
    <row r="377" spans="1:26" s="391" customFormat="1" ht="12.15" customHeight="1">
      <c r="A377" s="403" t="s">
        <v>1206</v>
      </c>
      <c r="B377" s="476">
        <v>43204</v>
      </c>
      <c r="C377" s="405" t="s">
        <v>561</v>
      </c>
      <c r="D377" s="429" t="s">
        <v>562</v>
      </c>
      <c r="E377" s="431">
        <v>6404</v>
      </c>
      <c r="F377" s="430" t="s">
        <v>1218</v>
      </c>
      <c r="G377" s="474">
        <v>43277</v>
      </c>
      <c r="H377" s="405">
        <v>60</v>
      </c>
      <c r="I377" s="474">
        <v>43293</v>
      </c>
      <c r="J377" s="412">
        <v>6404</v>
      </c>
      <c r="K377" s="406">
        <v>0</v>
      </c>
      <c r="L377" s="406">
        <v>353</v>
      </c>
      <c r="M377" s="405" t="s">
        <v>478</v>
      </c>
      <c r="N377" s="405" t="s">
        <v>571</v>
      </c>
      <c r="O377" s="413">
        <v>2</v>
      </c>
      <c r="P377" s="414" t="s">
        <v>107</v>
      </c>
      <c r="Q377" s="414">
        <v>3202</v>
      </c>
      <c r="R377" s="414">
        <v>6404</v>
      </c>
      <c r="S377" s="405" t="s">
        <v>549</v>
      </c>
      <c r="T377" s="414">
        <v>213</v>
      </c>
      <c r="U377" s="414">
        <v>426</v>
      </c>
      <c r="V377" s="457" t="s">
        <v>1217</v>
      </c>
      <c r="W377" s="404">
        <v>43171</v>
      </c>
      <c r="X377" s="419" t="s">
        <v>1212</v>
      </c>
      <c r="Y377" s="422">
        <v>0.17</v>
      </c>
      <c r="Z377" s="428"/>
    </row>
    <row r="378" spans="1:26" s="181" customFormat="1" ht="12.15" customHeight="1">
      <c r="A378" s="403" t="s">
        <v>1206</v>
      </c>
      <c r="B378" s="476">
        <v>43204</v>
      </c>
      <c r="C378" s="405" t="s">
        <v>561</v>
      </c>
      <c r="D378" s="429" t="s">
        <v>562</v>
      </c>
      <c r="E378" s="431">
        <v>12285</v>
      </c>
      <c r="F378" s="430" t="s">
        <v>1218</v>
      </c>
      <c r="G378" s="474">
        <v>43277</v>
      </c>
      <c r="H378" s="405">
        <v>60</v>
      </c>
      <c r="I378" s="474">
        <v>43293</v>
      </c>
      <c r="J378" s="412">
        <v>12285</v>
      </c>
      <c r="K378" s="406">
        <v>0</v>
      </c>
      <c r="L378" s="406">
        <v>353</v>
      </c>
      <c r="M378" s="405" t="s">
        <v>478</v>
      </c>
      <c r="N378" s="405" t="s">
        <v>564</v>
      </c>
      <c r="O378" s="413">
        <v>5</v>
      </c>
      <c r="P378" s="414" t="s">
        <v>107</v>
      </c>
      <c r="Q378" s="414">
        <v>2457</v>
      </c>
      <c r="R378" s="414">
        <v>12285</v>
      </c>
      <c r="S378" s="405" t="s">
        <v>240</v>
      </c>
      <c r="T378" s="414">
        <v>180</v>
      </c>
      <c r="U378" s="414">
        <v>900</v>
      </c>
      <c r="V378" s="457" t="s">
        <v>1217</v>
      </c>
      <c r="W378" s="404">
        <v>43171</v>
      </c>
      <c r="X378" s="419" t="s">
        <v>1212</v>
      </c>
      <c r="Y378" s="422">
        <v>0.17</v>
      </c>
      <c r="Z378" s="428"/>
    </row>
    <row r="379" spans="1:26" s="181" customFormat="1" ht="12.15" customHeight="1">
      <c r="A379" s="403" t="s">
        <v>1206</v>
      </c>
      <c r="B379" s="476">
        <v>43204</v>
      </c>
      <c r="C379" s="405" t="s">
        <v>561</v>
      </c>
      <c r="D379" s="429" t="s">
        <v>562</v>
      </c>
      <c r="E379" s="431">
        <v>17156.88</v>
      </c>
      <c r="F379" s="430" t="s">
        <v>1218</v>
      </c>
      <c r="G379" s="474">
        <v>43277</v>
      </c>
      <c r="H379" s="405">
        <v>60</v>
      </c>
      <c r="I379" s="474">
        <v>43293</v>
      </c>
      <c r="J379" s="412">
        <v>17156.88</v>
      </c>
      <c r="K379" s="406">
        <v>0</v>
      </c>
      <c r="L379" s="406">
        <v>353</v>
      </c>
      <c r="M379" s="429" t="s">
        <v>478</v>
      </c>
      <c r="N379" s="429" t="s">
        <v>1207</v>
      </c>
      <c r="O379" s="443">
        <v>13</v>
      </c>
      <c r="P379" s="442" t="s">
        <v>107</v>
      </c>
      <c r="Q379" s="431">
        <v>1319.76</v>
      </c>
      <c r="R379" s="431">
        <v>17156.88</v>
      </c>
      <c r="S379" s="452" t="s">
        <v>393</v>
      </c>
      <c r="T379" s="414">
        <v>200</v>
      </c>
      <c r="U379" s="453">
        <v>2600</v>
      </c>
      <c r="V379" s="452" t="s">
        <v>1219</v>
      </c>
      <c r="W379" s="404">
        <v>43175</v>
      </c>
      <c r="X379" s="419" t="s">
        <v>1212</v>
      </c>
      <c r="Y379" s="463">
        <v>0.17</v>
      </c>
      <c r="Z379" s="428"/>
    </row>
    <row r="380" spans="1:26" s="181" customFormat="1" ht="12.15" customHeight="1">
      <c r="A380" s="403" t="s">
        <v>1206</v>
      </c>
      <c r="B380" s="476">
        <v>43204</v>
      </c>
      <c r="C380" s="405" t="s">
        <v>561</v>
      </c>
      <c r="D380" s="429" t="s">
        <v>562</v>
      </c>
      <c r="E380" s="431">
        <v>9828</v>
      </c>
      <c r="F380" s="430" t="s">
        <v>1220</v>
      </c>
      <c r="G380" s="474">
        <v>43277</v>
      </c>
      <c r="H380" s="405">
        <v>60</v>
      </c>
      <c r="I380" s="474">
        <v>43293</v>
      </c>
      <c r="J380" s="412">
        <v>9828</v>
      </c>
      <c r="K380" s="406">
        <v>0</v>
      </c>
      <c r="L380" s="406">
        <v>353</v>
      </c>
      <c r="M380" s="429" t="s">
        <v>478</v>
      </c>
      <c r="N380" s="429" t="s">
        <v>564</v>
      </c>
      <c r="O380" s="443">
        <v>4</v>
      </c>
      <c r="P380" s="442" t="s">
        <v>107</v>
      </c>
      <c r="Q380" s="431">
        <v>2457</v>
      </c>
      <c r="R380" s="431">
        <v>9828</v>
      </c>
      <c r="S380" s="452" t="s">
        <v>240</v>
      </c>
      <c r="T380" s="414">
        <v>180</v>
      </c>
      <c r="U380" s="453">
        <v>720</v>
      </c>
      <c r="V380" s="452" t="s">
        <v>1221</v>
      </c>
      <c r="W380" s="404">
        <v>43160</v>
      </c>
      <c r="X380" s="419" t="s">
        <v>1222</v>
      </c>
      <c r="Y380" s="463">
        <v>0.17</v>
      </c>
      <c r="Z380" s="428"/>
    </row>
    <row r="381" spans="1:26" s="181" customFormat="1" ht="12.15" customHeight="1">
      <c r="A381" s="403" t="s">
        <v>1206</v>
      </c>
      <c r="B381" s="476">
        <v>43204</v>
      </c>
      <c r="C381" s="405" t="s">
        <v>561</v>
      </c>
      <c r="D381" s="429" t="s">
        <v>562</v>
      </c>
      <c r="E381" s="431">
        <v>73710</v>
      </c>
      <c r="F381" s="430" t="s">
        <v>1220</v>
      </c>
      <c r="G381" s="474">
        <v>43277</v>
      </c>
      <c r="H381" s="405">
        <v>60</v>
      </c>
      <c r="I381" s="474">
        <v>43293</v>
      </c>
      <c r="J381" s="412">
        <v>73710</v>
      </c>
      <c r="K381" s="406">
        <v>0</v>
      </c>
      <c r="L381" s="406">
        <v>353</v>
      </c>
      <c r="M381" s="429" t="s">
        <v>478</v>
      </c>
      <c r="N381" s="429" t="s">
        <v>564</v>
      </c>
      <c r="O381" s="443">
        <v>30</v>
      </c>
      <c r="P381" s="442" t="s">
        <v>107</v>
      </c>
      <c r="Q381" s="431">
        <v>2457</v>
      </c>
      <c r="R381" s="431">
        <v>73710</v>
      </c>
      <c r="S381" s="452" t="s">
        <v>240</v>
      </c>
      <c r="T381" s="414">
        <v>180</v>
      </c>
      <c r="U381" s="453">
        <v>5400</v>
      </c>
      <c r="V381" s="452" t="s">
        <v>1221</v>
      </c>
      <c r="W381" s="404">
        <v>43160</v>
      </c>
      <c r="X381" s="419" t="s">
        <v>1222</v>
      </c>
      <c r="Y381" s="463">
        <v>0.17</v>
      </c>
      <c r="Z381" s="428"/>
    </row>
    <row r="382" spans="1:26" s="181" customFormat="1" ht="12.15" customHeight="1">
      <c r="A382" s="403" t="s">
        <v>1206</v>
      </c>
      <c r="B382" s="476">
        <v>43204</v>
      </c>
      <c r="C382" s="405" t="s">
        <v>561</v>
      </c>
      <c r="D382" s="429" t="s">
        <v>562</v>
      </c>
      <c r="E382" s="431">
        <v>9470.7099999999991</v>
      </c>
      <c r="F382" s="430" t="s">
        <v>1220</v>
      </c>
      <c r="G382" s="474">
        <v>43277</v>
      </c>
      <c r="H382" s="405">
        <v>60</v>
      </c>
      <c r="I382" s="474">
        <v>43293</v>
      </c>
      <c r="J382" s="412">
        <v>9470.7099999999991</v>
      </c>
      <c r="K382" s="406">
        <v>0</v>
      </c>
      <c r="L382" s="406">
        <v>353</v>
      </c>
      <c r="M382" s="429" t="s">
        <v>478</v>
      </c>
      <c r="N382" s="429" t="s">
        <v>1156</v>
      </c>
      <c r="O382" s="443">
        <v>3</v>
      </c>
      <c r="P382" s="442" t="s">
        <v>107</v>
      </c>
      <c r="Q382" s="431">
        <v>3156.90333333333</v>
      </c>
      <c r="R382" s="431">
        <v>9470.7099999999991</v>
      </c>
      <c r="S382" s="452" t="s">
        <v>549</v>
      </c>
      <c r="T382" s="414">
        <v>210</v>
      </c>
      <c r="U382" s="453">
        <v>630</v>
      </c>
      <c r="V382" s="452" t="s">
        <v>1221</v>
      </c>
      <c r="W382" s="404">
        <v>43160</v>
      </c>
      <c r="X382" s="419" t="s">
        <v>1222</v>
      </c>
      <c r="Y382" s="463">
        <v>0.17</v>
      </c>
      <c r="Z382" s="428"/>
    </row>
    <row r="383" spans="1:26" s="181" customFormat="1" ht="12.15" customHeight="1">
      <c r="A383" s="403" t="s">
        <v>1206</v>
      </c>
      <c r="B383" s="476">
        <v>43204</v>
      </c>
      <c r="C383" s="405" t="s">
        <v>561</v>
      </c>
      <c r="D383" s="429" t="s">
        <v>562</v>
      </c>
      <c r="E383" s="431">
        <v>3072.3</v>
      </c>
      <c r="F383" s="430" t="s">
        <v>1220</v>
      </c>
      <c r="G383" s="474">
        <v>43277</v>
      </c>
      <c r="H383" s="405">
        <v>60</v>
      </c>
      <c r="I383" s="474">
        <v>43293</v>
      </c>
      <c r="J383" s="412">
        <v>3072.3</v>
      </c>
      <c r="K383" s="406">
        <v>0</v>
      </c>
      <c r="L383" s="406">
        <v>353</v>
      </c>
      <c r="M383" s="429" t="s">
        <v>478</v>
      </c>
      <c r="N383" s="429" t="s">
        <v>1156</v>
      </c>
      <c r="O383" s="443">
        <v>1</v>
      </c>
      <c r="P383" s="442" t="s">
        <v>107</v>
      </c>
      <c r="Q383" s="431">
        <v>3072.3</v>
      </c>
      <c r="R383" s="431">
        <v>3072.3</v>
      </c>
      <c r="S383" s="452" t="s">
        <v>1157</v>
      </c>
      <c r="T383" s="414">
        <v>210</v>
      </c>
      <c r="U383" s="453">
        <v>210</v>
      </c>
      <c r="V383" s="452" t="s">
        <v>1221</v>
      </c>
      <c r="W383" s="404">
        <v>43160</v>
      </c>
      <c r="X383" s="419" t="s">
        <v>1222</v>
      </c>
      <c r="Y383" s="463">
        <v>0.17</v>
      </c>
      <c r="Z383" s="428"/>
    </row>
    <row r="384" spans="1:26" s="181" customFormat="1" ht="12.15" customHeight="1">
      <c r="A384" s="403" t="s">
        <v>1206</v>
      </c>
      <c r="B384" s="476">
        <v>43204</v>
      </c>
      <c r="C384" s="405" t="s">
        <v>561</v>
      </c>
      <c r="D384" s="429" t="s">
        <v>562</v>
      </c>
      <c r="E384" s="431">
        <v>110565</v>
      </c>
      <c r="F384" s="430" t="s">
        <v>1223</v>
      </c>
      <c r="G384" s="474">
        <v>43277</v>
      </c>
      <c r="H384" s="405">
        <v>60</v>
      </c>
      <c r="I384" s="474">
        <v>43293</v>
      </c>
      <c r="J384" s="412">
        <v>110565</v>
      </c>
      <c r="K384" s="406">
        <v>0</v>
      </c>
      <c r="L384" s="406">
        <v>353</v>
      </c>
      <c r="M384" s="429" t="s">
        <v>478</v>
      </c>
      <c r="N384" s="429" t="s">
        <v>564</v>
      </c>
      <c r="O384" s="443">
        <v>45</v>
      </c>
      <c r="P384" s="442" t="s">
        <v>107</v>
      </c>
      <c r="Q384" s="431">
        <v>2457</v>
      </c>
      <c r="R384" s="431">
        <v>110565</v>
      </c>
      <c r="S384" s="452" t="s">
        <v>240</v>
      </c>
      <c r="T384" s="414">
        <v>180</v>
      </c>
      <c r="U384" s="453">
        <v>8100</v>
      </c>
      <c r="V384" s="452" t="s">
        <v>1221</v>
      </c>
      <c r="W384" s="404">
        <v>43160</v>
      </c>
      <c r="X384" s="419" t="s">
        <v>1222</v>
      </c>
      <c r="Y384" s="463">
        <v>0.17</v>
      </c>
      <c r="Z384" s="428"/>
    </row>
    <row r="385" spans="1:26" s="181" customFormat="1" ht="12.15" customHeight="1">
      <c r="A385" s="403" t="s">
        <v>1206</v>
      </c>
      <c r="B385" s="476">
        <v>43204</v>
      </c>
      <c r="C385" s="405" t="s">
        <v>561</v>
      </c>
      <c r="D385" s="429" t="s">
        <v>562</v>
      </c>
      <c r="E385" s="431">
        <v>98280</v>
      </c>
      <c r="F385" s="430" t="s">
        <v>1224</v>
      </c>
      <c r="G385" s="474">
        <v>43277</v>
      </c>
      <c r="H385" s="405">
        <v>60</v>
      </c>
      <c r="I385" s="474">
        <v>43293</v>
      </c>
      <c r="J385" s="412">
        <v>98280</v>
      </c>
      <c r="K385" s="406">
        <v>0</v>
      </c>
      <c r="L385" s="406">
        <v>353</v>
      </c>
      <c r="M385" s="429" t="s">
        <v>478</v>
      </c>
      <c r="N385" s="429" t="s">
        <v>564</v>
      </c>
      <c r="O385" s="443">
        <v>40</v>
      </c>
      <c r="P385" s="442" t="s">
        <v>107</v>
      </c>
      <c r="Q385" s="431">
        <v>2457</v>
      </c>
      <c r="R385" s="431">
        <v>98280</v>
      </c>
      <c r="S385" s="452" t="s">
        <v>240</v>
      </c>
      <c r="T385" s="414">
        <v>180</v>
      </c>
      <c r="U385" s="453">
        <v>7200</v>
      </c>
      <c r="V385" s="452" t="s">
        <v>1225</v>
      </c>
      <c r="W385" s="404">
        <v>43168</v>
      </c>
      <c r="X385" s="419" t="s">
        <v>1222</v>
      </c>
      <c r="Y385" s="463">
        <v>0.17</v>
      </c>
      <c r="Z385" s="428"/>
    </row>
    <row r="386" spans="1:26" s="181" customFormat="1" ht="12.15" customHeight="1">
      <c r="A386" s="403" t="s">
        <v>1206</v>
      </c>
      <c r="B386" s="476">
        <v>43204</v>
      </c>
      <c r="C386" s="405" t="s">
        <v>561</v>
      </c>
      <c r="D386" s="429" t="s">
        <v>562</v>
      </c>
      <c r="E386" s="431">
        <v>98280</v>
      </c>
      <c r="F386" s="430" t="s">
        <v>1226</v>
      </c>
      <c r="G386" s="474">
        <v>43277</v>
      </c>
      <c r="H386" s="405">
        <v>60</v>
      </c>
      <c r="I386" s="474">
        <v>43293</v>
      </c>
      <c r="J386" s="412">
        <v>98280</v>
      </c>
      <c r="K386" s="406">
        <v>0</v>
      </c>
      <c r="L386" s="406">
        <v>353</v>
      </c>
      <c r="M386" s="429" t="s">
        <v>478</v>
      </c>
      <c r="N386" s="429" t="s">
        <v>564</v>
      </c>
      <c r="O386" s="443">
        <v>40</v>
      </c>
      <c r="P386" s="442" t="s">
        <v>107</v>
      </c>
      <c r="Q386" s="431">
        <v>2457</v>
      </c>
      <c r="R386" s="431">
        <v>98280</v>
      </c>
      <c r="S386" s="452" t="s">
        <v>240</v>
      </c>
      <c r="T386" s="414">
        <v>180</v>
      </c>
      <c r="U386" s="453">
        <v>7200</v>
      </c>
      <c r="V386" s="452" t="s">
        <v>1227</v>
      </c>
      <c r="W386" s="404">
        <v>43176</v>
      </c>
      <c r="X386" s="419" t="s">
        <v>1222</v>
      </c>
      <c r="Y386" s="463">
        <v>0.17</v>
      </c>
      <c r="Z386" s="428"/>
    </row>
    <row r="387" spans="1:26" s="181" customFormat="1" ht="12.15" customHeight="1">
      <c r="A387" s="403" t="s">
        <v>1206</v>
      </c>
      <c r="B387" s="476">
        <v>43204</v>
      </c>
      <c r="C387" s="405" t="s">
        <v>561</v>
      </c>
      <c r="D387" s="429" t="s">
        <v>562</v>
      </c>
      <c r="E387" s="431">
        <v>98280</v>
      </c>
      <c r="F387" s="430" t="s">
        <v>1228</v>
      </c>
      <c r="G387" s="474">
        <v>43277</v>
      </c>
      <c r="H387" s="405">
        <v>60</v>
      </c>
      <c r="I387" s="474">
        <v>43293</v>
      </c>
      <c r="J387" s="412">
        <v>98280</v>
      </c>
      <c r="K387" s="406">
        <v>0</v>
      </c>
      <c r="L387" s="406">
        <v>353</v>
      </c>
      <c r="M387" s="429" t="s">
        <v>478</v>
      </c>
      <c r="N387" s="429" t="s">
        <v>564</v>
      </c>
      <c r="O387" s="443">
        <v>40</v>
      </c>
      <c r="P387" s="442" t="s">
        <v>107</v>
      </c>
      <c r="Q387" s="431">
        <v>2457</v>
      </c>
      <c r="R387" s="431">
        <v>98280</v>
      </c>
      <c r="S387" s="452" t="s">
        <v>240</v>
      </c>
      <c r="T387" s="414">
        <v>180</v>
      </c>
      <c r="U387" s="453">
        <v>7200</v>
      </c>
      <c r="V387" s="452" t="s">
        <v>1229</v>
      </c>
      <c r="W387" s="404">
        <v>43182</v>
      </c>
      <c r="X387" s="419" t="s">
        <v>1222</v>
      </c>
      <c r="Y387" s="463">
        <v>0.17</v>
      </c>
      <c r="Z387" s="428"/>
    </row>
    <row r="388" spans="1:26" s="181" customFormat="1" ht="12.15" customHeight="1">
      <c r="A388" s="403" t="s">
        <v>1206</v>
      </c>
      <c r="B388" s="476">
        <v>43242</v>
      </c>
      <c r="C388" s="405" t="s">
        <v>561</v>
      </c>
      <c r="D388" s="429" t="s">
        <v>562</v>
      </c>
      <c r="E388" s="431">
        <v>21116.16</v>
      </c>
      <c r="F388" s="430" t="s">
        <v>1230</v>
      </c>
      <c r="G388" s="474">
        <v>43307</v>
      </c>
      <c r="H388" s="405">
        <v>60</v>
      </c>
      <c r="I388" s="474">
        <v>43308</v>
      </c>
      <c r="J388" s="412">
        <v>21116.16</v>
      </c>
      <c r="K388" s="406">
        <v>0</v>
      </c>
      <c r="L388" s="406">
        <v>689</v>
      </c>
      <c r="M388" s="429" t="s">
        <v>478</v>
      </c>
      <c r="N388" s="429" t="s">
        <v>1207</v>
      </c>
      <c r="O388" s="443">
        <v>16</v>
      </c>
      <c r="P388" s="442" t="s">
        <v>107</v>
      </c>
      <c r="Q388" s="431">
        <v>1319.76</v>
      </c>
      <c r="R388" s="431">
        <v>21116.16</v>
      </c>
      <c r="S388" s="452" t="s">
        <v>393</v>
      </c>
      <c r="T388" s="414">
        <v>200</v>
      </c>
      <c r="U388" s="453">
        <v>3200</v>
      </c>
      <c r="V388" s="452" t="s">
        <v>1231</v>
      </c>
      <c r="W388" s="404">
        <v>43194</v>
      </c>
      <c r="X388" s="419" t="s">
        <v>1232</v>
      </c>
      <c r="Y388" s="463">
        <v>0.17</v>
      </c>
      <c r="Z388" s="428"/>
    </row>
    <row r="389" spans="1:26" s="181" customFormat="1" ht="12.15" customHeight="1">
      <c r="A389" s="403" t="s">
        <v>1206</v>
      </c>
      <c r="B389" s="476">
        <v>43242</v>
      </c>
      <c r="C389" s="405" t="s">
        <v>561</v>
      </c>
      <c r="D389" s="429" t="s">
        <v>562</v>
      </c>
      <c r="E389" s="431">
        <v>15837.12</v>
      </c>
      <c r="F389" s="430" t="s">
        <v>1233</v>
      </c>
      <c r="G389" s="474">
        <v>43307</v>
      </c>
      <c r="H389" s="405">
        <v>60</v>
      </c>
      <c r="I389" s="474">
        <v>43308</v>
      </c>
      <c r="J389" s="412">
        <v>15837.12</v>
      </c>
      <c r="K389" s="406">
        <v>0</v>
      </c>
      <c r="L389" s="406">
        <v>689</v>
      </c>
      <c r="M389" s="429" t="s">
        <v>478</v>
      </c>
      <c r="N389" s="429" t="s">
        <v>1207</v>
      </c>
      <c r="O389" s="443">
        <v>12</v>
      </c>
      <c r="P389" s="442" t="s">
        <v>107</v>
      </c>
      <c r="Q389" s="431">
        <v>1319.76</v>
      </c>
      <c r="R389" s="431">
        <v>15837.12</v>
      </c>
      <c r="S389" s="452" t="s">
        <v>393</v>
      </c>
      <c r="T389" s="414">
        <v>200</v>
      </c>
      <c r="U389" s="453">
        <v>2400</v>
      </c>
      <c r="V389" s="452" t="s">
        <v>1234</v>
      </c>
      <c r="W389" s="404">
        <v>43207</v>
      </c>
      <c r="X389" s="419" t="s">
        <v>1232</v>
      </c>
      <c r="Y389" s="463">
        <v>0.17</v>
      </c>
      <c r="Z389" s="428"/>
    </row>
    <row r="390" spans="1:26" s="181" customFormat="1" ht="12.15" customHeight="1">
      <c r="A390" s="403" t="s">
        <v>1206</v>
      </c>
      <c r="B390" s="476">
        <v>43242</v>
      </c>
      <c r="C390" s="405" t="s">
        <v>561</v>
      </c>
      <c r="D390" s="429" t="s">
        <v>562</v>
      </c>
      <c r="E390" s="431">
        <v>31674.240000000002</v>
      </c>
      <c r="F390" s="430" t="s">
        <v>1235</v>
      </c>
      <c r="G390" s="474">
        <v>43307</v>
      </c>
      <c r="H390" s="405">
        <v>60</v>
      </c>
      <c r="I390" s="474">
        <v>43308</v>
      </c>
      <c r="J390" s="412">
        <v>31674.240000000002</v>
      </c>
      <c r="K390" s="406">
        <v>0</v>
      </c>
      <c r="L390" s="406">
        <v>689</v>
      </c>
      <c r="M390" s="429" t="s">
        <v>478</v>
      </c>
      <c r="N390" s="429" t="s">
        <v>1207</v>
      </c>
      <c r="O390" s="443">
        <v>24</v>
      </c>
      <c r="P390" s="442" t="s">
        <v>107</v>
      </c>
      <c r="Q390" s="431">
        <v>1319.76</v>
      </c>
      <c r="R390" s="431">
        <v>31674.240000000002</v>
      </c>
      <c r="S390" s="452" t="s">
        <v>393</v>
      </c>
      <c r="T390" s="414">
        <v>200</v>
      </c>
      <c r="U390" s="453">
        <v>4800</v>
      </c>
      <c r="V390" s="452" t="s">
        <v>1236</v>
      </c>
      <c r="W390" s="404">
        <v>43214</v>
      </c>
      <c r="X390" s="419" t="s">
        <v>1232</v>
      </c>
      <c r="Y390" s="463">
        <v>0.17</v>
      </c>
      <c r="Z390" s="428"/>
    </row>
    <row r="391" spans="1:26" s="181" customFormat="1" ht="12.15" customHeight="1">
      <c r="A391" s="403" t="s">
        <v>1206</v>
      </c>
      <c r="B391" s="476">
        <v>43242</v>
      </c>
      <c r="C391" s="405" t="s">
        <v>561</v>
      </c>
      <c r="D391" s="429" t="s">
        <v>562</v>
      </c>
      <c r="E391" s="431">
        <v>26395.200000000001</v>
      </c>
      <c r="F391" s="430" t="s">
        <v>1237</v>
      </c>
      <c r="G391" s="474">
        <v>43307</v>
      </c>
      <c r="H391" s="405">
        <v>60</v>
      </c>
      <c r="I391" s="474">
        <v>43308</v>
      </c>
      <c r="J391" s="412">
        <v>26395.200000000001</v>
      </c>
      <c r="K391" s="406">
        <v>0</v>
      </c>
      <c r="L391" s="406">
        <v>689</v>
      </c>
      <c r="M391" s="429" t="s">
        <v>478</v>
      </c>
      <c r="N391" s="429" t="s">
        <v>1207</v>
      </c>
      <c r="O391" s="443">
        <v>20</v>
      </c>
      <c r="P391" s="442" t="s">
        <v>107</v>
      </c>
      <c r="Q391" s="431">
        <v>1319.76</v>
      </c>
      <c r="R391" s="431">
        <v>26395.200000000001</v>
      </c>
      <c r="S391" s="452" t="s">
        <v>393</v>
      </c>
      <c r="T391" s="414">
        <v>200</v>
      </c>
      <c r="U391" s="453">
        <v>4000</v>
      </c>
      <c r="V391" s="452" t="s">
        <v>1238</v>
      </c>
      <c r="W391" s="404">
        <v>43218</v>
      </c>
      <c r="X391" s="419" t="s">
        <v>1232</v>
      </c>
      <c r="Y391" s="463">
        <v>0.17</v>
      </c>
      <c r="Z391" s="428"/>
    </row>
    <row r="392" spans="1:26" s="181" customFormat="1" ht="12.15" customHeight="1">
      <c r="A392" s="403" t="s">
        <v>1206</v>
      </c>
      <c r="B392" s="476">
        <v>43242</v>
      </c>
      <c r="C392" s="405" t="s">
        <v>561</v>
      </c>
      <c r="D392" s="429" t="s">
        <v>562</v>
      </c>
      <c r="E392" s="431">
        <v>85995</v>
      </c>
      <c r="F392" s="430" t="s">
        <v>807</v>
      </c>
      <c r="G392" s="474">
        <v>43307</v>
      </c>
      <c r="H392" s="405">
        <v>60</v>
      </c>
      <c r="I392" s="474">
        <v>43308</v>
      </c>
      <c r="J392" s="412">
        <v>85995</v>
      </c>
      <c r="K392" s="406">
        <v>0</v>
      </c>
      <c r="L392" s="406">
        <v>689</v>
      </c>
      <c r="M392" s="429" t="s">
        <v>478</v>
      </c>
      <c r="N392" s="429" t="s">
        <v>564</v>
      </c>
      <c r="O392" s="443">
        <v>35</v>
      </c>
      <c r="P392" s="442" t="s">
        <v>107</v>
      </c>
      <c r="Q392" s="431">
        <v>2457</v>
      </c>
      <c r="R392" s="431">
        <v>85995</v>
      </c>
      <c r="S392" s="452" t="s">
        <v>240</v>
      </c>
      <c r="T392" s="414">
        <v>180</v>
      </c>
      <c r="U392" s="453">
        <v>6300</v>
      </c>
      <c r="V392" s="452" t="s">
        <v>1239</v>
      </c>
      <c r="W392" s="404">
        <v>43179</v>
      </c>
      <c r="X392" s="419" t="s">
        <v>1240</v>
      </c>
      <c r="Y392" s="463">
        <v>0.17000308372308201</v>
      </c>
      <c r="Z392" s="428"/>
    </row>
    <row r="393" spans="1:26" s="181" customFormat="1" ht="12.15" customHeight="1">
      <c r="A393" s="403" t="s">
        <v>1206</v>
      </c>
      <c r="B393" s="476">
        <v>43242</v>
      </c>
      <c r="C393" s="405" t="s">
        <v>561</v>
      </c>
      <c r="D393" s="429" t="s">
        <v>562</v>
      </c>
      <c r="E393" s="431">
        <v>6404</v>
      </c>
      <c r="F393" s="430" t="s">
        <v>807</v>
      </c>
      <c r="G393" s="474">
        <v>43307</v>
      </c>
      <c r="H393" s="405">
        <v>60</v>
      </c>
      <c r="I393" s="474">
        <v>43308</v>
      </c>
      <c r="J393" s="412">
        <v>6404</v>
      </c>
      <c r="K393" s="406">
        <v>0</v>
      </c>
      <c r="L393" s="406">
        <v>689</v>
      </c>
      <c r="M393" s="429" t="s">
        <v>478</v>
      </c>
      <c r="N393" s="429" t="s">
        <v>571</v>
      </c>
      <c r="O393" s="443">
        <v>2</v>
      </c>
      <c r="P393" s="442" t="s">
        <v>107</v>
      </c>
      <c r="Q393" s="431">
        <v>3202</v>
      </c>
      <c r="R393" s="431">
        <v>6404</v>
      </c>
      <c r="S393" s="452" t="s">
        <v>549</v>
      </c>
      <c r="T393" s="414">
        <v>213</v>
      </c>
      <c r="U393" s="453">
        <v>426</v>
      </c>
      <c r="V393" s="452" t="s">
        <v>1239</v>
      </c>
      <c r="W393" s="404">
        <v>43179</v>
      </c>
      <c r="X393" s="419" t="s">
        <v>1240</v>
      </c>
      <c r="Y393" s="463">
        <v>0.17000308372308201</v>
      </c>
      <c r="Z393" s="428"/>
    </row>
    <row r="394" spans="1:26" s="181" customFormat="1" ht="12.15" customHeight="1">
      <c r="A394" s="403" t="s">
        <v>1206</v>
      </c>
      <c r="B394" s="476">
        <v>43242</v>
      </c>
      <c r="C394" s="405" t="s">
        <v>561</v>
      </c>
      <c r="D394" s="429" t="s">
        <v>562</v>
      </c>
      <c r="E394" s="431">
        <v>10558.08</v>
      </c>
      <c r="F394" s="430" t="s">
        <v>1230</v>
      </c>
      <c r="G394" s="474">
        <v>43307</v>
      </c>
      <c r="H394" s="405">
        <v>60</v>
      </c>
      <c r="I394" s="474">
        <v>43308</v>
      </c>
      <c r="J394" s="412">
        <v>10558.08</v>
      </c>
      <c r="K394" s="406">
        <v>0</v>
      </c>
      <c r="L394" s="406">
        <v>689</v>
      </c>
      <c r="M394" s="429" t="s">
        <v>478</v>
      </c>
      <c r="N394" s="429" t="s">
        <v>1207</v>
      </c>
      <c r="O394" s="443">
        <v>8</v>
      </c>
      <c r="P394" s="442" t="s">
        <v>107</v>
      </c>
      <c r="Q394" s="431">
        <v>1319.76</v>
      </c>
      <c r="R394" s="431">
        <v>10558.08</v>
      </c>
      <c r="S394" s="452" t="s">
        <v>393</v>
      </c>
      <c r="T394" s="414">
        <v>200</v>
      </c>
      <c r="U394" s="453">
        <v>1600</v>
      </c>
      <c r="V394" s="452" t="s">
        <v>1241</v>
      </c>
      <c r="W394" s="404">
        <v>43199</v>
      </c>
      <c r="X394" s="419" t="s">
        <v>1240</v>
      </c>
      <c r="Y394" s="463">
        <v>0.17</v>
      </c>
      <c r="Z394" s="428"/>
    </row>
    <row r="395" spans="1:26" s="181" customFormat="1" ht="12.15" customHeight="1">
      <c r="A395" s="403" t="s">
        <v>1206</v>
      </c>
      <c r="B395" s="476">
        <v>43242</v>
      </c>
      <c r="C395" s="405" t="s">
        <v>561</v>
      </c>
      <c r="D395" s="429" t="s">
        <v>562</v>
      </c>
      <c r="E395" s="431">
        <v>49140</v>
      </c>
      <c r="F395" s="430" t="s">
        <v>576</v>
      </c>
      <c r="G395" s="474">
        <v>43307</v>
      </c>
      <c r="H395" s="405">
        <v>60</v>
      </c>
      <c r="I395" s="474">
        <v>43308</v>
      </c>
      <c r="J395" s="412">
        <v>49140</v>
      </c>
      <c r="K395" s="406">
        <v>0</v>
      </c>
      <c r="L395" s="406">
        <v>689</v>
      </c>
      <c r="M395" s="429" t="s">
        <v>478</v>
      </c>
      <c r="N395" s="429" t="s">
        <v>564</v>
      </c>
      <c r="O395" s="443">
        <v>20</v>
      </c>
      <c r="P395" s="442" t="s">
        <v>107</v>
      </c>
      <c r="Q395" s="431">
        <v>2457</v>
      </c>
      <c r="R395" s="431">
        <v>49140</v>
      </c>
      <c r="S395" s="452" t="s">
        <v>386</v>
      </c>
      <c r="T395" s="414">
        <v>180</v>
      </c>
      <c r="U395" s="453">
        <v>3600</v>
      </c>
      <c r="V395" s="452" t="s">
        <v>1242</v>
      </c>
      <c r="W395" s="404">
        <v>43202</v>
      </c>
      <c r="X395" s="419" t="s">
        <v>1240</v>
      </c>
      <c r="Y395" s="463">
        <v>0.17</v>
      </c>
      <c r="Z395" s="428"/>
    </row>
    <row r="396" spans="1:26" s="181" customFormat="1" ht="12.15" customHeight="1">
      <c r="A396" s="403" t="s">
        <v>1206</v>
      </c>
      <c r="B396" s="476">
        <v>43242</v>
      </c>
      <c r="C396" s="405" t="s">
        <v>561</v>
      </c>
      <c r="D396" s="432" t="s">
        <v>562</v>
      </c>
      <c r="E396" s="406">
        <v>78624</v>
      </c>
      <c r="F396" s="430" t="s">
        <v>1184</v>
      </c>
      <c r="G396" s="474">
        <v>43307</v>
      </c>
      <c r="H396" s="405">
        <v>60</v>
      </c>
      <c r="I396" s="474">
        <v>43308</v>
      </c>
      <c r="J396" s="412">
        <v>78624</v>
      </c>
      <c r="K396" s="406">
        <v>0</v>
      </c>
      <c r="L396" s="406">
        <v>689</v>
      </c>
      <c r="M396" s="405" t="s">
        <v>478</v>
      </c>
      <c r="N396" s="405" t="s">
        <v>564</v>
      </c>
      <c r="O396" s="413">
        <v>32</v>
      </c>
      <c r="P396" s="414" t="s">
        <v>107</v>
      </c>
      <c r="Q396" s="414">
        <v>2457</v>
      </c>
      <c r="R396" s="414">
        <v>78624</v>
      </c>
      <c r="S396" s="405" t="s">
        <v>386</v>
      </c>
      <c r="T396" s="414">
        <v>180</v>
      </c>
      <c r="U396" s="413">
        <v>5760</v>
      </c>
      <c r="V396" s="405" t="s">
        <v>1243</v>
      </c>
      <c r="W396" s="404">
        <v>43207</v>
      </c>
      <c r="X396" s="419" t="s">
        <v>1240</v>
      </c>
      <c r="Y396" s="422">
        <v>0.16999996031793299</v>
      </c>
      <c r="Z396" s="428"/>
    </row>
    <row r="397" spans="1:26" s="181" customFormat="1" ht="12.15" customHeight="1">
      <c r="A397" s="403" t="s">
        <v>1206</v>
      </c>
      <c r="B397" s="476">
        <v>43242</v>
      </c>
      <c r="C397" s="405" t="s">
        <v>561</v>
      </c>
      <c r="D397" s="432" t="s">
        <v>562</v>
      </c>
      <c r="E397" s="406">
        <v>14517.36</v>
      </c>
      <c r="F397" s="430" t="s">
        <v>1244</v>
      </c>
      <c r="G397" s="474">
        <v>43307</v>
      </c>
      <c r="H397" s="405">
        <v>60</v>
      </c>
      <c r="I397" s="474">
        <v>43308</v>
      </c>
      <c r="J397" s="412">
        <v>14517.36</v>
      </c>
      <c r="K397" s="406">
        <v>0</v>
      </c>
      <c r="L397" s="406">
        <v>689</v>
      </c>
      <c r="M397" s="405" t="s">
        <v>478</v>
      </c>
      <c r="N397" s="405" t="s">
        <v>1207</v>
      </c>
      <c r="O397" s="413">
        <v>11</v>
      </c>
      <c r="P397" s="414" t="s">
        <v>107</v>
      </c>
      <c r="Q397" s="414">
        <v>1319.76</v>
      </c>
      <c r="R397" s="414">
        <v>14517.36</v>
      </c>
      <c r="S397" s="405" t="s">
        <v>393</v>
      </c>
      <c r="T397" s="414">
        <v>200</v>
      </c>
      <c r="U397" s="413">
        <v>2200</v>
      </c>
      <c r="V397" s="405" t="s">
        <v>1245</v>
      </c>
      <c r="W397" s="404">
        <v>43218</v>
      </c>
      <c r="X397" s="419" t="s">
        <v>1240</v>
      </c>
      <c r="Y397" s="422">
        <v>0.17</v>
      </c>
      <c r="Z397" s="428"/>
    </row>
    <row r="398" spans="1:26" s="181" customFormat="1" ht="12.15" customHeight="1">
      <c r="A398" s="403" t="s">
        <v>1206</v>
      </c>
      <c r="B398" s="476">
        <v>43242</v>
      </c>
      <c r="C398" s="405" t="s">
        <v>561</v>
      </c>
      <c r="D398" s="432" t="s">
        <v>562</v>
      </c>
      <c r="E398" s="406">
        <v>46683</v>
      </c>
      <c r="F398" s="430" t="s">
        <v>1244</v>
      </c>
      <c r="G398" s="474">
        <v>43307</v>
      </c>
      <c r="H398" s="405">
        <v>60</v>
      </c>
      <c r="I398" s="474">
        <v>43308</v>
      </c>
      <c r="J398" s="412">
        <v>46683</v>
      </c>
      <c r="K398" s="406">
        <v>0</v>
      </c>
      <c r="L398" s="406">
        <v>689</v>
      </c>
      <c r="M398" s="405" t="s">
        <v>478</v>
      </c>
      <c r="N398" s="405" t="s">
        <v>564</v>
      </c>
      <c r="O398" s="413">
        <v>19</v>
      </c>
      <c r="P398" s="414" t="s">
        <v>107</v>
      </c>
      <c r="Q398" s="414">
        <v>2457</v>
      </c>
      <c r="R398" s="414">
        <v>46683</v>
      </c>
      <c r="S398" s="405" t="s">
        <v>386</v>
      </c>
      <c r="T398" s="414">
        <v>180</v>
      </c>
      <c r="U398" s="413">
        <v>3420</v>
      </c>
      <c r="V398" s="405" t="s">
        <v>1245</v>
      </c>
      <c r="W398" s="404">
        <v>43218</v>
      </c>
      <c r="X398" s="419" t="s">
        <v>1240</v>
      </c>
      <c r="Y398" s="422">
        <v>0.17</v>
      </c>
      <c r="Z398" s="428"/>
    </row>
    <row r="399" spans="1:26" s="181" customFormat="1" ht="12.15" customHeight="1">
      <c r="A399" s="403" t="s">
        <v>1206</v>
      </c>
      <c r="B399" s="476">
        <v>43242</v>
      </c>
      <c r="C399" s="405" t="s">
        <v>561</v>
      </c>
      <c r="D399" s="432" t="s">
        <v>562</v>
      </c>
      <c r="E399" s="406">
        <v>7371</v>
      </c>
      <c r="F399" s="430" t="s">
        <v>1244</v>
      </c>
      <c r="G399" s="474">
        <v>43307</v>
      </c>
      <c r="H399" s="405">
        <v>60</v>
      </c>
      <c r="I399" s="474">
        <v>43308</v>
      </c>
      <c r="J399" s="412">
        <v>7371</v>
      </c>
      <c r="K399" s="406">
        <v>0</v>
      </c>
      <c r="L399" s="406">
        <v>689</v>
      </c>
      <c r="M399" s="405" t="s">
        <v>478</v>
      </c>
      <c r="N399" s="405" t="s">
        <v>564</v>
      </c>
      <c r="O399" s="413">
        <v>3</v>
      </c>
      <c r="P399" s="414" t="s">
        <v>107</v>
      </c>
      <c r="Q399" s="414">
        <v>2457</v>
      </c>
      <c r="R399" s="414">
        <v>7371</v>
      </c>
      <c r="S399" s="405" t="s">
        <v>386</v>
      </c>
      <c r="T399" s="414">
        <v>180</v>
      </c>
      <c r="U399" s="413">
        <v>540</v>
      </c>
      <c r="V399" s="405" t="s">
        <v>1245</v>
      </c>
      <c r="W399" s="404">
        <v>43218</v>
      </c>
      <c r="X399" s="419" t="s">
        <v>1240</v>
      </c>
      <c r="Y399" s="422">
        <v>0.17</v>
      </c>
      <c r="Z399" s="428"/>
    </row>
    <row r="400" spans="1:26" s="181" customFormat="1" ht="12.15" customHeight="1">
      <c r="A400" s="403" t="s">
        <v>1206</v>
      </c>
      <c r="B400" s="476">
        <v>43242</v>
      </c>
      <c r="C400" s="405" t="s">
        <v>561</v>
      </c>
      <c r="D400" s="432" t="s">
        <v>562</v>
      </c>
      <c r="E400" s="406">
        <v>98280</v>
      </c>
      <c r="F400" s="430" t="s">
        <v>1246</v>
      </c>
      <c r="G400" s="474">
        <v>43307</v>
      </c>
      <c r="H400" s="405">
        <v>60</v>
      </c>
      <c r="I400" s="474">
        <v>43308</v>
      </c>
      <c r="J400" s="412">
        <v>98280</v>
      </c>
      <c r="K400" s="406">
        <v>0</v>
      </c>
      <c r="L400" s="406">
        <v>689</v>
      </c>
      <c r="M400" s="405" t="s">
        <v>478</v>
      </c>
      <c r="N400" s="405" t="s">
        <v>564</v>
      </c>
      <c r="O400" s="413">
        <v>40</v>
      </c>
      <c r="P400" s="414" t="s">
        <v>107</v>
      </c>
      <c r="Q400" s="414">
        <v>2457</v>
      </c>
      <c r="R400" s="414">
        <v>98280</v>
      </c>
      <c r="S400" s="405" t="s">
        <v>386</v>
      </c>
      <c r="T400" s="414">
        <v>180</v>
      </c>
      <c r="U400" s="413">
        <v>7200</v>
      </c>
      <c r="V400" s="405" t="s">
        <v>1247</v>
      </c>
      <c r="W400" s="404">
        <v>43209</v>
      </c>
      <c r="X400" s="419" t="s">
        <v>1248</v>
      </c>
      <c r="Y400" s="422">
        <v>0.17</v>
      </c>
      <c r="Z400" s="428"/>
    </row>
    <row r="401" spans="1:29" s="181" customFormat="1" ht="12.15" customHeight="1">
      <c r="A401" s="403" t="s">
        <v>1206</v>
      </c>
      <c r="B401" s="476">
        <v>43242</v>
      </c>
      <c r="C401" s="405" t="s">
        <v>561</v>
      </c>
      <c r="D401" s="432" t="s">
        <v>562</v>
      </c>
      <c r="E401" s="406">
        <v>25616</v>
      </c>
      <c r="F401" s="430" t="s">
        <v>1162</v>
      </c>
      <c r="G401" s="474">
        <v>43307</v>
      </c>
      <c r="H401" s="405">
        <v>60</v>
      </c>
      <c r="I401" s="474">
        <v>43308</v>
      </c>
      <c r="J401" s="412">
        <v>25616</v>
      </c>
      <c r="K401" s="406">
        <v>0</v>
      </c>
      <c r="L401" s="406">
        <v>689</v>
      </c>
      <c r="M401" s="405" t="s">
        <v>478</v>
      </c>
      <c r="N401" s="405" t="s">
        <v>571</v>
      </c>
      <c r="O401" s="413">
        <v>8</v>
      </c>
      <c r="P401" s="414" t="s">
        <v>107</v>
      </c>
      <c r="Q401" s="414">
        <v>3202</v>
      </c>
      <c r="R401" s="414">
        <v>25616</v>
      </c>
      <c r="S401" s="405" t="s">
        <v>549</v>
      </c>
      <c r="T401" s="414">
        <v>213</v>
      </c>
      <c r="U401" s="413">
        <v>1704</v>
      </c>
      <c r="V401" s="405" t="s">
        <v>1247</v>
      </c>
      <c r="W401" s="404">
        <v>43209</v>
      </c>
      <c r="X401" s="419" t="s">
        <v>1248</v>
      </c>
      <c r="Y401" s="422">
        <v>0.17</v>
      </c>
      <c r="Z401" s="428"/>
    </row>
    <row r="402" spans="1:29" s="181" customFormat="1" ht="12.15" customHeight="1">
      <c r="A402" s="403" t="s">
        <v>1206</v>
      </c>
      <c r="B402" s="476">
        <v>43242</v>
      </c>
      <c r="C402" s="405" t="s">
        <v>561</v>
      </c>
      <c r="D402" s="432" t="s">
        <v>562</v>
      </c>
      <c r="E402" s="406">
        <v>110565</v>
      </c>
      <c r="F402" s="430" t="s">
        <v>1249</v>
      </c>
      <c r="G402" s="474">
        <v>43307</v>
      </c>
      <c r="H402" s="405">
        <v>60</v>
      </c>
      <c r="I402" s="474">
        <v>43308</v>
      </c>
      <c r="J402" s="412">
        <v>110565</v>
      </c>
      <c r="K402" s="406">
        <v>0</v>
      </c>
      <c r="L402" s="406">
        <v>689</v>
      </c>
      <c r="M402" s="405" t="s">
        <v>478</v>
      </c>
      <c r="N402" s="405" t="s">
        <v>564</v>
      </c>
      <c r="O402" s="413">
        <v>45</v>
      </c>
      <c r="P402" s="414" t="s">
        <v>107</v>
      </c>
      <c r="Q402" s="414">
        <v>2457</v>
      </c>
      <c r="R402" s="414">
        <v>110565</v>
      </c>
      <c r="S402" s="405" t="s">
        <v>386</v>
      </c>
      <c r="T402" s="414">
        <v>180</v>
      </c>
      <c r="U402" s="413">
        <v>8100</v>
      </c>
      <c r="V402" s="405" t="s">
        <v>1250</v>
      </c>
      <c r="W402" s="404">
        <v>43213</v>
      </c>
      <c r="X402" s="419" t="s">
        <v>1248</v>
      </c>
      <c r="Y402" s="422">
        <v>0.17</v>
      </c>
      <c r="Z402" s="428"/>
    </row>
    <row r="403" spans="1:29" s="181" customFormat="1" ht="12.15" customHeight="1">
      <c r="A403" s="403" t="s">
        <v>1206</v>
      </c>
      <c r="B403" s="476">
        <v>43242</v>
      </c>
      <c r="C403" s="405" t="s">
        <v>561</v>
      </c>
      <c r="D403" s="432" t="s">
        <v>562</v>
      </c>
      <c r="E403" s="406">
        <v>19212</v>
      </c>
      <c r="F403" s="430" t="s">
        <v>579</v>
      </c>
      <c r="G403" s="474">
        <v>43307</v>
      </c>
      <c r="H403" s="405">
        <v>60</v>
      </c>
      <c r="I403" s="474">
        <v>43308</v>
      </c>
      <c r="J403" s="412">
        <v>19212</v>
      </c>
      <c r="K403" s="406">
        <v>0</v>
      </c>
      <c r="L403" s="406">
        <v>689</v>
      </c>
      <c r="M403" s="405" t="s">
        <v>478</v>
      </c>
      <c r="N403" s="405" t="s">
        <v>571</v>
      </c>
      <c r="O403" s="413">
        <v>6</v>
      </c>
      <c r="P403" s="414" t="s">
        <v>107</v>
      </c>
      <c r="Q403" s="414">
        <v>3202</v>
      </c>
      <c r="R403" s="414">
        <v>19212</v>
      </c>
      <c r="S403" s="405" t="s">
        <v>549</v>
      </c>
      <c r="T403" s="414">
        <v>213</v>
      </c>
      <c r="U403" s="413">
        <v>1278</v>
      </c>
      <c r="V403" s="405" t="s">
        <v>1250</v>
      </c>
      <c r="W403" s="404">
        <v>43213</v>
      </c>
      <c r="X403" s="419" t="s">
        <v>1248</v>
      </c>
      <c r="Y403" s="422">
        <v>0.17</v>
      </c>
      <c r="Z403" s="428"/>
    </row>
    <row r="404" spans="1:29" s="181" customFormat="1" ht="12.15" customHeight="1">
      <c r="A404" s="403" t="s">
        <v>1206</v>
      </c>
      <c r="B404" s="476">
        <v>43242</v>
      </c>
      <c r="C404" s="405" t="s">
        <v>561</v>
      </c>
      <c r="D404" s="432" t="s">
        <v>562</v>
      </c>
      <c r="E404" s="406">
        <v>12285</v>
      </c>
      <c r="F404" s="430" t="s">
        <v>579</v>
      </c>
      <c r="G404" s="474">
        <v>43307</v>
      </c>
      <c r="H404" s="405">
        <v>60</v>
      </c>
      <c r="I404" s="474">
        <v>43308</v>
      </c>
      <c r="J404" s="412">
        <v>12285</v>
      </c>
      <c r="K404" s="406">
        <v>0</v>
      </c>
      <c r="L404" s="406">
        <v>689</v>
      </c>
      <c r="M404" s="405" t="s">
        <v>478</v>
      </c>
      <c r="N404" s="405" t="s">
        <v>564</v>
      </c>
      <c r="O404" s="413">
        <v>5</v>
      </c>
      <c r="P404" s="414" t="s">
        <v>107</v>
      </c>
      <c r="Q404" s="414">
        <v>2457</v>
      </c>
      <c r="R404" s="414">
        <v>12285</v>
      </c>
      <c r="S404" s="405" t="s">
        <v>386</v>
      </c>
      <c r="T404" s="414">
        <v>180</v>
      </c>
      <c r="U404" s="413">
        <v>900</v>
      </c>
      <c r="V404" s="405" t="s">
        <v>1250</v>
      </c>
      <c r="W404" s="404">
        <v>43213</v>
      </c>
      <c r="X404" s="419" t="s">
        <v>1248</v>
      </c>
      <c r="Y404" s="422">
        <v>0.17</v>
      </c>
      <c r="Z404" s="428"/>
    </row>
    <row r="405" spans="1:29" s="181" customFormat="1" ht="12.15" customHeight="1">
      <c r="A405" s="403" t="s">
        <v>1206</v>
      </c>
      <c r="B405" s="476">
        <v>43242</v>
      </c>
      <c r="C405" s="405" t="s">
        <v>561</v>
      </c>
      <c r="D405" s="432" t="s">
        <v>562</v>
      </c>
      <c r="E405" s="406">
        <v>88779.6</v>
      </c>
      <c r="F405" s="430" t="s">
        <v>1251</v>
      </c>
      <c r="G405" s="474">
        <v>43307</v>
      </c>
      <c r="H405" s="405">
        <v>60</v>
      </c>
      <c r="I405" s="474">
        <v>43308</v>
      </c>
      <c r="J405" s="412">
        <v>88779.6</v>
      </c>
      <c r="K405" s="406">
        <v>0</v>
      </c>
      <c r="L405" s="406">
        <v>689</v>
      </c>
      <c r="M405" s="405" t="s">
        <v>478</v>
      </c>
      <c r="N405" s="405" t="s">
        <v>564</v>
      </c>
      <c r="O405" s="413">
        <v>36</v>
      </c>
      <c r="P405" s="414" t="s">
        <v>107</v>
      </c>
      <c r="Q405" s="414">
        <v>2466.1</v>
      </c>
      <c r="R405" s="414">
        <v>88779.6</v>
      </c>
      <c r="S405" s="405" t="s">
        <v>386</v>
      </c>
      <c r="T405" s="414">
        <v>180.666666666667</v>
      </c>
      <c r="U405" s="413">
        <v>6504</v>
      </c>
      <c r="V405" s="405" t="s">
        <v>1252</v>
      </c>
      <c r="W405" s="404">
        <v>43218</v>
      </c>
      <c r="X405" s="419" t="s">
        <v>1248</v>
      </c>
      <c r="Y405" s="422">
        <v>0.17</v>
      </c>
      <c r="Z405" s="428"/>
    </row>
    <row r="406" spans="1:29" s="181" customFormat="1" ht="12.15" customHeight="1">
      <c r="A406" s="403" t="s">
        <v>1206</v>
      </c>
      <c r="B406" s="476">
        <v>43242</v>
      </c>
      <c r="C406" s="405" t="s">
        <v>561</v>
      </c>
      <c r="D406" s="432" t="s">
        <v>562</v>
      </c>
      <c r="E406" s="406">
        <v>15178.8</v>
      </c>
      <c r="F406" s="430" t="s">
        <v>1251</v>
      </c>
      <c r="G406" s="474">
        <v>43307</v>
      </c>
      <c r="H406" s="405">
        <v>60</v>
      </c>
      <c r="I406" s="474">
        <v>43308</v>
      </c>
      <c r="J406" s="412">
        <v>15178.8</v>
      </c>
      <c r="K406" s="406">
        <v>0</v>
      </c>
      <c r="L406" s="406">
        <v>689</v>
      </c>
      <c r="M406" s="405" t="s">
        <v>478</v>
      </c>
      <c r="N406" s="405" t="s">
        <v>564</v>
      </c>
      <c r="O406" s="413">
        <v>6</v>
      </c>
      <c r="P406" s="414" t="s">
        <v>107</v>
      </c>
      <c r="Q406" s="414">
        <v>2529.8000000000002</v>
      </c>
      <c r="R406" s="414">
        <v>15178.8</v>
      </c>
      <c r="S406" s="405" t="s">
        <v>386</v>
      </c>
      <c r="T406" s="414">
        <v>185.333333333333</v>
      </c>
      <c r="U406" s="413">
        <v>1112</v>
      </c>
      <c r="V406" s="405" t="s">
        <v>1252</v>
      </c>
      <c r="W406" s="404">
        <v>43218</v>
      </c>
      <c r="X406" s="419" t="s">
        <v>1248</v>
      </c>
      <c r="Y406" s="422">
        <v>0.17</v>
      </c>
      <c r="Z406" s="428"/>
    </row>
    <row r="407" spans="1:29" s="181" customFormat="1" ht="12.15" customHeight="1">
      <c r="A407" s="403" t="s">
        <v>1206</v>
      </c>
      <c r="B407" s="476">
        <v>43242</v>
      </c>
      <c r="C407" s="405" t="s">
        <v>561</v>
      </c>
      <c r="D407" s="432" t="s">
        <v>562</v>
      </c>
      <c r="E407" s="406">
        <v>18891.599999999999</v>
      </c>
      <c r="F407" s="430" t="s">
        <v>1237</v>
      </c>
      <c r="G407" s="474">
        <v>43307</v>
      </c>
      <c r="H407" s="405">
        <v>60</v>
      </c>
      <c r="I407" s="474">
        <v>43308</v>
      </c>
      <c r="J407" s="412">
        <v>18891.599999999999</v>
      </c>
      <c r="K407" s="406">
        <v>0</v>
      </c>
      <c r="L407" s="406">
        <v>689</v>
      </c>
      <c r="M407" s="405" t="s">
        <v>478</v>
      </c>
      <c r="N407" s="405" t="s">
        <v>564</v>
      </c>
      <c r="O407" s="413">
        <v>8</v>
      </c>
      <c r="P407" s="414" t="s">
        <v>107</v>
      </c>
      <c r="Q407" s="414">
        <v>2361.4499999999998</v>
      </c>
      <c r="R407" s="414">
        <v>18891.599999999999</v>
      </c>
      <c r="S407" s="405" t="s">
        <v>386</v>
      </c>
      <c r="T407" s="414">
        <v>173</v>
      </c>
      <c r="U407" s="413">
        <v>1384</v>
      </c>
      <c r="V407" s="405" t="s">
        <v>1252</v>
      </c>
      <c r="W407" s="404">
        <v>43218</v>
      </c>
      <c r="X407" s="419" t="s">
        <v>1248</v>
      </c>
      <c r="Y407" s="422">
        <v>0.17</v>
      </c>
      <c r="Z407" s="428"/>
    </row>
    <row r="408" spans="1:29" s="181" customFormat="1" ht="12.15" customHeight="1">
      <c r="A408" s="403" t="s">
        <v>1253</v>
      </c>
      <c r="B408" s="476">
        <v>43172</v>
      </c>
      <c r="C408" s="405" t="s">
        <v>1254</v>
      </c>
      <c r="D408" s="432" t="s">
        <v>1255</v>
      </c>
      <c r="E408" s="406">
        <v>33000</v>
      </c>
      <c r="F408" s="430" t="s">
        <v>1256</v>
      </c>
      <c r="G408" s="474">
        <v>43202</v>
      </c>
      <c r="H408" s="405">
        <v>30</v>
      </c>
      <c r="I408" s="474" t="s">
        <v>1257</v>
      </c>
      <c r="J408" s="412">
        <v>3403</v>
      </c>
      <c r="K408" s="406">
        <v>0</v>
      </c>
      <c r="L408" s="406">
        <v>335</v>
      </c>
      <c r="M408" s="405" t="s">
        <v>1258</v>
      </c>
      <c r="N408" s="405" t="s">
        <v>1259</v>
      </c>
      <c r="O408" s="413">
        <v>0.30936363636363601</v>
      </c>
      <c r="P408" s="414" t="s">
        <v>189</v>
      </c>
      <c r="Q408" s="414">
        <v>11000</v>
      </c>
      <c r="R408" s="414">
        <v>33000</v>
      </c>
      <c r="S408" s="405" t="s">
        <v>1260</v>
      </c>
      <c r="T408" s="414">
        <v>1000</v>
      </c>
      <c r="U408" s="413">
        <v>309.36363636363598</v>
      </c>
      <c r="V408" s="405" t="s">
        <v>1261</v>
      </c>
      <c r="W408" s="404">
        <v>43168</v>
      </c>
      <c r="X408" s="419" t="s">
        <v>273</v>
      </c>
      <c r="Y408" s="422">
        <v>0.17</v>
      </c>
      <c r="Z408" s="428"/>
      <c r="AB408" s="181">
        <v>0.30936363636363601</v>
      </c>
      <c r="AC408" s="181">
        <v>309.36363636363598</v>
      </c>
    </row>
    <row r="409" spans="1:29" s="181" customFormat="1" ht="12.15" customHeight="1">
      <c r="A409" s="403" t="s">
        <v>1253</v>
      </c>
      <c r="B409" s="476">
        <v>43175</v>
      </c>
      <c r="C409" s="405" t="s">
        <v>1254</v>
      </c>
      <c r="D409" s="432" t="s">
        <v>1255</v>
      </c>
      <c r="E409" s="406">
        <v>33000</v>
      </c>
      <c r="F409" s="430" t="s">
        <v>1262</v>
      </c>
      <c r="G409" s="474">
        <v>43205</v>
      </c>
      <c r="H409" s="405">
        <v>30</v>
      </c>
      <c r="I409" s="474" t="s">
        <v>1263</v>
      </c>
      <c r="J409" s="412">
        <v>33000</v>
      </c>
      <c r="K409" s="406">
        <v>0</v>
      </c>
      <c r="L409" s="406">
        <v>454</v>
      </c>
      <c r="M409" s="405" t="s">
        <v>1258</v>
      </c>
      <c r="N409" s="405" t="s">
        <v>1259</v>
      </c>
      <c r="O409" s="413">
        <v>3</v>
      </c>
      <c r="P409" s="414" t="s">
        <v>189</v>
      </c>
      <c r="Q409" s="414">
        <v>11000</v>
      </c>
      <c r="R409" s="414">
        <v>33000</v>
      </c>
      <c r="S409" s="405" t="s">
        <v>1260</v>
      </c>
      <c r="T409" s="414">
        <v>1000</v>
      </c>
      <c r="U409" s="413">
        <v>3000</v>
      </c>
      <c r="V409" s="405" t="s">
        <v>1264</v>
      </c>
      <c r="W409" s="404">
        <v>43174</v>
      </c>
      <c r="X409" s="419" t="s">
        <v>273</v>
      </c>
      <c r="Y409" s="422">
        <v>0.17</v>
      </c>
      <c r="Z409" s="428"/>
      <c r="AB409" s="181">
        <v>3</v>
      </c>
      <c r="AC409" s="181">
        <v>3000</v>
      </c>
    </row>
    <row r="410" spans="1:29" s="181" customFormat="1" ht="12.15" customHeight="1">
      <c r="A410" s="403" t="s">
        <v>1253</v>
      </c>
      <c r="B410" s="476">
        <v>43234</v>
      </c>
      <c r="C410" s="405" t="s">
        <v>1254</v>
      </c>
      <c r="D410" s="432" t="s">
        <v>1255</v>
      </c>
      <c r="E410" s="406">
        <v>32718</v>
      </c>
      <c r="F410" s="430" t="s">
        <v>1265</v>
      </c>
      <c r="G410" s="474">
        <v>43264</v>
      </c>
      <c r="H410" s="405">
        <v>30</v>
      </c>
      <c r="I410" s="474">
        <v>43306</v>
      </c>
      <c r="J410" s="412">
        <v>19863</v>
      </c>
      <c r="K410" s="406">
        <v>12855</v>
      </c>
      <c r="L410" s="406">
        <v>276</v>
      </c>
      <c r="M410" s="405" t="s">
        <v>1266</v>
      </c>
      <c r="N410" s="405" t="s">
        <v>1259</v>
      </c>
      <c r="O410" s="413">
        <v>1.8212910324592</v>
      </c>
      <c r="P410" s="414" t="s">
        <v>189</v>
      </c>
      <c r="Q410" s="414">
        <v>10906</v>
      </c>
      <c r="R410" s="414">
        <v>32718</v>
      </c>
      <c r="S410" s="405" t="s">
        <v>1260</v>
      </c>
      <c r="T410" s="414">
        <v>1000</v>
      </c>
      <c r="U410" s="413">
        <v>1821.2910324592001</v>
      </c>
      <c r="V410" s="405" t="s">
        <v>1267</v>
      </c>
      <c r="W410" s="404">
        <v>43231</v>
      </c>
      <c r="X410" s="419" t="s">
        <v>273</v>
      </c>
      <c r="Y410" s="422">
        <v>0.16000009927257999</v>
      </c>
      <c r="Z410" s="428"/>
      <c r="AB410" s="181">
        <v>1.8212910324592</v>
      </c>
      <c r="AC410" s="181">
        <v>1821.2910324592001</v>
      </c>
    </row>
    <row r="411" spans="1:29" s="181" customFormat="1" ht="12.15" customHeight="1">
      <c r="A411" s="403" t="s">
        <v>1253</v>
      </c>
      <c r="B411" s="476">
        <v>43210</v>
      </c>
      <c r="C411" s="405" t="s">
        <v>1254</v>
      </c>
      <c r="D411" s="432" t="s">
        <v>1255</v>
      </c>
      <c r="E411" s="406">
        <v>8700</v>
      </c>
      <c r="F411" s="430" t="s">
        <v>1268</v>
      </c>
      <c r="G411" s="474">
        <v>43240</v>
      </c>
      <c r="H411" s="405">
        <v>30</v>
      </c>
      <c r="I411" s="474">
        <v>43306</v>
      </c>
      <c r="J411" s="412">
        <v>8700</v>
      </c>
      <c r="K411" s="406">
        <v>0</v>
      </c>
      <c r="L411" s="406">
        <v>554</v>
      </c>
      <c r="M411" s="405" t="s">
        <v>1269</v>
      </c>
      <c r="N411" s="405" t="s">
        <v>1270</v>
      </c>
      <c r="O411" s="413">
        <v>3</v>
      </c>
      <c r="P411" s="414" t="s">
        <v>107</v>
      </c>
      <c r="Q411" s="414">
        <v>2900</v>
      </c>
      <c r="R411" s="414">
        <v>8700</v>
      </c>
      <c r="S411" s="405" t="s">
        <v>1271</v>
      </c>
      <c r="T411" s="414">
        <v>200</v>
      </c>
      <c r="U411" s="413">
        <v>600</v>
      </c>
      <c r="V411" s="405" t="s">
        <v>1272</v>
      </c>
      <c r="W411" s="404">
        <v>43192</v>
      </c>
      <c r="X411" s="419"/>
      <c r="Y411" s="422">
        <v>0.17</v>
      </c>
      <c r="Z411" s="428"/>
    </row>
    <row r="412" spans="1:29" s="181" customFormat="1" ht="12.15" customHeight="1">
      <c r="A412" s="403" t="s">
        <v>1253</v>
      </c>
      <c r="B412" s="476">
        <v>43210</v>
      </c>
      <c r="C412" s="405" t="s">
        <v>1254</v>
      </c>
      <c r="D412" s="432" t="s">
        <v>1255</v>
      </c>
      <c r="E412" s="406">
        <v>22000</v>
      </c>
      <c r="F412" s="430" t="s">
        <v>1268</v>
      </c>
      <c r="G412" s="474">
        <v>43240</v>
      </c>
      <c r="H412" s="405">
        <v>30</v>
      </c>
      <c r="I412" s="474">
        <v>43306</v>
      </c>
      <c r="J412" s="412">
        <v>22000</v>
      </c>
      <c r="K412" s="406">
        <v>0</v>
      </c>
      <c r="L412" s="406">
        <v>554</v>
      </c>
      <c r="M412" s="405" t="s">
        <v>1266</v>
      </c>
      <c r="N412" s="405" t="s">
        <v>1259</v>
      </c>
      <c r="O412" s="413">
        <v>2</v>
      </c>
      <c r="P412" s="414" t="s">
        <v>189</v>
      </c>
      <c r="Q412" s="414">
        <v>11000</v>
      </c>
      <c r="R412" s="414">
        <v>22000</v>
      </c>
      <c r="S412" s="405" t="s">
        <v>1260</v>
      </c>
      <c r="T412" s="414">
        <v>1000</v>
      </c>
      <c r="U412" s="413">
        <v>2000</v>
      </c>
      <c r="V412" s="405" t="s">
        <v>1273</v>
      </c>
      <c r="W412" s="404">
        <v>43208</v>
      </c>
      <c r="X412" s="419"/>
      <c r="Y412" s="422">
        <v>0.17</v>
      </c>
      <c r="Z412" s="428"/>
    </row>
    <row r="413" spans="1:29" s="181" customFormat="1" ht="12.15" customHeight="1">
      <c r="A413" s="403" t="s">
        <v>1253</v>
      </c>
      <c r="B413" s="476">
        <v>43215</v>
      </c>
      <c r="C413" s="405" t="s">
        <v>1254</v>
      </c>
      <c r="D413" s="432" t="s">
        <v>1255</v>
      </c>
      <c r="E413" s="406">
        <v>33000</v>
      </c>
      <c r="F413" s="430" t="s">
        <v>1274</v>
      </c>
      <c r="G413" s="474">
        <v>43245</v>
      </c>
      <c r="H413" s="405">
        <v>30</v>
      </c>
      <c r="I413" s="474">
        <v>43306</v>
      </c>
      <c r="J413" s="412">
        <v>33000</v>
      </c>
      <c r="K413" s="406">
        <v>0</v>
      </c>
      <c r="L413" s="406">
        <v>626</v>
      </c>
      <c r="M413" s="405" t="s">
        <v>1266</v>
      </c>
      <c r="N413" s="405" t="s">
        <v>1259</v>
      </c>
      <c r="O413" s="413">
        <v>3</v>
      </c>
      <c r="P413" s="414" t="s">
        <v>189</v>
      </c>
      <c r="Q413" s="414">
        <v>11000</v>
      </c>
      <c r="R413" s="414">
        <v>33000</v>
      </c>
      <c r="S413" s="405" t="s">
        <v>1260</v>
      </c>
      <c r="T413" s="414">
        <v>1000</v>
      </c>
      <c r="U413" s="413">
        <v>3000</v>
      </c>
      <c r="V413" s="405" t="s">
        <v>1275</v>
      </c>
      <c r="W413" s="404">
        <v>43214</v>
      </c>
      <c r="X413" s="419"/>
      <c r="Y413" s="422">
        <v>0.17</v>
      </c>
      <c r="Z413" s="428"/>
    </row>
    <row r="414" spans="1:29" s="181" customFormat="1" ht="12.15" customHeight="1">
      <c r="A414" s="403" t="s">
        <v>1253</v>
      </c>
      <c r="B414" s="476">
        <v>43192</v>
      </c>
      <c r="C414" s="405" t="s">
        <v>1276</v>
      </c>
      <c r="D414" s="432" t="s">
        <v>1277</v>
      </c>
      <c r="E414" s="406">
        <v>3500</v>
      </c>
      <c r="F414" s="430" t="s">
        <v>1278</v>
      </c>
      <c r="G414" s="474">
        <v>43252</v>
      </c>
      <c r="H414" s="405">
        <v>60</v>
      </c>
      <c r="I414" s="474">
        <v>43311</v>
      </c>
      <c r="J414" s="412">
        <v>3500</v>
      </c>
      <c r="K414" s="406">
        <v>0</v>
      </c>
      <c r="L414" s="406">
        <v>133</v>
      </c>
      <c r="M414" s="405" t="s">
        <v>325</v>
      </c>
      <c r="N414" s="405" t="s">
        <v>141</v>
      </c>
      <c r="O414" s="413">
        <v>1</v>
      </c>
      <c r="P414" s="414" t="s">
        <v>107</v>
      </c>
      <c r="Q414" s="414">
        <v>3500</v>
      </c>
      <c r="R414" s="414">
        <v>3500</v>
      </c>
      <c r="S414" s="405" t="s">
        <v>142</v>
      </c>
      <c r="T414" s="414">
        <v>170</v>
      </c>
      <c r="U414" s="413">
        <v>170</v>
      </c>
      <c r="V414" s="405" t="s">
        <v>1279</v>
      </c>
      <c r="W414" s="404">
        <v>43193</v>
      </c>
      <c r="X414" s="419"/>
      <c r="Y414" s="422">
        <v>0.17</v>
      </c>
      <c r="Z414" s="428">
        <f>6200/1.17</f>
        <v>5299.1452991452998</v>
      </c>
    </row>
    <row r="415" spans="1:29" s="181" customFormat="1" ht="12.15" customHeight="1">
      <c r="A415" s="403" t="s">
        <v>1253</v>
      </c>
      <c r="B415" s="476">
        <v>43192</v>
      </c>
      <c r="C415" s="405" t="s">
        <v>1276</v>
      </c>
      <c r="D415" s="432" t="s">
        <v>1277</v>
      </c>
      <c r="E415" s="406">
        <v>5200</v>
      </c>
      <c r="F415" s="430" t="s">
        <v>1280</v>
      </c>
      <c r="G415" s="474">
        <v>43252</v>
      </c>
      <c r="H415" s="405">
        <v>60</v>
      </c>
      <c r="I415" s="474">
        <v>43311</v>
      </c>
      <c r="J415" s="412">
        <v>5200</v>
      </c>
      <c r="K415" s="406">
        <v>0</v>
      </c>
      <c r="L415" s="406">
        <v>133</v>
      </c>
      <c r="M415" s="405" t="s">
        <v>187</v>
      </c>
      <c r="N415" s="405" t="s">
        <v>188</v>
      </c>
      <c r="O415" s="413">
        <v>0.34</v>
      </c>
      <c r="P415" s="414" t="s">
        <v>189</v>
      </c>
      <c r="Q415" s="414">
        <v>15294.1176470588</v>
      </c>
      <c r="R415" s="414">
        <v>5200</v>
      </c>
      <c r="S415" s="405" t="s">
        <v>190</v>
      </c>
      <c r="T415" s="414">
        <v>170</v>
      </c>
      <c r="U415" s="413">
        <v>340</v>
      </c>
      <c r="V415" s="405" t="s">
        <v>1279</v>
      </c>
      <c r="W415" s="404">
        <v>43193</v>
      </c>
      <c r="X415" s="419"/>
      <c r="Y415" s="422">
        <v>0.17</v>
      </c>
      <c r="Z415" s="428"/>
    </row>
    <row r="416" spans="1:29" s="181" customFormat="1" ht="12.15" customHeight="1">
      <c r="A416" s="403" t="s">
        <v>1253</v>
      </c>
      <c r="B416" s="476">
        <v>43200</v>
      </c>
      <c r="C416" s="405" t="s">
        <v>1276</v>
      </c>
      <c r="D416" s="432" t="s">
        <v>1277</v>
      </c>
      <c r="E416" s="406">
        <v>350</v>
      </c>
      <c r="F416" s="430" t="s">
        <v>1281</v>
      </c>
      <c r="G416" s="474">
        <v>43260</v>
      </c>
      <c r="H416" s="405">
        <v>60</v>
      </c>
      <c r="I416" s="474">
        <v>43311</v>
      </c>
      <c r="J416" s="412">
        <v>350</v>
      </c>
      <c r="K416" s="406">
        <v>0</v>
      </c>
      <c r="L416" s="406">
        <v>217</v>
      </c>
      <c r="M416" s="405" t="s">
        <v>1282</v>
      </c>
      <c r="N416" s="405" t="s">
        <v>418</v>
      </c>
      <c r="O416" s="413">
        <v>1</v>
      </c>
      <c r="P416" s="414" t="s">
        <v>107</v>
      </c>
      <c r="Q416" s="414">
        <v>350</v>
      </c>
      <c r="R416" s="414">
        <v>350</v>
      </c>
      <c r="S416" s="405" t="s">
        <v>419</v>
      </c>
      <c r="T416" s="414">
        <v>17</v>
      </c>
      <c r="U416" s="413">
        <v>17</v>
      </c>
      <c r="V416" s="405" t="s">
        <v>1283</v>
      </c>
      <c r="W416" s="404">
        <v>43198</v>
      </c>
      <c r="X416" s="419"/>
      <c r="Y416" s="422">
        <v>0.17</v>
      </c>
      <c r="Z416" s="428"/>
    </row>
    <row r="417" spans="1:30" s="181" customFormat="1" ht="12.15" customHeight="1">
      <c r="A417" s="403" t="s">
        <v>1253</v>
      </c>
      <c r="B417" s="476">
        <v>43200</v>
      </c>
      <c r="C417" s="405" t="s">
        <v>1276</v>
      </c>
      <c r="D417" s="432" t="s">
        <v>1277</v>
      </c>
      <c r="E417" s="406">
        <v>780</v>
      </c>
      <c r="F417" s="430" t="s">
        <v>1281</v>
      </c>
      <c r="G417" s="474">
        <v>43260</v>
      </c>
      <c r="H417" s="405">
        <v>60</v>
      </c>
      <c r="I417" s="474">
        <v>43311</v>
      </c>
      <c r="J417" s="412">
        <v>780</v>
      </c>
      <c r="K417" s="406">
        <v>0</v>
      </c>
      <c r="L417" s="406">
        <v>217</v>
      </c>
      <c r="M417" s="405" t="s">
        <v>338</v>
      </c>
      <c r="N417" s="405" t="s">
        <v>173</v>
      </c>
      <c r="O417" s="413">
        <v>3</v>
      </c>
      <c r="P417" s="414" t="s">
        <v>107</v>
      </c>
      <c r="Q417" s="414">
        <v>260</v>
      </c>
      <c r="R417" s="414">
        <v>780</v>
      </c>
      <c r="S417" s="405" t="s">
        <v>293</v>
      </c>
      <c r="T417" s="414">
        <v>17</v>
      </c>
      <c r="U417" s="413">
        <v>51</v>
      </c>
      <c r="V417" s="405" t="s">
        <v>1284</v>
      </c>
      <c r="W417" s="404">
        <v>43200</v>
      </c>
      <c r="X417" s="419"/>
      <c r="Y417" s="422">
        <v>0.17</v>
      </c>
      <c r="Z417" s="428"/>
    </row>
    <row r="418" spans="1:30" s="181" customFormat="1" ht="12.15" customHeight="1">
      <c r="A418" s="403" t="s">
        <v>1253</v>
      </c>
      <c r="B418" s="476">
        <v>43048</v>
      </c>
      <c r="C418" s="405" t="s">
        <v>1285</v>
      </c>
      <c r="D418" s="432" t="s">
        <v>1286</v>
      </c>
      <c r="E418" s="406">
        <v>15000</v>
      </c>
      <c r="F418" s="430" t="s">
        <v>1287</v>
      </c>
      <c r="G418" s="474">
        <v>43108</v>
      </c>
      <c r="H418" s="405">
        <v>60</v>
      </c>
      <c r="I418" s="474" t="s">
        <v>1288</v>
      </c>
      <c r="J418" s="412">
        <v>13000</v>
      </c>
      <c r="K418" s="406">
        <v>0</v>
      </c>
      <c r="L418" s="406">
        <v>295</v>
      </c>
      <c r="M418" s="405" t="s">
        <v>501</v>
      </c>
      <c r="N418" s="405" t="s">
        <v>385</v>
      </c>
      <c r="O418" s="413">
        <v>4.3333333333333304</v>
      </c>
      <c r="P418" s="414" t="s">
        <v>107</v>
      </c>
      <c r="Q418" s="414">
        <v>3000</v>
      </c>
      <c r="R418" s="414">
        <v>15000</v>
      </c>
      <c r="S418" s="405" t="s">
        <v>386</v>
      </c>
      <c r="T418" s="414">
        <v>180</v>
      </c>
      <c r="U418" s="413">
        <v>780</v>
      </c>
      <c r="V418" s="405" t="s">
        <v>1289</v>
      </c>
      <c r="W418" s="404">
        <v>43035</v>
      </c>
      <c r="X418" s="419" t="s">
        <v>273</v>
      </c>
      <c r="Y418" s="422">
        <v>0.17</v>
      </c>
      <c r="AB418" s="181">
        <v>4.3333333333333304</v>
      </c>
      <c r="AC418" s="181">
        <v>780</v>
      </c>
      <c r="AD418" s="386"/>
    </row>
    <row r="419" spans="1:30" s="181" customFormat="1" ht="12.15" customHeight="1">
      <c r="A419" s="403" t="s">
        <v>1253</v>
      </c>
      <c r="B419" s="476">
        <v>43172</v>
      </c>
      <c r="C419" s="405" t="s">
        <v>1285</v>
      </c>
      <c r="D419" s="432" t="s">
        <v>1286</v>
      </c>
      <c r="E419" s="406">
        <v>15000</v>
      </c>
      <c r="F419" s="430" t="s">
        <v>1290</v>
      </c>
      <c r="G419" s="474">
        <v>43232</v>
      </c>
      <c r="H419" s="405">
        <v>60</v>
      </c>
      <c r="I419" s="474">
        <v>43309</v>
      </c>
      <c r="J419" s="412">
        <v>12000</v>
      </c>
      <c r="K419" s="406">
        <v>3000</v>
      </c>
      <c r="L419" s="406">
        <v>328</v>
      </c>
      <c r="M419" s="405" t="s">
        <v>524</v>
      </c>
      <c r="N419" s="405" t="s">
        <v>385</v>
      </c>
      <c r="O419" s="413">
        <v>4</v>
      </c>
      <c r="P419" s="414" t="s">
        <v>107</v>
      </c>
      <c r="Q419" s="414">
        <v>3000</v>
      </c>
      <c r="R419" s="414">
        <v>15000</v>
      </c>
      <c r="S419" s="405" t="s">
        <v>386</v>
      </c>
      <c r="T419" s="414">
        <v>180</v>
      </c>
      <c r="U419" s="413">
        <v>720</v>
      </c>
      <c r="V419" s="405" t="s">
        <v>1291</v>
      </c>
      <c r="W419" s="404">
        <v>43110</v>
      </c>
      <c r="X419" s="419" t="s">
        <v>273</v>
      </c>
      <c r="Y419" s="422">
        <v>0.17</v>
      </c>
      <c r="Z419" s="428"/>
      <c r="AB419" s="181">
        <v>4</v>
      </c>
      <c r="AC419" s="181">
        <v>720</v>
      </c>
    </row>
    <row r="420" spans="1:30" s="181" customFormat="1" ht="12.15" customHeight="1">
      <c r="A420" s="403" t="s">
        <v>1253</v>
      </c>
      <c r="B420" s="476">
        <v>43085</v>
      </c>
      <c r="C420" s="405" t="s">
        <v>1285</v>
      </c>
      <c r="D420" s="432" t="s">
        <v>1286</v>
      </c>
      <c r="E420" s="406">
        <v>30000</v>
      </c>
      <c r="F420" s="430" t="s">
        <v>1292</v>
      </c>
      <c r="G420" s="474">
        <v>43145</v>
      </c>
      <c r="H420" s="405">
        <v>60</v>
      </c>
      <c r="I420" s="474">
        <v>43309</v>
      </c>
      <c r="J420" s="412">
        <v>30000</v>
      </c>
      <c r="K420" s="406">
        <v>0</v>
      </c>
      <c r="L420" s="406">
        <v>438</v>
      </c>
      <c r="M420" s="405" t="s">
        <v>501</v>
      </c>
      <c r="N420" s="405" t="s">
        <v>385</v>
      </c>
      <c r="O420" s="413">
        <v>10</v>
      </c>
      <c r="P420" s="414" t="s">
        <v>107</v>
      </c>
      <c r="Q420" s="414">
        <v>3000</v>
      </c>
      <c r="R420" s="414">
        <v>30000</v>
      </c>
      <c r="S420" s="405" t="s">
        <v>386</v>
      </c>
      <c r="T420" s="414">
        <v>180</v>
      </c>
      <c r="U420" s="413">
        <v>1800</v>
      </c>
      <c r="V420" s="405" t="s">
        <v>1293</v>
      </c>
      <c r="W420" s="404">
        <v>43043</v>
      </c>
      <c r="X420" s="419"/>
      <c r="Y420" s="422">
        <v>0.17</v>
      </c>
      <c r="Z420" s="428"/>
    </row>
    <row r="421" spans="1:30" s="181" customFormat="1" ht="12.15" customHeight="1">
      <c r="A421" s="403" t="s">
        <v>1253</v>
      </c>
      <c r="B421" s="476">
        <v>43085</v>
      </c>
      <c r="C421" s="405" t="s">
        <v>1285</v>
      </c>
      <c r="D421" s="432" t="s">
        <v>1286</v>
      </c>
      <c r="E421" s="406">
        <v>15000</v>
      </c>
      <c r="F421" s="430" t="s">
        <v>1292</v>
      </c>
      <c r="G421" s="474">
        <v>43145</v>
      </c>
      <c r="H421" s="405">
        <v>60</v>
      </c>
      <c r="I421" s="474">
        <v>43309</v>
      </c>
      <c r="J421" s="412">
        <v>15000</v>
      </c>
      <c r="K421" s="406">
        <v>0</v>
      </c>
      <c r="L421" s="406">
        <v>438</v>
      </c>
      <c r="M421" s="405" t="s">
        <v>501</v>
      </c>
      <c r="N421" s="405" t="s">
        <v>385</v>
      </c>
      <c r="O421" s="413">
        <v>5</v>
      </c>
      <c r="P421" s="414" t="s">
        <v>107</v>
      </c>
      <c r="Q421" s="414">
        <v>3000</v>
      </c>
      <c r="R421" s="414">
        <v>15000</v>
      </c>
      <c r="S421" s="405" t="s">
        <v>386</v>
      </c>
      <c r="T421" s="414">
        <v>180</v>
      </c>
      <c r="U421" s="413">
        <v>900</v>
      </c>
      <c r="V421" s="405" t="s">
        <v>1294</v>
      </c>
      <c r="W421" s="404">
        <v>43064</v>
      </c>
      <c r="X421" s="419"/>
      <c r="Y421" s="422">
        <v>0.17</v>
      </c>
      <c r="Z421" s="428"/>
    </row>
    <row r="422" spans="1:30" s="181" customFormat="1" ht="12.15" customHeight="1">
      <c r="A422" s="403" t="s">
        <v>1253</v>
      </c>
      <c r="B422" s="476">
        <v>43111</v>
      </c>
      <c r="C422" s="405" t="s">
        <v>1285</v>
      </c>
      <c r="D422" s="432" t="s">
        <v>1286</v>
      </c>
      <c r="E422" s="406">
        <v>30000</v>
      </c>
      <c r="F422" s="430" t="s">
        <v>1295</v>
      </c>
      <c r="G422" s="474">
        <v>43171</v>
      </c>
      <c r="H422" s="405">
        <v>60</v>
      </c>
      <c r="I422" s="474">
        <v>43309</v>
      </c>
      <c r="J422" s="412">
        <v>30000</v>
      </c>
      <c r="K422" s="406">
        <v>0</v>
      </c>
      <c r="L422" s="406">
        <v>264</v>
      </c>
      <c r="M422" s="405" t="s">
        <v>524</v>
      </c>
      <c r="N422" s="405" t="s">
        <v>385</v>
      </c>
      <c r="O422" s="413">
        <v>10</v>
      </c>
      <c r="P422" s="414" t="s">
        <v>107</v>
      </c>
      <c r="Q422" s="414">
        <v>3000</v>
      </c>
      <c r="R422" s="414">
        <v>30000</v>
      </c>
      <c r="S422" s="405" t="s">
        <v>386</v>
      </c>
      <c r="T422" s="414">
        <v>180</v>
      </c>
      <c r="U422" s="413">
        <v>1800</v>
      </c>
      <c r="V422" s="405" t="s">
        <v>1296</v>
      </c>
      <c r="W422" s="404">
        <v>43092</v>
      </c>
      <c r="X422" s="419"/>
      <c r="Y422" s="422">
        <v>0.17</v>
      </c>
      <c r="Z422" s="428"/>
    </row>
    <row r="423" spans="1:30" s="181" customFormat="1" ht="12.15" customHeight="1">
      <c r="A423" s="403" t="s">
        <v>1253</v>
      </c>
      <c r="B423" s="476">
        <v>43102</v>
      </c>
      <c r="C423" s="405" t="s">
        <v>1297</v>
      </c>
      <c r="D423" s="432" t="s">
        <v>1298</v>
      </c>
      <c r="E423" s="406">
        <v>2800</v>
      </c>
      <c r="F423" s="430" t="s">
        <v>1299</v>
      </c>
      <c r="G423" s="474">
        <v>43192</v>
      </c>
      <c r="H423" s="405">
        <v>90</v>
      </c>
      <c r="I423" s="474" t="s">
        <v>1300</v>
      </c>
      <c r="J423" s="412">
        <v>2400</v>
      </c>
      <c r="K423" s="406">
        <v>0</v>
      </c>
      <c r="L423" s="406">
        <v>19</v>
      </c>
      <c r="M423" s="405" t="s">
        <v>346</v>
      </c>
      <c r="N423" s="405" t="s">
        <v>123</v>
      </c>
      <c r="O423" s="413">
        <v>0.85714285714285698</v>
      </c>
      <c r="P423" s="414" t="s">
        <v>107</v>
      </c>
      <c r="Q423" s="414">
        <v>2800</v>
      </c>
      <c r="R423" s="414">
        <v>2800</v>
      </c>
      <c r="S423" s="405" t="s">
        <v>124</v>
      </c>
      <c r="T423" s="414">
        <v>170</v>
      </c>
      <c r="U423" s="413">
        <v>145.71428571428601</v>
      </c>
      <c r="V423" s="405" t="s">
        <v>1301</v>
      </c>
      <c r="W423" s="404">
        <v>43102</v>
      </c>
      <c r="X423" s="419" t="s">
        <v>273</v>
      </c>
      <c r="Y423" s="422">
        <v>0.17</v>
      </c>
      <c r="Z423" s="428"/>
      <c r="AB423" s="181">
        <v>0.85714285714285698</v>
      </c>
      <c r="AC423" s="181">
        <v>145.71428571428601</v>
      </c>
    </row>
    <row r="424" spans="1:30" s="181" customFormat="1" ht="12.15" customHeight="1">
      <c r="A424" s="403" t="s">
        <v>1253</v>
      </c>
      <c r="B424" s="476">
        <v>43172</v>
      </c>
      <c r="C424" s="405" t="s">
        <v>1302</v>
      </c>
      <c r="D424" s="432" t="s">
        <v>1303</v>
      </c>
      <c r="E424" s="406">
        <v>11000</v>
      </c>
      <c r="F424" s="430" t="s">
        <v>1304</v>
      </c>
      <c r="G424" s="474">
        <v>43172</v>
      </c>
      <c r="H424" s="405" t="s">
        <v>352</v>
      </c>
      <c r="I424" s="474">
        <v>43308</v>
      </c>
      <c r="J424" s="412">
        <v>6950</v>
      </c>
      <c r="K424" s="406">
        <v>4050</v>
      </c>
      <c r="L424" s="406">
        <v>359</v>
      </c>
      <c r="M424" s="405" t="s">
        <v>972</v>
      </c>
      <c r="N424" s="405" t="s">
        <v>1071</v>
      </c>
      <c r="O424" s="413">
        <v>2.52727272727273</v>
      </c>
      <c r="P424" s="414" t="s">
        <v>107</v>
      </c>
      <c r="Q424" s="414">
        <v>2750</v>
      </c>
      <c r="R424" s="414">
        <v>11000</v>
      </c>
      <c r="S424" s="405" t="s">
        <v>1072</v>
      </c>
      <c r="T424" s="414">
        <v>170</v>
      </c>
      <c r="U424" s="413">
        <v>429.63636363636402</v>
      </c>
      <c r="V424" s="405" t="s">
        <v>1305</v>
      </c>
      <c r="W424" s="404">
        <v>43161</v>
      </c>
      <c r="X424" s="419" t="s">
        <v>273</v>
      </c>
      <c r="Y424" s="422">
        <v>0.17</v>
      </c>
      <c r="Z424" s="428"/>
      <c r="AB424" s="181">
        <v>2.52727272727273</v>
      </c>
      <c r="AC424" s="181">
        <v>429.63636363636402</v>
      </c>
    </row>
    <row r="425" spans="1:30" s="181" customFormat="1" ht="12.15" customHeight="1">
      <c r="A425" s="403" t="s">
        <v>1253</v>
      </c>
      <c r="B425" s="476">
        <v>43172</v>
      </c>
      <c r="C425" s="405" t="s">
        <v>1302</v>
      </c>
      <c r="D425" s="432" t="s">
        <v>1303</v>
      </c>
      <c r="E425" s="406">
        <v>8250</v>
      </c>
      <c r="F425" s="430" t="s">
        <v>1306</v>
      </c>
      <c r="G425" s="474">
        <v>43172</v>
      </c>
      <c r="H425" s="405" t="s">
        <v>352</v>
      </c>
      <c r="I425" s="474">
        <v>43308</v>
      </c>
      <c r="J425" s="412">
        <v>8250</v>
      </c>
      <c r="K425" s="406">
        <v>0</v>
      </c>
      <c r="L425" s="406">
        <v>310</v>
      </c>
      <c r="M425" s="405" t="s">
        <v>972</v>
      </c>
      <c r="N425" s="405" t="s">
        <v>1071</v>
      </c>
      <c r="O425" s="413">
        <v>3</v>
      </c>
      <c r="P425" s="414" t="s">
        <v>107</v>
      </c>
      <c r="Q425" s="414">
        <v>2750</v>
      </c>
      <c r="R425" s="414">
        <v>8250</v>
      </c>
      <c r="S425" s="405" t="s">
        <v>1072</v>
      </c>
      <c r="T425" s="414">
        <v>170</v>
      </c>
      <c r="U425" s="413">
        <v>510</v>
      </c>
      <c r="V425" s="405" t="s">
        <v>1307</v>
      </c>
      <c r="W425" s="404">
        <v>43172</v>
      </c>
      <c r="X425" s="419"/>
      <c r="Y425" s="422">
        <v>0.17</v>
      </c>
      <c r="Z425" s="428"/>
    </row>
    <row r="426" spans="1:30" s="181" customFormat="1" ht="12.15" customHeight="1">
      <c r="A426" s="403" t="s">
        <v>1253</v>
      </c>
      <c r="B426" s="476">
        <v>43172</v>
      </c>
      <c r="C426" s="405" t="s">
        <v>1302</v>
      </c>
      <c r="D426" s="432" t="s">
        <v>1303</v>
      </c>
      <c r="E426" s="406">
        <v>4800</v>
      </c>
      <c r="F426" s="430" t="s">
        <v>1306</v>
      </c>
      <c r="G426" s="474">
        <v>43172</v>
      </c>
      <c r="H426" s="405" t="s">
        <v>352</v>
      </c>
      <c r="I426" s="474">
        <v>43308</v>
      </c>
      <c r="J426" s="412">
        <v>4800</v>
      </c>
      <c r="K426" s="406">
        <v>0</v>
      </c>
      <c r="L426" s="406">
        <v>310</v>
      </c>
      <c r="M426" s="405" t="s">
        <v>487</v>
      </c>
      <c r="N426" s="405" t="s">
        <v>188</v>
      </c>
      <c r="O426" s="413">
        <v>2</v>
      </c>
      <c r="P426" s="414" t="s">
        <v>107</v>
      </c>
      <c r="Q426" s="414">
        <v>2400</v>
      </c>
      <c r="R426" s="414">
        <v>4800</v>
      </c>
      <c r="S426" s="405" t="s">
        <v>190</v>
      </c>
      <c r="T426" s="414">
        <v>170</v>
      </c>
      <c r="U426" s="413">
        <v>340</v>
      </c>
      <c r="V426" s="405" t="s">
        <v>1307</v>
      </c>
      <c r="W426" s="404">
        <v>43172</v>
      </c>
      <c r="X426" s="419"/>
      <c r="Y426" s="422">
        <v>0.17</v>
      </c>
      <c r="Z426" s="428"/>
    </row>
    <row r="427" spans="1:30" s="181" customFormat="1" ht="12.15" customHeight="1">
      <c r="A427" s="403" t="s">
        <v>1253</v>
      </c>
      <c r="B427" s="476">
        <v>43304</v>
      </c>
      <c r="C427" s="405" t="s">
        <v>1308</v>
      </c>
      <c r="D427" s="432" t="s">
        <v>1309</v>
      </c>
      <c r="E427" s="406">
        <v>10000</v>
      </c>
      <c r="F427" s="430" t="s">
        <v>1310</v>
      </c>
      <c r="G427" s="474">
        <v>43334</v>
      </c>
      <c r="H427" s="405">
        <v>30</v>
      </c>
      <c r="I427" s="474">
        <v>43306</v>
      </c>
      <c r="J427" s="412">
        <v>10000</v>
      </c>
      <c r="K427" s="406">
        <v>0</v>
      </c>
      <c r="L427" s="406">
        <v>672</v>
      </c>
      <c r="M427" s="405" t="s">
        <v>342</v>
      </c>
      <c r="N427" s="405" t="s">
        <v>284</v>
      </c>
      <c r="O427" s="413">
        <v>0.68</v>
      </c>
      <c r="P427" s="414" t="s">
        <v>189</v>
      </c>
      <c r="Q427" s="414">
        <v>14705.8823529412</v>
      </c>
      <c r="R427" s="414">
        <v>10000</v>
      </c>
      <c r="S427" s="405" t="s">
        <v>285</v>
      </c>
      <c r="T427" s="414">
        <v>170</v>
      </c>
      <c r="U427" s="413">
        <v>680</v>
      </c>
      <c r="V427" s="405" t="s">
        <v>1311</v>
      </c>
      <c r="W427" s="404">
        <v>43305</v>
      </c>
      <c r="X427" s="419"/>
      <c r="Y427" s="422">
        <v>0.15999995360000199</v>
      </c>
      <c r="Z427" s="428"/>
    </row>
    <row r="428" spans="1:30" s="181" customFormat="1" ht="12.15" customHeight="1">
      <c r="A428" s="403" t="s">
        <v>1253</v>
      </c>
      <c r="B428" s="476">
        <v>43304</v>
      </c>
      <c r="C428" s="405" t="s">
        <v>1308</v>
      </c>
      <c r="D428" s="432" t="s">
        <v>1309</v>
      </c>
      <c r="E428" s="406">
        <v>2600</v>
      </c>
      <c r="F428" s="430" t="s">
        <v>1310</v>
      </c>
      <c r="G428" s="474">
        <v>43334</v>
      </c>
      <c r="H428" s="405">
        <v>30</v>
      </c>
      <c r="I428" s="474">
        <v>43306</v>
      </c>
      <c r="J428" s="412">
        <v>2600</v>
      </c>
      <c r="K428" s="406">
        <v>0</v>
      </c>
      <c r="L428" s="406">
        <v>672</v>
      </c>
      <c r="M428" s="405" t="s">
        <v>187</v>
      </c>
      <c r="N428" s="405" t="s">
        <v>188</v>
      </c>
      <c r="O428" s="413">
        <v>0.17</v>
      </c>
      <c r="P428" s="414" t="s">
        <v>189</v>
      </c>
      <c r="Q428" s="414">
        <v>15294.1176470588</v>
      </c>
      <c r="R428" s="414">
        <v>2600</v>
      </c>
      <c r="S428" s="405" t="s">
        <v>190</v>
      </c>
      <c r="T428" s="414">
        <v>170</v>
      </c>
      <c r="U428" s="413">
        <v>170</v>
      </c>
      <c r="V428" s="405" t="s">
        <v>1311</v>
      </c>
      <c r="W428" s="404">
        <v>43305</v>
      </c>
      <c r="X428" s="419"/>
      <c r="Y428" s="422">
        <v>0.15999995360000199</v>
      </c>
      <c r="Z428" s="428"/>
    </row>
    <row r="429" spans="1:30" s="181" customFormat="1" ht="12.15" customHeight="1">
      <c r="A429" s="403" t="s">
        <v>1253</v>
      </c>
      <c r="B429" s="476">
        <v>43304</v>
      </c>
      <c r="C429" s="405" t="s">
        <v>1308</v>
      </c>
      <c r="D429" s="432" t="s">
        <v>1309</v>
      </c>
      <c r="E429" s="406">
        <v>16800</v>
      </c>
      <c r="F429" s="430" t="s">
        <v>1312</v>
      </c>
      <c r="G429" s="474">
        <v>43334</v>
      </c>
      <c r="H429" s="405">
        <v>30</v>
      </c>
      <c r="I429" s="474">
        <v>43306</v>
      </c>
      <c r="J429" s="412">
        <v>16800</v>
      </c>
      <c r="K429" s="406">
        <v>0</v>
      </c>
      <c r="L429" s="406">
        <v>683</v>
      </c>
      <c r="M429" s="405" t="s">
        <v>1313</v>
      </c>
      <c r="N429" s="405" t="s">
        <v>1314</v>
      </c>
      <c r="O429" s="413">
        <v>6</v>
      </c>
      <c r="P429" s="414" t="s">
        <v>107</v>
      </c>
      <c r="Q429" s="414">
        <v>2800</v>
      </c>
      <c r="R429" s="414">
        <v>16800</v>
      </c>
      <c r="S429" s="405" t="s">
        <v>1315</v>
      </c>
      <c r="T429" s="414">
        <v>170</v>
      </c>
      <c r="U429" s="413">
        <v>1020</v>
      </c>
      <c r="V429" s="405" t="s">
        <v>1316</v>
      </c>
      <c r="W429" s="404">
        <v>43305</v>
      </c>
      <c r="X429" s="419"/>
      <c r="Y429" s="422">
        <v>0.15999988952381999</v>
      </c>
      <c r="Z429" s="428"/>
    </row>
    <row r="430" spans="1:30" s="181" customFormat="1" ht="12.15" customHeight="1">
      <c r="A430" s="403" t="s">
        <v>1253</v>
      </c>
      <c r="B430" s="476">
        <v>43304</v>
      </c>
      <c r="C430" s="405" t="s">
        <v>1308</v>
      </c>
      <c r="D430" s="432" t="s">
        <v>1309</v>
      </c>
      <c r="E430" s="406">
        <v>5200</v>
      </c>
      <c r="F430" s="430" t="s">
        <v>1312</v>
      </c>
      <c r="G430" s="474">
        <v>43334</v>
      </c>
      <c r="H430" s="405">
        <v>30</v>
      </c>
      <c r="I430" s="474">
        <v>43306</v>
      </c>
      <c r="J430" s="412">
        <v>5200</v>
      </c>
      <c r="K430" s="406">
        <v>0</v>
      </c>
      <c r="L430" s="406">
        <v>683</v>
      </c>
      <c r="M430" s="405" t="s">
        <v>338</v>
      </c>
      <c r="N430" s="405" t="s">
        <v>173</v>
      </c>
      <c r="O430" s="413">
        <v>2</v>
      </c>
      <c r="P430" s="414" t="s">
        <v>107</v>
      </c>
      <c r="Q430" s="414">
        <v>2600</v>
      </c>
      <c r="R430" s="414">
        <v>5200</v>
      </c>
      <c r="S430" s="405" t="s">
        <v>293</v>
      </c>
      <c r="T430" s="414">
        <v>170</v>
      </c>
      <c r="U430" s="413">
        <v>340</v>
      </c>
      <c r="V430" s="405" t="s">
        <v>1316</v>
      </c>
      <c r="W430" s="404">
        <v>43305</v>
      </c>
      <c r="X430" s="419"/>
      <c r="Y430" s="422">
        <v>0.15999988952381999</v>
      </c>
      <c r="Z430" s="428"/>
    </row>
    <row r="431" spans="1:30" s="181" customFormat="1" ht="12.15" customHeight="1">
      <c r="A431" s="403" t="s">
        <v>1253</v>
      </c>
      <c r="B431" s="476">
        <v>43304</v>
      </c>
      <c r="C431" s="405" t="s">
        <v>1308</v>
      </c>
      <c r="D431" s="432" t="s">
        <v>1309</v>
      </c>
      <c r="E431" s="406">
        <v>3500</v>
      </c>
      <c r="F431" s="430" t="s">
        <v>1312</v>
      </c>
      <c r="G431" s="474">
        <v>43334</v>
      </c>
      <c r="H431" s="405">
        <v>30</v>
      </c>
      <c r="I431" s="474">
        <v>43306</v>
      </c>
      <c r="J431" s="412">
        <v>3500</v>
      </c>
      <c r="K431" s="406">
        <v>0</v>
      </c>
      <c r="L431" s="406">
        <v>683</v>
      </c>
      <c r="M431" s="405" t="s">
        <v>325</v>
      </c>
      <c r="N431" s="405" t="s">
        <v>784</v>
      </c>
      <c r="O431" s="413">
        <v>1</v>
      </c>
      <c r="P431" s="414" t="s">
        <v>107</v>
      </c>
      <c r="Q431" s="414">
        <v>3500</v>
      </c>
      <c r="R431" s="414">
        <v>3500</v>
      </c>
      <c r="S431" s="405" t="s">
        <v>142</v>
      </c>
      <c r="T431" s="414">
        <v>170</v>
      </c>
      <c r="U431" s="413">
        <v>170</v>
      </c>
      <c r="V431" s="405" t="s">
        <v>1316</v>
      </c>
      <c r="W431" s="404">
        <v>43305</v>
      </c>
      <c r="X431" s="419"/>
      <c r="Y431" s="422">
        <v>0.15999988952381999</v>
      </c>
      <c r="Z431" s="428"/>
    </row>
    <row r="432" spans="1:30" s="181" customFormat="1" ht="12.15" customHeight="1">
      <c r="A432" s="403" t="s">
        <v>1253</v>
      </c>
      <c r="B432" s="476">
        <v>43304</v>
      </c>
      <c r="C432" s="405" t="s">
        <v>1308</v>
      </c>
      <c r="D432" s="432" t="s">
        <v>1309</v>
      </c>
      <c r="E432" s="406">
        <v>2750</v>
      </c>
      <c r="F432" s="430" t="s">
        <v>1312</v>
      </c>
      <c r="G432" s="474">
        <v>43334</v>
      </c>
      <c r="H432" s="405">
        <v>30</v>
      </c>
      <c r="I432" s="474">
        <v>43306</v>
      </c>
      <c r="J432" s="412">
        <v>2750</v>
      </c>
      <c r="K432" s="406">
        <v>0</v>
      </c>
      <c r="L432" s="406">
        <v>683</v>
      </c>
      <c r="M432" s="405" t="s">
        <v>1317</v>
      </c>
      <c r="N432" s="405" t="s">
        <v>1318</v>
      </c>
      <c r="O432" s="413">
        <v>1</v>
      </c>
      <c r="P432" s="414" t="s">
        <v>107</v>
      </c>
      <c r="Q432" s="414">
        <v>2750</v>
      </c>
      <c r="R432" s="414">
        <v>2750</v>
      </c>
      <c r="S432" s="405" t="s">
        <v>1319</v>
      </c>
      <c r="T432" s="414">
        <v>200</v>
      </c>
      <c r="U432" s="413">
        <v>200</v>
      </c>
      <c r="V432" s="405" t="s">
        <v>1316</v>
      </c>
      <c r="W432" s="404">
        <v>43305</v>
      </c>
      <c r="X432" s="419"/>
      <c r="Y432" s="422">
        <v>0.15999988952381999</v>
      </c>
      <c r="Z432" s="428"/>
    </row>
    <row r="433" spans="1:30" s="181" customFormat="1" ht="12.15" customHeight="1">
      <c r="A433" s="403" t="s">
        <v>1253</v>
      </c>
      <c r="B433" s="476">
        <v>43304</v>
      </c>
      <c r="C433" s="405" t="s">
        <v>1308</v>
      </c>
      <c r="D433" s="432" t="s">
        <v>1309</v>
      </c>
      <c r="E433" s="406">
        <v>3300</v>
      </c>
      <c r="F433" s="430" t="s">
        <v>1312</v>
      </c>
      <c r="G433" s="474">
        <v>43334</v>
      </c>
      <c r="H433" s="405">
        <v>30</v>
      </c>
      <c r="I433" s="474">
        <v>43306</v>
      </c>
      <c r="J433" s="412">
        <v>3300</v>
      </c>
      <c r="K433" s="406">
        <v>0</v>
      </c>
      <c r="L433" s="406">
        <v>683</v>
      </c>
      <c r="M433" s="405" t="s">
        <v>411</v>
      </c>
      <c r="N433" s="405" t="s">
        <v>418</v>
      </c>
      <c r="O433" s="413">
        <v>1</v>
      </c>
      <c r="P433" s="414" t="s">
        <v>107</v>
      </c>
      <c r="Q433" s="414">
        <v>3300</v>
      </c>
      <c r="R433" s="414">
        <v>3300</v>
      </c>
      <c r="S433" s="405" t="s">
        <v>419</v>
      </c>
      <c r="T433" s="414">
        <v>170</v>
      </c>
      <c r="U433" s="413">
        <v>170</v>
      </c>
      <c r="V433" s="405" t="s">
        <v>1316</v>
      </c>
      <c r="W433" s="404">
        <v>43305</v>
      </c>
      <c r="X433" s="419"/>
      <c r="Y433" s="422">
        <v>0.15999988952381999</v>
      </c>
      <c r="Z433" s="428"/>
    </row>
    <row r="434" spans="1:30" s="181" customFormat="1" ht="12.15" customHeight="1">
      <c r="A434" s="403" t="s">
        <v>1253</v>
      </c>
      <c r="B434" s="476">
        <v>43297</v>
      </c>
      <c r="C434" s="405" t="s">
        <v>1320</v>
      </c>
      <c r="D434" s="432" t="s">
        <v>1321</v>
      </c>
      <c r="E434" s="406">
        <v>2100</v>
      </c>
      <c r="F434" s="430" t="s">
        <v>345</v>
      </c>
      <c r="G434" s="474"/>
      <c r="H434" s="405"/>
      <c r="I434" s="474">
        <v>43301</v>
      </c>
      <c r="J434" s="412">
        <v>2100</v>
      </c>
      <c r="K434" s="406">
        <v>0</v>
      </c>
      <c r="L434" s="406"/>
      <c r="M434" s="405" t="s">
        <v>346</v>
      </c>
      <c r="N434" s="405" t="s">
        <v>207</v>
      </c>
      <c r="O434" s="413">
        <v>1</v>
      </c>
      <c r="P434" s="414"/>
      <c r="Q434" s="414"/>
      <c r="R434" s="414"/>
      <c r="S434" s="405" t="s">
        <v>347</v>
      </c>
      <c r="T434" s="414">
        <v>170</v>
      </c>
      <c r="U434" s="413">
        <v>170</v>
      </c>
      <c r="V434" s="405" t="s">
        <v>1322</v>
      </c>
      <c r="W434" s="404">
        <v>43297</v>
      </c>
      <c r="X434" s="419"/>
      <c r="Y434" s="422">
        <v>0.15999957250798899</v>
      </c>
      <c r="Z434" s="428"/>
    </row>
    <row r="435" spans="1:30" s="181" customFormat="1" ht="12.15" customHeight="1">
      <c r="A435" s="403" t="s">
        <v>1253</v>
      </c>
      <c r="B435" s="476">
        <v>43297</v>
      </c>
      <c r="C435" s="405" t="s">
        <v>1320</v>
      </c>
      <c r="D435" s="432" t="s">
        <v>1321</v>
      </c>
      <c r="E435" s="406">
        <v>2100</v>
      </c>
      <c r="F435" s="430" t="s">
        <v>345</v>
      </c>
      <c r="G435" s="474"/>
      <c r="H435" s="405"/>
      <c r="I435" s="474">
        <v>43301</v>
      </c>
      <c r="J435" s="412">
        <v>2100</v>
      </c>
      <c r="K435" s="406">
        <v>0</v>
      </c>
      <c r="L435" s="406"/>
      <c r="M435" s="405" t="s">
        <v>282</v>
      </c>
      <c r="N435" s="405" t="s">
        <v>188</v>
      </c>
      <c r="O435" s="413">
        <v>1</v>
      </c>
      <c r="P435" s="414"/>
      <c r="Q435" s="414"/>
      <c r="R435" s="414"/>
      <c r="S435" s="405" t="s">
        <v>190</v>
      </c>
      <c r="T435" s="414">
        <v>170</v>
      </c>
      <c r="U435" s="413">
        <v>170</v>
      </c>
      <c r="V435" s="405" t="s">
        <v>1322</v>
      </c>
      <c r="W435" s="404">
        <v>43297</v>
      </c>
      <c r="X435" s="419"/>
      <c r="Y435" s="422">
        <v>0.15999957250798899</v>
      </c>
      <c r="Z435" s="428"/>
    </row>
    <row r="436" spans="1:30" s="181" customFormat="1" ht="12.15" customHeight="1">
      <c r="A436" s="403" t="s">
        <v>1323</v>
      </c>
      <c r="B436" s="476">
        <v>43231</v>
      </c>
      <c r="C436" s="405" t="s">
        <v>1324</v>
      </c>
      <c r="D436" s="432" t="s">
        <v>1325</v>
      </c>
      <c r="E436" s="406">
        <v>11470</v>
      </c>
      <c r="F436" s="430" t="s">
        <v>1326</v>
      </c>
      <c r="G436" s="474">
        <v>43291</v>
      </c>
      <c r="H436" s="405">
        <v>60</v>
      </c>
      <c r="I436" s="474" t="s">
        <v>1327</v>
      </c>
      <c r="J436" s="412">
        <v>11470</v>
      </c>
      <c r="K436" s="406">
        <v>0</v>
      </c>
      <c r="L436" s="406">
        <v>251</v>
      </c>
      <c r="M436" s="405" t="s">
        <v>1328</v>
      </c>
      <c r="N436" s="405" t="s">
        <v>1329</v>
      </c>
      <c r="O436" s="413">
        <v>10</v>
      </c>
      <c r="P436" s="414" t="s">
        <v>107</v>
      </c>
      <c r="Q436" s="414">
        <v>1147</v>
      </c>
      <c r="R436" s="414">
        <v>11470</v>
      </c>
      <c r="S436" s="405" t="s">
        <v>1330</v>
      </c>
      <c r="T436" s="414">
        <v>50</v>
      </c>
      <c r="U436" s="413">
        <v>500</v>
      </c>
      <c r="V436" s="405" t="s">
        <v>1331</v>
      </c>
      <c r="W436" s="404">
        <v>43232</v>
      </c>
      <c r="X436" s="419" t="s">
        <v>273</v>
      </c>
      <c r="Y436" s="422">
        <v>0.16000012136008199</v>
      </c>
      <c r="Z436" s="428"/>
      <c r="AB436" s="181">
        <v>10</v>
      </c>
      <c r="AC436" s="181">
        <v>500</v>
      </c>
    </row>
    <row r="437" spans="1:30" s="181" customFormat="1" ht="12.15" customHeight="1">
      <c r="A437" s="403" t="s">
        <v>1323</v>
      </c>
      <c r="B437" s="476">
        <v>43214</v>
      </c>
      <c r="C437" s="405" t="s">
        <v>1324</v>
      </c>
      <c r="D437" s="432" t="s">
        <v>1325</v>
      </c>
      <c r="E437" s="406">
        <v>7000</v>
      </c>
      <c r="F437" s="430" t="s">
        <v>1332</v>
      </c>
      <c r="G437" s="474">
        <v>43274</v>
      </c>
      <c r="H437" s="405">
        <v>60</v>
      </c>
      <c r="I437" s="474">
        <v>43283</v>
      </c>
      <c r="J437" s="412">
        <v>7000</v>
      </c>
      <c r="K437" s="406">
        <v>0</v>
      </c>
      <c r="L437" s="406">
        <v>590</v>
      </c>
      <c r="M437" s="405" t="s">
        <v>232</v>
      </c>
      <c r="N437" s="405" t="s">
        <v>364</v>
      </c>
      <c r="O437" s="413">
        <v>2</v>
      </c>
      <c r="P437" s="414" t="s">
        <v>107</v>
      </c>
      <c r="Q437" s="414">
        <v>3500</v>
      </c>
      <c r="R437" s="414">
        <v>7000</v>
      </c>
      <c r="S437" s="405" t="s">
        <v>365</v>
      </c>
      <c r="T437" s="414">
        <v>170</v>
      </c>
      <c r="U437" s="413">
        <v>340</v>
      </c>
      <c r="V437" s="405" t="s">
        <v>1333</v>
      </c>
      <c r="W437" s="404">
        <v>43215</v>
      </c>
      <c r="X437" s="419"/>
      <c r="Y437" s="422">
        <v>0.17</v>
      </c>
      <c r="Z437" s="428"/>
    </row>
    <row r="438" spans="1:30" s="181" customFormat="1" ht="12.15" customHeight="1">
      <c r="A438" s="403" t="s">
        <v>1323</v>
      </c>
      <c r="B438" s="476">
        <v>43291</v>
      </c>
      <c r="C438" s="405" t="s">
        <v>1334</v>
      </c>
      <c r="D438" s="432" t="s">
        <v>1335</v>
      </c>
      <c r="E438" s="406">
        <v>2500</v>
      </c>
      <c r="F438" s="430" t="s">
        <v>1336</v>
      </c>
      <c r="G438" s="474">
        <v>43291</v>
      </c>
      <c r="H438" s="405" t="s">
        <v>352</v>
      </c>
      <c r="I438" s="474">
        <v>43295</v>
      </c>
      <c r="J438" s="412">
        <v>2500</v>
      </c>
      <c r="K438" s="406">
        <v>0</v>
      </c>
      <c r="L438" s="406">
        <v>196</v>
      </c>
      <c r="M438" s="405" t="s">
        <v>232</v>
      </c>
      <c r="N438" s="405" t="s">
        <v>207</v>
      </c>
      <c r="O438" s="413">
        <v>1</v>
      </c>
      <c r="P438" s="414" t="s">
        <v>107</v>
      </c>
      <c r="Q438" s="414">
        <v>2500</v>
      </c>
      <c r="R438" s="414">
        <v>2500</v>
      </c>
      <c r="S438" s="405" t="s">
        <v>347</v>
      </c>
      <c r="T438" s="414">
        <v>170</v>
      </c>
      <c r="U438" s="413">
        <v>170</v>
      </c>
      <c r="V438" s="405" t="s">
        <v>1337</v>
      </c>
      <c r="W438" s="404">
        <v>43292</v>
      </c>
      <c r="X438" s="419"/>
      <c r="Y438" s="422">
        <v>0.16000129920145501</v>
      </c>
      <c r="Z438" s="428"/>
    </row>
    <row r="439" spans="1:30" s="181" customFormat="1" ht="12.15" customHeight="1">
      <c r="A439" s="403" t="s">
        <v>1323</v>
      </c>
      <c r="B439" s="476">
        <v>43210</v>
      </c>
      <c r="C439" s="405" t="s">
        <v>1338</v>
      </c>
      <c r="D439" s="432" t="s">
        <v>1339</v>
      </c>
      <c r="E439" s="406">
        <v>6200</v>
      </c>
      <c r="F439" s="430" t="s">
        <v>1340</v>
      </c>
      <c r="G439" s="474">
        <v>43240</v>
      </c>
      <c r="H439" s="405">
        <v>30</v>
      </c>
      <c r="I439" s="474">
        <v>43284</v>
      </c>
      <c r="J439" s="412">
        <v>6200</v>
      </c>
      <c r="K439" s="406">
        <v>0</v>
      </c>
      <c r="L439" s="406">
        <v>537</v>
      </c>
      <c r="M439" s="405" t="s">
        <v>1090</v>
      </c>
      <c r="N439" s="405" t="s">
        <v>677</v>
      </c>
      <c r="O439" s="413">
        <v>2</v>
      </c>
      <c r="P439" s="414" t="s">
        <v>107</v>
      </c>
      <c r="Q439" s="414">
        <v>3100</v>
      </c>
      <c r="R439" s="414">
        <v>6200</v>
      </c>
      <c r="S439" s="405" t="s">
        <v>678</v>
      </c>
      <c r="T439" s="414">
        <v>180</v>
      </c>
      <c r="U439" s="413">
        <v>360</v>
      </c>
      <c r="V439" s="405" t="s">
        <v>1341</v>
      </c>
      <c r="W439" s="404">
        <v>43211</v>
      </c>
      <c r="X439" s="419"/>
      <c r="Y439" s="422">
        <v>0.17</v>
      </c>
      <c r="Z439" s="428"/>
    </row>
    <row r="440" spans="1:30" s="181" customFormat="1" ht="12.15" customHeight="1">
      <c r="A440" s="403" t="s">
        <v>1323</v>
      </c>
      <c r="B440" s="476">
        <v>43224</v>
      </c>
      <c r="C440" s="405" t="s">
        <v>1338</v>
      </c>
      <c r="D440" s="432" t="s">
        <v>1339</v>
      </c>
      <c r="E440" s="406">
        <v>6742</v>
      </c>
      <c r="F440" s="430" t="s">
        <v>1342</v>
      </c>
      <c r="G440" s="474">
        <v>43254</v>
      </c>
      <c r="H440" s="405">
        <v>30</v>
      </c>
      <c r="I440" s="474">
        <v>43284</v>
      </c>
      <c r="J440" s="412">
        <v>6742</v>
      </c>
      <c r="K440" s="406">
        <v>0</v>
      </c>
      <c r="L440" s="406">
        <v>73</v>
      </c>
      <c r="M440" s="405" t="s">
        <v>232</v>
      </c>
      <c r="N440" s="405" t="s">
        <v>1343</v>
      </c>
      <c r="O440" s="413">
        <v>2</v>
      </c>
      <c r="P440" s="414" t="s">
        <v>107</v>
      </c>
      <c r="Q440" s="414">
        <v>3371</v>
      </c>
      <c r="R440" s="414">
        <v>6742</v>
      </c>
      <c r="S440" s="405" t="s">
        <v>1344</v>
      </c>
      <c r="T440" s="414">
        <v>170</v>
      </c>
      <c r="U440" s="413">
        <v>340</v>
      </c>
      <c r="V440" s="405" t="s">
        <v>1345</v>
      </c>
      <c r="W440" s="404">
        <v>43225</v>
      </c>
      <c r="X440" s="419"/>
      <c r="Y440" s="422">
        <v>0.159999793533113</v>
      </c>
      <c r="Z440" s="428"/>
    </row>
    <row r="441" spans="1:30" s="181" customFormat="1" ht="12.15" customHeight="1">
      <c r="A441" s="403" t="s">
        <v>1323</v>
      </c>
      <c r="B441" s="476">
        <v>43224</v>
      </c>
      <c r="C441" s="405" t="s">
        <v>1338</v>
      </c>
      <c r="D441" s="432" t="s">
        <v>1339</v>
      </c>
      <c r="E441" s="406">
        <v>3074</v>
      </c>
      <c r="F441" s="430" t="s">
        <v>1342</v>
      </c>
      <c r="G441" s="474">
        <v>43254</v>
      </c>
      <c r="H441" s="405">
        <v>30</v>
      </c>
      <c r="I441" s="474">
        <v>43284</v>
      </c>
      <c r="J441" s="412">
        <v>3074</v>
      </c>
      <c r="K441" s="406">
        <v>0</v>
      </c>
      <c r="L441" s="406">
        <v>73</v>
      </c>
      <c r="M441" s="405" t="s">
        <v>1090</v>
      </c>
      <c r="N441" s="405" t="s">
        <v>677</v>
      </c>
      <c r="O441" s="413">
        <v>1</v>
      </c>
      <c r="P441" s="414" t="s">
        <v>107</v>
      </c>
      <c r="Q441" s="414">
        <v>3074</v>
      </c>
      <c r="R441" s="414">
        <v>3074</v>
      </c>
      <c r="S441" s="405" t="s">
        <v>678</v>
      </c>
      <c r="T441" s="414">
        <v>180</v>
      </c>
      <c r="U441" s="413">
        <v>180</v>
      </c>
      <c r="V441" s="405" t="s">
        <v>1345</v>
      </c>
      <c r="W441" s="404">
        <v>43225</v>
      </c>
      <c r="X441" s="419"/>
      <c r="Y441" s="422">
        <v>0.159999793533113</v>
      </c>
      <c r="Z441" s="428"/>
    </row>
    <row r="442" spans="1:30" s="181" customFormat="1" ht="12.15" customHeight="1">
      <c r="A442" s="403" t="s">
        <v>1323</v>
      </c>
      <c r="B442" s="476">
        <v>43228</v>
      </c>
      <c r="C442" s="405" t="s">
        <v>1338</v>
      </c>
      <c r="D442" s="432" t="s">
        <v>1339</v>
      </c>
      <c r="E442" s="406">
        <v>2700</v>
      </c>
      <c r="F442" s="430" t="s">
        <v>1346</v>
      </c>
      <c r="G442" s="474">
        <v>43258</v>
      </c>
      <c r="H442" s="405">
        <v>30</v>
      </c>
      <c r="I442" s="474">
        <v>43284</v>
      </c>
      <c r="J442" s="412">
        <v>2700</v>
      </c>
      <c r="K442" s="406">
        <v>0</v>
      </c>
      <c r="L442" s="406">
        <v>104</v>
      </c>
      <c r="M442" s="405" t="s">
        <v>332</v>
      </c>
      <c r="N442" s="405" t="s">
        <v>114</v>
      </c>
      <c r="O442" s="413">
        <v>1</v>
      </c>
      <c r="P442" s="414" t="s">
        <v>107</v>
      </c>
      <c r="Q442" s="414">
        <v>2700</v>
      </c>
      <c r="R442" s="414">
        <v>2700</v>
      </c>
      <c r="S442" s="405" t="s">
        <v>115</v>
      </c>
      <c r="T442" s="414">
        <v>170</v>
      </c>
      <c r="U442" s="413">
        <v>170</v>
      </c>
      <c r="V442" s="405" t="s">
        <v>1347</v>
      </c>
      <c r="W442" s="404">
        <v>43228</v>
      </c>
      <c r="X442" s="419"/>
      <c r="Y442" s="422">
        <v>0.15999810963270999</v>
      </c>
      <c r="Z442" s="428"/>
    </row>
    <row r="443" spans="1:30" s="181" customFormat="1" ht="12.15" customHeight="1">
      <c r="A443" s="403" t="s">
        <v>1323</v>
      </c>
      <c r="B443" s="476">
        <v>43231</v>
      </c>
      <c r="C443" s="405" t="s">
        <v>1338</v>
      </c>
      <c r="D443" s="432" t="s">
        <v>1339</v>
      </c>
      <c r="E443" s="406">
        <v>2700</v>
      </c>
      <c r="F443" s="430" t="s">
        <v>1348</v>
      </c>
      <c r="G443" s="474">
        <v>43261</v>
      </c>
      <c r="H443" s="405">
        <v>30</v>
      </c>
      <c r="I443" s="474">
        <v>43284</v>
      </c>
      <c r="J443" s="412">
        <v>2700</v>
      </c>
      <c r="K443" s="406">
        <v>0</v>
      </c>
      <c r="L443" s="406">
        <v>247</v>
      </c>
      <c r="M443" s="405" t="s">
        <v>332</v>
      </c>
      <c r="N443" s="405" t="s">
        <v>114</v>
      </c>
      <c r="O443" s="413">
        <v>1</v>
      </c>
      <c r="P443" s="414" t="s">
        <v>107</v>
      </c>
      <c r="Q443" s="414">
        <v>2700</v>
      </c>
      <c r="R443" s="414">
        <v>2700</v>
      </c>
      <c r="S443" s="405" t="s">
        <v>115</v>
      </c>
      <c r="T443" s="414">
        <v>170</v>
      </c>
      <c r="U443" s="413">
        <v>170</v>
      </c>
      <c r="V443" s="405" t="s">
        <v>1349</v>
      </c>
      <c r="W443" s="404">
        <v>43232</v>
      </c>
      <c r="X443" s="419"/>
      <c r="Y443" s="422">
        <v>0.15999810963270999</v>
      </c>
      <c r="Z443" s="428"/>
    </row>
    <row r="444" spans="1:30" s="181" customFormat="1" ht="12.15" customHeight="1">
      <c r="A444" s="403" t="s">
        <v>1323</v>
      </c>
      <c r="B444" s="476">
        <v>43207</v>
      </c>
      <c r="C444" s="405" t="s">
        <v>1350</v>
      </c>
      <c r="D444" s="432" t="s">
        <v>1351</v>
      </c>
      <c r="E444" s="406">
        <v>8100</v>
      </c>
      <c r="F444" s="430" t="s">
        <v>1352</v>
      </c>
      <c r="G444" s="474">
        <v>43297</v>
      </c>
      <c r="H444" s="405">
        <v>90</v>
      </c>
      <c r="I444" s="474" t="s">
        <v>1353</v>
      </c>
      <c r="J444" s="412">
        <v>7958.16</v>
      </c>
      <c r="K444" s="406">
        <v>0</v>
      </c>
      <c r="L444" s="406">
        <v>391</v>
      </c>
      <c r="M444" s="405" t="s">
        <v>426</v>
      </c>
      <c r="N444" s="405" t="s">
        <v>114</v>
      </c>
      <c r="O444" s="413">
        <v>2.9474666666666698</v>
      </c>
      <c r="P444" s="414" t="s">
        <v>107</v>
      </c>
      <c r="Q444" s="414">
        <v>2700</v>
      </c>
      <c r="R444" s="414">
        <v>8100</v>
      </c>
      <c r="S444" s="405" t="s">
        <v>115</v>
      </c>
      <c r="T444" s="414">
        <v>170</v>
      </c>
      <c r="U444" s="413">
        <v>501.06933333333302</v>
      </c>
      <c r="V444" s="405" t="s">
        <v>1354</v>
      </c>
      <c r="W444" s="404">
        <v>43208</v>
      </c>
      <c r="X444" s="419" t="s">
        <v>273</v>
      </c>
      <c r="Y444" s="422">
        <v>0.17</v>
      </c>
      <c r="Z444" s="428"/>
      <c r="AB444" s="181">
        <v>2.9474666666666698</v>
      </c>
      <c r="AC444" s="181">
        <v>501.06933333333302</v>
      </c>
    </row>
    <row r="445" spans="1:30" s="181" customFormat="1" ht="12.15" customHeight="1">
      <c r="A445" s="403" t="s">
        <v>1323</v>
      </c>
      <c r="B445" s="476">
        <v>43235</v>
      </c>
      <c r="C445" s="405" t="s">
        <v>1350</v>
      </c>
      <c r="D445" s="432" t="s">
        <v>1351</v>
      </c>
      <c r="E445" s="406">
        <v>8031</v>
      </c>
      <c r="F445" s="430" t="s">
        <v>1355</v>
      </c>
      <c r="G445" s="474">
        <v>43325</v>
      </c>
      <c r="H445" s="405">
        <v>90</v>
      </c>
      <c r="I445" s="474">
        <v>43306</v>
      </c>
      <c r="J445" s="412">
        <v>6984.84</v>
      </c>
      <c r="K445" s="406">
        <v>1046.1600000000001</v>
      </c>
      <c r="L445" s="406">
        <v>298</v>
      </c>
      <c r="M445" s="405" t="s">
        <v>332</v>
      </c>
      <c r="N445" s="405" t="s">
        <v>114</v>
      </c>
      <c r="O445" s="413">
        <v>2.6092043332088202</v>
      </c>
      <c r="P445" s="414" t="s">
        <v>107</v>
      </c>
      <c r="Q445" s="414">
        <v>2677</v>
      </c>
      <c r="R445" s="414">
        <v>8031</v>
      </c>
      <c r="S445" s="405" t="s">
        <v>115</v>
      </c>
      <c r="T445" s="414">
        <v>170</v>
      </c>
      <c r="U445" s="413">
        <v>443.56473664549901</v>
      </c>
      <c r="V445" s="405" t="s">
        <v>1356</v>
      </c>
      <c r="W445" s="404">
        <v>43236</v>
      </c>
      <c r="X445" s="419" t="s">
        <v>273</v>
      </c>
      <c r="Y445" s="422">
        <v>0.15999930668700399</v>
      </c>
      <c r="Z445" s="428"/>
      <c r="AB445" s="181">
        <v>2.6092043332088202</v>
      </c>
      <c r="AC445" s="181">
        <v>443.56473664549901</v>
      </c>
    </row>
    <row r="446" spans="1:30" s="181" customFormat="1" ht="12.15" customHeight="1">
      <c r="A446" s="403" t="s">
        <v>1323</v>
      </c>
      <c r="B446" s="476">
        <v>43231</v>
      </c>
      <c r="C446" s="405" t="s">
        <v>1357</v>
      </c>
      <c r="D446" s="432" t="s">
        <v>1358</v>
      </c>
      <c r="E446" s="406">
        <v>4200</v>
      </c>
      <c r="F446" s="430" t="s">
        <v>1359</v>
      </c>
      <c r="G446" s="474">
        <v>43261</v>
      </c>
      <c r="H446" s="405">
        <v>30</v>
      </c>
      <c r="I446" s="474">
        <v>43285</v>
      </c>
      <c r="J446" s="412">
        <v>4200</v>
      </c>
      <c r="K446" s="406">
        <v>0</v>
      </c>
      <c r="L446" s="406">
        <v>235</v>
      </c>
      <c r="M446" s="405" t="s">
        <v>690</v>
      </c>
      <c r="N446" s="405" t="s">
        <v>691</v>
      </c>
      <c r="O446" s="413">
        <v>1</v>
      </c>
      <c r="P446" s="414" t="s">
        <v>107</v>
      </c>
      <c r="Q446" s="414">
        <v>4200</v>
      </c>
      <c r="R446" s="414">
        <v>4200</v>
      </c>
      <c r="S446" s="405" t="s">
        <v>692</v>
      </c>
      <c r="T446" s="414">
        <v>180</v>
      </c>
      <c r="U446" s="413">
        <v>180</v>
      </c>
      <c r="V446" s="405" t="s">
        <v>1360</v>
      </c>
      <c r="W446" s="404">
        <v>43222</v>
      </c>
      <c r="X446" s="419"/>
      <c r="Y446" s="422">
        <v>0.15999988952381999</v>
      </c>
      <c r="Z446" s="428"/>
    </row>
    <row r="447" spans="1:30" s="181" customFormat="1" ht="12.15" customHeight="1">
      <c r="A447" s="403" t="s">
        <v>1323</v>
      </c>
      <c r="B447" s="476">
        <v>43098</v>
      </c>
      <c r="C447" s="405" t="s">
        <v>1361</v>
      </c>
      <c r="D447" s="432" t="s">
        <v>1362</v>
      </c>
      <c r="E447" s="406">
        <v>7200</v>
      </c>
      <c r="F447" s="430" t="s">
        <v>1363</v>
      </c>
      <c r="G447" s="474">
        <v>43158</v>
      </c>
      <c r="H447" s="405">
        <v>60</v>
      </c>
      <c r="I447" s="474" t="s">
        <v>1364</v>
      </c>
      <c r="J447" s="412">
        <v>4808.3999999999996</v>
      </c>
      <c r="K447" s="406">
        <v>0</v>
      </c>
      <c r="L447" s="406">
        <v>846</v>
      </c>
      <c r="M447" s="405" t="s">
        <v>346</v>
      </c>
      <c r="N447" s="405" t="s">
        <v>1343</v>
      </c>
      <c r="O447" s="413">
        <v>1.3356666666666701</v>
      </c>
      <c r="P447" s="414" t="s">
        <v>107</v>
      </c>
      <c r="Q447" s="414">
        <v>3600</v>
      </c>
      <c r="R447" s="414">
        <v>7200</v>
      </c>
      <c r="S447" s="405" t="s">
        <v>1344</v>
      </c>
      <c r="T447" s="414">
        <v>170</v>
      </c>
      <c r="U447" s="413">
        <v>227.06333333333299</v>
      </c>
      <c r="V447" s="405" t="s">
        <v>1365</v>
      </c>
      <c r="W447" s="404">
        <v>43098</v>
      </c>
      <c r="X447" s="419" t="s">
        <v>273</v>
      </c>
      <c r="Y447" s="422">
        <v>0.17</v>
      </c>
      <c r="Z447" s="428">
        <f>200/1.17</f>
        <v>170.94017094017096</v>
      </c>
      <c r="AB447" s="181">
        <v>1.3356666666666701</v>
      </c>
      <c r="AC447" s="181">
        <v>227.06333333333299</v>
      </c>
      <c r="AD447" s="386"/>
    </row>
    <row r="448" spans="1:30" s="181" customFormat="1" ht="12.15" customHeight="1">
      <c r="A448" s="403" t="s">
        <v>1323</v>
      </c>
      <c r="B448" s="476">
        <v>43188</v>
      </c>
      <c r="C448" s="405" t="s">
        <v>1361</v>
      </c>
      <c r="D448" s="432" t="s">
        <v>1362</v>
      </c>
      <c r="E448" s="406">
        <v>7200</v>
      </c>
      <c r="F448" s="430" t="s">
        <v>1366</v>
      </c>
      <c r="G448" s="474">
        <v>43248</v>
      </c>
      <c r="H448" s="405">
        <v>60</v>
      </c>
      <c r="I448" s="474">
        <v>43288</v>
      </c>
      <c r="J448" s="412">
        <v>7191.6</v>
      </c>
      <c r="K448" s="406">
        <v>8.3999999999996398</v>
      </c>
      <c r="L448" s="406">
        <v>728</v>
      </c>
      <c r="M448" s="405" t="s">
        <v>122</v>
      </c>
      <c r="N448" s="405" t="s">
        <v>1343</v>
      </c>
      <c r="O448" s="413">
        <v>1.99766666666667</v>
      </c>
      <c r="P448" s="414" t="s">
        <v>107</v>
      </c>
      <c r="Q448" s="414">
        <v>3600</v>
      </c>
      <c r="R448" s="414">
        <v>7200</v>
      </c>
      <c r="S448" s="405" t="s">
        <v>1344</v>
      </c>
      <c r="T448" s="414">
        <v>170</v>
      </c>
      <c r="U448" s="413">
        <v>339.60333333333301</v>
      </c>
      <c r="V448" s="405" t="s">
        <v>1367</v>
      </c>
      <c r="W448" s="404">
        <v>43189</v>
      </c>
      <c r="X448" s="419" t="s">
        <v>273</v>
      </c>
      <c r="Y448" s="422">
        <v>0.17</v>
      </c>
      <c r="Z448" s="428"/>
      <c r="AB448" s="181">
        <v>1.99766666666667</v>
      </c>
      <c r="AC448" s="181">
        <v>339.60333333333301</v>
      </c>
    </row>
    <row r="449" spans="1:26" s="181" customFormat="1" ht="12.15" customHeight="1">
      <c r="A449" s="403" t="s">
        <v>1323</v>
      </c>
      <c r="B449" s="476">
        <v>43119</v>
      </c>
      <c r="C449" s="405" t="s">
        <v>1361</v>
      </c>
      <c r="D449" s="432" t="s">
        <v>1362</v>
      </c>
      <c r="E449" s="406">
        <v>2400</v>
      </c>
      <c r="F449" s="430" t="s">
        <v>1368</v>
      </c>
      <c r="G449" s="474">
        <v>43179</v>
      </c>
      <c r="H449" s="405">
        <v>60</v>
      </c>
      <c r="I449" s="474">
        <v>43288</v>
      </c>
      <c r="J449" s="412">
        <v>2400</v>
      </c>
      <c r="K449" s="406">
        <v>0</v>
      </c>
      <c r="L449" s="406">
        <v>454</v>
      </c>
      <c r="M449" s="405" t="s">
        <v>212</v>
      </c>
      <c r="N449" s="405" t="s">
        <v>188</v>
      </c>
      <c r="O449" s="413">
        <v>1</v>
      </c>
      <c r="P449" s="414" t="s">
        <v>107</v>
      </c>
      <c r="Q449" s="414">
        <v>2400</v>
      </c>
      <c r="R449" s="414">
        <v>2400</v>
      </c>
      <c r="S449" s="405" t="s">
        <v>190</v>
      </c>
      <c r="T449" s="414">
        <v>170</v>
      </c>
      <c r="U449" s="413">
        <v>170</v>
      </c>
      <c r="V449" s="405" t="s">
        <v>1369</v>
      </c>
      <c r="W449" s="404">
        <v>43120</v>
      </c>
      <c r="X449" s="419"/>
      <c r="Y449" s="422">
        <v>0.17</v>
      </c>
      <c r="Z449" s="428"/>
    </row>
    <row r="450" spans="1:26" s="181" customFormat="1" ht="12.15" customHeight="1">
      <c r="A450" s="403" t="s">
        <v>1323</v>
      </c>
      <c r="B450" s="476">
        <v>43206</v>
      </c>
      <c r="C450" s="405" t="s">
        <v>1370</v>
      </c>
      <c r="D450" s="432" t="s">
        <v>1371</v>
      </c>
      <c r="E450" s="406">
        <v>5400</v>
      </c>
      <c r="F450" s="430" t="s">
        <v>1372</v>
      </c>
      <c r="G450" s="474">
        <v>43266</v>
      </c>
      <c r="H450" s="405">
        <v>60</v>
      </c>
      <c r="I450" s="474">
        <v>43307</v>
      </c>
      <c r="J450" s="412">
        <v>5400</v>
      </c>
      <c r="K450" s="406">
        <v>0</v>
      </c>
      <c r="L450" s="406">
        <v>373</v>
      </c>
      <c r="M450" s="405" t="s">
        <v>232</v>
      </c>
      <c r="N450" s="405" t="s">
        <v>207</v>
      </c>
      <c r="O450" s="413">
        <v>2</v>
      </c>
      <c r="P450" s="414" t="s">
        <v>107</v>
      </c>
      <c r="Q450" s="414">
        <v>2700</v>
      </c>
      <c r="R450" s="414">
        <v>5400</v>
      </c>
      <c r="S450" s="405" t="s">
        <v>347</v>
      </c>
      <c r="T450" s="414">
        <v>170</v>
      </c>
      <c r="U450" s="413">
        <v>340</v>
      </c>
      <c r="V450" s="405" t="s">
        <v>1373</v>
      </c>
      <c r="W450" s="404">
        <v>43207</v>
      </c>
      <c r="X450" s="419"/>
      <c r="Y450" s="422">
        <v>0.17</v>
      </c>
      <c r="Z450" s="428"/>
    </row>
    <row r="451" spans="1:26" s="181" customFormat="1" ht="12.15" customHeight="1">
      <c r="A451" s="403" t="s">
        <v>1323</v>
      </c>
      <c r="B451" s="476">
        <v>43194</v>
      </c>
      <c r="C451" s="405" t="s">
        <v>1374</v>
      </c>
      <c r="D451" s="432" t="s">
        <v>1375</v>
      </c>
      <c r="E451" s="406">
        <v>800</v>
      </c>
      <c r="F451" s="430" t="s">
        <v>1376</v>
      </c>
      <c r="G451" s="474">
        <v>43224</v>
      </c>
      <c r="H451" s="405">
        <v>30</v>
      </c>
      <c r="I451" s="474">
        <v>43293</v>
      </c>
      <c r="J451" s="412">
        <v>800</v>
      </c>
      <c r="K451" s="406">
        <v>0</v>
      </c>
      <c r="L451" s="406">
        <v>173</v>
      </c>
      <c r="M451" s="405" t="s">
        <v>232</v>
      </c>
      <c r="N451" s="405" t="s">
        <v>1343</v>
      </c>
      <c r="O451" s="413">
        <v>2</v>
      </c>
      <c r="P451" s="414" t="s">
        <v>107</v>
      </c>
      <c r="Q451" s="414">
        <v>400</v>
      </c>
      <c r="R451" s="414">
        <v>800</v>
      </c>
      <c r="S451" s="405" t="s">
        <v>1344</v>
      </c>
      <c r="T451" s="414">
        <v>17</v>
      </c>
      <c r="U451" s="413">
        <v>34</v>
      </c>
      <c r="V451" s="405" t="s">
        <v>1377</v>
      </c>
      <c r="W451" s="404">
        <v>43194</v>
      </c>
      <c r="X451" s="419"/>
      <c r="Y451" s="422">
        <v>0.17</v>
      </c>
      <c r="Z451" s="428"/>
    </row>
    <row r="452" spans="1:26" s="181" customFormat="1" ht="12.15" customHeight="1">
      <c r="A452" s="403" t="s">
        <v>1323</v>
      </c>
      <c r="B452" s="476">
        <v>43194</v>
      </c>
      <c r="C452" s="405" t="s">
        <v>1374</v>
      </c>
      <c r="D452" s="432" t="s">
        <v>1375</v>
      </c>
      <c r="E452" s="406">
        <v>11100</v>
      </c>
      <c r="F452" s="430" t="s">
        <v>1376</v>
      </c>
      <c r="G452" s="474">
        <v>43224</v>
      </c>
      <c r="H452" s="405">
        <v>30</v>
      </c>
      <c r="I452" s="474">
        <v>43293</v>
      </c>
      <c r="J452" s="412">
        <v>11100</v>
      </c>
      <c r="K452" s="406">
        <v>0</v>
      </c>
      <c r="L452" s="406">
        <v>173</v>
      </c>
      <c r="M452" s="405" t="s">
        <v>232</v>
      </c>
      <c r="N452" s="405" t="s">
        <v>1343</v>
      </c>
      <c r="O452" s="413">
        <v>3</v>
      </c>
      <c r="P452" s="414" t="s">
        <v>107</v>
      </c>
      <c r="Q452" s="414">
        <v>3700</v>
      </c>
      <c r="R452" s="414">
        <v>11100</v>
      </c>
      <c r="S452" s="405" t="s">
        <v>1344</v>
      </c>
      <c r="T452" s="414">
        <v>170</v>
      </c>
      <c r="U452" s="413">
        <v>510</v>
      </c>
      <c r="V452" s="405" t="s">
        <v>1378</v>
      </c>
      <c r="W452" s="404">
        <v>43198</v>
      </c>
      <c r="X452" s="419"/>
      <c r="Y452" s="422">
        <v>0.17</v>
      </c>
      <c r="Z452" s="428"/>
    </row>
    <row r="453" spans="1:26" s="181" customFormat="1" ht="12.15" customHeight="1">
      <c r="A453" s="403" t="s">
        <v>1323</v>
      </c>
      <c r="B453" s="476">
        <v>43194</v>
      </c>
      <c r="C453" s="405" t="s">
        <v>1374</v>
      </c>
      <c r="D453" s="432" t="s">
        <v>1375</v>
      </c>
      <c r="E453" s="406">
        <v>2500</v>
      </c>
      <c r="F453" s="430" t="s">
        <v>1379</v>
      </c>
      <c r="G453" s="474">
        <v>43224</v>
      </c>
      <c r="H453" s="405">
        <v>30</v>
      </c>
      <c r="I453" s="474">
        <v>43293</v>
      </c>
      <c r="J453" s="412">
        <v>2500</v>
      </c>
      <c r="K453" s="406">
        <v>0</v>
      </c>
      <c r="L453" s="406">
        <v>173</v>
      </c>
      <c r="M453" s="405" t="s">
        <v>187</v>
      </c>
      <c r="N453" s="405" t="s">
        <v>188</v>
      </c>
      <c r="O453" s="413">
        <v>0.17</v>
      </c>
      <c r="P453" s="414" t="s">
        <v>189</v>
      </c>
      <c r="Q453" s="414">
        <v>14705.8823529412</v>
      </c>
      <c r="R453" s="414">
        <v>2500</v>
      </c>
      <c r="S453" s="405" t="s">
        <v>190</v>
      </c>
      <c r="T453" s="414">
        <v>170</v>
      </c>
      <c r="U453" s="413">
        <v>170</v>
      </c>
      <c r="V453" s="405" t="s">
        <v>1378</v>
      </c>
      <c r="W453" s="404">
        <v>43198</v>
      </c>
      <c r="X453" s="419"/>
      <c r="Y453" s="422">
        <v>0.17</v>
      </c>
      <c r="Z453" s="428"/>
    </row>
    <row r="454" spans="1:26" s="181" customFormat="1" ht="12.15" customHeight="1">
      <c r="A454" s="403" t="s">
        <v>1323</v>
      </c>
      <c r="B454" s="476">
        <v>43262</v>
      </c>
      <c r="C454" s="405" t="s">
        <v>1380</v>
      </c>
      <c r="D454" s="432" t="s">
        <v>1381</v>
      </c>
      <c r="E454" s="406">
        <v>387</v>
      </c>
      <c r="F454" s="430" t="s">
        <v>1382</v>
      </c>
      <c r="G454" s="474">
        <v>43292</v>
      </c>
      <c r="H454" s="405">
        <v>30</v>
      </c>
      <c r="I454" s="474">
        <v>43312</v>
      </c>
      <c r="J454" s="412">
        <v>387</v>
      </c>
      <c r="K454" s="406">
        <v>0</v>
      </c>
      <c r="L454" s="406">
        <v>212</v>
      </c>
      <c r="M454" s="405" t="s">
        <v>232</v>
      </c>
      <c r="N454" s="405" t="s">
        <v>1343</v>
      </c>
      <c r="O454" s="413">
        <v>1</v>
      </c>
      <c r="P454" s="414" t="s">
        <v>107</v>
      </c>
      <c r="Q454" s="414">
        <v>387</v>
      </c>
      <c r="R454" s="414">
        <v>387</v>
      </c>
      <c r="S454" s="405" t="s">
        <v>1344</v>
      </c>
      <c r="T454" s="414">
        <v>17</v>
      </c>
      <c r="U454" s="413">
        <v>17</v>
      </c>
      <c r="V454" s="405" t="s">
        <v>1383</v>
      </c>
      <c r="W454" s="404">
        <v>43260</v>
      </c>
      <c r="X454" s="419"/>
      <c r="Y454" s="422">
        <v>0.16000239793777399</v>
      </c>
      <c r="Z454" s="428"/>
    </row>
    <row r="455" spans="1:26" s="181" customFormat="1" ht="12.15" customHeight="1">
      <c r="A455" s="403" t="s">
        <v>1323</v>
      </c>
      <c r="B455" s="476">
        <v>43260</v>
      </c>
      <c r="C455" s="405" t="s">
        <v>1380</v>
      </c>
      <c r="D455" s="432" t="s">
        <v>1381</v>
      </c>
      <c r="E455" s="406">
        <v>3870</v>
      </c>
      <c r="F455" s="430" t="s">
        <v>1384</v>
      </c>
      <c r="G455" s="474">
        <v>43290</v>
      </c>
      <c r="H455" s="405">
        <v>30</v>
      </c>
      <c r="I455" s="474">
        <v>43312</v>
      </c>
      <c r="J455" s="412">
        <v>3870</v>
      </c>
      <c r="K455" s="406">
        <v>0</v>
      </c>
      <c r="L455" s="406">
        <v>128</v>
      </c>
      <c r="M455" s="405" t="s">
        <v>232</v>
      </c>
      <c r="N455" s="405" t="s">
        <v>1343</v>
      </c>
      <c r="O455" s="413">
        <v>1</v>
      </c>
      <c r="P455" s="414" t="s">
        <v>107</v>
      </c>
      <c r="Q455" s="414">
        <v>3870</v>
      </c>
      <c r="R455" s="414">
        <v>3870</v>
      </c>
      <c r="S455" s="405" t="s">
        <v>1344</v>
      </c>
      <c r="T455" s="414">
        <v>170</v>
      </c>
      <c r="U455" s="413">
        <v>170</v>
      </c>
      <c r="V455" s="405" t="s">
        <v>1385</v>
      </c>
      <c r="W455" s="404">
        <v>43262</v>
      </c>
      <c r="X455" s="419"/>
      <c r="Y455" s="422">
        <v>0.15999892093123599</v>
      </c>
      <c r="Z455" s="428"/>
    </row>
    <row r="456" spans="1:26" s="181" customFormat="1" ht="12.15" customHeight="1">
      <c r="A456" s="403" t="s">
        <v>1323</v>
      </c>
      <c r="B456" s="476">
        <v>43265</v>
      </c>
      <c r="C456" s="405" t="s">
        <v>1386</v>
      </c>
      <c r="D456" s="432" t="s">
        <v>1387</v>
      </c>
      <c r="E456" s="406">
        <v>2500</v>
      </c>
      <c r="F456" s="430" t="s">
        <v>1388</v>
      </c>
      <c r="G456" s="474">
        <v>43265</v>
      </c>
      <c r="H456" s="405" t="s">
        <v>853</v>
      </c>
      <c r="I456" s="474">
        <v>43306</v>
      </c>
      <c r="J456" s="412">
        <v>2500</v>
      </c>
      <c r="K456" s="406">
        <v>0</v>
      </c>
      <c r="L456" s="406">
        <v>354</v>
      </c>
      <c r="M456" s="405" t="s">
        <v>182</v>
      </c>
      <c r="N456" s="405" t="s">
        <v>183</v>
      </c>
      <c r="O456" s="413">
        <v>1</v>
      </c>
      <c r="P456" s="414" t="s">
        <v>107</v>
      </c>
      <c r="Q456" s="414">
        <v>2500</v>
      </c>
      <c r="R456" s="414">
        <v>2500</v>
      </c>
      <c r="S456" s="405" t="s">
        <v>184</v>
      </c>
      <c r="T456" s="414">
        <v>170</v>
      </c>
      <c r="U456" s="413">
        <v>170</v>
      </c>
      <c r="V456" s="405" t="s">
        <v>1389</v>
      </c>
      <c r="W456" s="404">
        <v>43266</v>
      </c>
      <c r="X456" s="419"/>
      <c r="Y456" s="422">
        <v>0.16000129920145501</v>
      </c>
      <c r="Z456" s="428"/>
    </row>
    <row r="457" spans="1:26" s="181" customFormat="1" ht="12.15" customHeight="1">
      <c r="A457" s="403" t="s">
        <v>1323</v>
      </c>
      <c r="B457" s="476">
        <v>43265</v>
      </c>
      <c r="C457" s="405" t="s">
        <v>1386</v>
      </c>
      <c r="D457" s="432" t="s">
        <v>1387</v>
      </c>
      <c r="E457" s="406">
        <v>2700</v>
      </c>
      <c r="F457" s="430" t="s">
        <v>1388</v>
      </c>
      <c r="G457" s="474">
        <v>43265</v>
      </c>
      <c r="H457" s="405" t="s">
        <v>853</v>
      </c>
      <c r="I457" s="474">
        <v>43306</v>
      </c>
      <c r="J457" s="412">
        <v>2700</v>
      </c>
      <c r="K457" s="406">
        <v>0</v>
      </c>
      <c r="L457" s="406">
        <v>354</v>
      </c>
      <c r="M457" s="405" t="s">
        <v>332</v>
      </c>
      <c r="N457" s="405" t="s">
        <v>227</v>
      </c>
      <c r="O457" s="413">
        <v>1</v>
      </c>
      <c r="P457" s="414" t="s">
        <v>107</v>
      </c>
      <c r="Q457" s="414">
        <v>2700</v>
      </c>
      <c r="R457" s="414">
        <v>2700</v>
      </c>
      <c r="S457" s="405" t="s">
        <v>312</v>
      </c>
      <c r="T457" s="414">
        <v>170</v>
      </c>
      <c r="U457" s="413">
        <v>170</v>
      </c>
      <c r="V457" s="405" t="s">
        <v>1389</v>
      </c>
      <c r="W457" s="404">
        <v>43266</v>
      </c>
      <c r="X457" s="419"/>
      <c r="Y457" s="422">
        <v>0.16000129920145501</v>
      </c>
      <c r="Z457" s="428"/>
    </row>
    <row r="458" spans="1:26" s="181" customFormat="1" ht="12.15" customHeight="1">
      <c r="A458" s="403" t="s">
        <v>1323</v>
      </c>
      <c r="B458" s="476">
        <v>43192</v>
      </c>
      <c r="C458" s="405" t="s">
        <v>1390</v>
      </c>
      <c r="D458" s="432" t="s">
        <v>1391</v>
      </c>
      <c r="E458" s="406">
        <v>4800</v>
      </c>
      <c r="F458" s="430" t="s">
        <v>1392</v>
      </c>
      <c r="G458" s="474">
        <v>43252</v>
      </c>
      <c r="H458" s="405">
        <v>60</v>
      </c>
      <c r="I458" s="474">
        <v>43286</v>
      </c>
      <c r="J458" s="412">
        <v>4800</v>
      </c>
      <c r="K458" s="406">
        <v>0</v>
      </c>
      <c r="L458" s="406">
        <v>125</v>
      </c>
      <c r="M458" s="405" t="s">
        <v>232</v>
      </c>
      <c r="N458" s="405" t="s">
        <v>207</v>
      </c>
      <c r="O458" s="413">
        <v>2</v>
      </c>
      <c r="P458" s="414" t="s">
        <v>107</v>
      </c>
      <c r="Q458" s="414">
        <v>2400</v>
      </c>
      <c r="R458" s="414">
        <v>4800</v>
      </c>
      <c r="S458" s="405" t="s">
        <v>347</v>
      </c>
      <c r="T458" s="414">
        <v>170</v>
      </c>
      <c r="U458" s="413">
        <v>340</v>
      </c>
      <c r="V458" s="405" t="s">
        <v>1393</v>
      </c>
      <c r="W458" s="404">
        <v>43193</v>
      </c>
      <c r="X458" s="419"/>
      <c r="Y458" s="422">
        <v>0.17</v>
      </c>
      <c r="Z458" s="428"/>
    </row>
    <row r="459" spans="1:26" s="181" customFormat="1" ht="12.15" customHeight="1">
      <c r="A459" s="403" t="s">
        <v>1323</v>
      </c>
      <c r="B459" s="476">
        <v>43214</v>
      </c>
      <c r="C459" s="405" t="s">
        <v>1390</v>
      </c>
      <c r="D459" s="432" t="s">
        <v>1391</v>
      </c>
      <c r="E459" s="406">
        <v>4800</v>
      </c>
      <c r="F459" s="430" t="s">
        <v>1394</v>
      </c>
      <c r="G459" s="474">
        <v>43274</v>
      </c>
      <c r="H459" s="405">
        <v>60</v>
      </c>
      <c r="I459" s="474">
        <v>43286</v>
      </c>
      <c r="J459" s="412">
        <v>4800</v>
      </c>
      <c r="K459" s="406">
        <v>0</v>
      </c>
      <c r="L459" s="406">
        <v>592</v>
      </c>
      <c r="M459" s="405" t="s">
        <v>232</v>
      </c>
      <c r="N459" s="405" t="s">
        <v>207</v>
      </c>
      <c r="O459" s="413">
        <v>2</v>
      </c>
      <c r="P459" s="414" t="s">
        <v>107</v>
      </c>
      <c r="Q459" s="414">
        <v>2400</v>
      </c>
      <c r="R459" s="414">
        <v>4800</v>
      </c>
      <c r="S459" s="405" t="s">
        <v>347</v>
      </c>
      <c r="T459" s="414">
        <v>170</v>
      </c>
      <c r="U459" s="413">
        <v>340</v>
      </c>
      <c r="V459" s="405" t="s">
        <v>1395</v>
      </c>
      <c r="W459" s="404">
        <v>43215</v>
      </c>
      <c r="X459" s="419"/>
      <c r="Y459" s="422">
        <v>0.17</v>
      </c>
      <c r="Z459" s="428"/>
    </row>
    <row r="460" spans="1:26" s="181" customFormat="1" ht="12.15" customHeight="1">
      <c r="A460" s="403" t="s">
        <v>1323</v>
      </c>
      <c r="B460" s="476">
        <v>43214</v>
      </c>
      <c r="C460" s="405" t="s">
        <v>1390</v>
      </c>
      <c r="D460" s="432" t="s">
        <v>1391</v>
      </c>
      <c r="E460" s="406">
        <v>2500</v>
      </c>
      <c r="F460" s="430" t="s">
        <v>1396</v>
      </c>
      <c r="G460" s="474">
        <v>43274</v>
      </c>
      <c r="H460" s="405">
        <v>60</v>
      </c>
      <c r="I460" s="474">
        <v>43286</v>
      </c>
      <c r="J460" s="412">
        <v>2500</v>
      </c>
      <c r="K460" s="406">
        <v>0</v>
      </c>
      <c r="L460" s="406">
        <v>592</v>
      </c>
      <c r="M460" s="405" t="s">
        <v>187</v>
      </c>
      <c r="N460" s="405" t="s">
        <v>188</v>
      </c>
      <c r="O460" s="413">
        <v>0.17</v>
      </c>
      <c r="P460" s="414" t="s">
        <v>189</v>
      </c>
      <c r="Q460" s="414">
        <v>14705.8823529412</v>
      </c>
      <c r="R460" s="414">
        <v>2500</v>
      </c>
      <c r="S460" s="405" t="s">
        <v>190</v>
      </c>
      <c r="T460" s="414">
        <v>170</v>
      </c>
      <c r="U460" s="413">
        <v>170</v>
      </c>
      <c r="V460" s="405" t="s">
        <v>1395</v>
      </c>
      <c r="W460" s="404">
        <v>43215</v>
      </c>
      <c r="X460" s="419"/>
      <c r="Y460" s="422">
        <v>0.17</v>
      </c>
      <c r="Z460" s="428"/>
    </row>
    <row r="461" spans="1:26" s="181" customFormat="1" ht="12.15" customHeight="1">
      <c r="A461" s="403" t="s">
        <v>1323</v>
      </c>
      <c r="B461" s="476">
        <v>43307</v>
      </c>
      <c r="C461" s="405" t="s">
        <v>1397</v>
      </c>
      <c r="D461" s="432" t="s">
        <v>1398</v>
      </c>
      <c r="E461" s="406">
        <v>800</v>
      </c>
      <c r="F461" s="430" t="s">
        <v>1399</v>
      </c>
      <c r="G461" s="474">
        <v>43307</v>
      </c>
      <c r="H461" s="405" t="s">
        <v>220</v>
      </c>
      <c r="I461" s="474">
        <v>43305</v>
      </c>
      <c r="J461" s="412">
        <v>800</v>
      </c>
      <c r="K461" s="406">
        <v>0</v>
      </c>
      <c r="L461" s="406">
        <v>794</v>
      </c>
      <c r="M461" s="405" t="s">
        <v>368</v>
      </c>
      <c r="N461" s="405" t="s">
        <v>364</v>
      </c>
      <c r="O461" s="413">
        <v>2</v>
      </c>
      <c r="P461" s="414" t="s">
        <v>107</v>
      </c>
      <c r="Q461" s="414">
        <v>400</v>
      </c>
      <c r="R461" s="414">
        <v>800</v>
      </c>
      <c r="S461" s="405" t="s">
        <v>365</v>
      </c>
      <c r="T461" s="414">
        <v>17</v>
      </c>
      <c r="U461" s="413">
        <v>34</v>
      </c>
      <c r="V461" s="405" t="s">
        <v>1400</v>
      </c>
      <c r="W461" s="404">
        <v>43305</v>
      </c>
      <c r="X461" s="419"/>
      <c r="Y461" s="422">
        <v>0.15999188005684001</v>
      </c>
      <c r="Z461" s="428"/>
    </row>
    <row r="462" spans="1:26" s="181" customFormat="1" ht="12.15" customHeight="1">
      <c r="A462" s="403" t="s">
        <v>1323</v>
      </c>
      <c r="B462" s="476">
        <v>43260</v>
      </c>
      <c r="C462" s="405" t="s">
        <v>1401</v>
      </c>
      <c r="D462" s="432" t="s">
        <v>1402</v>
      </c>
      <c r="E462" s="406">
        <v>2900</v>
      </c>
      <c r="F462" s="430" t="s">
        <v>1403</v>
      </c>
      <c r="G462" s="474">
        <v>43290</v>
      </c>
      <c r="H462" s="405">
        <v>30</v>
      </c>
      <c r="I462" s="474">
        <v>43294</v>
      </c>
      <c r="J462" s="412">
        <v>2900</v>
      </c>
      <c r="K462" s="406">
        <v>0</v>
      </c>
      <c r="L462" s="406">
        <v>125</v>
      </c>
      <c r="M462" s="405" t="s">
        <v>133</v>
      </c>
      <c r="N462" s="405" t="s">
        <v>757</v>
      </c>
      <c r="O462" s="413">
        <v>1</v>
      </c>
      <c r="P462" s="414" t="s">
        <v>107</v>
      </c>
      <c r="Q462" s="414">
        <v>2900</v>
      </c>
      <c r="R462" s="414">
        <v>2900</v>
      </c>
      <c r="S462" s="405" t="s">
        <v>758</v>
      </c>
      <c r="T462" s="414">
        <v>170</v>
      </c>
      <c r="U462" s="413">
        <v>170</v>
      </c>
      <c r="V462" s="405" t="s">
        <v>1404</v>
      </c>
      <c r="W462" s="404">
        <v>43260</v>
      </c>
      <c r="X462" s="419"/>
      <c r="Y462" s="422">
        <v>0.16</v>
      </c>
      <c r="Z462" s="428"/>
    </row>
    <row r="463" spans="1:26" s="181" customFormat="1" ht="12.15" customHeight="1">
      <c r="A463" s="403" t="s">
        <v>1323</v>
      </c>
      <c r="B463" s="476">
        <v>43277</v>
      </c>
      <c r="C463" s="405" t="s">
        <v>1405</v>
      </c>
      <c r="D463" s="432" t="s">
        <v>1406</v>
      </c>
      <c r="E463" s="406">
        <v>5000</v>
      </c>
      <c r="F463" s="430" t="s">
        <v>1407</v>
      </c>
      <c r="G463" s="474">
        <v>43307</v>
      </c>
      <c r="H463" s="405">
        <v>30</v>
      </c>
      <c r="I463" s="474">
        <v>43284</v>
      </c>
      <c r="J463" s="412">
        <v>5000</v>
      </c>
      <c r="K463" s="406">
        <v>0</v>
      </c>
      <c r="L463" s="406">
        <v>606</v>
      </c>
      <c r="M463" s="405" t="s">
        <v>232</v>
      </c>
      <c r="N463" s="405" t="s">
        <v>207</v>
      </c>
      <c r="O463" s="413">
        <v>2</v>
      </c>
      <c r="P463" s="414" t="s">
        <v>107</v>
      </c>
      <c r="Q463" s="414">
        <v>2500</v>
      </c>
      <c r="R463" s="414">
        <v>5000</v>
      </c>
      <c r="S463" s="405" t="s">
        <v>347</v>
      </c>
      <c r="T463" s="414">
        <v>170</v>
      </c>
      <c r="U463" s="413">
        <v>340</v>
      </c>
      <c r="V463" s="405" t="s">
        <v>1408</v>
      </c>
      <c r="W463" s="404">
        <v>43278</v>
      </c>
      <c r="X463" s="419"/>
      <c r="Y463" s="422">
        <v>0.16000129920145501</v>
      </c>
      <c r="Z463" s="428"/>
    </row>
    <row r="464" spans="1:26" s="181" customFormat="1" ht="12.15" customHeight="1">
      <c r="A464" s="403" t="s">
        <v>1323</v>
      </c>
      <c r="B464" s="476">
        <v>43284</v>
      </c>
      <c r="C464" s="405" t="s">
        <v>1409</v>
      </c>
      <c r="D464" s="432" t="s">
        <v>1410</v>
      </c>
      <c r="E464" s="406">
        <v>6000</v>
      </c>
      <c r="F464" s="430" t="s">
        <v>1411</v>
      </c>
      <c r="G464" s="474">
        <v>43314</v>
      </c>
      <c r="H464" s="405">
        <v>30</v>
      </c>
      <c r="I464" s="474">
        <v>43307</v>
      </c>
      <c r="J464" s="412">
        <v>6000</v>
      </c>
      <c r="K464" s="406">
        <v>0</v>
      </c>
      <c r="L464" s="406">
        <v>33</v>
      </c>
      <c r="M464" s="405" t="s">
        <v>1412</v>
      </c>
      <c r="N464" s="405" t="s">
        <v>1413</v>
      </c>
      <c r="O464" s="413">
        <v>2</v>
      </c>
      <c r="P464" s="414" t="s">
        <v>107</v>
      </c>
      <c r="Q464" s="414">
        <v>3000</v>
      </c>
      <c r="R464" s="414">
        <v>6000</v>
      </c>
      <c r="S464" s="405" t="s">
        <v>1414</v>
      </c>
      <c r="T464" s="414">
        <v>170</v>
      </c>
      <c r="U464" s="413">
        <v>340</v>
      </c>
      <c r="V464" s="405" t="s">
        <v>1415</v>
      </c>
      <c r="W464" s="404">
        <v>43285</v>
      </c>
      <c r="X464" s="419"/>
      <c r="Y464" s="422">
        <v>0.160000850667291</v>
      </c>
      <c r="Z464" s="428"/>
    </row>
    <row r="465" spans="1:26" s="181" customFormat="1" ht="12.15" customHeight="1">
      <c r="A465" s="403" t="s">
        <v>1323</v>
      </c>
      <c r="B465" s="476">
        <v>43172</v>
      </c>
      <c r="C465" s="405" t="s">
        <v>1416</v>
      </c>
      <c r="D465" s="432" t="s">
        <v>1417</v>
      </c>
      <c r="E465" s="406">
        <v>1000</v>
      </c>
      <c r="F465" s="430" t="s">
        <v>1418</v>
      </c>
      <c r="G465" s="474">
        <v>43232</v>
      </c>
      <c r="H465" s="405">
        <v>60</v>
      </c>
      <c r="I465" s="474">
        <v>43298</v>
      </c>
      <c r="J465" s="412">
        <v>1000</v>
      </c>
      <c r="K465" s="406">
        <v>0</v>
      </c>
      <c r="L465" s="406">
        <v>371</v>
      </c>
      <c r="M465" s="405" t="s">
        <v>431</v>
      </c>
      <c r="N465" s="405" t="s">
        <v>1419</v>
      </c>
      <c r="O465" s="413">
        <v>4</v>
      </c>
      <c r="P465" s="414" t="s">
        <v>107</v>
      </c>
      <c r="Q465" s="414">
        <v>250</v>
      </c>
      <c r="R465" s="414">
        <v>1000</v>
      </c>
      <c r="S465" s="405" t="s">
        <v>1420</v>
      </c>
      <c r="T465" s="414">
        <v>16</v>
      </c>
      <c r="U465" s="413">
        <v>64</v>
      </c>
      <c r="V465" s="405" t="s">
        <v>1421</v>
      </c>
      <c r="W465" s="404">
        <v>43167</v>
      </c>
      <c r="X465" s="419"/>
      <c r="Y465" s="422">
        <v>0.17</v>
      </c>
      <c r="Z465" s="428"/>
    </row>
    <row r="466" spans="1:26" s="181" customFormat="1" ht="12.15" customHeight="1">
      <c r="A466" s="403" t="s">
        <v>1323</v>
      </c>
      <c r="B466" s="476">
        <v>43172</v>
      </c>
      <c r="C466" s="405" t="s">
        <v>1416</v>
      </c>
      <c r="D466" s="432" t="s">
        <v>1417</v>
      </c>
      <c r="E466" s="406">
        <v>2500</v>
      </c>
      <c r="F466" s="430" t="s">
        <v>1418</v>
      </c>
      <c r="G466" s="474">
        <v>43232</v>
      </c>
      <c r="H466" s="405">
        <v>60</v>
      </c>
      <c r="I466" s="474">
        <v>43298</v>
      </c>
      <c r="J466" s="412">
        <v>2500</v>
      </c>
      <c r="K466" s="406">
        <v>0</v>
      </c>
      <c r="L466" s="406">
        <v>371</v>
      </c>
      <c r="M466" s="405" t="s">
        <v>122</v>
      </c>
      <c r="N466" s="405" t="s">
        <v>207</v>
      </c>
      <c r="O466" s="413">
        <v>1</v>
      </c>
      <c r="P466" s="414" t="s">
        <v>107</v>
      </c>
      <c r="Q466" s="414">
        <v>2500</v>
      </c>
      <c r="R466" s="414">
        <v>2500</v>
      </c>
      <c r="S466" s="405" t="s">
        <v>347</v>
      </c>
      <c r="T466" s="414">
        <v>170</v>
      </c>
      <c r="U466" s="413">
        <v>170</v>
      </c>
      <c r="V466" s="405" t="s">
        <v>1421</v>
      </c>
      <c r="W466" s="404">
        <v>43167</v>
      </c>
      <c r="X466" s="419"/>
      <c r="Y466" s="422">
        <v>0.17</v>
      </c>
      <c r="Z466" s="428"/>
    </row>
    <row r="467" spans="1:26" s="181" customFormat="1" ht="12.15" customHeight="1">
      <c r="A467" s="403" t="s">
        <v>1323</v>
      </c>
      <c r="B467" s="476">
        <v>43172</v>
      </c>
      <c r="C467" s="405" t="s">
        <v>1416</v>
      </c>
      <c r="D467" s="432" t="s">
        <v>1417</v>
      </c>
      <c r="E467" s="406">
        <v>2300</v>
      </c>
      <c r="F467" s="430" t="s">
        <v>1418</v>
      </c>
      <c r="G467" s="474">
        <v>43232</v>
      </c>
      <c r="H467" s="405">
        <v>60</v>
      </c>
      <c r="I467" s="474">
        <v>43298</v>
      </c>
      <c r="J467" s="412">
        <v>2300</v>
      </c>
      <c r="K467" s="406">
        <v>0</v>
      </c>
      <c r="L467" s="406">
        <v>371</v>
      </c>
      <c r="M467" s="405" t="s">
        <v>487</v>
      </c>
      <c r="N467" s="405" t="s">
        <v>188</v>
      </c>
      <c r="O467" s="413">
        <v>1</v>
      </c>
      <c r="P467" s="414" t="s">
        <v>107</v>
      </c>
      <c r="Q467" s="414">
        <v>2300</v>
      </c>
      <c r="R467" s="414">
        <v>2300</v>
      </c>
      <c r="S467" s="405" t="s">
        <v>190</v>
      </c>
      <c r="T467" s="414">
        <v>170</v>
      </c>
      <c r="U467" s="413">
        <v>170</v>
      </c>
      <c r="V467" s="405" t="s">
        <v>1421</v>
      </c>
      <c r="W467" s="404">
        <v>43167</v>
      </c>
      <c r="X467" s="419"/>
      <c r="Y467" s="422">
        <v>0.17</v>
      </c>
      <c r="Z467" s="428"/>
    </row>
    <row r="468" spans="1:26" s="181" customFormat="1" ht="12.15" customHeight="1">
      <c r="A468" s="403" t="s">
        <v>1323</v>
      </c>
      <c r="B468" s="476">
        <v>43198</v>
      </c>
      <c r="C468" s="405" t="s">
        <v>1416</v>
      </c>
      <c r="D468" s="432" t="s">
        <v>1417</v>
      </c>
      <c r="E468" s="406">
        <v>5000</v>
      </c>
      <c r="F468" s="430" t="s">
        <v>1422</v>
      </c>
      <c r="G468" s="474">
        <v>43258</v>
      </c>
      <c r="H468" s="405">
        <v>60</v>
      </c>
      <c r="I468" s="474">
        <v>43298</v>
      </c>
      <c r="J468" s="412">
        <v>5000</v>
      </c>
      <c r="K468" s="406">
        <v>0</v>
      </c>
      <c r="L468" s="406">
        <v>188</v>
      </c>
      <c r="M468" s="405" t="s">
        <v>232</v>
      </c>
      <c r="N468" s="405" t="s">
        <v>207</v>
      </c>
      <c r="O468" s="413">
        <v>2</v>
      </c>
      <c r="P468" s="414" t="s">
        <v>107</v>
      </c>
      <c r="Q468" s="414">
        <v>2500</v>
      </c>
      <c r="R468" s="414">
        <v>5000</v>
      </c>
      <c r="S468" s="405" t="s">
        <v>347</v>
      </c>
      <c r="T468" s="414">
        <v>170</v>
      </c>
      <c r="U468" s="413">
        <v>340</v>
      </c>
      <c r="V468" s="405" t="s">
        <v>1423</v>
      </c>
      <c r="W468" s="404">
        <v>43199</v>
      </c>
      <c r="X468" s="419"/>
      <c r="Y468" s="422">
        <v>0.17</v>
      </c>
      <c r="Z468" s="428"/>
    </row>
    <row r="469" spans="1:26" s="181" customFormat="1" ht="12.15" customHeight="1">
      <c r="A469" s="403" t="s">
        <v>1323</v>
      </c>
      <c r="B469" s="476">
        <v>43198</v>
      </c>
      <c r="C469" s="405" t="s">
        <v>1416</v>
      </c>
      <c r="D469" s="432" t="s">
        <v>1417</v>
      </c>
      <c r="E469" s="406">
        <v>4600</v>
      </c>
      <c r="F469" s="430" t="s">
        <v>1424</v>
      </c>
      <c r="G469" s="474">
        <v>43258</v>
      </c>
      <c r="H469" s="405">
        <v>60</v>
      </c>
      <c r="I469" s="474">
        <v>43298</v>
      </c>
      <c r="J469" s="412">
        <v>4600</v>
      </c>
      <c r="K469" s="406">
        <v>0</v>
      </c>
      <c r="L469" s="406">
        <v>188</v>
      </c>
      <c r="M469" s="405" t="s">
        <v>187</v>
      </c>
      <c r="N469" s="405" t="s">
        <v>188</v>
      </c>
      <c r="O469" s="413">
        <v>0.34</v>
      </c>
      <c r="P469" s="414" t="s">
        <v>189</v>
      </c>
      <c r="Q469" s="414">
        <v>13529.411764705899</v>
      </c>
      <c r="R469" s="414">
        <v>4600</v>
      </c>
      <c r="S469" s="405" t="s">
        <v>190</v>
      </c>
      <c r="T469" s="414">
        <v>170</v>
      </c>
      <c r="U469" s="413">
        <v>340</v>
      </c>
      <c r="V469" s="405" t="s">
        <v>1423</v>
      </c>
      <c r="W469" s="404">
        <v>43199</v>
      </c>
      <c r="X469" s="419"/>
      <c r="Y469" s="422">
        <v>0.17</v>
      </c>
      <c r="Z469" s="428"/>
    </row>
    <row r="470" spans="1:26" s="181" customFormat="1" ht="12.15" customHeight="1">
      <c r="A470" s="403" t="s">
        <v>1323</v>
      </c>
      <c r="B470" s="476">
        <v>43199</v>
      </c>
      <c r="C470" s="405" t="s">
        <v>1416</v>
      </c>
      <c r="D470" s="432" t="s">
        <v>1417</v>
      </c>
      <c r="E470" s="406">
        <v>500</v>
      </c>
      <c r="F470" s="430" t="s">
        <v>1425</v>
      </c>
      <c r="G470" s="474">
        <v>43259</v>
      </c>
      <c r="H470" s="405">
        <v>60</v>
      </c>
      <c r="I470" s="474">
        <v>43298</v>
      </c>
      <c r="J470" s="412">
        <v>500</v>
      </c>
      <c r="K470" s="406">
        <v>0</v>
      </c>
      <c r="L470" s="406">
        <v>202</v>
      </c>
      <c r="M470" s="405" t="s">
        <v>1282</v>
      </c>
      <c r="N470" s="405" t="s">
        <v>1419</v>
      </c>
      <c r="O470" s="413">
        <v>2</v>
      </c>
      <c r="P470" s="414" t="s">
        <v>107</v>
      </c>
      <c r="Q470" s="414">
        <v>250</v>
      </c>
      <c r="R470" s="414">
        <v>500</v>
      </c>
      <c r="S470" s="405" t="s">
        <v>1420</v>
      </c>
      <c r="T470" s="414">
        <v>16</v>
      </c>
      <c r="U470" s="413">
        <v>32</v>
      </c>
      <c r="V470" s="405" t="s">
        <v>1426</v>
      </c>
      <c r="W470" s="404">
        <v>43200</v>
      </c>
      <c r="X470" s="419"/>
      <c r="Y470" s="422">
        <v>0.17</v>
      </c>
      <c r="Z470" s="428"/>
    </row>
    <row r="471" spans="1:26" s="181" customFormat="1" ht="12.15" customHeight="1">
      <c r="A471" s="403" t="s">
        <v>1323</v>
      </c>
      <c r="B471" s="476">
        <v>43252</v>
      </c>
      <c r="C471" s="405" t="s">
        <v>1427</v>
      </c>
      <c r="D471" s="432" t="s">
        <v>1428</v>
      </c>
      <c r="E471" s="406">
        <v>1230</v>
      </c>
      <c r="F471" s="430" t="s">
        <v>1429</v>
      </c>
      <c r="G471" s="474">
        <v>43252</v>
      </c>
      <c r="H471" s="405" t="s">
        <v>132</v>
      </c>
      <c r="I471" s="474">
        <v>43305</v>
      </c>
      <c r="J471" s="412">
        <v>1230</v>
      </c>
      <c r="K471" s="406">
        <v>0</v>
      </c>
      <c r="L471" s="406">
        <v>4</v>
      </c>
      <c r="M471" s="405" t="s">
        <v>1430</v>
      </c>
      <c r="N471" s="405" t="s">
        <v>1431</v>
      </c>
      <c r="O471" s="413">
        <v>2</v>
      </c>
      <c r="P471" s="414" t="s">
        <v>107</v>
      </c>
      <c r="Q471" s="414">
        <v>615</v>
      </c>
      <c r="R471" s="414">
        <v>1230</v>
      </c>
      <c r="S471" s="405" t="s">
        <v>1432</v>
      </c>
      <c r="T471" s="414">
        <v>17</v>
      </c>
      <c r="U471" s="413">
        <v>34</v>
      </c>
      <c r="V471" s="405" t="s">
        <v>1433</v>
      </c>
      <c r="W471" s="404">
        <v>43252</v>
      </c>
      <c r="X471" s="419"/>
      <c r="Y471" s="422">
        <v>0.160005281324858</v>
      </c>
      <c r="Z471" s="428"/>
    </row>
    <row r="472" spans="1:26" s="181" customFormat="1" ht="12.15" customHeight="1">
      <c r="A472" s="403" t="s">
        <v>1323</v>
      </c>
      <c r="B472" s="476">
        <v>43192</v>
      </c>
      <c r="C472" s="405" t="s">
        <v>1434</v>
      </c>
      <c r="D472" s="432" t="s">
        <v>1435</v>
      </c>
      <c r="E472" s="406">
        <v>2900</v>
      </c>
      <c r="F472" s="430" t="s">
        <v>1436</v>
      </c>
      <c r="G472" s="474">
        <v>43252</v>
      </c>
      <c r="H472" s="405">
        <v>60</v>
      </c>
      <c r="I472" s="474">
        <v>43284</v>
      </c>
      <c r="J472" s="412">
        <v>2900</v>
      </c>
      <c r="K472" s="406">
        <v>0</v>
      </c>
      <c r="L472" s="406">
        <v>124</v>
      </c>
      <c r="M472" s="405" t="s">
        <v>797</v>
      </c>
      <c r="N472" s="405" t="s">
        <v>757</v>
      </c>
      <c r="O472" s="413">
        <v>1</v>
      </c>
      <c r="P472" s="414" t="s">
        <v>107</v>
      </c>
      <c r="Q472" s="414">
        <v>2900</v>
      </c>
      <c r="R472" s="414">
        <v>2900</v>
      </c>
      <c r="S472" s="405" t="s">
        <v>758</v>
      </c>
      <c r="T472" s="414">
        <v>170</v>
      </c>
      <c r="U472" s="413">
        <v>170</v>
      </c>
      <c r="V472" s="405" t="s">
        <v>1437</v>
      </c>
      <c r="W472" s="404">
        <v>43193</v>
      </c>
      <c r="X472" s="419"/>
      <c r="Y472" s="422">
        <v>0.17</v>
      </c>
      <c r="Z472" s="428"/>
    </row>
    <row r="473" spans="1:26" s="181" customFormat="1" ht="12.15" customHeight="1">
      <c r="A473" s="403" t="s">
        <v>1323</v>
      </c>
      <c r="B473" s="476">
        <v>43192</v>
      </c>
      <c r="C473" s="405" t="s">
        <v>1434</v>
      </c>
      <c r="D473" s="432" t="s">
        <v>1435</v>
      </c>
      <c r="E473" s="406">
        <v>2500</v>
      </c>
      <c r="F473" s="430" t="s">
        <v>1438</v>
      </c>
      <c r="G473" s="474">
        <v>43252</v>
      </c>
      <c r="H473" s="405">
        <v>60</v>
      </c>
      <c r="I473" s="474">
        <v>43284</v>
      </c>
      <c r="J473" s="412">
        <v>2500</v>
      </c>
      <c r="K473" s="406">
        <v>0</v>
      </c>
      <c r="L473" s="406">
        <v>124</v>
      </c>
      <c r="M473" s="405" t="s">
        <v>187</v>
      </c>
      <c r="N473" s="405" t="s">
        <v>188</v>
      </c>
      <c r="O473" s="413">
        <v>0.17</v>
      </c>
      <c r="P473" s="414" t="s">
        <v>189</v>
      </c>
      <c r="Q473" s="414">
        <v>14705.8823529412</v>
      </c>
      <c r="R473" s="414">
        <v>2500</v>
      </c>
      <c r="S473" s="405" t="s">
        <v>190</v>
      </c>
      <c r="T473" s="414">
        <v>170</v>
      </c>
      <c r="U473" s="413">
        <v>170</v>
      </c>
      <c r="V473" s="405" t="s">
        <v>1437</v>
      </c>
      <c r="W473" s="404">
        <v>43193</v>
      </c>
      <c r="X473" s="419"/>
      <c r="Y473" s="422">
        <v>0.17</v>
      </c>
      <c r="Z473" s="428"/>
    </row>
    <row r="474" spans="1:26" s="181" customFormat="1" ht="12.15" customHeight="1">
      <c r="A474" s="403" t="s">
        <v>1323</v>
      </c>
      <c r="B474" s="476">
        <v>43241</v>
      </c>
      <c r="C474" s="405" t="s">
        <v>1439</v>
      </c>
      <c r="D474" s="432" t="s">
        <v>1440</v>
      </c>
      <c r="E474" s="406">
        <v>4958</v>
      </c>
      <c r="F474" s="430" t="s">
        <v>1441</v>
      </c>
      <c r="G474" s="474">
        <v>43301</v>
      </c>
      <c r="H474" s="405">
        <v>60</v>
      </c>
      <c r="I474" s="474">
        <v>43293</v>
      </c>
      <c r="J474" s="412">
        <v>4958</v>
      </c>
      <c r="K474" s="406">
        <v>0</v>
      </c>
      <c r="L474" s="406">
        <v>448</v>
      </c>
      <c r="M474" s="405" t="s">
        <v>187</v>
      </c>
      <c r="N474" s="405" t="s">
        <v>188</v>
      </c>
      <c r="O474" s="413">
        <v>0.34</v>
      </c>
      <c r="P474" s="414" t="s">
        <v>189</v>
      </c>
      <c r="Q474" s="414">
        <v>14582.352941176499</v>
      </c>
      <c r="R474" s="414">
        <v>4958</v>
      </c>
      <c r="S474" s="405" t="s">
        <v>190</v>
      </c>
      <c r="T474" s="414">
        <v>170</v>
      </c>
      <c r="U474" s="413">
        <v>340</v>
      </c>
      <c r="V474" s="405" t="s">
        <v>1442</v>
      </c>
      <c r="W474" s="404">
        <v>43242</v>
      </c>
      <c r="X474" s="419"/>
      <c r="Y474" s="422">
        <v>0.15999943848353099</v>
      </c>
      <c r="Z474" s="428"/>
    </row>
    <row r="475" spans="1:26" s="181" customFormat="1" ht="12.15" customHeight="1">
      <c r="A475" s="403" t="s">
        <v>1323</v>
      </c>
      <c r="B475" s="476">
        <v>43293</v>
      </c>
      <c r="C475" s="405" t="s">
        <v>1443</v>
      </c>
      <c r="D475" s="432" t="s">
        <v>1444</v>
      </c>
      <c r="E475" s="406">
        <v>560</v>
      </c>
      <c r="F475" s="430" t="s">
        <v>1445</v>
      </c>
      <c r="G475" s="474">
        <v>43353</v>
      </c>
      <c r="H475" s="405">
        <v>60</v>
      </c>
      <c r="I475" s="474">
        <v>43305</v>
      </c>
      <c r="J475" s="412">
        <v>560</v>
      </c>
      <c r="K475" s="406">
        <v>0</v>
      </c>
      <c r="L475" s="406">
        <v>321</v>
      </c>
      <c r="M475" s="405" t="s">
        <v>187</v>
      </c>
      <c r="N475" s="405" t="s">
        <v>188</v>
      </c>
      <c r="O475" s="413">
        <v>3.4000000000000002E-2</v>
      </c>
      <c r="P475" s="414" t="s">
        <v>189</v>
      </c>
      <c r="Q475" s="414">
        <v>16470.588235294101</v>
      </c>
      <c r="R475" s="414">
        <v>560</v>
      </c>
      <c r="S475" s="405" t="s">
        <v>190</v>
      </c>
      <c r="T475" s="414">
        <v>17</v>
      </c>
      <c r="U475" s="413">
        <v>34</v>
      </c>
      <c r="V475" s="405" t="s">
        <v>1446</v>
      </c>
      <c r="W475" s="404">
        <v>43294</v>
      </c>
      <c r="X475" s="419"/>
      <c r="Y475" s="422">
        <v>0.159996685723755</v>
      </c>
      <c r="Z475" s="428"/>
    </row>
    <row r="476" spans="1:26" s="181" customFormat="1" ht="12.15" customHeight="1">
      <c r="A476" s="403" t="s">
        <v>1323</v>
      </c>
      <c r="B476" s="476">
        <v>43202</v>
      </c>
      <c r="C476" s="405" t="s">
        <v>1447</v>
      </c>
      <c r="D476" s="432" t="s">
        <v>1448</v>
      </c>
      <c r="E476" s="406">
        <v>5400</v>
      </c>
      <c r="F476" s="430" t="s">
        <v>1449</v>
      </c>
      <c r="G476" s="474">
        <v>43262</v>
      </c>
      <c r="H476" s="405">
        <v>60</v>
      </c>
      <c r="I476" s="474">
        <v>43306</v>
      </c>
      <c r="J476" s="412">
        <v>5400</v>
      </c>
      <c r="K476" s="406">
        <v>0</v>
      </c>
      <c r="L476" s="406">
        <v>322</v>
      </c>
      <c r="M476" s="405" t="s">
        <v>426</v>
      </c>
      <c r="N476" s="405" t="s">
        <v>227</v>
      </c>
      <c r="O476" s="413">
        <v>2</v>
      </c>
      <c r="P476" s="414" t="s">
        <v>107</v>
      </c>
      <c r="Q476" s="414">
        <v>2700</v>
      </c>
      <c r="R476" s="414">
        <v>5400</v>
      </c>
      <c r="S476" s="405" t="s">
        <v>312</v>
      </c>
      <c r="T476" s="414">
        <v>170</v>
      </c>
      <c r="U476" s="413">
        <v>340</v>
      </c>
      <c r="V476" s="405" t="s">
        <v>1450</v>
      </c>
      <c r="W476" s="404">
        <v>43202</v>
      </c>
      <c r="X476" s="419"/>
      <c r="Y476" s="422">
        <v>0.17</v>
      </c>
      <c r="Z476" s="428"/>
    </row>
    <row r="477" spans="1:26" s="181" customFormat="1" ht="12.15" customHeight="1">
      <c r="A477" s="403" t="s">
        <v>1323</v>
      </c>
      <c r="B477" s="476">
        <v>43235</v>
      </c>
      <c r="C477" s="405" t="s">
        <v>1451</v>
      </c>
      <c r="D477" s="432" t="s">
        <v>1452</v>
      </c>
      <c r="E477" s="406">
        <v>2600</v>
      </c>
      <c r="F477" s="430" t="s">
        <v>1453</v>
      </c>
      <c r="G477" s="474">
        <v>43295</v>
      </c>
      <c r="H477" s="405">
        <v>60</v>
      </c>
      <c r="I477" s="474">
        <v>43290</v>
      </c>
      <c r="J477" s="412">
        <v>2600</v>
      </c>
      <c r="K477" s="406">
        <v>0</v>
      </c>
      <c r="L477" s="406">
        <v>287</v>
      </c>
      <c r="M477" s="405" t="s">
        <v>232</v>
      </c>
      <c r="N477" s="405" t="s">
        <v>207</v>
      </c>
      <c r="O477" s="413">
        <v>1</v>
      </c>
      <c r="P477" s="414" t="s">
        <v>107</v>
      </c>
      <c r="Q477" s="414">
        <v>2600</v>
      </c>
      <c r="R477" s="414">
        <v>2600</v>
      </c>
      <c r="S477" s="405" t="s">
        <v>347</v>
      </c>
      <c r="T477" s="414">
        <v>170</v>
      </c>
      <c r="U477" s="413">
        <v>170</v>
      </c>
      <c r="V477" s="405" t="s">
        <v>1454</v>
      </c>
      <c r="W477" s="404">
        <v>43236</v>
      </c>
      <c r="X477" s="419"/>
      <c r="Y477" s="422">
        <v>0.15999964307703299</v>
      </c>
      <c r="Z477" s="428"/>
    </row>
    <row r="478" spans="1:26" s="181" customFormat="1" ht="12.15" customHeight="1">
      <c r="A478" s="403" t="s">
        <v>1323</v>
      </c>
      <c r="B478" s="476">
        <v>43255</v>
      </c>
      <c r="C478" s="405" t="s">
        <v>1455</v>
      </c>
      <c r="D478" s="432" t="s">
        <v>1456</v>
      </c>
      <c r="E478" s="406">
        <v>2600</v>
      </c>
      <c r="F478" s="430" t="s">
        <v>1457</v>
      </c>
      <c r="G478" s="474">
        <v>43315</v>
      </c>
      <c r="H478" s="405">
        <v>60</v>
      </c>
      <c r="I478" s="474">
        <v>43287</v>
      </c>
      <c r="J478" s="412">
        <v>2600</v>
      </c>
      <c r="K478" s="406">
        <v>0</v>
      </c>
      <c r="L478" s="406">
        <v>31</v>
      </c>
      <c r="M478" s="405" t="s">
        <v>232</v>
      </c>
      <c r="N478" s="405" t="s">
        <v>207</v>
      </c>
      <c r="O478" s="413">
        <v>1</v>
      </c>
      <c r="P478" s="414" t="s">
        <v>107</v>
      </c>
      <c r="Q478" s="414">
        <v>2600</v>
      </c>
      <c r="R478" s="414">
        <v>2600</v>
      </c>
      <c r="S478" s="405" t="s">
        <v>347</v>
      </c>
      <c r="T478" s="414">
        <v>170</v>
      </c>
      <c r="U478" s="413">
        <v>170</v>
      </c>
      <c r="V478" s="405" t="s">
        <v>1458</v>
      </c>
      <c r="W478" s="404">
        <v>43248</v>
      </c>
      <c r="X478" s="419"/>
      <c r="Y478" s="422">
        <v>0.15999964307703299</v>
      </c>
      <c r="Z478" s="428"/>
    </row>
    <row r="479" spans="1:26" s="181" customFormat="1" ht="12.15" customHeight="1">
      <c r="A479" s="403" t="s">
        <v>1323</v>
      </c>
      <c r="B479" s="476">
        <v>43255</v>
      </c>
      <c r="C479" s="405" t="s">
        <v>1455</v>
      </c>
      <c r="D479" s="432" t="s">
        <v>1456</v>
      </c>
      <c r="E479" s="406">
        <v>280</v>
      </c>
      <c r="F479" s="430" t="s">
        <v>1459</v>
      </c>
      <c r="G479" s="474">
        <v>43315</v>
      </c>
      <c r="H479" s="405">
        <v>60</v>
      </c>
      <c r="I479" s="474">
        <v>43287</v>
      </c>
      <c r="J479" s="412">
        <v>280</v>
      </c>
      <c r="K479" s="406">
        <v>0</v>
      </c>
      <c r="L479" s="406">
        <v>31</v>
      </c>
      <c r="M479" s="405" t="s">
        <v>187</v>
      </c>
      <c r="N479" s="405" t="s">
        <v>188</v>
      </c>
      <c r="O479" s="413">
        <v>1.7000000000000001E-2</v>
      </c>
      <c r="P479" s="414" t="s">
        <v>189</v>
      </c>
      <c r="Q479" s="414">
        <v>16470.588235294101</v>
      </c>
      <c r="R479" s="414">
        <v>280</v>
      </c>
      <c r="S479" s="405" t="s">
        <v>190</v>
      </c>
      <c r="T479" s="414">
        <v>17</v>
      </c>
      <c r="U479" s="413">
        <v>17</v>
      </c>
      <c r="V479" s="405" t="s">
        <v>1458</v>
      </c>
      <c r="W479" s="404">
        <v>43248</v>
      </c>
      <c r="X479" s="419"/>
      <c r="Y479" s="422">
        <v>0.159996685723755</v>
      </c>
      <c r="Z479" s="428"/>
    </row>
    <row r="480" spans="1:26" s="181" customFormat="1" ht="12.15" customHeight="1">
      <c r="A480" s="403" t="s">
        <v>1323</v>
      </c>
      <c r="B480" s="476">
        <v>43253</v>
      </c>
      <c r="C480" s="405" t="s">
        <v>1460</v>
      </c>
      <c r="D480" s="432" t="s">
        <v>1461</v>
      </c>
      <c r="E480" s="406">
        <v>3300</v>
      </c>
      <c r="F480" s="430" t="s">
        <v>1462</v>
      </c>
      <c r="G480" s="474">
        <v>43343</v>
      </c>
      <c r="H480" s="405">
        <v>90</v>
      </c>
      <c r="I480" s="474">
        <v>43301</v>
      </c>
      <c r="J480" s="412">
        <v>3300</v>
      </c>
      <c r="K480" s="406">
        <v>0</v>
      </c>
      <c r="L480" s="406">
        <v>28</v>
      </c>
      <c r="M480" s="405" t="s">
        <v>325</v>
      </c>
      <c r="N480" s="405" t="s">
        <v>141</v>
      </c>
      <c r="O480" s="413">
        <v>1</v>
      </c>
      <c r="P480" s="414" t="s">
        <v>107</v>
      </c>
      <c r="Q480" s="414">
        <v>3300</v>
      </c>
      <c r="R480" s="414">
        <v>3300</v>
      </c>
      <c r="S480" s="405" t="s">
        <v>327</v>
      </c>
      <c r="T480" s="414">
        <v>170</v>
      </c>
      <c r="U480" s="413">
        <v>170</v>
      </c>
      <c r="V480" s="405" t="s">
        <v>1463</v>
      </c>
      <c r="W480" s="404">
        <v>43255</v>
      </c>
      <c r="X480" s="419"/>
      <c r="Y480" s="422">
        <v>0.159999015758411</v>
      </c>
      <c r="Z480" s="428"/>
    </row>
    <row r="481" spans="1:30" s="181" customFormat="1" ht="12.15" customHeight="1">
      <c r="A481" s="403" t="s">
        <v>1323</v>
      </c>
      <c r="B481" s="476">
        <v>43253</v>
      </c>
      <c r="C481" s="405" t="s">
        <v>1460</v>
      </c>
      <c r="D481" s="432" t="s">
        <v>1461</v>
      </c>
      <c r="E481" s="406">
        <v>2300</v>
      </c>
      <c r="F481" s="430" t="s">
        <v>1464</v>
      </c>
      <c r="G481" s="474">
        <v>43343</v>
      </c>
      <c r="H481" s="405">
        <v>90</v>
      </c>
      <c r="I481" s="474">
        <v>43301</v>
      </c>
      <c r="J481" s="412">
        <v>2300</v>
      </c>
      <c r="K481" s="406">
        <v>0</v>
      </c>
      <c r="L481" s="406">
        <v>28</v>
      </c>
      <c r="M481" s="405" t="s">
        <v>187</v>
      </c>
      <c r="N481" s="405" t="s">
        <v>188</v>
      </c>
      <c r="O481" s="413">
        <v>0.17</v>
      </c>
      <c r="P481" s="414" t="s">
        <v>189</v>
      </c>
      <c r="Q481" s="414">
        <v>13529.411764705899</v>
      </c>
      <c r="R481" s="414">
        <v>2300</v>
      </c>
      <c r="S481" s="405" t="s">
        <v>190</v>
      </c>
      <c r="T481" s="414">
        <v>170</v>
      </c>
      <c r="U481" s="413">
        <v>170</v>
      </c>
      <c r="V481" s="405" t="s">
        <v>1463</v>
      </c>
      <c r="W481" s="404">
        <v>43255</v>
      </c>
      <c r="X481" s="419"/>
      <c r="Y481" s="422">
        <v>0.15999919304404001</v>
      </c>
      <c r="Z481" s="428"/>
    </row>
    <row r="482" spans="1:30" s="181" customFormat="1" ht="12.15" customHeight="1">
      <c r="A482" s="403" t="s">
        <v>1323</v>
      </c>
      <c r="B482" s="476">
        <v>43284</v>
      </c>
      <c r="C482" s="405" t="s">
        <v>1465</v>
      </c>
      <c r="D482" s="432" t="s">
        <v>1466</v>
      </c>
      <c r="E482" s="406">
        <v>1550</v>
      </c>
      <c r="F482" s="430" t="s">
        <v>1467</v>
      </c>
      <c r="G482" s="474">
        <v>43314</v>
      </c>
      <c r="H482" s="405">
        <v>30</v>
      </c>
      <c r="I482" s="474">
        <v>43301</v>
      </c>
      <c r="J482" s="412">
        <v>1550</v>
      </c>
      <c r="K482" s="406">
        <v>0</v>
      </c>
      <c r="L482" s="406">
        <v>25</v>
      </c>
      <c r="M482" s="405" t="s">
        <v>232</v>
      </c>
      <c r="N482" s="405" t="s">
        <v>207</v>
      </c>
      <c r="O482" s="413">
        <v>5</v>
      </c>
      <c r="P482" s="414" t="s">
        <v>107</v>
      </c>
      <c r="Q482" s="414">
        <v>310</v>
      </c>
      <c r="R482" s="414">
        <v>1550</v>
      </c>
      <c r="S482" s="405" t="s">
        <v>347</v>
      </c>
      <c r="T482" s="414">
        <v>17</v>
      </c>
      <c r="U482" s="413">
        <v>85</v>
      </c>
      <c r="V482" s="405" t="s">
        <v>1468</v>
      </c>
      <c r="W482" s="404">
        <v>43283</v>
      </c>
      <c r="X482" s="419"/>
      <c r="Y482" s="422">
        <v>0.15999730581270899</v>
      </c>
      <c r="Z482" s="428"/>
    </row>
    <row r="483" spans="1:30" s="181" customFormat="1" ht="12.15" customHeight="1">
      <c r="A483" s="403" t="s">
        <v>1323</v>
      </c>
      <c r="B483" s="476">
        <v>43307</v>
      </c>
      <c r="C483" t="s">
        <v>1469</v>
      </c>
      <c r="D483" t="s">
        <v>1470</v>
      </c>
      <c r="E483" s="406">
        <v>9500</v>
      </c>
      <c r="F483" s="430" t="s">
        <v>345</v>
      </c>
      <c r="G483" s="474"/>
      <c r="H483" s="405"/>
      <c r="I483" s="474">
        <v>43312</v>
      </c>
      <c r="J483" s="412">
        <v>9500</v>
      </c>
      <c r="K483" s="406">
        <v>0</v>
      </c>
      <c r="L483" s="406"/>
      <c r="M483" s="405" t="s">
        <v>1471</v>
      </c>
      <c r="N483" s="405" t="s">
        <v>1472</v>
      </c>
      <c r="O483" s="413">
        <v>5</v>
      </c>
      <c r="P483" s="414"/>
      <c r="Q483" s="414"/>
      <c r="R483" s="414"/>
      <c r="S483" s="405" t="s">
        <v>1473</v>
      </c>
      <c r="T483" s="414">
        <v>200</v>
      </c>
      <c r="U483" s="413">
        <v>1000</v>
      </c>
      <c r="V483" s="405" t="s">
        <v>1474</v>
      </c>
      <c r="W483" s="404">
        <v>43307</v>
      </c>
      <c r="X483" s="419"/>
      <c r="Y483" s="422">
        <v>0.15999957250798899</v>
      </c>
      <c r="Z483" s="428"/>
    </row>
    <row r="484" spans="1:30" s="181" customFormat="1" ht="12.15" customHeight="1">
      <c r="A484" s="403" t="s">
        <v>31</v>
      </c>
      <c r="B484" s="476">
        <v>43172</v>
      </c>
      <c r="C484" s="405" t="s">
        <v>61</v>
      </c>
      <c r="D484" s="432" t="s">
        <v>62</v>
      </c>
      <c r="E484" s="406">
        <v>85200</v>
      </c>
      <c r="F484" s="430" t="s">
        <v>1475</v>
      </c>
      <c r="G484" s="474">
        <v>43292</v>
      </c>
      <c r="H484" s="405">
        <v>120</v>
      </c>
      <c r="I484" s="474">
        <v>43285</v>
      </c>
      <c r="J484" s="412">
        <v>85200</v>
      </c>
      <c r="K484" s="406">
        <v>0</v>
      </c>
      <c r="L484" s="406">
        <v>290</v>
      </c>
      <c r="M484" s="405" t="s">
        <v>1476</v>
      </c>
      <c r="N484" s="405" t="s">
        <v>385</v>
      </c>
      <c r="O484" s="413">
        <v>6000</v>
      </c>
      <c r="P484" s="414" t="s">
        <v>239</v>
      </c>
      <c r="Q484" s="414">
        <v>14.2</v>
      </c>
      <c r="R484" s="414">
        <v>85200</v>
      </c>
      <c r="S484" s="405" t="s">
        <v>922</v>
      </c>
      <c r="T484" s="414">
        <v>1000</v>
      </c>
      <c r="U484" s="413">
        <v>6000</v>
      </c>
      <c r="V484" s="405" t="s">
        <v>1477</v>
      </c>
      <c r="W484" s="404">
        <v>43123</v>
      </c>
      <c r="X484" s="419"/>
      <c r="Y484" s="422">
        <v>0.17</v>
      </c>
      <c r="AD484" s="386"/>
    </row>
    <row r="485" spans="1:30" s="181" customFormat="1" ht="12.15" customHeight="1">
      <c r="A485" s="403" t="s">
        <v>31</v>
      </c>
      <c r="B485" s="476">
        <v>43172</v>
      </c>
      <c r="C485" s="405" t="s">
        <v>61</v>
      </c>
      <c r="D485" s="432" t="s">
        <v>62</v>
      </c>
      <c r="E485" s="406">
        <v>28400</v>
      </c>
      <c r="F485" s="430" t="s">
        <v>1475</v>
      </c>
      <c r="G485" s="474">
        <v>43292</v>
      </c>
      <c r="H485" s="405">
        <v>120</v>
      </c>
      <c r="I485" s="474">
        <v>43285</v>
      </c>
      <c r="J485" s="412">
        <v>28400</v>
      </c>
      <c r="K485" s="406">
        <v>0</v>
      </c>
      <c r="L485" s="406">
        <v>290</v>
      </c>
      <c r="M485" s="405" t="s">
        <v>1476</v>
      </c>
      <c r="N485" s="405" t="s">
        <v>385</v>
      </c>
      <c r="O485" s="413">
        <v>2000</v>
      </c>
      <c r="P485" s="414" t="s">
        <v>239</v>
      </c>
      <c r="Q485" s="414">
        <v>14.2</v>
      </c>
      <c r="R485" s="414">
        <v>28400</v>
      </c>
      <c r="S485" s="405" t="s">
        <v>922</v>
      </c>
      <c r="T485" s="414">
        <v>1000</v>
      </c>
      <c r="U485" s="413">
        <v>2000</v>
      </c>
      <c r="V485" s="405" t="s">
        <v>1478</v>
      </c>
      <c r="W485" s="404">
        <v>43125</v>
      </c>
      <c r="X485" s="419"/>
      <c r="Y485" s="422">
        <v>0.17</v>
      </c>
      <c r="Z485" s="428"/>
    </row>
    <row r="486" spans="1:30" s="181" customFormat="1" ht="12.15" customHeight="1">
      <c r="A486" s="403" t="s">
        <v>31</v>
      </c>
      <c r="B486" s="476">
        <v>43172</v>
      </c>
      <c r="C486" s="405" t="s">
        <v>61</v>
      </c>
      <c r="D486" s="432" t="s">
        <v>62</v>
      </c>
      <c r="E486" s="406">
        <v>113600</v>
      </c>
      <c r="F486" s="430" t="s">
        <v>1479</v>
      </c>
      <c r="G486" s="474">
        <v>43292</v>
      </c>
      <c r="H486" s="405">
        <v>120</v>
      </c>
      <c r="I486" s="474">
        <v>43285</v>
      </c>
      <c r="J486" s="412">
        <v>113600</v>
      </c>
      <c r="K486" s="406">
        <v>0</v>
      </c>
      <c r="L486" s="406">
        <v>290</v>
      </c>
      <c r="M486" s="405" t="s">
        <v>1476</v>
      </c>
      <c r="N486" s="405" t="s">
        <v>385</v>
      </c>
      <c r="O486" s="413">
        <v>8000</v>
      </c>
      <c r="P486" s="414" t="s">
        <v>239</v>
      </c>
      <c r="Q486" s="414">
        <v>14.2</v>
      </c>
      <c r="R486" s="414">
        <v>113600</v>
      </c>
      <c r="S486" s="405" t="s">
        <v>922</v>
      </c>
      <c r="T486" s="414">
        <v>1000</v>
      </c>
      <c r="U486" s="413">
        <v>8000</v>
      </c>
      <c r="V486" s="405" t="s">
        <v>1480</v>
      </c>
      <c r="W486" s="404">
        <v>43125</v>
      </c>
      <c r="X486" s="419"/>
      <c r="Y486" s="422">
        <v>0.17</v>
      </c>
      <c r="Z486" s="428"/>
    </row>
    <row r="487" spans="1:30" s="181" customFormat="1" ht="12.15" customHeight="1">
      <c r="A487" s="403" t="s">
        <v>31</v>
      </c>
      <c r="B487" s="476">
        <v>43172</v>
      </c>
      <c r="C487" s="405" t="s">
        <v>61</v>
      </c>
      <c r="D487" s="432" t="s">
        <v>62</v>
      </c>
      <c r="E487" s="406">
        <v>14200</v>
      </c>
      <c r="F487" s="430" t="s">
        <v>1481</v>
      </c>
      <c r="G487" s="474">
        <v>43292</v>
      </c>
      <c r="H487" s="405">
        <v>120</v>
      </c>
      <c r="I487" s="474">
        <v>43285</v>
      </c>
      <c r="J487" s="412">
        <v>14200</v>
      </c>
      <c r="K487" s="406">
        <v>0</v>
      </c>
      <c r="L487" s="406">
        <v>290</v>
      </c>
      <c r="M487" s="405" t="s">
        <v>1476</v>
      </c>
      <c r="N487" s="405" t="s">
        <v>385</v>
      </c>
      <c r="O487" s="413">
        <v>1000</v>
      </c>
      <c r="P487" s="414" t="s">
        <v>239</v>
      </c>
      <c r="Q487" s="414">
        <v>14.2</v>
      </c>
      <c r="R487" s="414">
        <v>14200</v>
      </c>
      <c r="S487" s="405" t="s">
        <v>922</v>
      </c>
      <c r="T487" s="414">
        <v>1000</v>
      </c>
      <c r="U487" s="413">
        <v>1000</v>
      </c>
      <c r="V487" s="405" t="s">
        <v>1482</v>
      </c>
      <c r="W487" s="404">
        <v>43133</v>
      </c>
      <c r="X487" s="419"/>
      <c r="Y487" s="422">
        <v>0.17</v>
      </c>
      <c r="Z487" s="428"/>
    </row>
    <row r="488" spans="1:30" s="181" customFormat="1" ht="12.15" customHeight="1">
      <c r="A488" s="403" t="s">
        <v>31</v>
      </c>
      <c r="B488" s="476">
        <v>43172</v>
      </c>
      <c r="C488" s="405" t="s">
        <v>61</v>
      </c>
      <c r="D488" s="432" t="s">
        <v>62</v>
      </c>
      <c r="E488" s="406">
        <v>99400</v>
      </c>
      <c r="F488" s="430" t="s">
        <v>1481</v>
      </c>
      <c r="G488" s="474">
        <v>43292</v>
      </c>
      <c r="H488" s="405">
        <v>120</v>
      </c>
      <c r="I488" s="474">
        <v>43285</v>
      </c>
      <c r="J488" s="412">
        <v>99400</v>
      </c>
      <c r="K488" s="406">
        <v>0</v>
      </c>
      <c r="L488" s="406">
        <v>290</v>
      </c>
      <c r="M488" s="405" t="s">
        <v>1476</v>
      </c>
      <c r="N488" s="405" t="s">
        <v>385</v>
      </c>
      <c r="O488" s="413">
        <v>7000</v>
      </c>
      <c r="P488" s="414" t="s">
        <v>239</v>
      </c>
      <c r="Q488" s="414">
        <v>14.2</v>
      </c>
      <c r="R488" s="414">
        <v>99400</v>
      </c>
      <c r="S488" s="405" t="s">
        <v>922</v>
      </c>
      <c r="T488" s="414">
        <v>1000</v>
      </c>
      <c r="U488" s="413">
        <v>7000</v>
      </c>
      <c r="V488" s="405" t="s">
        <v>1482</v>
      </c>
      <c r="W488" s="404">
        <v>43133</v>
      </c>
      <c r="X488" s="419"/>
      <c r="Y488" s="422">
        <v>0.17</v>
      </c>
      <c r="Z488" s="428"/>
    </row>
    <row r="489" spans="1:30" s="181" customFormat="1" ht="12.15" customHeight="1">
      <c r="A489" s="403" t="s">
        <v>31</v>
      </c>
      <c r="B489" s="476">
        <v>43172</v>
      </c>
      <c r="C489" s="405" t="s">
        <v>61</v>
      </c>
      <c r="D489" s="432" t="s">
        <v>62</v>
      </c>
      <c r="E489" s="406">
        <v>28400</v>
      </c>
      <c r="F489" s="430" t="s">
        <v>1483</v>
      </c>
      <c r="G489" s="474">
        <v>43292</v>
      </c>
      <c r="H489" s="405">
        <v>120</v>
      </c>
      <c r="I489" s="474">
        <v>43285</v>
      </c>
      <c r="J489" s="412">
        <v>28400</v>
      </c>
      <c r="K489" s="406">
        <v>0</v>
      </c>
      <c r="L489" s="406">
        <v>290</v>
      </c>
      <c r="M489" s="405" t="s">
        <v>1476</v>
      </c>
      <c r="N489" s="405" t="s">
        <v>385</v>
      </c>
      <c r="O489" s="413">
        <v>2000</v>
      </c>
      <c r="P489" s="414" t="s">
        <v>239</v>
      </c>
      <c r="Q489" s="414">
        <v>14.2</v>
      </c>
      <c r="R489" s="414">
        <v>28400</v>
      </c>
      <c r="S489" s="405" t="s">
        <v>922</v>
      </c>
      <c r="T489" s="414">
        <v>1000</v>
      </c>
      <c r="U489" s="413">
        <v>2000</v>
      </c>
      <c r="V489" s="405" t="s">
        <v>1482</v>
      </c>
      <c r="W489" s="404">
        <v>43133</v>
      </c>
      <c r="X489" s="419"/>
      <c r="Y489" s="422">
        <v>0.17</v>
      </c>
      <c r="Z489" s="428"/>
    </row>
    <row r="490" spans="1:30" s="181" customFormat="1" ht="12.15" customHeight="1">
      <c r="A490" s="403" t="s">
        <v>31</v>
      </c>
      <c r="B490" s="476">
        <v>43172</v>
      </c>
      <c r="C490" s="405" t="s">
        <v>61</v>
      </c>
      <c r="D490" s="432" t="s">
        <v>62</v>
      </c>
      <c r="E490" s="406">
        <v>85200</v>
      </c>
      <c r="F490" s="430" t="s">
        <v>1483</v>
      </c>
      <c r="G490" s="474">
        <v>43292</v>
      </c>
      <c r="H490" s="405">
        <v>120</v>
      </c>
      <c r="I490" s="474">
        <v>43285</v>
      </c>
      <c r="J490" s="412">
        <v>85200</v>
      </c>
      <c r="K490" s="406">
        <v>0</v>
      </c>
      <c r="L490" s="406">
        <v>290</v>
      </c>
      <c r="M490" s="405" t="s">
        <v>1476</v>
      </c>
      <c r="N490" s="405" t="s">
        <v>385</v>
      </c>
      <c r="O490" s="413">
        <v>6000</v>
      </c>
      <c r="P490" s="414" t="s">
        <v>239</v>
      </c>
      <c r="Q490" s="414">
        <v>14.2</v>
      </c>
      <c r="R490" s="414">
        <v>85200</v>
      </c>
      <c r="S490" s="405" t="s">
        <v>922</v>
      </c>
      <c r="T490" s="414">
        <v>1000</v>
      </c>
      <c r="U490" s="413">
        <v>6000</v>
      </c>
      <c r="V490" s="405" t="s">
        <v>1484</v>
      </c>
      <c r="W490" s="404">
        <v>43136</v>
      </c>
      <c r="X490" s="419"/>
      <c r="Y490" s="422">
        <v>0.17</v>
      </c>
      <c r="Z490" s="428"/>
    </row>
    <row r="491" spans="1:30" s="181" customFormat="1" ht="12.15" customHeight="1">
      <c r="A491" s="403" t="s">
        <v>31</v>
      </c>
      <c r="B491" s="476">
        <v>43172</v>
      </c>
      <c r="C491" s="405" t="s">
        <v>61</v>
      </c>
      <c r="D491" s="432" t="s">
        <v>62</v>
      </c>
      <c r="E491" s="406">
        <v>56800</v>
      </c>
      <c r="F491" s="430" t="s">
        <v>1485</v>
      </c>
      <c r="G491" s="474">
        <v>43292</v>
      </c>
      <c r="H491" s="405">
        <v>120</v>
      </c>
      <c r="I491" s="474">
        <v>43285</v>
      </c>
      <c r="J491" s="412">
        <v>56800</v>
      </c>
      <c r="K491" s="406">
        <v>0</v>
      </c>
      <c r="L491" s="406">
        <v>290</v>
      </c>
      <c r="M491" s="405" t="s">
        <v>1476</v>
      </c>
      <c r="N491" s="405" t="s">
        <v>385</v>
      </c>
      <c r="O491" s="413">
        <v>4000</v>
      </c>
      <c r="P491" s="414" t="s">
        <v>239</v>
      </c>
      <c r="Q491" s="414">
        <v>14.2</v>
      </c>
      <c r="R491" s="414">
        <v>56800</v>
      </c>
      <c r="S491" s="405" t="s">
        <v>922</v>
      </c>
      <c r="T491" s="414">
        <v>1000</v>
      </c>
      <c r="U491" s="413">
        <v>4000</v>
      </c>
      <c r="V491" s="405" t="s">
        <v>1484</v>
      </c>
      <c r="W491" s="404">
        <v>43136</v>
      </c>
      <c r="X491" s="419"/>
      <c r="Y491" s="422">
        <v>0.17</v>
      </c>
      <c r="Z491" s="428"/>
    </row>
    <row r="492" spans="1:30" s="181" customFormat="1" ht="12.15" customHeight="1">
      <c r="A492" s="403" t="s">
        <v>31</v>
      </c>
      <c r="B492" s="476">
        <v>43172</v>
      </c>
      <c r="C492" s="405" t="s">
        <v>61</v>
      </c>
      <c r="D492" s="432" t="s">
        <v>62</v>
      </c>
      <c r="E492" s="406">
        <v>56800</v>
      </c>
      <c r="F492" s="430" t="s">
        <v>1485</v>
      </c>
      <c r="G492" s="474">
        <v>43292</v>
      </c>
      <c r="H492" s="405">
        <v>120</v>
      </c>
      <c r="I492" s="474">
        <v>43285</v>
      </c>
      <c r="J492" s="412">
        <v>56800</v>
      </c>
      <c r="K492" s="406">
        <v>0</v>
      </c>
      <c r="L492" s="406">
        <v>290</v>
      </c>
      <c r="M492" s="405" t="s">
        <v>1476</v>
      </c>
      <c r="N492" s="405" t="s">
        <v>385</v>
      </c>
      <c r="O492" s="413">
        <v>4000</v>
      </c>
      <c r="P492" s="414" t="s">
        <v>239</v>
      </c>
      <c r="Q492" s="414">
        <v>14.2</v>
      </c>
      <c r="R492" s="414">
        <v>56800</v>
      </c>
      <c r="S492" s="405" t="s">
        <v>922</v>
      </c>
      <c r="T492" s="414">
        <v>1000</v>
      </c>
      <c r="U492" s="413">
        <v>4000</v>
      </c>
      <c r="V492" s="405" t="s">
        <v>1486</v>
      </c>
      <c r="W492" s="404">
        <v>43136</v>
      </c>
      <c r="X492" s="419"/>
      <c r="Y492" s="422">
        <v>0.17</v>
      </c>
      <c r="Z492" s="428"/>
    </row>
    <row r="493" spans="1:30" s="181" customFormat="1" ht="12.15" customHeight="1">
      <c r="A493" s="403" t="s">
        <v>31</v>
      </c>
      <c r="B493" s="476">
        <v>43172</v>
      </c>
      <c r="C493" s="405" t="s">
        <v>61</v>
      </c>
      <c r="D493" s="432" t="s">
        <v>62</v>
      </c>
      <c r="E493" s="406">
        <v>85200</v>
      </c>
      <c r="F493" s="430" t="s">
        <v>1487</v>
      </c>
      <c r="G493" s="474">
        <v>43292</v>
      </c>
      <c r="H493" s="405">
        <v>120</v>
      </c>
      <c r="I493" s="474">
        <v>43285</v>
      </c>
      <c r="J493" s="412">
        <v>85200</v>
      </c>
      <c r="K493" s="406">
        <v>0</v>
      </c>
      <c r="L493" s="406">
        <v>290</v>
      </c>
      <c r="M493" s="405" t="s">
        <v>1476</v>
      </c>
      <c r="N493" s="405" t="s">
        <v>385</v>
      </c>
      <c r="O493" s="413">
        <v>6000</v>
      </c>
      <c r="P493" s="414" t="s">
        <v>239</v>
      </c>
      <c r="Q493" s="414">
        <v>14.2</v>
      </c>
      <c r="R493" s="414">
        <v>85200</v>
      </c>
      <c r="S493" s="405" t="s">
        <v>922</v>
      </c>
      <c r="T493" s="414">
        <v>1000</v>
      </c>
      <c r="U493" s="413">
        <v>6000</v>
      </c>
      <c r="V493" s="405" t="s">
        <v>1486</v>
      </c>
      <c r="W493" s="404">
        <v>43136</v>
      </c>
      <c r="X493" s="419"/>
      <c r="Y493" s="422">
        <v>0.17</v>
      </c>
      <c r="Z493" s="428"/>
    </row>
    <row r="494" spans="1:30" s="181" customFormat="1" ht="12.15" customHeight="1">
      <c r="A494" s="403" t="s">
        <v>31</v>
      </c>
      <c r="B494" s="476">
        <v>43172</v>
      </c>
      <c r="C494" s="405" t="s">
        <v>61</v>
      </c>
      <c r="D494" s="432" t="s">
        <v>62</v>
      </c>
      <c r="E494" s="406">
        <v>28400</v>
      </c>
      <c r="F494" s="430" t="s">
        <v>1487</v>
      </c>
      <c r="G494" s="474">
        <v>43292</v>
      </c>
      <c r="H494" s="405">
        <v>120</v>
      </c>
      <c r="I494" s="474">
        <v>43285</v>
      </c>
      <c r="J494" s="412">
        <v>28400</v>
      </c>
      <c r="K494" s="406">
        <v>0</v>
      </c>
      <c r="L494" s="406">
        <v>290</v>
      </c>
      <c r="M494" s="405" t="s">
        <v>1476</v>
      </c>
      <c r="N494" s="405" t="s">
        <v>385</v>
      </c>
      <c r="O494" s="413">
        <v>2000</v>
      </c>
      <c r="P494" s="414" t="s">
        <v>239</v>
      </c>
      <c r="Q494" s="414">
        <v>14.2</v>
      </c>
      <c r="R494" s="414">
        <v>28400</v>
      </c>
      <c r="S494" s="405" t="s">
        <v>922</v>
      </c>
      <c r="T494" s="414">
        <v>1000</v>
      </c>
      <c r="U494" s="413">
        <v>2000</v>
      </c>
      <c r="V494" s="405" t="s">
        <v>1488</v>
      </c>
      <c r="W494" s="404">
        <v>43138</v>
      </c>
      <c r="X494" s="419"/>
      <c r="Y494" s="422">
        <v>0.17</v>
      </c>
      <c r="Z494" s="428"/>
    </row>
    <row r="495" spans="1:30" s="181" customFormat="1" ht="12.15" customHeight="1">
      <c r="A495" s="403" t="s">
        <v>31</v>
      </c>
      <c r="B495" s="476">
        <v>43172</v>
      </c>
      <c r="C495" s="405" t="s">
        <v>61</v>
      </c>
      <c r="D495" s="432" t="s">
        <v>62</v>
      </c>
      <c r="E495" s="406">
        <v>113600</v>
      </c>
      <c r="F495" s="430" t="s">
        <v>1489</v>
      </c>
      <c r="G495" s="474">
        <v>43292</v>
      </c>
      <c r="H495" s="405">
        <v>120</v>
      </c>
      <c r="I495" s="474">
        <v>43285</v>
      </c>
      <c r="J495" s="412">
        <v>113600</v>
      </c>
      <c r="K495" s="406">
        <v>0</v>
      </c>
      <c r="L495" s="406">
        <v>290</v>
      </c>
      <c r="M495" s="405" t="s">
        <v>1476</v>
      </c>
      <c r="N495" s="405" t="s">
        <v>385</v>
      </c>
      <c r="O495" s="413">
        <v>8000</v>
      </c>
      <c r="P495" s="414" t="s">
        <v>239</v>
      </c>
      <c r="Q495" s="414">
        <v>14.2</v>
      </c>
      <c r="R495" s="414">
        <v>113600</v>
      </c>
      <c r="S495" s="405" t="s">
        <v>922</v>
      </c>
      <c r="T495" s="414">
        <v>1000</v>
      </c>
      <c r="U495" s="413">
        <v>8000</v>
      </c>
      <c r="V495" s="405" t="s">
        <v>1490</v>
      </c>
      <c r="W495" s="404">
        <v>43138</v>
      </c>
      <c r="X495" s="419"/>
      <c r="Y495" s="422">
        <v>0.17</v>
      </c>
      <c r="Z495" s="428"/>
    </row>
    <row r="496" spans="1:30" s="181" customFormat="1" ht="12.15" customHeight="1">
      <c r="A496" s="403" t="s">
        <v>31</v>
      </c>
      <c r="B496" s="476">
        <v>43172</v>
      </c>
      <c r="C496" s="405" t="s">
        <v>63</v>
      </c>
      <c r="D496" s="432" t="s">
        <v>64</v>
      </c>
      <c r="E496" s="406">
        <v>14200</v>
      </c>
      <c r="F496" s="430" t="s">
        <v>1491</v>
      </c>
      <c r="G496" s="474">
        <v>43292</v>
      </c>
      <c r="H496" s="405">
        <v>120</v>
      </c>
      <c r="I496" s="474">
        <v>43285</v>
      </c>
      <c r="J496" s="412">
        <v>14200</v>
      </c>
      <c r="K496" s="406">
        <v>0</v>
      </c>
      <c r="L496" s="406">
        <v>291</v>
      </c>
      <c r="M496" s="405" t="s">
        <v>1476</v>
      </c>
      <c r="N496" s="405" t="s">
        <v>385</v>
      </c>
      <c r="O496" s="413">
        <v>1000</v>
      </c>
      <c r="P496" s="414" t="s">
        <v>239</v>
      </c>
      <c r="Q496" s="414">
        <v>14.2</v>
      </c>
      <c r="R496" s="414">
        <v>14200</v>
      </c>
      <c r="S496" s="405" t="s">
        <v>922</v>
      </c>
      <c r="T496" s="414">
        <v>1000</v>
      </c>
      <c r="U496" s="413">
        <v>1000</v>
      </c>
      <c r="V496" s="405" t="s">
        <v>1492</v>
      </c>
      <c r="W496" s="404">
        <v>43123</v>
      </c>
      <c r="X496" s="419"/>
      <c r="Y496" s="422">
        <v>0.17</v>
      </c>
      <c r="Z496" s="428"/>
    </row>
    <row r="497" spans="1:26" s="181" customFormat="1" ht="12.15" customHeight="1">
      <c r="A497" s="403" t="s">
        <v>31</v>
      </c>
      <c r="B497" s="476">
        <v>43172</v>
      </c>
      <c r="C497" s="405" t="s">
        <v>63</v>
      </c>
      <c r="D497" s="432" t="s">
        <v>64</v>
      </c>
      <c r="E497" s="406">
        <v>19040</v>
      </c>
      <c r="F497" s="430" t="s">
        <v>1491</v>
      </c>
      <c r="G497" s="474">
        <v>43292</v>
      </c>
      <c r="H497" s="405">
        <v>120</v>
      </c>
      <c r="I497" s="474">
        <v>43285</v>
      </c>
      <c r="J497" s="412">
        <v>19040</v>
      </c>
      <c r="K497" s="406">
        <v>0</v>
      </c>
      <c r="L497" s="406">
        <v>291</v>
      </c>
      <c r="M497" s="405" t="s">
        <v>1493</v>
      </c>
      <c r="N497" s="405" t="s">
        <v>1494</v>
      </c>
      <c r="O497" s="413">
        <v>1190</v>
      </c>
      <c r="P497" s="414" t="s">
        <v>239</v>
      </c>
      <c r="Q497" s="414">
        <v>16</v>
      </c>
      <c r="R497" s="414">
        <v>19040</v>
      </c>
      <c r="S497" s="405" t="s">
        <v>1495</v>
      </c>
      <c r="T497" s="414">
        <v>170</v>
      </c>
      <c r="U497" s="413">
        <v>1190</v>
      </c>
      <c r="V497" s="405" t="s">
        <v>1496</v>
      </c>
      <c r="W497" s="404">
        <v>43124</v>
      </c>
      <c r="X497" s="419"/>
      <c r="Y497" s="422">
        <v>0.17</v>
      </c>
      <c r="Z497" s="428"/>
    </row>
    <row r="498" spans="1:26" s="181" customFormat="1" ht="12.15" customHeight="1">
      <c r="A498" s="403" t="s">
        <v>31</v>
      </c>
      <c r="B498" s="476">
        <v>43172</v>
      </c>
      <c r="C498" s="405" t="s">
        <v>63</v>
      </c>
      <c r="D498" s="432" t="s">
        <v>64</v>
      </c>
      <c r="E498" s="406">
        <v>42600</v>
      </c>
      <c r="F498" s="430" t="s">
        <v>1491</v>
      </c>
      <c r="G498" s="474">
        <v>43292</v>
      </c>
      <c r="H498" s="405">
        <v>120</v>
      </c>
      <c r="I498" s="474">
        <v>43285</v>
      </c>
      <c r="J498" s="412">
        <v>42600</v>
      </c>
      <c r="K498" s="406">
        <v>0</v>
      </c>
      <c r="L498" s="406">
        <v>291</v>
      </c>
      <c r="M498" s="405" t="s">
        <v>1476</v>
      </c>
      <c r="N498" s="405" t="s">
        <v>385</v>
      </c>
      <c r="O498" s="413">
        <v>3000</v>
      </c>
      <c r="P498" s="414" t="s">
        <v>239</v>
      </c>
      <c r="Q498" s="414">
        <v>14.2</v>
      </c>
      <c r="R498" s="414">
        <v>42600</v>
      </c>
      <c r="S498" s="405" t="s">
        <v>922</v>
      </c>
      <c r="T498" s="414">
        <v>1000</v>
      </c>
      <c r="U498" s="413">
        <v>3000</v>
      </c>
      <c r="V498" s="405" t="s">
        <v>1497</v>
      </c>
      <c r="W498" s="404">
        <v>43129</v>
      </c>
      <c r="X498" s="419"/>
      <c r="Y498" s="422">
        <v>0.17</v>
      </c>
      <c r="Z498" s="428"/>
    </row>
    <row r="499" spans="1:26" s="181" customFormat="1" ht="12.15" customHeight="1">
      <c r="A499" s="403" t="s">
        <v>31</v>
      </c>
      <c r="B499" s="476">
        <v>43172</v>
      </c>
      <c r="C499" s="405" t="s">
        <v>63</v>
      </c>
      <c r="D499" s="432" t="s">
        <v>64</v>
      </c>
      <c r="E499" s="406">
        <v>56800</v>
      </c>
      <c r="F499" s="430" t="s">
        <v>1498</v>
      </c>
      <c r="G499" s="474">
        <v>43292</v>
      </c>
      <c r="H499" s="405">
        <v>120</v>
      </c>
      <c r="I499" s="474">
        <v>43285</v>
      </c>
      <c r="J499" s="412">
        <v>56800</v>
      </c>
      <c r="K499" s="406">
        <v>0</v>
      </c>
      <c r="L499" s="406">
        <v>291</v>
      </c>
      <c r="M499" s="405" t="s">
        <v>1476</v>
      </c>
      <c r="N499" s="405" t="s">
        <v>385</v>
      </c>
      <c r="O499" s="413">
        <v>4000</v>
      </c>
      <c r="P499" s="414" t="s">
        <v>239</v>
      </c>
      <c r="Q499" s="414">
        <v>14.2</v>
      </c>
      <c r="R499" s="414">
        <v>56800</v>
      </c>
      <c r="S499" s="405" t="s">
        <v>922</v>
      </c>
      <c r="T499" s="414">
        <v>1000</v>
      </c>
      <c r="U499" s="413">
        <v>4000</v>
      </c>
      <c r="V499" s="405" t="s">
        <v>1499</v>
      </c>
      <c r="W499" s="404">
        <v>43138</v>
      </c>
      <c r="X499" s="419"/>
      <c r="Y499" s="422">
        <v>0.17</v>
      </c>
      <c r="Z499" s="428"/>
    </row>
    <row r="500" spans="1:26" s="181" customFormat="1" ht="12.15" customHeight="1">
      <c r="A500" s="403" t="s">
        <v>31</v>
      </c>
      <c r="B500" s="476">
        <v>43172</v>
      </c>
      <c r="C500" s="405" t="s">
        <v>63</v>
      </c>
      <c r="D500" s="432" t="s">
        <v>64</v>
      </c>
      <c r="E500" s="406">
        <v>71000</v>
      </c>
      <c r="F500" s="430" t="s">
        <v>1500</v>
      </c>
      <c r="G500" s="474">
        <v>43292</v>
      </c>
      <c r="H500" s="405">
        <v>120</v>
      </c>
      <c r="I500" s="474">
        <v>43285</v>
      </c>
      <c r="J500" s="412">
        <v>71000</v>
      </c>
      <c r="K500" s="406">
        <v>0</v>
      </c>
      <c r="L500" s="406">
        <v>291</v>
      </c>
      <c r="M500" s="405" t="s">
        <v>1476</v>
      </c>
      <c r="N500" s="405" t="s">
        <v>385</v>
      </c>
      <c r="O500" s="413">
        <v>5000</v>
      </c>
      <c r="P500" s="414" t="s">
        <v>239</v>
      </c>
      <c r="Q500" s="414">
        <v>14.2</v>
      </c>
      <c r="R500" s="414">
        <v>71000</v>
      </c>
      <c r="S500" s="405" t="s">
        <v>922</v>
      </c>
      <c r="T500" s="414">
        <v>1000</v>
      </c>
      <c r="U500" s="413">
        <v>5000</v>
      </c>
      <c r="V500" s="405" t="s">
        <v>1499</v>
      </c>
      <c r="W500" s="404">
        <v>43138</v>
      </c>
      <c r="X500" s="419"/>
      <c r="Y500" s="422">
        <v>0.17</v>
      </c>
      <c r="Z500" s="428"/>
    </row>
    <row r="501" spans="1:26" s="181" customFormat="1" ht="12.15" customHeight="1">
      <c r="A501" s="403" t="s">
        <v>31</v>
      </c>
      <c r="B501" s="476">
        <v>43172</v>
      </c>
      <c r="C501" s="405" t="s">
        <v>1501</v>
      </c>
      <c r="D501" s="432" t="s">
        <v>1502</v>
      </c>
      <c r="E501" s="406">
        <v>56054</v>
      </c>
      <c r="F501" s="430" t="s">
        <v>1503</v>
      </c>
      <c r="G501" s="474">
        <v>43277</v>
      </c>
      <c r="H501" s="405">
        <v>105</v>
      </c>
      <c r="I501" s="474">
        <v>43300</v>
      </c>
      <c r="J501" s="412">
        <v>56054</v>
      </c>
      <c r="K501" s="406">
        <v>0</v>
      </c>
      <c r="L501" s="406">
        <v>354</v>
      </c>
      <c r="M501" s="405" t="s">
        <v>972</v>
      </c>
      <c r="N501" s="405" t="s">
        <v>1071</v>
      </c>
      <c r="O501" s="413">
        <v>3660</v>
      </c>
      <c r="P501" s="414" t="s">
        <v>479</v>
      </c>
      <c r="Q501" s="414">
        <v>15.3153005464481</v>
      </c>
      <c r="R501" s="414">
        <v>56054</v>
      </c>
      <c r="S501" s="405" t="s">
        <v>1504</v>
      </c>
      <c r="T501" s="414">
        <v>180</v>
      </c>
      <c r="U501" s="413">
        <v>3600</v>
      </c>
      <c r="V501" s="405" t="s">
        <v>1505</v>
      </c>
      <c r="W501" s="404">
        <v>43118</v>
      </c>
      <c r="X501" s="419"/>
      <c r="Y501" s="422">
        <v>0.17</v>
      </c>
      <c r="Z501" s="428"/>
    </row>
    <row r="502" spans="1:26" s="181" customFormat="1" ht="12.15" customHeight="1">
      <c r="A502" s="403" t="s">
        <v>31</v>
      </c>
      <c r="B502" s="476">
        <v>43172</v>
      </c>
      <c r="C502" s="405" t="s">
        <v>1501</v>
      </c>
      <c r="D502" s="432" t="s">
        <v>1502</v>
      </c>
      <c r="E502" s="406">
        <v>56054</v>
      </c>
      <c r="F502" s="430" t="s">
        <v>1503</v>
      </c>
      <c r="G502" s="474">
        <v>43277</v>
      </c>
      <c r="H502" s="405">
        <v>105</v>
      </c>
      <c r="I502" s="474">
        <v>43300</v>
      </c>
      <c r="J502" s="412">
        <v>56054</v>
      </c>
      <c r="K502" s="406">
        <v>0</v>
      </c>
      <c r="L502" s="406">
        <v>354</v>
      </c>
      <c r="M502" s="405" t="s">
        <v>972</v>
      </c>
      <c r="N502" s="405" t="s">
        <v>1071</v>
      </c>
      <c r="O502" s="413">
        <v>3660</v>
      </c>
      <c r="P502" s="414" t="s">
        <v>479</v>
      </c>
      <c r="Q502" s="414">
        <v>15.3153005464481</v>
      </c>
      <c r="R502" s="414">
        <v>56054</v>
      </c>
      <c r="S502" s="405" t="s">
        <v>1504</v>
      </c>
      <c r="T502" s="414">
        <v>180</v>
      </c>
      <c r="U502" s="413">
        <v>3600</v>
      </c>
      <c r="V502" s="405" t="s">
        <v>1506</v>
      </c>
      <c r="W502" s="404">
        <v>43127</v>
      </c>
      <c r="X502" s="419"/>
      <c r="Y502" s="422">
        <v>0.17</v>
      </c>
      <c r="Z502" s="428"/>
    </row>
    <row r="503" spans="1:26" s="181" customFormat="1" ht="12.15" customHeight="1">
      <c r="A503" s="403" t="s">
        <v>31</v>
      </c>
      <c r="B503" s="476">
        <v>43172</v>
      </c>
      <c r="C503" s="405" t="s">
        <v>1501</v>
      </c>
      <c r="D503" s="432" t="s">
        <v>1502</v>
      </c>
      <c r="E503" s="406">
        <v>112108</v>
      </c>
      <c r="F503" s="430" t="s">
        <v>1507</v>
      </c>
      <c r="G503" s="474">
        <v>43277</v>
      </c>
      <c r="H503" s="405">
        <v>105</v>
      </c>
      <c r="I503" s="474">
        <v>43300</v>
      </c>
      <c r="J503" s="412">
        <v>112108</v>
      </c>
      <c r="K503" s="406">
        <v>0</v>
      </c>
      <c r="L503" s="406">
        <v>354</v>
      </c>
      <c r="M503" s="405" t="s">
        <v>972</v>
      </c>
      <c r="N503" s="405" t="s">
        <v>1071</v>
      </c>
      <c r="O503" s="413">
        <v>7320</v>
      </c>
      <c r="P503" s="414" t="s">
        <v>479</v>
      </c>
      <c r="Q503" s="414">
        <v>15.3153005464481</v>
      </c>
      <c r="R503" s="414">
        <v>112108</v>
      </c>
      <c r="S503" s="405" t="s">
        <v>1504</v>
      </c>
      <c r="T503" s="414">
        <v>180</v>
      </c>
      <c r="U503" s="413">
        <v>7200</v>
      </c>
      <c r="V503" s="405" t="s">
        <v>1508</v>
      </c>
      <c r="W503" s="404">
        <v>43132</v>
      </c>
      <c r="X503" s="419"/>
      <c r="Y503" s="422">
        <v>0.17</v>
      </c>
      <c r="Z503" s="428"/>
    </row>
    <row r="504" spans="1:26" s="181" customFormat="1" ht="12.15" customHeight="1">
      <c r="A504" s="403" t="s">
        <v>31</v>
      </c>
      <c r="B504" s="476">
        <v>43172</v>
      </c>
      <c r="C504" s="405" t="s">
        <v>1501</v>
      </c>
      <c r="D504" s="432" t="s">
        <v>1502</v>
      </c>
      <c r="E504" s="406">
        <v>84081</v>
      </c>
      <c r="F504" s="430" t="s">
        <v>1509</v>
      </c>
      <c r="G504" s="474">
        <v>43277</v>
      </c>
      <c r="H504" s="405">
        <v>105</v>
      </c>
      <c r="I504" s="474">
        <v>43300</v>
      </c>
      <c r="J504" s="412">
        <v>84081</v>
      </c>
      <c r="K504" s="406">
        <v>0</v>
      </c>
      <c r="L504" s="406">
        <v>354</v>
      </c>
      <c r="M504" s="405" t="s">
        <v>972</v>
      </c>
      <c r="N504" s="405" t="s">
        <v>1071</v>
      </c>
      <c r="O504" s="413">
        <v>5490</v>
      </c>
      <c r="P504" s="414" t="s">
        <v>479</v>
      </c>
      <c r="Q504" s="414">
        <v>15.3153005464481</v>
      </c>
      <c r="R504" s="414">
        <v>84081</v>
      </c>
      <c r="S504" s="405" t="s">
        <v>1504</v>
      </c>
      <c r="T504" s="414">
        <v>77.142857142857096</v>
      </c>
      <c r="U504" s="413">
        <v>5400</v>
      </c>
      <c r="V504" s="405" t="s">
        <v>1508</v>
      </c>
      <c r="W504" s="404">
        <v>43132</v>
      </c>
      <c r="X504" s="419"/>
      <c r="Y504" s="422">
        <v>0.17</v>
      </c>
      <c r="Z504" s="428"/>
    </row>
    <row r="505" spans="1:26" s="181" customFormat="1" ht="12.15" customHeight="1">
      <c r="A505" s="403" t="s">
        <v>31</v>
      </c>
      <c r="B505" s="476">
        <v>43172</v>
      </c>
      <c r="C505" s="405" t="s">
        <v>69</v>
      </c>
      <c r="D505" s="432" t="s">
        <v>70</v>
      </c>
      <c r="E505" s="406">
        <v>5440</v>
      </c>
      <c r="F505" s="430" t="s">
        <v>1510</v>
      </c>
      <c r="G505" s="474">
        <v>43292</v>
      </c>
      <c r="H505" s="405">
        <v>120</v>
      </c>
      <c r="I505" s="474">
        <v>43285</v>
      </c>
      <c r="J505" s="412">
        <v>5440</v>
      </c>
      <c r="K505" s="406">
        <v>0</v>
      </c>
      <c r="L505" s="406">
        <v>294</v>
      </c>
      <c r="M505" s="405" t="s">
        <v>1493</v>
      </c>
      <c r="N505" s="405" t="s">
        <v>1494</v>
      </c>
      <c r="O505" s="413">
        <v>340</v>
      </c>
      <c r="P505" s="414" t="s">
        <v>239</v>
      </c>
      <c r="Q505" s="414">
        <v>16</v>
      </c>
      <c r="R505" s="414">
        <v>5440</v>
      </c>
      <c r="S505" s="405" t="s">
        <v>1495</v>
      </c>
      <c r="T505" s="414">
        <v>170</v>
      </c>
      <c r="U505" s="413">
        <v>340</v>
      </c>
      <c r="V505" s="405" t="s">
        <v>1511</v>
      </c>
      <c r="W505" s="404">
        <v>43132</v>
      </c>
      <c r="X505" s="419"/>
      <c r="Y505" s="422">
        <v>0.17</v>
      </c>
      <c r="Z505" s="428"/>
    </row>
    <row r="506" spans="1:26" s="181" customFormat="1" ht="12.15" customHeight="1">
      <c r="A506" s="403" t="s">
        <v>31</v>
      </c>
      <c r="B506" s="476">
        <v>43172</v>
      </c>
      <c r="C506" s="405" t="s">
        <v>69</v>
      </c>
      <c r="D506" s="432" t="s">
        <v>70</v>
      </c>
      <c r="E506" s="406">
        <v>99400</v>
      </c>
      <c r="F506" s="430" t="s">
        <v>1510</v>
      </c>
      <c r="G506" s="474">
        <v>43292</v>
      </c>
      <c r="H506" s="405">
        <v>120</v>
      </c>
      <c r="I506" s="474">
        <v>43285</v>
      </c>
      <c r="J506" s="412">
        <v>99400</v>
      </c>
      <c r="K506" s="406">
        <v>0</v>
      </c>
      <c r="L506" s="406">
        <v>294</v>
      </c>
      <c r="M506" s="405" t="s">
        <v>1476</v>
      </c>
      <c r="N506" s="405" t="s">
        <v>385</v>
      </c>
      <c r="O506" s="413">
        <v>7000</v>
      </c>
      <c r="P506" s="414" t="s">
        <v>239</v>
      </c>
      <c r="Q506" s="414">
        <v>14.2</v>
      </c>
      <c r="R506" s="414">
        <v>99400</v>
      </c>
      <c r="S506" s="405" t="s">
        <v>922</v>
      </c>
      <c r="T506" s="414">
        <v>1000</v>
      </c>
      <c r="U506" s="413">
        <v>7000</v>
      </c>
      <c r="V506" s="405" t="s">
        <v>1511</v>
      </c>
      <c r="W506" s="404">
        <v>43132</v>
      </c>
      <c r="X506" s="419"/>
      <c r="Y506" s="422">
        <v>0.17</v>
      </c>
      <c r="Z506" s="428"/>
    </row>
    <row r="507" spans="1:26" s="181" customFormat="1" ht="12.15" customHeight="1">
      <c r="A507" s="403" t="s">
        <v>31</v>
      </c>
      <c r="B507" s="476">
        <v>43172</v>
      </c>
      <c r="C507" s="405" t="s">
        <v>69</v>
      </c>
      <c r="D507" s="432" t="s">
        <v>70</v>
      </c>
      <c r="E507" s="406">
        <v>42600</v>
      </c>
      <c r="F507" s="430" t="s">
        <v>1512</v>
      </c>
      <c r="G507" s="474">
        <v>43292</v>
      </c>
      <c r="H507" s="405">
        <v>120</v>
      </c>
      <c r="I507" s="474">
        <v>43285</v>
      </c>
      <c r="J507" s="412">
        <v>42600</v>
      </c>
      <c r="K507" s="406">
        <v>0</v>
      </c>
      <c r="L507" s="406">
        <v>294</v>
      </c>
      <c r="M507" s="405" t="s">
        <v>1476</v>
      </c>
      <c r="N507" s="405" t="s">
        <v>385</v>
      </c>
      <c r="O507" s="413">
        <v>3000</v>
      </c>
      <c r="P507" s="414" t="s">
        <v>239</v>
      </c>
      <c r="Q507" s="414">
        <v>14.2</v>
      </c>
      <c r="R507" s="414">
        <v>42600</v>
      </c>
      <c r="S507" s="405" t="s">
        <v>922</v>
      </c>
      <c r="T507" s="414">
        <v>1000</v>
      </c>
      <c r="U507" s="413">
        <v>3000</v>
      </c>
      <c r="V507" s="405" t="s">
        <v>1511</v>
      </c>
      <c r="W507" s="404">
        <v>43132</v>
      </c>
      <c r="X507" s="419"/>
      <c r="Y507" s="422">
        <v>0.17</v>
      </c>
      <c r="Z507" s="428"/>
    </row>
    <row r="508" spans="1:26" s="181" customFormat="1" ht="12.15" customHeight="1">
      <c r="A508" s="403" t="s">
        <v>31</v>
      </c>
      <c r="B508" s="476">
        <v>43172</v>
      </c>
      <c r="C508" s="405" t="s">
        <v>69</v>
      </c>
      <c r="D508" s="432" t="s">
        <v>70</v>
      </c>
      <c r="E508" s="406">
        <v>71000</v>
      </c>
      <c r="F508" s="430" t="s">
        <v>1512</v>
      </c>
      <c r="G508" s="474">
        <v>43292</v>
      </c>
      <c r="H508" s="405">
        <v>120</v>
      </c>
      <c r="I508" s="474">
        <v>43285</v>
      </c>
      <c r="J508" s="412">
        <v>71000</v>
      </c>
      <c r="K508" s="406">
        <v>0</v>
      </c>
      <c r="L508" s="406">
        <v>294</v>
      </c>
      <c r="M508" s="405" t="s">
        <v>1476</v>
      </c>
      <c r="N508" s="405" t="s">
        <v>385</v>
      </c>
      <c r="O508" s="413">
        <v>5000</v>
      </c>
      <c r="P508" s="414" t="s">
        <v>239</v>
      </c>
      <c r="Q508" s="414">
        <v>14.2</v>
      </c>
      <c r="R508" s="414">
        <v>71000</v>
      </c>
      <c r="S508" s="405" t="s">
        <v>922</v>
      </c>
      <c r="T508" s="414">
        <v>1000</v>
      </c>
      <c r="U508" s="413">
        <v>5000</v>
      </c>
      <c r="V508" s="405" t="s">
        <v>1513</v>
      </c>
      <c r="W508" s="404">
        <v>43137</v>
      </c>
      <c r="X508" s="419"/>
      <c r="Y508" s="422">
        <v>0.17</v>
      </c>
      <c r="Z508" s="428"/>
    </row>
    <row r="509" spans="1:26" s="181" customFormat="1" ht="12.15" customHeight="1">
      <c r="A509" s="403" t="s">
        <v>31</v>
      </c>
      <c r="B509" s="476">
        <v>43172</v>
      </c>
      <c r="C509" s="405" t="s">
        <v>69</v>
      </c>
      <c r="D509" s="432" t="s">
        <v>70</v>
      </c>
      <c r="E509" s="406">
        <v>71000</v>
      </c>
      <c r="F509" s="430" t="s">
        <v>1514</v>
      </c>
      <c r="G509" s="474">
        <v>43292</v>
      </c>
      <c r="H509" s="405">
        <v>120</v>
      </c>
      <c r="I509" s="474">
        <v>43285</v>
      </c>
      <c r="J509" s="412">
        <v>71000</v>
      </c>
      <c r="K509" s="406">
        <v>0</v>
      </c>
      <c r="L509" s="406">
        <v>294</v>
      </c>
      <c r="M509" s="405" t="s">
        <v>1476</v>
      </c>
      <c r="N509" s="405" t="s">
        <v>385</v>
      </c>
      <c r="O509" s="413">
        <v>5000</v>
      </c>
      <c r="P509" s="414" t="s">
        <v>239</v>
      </c>
      <c r="Q509" s="414">
        <v>14.2</v>
      </c>
      <c r="R509" s="414">
        <v>71000</v>
      </c>
      <c r="S509" s="405" t="s">
        <v>922</v>
      </c>
      <c r="T509" s="414">
        <v>1000</v>
      </c>
      <c r="U509" s="413">
        <v>5000</v>
      </c>
      <c r="V509" s="405" t="s">
        <v>1513</v>
      </c>
      <c r="W509" s="404">
        <v>43137</v>
      </c>
      <c r="X509" s="419"/>
      <c r="Y509" s="422">
        <v>0.17</v>
      </c>
      <c r="Z509" s="428"/>
    </row>
    <row r="510" spans="1:26" s="181" customFormat="1" ht="12.15" customHeight="1">
      <c r="A510" s="403" t="s">
        <v>31</v>
      </c>
      <c r="B510" s="476">
        <v>43180</v>
      </c>
      <c r="C510" s="405" t="s">
        <v>1515</v>
      </c>
      <c r="D510" s="432" t="s">
        <v>1516</v>
      </c>
      <c r="E510" s="406">
        <v>32895.72</v>
      </c>
      <c r="F510" s="430" t="s">
        <v>1517</v>
      </c>
      <c r="G510" s="474">
        <v>43270</v>
      </c>
      <c r="H510" s="405">
        <v>90</v>
      </c>
      <c r="I510" s="474">
        <v>43291</v>
      </c>
      <c r="J510" s="412">
        <v>32895.72</v>
      </c>
      <c r="K510" s="406">
        <v>0</v>
      </c>
      <c r="L510" s="406">
        <v>497</v>
      </c>
      <c r="M510" s="405" t="s">
        <v>972</v>
      </c>
      <c r="N510" s="405" t="s">
        <v>1071</v>
      </c>
      <c r="O510" s="413">
        <v>12</v>
      </c>
      <c r="P510" s="414" t="s">
        <v>107</v>
      </c>
      <c r="Q510" s="414">
        <v>2741.31</v>
      </c>
      <c r="R510" s="414">
        <v>32895.72</v>
      </c>
      <c r="S510" s="405" t="s">
        <v>1072</v>
      </c>
      <c r="T510" s="414">
        <v>180</v>
      </c>
      <c r="U510" s="413">
        <v>2160</v>
      </c>
      <c r="V510" s="405" t="s">
        <v>1518</v>
      </c>
      <c r="W510" s="404">
        <v>43140</v>
      </c>
      <c r="X510" s="419"/>
      <c r="Y510" s="422">
        <v>0.17</v>
      </c>
      <c r="Z510" s="428"/>
    </row>
    <row r="511" spans="1:26" s="181" customFormat="1" ht="12.15" customHeight="1">
      <c r="A511" s="403" t="s">
        <v>31</v>
      </c>
      <c r="B511" s="476">
        <v>43180</v>
      </c>
      <c r="C511" s="405" t="s">
        <v>1515</v>
      </c>
      <c r="D511" s="432" t="s">
        <v>1516</v>
      </c>
      <c r="E511" s="406">
        <v>16447.86</v>
      </c>
      <c r="F511" s="430" t="s">
        <v>1517</v>
      </c>
      <c r="G511" s="474">
        <v>43270</v>
      </c>
      <c r="H511" s="405">
        <v>90</v>
      </c>
      <c r="I511" s="474">
        <v>43291</v>
      </c>
      <c r="J511" s="412">
        <v>16447.86</v>
      </c>
      <c r="K511" s="406">
        <v>0</v>
      </c>
      <c r="L511" s="406">
        <v>497</v>
      </c>
      <c r="M511" s="405" t="s">
        <v>972</v>
      </c>
      <c r="N511" s="405" t="s">
        <v>1071</v>
      </c>
      <c r="O511" s="413">
        <v>6</v>
      </c>
      <c r="P511" s="414" t="s">
        <v>107</v>
      </c>
      <c r="Q511" s="414">
        <v>2741.31</v>
      </c>
      <c r="R511" s="414">
        <v>16447.86</v>
      </c>
      <c r="S511" s="405" t="s">
        <v>1072</v>
      </c>
      <c r="T511" s="414">
        <v>180</v>
      </c>
      <c r="U511" s="413">
        <v>1080</v>
      </c>
      <c r="V511" s="405" t="s">
        <v>1518</v>
      </c>
      <c r="W511" s="404">
        <v>43140</v>
      </c>
      <c r="X511" s="419"/>
      <c r="Y511" s="422">
        <v>0.17</v>
      </c>
      <c r="Z511" s="428"/>
    </row>
    <row r="512" spans="1:26" s="181" customFormat="1" ht="12.15" customHeight="1">
      <c r="A512" s="403" t="s">
        <v>31</v>
      </c>
      <c r="B512" s="476">
        <v>43180</v>
      </c>
      <c r="C512" s="405" t="s">
        <v>1515</v>
      </c>
      <c r="D512" s="432" t="s">
        <v>1516</v>
      </c>
      <c r="E512" s="406">
        <v>16447.86</v>
      </c>
      <c r="F512" s="430" t="s">
        <v>1517</v>
      </c>
      <c r="G512" s="474">
        <v>43270</v>
      </c>
      <c r="H512" s="405">
        <v>90</v>
      </c>
      <c r="I512" s="474">
        <v>43291</v>
      </c>
      <c r="J512" s="412">
        <v>16447.86</v>
      </c>
      <c r="K512" s="406">
        <v>0</v>
      </c>
      <c r="L512" s="406">
        <v>497</v>
      </c>
      <c r="M512" s="405" t="s">
        <v>972</v>
      </c>
      <c r="N512" s="405" t="s">
        <v>1071</v>
      </c>
      <c r="O512" s="413">
        <v>6</v>
      </c>
      <c r="P512" s="414" t="s">
        <v>107</v>
      </c>
      <c r="Q512" s="414">
        <v>2741.31</v>
      </c>
      <c r="R512" s="414">
        <v>16447.86</v>
      </c>
      <c r="S512" s="405" t="s">
        <v>1072</v>
      </c>
      <c r="T512" s="414">
        <v>180</v>
      </c>
      <c r="U512" s="413">
        <v>1080</v>
      </c>
      <c r="V512" s="405" t="s">
        <v>1519</v>
      </c>
      <c r="W512" s="404">
        <v>43164</v>
      </c>
      <c r="X512" s="419"/>
      <c r="Y512" s="422">
        <v>0.17</v>
      </c>
      <c r="Z512" s="428"/>
    </row>
    <row r="513" spans="1:26" s="181" customFormat="1" ht="12.15" customHeight="1">
      <c r="A513" s="403" t="s">
        <v>31</v>
      </c>
      <c r="B513" s="476">
        <v>43172</v>
      </c>
      <c r="C513" s="405" t="s">
        <v>71</v>
      </c>
      <c r="D513" s="432" t="s">
        <v>72</v>
      </c>
      <c r="E513" s="406">
        <v>71000</v>
      </c>
      <c r="F513" s="430" t="s">
        <v>1520</v>
      </c>
      <c r="G513" s="474">
        <v>43292</v>
      </c>
      <c r="H513" s="405">
        <v>120</v>
      </c>
      <c r="I513" s="474">
        <v>43285</v>
      </c>
      <c r="J513" s="412">
        <v>71000</v>
      </c>
      <c r="K513" s="406">
        <v>0</v>
      </c>
      <c r="L513" s="406">
        <v>292</v>
      </c>
      <c r="M513" s="405" t="s">
        <v>1476</v>
      </c>
      <c r="N513" s="405" t="s">
        <v>385</v>
      </c>
      <c r="O513" s="413">
        <v>5000</v>
      </c>
      <c r="P513" s="414" t="s">
        <v>239</v>
      </c>
      <c r="Q513" s="414">
        <v>14.2</v>
      </c>
      <c r="R513" s="414">
        <v>71000</v>
      </c>
      <c r="S513" s="405" t="s">
        <v>922</v>
      </c>
      <c r="T513" s="414">
        <v>1000</v>
      </c>
      <c r="U513" s="413">
        <v>5000</v>
      </c>
      <c r="V513" s="405" t="s">
        <v>1521</v>
      </c>
      <c r="W513" s="404">
        <v>43129</v>
      </c>
      <c r="X513" s="419"/>
      <c r="Y513" s="422">
        <v>0.17</v>
      </c>
      <c r="Z513" s="428"/>
    </row>
    <row r="514" spans="1:26" s="181" customFormat="1" ht="12.15" customHeight="1">
      <c r="A514" s="403" t="s">
        <v>31</v>
      </c>
      <c r="B514" s="476">
        <v>43172</v>
      </c>
      <c r="C514" s="405" t="s">
        <v>71</v>
      </c>
      <c r="D514" s="432" t="s">
        <v>72</v>
      </c>
      <c r="E514" s="406">
        <v>71000</v>
      </c>
      <c r="F514" s="430" t="s">
        <v>1522</v>
      </c>
      <c r="G514" s="474">
        <v>43292</v>
      </c>
      <c r="H514" s="405">
        <v>120</v>
      </c>
      <c r="I514" s="474">
        <v>43285</v>
      </c>
      <c r="J514" s="412">
        <v>71000</v>
      </c>
      <c r="K514" s="406">
        <v>0</v>
      </c>
      <c r="L514" s="406">
        <v>292</v>
      </c>
      <c r="M514" s="405" t="s">
        <v>1476</v>
      </c>
      <c r="N514" s="405" t="s">
        <v>385</v>
      </c>
      <c r="O514" s="413">
        <v>5000</v>
      </c>
      <c r="P514" s="414" t="s">
        <v>239</v>
      </c>
      <c r="Q514" s="414">
        <v>14.2</v>
      </c>
      <c r="R514" s="414">
        <v>71000</v>
      </c>
      <c r="S514" s="405" t="s">
        <v>922</v>
      </c>
      <c r="T514" s="414">
        <v>1000</v>
      </c>
      <c r="U514" s="413">
        <v>5000</v>
      </c>
      <c r="V514" s="405" t="s">
        <v>1521</v>
      </c>
      <c r="W514" s="404">
        <v>43129</v>
      </c>
      <c r="X514" s="419"/>
      <c r="Y514" s="422">
        <v>0.17</v>
      </c>
      <c r="Z514" s="428"/>
    </row>
    <row r="515" spans="1:26" s="181" customFormat="1" ht="12.15" customHeight="1">
      <c r="A515" s="403" t="s">
        <v>31</v>
      </c>
      <c r="B515" s="476">
        <v>43172</v>
      </c>
      <c r="C515" s="405" t="s">
        <v>71</v>
      </c>
      <c r="D515" s="432" t="s">
        <v>72</v>
      </c>
      <c r="E515" s="406">
        <v>28400</v>
      </c>
      <c r="F515" s="430" t="s">
        <v>1520</v>
      </c>
      <c r="G515" s="474">
        <v>43292</v>
      </c>
      <c r="H515" s="405">
        <v>120</v>
      </c>
      <c r="I515" s="474">
        <v>43285</v>
      </c>
      <c r="J515" s="412">
        <v>28400</v>
      </c>
      <c r="K515" s="406">
        <v>0</v>
      </c>
      <c r="L515" s="406">
        <v>292</v>
      </c>
      <c r="M515" s="405" t="s">
        <v>1476</v>
      </c>
      <c r="N515" s="405" t="s">
        <v>385</v>
      </c>
      <c r="O515" s="413">
        <v>2000</v>
      </c>
      <c r="P515" s="414" t="s">
        <v>239</v>
      </c>
      <c r="Q515" s="414">
        <v>14.2</v>
      </c>
      <c r="R515" s="414">
        <v>28400</v>
      </c>
      <c r="S515" s="405" t="s">
        <v>922</v>
      </c>
      <c r="T515" s="414">
        <v>1000</v>
      </c>
      <c r="U515" s="413">
        <v>2000</v>
      </c>
      <c r="V515" s="405" t="s">
        <v>1523</v>
      </c>
      <c r="W515" s="404">
        <v>43134</v>
      </c>
      <c r="X515" s="419"/>
      <c r="Y515" s="422">
        <v>0.17</v>
      </c>
      <c r="Z515" s="428"/>
    </row>
    <row r="516" spans="1:26" s="181" customFormat="1" ht="12.15" customHeight="1">
      <c r="A516" s="403" t="s">
        <v>31</v>
      </c>
      <c r="B516" s="476">
        <v>43172</v>
      </c>
      <c r="C516" s="405" t="s">
        <v>71</v>
      </c>
      <c r="D516" s="432" t="s">
        <v>72</v>
      </c>
      <c r="E516" s="406">
        <v>2176</v>
      </c>
      <c r="F516" s="430" t="s">
        <v>1520</v>
      </c>
      <c r="G516" s="474">
        <v>43292</v>
      </c>
      <c r="H516" s="405">
        <v>120</v>
      </c>
      <c r="I516" s="474">
        <v>43285</v>
      </c>
      <c r="J516" s="412">
        <v>2176</v>
      </c>
      <c r="K516" s="406">
        <v>0</v>
      </c>
      <c r="L516" s="406">
        <v>292</v>
      </c>
      <c r="M516" s="405" t="s">
        <v>120</v>
      </c>
      <c r="N516" s="405" t="s">
        <v>114</v>
      </c>
      <c r="O516" s="413">
        <v>170</v>
      </c>
      <c r="P516" s="414" t="s">
        <v>239</v>
      </c>
      <c r="Q516" s="414">
        <v>12.8</v>
      </c>
      <c r="R516" s="414">
        <v>2176</v>
      </c>
      <c r="S516" s="405" t="s">
        <v>115</v>
      </c>
      <c r="T516" s="414">
        <v>170</v>
      </c>
      <c r="U516" s="413">
        <v>170</v>
      </c>
      <c r="V516" s="405" t="s">
        <v>1523</v>
      </c>
      <c r="W516" s="404">
        <v>43134</v>
      </c>
      <c r="X516" s="419"/>
      <c r="Y516" s="422">
        <v>0.17</v>
      </c>
      <c r="Z516" s="428"/>
    </row>
    <row r="517" spans="1:26" s="181" customFormat="1" ht="12.15" customHeight="1">
      <c r="A517" s="403" t="s">
        <v>31</v>
      </c>
      <c r="B517" s="476">
        <v>43172</v>
      </c>
      <c r="C517" s="405" t="s">
        <v>71</v>
      </c>
      <c r="D517" s="432" t="s">
        <v>72</v>
      </c>
      <c r="E517" s="406">
        <v>113600</v>
      </c>
      <c r="F517" s="430" t="s">
        <v>1524</v>
      </c>
      <c r="G517" s="474">
        <v>43292</v>
      </c>
      <c r="H517" s="405">
        <v>120</v>
      </c>
      <c r="I517" s="474">
        <v>43285</v>
      </c>
      <c r="J517" s="412">
        <v>113600</v>
      </c>
      <c r="K517" s="406">
        <v>0</v>
      </c>
      <c r="L517" s="406">
        <v>292</v>
      </c>
      <c r="M517" s="405" t="s">
        <v>1476</v>
      </c>
      <c r="N517" s="405" t="s">
        <v>385</v>
      </c>
      <c r="O517" s="413">
        <v>8000</v>
      </c>
      <c r="P517" s="414" t="s">
        <v>239</v>
      </c>
      <c r="Q517" s="414">
        <v>14.2</v>
      </c>
      <c r="R517" s="414">
        <v>113600</v>
      </c>
      <c r="S517" s="405" t="s">
        <v>922</v>
      </c>
      <c r="T517" s="414">
        <v>1000</v>
      </c>
      <c r="U517" s="413">
        <v>8000</v>
      </c>
      <c r="V517" s="405" t="s">
        <v>1523</v>
      </c>
      <c r="W517" s="404">
        <v>43134</v>
      </c>
      <c r="X517" s="419"/>
      <c r="Y517" s="422">
        <v>0.17</v>
      </c>
      <c r="Z517" s="428"/>
    </row>
    <row r="518" spans="1:26" s="181" customFormat="1" ht="12.15" customHeight="1">
      <c r="A518" s="403" t="s">
        <v>31</v>
      </c>
      <c r="B518" s="476">
        <v>43172</v>
      </c>
      <c r="C518" s="405" t="s">
        <v>73</v>
      </c>
      <c r="D518" s="432" t="s">
        <v>74</v>
      </c>
      <c r="E518" s="406">
        <v>14200</v>
      </c>
      <c r="F518" s="430" t="s">
        <v>1525</v>
      </c>
      <c r="G518" s="474">
        <v>43292</v>
      </c>
      <c r="H518" s="405">
        <v>120</v>
      </c>
      <c r="I518" s="474">
        <v>43285</v>
      </c>
      <c r="J518" s="412">
        <v>14200</v>
      </c>
      <c r="K518" s="406">
        <v>0</v>
      </c>
      <c r="L518" s="406">
        <v>293</v>
      </c>
      <c r="M518" s="405" t="s">
        <v>1476</v>
      </c>
      <c r="N518" s="405" t="s">
        <v>385</v>
      </c>
      <c r="O518" s="413">
        <v>1000</v>
      </c>
      <c r="P518" s="414" t="s">
        <v>239</v>
      </c>
      <c r="Q518" s="414">
        <v>14.2</v>
      </c>
      <c r="R518" s="414">
        <v>14200</v>
      </c>
      <c r="S518" s="405" t="s">
        <v>922</v>
      </c>
      <c r="T518" s="414">
        <v>1000</v>
      </c>
      <c r="U518" s="413">
        <v>1000</v>
      </c>
      <c r="V518" s="405" t="s">
        <v>1526</v>
      </c>
      <c r="W518" s="404">
        <v>43132</v>
      </c>
      <c r="X518" s="419"/>
      <c r="Y518" s="422">
        <v>0.17</v>
      </c>
      <c r="Z518" s="428"/>
    </row>
    <row r="519" spans="1:26" s="181" customFormat="1" ht="12.15" customHeight="1">
      <c r="A519" s="403" t="s">
        <v>31</v>
      </c>
      <c r="B519" s="476">
        <v>43172</v>
      </c>
      <c r="C519" s="405" t="s">
        <v>73</v>
      </c>
      <c r="D519" s="432" t="s">
        <v>74</v>
      </c>
      <c r="E519" s="406">
        <v>71000</v>
      </c>
      <c r="F519" s="430" t="s">
        <v>1525</v>
      </c>
      <c r="G519" s="474">
        <v>43292</v>
      </c>
      <c r="H519" s="405">
        <v>120</v>
      </c>
      <c r="I519" s="474">
        <v>43285</v>
      </c>
      <c r="J519" s="412">
        <v>71000</v>
      </c>
      <c r="K519" s="406">
        <v>0</v>
      </c>
      <c r="L519" s="406">
        <v>293</v>
      </c>
      <c r="M519" s="405" t="s">
        <v>1476</v>
      </c>
      <c r="N519" s="405" t="s">
        <v>385</v>
      </c>
      <c r="O519" s="413">
        <v>5000</v>
      </c>
      <c r="P519" s="414" t="s">
        <v>239</v>
      </c>
      <c r="Q519" s="414">
        <v>14.2</v>
      </c>
      <c r="R519" s="414">
        <v>71000</v>
      </c>
      <c r="S519" s="405" t="s">
        <v>922</v>
      </c>
      <c r="T519" s="414">
        <v>1000</v>
      </c>
      <c r="U519" s="413">
        <v>5000</v>
      </c>
      <c r="V519" s="405" t="s">
        <v>1526</v>
      </c>
      <c r="W519" s="404">
        <v>43132</v>
      </c>
      <c r="X519" s="419"/>
      <c r="Y519" s="422">
        <v>0.17</v>
      </c>
      <c r="Z519" s="428"/>
    </row>
    <row r="520" spans="1:26" s="181" customFormat="1" ht="12.15" customHeight="1">
      <c r="A520" s="403" t="s">
        <v>31</v>
      </c>
      <c r="B520" s="476">
        <v>43172</v>
      </c>
      <c r="C520" s="405" t="s">
        <v>73</v>
      </c>
      <c r="D520" s="432" t="s">
        <v>74</v>
      </c>
      <c r="E520" s="406">
        <v>28400</v>
      </c>
      <c r="F520" s="430" t="s">
        <v>1527</v>
      </c>
      <c r="G520" s="474">
        <v>43292</v>
      </c>
      <c r="H520" s="405">
        <v>120</v>
      </c>
      <c r="I520" s="474">
        <v>43285</v>
      </c>
      <c r="J520" s="412">
        <v>28400</v>
      </c>
      <c r="K520" s="406">
        <v>0</v>
      </c>
      <c r="L520" s="406">
        <v>293</v>
      </c>
      <c r="M520" s="405" t="s">
        <v>1476</v>
      </c>
      <c r="N520" s="405" t="s">
        <v>385</v>
      </c>
      <c r="O520" s="413">
        <v>2000</v>
      </c>
      <c r="P520" s="414" t="s">
        <v>239</v>
      </c>
      <c r="Q520" s="414">
        <v>14.2</v>
      </c>
      <c r="R520" s="414">
        <v>28400</v>
      </c>
      <c r="S520" s="405" t="s">
        <v>922</v>
      </c>
      <c r="T520" s="414">
        <v>1000</v>
      </c>
      <c r="U520" s="413">
        <v>2000</v>
      </c>
      <c r="V520" s="405" t="s">
        <v>1528</v>
      </c>
      <c r="W520" s="404">
        <v>43140</v>
      </c>
      <c r="X520" s="419"/>
      <c r="Y520" s="422">
        <v>0.17</v>
      </c>
      <c r="Z520" s="428"/>
    </row>
    <row r="521" spans="1:26" s="181" customFormat="1" ht="12.15" customHeight="1">
      <c r="A521" s="403" t="s">
        <v>31</v>
      </c>
      <c r="B521" s="476">
        <v>43172</v>
      </c>
      <c r="C521" s="405" t="s">
        <v>73</v>
      </c>
      <c r="D521" s="432" t="s">
        <v>74</v>
      </c>
      <c r="E521" s="406">
        <v>28400</v>
      </c>
      <c r="F521" s="430" t="s">
        <v>1527</v>
      </c>
      <c r="G521" s="474">
        <v>43292</v>
      </c>
      <c r="H521" s="405">
        <v>120</v>
      </c>
      <c r="I521" s="474">
        <v>43285</v>
      </c>
      <c r="J521" s="412">
        <v>28400</v>
      </c>
      <c r="K521" s="406">
        <v>0</v>
      </c>
      <c r="L521" s="406">
        <v>293</v>
      </c>
      <c r="M521" s="405" t="s">
        <v>1476</v>
      </c>
      <c r="N521" s="405" t="s">
        <v>385</v>
      </c>
      <c r="O521" s="413">
        <v>2000</v>
      </c>
      <c r="P521" s="414" t="s">
        <v>239</v>
      </c>
      <c r="Q521" s="414">
        <v>14.2</v>
      </c>
      <c r="R521" s="414">
        <v>28400</v>
      </c>
      <c r="S521" s="405" t="s">
        <v>922</v>
      </c>
      <c r="T521" s="414">
        <v>1000</v>
      </c>
      <c r="U521" s="413">
        <v>2000</v>
      </c>
      <c r="V521" s="405" t="s">
        <v>1528</v>
      </c>
      <c r="W521" s="404">
        <v>43140</v>
      </c>
      <c r="X521" s="419"/>
      <c r="Y521" s="422">
        <v>0.17</v>
      </c>
      <c r="Z521" s="428"/>
    </row>
    <row r="522" spans="1:26" s="181" customFormat="1" ht="12.15" customHeight="1">
      <c r="A522" s="403" t="s">
        <v>31</v>
      </c>
      <c r="B522" s="476">
        <v>43181</v>
      </c>
      <c r="C522" s="405" t="s">
        <v>1529</v>
      </c>
      <c r="D522" s="432" t="s">
        <v>1530</v>
      </c>
      <c r="E522" s="406">
        <v>2400</v>
      </c>
      <c r="F522" s="430" t="s">
        <v>1531</v>
      </c>
      <c r="G522" s="474">
        <v>43271</v>
      </c>
      <c r="H522" s="405">
        <v>90</v>
      </c>
      <c r="I522" s="474">
        <v>43294</v>
      </c>
      <c r="J522" s="412">
        <v>2400</v>
      </c>
      <c r="K522" s="406">
        <v>0</v>
      </c>
      <c r="L522" s="406">
        <v>523</v>
      </c>
      <c r="M522" s="405" t="s">
        <v>487</v>
      </c>
      <c r="N522" s="405" t="s">
        <v>188</v>
      </c>
      <c r="O522" s="413">
        <v>1</v>
      </c>
      <c r="P522" s="414" t="s">
        <v>107</v>
      </c>
      <c r="Q522" s="414">
        <v>2400</v>
      </c>
      <c r="R522" s="414">
        <v>2400</v>
      </c>
      <c r="S522" s="405" t="s">
        <v>190</v>
      </c>
      <c r="T522" s="414">
        <v>170</v>
      </c>
      <c r="U522" s="413">
        <v>170</v>
      </c>
      <c r="V522" s="405" t="s">
        <v>1532</v>
      </c>
      <c r="W522" s="404">
        <v>43167</v>
      </c>
      <c r="X522" s="419"/>
      <c r="Y522" s="422">
        <v>0.17</v>
      </c>
      <c r="Z522" s="428">
        <f>480/1.17</f>
        <v>410.25641025641028</v>
      </c>
    </row>
    <row r="523" spans="1:26" s="181" customFormat="1" ht="12.15" customHeight="1">
      <c r="A523" s="403" t="s">
        <v>31</v>
      </c>
      <c r="B523" s="476">
        <v>43181</v>
      </c>
      <c r="C523" s="405" t="s">
        <v>1529</v>
      </c>
      <c r="D523" s="432" t="s">
        <v>1530</v>
      </c>
      <c r="E523" s="406">
        <v>4300</v>
      </c>
      <c r="F523" s="430" t="s">
        <v>1531</v>
      </c>
      <c r="G523" s="474">
        <v>43271</v>
      </c>
      <c r="H523" s="405">
        <v>90</v>
      </c>
      <c r="I523" s="474">
        <v>43294</v>
      </c>
      <c r="J523" s="412">
        <v>4300</v>
      </c>
      <c r="K523" s="406">
        <v>0</v>
      </c>
      <c r="L523" s="406">
        <v>523</v>
      </c>
      <c r="M523" s="405" t="s">
        <v>1002</v>
      </c>
      <c r="N523" s="405" t="s">
        <v>183</v>
      </c>
      <c r="O523" s="413">
        <v>2</v>
      </c>
      <c r="P523" s="414" t="s">
        <v>107</v>
      </c>
      <c r="Q523" s="414">
        <v>2150</v>
      </c>
      <c r="R523" s="414">
        <v>4300</v>
      </c>
      <c r="S523" s="405" t="s">
        <v>184</v>
      </c>
      <c r="T523" s="414">
        <v>170</v>
      </c>
      <c r="U523" s="413">
        <v>340</v>
      </c>
      <c r="V523" s="405" t="s">
        <v>1532</v>
      </c>
      <c r="W523" s="404">
        <v>43167</v>
      </c>
      <c r="X523" s="419"/>
      <c r="Y523" s="422">
        <v>0.17</v>
      </c>
      <c r="Z523" s="428"/>
    </row>
    <row r="524" spans="1:26" s="181" customFormat="1" ht="12.15" customHeight="1">
      <c r="A524" s="403" t="s">
        <v>31</v>
      </c>
      <c r="B524" s="476">
        <v>43288</v>
      </c>
      <c r="C524" s="405" t="s">
        <v>1533</v>
      </c>
      <c r="D524" s="432" t="s">
        <v>1534</v>
      </c>
      <c r="E524" s="406">
        <v>4200</v>
      </c>
      <c r="F524" s="430" t="s">
        <v>1535</v>
      </c>
      <c r="G524" s="474">
        <v>43288</v>
      </c>
      <c r="H524" s="405" t="s">
        <v>352</v>
      </c>
      <c r="I524" s="474">
        <v>43304</v>
      </c>
      <c r="J524" s="412">
        <v>4200</v>
      </c>
      <c r="K524" s="406">
        <v>0</v>
      </c>
      <c r="L524" s="406">
        <v>110</v>
      </c>
      <c r="M524" s="405" t="s">
        <v>182</v>
      </c>
      <c r="N524" s="405" t="s">
        <v>183</v>
      </c>
      <c r="O524" s="413">
        <v>2</v>
      </c>
      <c r="P524" s="414" t="s">
        <v>107</v>
      </c>
      <c r="Q524" s="414">
        <v>2100</v>
      </c>
      <c r="R524" s="414">
        <v>4200</v>
      </c>
      <c r="S524" s="405" t="s">
        <v>184</v>
      </c>
      <c r="T524" s="414">
        <v>170</v>
      </c>
      <c r="U524" s="413">
        <v>340</v>
      </c>
      <c r="V524" s="405" t="s">
        <v>1536</v>
      </c>
      <c r="W524" s="404">
        <v>43290</v>
      </c>
      <c r="X524" s="419"/>
      <c r="Y524" s="422">
        <v>0.15999988952381999</v>
      </c>
      <c r="Z524" s="428"/>
    </row>
    <row r="525" spans="1:26" s="181" customFormat="1" ht="12.15" customHeight="1">
      <c r="A525" s="403" t="s">
        <v>31</v>
      </c>
      <c r="B525" s="476">
        <v>43199</v>
      </c>
      <c r="C525" s="405" t="s">
        <v>1537</v>
      </c>
      <c r="D525" s="432" t="s">
        <v>1538</v>
      </c>
      <c r="E525" s="406">
        <v>2500</v>
      </c>
      <c r="F525" s="430" t="s">
        <v>1539</v>
      </c>
      <c r="G525" s="474">
        <v>43289</v>
      </c>
      <c r="H525" s="405">
        <v>90</v>
      </c>
      <c r="I525" s="474">
        <v>43302</v>
      </c>
      <c r="J525" s="412">
        <v>2500</v>
      </c>
      <c r="K525" s="406">
        <v>0</v>
      </c>
      <c r="L525" s="406">
        <v>208</v>
      </c>
      <c r="M525" s="405" t="s">
        <v>232</v>
      </c>
      <c r="N525" s="405" t="s">
        <v>378</v>
      </c>
      <c r="O525" s="413">
        <v>1</v>
      </c>
      <c r="P525" s="414" t="s">
        <v>107</v>
      </c>
      <c r="Q525" s="414">
        <v>2500</v>
      </c>
      <c r="R525" s="414">
        <v>2500</v>
      </c>
      <c r="S525" s="405" t="s">
        <v>379</v>
      </c>
      <c r="T525" s="414">
        <v>170</v>
      </c>
      <c r="U525" s="413">
        <v>170</v>
      </c>
      <c r="V525" s="405" t="s">
        <v>1540</v>
      </c>
      <c r="W525" s="404">
        <v>43200</v>
      </c>
      <c r="X525" s="419"/>
      <c r="Y525" s="422">
        <v>0.17</v>
      </c>
      <c r="Z525" s="428"/>
    </row>
    <row r="526" spans="1:26" s="181" customFormat="1" ht="12.15" customHeight="1">
      <c r="A526" s="403" t="s">
        <v>31</v>
      </c>
      <c r="B526" s="476">
        <v>43307</v>
      </c>
      <c r="C526" s="405" t="s">
        <v>1541</v>
      </c>
      <c r="D526" s="432" t="s">
        <v>1542</v>
      </c>
      <c r="E526" s="406">
        <v>3200</v>
      </c>
      <c r="F526" s="430" t="s">
        <v>1543</v>
      </c>
      <c r="G526" s="474">
        <v>43337</v>
      </c>
      <c r="H526" s="405">
        <v>30</v>
      </c>
      <c r="I526" s="474">
        <v>43312</v>
      </c>
      <c r="J526" s="412">
        <v>3200</v>
      </c>
      <c r="K526" s="406">
        <v>0</v>
      </c>
      <c r="L526" s="406">
        <v>810</v>
      </c>
      <c r="M526" s="405" t="s">
        <v>325</v>
      </c>
      <c r="N526" s="405" t="s">
        <v>784</v>
      </c>
      <c r="O526" s="413">
        <v>1</v>
      </c>
      <c r="P526" s="414" t="s">
        <v>107</v>
      </c>
      <c r="Q526" s="414">
        <v>3200</v>
      </c>
      <c r="R526" s="414">
        <v>3200</v>
      </c>
      <c r="S526" s="405" t="s">
        <v>142</v>
      </c>
      <c r="T526" s="414">
        <v>170</v>
      </c>
      <c r="U526" s="413">
        <v>170</v>
      </c>
      <c r="V526" s="405" t="s">
        <v>1544</v>
      </c>
      <c r="W526" s="404">
        <v>43308</v>
      </c>
      <c r="X526" s="419"/>
      <c r="Y526" s="422">
        <v>0.16000029000007299</v>
      </c>
      <c r="Z526" s="428"/>
    </row>
    <row r="527" spans="1:26" s="181" customFormat="1" ht="12.15" customHeight="1">
      <c r="A527" s="403" t="s">
        <v>31</v>
      </c>
      <c r="B527" s="476">
        <v>43288</v>
      </c>
      <c r="C527" s="405" t="s">
        <v>1545</v>
      </c>
      <c r="D527" s="432" t="s">
        <v>1546</v>
      </c>
      <c r="E527" s="406">
        <v>1320</v>
      </c>
      <c r="F527" s="430" t="s">
        <v>345</v>
      </c>
      <c r="G527" s="474"/>
      <c r="H527" s="405"/>
      <c r="I527" s="474">
        <v>43294</v>
      </c>
      <c r="J527" s="412">
        <v>1320</v>
      </c>
      <c r="K527" s="406">
        <v>0</v>
      </c>
      <c r="L527" s="406"/>
      <c r="M527" s="405" t="s">
        <v>405</v>
      </c>
      <c r="N527" s="405" t="s">
        <v>784</v>
      </c>
      <c r="O527" s="413">
        <v>4</v>
      </c>
      <c r="P527" s="414"/>
      <c r="Q527" s="414"/>
      <c r="R527" s="414"/>
      <c r="S527" s="405" t="s">
        <v>142</v>
      </c>
      <c r="T527" s="414">
        <v>17</v>
      </c>
      <c r="U527" s="413">
        <v>68</v>
      </c>
      <c r="V527" s="405" t="s">
        <v>1547</v>
      </c>
      <c r="W527" s="404">
        <v>43288</v>
      </c>
      <c r="X527" s="419"/>
      <c r="Y527" s="422">
        <v>0.15999957250798899</v>
      </c>
      <c r="Z527" s="428"/>
    </row>
    <row r="528" spans="1:26" s="181" customFormat="1" ht="12.15" customHeight="1">
      <c r="A528" s="403" t="s">
        <v>27</v>
      </c>
      <c r="B528" s="476">
        <v>43248</v>
      </c>
      <c r="C528" s="405" t="s">
        <v>1548</v>
      </c>
      <c r="D528" s="432" t="s">
        <v>1549</v>
      </c>
      <c r="E528" s="406">
        <v>2300</v>
      </c>
      <c r="F528" s="430" t="s">
        <v>1550</v>
      </c>
      <c r="G528" s="474">
        <v>43248</v>
      </c>
      <c r="H528" s="405" t="s">
        <v>220</v>
      </c>
      <c r="I528" s="474">
        <v>43300</v>
      </c>
      <c r="J528" s="412">
        <v>2300</v>
      </c>
      <c r="K528" s="406">
        <v>0</v>
      </c>
      <c r="L528" s="406">
        <v>822</v>
      </c>
      <c r="M528" s="405" t="s">
        <v>342</v>
      </c>
      <c r="N528" s="405" t="s">
        <v>270</v>
      </c>
      <c r="O528" s="413">
        <v>0.17</v>
      </c>
      <c r="P528" s="414" t="s">
        <v>189</v>
      </c>
      <c r="Q528" s="414">
        <v>13529.411764705899</v>
      </c>
      <c r="R528" s="414">
        <v>2300</v>
      </c>
      <c r="S528" s="405" t="s">
        <v>271</v>
      </c>
      <c r="T528" s="414">
        <v>170</v>
      </c>
      <c r="U528" s="413">
        <v>170</v>
      </c>
      <c r="V528" s="405" t="s">
        <v>1551</v>
      </c>
      <c r="W528" s="404">
        <v>43249</v>
      </c>
      <c r="X528" s="419"/>
      <c r="Y528" s="422">
        <v>0.15999919304404001</v>
      </c>
      <c r="Z528" s="428">
        <f>4000/1.17</f>
        <v>3418.8034188034189</v>
      </c>
    </row>
    <row r="529" spans="1:30" s="181" customFormat="1" ht="12.15" customHeight="1">
      <c r="A529" s="403" t="s">
        <v>27</v>
      </c>
      <c r="B529" s="476">
        <v>43300</v>
      </c>
      <c r="C529" s="405" t="s">
        <v>1552</v>
      </c>
      <c r="D529" s="432" t="s">
        <v>1553</v>
      </c>
      <c r="E529" s="406">
        <v>540</v>
      </c>
      <c r="F529" s="430" t="s">
        <v>1554</v>
      </c>
      <c r="G529" s="474">
        <v>43300</v>
      </c>
      <c r="H529" s="405" t="s">
        <v>220</v>
      </c>
      <c r="I529" s="474">
        <v>43301</v>
      </c>
      <c r="J529" s="412">
        <v>540</v>
      </c>
      <c r="K529" s="406">
        <v>0</v>
      </c>
      <c r="L529" s="406">
        <v>594</v>
      </c>
      <c r="M529" s="405" t="s">
        <v>187</v>
      </c>
      <c r="N529" s="405" t="s">
        <v>188</v>
      </c>
      <c r="O529" s="413">
        <v>3.4000000000000002E-2</v>
      </c>
      <c r="P529" s="414" t="s">
        <v>189</v>
      </c>
      <c r="Q529" s="414">
        <v>15882.352941176499</v>
      </c>
      <c r="R529" s="414">
        <v>540</v>
      </c>
      <c r="S529" s="405" t="s">
        <v>190</v>
      </c>
      <c r="T529" s="414">
        <v>17</v>
      </c>
      <c r="U529" s="413">
        <v>34</v>
      </c>
      <c r="V529" s="405" t="s">
        <v>1555</v>
      </c>
      <c r="W529" s="404">
        <v>43301</v>
      </c>
      <c r="X529" s="419"/>
      <c r="Y529" s="422">
        <v>0.15999312596666099</v>
      </c>
      <c r="Z529" s="428"/>
    </row>
    <row r="530" spans="1:30" s="181" customFormat="1" ht="12.15" customHeight="1">
      <c r="A530" s="403" t="s">
        <v>27</v>
      </c>
      <c r="B530" s="476">
        <v>43215</v>
      </c>
      <c r="C530" s="405" t="s">
        <v>1556</v>
      </c>
      <c r="D530" s="432" t="s">
        <v>1557</v>
      </c>
      <c r="E530" s="406">
        <v>800</v>
      </c>
      <c r="F530" s="430" t="s">
        <v>1558</v>
      </c>
      <c r="G530" s="474">
        <v>43275</v>
      </c>
      <c r="H530" s="405">
        <v>60</v>
      </c>
      <c r="I530" s="474" t="s">
        <v>1559</v>
      </c>
      <c r="J530" s="412">
        <v>100</v>
      </c>
      <c r="K530" s="406">
        <v>0</v>
      </c>
      <c r="L530" s="406">
        <v>633</v>
      </c>
      <c r="M530" s="405" t="s">
        <v>187</v>
      </c>
      <c r="N530" s="405" t="s">
        <v>188</v>
      </c>
      <c r="O530" s="413">
        <v>4.2500000000000003E-3</v>
      </c>
      <c r="P530" s="414" t="s">
        <v>189</v>
      </c>
      <c r="Q530" s="414">
        <v>23529.411764705899</v>
      </c>
      <c r="R530" s="414">
        <v>800</v>
      </c>
      <c r="S530" s="405" t="s">
        <v>190</v>
      </c>
      <c r="T530" s="414">
        <v>17</v>
      </c>
      <c r="U530" s="413">
        <v>4.25</v>
      </c>
      <c r="V530" s="405" t="s">
        <v>1560</v>
      </c>
      <c r="W530" s="404">
        <v>43186</v>
      </c>
      <c r="X530" s="419" t="s">
        <v>273</v>
      </c>
      <c r="Y530" s="422">
        <v>0.17</v>
      </c>
      <c r="Z530" s="428"/>
      <c r="AB530" s="181">
        <v>4.2500000000000003E-3</v>
      </c>
      <c r="AC530" s="181">
        <v>4.25</v>
      </c>
    </row>
    <row r="531" spans="1:30" s="181" customFormat="1" ht="12.15" customHeight="1">
      <c r="A531" s="403" t="s">
        <v>27</v>
      </c>
      <c r="B531" s="476">
        <v>43214</v>
      </c>
      <c r="C531" s="405" t="s">
        <v>1561</v>
      </c>
      <c r="D531" s="432" t="s">
        <v>1562</v>
      </c>
      <c r="E531" s="406">
        <v>6800</v>
      </c>
      <c r="F531" s="430" t="s">
        <v>1563</v>
      </c>
      <c r="G531" s="474">
        <v>43304</v>
      </c>
      <c r="H531" s="405">
        <v>90</v>
      </c>
      <c r="I531" s="474">
        <v>43308</v>
      </c>
      <c r="J531" s="412">
        <v>6800</v>
      </c>
      <c r="K531" s="406">
        <v>0</v>
      </c>
      <c r="L531" s="406">
        <v>596</v>
      </c>
      <c r="M531" s="405" t="s">
        <v>325</v>
      </c>
      <c r="N531" s="405" t="s">
        <v>784</v>
      </c>
      <c r="O531" s="413">
        <v>2</v>
      </c>
      <c r="P531" s="414" t="s">
        <v>107</v>
      </c>
      <c r="Q531" s="414">
        <v>3400</v>
      </c>
      <c r="R531" s="414">
        <v>6800</v>
      </c>
      <c r="S531" s="405" t="s">
        <v>142</v>
      </c>
      <c r="T531" s="414">
        <v>170</v>
      </c>
      <c r="U531" s="413">
        <v>340</v>
      </c>
      <c r="V531" s="405" t="s">
        <v>1564</v>
      </c>
      <c r="W531" s="404">
        <v>43185</v>
      </c>
      <c r="X531" s="419"/>
      <c r="Y531" s="422">
        <v>0.17</v>
      </c>
      <c r="AD531" s="386"/>
    </row>
    <row r="532" spans="1:30" s="181" customFormat="1" ht="12.15" customHeight="1">
      <c r="A532" s="403" t="s">
        <v>27</v>
      </c>
      <c r="B532" s="476">
        <v>43248</v>
      </c>
      <c r="C532" s="405" t="s">
        <v>1561</v>
      </c>
      <c r="D532" s="432" t="s">
        <v>1562</v>
      </c>
      <c r="E532" s="406">
        <v>5200</v>
      </c>
      <c r="F532" s="430" t="s">
        <v>1565</v>
      </c>
      <c r="G532" s="474">
        <v>43338</v>
      </c>
      <c r="H532" s="405">
        <v>90</v>
      </c>
      <c r="I532" s="474">
        <v>43308</v>
      </c>
      <c r="J532" s="412">
        <v>5200</v>
      </c>
      <c r="K532" s="406">
        <v>0</v>
      </c>
      <c r="L532" s="406">
        <v>814</v>
      </c>
      <c r="M532" s="405" t="s">
        <v>187</v>
      </c>
      <c r="N532" s="405" t="s">
        <v>188</v>
      </c>
      <c r="O532" s="413">
        <v>0.34</v>
      </c>
      <c r="P532" s="414" t="s">
        <v>189</v>
      </c>
      <c r="Q532" s="414">
        <v>15294.1176470588</v>
      </c>
      <c r="R532" s="414">
        <v>5200</v>
      </c>
      <c r="S532" s="405" t="s">
        <v>190</v>
      </c>
      <c r="T532" s="414">
        <v>170</v>
      </c>
      <c r="U532" s="413">
        <v>340</v>
      </c>
      <c r="V532" s="405" t="s">
        <v>1566</v>
      </c>
      <c r="W532" s="404">
        <v>43229</v>
      </c>
      <c r="X532" s="419"/>
      <c r="Y532" s="422">
        <v>0.15999964307703299</v>
      </c>
      <c r="Z532" s="428"/>
    </row>
    <row r="533" spans="1:30" s="181" customFormat="1" ht="12.15" customHeight="1">
      <c r="A533" s="403" t="s">
        <v>27</v>
      </c>
      <c r="B533" s="476">
        <v>43286</v>
      </c>
      <c r="C533" s="405" t="s">
        <v>1567</v>
      </c>
      <c r="D533" s="432" t="s">
        <v>1568</v>
      </c>
      <c r="E533" s="406">
        <v>2250</v>
      </c>
      <c r="F533" s="430" t="s">
        <v>1569</v>
      </c>
      <c r="G533" s="474">
        <v>43286</v>
      </c>
      <c r="H533" s="405" t="s">
        <v>594</v>
      </c>
      <c r="I533" s="474">
        <v>43309</v>
      </c>
      <c r="J533" s="412">
        <v>1940</v>
      </c>
      <c r="K533" s="406">
        <v>310</v>
      </c>
      <c r="L533" s="406">
        <v>89</v>
      </c>
      <c r="M533" s="405" t="s">
        <v>246</v>
      </c>
      <c r="N533" s="405" t="s">
        <v>275</v>
      </c>
      <c r="O533" s="413">
        <v>0.862222222222222</v>
      </c>
      <c r="P533" s="414" t="s">
        <v>107</v>
      </c>
      <c r="Q533" s="414">
        <v>2250</v>
      </c>
      <c r="R533" s="414">
        <v>2250</v>
      </c>
      <c r="S533" s="405" t="s">
        <v>276</v>
      </c>
      <c r="T533" s="414">
        <v>180</v>
      </c>
      <c r="U533" s="413">
        <v>155.19999999999999</v>
      </c>
      <c r="V533" s="405" t="s">
        <v>1570</v>
      </c>
      <c r="W533" s="404">
        <v>43287</v>
      </c>
      <c r="X533" s="419" t="s">
        <v>273</v>
      </c>
      <c r="Y533" s="422">
        <v>0.15999711289607499</v>
      </c>
      <c r="Z533" s="428"/>
      <c r="AB533" s="181">
        <v>0.862222222222222</v>
      </c>
      <c r="AC533" s="181">
        <v>155.19999999999999</v>
      </c>
    </row>
    <row r="534" spans="1:30" s="181" customFormat="1" ht="12.15" customHeight="1">
      <c r="A534" s="403" t="s">
        <v>27</v>
      </c>
      <c r="B534" s="476">
        <v>43291</v>
      </c>
      <c r="C534" s="405" t="s">
        <v>1571</v>
      </c>
      <c r="D534" s="432" t="s">
        <v>1572</v>
      </c>
      <c r="E534" s="406">
        <v>2200</v>
      </c>
      <c r="F534" s="430" t="s">
        <v>1573</v>
      </c>
      <c r="G534" s="474">
        <v>43291</v>
      </c>
      <c r="H534" s="405" t="s">
        <v>594</v>
      </c>
      <c r="I534" s="474">
        <v>43306</v>
      </c>
      <c r="J534" s="412">
        <v>2200</v>
      </c>
      <c r="K534" s="406">
        <v>0</v>
      </c>
      <c r="L534" s="406">
        <v>182</v>
      </c>
      <c r="M534" s="405" t="s">
        <v>246</v>
      </c>
      <c r="N534" s="405" t="s">
        <v>275</v>
      </c>
      <c r="O534" s="413">
        <v>1</v>
      </c>
      <c r="P534" s="414" t="s">
        <v>107</v>
      </c>
      <c r="Q534" s="414">
        <v>2200</v>
      </c>
      <c r="R534" s="414">
        <v>2200</v>
      </c>
      <c r="S534" s="405" t="s">
        <v>276</v>
      </c>
      <c r="T534" s="414">
        <v>180</v>
      </c>
      <c r="U534" s="413">
        <v>180</v>
      </c>
      <c r="V534" s="405" t="s">
        <v>1574</v>
      </c>
      <c r="W534" s="404">
        <v>43291</v>
      </c>
      <c r="X534" s="419"/>
      <c r="Y534" s="422">
        <v>0.160001054546413</v>
      </c>
      <c r="Z534" s="428"/>
    </row>
    <row r="535" spans="1:30" s="181" customFormat="1" ht="12.15" customHeight="1">
      <c r="A535" s="403" t="s">
        <v>27</v>
      </c>
      <c r="B535" s="476">
        <v>43299</v>
      </c>
      <c r="C535" s="405" t="s">
        <v>1575</v>
      </c>
      <c r="D535" s="432" t="s">
        <v>1576</v>
      </c>
      <c r="E535" s="406">
        <v>2400</v>
      </c>
      <c r="F535" s="430" t="s">
        <v>1577</v>
      </c>
      <c r="G535" s="474">
        <v>43299</v>
      </c>
      <c r="H535" s="405" t="s">
        <v>594</v>
      </c>
      <c r="I535" s="474">
        <v>43301</v>
      </c>
      <c r="J535" s="412">
        <v>2400</v>
      </c>
      <c r="K535" s="406">
        <v>0</v>
      </c>
      <c r="L535" s="406">
        <v>425</v>
      </c>
      <c r="M535" s="405" t="s">
        <v>1412</v>
      </c>
      <c r="N535" s="405" t="s">
        <v>753</v>
      </c>
      <c r="O535" s="413">
        <v>1</v>
      </c>
      <c r="P535" s="414" t="s">
        <v>107</v>
      </c>
      <c r="Q535" s="414">
        <v>2400</v>
      </c>
      <c r="R535" s="414">
        <v>2400</v>
      </c>
      <c r="S535" s="405" t="s">
        <v>754</v>
      </c>
      <c r="T535" s="414">
        <v>170</v>
      </c>
      <c r="U535" s="413">
        <v>170</v>
      </c>
      <c r="V535" s="405" t="s">
        <v>1578</v>
      </c>
      <c r="W535" s="404">
        <v>43299</v>
      </c>
      <c r="X535" s="419"/>
      <c r="Y535" s="422">
        <v>0.159997486672112</v>
      </c>
      <c r="Z535" s="428"/>
    </row>
    <row r="536" spans="1:30" s="181" customFormat="1" ht="12.15" customHeight="1">
      <c r="A536" s="403" t="s">
        <v>27</v>
      </c>
      <c r="B536" s="476">
        <v>43299</v>
      </c>
      <c r="C536" s="405" t="s">
        <v>1579</v>
      </c>
      <c r="D536" s="432" t="s">
        <v>1580</v>
      </c>
      <c r="E536" s="406">
        <v>3600</v>
      </c>
      <c r="F536" s="430" t="s">
        <v>1581</v>
      </c>
      <c r="G536" s="474">
        <v>43299</v>
      </c>
      <c r="H536" s="405" t="s">
        <v>352</v>
      </c>
      <c r="I536" s="474">
        <v>43310</v>
      </c>
      <c r="J536" s="412">
        <v>3600</v>
      </c>
      <c r="K536" s="406">
        <v>0</v>
      </c>
      <c r="L536" s="406">
        <v>427</v>
      </c>
      <c r="M536" s="405" t="s">
        <v>325</v>
      </c>
      <c r="N536" s="405" t="s">
        <v>141</v>
      </c>
      <c r="O536" s="413">
        <v>1</v>
      </c>
      <c r="P536" s="414" t="s">
        <v>107</v>
      </c>
      <c r="Q536" s="414">
        <v>3600</v>
      </c>
      <c r="R536" s="414">
        <v>3600</v>
      </c>
      <c r="S536" s="405" t="s">
        <v>142</v>
      </c>
      <c r="T536" s="414">
        <v>170</v>
      </c>
      <c r="U536" s="413">
        <v>170</v>
      </c>
      <c r="V536" s="405" t="s">
        <v>1582</v>
      </c>
      <c r="W536" s="404">
        <v>43300</v>
      </c>
      <c r="X536" s="419"/>
      <c r="Y536" s="422">
        <v>0.15999935555591399</v>
      </c>
      <c r="Z536" s="428"/>
    </row>
    <row r="537" spans="1:30" s="181" customFormat="1" ht="12.15" customHeight="1">
      <c r="A537" s="403" t="s">
        <v>27</v>
      </c>
      <c r="B537" s="476">
        <v>43266</v>
      </c>
      <c r="C537" s="405" t="s">
        <v>1583</v>
      </c>
      <c r="D537" s="432" t="s">
        <v>1584</v>
      </c>
      <c r="E537" s="406">
        <v>7600</v>
      </c>
      <c r="F537" s="430" t="s">
        <v>345</v>
      </c>
      <c r="G537" s="474"/>
      <c r="H537" s="405"/>
      <c r="I537" s="474">
        <v>43308</v>
      </c>
      <c r="J537" s="412">
        <v>7600</v>
      </c>
      <c r="K537" s="406">
        <v>0</v>
      </c>
      <c r="L537" s="406"/>
      <c r="M537" s="405" t="s">
        <v>279</v>
      </c>
      <c r="N537" s="405" t="s">
        <v>275</v>
      </c>
      <c r="O537" s="413">
        <v>4</v>
      </c>
      <c r="P537" s="414"/>
      <c r="Q537" s="414"/>
      <c r="R537" s="414"/>
      <c r="S537" s="405" t="s">
        <v>276</v>
      </c>
      <c r="T537" s="414">
        <v>180</v>
      </c>
      <c r="U537" s="413">
        <v>720</v>
      </c>
      <c r="V537" s="405" t="s">
        <v>1585</v>
      </c>
      <c r="W537" s="404">
        <v>43266</v>
      </c>
      <c r="X537" s="419"/>
      <c r="Y537" s="422">
        <v>0.15999957250798899</v>
      </c>
      <c r="Z537" s="428"/>
    </row>
    <row r="538" spans="1:30" s="181" customFormat="1" ht="12.15" customHeight="1">
      <c r="A538" s="403" t="s">
        <v>27</v>
      </c>
      <c r="B538" s="476">
        <v>43290</v>
      </c>
      <c r="C538" s="405" t="s">
        <v>1586</v>
      </c>
      <c r="D538" s="432" t="s">
        <v>1587</v>
      </c>
      <c r="E538" s="406">
        <v>1900</v>
      </c>
      <c r="F538" s="430" t="s">
        <v>345</v>
      </c>
      <c r="G538" s="474"/>
      <c r="H538" s="405"/>
      <c r="I538" s="474">
        <v>43297</v>
      </c>
      <c r="J538" s="412">
        <v>1900</v>
      </c>
      <c r="K538" s="406">
        <v>0</v>
      </c>
      <c r="L538" s="406"/>
      <c r="M538" s="405" t="s">
        <v>279</v>
      </c>
      <c r="N538" s="405" t="s">
        <v>275</v>
      </c>
      <c r="O538" s="413">
        <v>1</v>
      </c>
      <c r="P538" s="414"/>
      <c r="Q538" s="414"/>
      <c r="R538" s="414"/>
      <c r="S538" s="405" t="s">
        <v>276</v>
      </c>
      <c r="T538" s="414">
        <v>180</v>
      </c>
      <c r="U538" s="413">
        <v>180</v>
      </c>
      <c r="V538" s="405" t="s">
        <v>1588</v>
      </c>
      <c r="W538" s="404">
        <v>43290</v>
      </c>
      <c r="X538" s="419"/>
      <c r="Y538" s="422">
        <v>0.15999957250798899</v>
      </c>
      <c r="Z538" s="428"/>
    </row>
    <row r="539" spans="1:30" s="181" customFormat="1" ht="12.15" customHeight="1">
      <c r="A539" s="403" t="s">
        <v>32</v>
      </c>
      <c r="B539" s="476">
        <v>43208</v>
      </c>
      <c r="C539" s="405" t="s">
        <v>1589</v>
      </c>
      <c r="D539" s="432" t="s">
        <v>1590</v>
      </c>
      <c r="E539" s="406">
        <v>5500</v>
      </c>
      <c r="F539" s="430" t="s">
        <v>1591</v>
      </c>
      <c r="G539" s="474">
        <v>43298</v>
      </c>
      <c r="H539" s="405">
        <v>90</v>
      </c>
      <c r="I539" s="474">
        <v>43306</v>
      </c>
      <c r="J539" s="412">
        <v>5500</v>
      </c>
      <c r="K539" s="406">
        <v>0</v>
      </c>
      <c r="L539" s="406">
        <v>434</v>
      </c>
      <c r="M539" s="405" t="s">
        <v>1592</v>
      </c>
      <c r="N539" s="405" t="s">
        <v>284</v>
      </c>
      <c r="O539" s="413">
        <v>0.34</v>
      </c>
      <c r="P539" s="414" t="s">
        <v>189</v>
      </c>
      <c r="Q539" s="414">
        <v>16176.470588235299</v>
      </c>
      <c r="R539" s="414">
        <v>5500</v>
      </c>
      <c r="S539" s="405" t="s">
        <v>1130</v>
      </c>
      <c r="T539" s="414">
        <v>170</v>
      </c>
      <c r="U539" s="413">
        <v>340</v>
      </c>
      <c r="V539" s="405" t="s">
        <v>1593</v>
      </c>
      <c r="W539" s="404">
        <v>43111</v>
      </c>
      <c r="X539" s="419"/>
      <c r="Y539" s="422">
        <v>0.17</v>
      </c>
      <c r="Z539" s="428">
        <f>4710/1.17</f>
        <v>4025.6410256410259</v>
      </c>
    </row>
    <row r="540" spans="1:30" s="181" customFormat="1" ht="12.15" customHeight="1">
      <c r="A540" s="403" t="s">
        <v>32</v>
      </c>
      <c r="B540" s="476">
        <v>43208</v>
      </c>
      <c r="C540" s="405" t="s">
        <v>1589</v>
      </c>
      <c r="D540" s="432" t="s">
        <v>1590</v>
      </c>
      <c r="E540" s="406">
        <v>5700</v>
      </c>
      <c r="F540" s="430" t="s">
        <v>1591</v>
      </c>
      <c r="G540" s="474">
        <v>43298</v>
      </c>
      <c r="H540" s="405">
        <v>90</v>
      </c>
      <c r="I540" s="474">
        <v>43306</v>
      </c>
      <c r="J540" s="412">
        <v>5700</v>
      </c>
      <c r="K540" s="406">
        <v>0</v>
      </c>
      <c r="L540" s="406">
        <v>434</v>
      </c>
      <c r="M540" s="405" t="s">
        <v>1592</v>
      </c>
      <c r="N540" s="405" t="s">
        <v>188</v>
      </c>
      <c r="O540" s="413">
        <v>0.34</v>
      </c>
      <c r="P540" s="414" t="s">
        <v>189</v>
      </c>
      <c r="Q540" s="414">
        <v>16764.705882352901</v>
      </c>
      <c r="R540" s="414">
        <v>5700</v>
      </c>
      <c r="S540" s="405" t="s">
        <v>190</v>
      </c>
      <c r="T540" s="414">
        <v>170</v>
      </c>
      <c r="U540" s="413">
        <v>340</v>
      </c>
      <c r="V540" s="405" t="s">
        <v>1593</v>
      </c>
      <c r="W540" s="404">
        <v>43111</v>
      </c>
      <c r="X540" s="419"/>
      <c r="Y540" s="422">
        <v>0.17</v>
      </c>
      <c r="Z540" s="428"/>
    </row>
    <row r="541" spans="1:30" s="181" customFormat="1" ht="12.15" customHeight="1">
      <c r="A541" s="403" t="s">
        <v>32</v>
      </c>
      <c r="B541" s="476">
        <v>43208</v>
      </c>
      <c r="C541" s="405" t="s">
        <v>1589</v>
      </c>
      <c r="D541" s="432" t="s">
        <v>1590</v>
      </c>
      <c r="E541" s="406">
        <v>5160</v>
      </c>
      <c r="F541" s="430" t="s">
        <v>1594</v>
      </c>
      <c r="G541" s="474">
        <v>43298</v>
      </c>
      <c r="H541" s="405">
        <v>90</v>
      </c>
      <c r="I541" s="474">
        <v>43306</v>
      </c>
      <c r="J541" s="412">
        <v>5160</v>
      </c>
      <c r="K541" s="406">
        <v>0</v>
      </c>
      <c r="L541" s="406">
        <v>435</v>
      </c>
      <c r="M541" s="405" t="s">
        <v>797</v>
      </c>
      <c r="N541" s="405" t="s">
        <v>1595</v>
      </c>
      <c r="O541" s="413">
        <v>2</v>
      </c>
      <c r="P541" s="414" t="s">
        <v>107</v>
      </c>
      <c r="Q541" s="414">
        <v>2580</v>
      </c>
      <c r="R541" s="414">
        <v>5160</v>
      </c>
      <c r="S541" s="405" t="s">
        <v>1596</v>
      </c>
      <c r="T541" s="414">
        <v>170</v>
      </c>
      <c r="U541" s="413">
        <v>340</v>
      </c>
      <c r="V541" s="405" t="s">
        <v>1597</v>
      </c>
      <c r="W541" s="404">
        <v>43168</v>
      </c>
      <c r="X541" s="419"/>
      <c r="Y541" s="422">
        <v>0.17</v>
      </c>
      <c r="Z541" s="428"/>
    </row>
    <row r="542" spans="1:30" s="181" customFormat="1" ht="12.15" customHeight="1">
      <c r="A542" s="403" t="s">
        <v>32</v>
      </c>
      <c r="B542" s="476">
        <v>43208</v>
      </c>
      <c r="C542" s="405" t="s">
        <v>1589</v>
      </c>
      <c r="D542" s="432" t="s">
        <v>1590</v>
      </c>
      <c r="E542" s="406">
        <v>11000</v>
      </c>
      <c r="F542" s="430" t="s">
        <v>1591</v>
      </c>
      <c r="G542" s="474">
        <v>43298</v>
      </c>
      <c r="H542" s="405">
        <v>90</v>
      </c>
      <c r="I542" s="474">
        <v>43306</v>
      </c>
      <c r="J542" s="412">
        <v>11000</v>
      </c>
      <c r="K542" s="406">
        <v>0</v>
      </c>
      <c r="L542" s="406">
        <v>434</v>
      </c>
      <c r="M542" s="405" t="s">
        <v>1592</v>
      </c>
      <c r="N542" s="405" t="s">
        <v>284</v>
      </c>
      <c r="O542" s="413">
        <v>0.68</v>
      </c>
      <c r="P542" s="414" t="s">
        <v>189</v>
      </c>
      <c r="Q542" s="414">
        <v>16176.470588235299</v>
      </c>
      <c r="R542" s="414">
        <v>11000</v>
      </c>
      <c r="S542" s="405" t="s">
        <v>1130</v>
      </c>
      <c r="T542" s="414">
        <v>170</v>
      </c>
      <c r="U542" s="413">
        <v>680</v>
      </c>
      <c r="V542" s="405" t="s">
        <v>1598</v>
      </c>
      <c r="W542" s="404">
        <v>43173</v>
      </c>
      <c r="X542" s="419"/>
      <c r="Y542" s="422">
        <v>0.17</v>
      </c>
      <c r="Z542" s="428"/>
    </row>
    <row r="543" spans="1:30" s="181" customFormat="1" ht="12.15" customHeight="1">
      <c r="A543" s="403" t="s">
        <v>32</v>
      </c>
      <c r="B543" s="476">
        <v>43208</v>
      </c>
      <c r="C543" s="405" t="s">
        <v>1589</v>
      </c>
      <c r="D543" s="432" t="s">
        <v>1590</v>
      </c>
      <c r="E543" s="406">
        <v>11400</v>
      </c>
      <c r="F543" s="430" t="s">
        <v>1591</v>
      </c>
      <c r="G543" s="474">
        <v>43298</v>
      </c>
      <c r="H543" s="405">
        <v>90</v>
      </c>
      <c r="I543" s="474">
        <v>43306</v>
      </c>
      <c r="J543" s="412">
        <v>11400</v>
      </c>
      <c r="K543" s="406">
        <v>0</v>
      </c>
      <c r="L543" s="406">
        <v>434</v>
      </c>
      <c r="M543" s="405" t="s">
        <v>1592</v>
      </c>
      <c r="N543" s="405" t="s">
        <v>188</v>
      </c>
      <c r="O543" s="413">
        <v>0.68</v>
      </c>
      <c r="P543" s="414" t="s">
        <v>189</v>
      </c>
      <c r="Q543" s="414">
        <v>16764.705882352901</v>
      </c>
      <c r="R543" s="414">
        <v>11400</v>
      </c>
      <c r="S543" s="405" t="s">
        <v>190</v>
      </c>
      <c r="T543" s="414">
        <v>170</v>
      </c>
      <c r="U543" s="413">
        <v>680</v>
      </c>
      <c r="V543" s="405" t="s">
        <v>1598</v>
      </c>
      <c r="W543" s="404">
        <v>43173</v>
      </c>
      <c r="X543" s="419"/>
      <c r="Y543" s="422">
        <v>0.17</v>
      </c>
      <c r="Z543" s="428"/>
    </row>
    <row r="544" spans="1:30" s="181" customFormat="1" ht="12.15" customHeight="1">
      <c r="A544" s="403" t="s">
        <v>32</v>
      </c>
      <c r="B544" s="476">
        <v>43208</v>
      </c>
      <c r="C544" s="405" t="s">
        <v>1589</v>
      </c>
      <c r="D544" s="432" t="s">
        <v>1590</v>
      </c>
      <c r="E544" s="406">
        <v>2700</v>
      </c>
      <c r="F544" s="430" t="s">
        <v>1594</v>
      </c>
      <c r="G544" s="474">
        <v>43298</v>
      </c>
      <c r="H544" s="405">
        <v>90</v>
      </c>
      <c r="I544" s="474">
        <v>43306</v>
      </c>
      <c r="J544" s="412">
        <v>2700</v>
      </c>
      <c r="K544" s="406">
        <v>0</v>
      </c>
      <c r="L544" s="406">
        <v>435</v>
      </c>
      <c r="M544" s="405" t="s">
        <v>1090</v>
      </c>
      <c r="N544" s="405" t="s">
        <v>1599</v>
      </c>
      <c r="O544" s="413">
        <v>1</v>
      </c>
      <c r="P544" s="414" t="s">
        <v>107</v>
      </c>
      <c r="Q544" s="414">
        <v>2700</v>
      </c>
      <c r="R544" s="414">
        <v>2700</v>
      </c>
      <c r="S544" s="405" t="s">
        <v>1600</v>
      </c>
      <c r="T544" s="414">
        <v>180</v>
      </c>
      <c r="U544" s="413">
        <v>180</v>
      </c>
      <c r="V544" s="405" t="s">
        <v>1601</v>
      </c>
      <c r="W544" s="404">
        <v>43190</v>
      </c>
      <c r="X544" s="419"/>
      <c r="Y544" s="422">
        <v>0.17</v>
      </c>
      <c r="Z544" s="428"/>
    </row>
    <row r="545" spans="1:30" s="181" customFormat="1" ht="12.15" customHeight="1">
      <c r="A545" s="403" t="s">
        <v>32</v>
      </c>
      <c r="B545" s="476">
        <v>43188</v>
      </c>
      <c r="C545" s="405" t="s">
        <v>1602</v>
      </c>
      <c r="D545" s="432" t="s">
        <v>1603</v>
      </c>
      <c r="E545" s="406">
        <v>25000</v>
      </c>
      <c r="F545" s="430" t="s">
        <v>1604</v>
      </c>
      <c r="G545" s="474">
        <v>43278</v>
      </c>
      <c r="H545" s="405">
        <v>90</v>
      </c>
      <c r="I545" s="474">
        <v>43291</v>
      </c>
      <c r="J545" s="412">
        <v>25000</v>
      </c>
      <c r="K545" s="406">
        <v>0</v>
      </c>
      <c r="L545" s="406">
        <v>739</v>
      </c>
      <c r="M545" s="405" t="s">
        <v>246</v>
      </c>
      <c r="N545" s="405" t="s">
        <v>275</v>
      </c>
      <c r="O545" s="413">
        <v>10</v>
      </c>
      <c r="P545" s="414" t="s">
        <v>107</v>
      </c>
      <c r="Q545" s="414">
        <v>2500</v>
      </c>
      <c r="R545" s="414">
        <v>25000</v>
      </c>
      <c r="S545" s="405" t="s">
        <v>276</v>
      </c>
      <c r="T545" s="414">
        <v>180</v>
      </c>
      <c r="U545" s="413">
        <v>1800</v>
      </c>
      <c r="V545" s="405" t="s">
        <v>1605</v>
      </c>
      <c r="W545" s="404">
        <v>43172</v>
      </c>
      <c r="X545" s="419"/>
      <c r="Y545" s="422">
        <v>0.17</v>
      </c>
      <c r="Z545" s="428"/>
    </row>
    <row r="546" spans="1:30" s="181" customFormat="1" ht="12.15" customHeight="1">
      <c r="A546" s="403" t="s">
        <v>32</v>
      </c>
      <c r="B546" s="476">
        <v>43185</v>
      </c>
      <c r="C546" s="405" t="s">
        <v>1606</v>
      </c>
      <c r="D546" s="432" t="s">
        <v>1607</v>
      </c>
      <c r="E546" s="406">
        <v>10800</v>
      </c>
      <c r="F546" s="430" t="s">
        <v>1608</v>
      </c>
      <c r="G546" s="474">
        <v>43305</v>
      </c>
      <c r="H546" s="405">
        <v>120</v>
      </c>
      <c r="I546" s="474">
        <v>43306</v>
      </c>
      <c r="J546" s="412">
        <v>10800</v>
      </c>
      <c r="K546" s="406">
        <v>0</v>
      </c>
      <c r="L546" s="406">
        <v>562</v>
      </c>
      <c r="M546" s="405" t="s">
        <v>1002</v>
      </c>
      <c r="N546" s="405" t="s">
        <v>183</v>
      </c>
      <c r="O546" s="413">
        <v>4</v>
      </c>
      <c r="P546" s="414" t="s">
        <v>107</v>
      </c>
      <c r="Q546" s="414">
        <v>2700</v>
      </c>
      <c r="R546" s="414">
        <v>10800</v>
      </c>
      <c r="S546" s="405" t="s">
        <v>184</v>
      </c>
      <c r="T546" s="414">
        <v>170</v>
      </c>
      <c r="U546" s="413">
        <v>680</v>
      </c>
      <c r="V546" s="405" t="s">
        <v>1609</v>
      </c>
      <c r="W546" s="404">
        <v>43124</v>
      </c>
      <c r="X546" s="419"/>
      <c r="Y546" s="422">
        <v>0.17</v>
      </c>
      <c r="Z546" s="428"/>
    </row>
    <row r="547" spans="1:30" s="181" customFormat="1" ht="12.15" customHeight="1">
      <c r="A547" s="403" t="s">
        <v>32</v>
      </c>
      <c r="B547" s="476">
        <v>43185</v>
      </c>
      <c r="C547" s="405" t="s">
        <v>1606</v>
      </c>
      <c r="D547" s="432" t="s">
        <v>1607</v>
      </c>
      <c r="E547" s="406">
        <v>5600</v>
      </c>
      <c r="F547" s="430" t="s">
        <v>1608</v>
      </c>
      <c r="G547" s="474">
        <v>43305</v>
      </c>
      <c r="H547" s="405">
        <v>120</v>
      </c>
      <c r="I547" s="474">
        <v>43306</v>
      </c>
      <c r="J547" s="412">
        <v>5600</v>
      </c>
      <c r="K547" s="406">
        <v>0</v>
      </c>
      <c r="L547" s="406">
        <v>562</v>
      </c>
      <c r="M547" s="405" t="s">
        <v>1610</v>
      </c>
      <c r="N547" s="405" t="s">
        <v>106</v>
      </c>
      <c r="O547" s="413">
        <v>2</v>
      </c>
      <c r="P547" s="414" t="s">
        <v>107</v>
      </c>
      <c r="Q547" s="414">
        <v>2800</v>
      </c>
      <c r="R547" s="414">
        <v>5600</v>
      </c>
      <c r="S547" s="405" t="s">
        <v>108</v>
      </c>
      <c r="T547" s="414">
        <v>140</v>
      </c>
      <c r="U547" s="413">
        <v>280</v>
      </c>
      <c r="V547" s="405" t="s">
        <v>1611</v>
      </c>
      <c r="W547" s="404">
        <v>43178</v>
      </c>
      <c r="X547" s="419"/>
      <c r="Y547" s="422">
        <v>0.17</v>
      </c>
      <c r="Z547" s="428"/>
    </row>
    <row r="548" spans="1:30" s="181" customFormat="1" ht="12.15" customHeight="1">
      <c r="A548" s="403" t="s">
        <v>32</v>
      </c>
      <c r="B548" s="476">
        <v>43278</v>
      </c>
      <c r="C548" s="405" t="s">
        <v>1612</v>
      </c>
      <c r="D548" s="432" t="s">
        <v>1613</v>
      </c>
      <c r="E548" s="406">
        <v>3800</v>
      </c>
      <c r="F548" s="430" t="s">
        <v>1614</v>
      </c>
      <c r="G548" s="474">
        <v>43278</v>
      </c>
      <c r="H548" s="405" t="s">
        <v>352</v>
      </c>
      <c r="I548" s="474">
        <v>43283</v>
      </c>
      <c r="J548" s="412">
        <v>3800</v>
      </c>
      <c r="K548" s="406">
        <v>0</v>
      </c>
      <c r="L548" s="406">
        <v>630</v>
      </c>
      <c r="M548" s="405" t="s">
        <v>250</v>
      </c>
      <c r="N548" s="405" t="s">
        <v>134</v>
      </c>
      <c r="O548" s="413">
        <v>1</v>
      </c>
      <c r="P548" s="414" t="s">
        <v>107</v>
      </c>
      <c r="Q548" s="414">
        <v>3800</v>
      </c>
      <c r="R548" s="414">
        <v>3800</v>
      </c>
      <c r="S548" s="405" t="s">
        <v>135</v>
      </c>
      <c r="T548" s="414">
        <v>170</v>
      </c>
      <c r="U548" s="413">
        <v>170</v>
      </c>
      <c r="V548" s="405" t="s">
        <v>1615</v>
      </c>
      <c r="W548" s="404">
        <v>43277</v>
      </c>
      <c r="X548" s="419"/>
      <c r="Y548" s="422">
        <v>0.16000073263204201</v>
      </c>
      <c r="Z548" s="428"/>
    </row>
    <row r="549" spans="1:30" s="181" customFormat="1" ht="12.15" customHeight="1">
      <c r="A549" s="403" t="s">
        <v>32</v>
      </c>
      <c r="B549" s="476">
        <v>43179</v>
      </c>
      <c r="C549" s="405" t="s">
        <v>1616</v>
      </c>
      <c r="D549" s="432" t="s">
        <v>1617</v>
      </c>
      <c r="E549" s="406">
        <v>7200</v>
      </c>
      <c r="F549" s="430" t="s">
        <v>1618</v>
      </c>
      <c r="G549" s="474">
        <v>43269</v>
      </c>
      <c r="H549" s="405">
        <v>90</v>
      </c>
      <c r="I549" s="474">
        <v>43298</v>
      </c>
      <c r="J549" s="412">
        <v>7200</v>
      </c>
      <c r="K549" s="406">
        <v>0</v>
      </c>
      <c r="L549" s="406">
        <v>487</v>
      </c>
      <c r="M549" s="405" t="s">
        <v>325</v>
      </c>
      <c r="N549" s="405" t="s">
        <v>141</v>
      </c>
      <c r="O549" s="413">
        <v>2</v>
      </c>
      <c r="P549" s="414" t="s">
        <v>107</v>
      </c>
      <c r="Q549" s="414">
        <v>3600</v>
      </c>
      <c r="R549" s="414">
        <v>7200</v>
      </c>
      <c r="S549" s="405" t="s">
        <v>142</v>
      </c>
      <c r="T549" s="414">
        <v>170</v>
      </c>
      <c r="U549" s="413">
        <v>340</v>
      </c>
      <c r="V549" s="405" t="s">
        <v>1619</v>
      </c>
      <c r="W549" s="404">
        <v>43172</v>
      </c>
      <c r="X549" s="419"/>
      <c r="Y549" s="422">
        <v>0.17</v>
      </c>
      <c r="AD549" s="386"/>
    </row>
    <row r="550" spans="1:30" s="181" customFormat="1" ht="12.15" customHeight="1">
      <c r="A550" s="403" t="s">
        <v>32</v>
      </c>
      <c r="B550" s="476">
        <v>43179</v>
      </c>
      <c r="C550" s="405" t="s">
        <v>1616</v>
      </c>
      <c r="D550" s="432" t="s">
        <v>1617</v>
      </c>
      <c r="E550" s="406">
        <v>2500</v>
      </c>
      <c r="F550" s="430" t="s">
        <v>1618</v>
      </c>
      <c r="G550" s="474">
        <v>43269</v>
      </c>
      <c r="H550" s="405">
        <v>90</v>
      </c>
      <c r="I550" s="474">
        <v>43298</v>
      </c>
      <c r="J550" s="412">
        <v>2500</v>
      </c>
      <c r="K550" s="406">
        <v>0</v>
      </c>
      <c r="L550" s="406">
        <v>487</v>
      </c>
      <c r="M550" s="405" t="s">
        <v>487</v>
      </c>
      <c r="N550" s="405" t="s">
        <v>188</v>
      </c>
      <c r="O550" s="413">
        <v>1</v>
      </c>
      <c r="P550" s="414" t="s">
        <v>107</v>
      </c>
      <c r="Q550" s="414">
        <v>2500</v>
      </c>
      <c r="R550" s="414">
        <v>2500</v>
      </c>
      <c r="S550" s="405" t="s">
        <v>190</v>
      </c>
      <c r="T550" s="414">
        <v>170</v>
      </c>
      <c r="U550" s="413">
        <v>170</v>
      </c>
      <c r="V550" s="405" t="s">
        <v>1620</v>
      </c>
      <c r="W550" s="404">
        <v>43179</v>
      </c>
      <c r="X550" s="419"/>
      <c r="Y550" s="422">
        <v>0.17</v>
      </c>
      <c r="Z550" s="428"/>
    </row>
    <row r="551" spans="1:30" s="181" customFormat="1" ht="12.15" customHeight="1">
      <c r="A551" s="403" t="s">
        <v>1621</v>
      </c>
      <c r="B551" s="476">
        <v>43172</v>
      </c>
      <c r="C551" s="405" t="s">
        <v>1622</v>
      </c>
      <c r="D551" s="432" t="s">
        <v>1623</v>
      </c>
      <c r="E551" s="406">
        <v>5000</v>
      </c>
      <c r="F551" s="430" t="s">
        <v>1624</v>
      </c>
      <c r="G551" s="474">
        <v>43262</v>
      </c>
      <c r="H551" s="405">
        <v>90</v>
      </c>
      <c r="I551" s="474">
        <v>43283</v>
      </c>
      <c r="J551" s="412">
        <v>5000</v>
      </c>
      <c r="K551" s="406">
        <v>0</v>
      </c>
      <c r="L551" s="406">
        <v>344</v>
      </c>
      <c r="M551" s="405" t="s">
        <v>120</v>
      </c>
      <c r="N551" s="405" t="s">
        <v>114</v>
      </c>
      <c r="O551" s="413">
        <v>2</v>
      </c>
      <c r="P551" s="414" t="s">
        <v>107</v>
      </c>
      <c r="Q551" s="414">
        <v>2500</v>
      </c>
      <c r="R551" s="414">
        <v>5000</v>
      </c>
      <c r="S551" s="405" t="s">
        <v>115</v>
      </c>
      <c r="T551" s="414">
        <v>170</v>
      </c>
      <c r="U551" s="413">
        <v>340</v>
      </c>
      <c r="V551" s="405" t="s">
        <v>1625</v>
      </c>
      <c r="W551" s="404">
        <v>43171</v>
      </c>
      <c r="X551" s="419"/>
      <c r="Y551" s="422">
        <v>0.17</v>
      </c>
      <c r="Z551" s="428">
        <f>1955/1.17</f>
        <v>1670.9401709401711</v>
      </c>
    </row>
    <row r="552" spans="1:30" s="181" customFormat="1" ht="12.15" customHeight="1">
      <c r="A552" s="403" t="s">
        <v>1621</v>
      </c>
      <c r="B552" s="476">
        <v>43202</v>
      </c>
      <c r="C552" s="405" t="s">
        <v>1622</v>
      </c>
      <c r="D552" s="432" t="s">
        <v>1623</v>
      </c>
      <c r="E552" s="406">
        <v>5000</v>
      </c>
      <c r="F552" s="430" t="s">
        <v>1626</v>
      </c>
      <c r="G552" s="474">
        <v>43292</v>
      </c>
      <c r="H552" s="405">
        <v>90</v>
      </c>
      <c r="I552" s="474">
        <v>43312</v>
      </c>
      <c r="J552" s="412">
        <v>5000</v>
      </c>
      <c r="K552" s="406">
        <v>0</v>
      </c>
      <c r="L552" s="406">
        <v>331</v>
      </c>
      <c r="M552" s="405" t="s">
        <v>426</v>
      </c>
      <c r="N552" s="405" t="s">
        <v>114</v>
      </c>
      <c r="O552" s="413">
        <v>2</v>
      </c>
      <c r="P552" s="414" t="s">
        <v>107</v>
      </c>
      <c r="Q552" s="414">
        <v>2500</v>
      </c>
      <c r="R552" s="414">
        <v>5000</v>
      </c>
      <c r="S552" s="405" t="s">
        <v>115</v>
      </c>
      <c r="T552" s="414">
        <v>170</v>
      </c>
      <c r="U552" s="413">
        <v>340</v>
      </c>
      <c r="V552" s="405" t="s">
        <v>1627</v>
      </c>
      <c r="W552" s="404">
        <v>43203</v>
      </c>
      <c r="X552" s="419"/>
      <c r="Y552" s="422">
        <v>0.17</v>
      </c>
      <c r="Z552" s="428"/>
    </row>
    <row r="553" spans="1:30" s="181" customFormat="1" ht="12.15" customHeight="1">
      <c r="A553" s="403" t="s">
        <v>1621</v>
      </c>
      <c r="B553" s="476">
        <v>43218</v>
      </c>
      <c r="C553" s="405" t="s">
        <v>1628</v>
      </c>
      <c r="D553" s="432" t="s">
        <v>1629</v>
      </c>
      <c r="E553" s="406">
        <v>1750</v>
      </c>
      <c r="F553" s="430" t="s">
        <v>1630</v>
      </c>
      <c r="G553" s="474">
        <v>43278</v>
      </c>
      <c r="H553" s="405">
        <v>60</v>
      </c>
      <c r="I553" s="474">
        <v>43290</v>
      </c>
      <c r="J553" s="412">
        <v>1750</v>
      </c>
      <c r="K553" s="406">
        <v>0</v>
      </c>
      <c r="L553" s="406">
        <v>743</v>
      </c>
      <c r="M553" s="405" t="s">
        <v>1631</v>
      </c>
      <c r="N553" s="405">
        <v>0</v>
      </c>
      <c r="O553" s="413">
        <v>5</v>
      </c>
      <c r="P553" s="414" t="s">
        <v>107</v>
      </c>
      <c r="Q553" s="414">
        <v>350</v>
      </c>
      <c r="R553" s="414">
        <v>1750</v>
      </c>
      <c r="S553" s="405" t="s">
        <v>1632</v>
      </c>
      <c r="T553" s="414">
        <v>14</v>
      </c>
      <c r="U553" s="413">
        <v>70</v>
      </c>
      <c r="V553" s="405" t="s">
        <v>1633</v>
      </c>
      <c r="W553" s="404">
        <v>43190</v>
      </c>
      <c r="X553" s="419"/>
      <c r="Y553" s="422">
        <v>0.17</v>
      </c>
      <c r="Z553" s="428"/>
    </row>
    <row r="554" spans="1:30" s="181" customFormat="1" ht="12.15" customHeight="1">
      <c r="A554" s="403" t="s">
        <v>1621</v>
      </c>
      <c r="B554" s="476">
        <v>43218</v>
      </c>
      <c r="C554" s="405" t="s">
        <v>1628</v>
      </c>
      <c r="D554" s="432" t="s">
        <v>1629</v>
      </c>
      <c r="E554" s="406">
        <v>2288</v>
      </c>
      <c r="F554" s="430" t="s">
        <v>1630</v>
      </c>
      <c r="G554" s="474">
        <v>43278</v>
      </c>
      <c r="H554" s="405">
        <v>60</v>
      </c>
      <c r="I554" s="474">
        <v>43290</v>
      </c>
      <c r="J554" s="412">
        <v>2288</v>
      </c>
      <c r="K554" s="406">
        <v>0</v>
      </c>
      <c r="L554" s="406">
        <v>743</v>
      </c>
      <c r="M554" s="405" t="s">
        <v>1634</v>
      </c>
      <c r="N554" s="405" t="s">
        <v>1635</v>
      </c>
      <c r="O554" s="413">
        <v>8</v>
      </c>
      <c r="P554" s="414" t="s">
        <v>107</v>
      </c>
      <c r="Q554" s="414">
        <v>286</v>
      </c>
      <c r="R554" s="414">
        <v>2288</v>
      </c>
      <c r="S554" s="405" t="s">
        <v>1636</v>
      </c>
      <c r="T554" s="414">
        <v>20</v>
      </c>
      <c r="U554" s="413">
        <v>160</v>
      </c>
      <c r="V554" s="405" t="s">
        <v>1637</v>
      </c>
      <c r="W554" s="404">
        <v>43198</v>
      </c>
      <c r="X554" s="419"/>
      <c r="Y554" s="422">
        <v>0.17</v>
      </c>
      <c r="Z554" s="428"/>
    </row>
    <row r="555" spans="1:30" s="181" customFormat="1" ht="12.15" customHeight="1">
      <c r="A555" s="403" t="s">
        <v>1621</v>
      </c>
      <c r="B555" s="476">
        <v>43218</v>
      </c>
      <c r="C555" s="405" t="s">
        <v>1628</v>
      </c>
      <c r="D555" s="432" t="s">
        <v>1629</v>
      </c>
      <c r="E555" s="406">
        <v>14872</v>
      </c>
      <c r="F555" s="430" t="s">
        <v>1630</v>
      </c>
      <c r="G555" s="474">
        <v>43278</v>
      </c>
      <c r="H555" s="405">
        <v>60</v>
      </c>
      <c r="I555" s="474">
        <v>43290</v>
      </c>
      <c r="J555" s="412">
        <v>14872</v>
      </c>
      <c r="K555" s="406">
        <v>0</v>
      </c>
      <c r="L555" s="406">
        <v>743</v>
      </c>
      <c r="M555" s="405" t="s">
        <v>1634</v>
      </c>
      <c r="N555" s="405" t="s">
        <v>1635</v>
      </c>
      <c r="O555" s="413">
        <v>52</v>
      </c>
      <c r="P555" s="414" t="s">
        <v>107</v>
      </c>
      <c r="Q555" s="414">
        <v>286</v>
      </c>
      <c r="R555" s="414">
        <v>14872</v>
      </c>
      <c r="S555" s="405" t="s">
        <v>1636</v>
      </c>
      <c r="T555" s="414">
        <v>20</v>
      </c>
      <c r="U555" s="413">
        <v>1040</v>
      </c>
      <c r="V555" s="405" t="s">
        <v>1638</v>
      </c>
      <c r="W555" s="404">
        <v>43200</v>
      </c>
      <c r="X555" s="419"/>
      <c r="Y555" s="422">
        <v>0.17</v>
      </c>
      <c r="Z555" s="428"/>
    </row>
    <row r="556" spans="1:30" s="181" customFormat="1" ht="12.15" customHeight="1">
      <c r="A556" s="403" t="s">
        <v>1621</v>
      </c>
      <c r="B556" s="476">
        <v>43218</v>
      </c>
      <c r="C556" s="405" t="s">
        <v>1628</v>
      </c>
      <c r="D556" s="432" t="s">
        <v>1629</v>
      </c>
      <c r="E556" s="406">
        <v>4350</v>
      </c>
      <c r="F556" s="430" t="s">
        <v>1630</v>
      </c>
      <c r="G556" s="474">
        <v>43278</v>
      </c>
      <c r="H556" s="405">
        <v>60</v>
      </c>
      <c r="I556" s="474">
        <v>43290</v>
      </c>
      <c r="J556" s="412">
        <v>4350</v>
      </c>
      <c r="K556" s="406">
        <v>0</v>
      </c>
      <c r="L556" s="406">
        <v>743</v>
      </c>
      <c r="M556" s="405" t="s">
        <v>1317</v>
      </c>
      <c r="N556" s="405" t="s">
        <v>1639</v>
      </c>
      <c r="O556" s="413">
        <v>12</v>
      </c>
      <c r="P556" s="414" t="s">
        <v>107</v>
      </c>
      <c r="Q556" s="414">
        <v>362.5</v>
      </c>
      <c r="R556" s="414">
        <v>4350</v>
      </c>
      <c r="S556" s="405" t="s">
        <v>1640</v>
      </c>
      <c r="T556" s="414">
        <v>25</v>
      </c>
      <c r="U556" s="413">
        <v>300</v>
      </c>
      <c r="V556" s="405" t="s">
        <v>1638</v>
      </c>
      <c r="W556" s="404">
        <v>43200</v>
      </c>
      <c r="X556" s="419"/>
      <c r="Y556" s="422">
        <v>0.17</v>
      </c>
      <c r="Z556" s="428"/>
    </row>
    <row r="557" spans="1:30" s="181" customFormat="1" ht="12.15" customHeight="1">
      <c r="A557" s="403" t="s">
        <v>1621</v>
      </c>
      <c r="B557" s="476">
        <v>43218</v>
      </c>
      <c r="C557" s="405" t="s">
        <v>1628</v>
      </c>
      <c r="D557" s="432" t="s">
        <v>1629</v>
      </c>
      <c r="E557" s="406">
        <v>1200</v>
      </c>
      <c r="F557" s="430" t="s">
        <v>1630</v>
      </c>
      <c r="G557" s="474">
        <v>43278</v>
      </c>
      <c r="H557" s="405">
        <v>60</v>
      </c>
      <c r="I557" s="474">
        <v>43290</v>
      </c>
      <c r="J557" s="412">
        <v>1200</v>
      </c>
      <c r="K557" s="406">
        <v>0</v>
      </c>
      <c r="L557" s="406">
        <v>743</v>
      </c>
      <c r="M557" s="405" t="s">
        <v>1641</v>
      </c>
      <c r="N557" s="405" t="s">
        <v>1642</v>
      </c>
      <c r="O557" s="413">
        <v>4</v>
      </c>
      <c r="P557" s="414" t="s">
        <v>107</v>
      </c>
      <c r="Q557" s="414">
        <v>300</v>
      </c>
      <c r="R557" s="414">
        <v>1200</v>
      </c>
      <c r="S557" s="405" t="s">
        <v>1643</v>
      </c>
      <c r="T557" s="414">
        <v>15</v>
      </c>
      <c r="U557" s="413">
        <v>60</v>
      </c>
      <c r="V557" s="405" t="s">
        <v>1644</v>
      </c>
      <c r="W557" s="404">
        <v>43209</v>
      </c>
      <c r="X557" s="419"/>
      <c r="Y557" s="422">
        <v>0.17</v>
      </c>
      <c r="Z557" s="428"/>
    </row>
    <row r="558" spans="1:30" s="181" customFormat="1" ht="12.15" customHeight="1">
      <c r="A558" s="403" t="s">
        <v>1621</v>
      </c>
      <c r="B558" s="476">
        <v>43218</v>
      </c>
      <c r="C558" s="405" t="s">
        <v>1628</v>
      </c>
      <c r="D558" s="432" t="s">
        <v>1629</v>
      </c>
      <c r="E558" s="406">
        <v>3600</v>
      </c>
      <c r="F558" s="430" t="s">
        <v>1630</v>
      </c>
      <c r="G558" s="474">
        <v>43278</v>
      </c>
      <c r="H558" s="405">
        <v>60</v>
      </c>
      <c r="I558" s="474">
        <v>43290</v>
      </c>
      <c r="J558" s="412">
        <v>3600</v>
      </c>
      <c r="K558" s="406">
        <v>0</v>
      </c>
      <c r="L558" s="406">
        <v>743</v>
      </c>
      <c r="M558" s="405" t="s">
        <v>1641</v>
      </c>
      <c r="N558" s="405" t="s">
        <v>1642</v>
      </c>
      <c r="O558" s="413">
        <v>12</v>
      </c>
      <c r="P558" s="414" t="s">
        <v>107</v>
      </c>
      <c r="Q558" s="414">
        <v>300</v>
      </c>
      <c r="R558" s="414">
        <v>3600</v>
      </c>
      <c r="S558" s="405" t="s">
        <v>1643</v>
      </c>
      <c r="T558" s="414">
        <v>15</v>
      </c>
      <c r="U558" s="413">
        <v>180</v>
      </c>
      <c r="V558" s="405" t="s">
        <v>1645</v>
      </c>
      <c r="W558" s="404">
        <v>43211</v>
      </c>
      <c r="X558" s="419"/>
      <c r="Y558" s="422">
        <v>0.17</v>
      </c>
      <c r="Z558" s="428"/>
    </row>
    <row r="559" spans="1:30" s="181" customFormat="1" ht="12.15" customHeight="1">
      <c r="A559" s="403" t="s">
        <v>1621</v>
      </c>
      <c r="B559" s="476">
        <v>43218</v>
      </c>
      <c r="C559" s="405" t="s">
        <v>1628</v>
      </c>
      <c r="D559" s="432" t="s">
        <v>1629</v>
      </c>
      <c r="E559" s="406">
        <v>17160</v>
      </c>
      <c r="F559" s="430" t="s">
        <v>1630</v>
      </c>
      <c r="G559" s="474">
        <v>43278</v>
      </c>
      <c r="H559" s="405">
        <v>60</v>
      </c>
      <c r="I559" s="474">
        <v>43290</v>
      </c>
      <c r="J559" s="412">
        <v>17160</v>
      </c>
      <c r="K559" s="406">
        <v>0</v>
      </c>
      <c r="L559" s="406">
        <v>743</v>
      </c>
      <c r="M559" s="405" t="s">
        <v>1634</v>
      </c>
      <c r="N559" s="405" t="s">
        <v>1635</v>
      </c>
      <c r="O559" s="413">
        <v>60</v>
      </c>
      <c r="P559" s="414" t="s">
        <v>107</v>
      </c>
      <c r="Q559" s="414">
        <v>286</v>
      </c>
      <c r="R559" s="414">
        <v>17160</v>
      </c>
      <c r="S559" s="405" t="s">
        <v>1636</v>
      </c>
      <c r="T559" s="414">
        <v>20</v>
      </c>
      <c r="U559" s="413">
        <v>1200</v>
      </c>
      <c r="V559" s="405" t="s">
        <v>1645</v>
      </c>
      <c r="W559" s="404">
        <v>43211</v>
      </c>
      <c r="X559" s="419"/>
      <c r="Y559" s="422">
        <v>0.17</v>
      </c>
      <c r="Z559" s="428"/>
    </row>
    <row r="560" spans="1:30" s="181" customFormat="1" ht="12.15" customHeight="1">
      <c r="A560" s="403" t="s">
        <v>1621</v>
      </c>
      <c r="B560" s="476">
        <v>43194</v>
      </c>
      <c r="C560" s="405" t="s">
        <v>1646</v>
      </c>
      <c r="D560" s="432" t="s">
        <v>1647</v>
      </c>
      <c r="E560" s="406">
        <v>16199.98</v>
      </c>
      <c r="F560" s="430" t="s">
        <v>1648</v>
      </c>
      <c r="G560" s="474">
        <v>43284</v>
      </c>
      <c r="H560" s="405">
        <v>90</v>
      </c>
      <c r="I560" s="474">
        <v>43297</v>
      </c>
      <c r="J560" s="412">
        <v>16199.98</v>
      </c>
      <c r="K560" s="406">
        <v>0</v>
      </c>
      <c r="L560" s="406">
        <v>163</v>
      </c>
      <c r="M560" s="405" t="s">
        <v>187</v>
      </c>
      <c r="N560" s="405" t="s">
        <v>188</v>
      </c>
      <c r="O560" s="413">
        <v>1.02</v>
      </c>
      <c r="P560" s="414" t="s">
        <v>189</v>
      </c>
      <c r="Q560" s="414">
        <v>15882.333333333299</v>
      </c>
      <c r="R560" s="414">
        <v>16199.98</v>
      </c>
      <c r="S560" s="405" t="s">
        <v>190</v>
      </c>
      <c r="T560" s="414">
        <v>170</v>
      </c>
      <c r="U560" s="413">
        <v>1020</v>
      </c>
      <c r="V560" s="405" t="s">
        <v>1649</v>
      </c>
      <c r="W560" s="404">
        <v>43193</v>
      </c>
      <c r="X560" s="419"/>
      <c r="Y560" s="422">
        <v>0.17</v>
      </c>
      <c r="Z560" s="428"/>
    </row>
    <row r="561" spans="1:26" s="181" customFormat="1" ht="12.15" customHeight="1">
      <c r="A561" s="403" t="s">
        <v>1621</v>
      </c>
      <c r="B561" s="476">
        <v>43194</v>
      </c>
      <c r="C561" s="405" t="s">
        <v>1646</v>
      </c>
      <c r="D561" s="432" t="s">
        <v>1647</v>
      </c>
      <c r="E561" s="406">
        <v>22702.68</v>
      </c>
      <c r="F561" s="430" t="s">
        <v>1650</v>
      </c>
      <c r="G561" s="474">
        <v>43284</v>
      </c>
      <c r="H561" s="405">
        <v>90</v>
      </c>
      <c r="I561" s="474">
        <v>43297</v>
      </c>
      <c r="J561" s="412">
        <v>22702.68</v>
      </c>
      <c r="K561" s="406">
        <v>0</v>
      </c>
      <c r="L561" s="406">
        <v>163</v>
      </c>
      <c r="M561" s="405" t="s">
        <v>120</v>
      </c>
      <c r="N561" s="405" t="s">
        <v>1651</v>
      </c>
      <c r="O561" s="413">
        <v>7</v>
      </c>
      <c r="P561" s="414" t="s">
        <v>107</v>
      </c>
      <c r="Q561" s="414">
        <v>3243.24</v>
      </c>
      <c r="R561" s="414">
        <v>22702.68</v>
      </c>
      <c r="S561" s="405" t="s">
        <v>1652</v>
      </c>
      <c r="T561" s="414">
        <v>180</v>
      </c>
      <c r="U561" s="413">
        <v>1260</v>
      </c>
      <c r="V561" s="405" t="s">
        <v>1653</v>
      </c>
      <c r="W561" s="404">
        <v>43193</v>
      </c>
      <c r="X561" s="419"/>
      <c r="Y561" s="422">
        <v>0.17</v>
      </c>
      <c r="Z561" s="428"/>
    </row>
    <row r="562" spans="1:26" s="181" customFormat="1" ht="12.15" customHeight="1">
      <c r="A562" s="403" t="s">
        <v>1621</v>
      </c>
      <c r="B562" s="476">
        <v>43292</v>
      </c>
      <c r="C562" s="405" t="s">
        <v>1654</v>
      </c>
      <c r="D562" s="432" t="s">
        <v>1655</v>
      </c>
      <c r="E562" s="406">
        <v>300</v>
      </c>
      <c r="F562" s="430" t="s">
        <v>1656</v>
      </c>
      <c r="G562" s="474">
        <v>43382</v>
      </c>
      <c r="H562" s="405">
        <v>90</v>
      </c>
      <c r="I562" s="474">
        <v>43294</v>
      </c>
      <c r="J562" s="412">
        <v>300</v>
      </c>
      <c r="K562" s="406">
        <v>0</v>
      </c>
      <c r="L562" s="406">
        <v>213</v>
      </c>
      <c r="M562" s="405" t="s">
        <v>187</v>
      </c>
      <c r="N562" s="405" t="s">
        <v>188</v>
      </c>
      <c r="O562" s="413">
        <v>1.7000000000000001E-2</v>
      </c>
      <c r="P562" s="414" t="s">
        <v>189</v>
      </c>
      <c r="Q562" s="414">
        <v>17647.058823529402</v>
      </c>
      <c r="R562" s="414">
        <v>300</v>
      </c>
      <c r="S562" s="405" t="s">
        <v>190</v>
      </c>
      <c r="T562" s="414">
        <v>17</v>
      </c>
      <c r="U562" s="413">
        <v>17</v>
      </c>
      <c r="V562" s="405" t="s">
        <v>1657</v>
      </c>
      <c r="W562" s="404">
        <v>43293</v>
      </c>
      <c r="X562" s="419"/>
      <c r="Y562" s="422">
        <v>0.160003093341582</v>
      </c>
      <c r="Z562" s="428"/>
    </row>
    <row r="563" spans="1:26" s="181" customFormat="1" ht="12.15" customHeight="1">
      <c r="A563" s="403" t="s">
        <v>1621</v>
      </c>
      <c r="B563" s="476">
        <v>43292</v>
      </c>
      <c r="C563" s="405" t="s">
        <v>1654</v>
      </c>
      <c r="D563" s="432" t="s">
        <v>1655</v>
      </c>
      <c r="E563" s="406">
        <v>2500</v>
      </c>
      <c r="F563" s="430" t="s">
        <v>1658</v>
      </c>
      <c r="G563" s="474">
        <v>43382</v>
      </c>
      <c r="H563" s="405">
        <v>90</v>
      </c>
      <c r="I563" s="474">
        <v>43294</v>
      </c>
      <c r="J563" s="412">
        <v>2500</v>
      </c>
      <c r="K563" s="406">
        <v>0</v>
      </c>
      <c r="L563" s="406">
        <v>213</v>
      </c>
      <c r="M563" s="405" t="s">
        <v>332</v>
      </c>
      <c r="N563" s="405" t="s">
        <v>114</v>
      </c>
      <c r="O563" s="413">
        <v>1</v>
      </c>
      <c r="P563" s="414" t="s">
        <v>107</v>
      </c>
      <c r="Q563" s="414">
        <v>2500</v>
      </c>
      <c r="R563" s="414">
        <v>2500</v>
      </c>
      <c r="S563" s="405" t="s">
        <v>115</v>
      </c>
      <c r="T563" s="414">
        <v>170</v>
      </c>
      <c r="U563" s="413">
        <v>170</v>
      </c>
      <c r="V563" s="405" t="s">
        <v>1657</v>
      </c>
      <c r="W563" s="404">
        <v>43293</v>
      </c>
      <c r="X563" s="419"/>
      <c r="Y563" s="422">
        <v>0.16000129920145501</v>
      </c>
      <c r="Z563" s="428"/>
    </row>
    <row r="564" spans="1:26" s="181" customFormat="1" ht="12.15" customHeight="1">
      <c r="A564" s="403" t="s">
        <v>1621</v>
      </c>
      <c r="B564" s="476">
        <v>43214</v>
      </c>
      <c r="C564" s="405" t="s">
        <v>1659</v>
      </c>
      <c r="D564" s="432" t="s">
        <v>1660</v>
      </c>
      <c r="E564" s="406">
        <v>2500</v>
      </c>
      <c r="F564" s="430" t="s">
        <v>1661</v>
      </c>
      <c r="G564" s="474">
        <v>43274</v>
      </c>
      <c r="H564" s="405">
        <v>60</v>
      </c>
      <c r="I564" s="474">
        <v>43287</v>
      </c>
      <c r="J564" s="412">
        <v>2500</v>
      </c>
      <c r="K564" s="406">
        <v>0</v>
      </c>
      <c r="L564" s="406">
        <v>589</v>
      </c>
      <c r="M564" s="405" t="s">
        <v>332</v>
      </c>
      <c r="N564" s="405" t="s">
        <v>227</v>
      </c>
      <c r="O564" s="413">
        <v>1</v>
      </c>
      <c r="P564" s="414" t="s">
        <v>107</v>
      </c>
      <c r="Q564" s="414">
        <v>2500</v>
      </c>
      <c r="R564" s="414">
        <v>2500</v>
      </c>
      <c r="S564" s="405" t="s">
        <v>312</v>
      </c>
      <c r="T564" s="414">
        <v>170</v>
      </c>
      <c r="U564" s="413">
        <v>170</v>
      </c>
      <c r="V564" s="405" t="s">
        <v>1662</v>
      </c>
      <c r="W564" s="404">
        <v>43180</v>
      </c>
      <c r="X564" s="419"/>
      <c r="Y564" s="422">
        <v>0.17</v>
      </c>
      <c r="Z564" s="428"/>
    </row>
    <row r="565" spans="1:26" s="181" customFormat="1" ht="12.15" customHeight="1">
      <c r="A565" s="403" t="s">
        <v>1621</v>
      </c>
      <c r="B565" s="476">
        <v>43214</v>
      </c>
      <c r="C565" s="405" t="s">
        <v>1659</v>
      </c>
      <c r="D565" s="432" t="s">
        <v>1660</v>
      </c>
      <c r="E565" s="406">
        <v>5000</v>
      </c>
      <c r="F565" s="430" t="s">
        <v>1661</v>
      </c>
      <c r="G565" s="474">
        <v>43274</v>
      </c>
      <c r="H565" s="405">
        <v>60</v>
      </c>
      <c r="I565" s="474">
        <v>43287</v>
      </c>
      <c r="J565" s="412">
        <v>5000</v>
      </c>
      <c r="K565" s="406">
        <v>0</v>
      </c>
      <c r="L565" s="406">
        <v>589</v>
      </c>
      <c r="M565" s="405" t="s">
        <v>332</v>
      </c>
      <c r="N565" s="405" t="s">
        <v>227</v>
      </c>
      <c r="O565" s="413">
        <v>2</v>
      </c>
      <c r="P565" s="414" t="s">
        <v>107</v>
      </c>
      <c r="Q565" s="414">
        <v>2500</v>
      </c>
      <c r="R565" s="414">
        <v>5000</v>
      </c>
      <c r="S565" s="405" t="s">
        <v>312</v>
      </c>
      <c r="T565" s="414">
        <v>170</v>
      </c>
      <c r="U565" s="413">
        <v>340</v>
      </c>
      <c r="V565" s="405" t="s">
        <v>1663</v>
      </c>
      <c r="W565" s="404">
        <v>43210</v>
      </c>
      <c r="X565" s="419"/>
      <c r="Y565" s="422">
        <v>0.17</v>
      </c>
      <c r="Z565" s="428"/>
    </row>
    <row r="566" spans="1:26" s="181" customFormat="1" ht="12.15" customHeight="1">
      <c r="A566" s="403" t="s">
        <v>1621</v>
      </c>
      <c r="B566" s="476">
        <v>43305</v>
      </c>
      <c r="C566" s="405" t="s">
        <v>1664</v>
      </c>
      <c r="D566" s="432" t="s">
        <v>1665</v>
      </c>
      <c r="E566" s="406">
        <v>290</v>
      </c>
      <c r="F566" s="430" t="s">
        <v>1666</v>
      </c>
      <c r="G566" s="474">
        <v>43305</v>
      </c>
      <c r="H566" s="405" t="s">
        <v>220</v>
      </c>
      <c r="I566" s="474">
        <v>43311</v>
      </c>
      <c r="J566" s="412">
        <v>290</v>
      </c>
      <c r="K566" s="406">
        <v>0</v>
      </c>
      <c r="L566" s="406">
        <v>691</v>
      </c>
      <c r="M566" s="405" t="s">
        <v>338</v>
      </c>
      <c r="N566" s="405" t="s">
        <v>915</v>
      </c>
      <c r="O566" s="413">
        <v>1</v>
      </c>
      <c r="P566" s="414" t="s">
        <v>107</v>
      </c>
      <c r="Q566" s="414">
        <v>290</v>
      </c>
      <c r="R566" s="414">
        <v>290</v>
      </c>
      <c r="S566" s="405" t="s">
        <v>916</v>
      </c>
      <c r="T566" s="414">
        <v>17</v>
      </c>
      <c r="U566" s="413">
        <v>17</v>
      </c>
      <c r="V566" s="405" t="s">
        <v>1667</v>
      </c>
      <c r="W566" s="404">
        <v>43306</v>
      </c>
      <c r="X566" s="419"/>
      <c r="Y566" s="422">
        <v>0.16</v>
      </c>
      <c r="Z566" s="428"/>
    </row>
    <row r="567" spans="1:26" s="181" customFormat="1" ht="12.15" customHeight="1">
      <c r="A567" s="403" t="s">
        <v>1621</v>
      </c>
      <c r="B567" s="476">
        <v>43305</v>
      </c>
      <c r="C567" s="405" t="s">
        <v>1664</v>
      </c>
      <c r="D567" s="432" t="s">
        <v>1665</v>
      </c>
      <c r="E567" s="406">
        <v>3600</v>
      </c>
      <c r="F567" s="430" t="s">
        <v>1666</v>
      </c>
      <c r="G567" s="474">
        <v>43305</v>
      </c>
      <c r="H567" s="405" t="s">
        <v>220</v>
      </c>
      <c r="I567" s="474">
        <v>43311</v>
      </c>
      <c r="J567" s="412">
        <v>3600</v>
      </c>
      <c r="K567" s="406">
        <v>0</v>
      </c>
      <c r="L567" s="406">
        <v>691</v>
      </c>
      <c r="M567" s="405" t="s">
        <v>325</v>
      </c>
      <c r="N567" s="405" t="s">
        <v>326</v>
      </c>
      <c r="O567" s="413">
        <v>1</v>
      </c>
      <c r="P567" s="414" t="s">
        <v>107</v>
      </c>
      <c r="Q567" s="414">
        <v>3600</v>
      </c>
      <c r="R567" s="414">
        <v>3600</v>
      </c>
      <c r="S567" s="405" t="s">
        <v>327</v>
      </c>
      <c r="T567" s="414">
        <v>170</v>
      </c>
      <c r="U567" s="413">
        <v>170</v>
      </c>
      <c r="V567" s="405" t="s">
        <v>1667</v>
      </c>
      <c r="W567" s="404">
        <v>43306</v>
      </c>
      <c r="X567" s="419"/>
      <c r="Y567" s="422">
        <v>0.16</v>
      </c>
      <c r="Z567" s="428"/>
    </row>
    <row r="568" spans="1:26" s="181" customFormat="1" ht="12.15" customHeight="1">
      <c r="A568" s="403" t="s">
        <v>1621</v>
      </c>
      <c r="B568" s="476">
        <v>43305</v>
      </c>
      <c r="C568" s="405" t="s">
        <v>1664</v>
      </c>
      <c r="D568" s="432" t="s">
        <v>1665</v>
      </c>
      <c r="E568" s="406">
        <v>660</v>
      </c>
      <c r="F568" s="430" t="s">
        <v>1668</v>
      </c>
      <c r="G568" s="474">
        <v>43305</v>
      </c>
      <c r="H568" s="405" t="s">
        <v>220</v>
      </c>
      <c r="I568" s="474">
        <v>43311</v>
      </c>
      <c r="J568" s="412">
        <v>660</v>
      </c>
      <c r="K568" s="406">
        <v>0</v>
      </c>
      <c r="L568" s="406">
        <v>691</v>
      </c>
      <c r="M568" s="405" t="s">
        <v>187</v>
      </c>
      <c r="N568" s="405" t="s">
        <v>188</v>
      </c>
      <c r="O568" s="413">
        <v>3.4000000000000002E-2</v>
      </c>
      <c r="P568" s="414" t="s">
        <v>189</v>
      </c>
      <c r="Q568" s="414">
        <v>19411.7647058824</v>
      </c>
      <c r="R568" s="414">
        <v>660</v>
      </c>
      <c r="S568" s="405" t="s">
        <v>190</v>
      </c>
      <c r="T568" s="414">
        <v>17</v>
      </c>
      <c r="U568" s="413">
        <v>34</v>
      </c>
      <c r="V568" s="405" t="s">
        <v>1667</v>
      </c>
      <c r="W568" s="404">
        <v>43306</v>
      </c>
      <c r="X568" s="419"/>
      <c r="Y568" s="422">
        <v>0.159990860678067</v>
      </c>
      <c r="Z568" s="428"/>
    </row>
    <row r="569" spans="1:26" s="181" customFormat="1" ht="12.15" customHeight="1">
      <c r="A569" s="403" t="s">
        <v>1621</v>
      </c>
      <c r="B569" s="476">
        <v>43293</v>
      </c>
      <c r="C569" s="405" t="s">
        <v>1669</v>
      </c>
      <c r="D569" s="432" t="s">
        <v>1670</v>
      </c>
      <c r="E569" s="406">
        <v>900</v>
      </c>
      <c r="F569" s="430" t="s">
        <v>1671</v>
      </c>
      <c r="G569" s="474">
        <v>43293</v>
      </c>
      <c r="H569" s="405" t="s">
        <v>220</v>
      </c>
      <c r="I569" s="474">
        <v>43298</v>
      </c>
      <c r="J569" s="412">
        <v>900</v>
      </c>
      <c r="K569" s="406">
        <v>0</v>
      </c>
      <c r="L569" s="406">
        <v>320</v>
      </c>
      <c r="M569" s="405" t="s">
        <v>187</v>
      </c>
      <c r="N569" s="405" t="s">
        <v>188</v>
      </c>
      <c r="O569" s="413">
        <v>5.0999999999999997E-2</v>
      </c>
      <c r="P569" s="414" t="s">
        <v>189</v>
      </c>
      <c r="Q569" s="414">
        <v>17647.058823529402</v>
      </c>
      <c r="R569" s="414">
        <v>900</v>
      </c>
      <c r="S569" s="405" t="s">
        <v>190</v>
      </c>
      <c r="T569" s="414">
        <v>17</v>
      </c>
      <c r="U569" s="413">
        <v>51</v>
      </c>
      <c r="V569" s="405" t="s">
        <v>1672</v>
      </c>
      <c r="W569" s="404">
        <v>43294</v>
      </c>
      <c r="X569" s="419"/>
      <c r="Y569" s="422">
        <v>0.160003093341582</v>
      </c>
      <c r="Z569" s="428"/>
    </row>
    <row r="570" spans="1:26" s="181" customFormat="1" ht="12.15" customHeight="1">
      <c r="A570" s="403" t="s">
        <v>1621</v>
      </c>
      <c r="B570" s="476">
        <v>43182</v>
      </c>
      <c r="C570" s="405" t="s">
        <v>1673</v>
      </c>
      <c r="D570" s="432" t="s">
        <v>1674</v>
      </c>
      <c r="E570" s="406">
        <v>5000</v>
      </c>
      <c r="F570" s="430" t="s">
        <v>1675</v>
      </c>
      <c r="G570" s="474">
        <v>43182</v>
      </c>
      <c r="H570" s="405" t="s">
        <v>220</v>
      </c>
      <c r="I570" s="474">
        <v>43305</v>
      </c>
      <c r="J570" s="412">
        <v>5000</v>
      </c>
      <c r="K570" s="406">
        <v>0</v>
      </c>
      <c r="L570" s="406">
        <v>533</v>
      </c>
      <c r="M570" s="405" t="s">
        <v>120</v>
      </c>
      <c r="N570" s="405" t="s">
        <v>114</v>
      </c>
      <c r="O570" s="413">
        <v>2</v>
      </c>
      <c r="P570" s="414" t="s">
        <v>107</v>
      </c>
      <c r="Q570" s="414">
        <v>2500</v>
      </c>
      <c r="R570" s="414">
        <v>5000</v>
      </c>
      <c r="S570" s="405" t="s">
        <v>115</v>
      </c>
      <c r="T570" s="414">
        <v>170</v>
      </c>
      <c r="U570" s="413">
        <v>340</v>
      </c>
      <c r="V570" s="405" t="s">
        <v>1676</v>
      </c>
      <c r="W570" s="404">
        <v>43167</v>
      </c>
      <c r="X570" s="419"/>
      <c r="Y570" s="422">
        <v>0.17</v>
      </c>
      <c r="Z570" s="428"/>
    </row>
    <row r="571" spans="1:26" s="181" customFormat="1" ht="12.15" customHeight="1">
      <c r="A571" s="403" t="s">
        <v>1621</v>
      </c>
      <c r="B571" s="476">
        <v>43204</v>
      </c>
      <c r="C571" s="405" t="s">
        <v>1673</v>
      </c>
      <c r="D571" s="432" t="s">
        <v>1674</v>
      </c>
      <c r="E571" s="406">
        <v>5000</v>
      </c>
      <c r="F571" s="430" t="s">
        <v>1677</v>
      </c>
      <c r="G571" s="474">
        <v>43204</v>
      </c>
      <c r="H571" s="405" t="s">
        <v>220</v>
      </c>
      <c r="I571" s="474">
        <v>43305</v>
      </c>
      <c r="J571" s="412">
        <v>5000</v>
      </c>
      <c r="K571" s="406">
        <v>0</v>
      </c>
      <c r="L571" s="406">
        <v>354</v>
      </c>
      <c r="M571" s="405" t="s">
        <v>426</v>
      </c>
      <c r="N571" s="405" t="s">
        <v>114</v>
      </c>
      <c r="O571" s="413">
        <v>2</v>
      </c>
      <c r="P571" s="414" t="s">
        <v>107</v>
      </c>
      <c r="Q571" s="414">
        <v>2500</v>
      </c>
      <c r="R571" s="414">
        <v>5000</v>
      </c>
      <c r="S571" s="405" t="s">
        <v>115</v>
      </c>
      <c r="T571" s="414">
        <v>170</v>
      </c>
      <c r="U571" s="413">
        <v>340</v>
      </c>
      <c r="V571" s="405" t="s">
        <v>1678</v>
      </c>
      <c r="W571" s="404">
        <v>43206</v>
      </c>
      <c r="X571" s="419"/>
      <c r="Y571" s="422">
        <v>0.17</v>
      </c>
      <c r="Z571" s="428"/>
    </row>
    <row r="572" spans="1:26" s="181" customFormat="1" ht="12.15" customHeight="1">
      <c r="A572" s="403" t="s">
        <v>1621</v>
      </c>
      <c r="B572" s="476">
        <v>43274</v>
      </c>
      <c r="C572" s="405" t="s">
        <v>1679</v>
      </c>
      <c r="D572" s="432" t="s">
        <v>1680</v>
      </c>
      <c r="E572" s="406">
        <v>6600</v>
      </c>
      <c r="F572" s="430" t="s">
        <v>1681</v>
      </c>
      <c r="G572" s="474">
        <v>43304</v>
      </c>
      <c r="H572" s="405">
        <v>30</v>
      </c>
      <c r="I572" s="474">
        <v>43312</v>
      </c>
      <c r="J572" s="412">
        <v>6600</v>
      </c>
      <c r="K572" s="406">
        <v>0</v>
      </c>
      <c r="L572" s="406">
        <v>530</v>
      </c>
      <c r="M572" s="405" t="s">
        <v>246</v>
      </c>
      <c r="N572" s="405" t="s">
        <v>588</v>
      </c>
      <c r="O572" s="413">
        <v>3</v>
      </c>
      <c r="P572" s="414" t="s">
        <v>107</v>
      </c>
      <c r="Q572" s="414">
        <v>2200</v>
      </c>
      <c r="R572" s="414">
        <v>6600</v>
      </c>
      <c r="S572" s="405" t="s">
        <v>247</v>
      </c>
      <c r="T572" s="414">
        <v>180</v>
      </c>
      <c r="U572" s="413">
        <v>540</v>
      </c>
      <c r="V572" s="405" t="s">
        <v>1682</v>
      </c>
      <c r="W572" s="404">
        <v>43258</v>
      </c>
      <c r="X572" s="419"/>
      <c r="Y572" s="422">
        <v>0.159999015758411</v>
      </c>
      <c r="Z572" s="428"/>
    </row>
    <row r="573" spans="1:26" s="181" customFormat="1" ht="12.15" customHeight="1">
      <c r="A573" s="403" t="s">
        <v>1621</v>
      </c>
      <c r="B573" s="476">
        <v>43274</v>
      </c>
      <c r="C573" s="405" t="s">
        <v>1679</v>
      </c>
      <c r="D573" s="432" t="s">
        <v>1680</v>
      </c>
      <c r="E573" s="406">
        <v>2300</v>
      </c>
      <c r="F573" s="430" t="s">
        <v>1681</v>
      </c>
      <c r="G573" s="474">
        <v>43304</v>
      </c>
      <c r="H573" s="405">
        <v>30</v>
      </c>
      <c r="I573" s="474">
        <v>43312</v>
      </c>
      <c r="J573" s="412">
        <v>2300</v>
      </c>
      <c r="K573" s="406">
        <v>0</v>
      </c>
      <c r="L573" s="406">
        <v>530</v>
      </c>
      <c r="M573" s="405" t="s">
        <v>411</v>
      </c>
      <c r="N573" s="405" t="s">
        <v>1419</v>
      </c>
      <c r="O573" s="413">
        <v>1</v>
      </c>
      <c r="P573" s="414" t="s">
        <v>107</v>
      </c>
      <c r="Q573" s="414">
        <v>2300</v>
      </c>
      <c r="R573" s="414">
        <v>2300</v>
      </c>
      <c r="S573" s="405" t="s">
        <v>1420</v>
      </c>
      <c r="T573" s="414">
        <v>160</v>
      </c>
      <c r="U573" s="413">
        <v>160</v>
      </c>
      <c r="V573" s="405" t="s">
        <v>1682</v>
      </c>
      <c r="W573" s="404">
        <v>43258</v>
      </c>
      <c r="X573" s="419"/>
      <c r="Y573" s="422">
        <v>0.159999015758411</v>
      </c>
      <c r="Z573" s="428"/>
    </row>
    <row r="574" spans="1:26" s="181" customFormat="1" ht="12.15" customHeight="1">
      <c r="A574" s="403" t="s">
        <v>1621</v>
      </c>
      <c r="B574" s="476">
        <v>43256</v>
      </c>
      <c r="C574" s="405" t="s">
        <v>1683</v>
      </c>
      <c r="D574" s="432" t="s">
        <v>1684</v>
      </c>
      <c r="E574" s="406">
        <v>3600</v>
      </c>
      <c r="F574" s="430" t="s">
        <v>1685</v>
      </c>
      <c r="G574" s="474">
        <v>43316</v>
      </c>
      <c r="H574" s="405">
        <v>60</v>
      </c>
      <c r="I574" s="474">
        <v>43287</v>
      </c>
      <c r="J574" s="412">
        <v>3600</v>
      </c>
      <c r="K574" s="406">
        <v>0</v>
      </c>
      <c r="L574" s="406">
        <v>58</v>
      </c>
      <c r="M574" s="405" t="s">
        <v>332</v>
      </c>
      <c r="N574" s="405" t="s">
        <v>114</v>
      </c>
      <c r="O574" s="413">
        <v>1</v>
      </c>
      <c r="P574" s="414" t="s">
        <v>107</v>
      </c>
      <c r="Q574" s="414">
        <v>3600</v>
      </c>
      <c r="R574" s="414">
        <v>3600</v>
      </c>
      <c r="S574" s="405" t="s">
        <v>115</v>
      </c>
      <c r="T574" s="414">
        <v>170</v>
      </c>
      <c r="U574" s="413">
        <v>170</v>
      </c>
      <c r="V574" s="405" t="s">
        <v>1686</v>
      </c>
      <c r="W574" s="404">
        <v>43257</v>
      </c>
      <c r="X574" s="419"/>
      <c r="Y574" s="422">
        <v>0.15999935555591399</v>
      </c>
      <c r="Z574" s="428"/>
    </row>
    <row r="575" spans="1:26" s="181" customFormat="1" ht="12.15" customHeight="1">
      <c r="A575" s="403" t="s">
        <v>1621</v>
      </c>
      <c r="B575" s="476">
        <v>43277</v>
      </c>
      <c r="C575" s="405" t="s">
        <v>1687</v>
      </c>
      <c r="D575" s="432" t="s">
        <v>1688</v>
      </c>
      <c r="E575" s="406">
        <v>3200</v>
      </c>
      <c r="F575" s="430" t="s">
        <v>1689</v>
      </c>
      <c r="G575" s="474">
        <v>43307</v>
      </c>
      <c r="H575" s="405">
        <v>30</v>
      </c>
      <c r="I575" s="474">
        <v>43312</v>
      </c>
      <c r="J575" s="412">
        <v>3200</v>
      </c>
      <c r="K575" s="406">
        <v>0</v>
      </c>
      <c r="L575" s="406">
        <v>608</v>
      </c>
      <c r="M575" s="405" t="s">
        <v>232</v>
      </c>
      <c r="N575" s="405" t="s">
        <v>123</v>
      </c>
      <c r="O575" s="413">
        <v>1</v>
      </c>
      <c r="P575" s="414" t="s">
        <v>107</v>
      </c>
      <c r="Q575" s="414">
        <v>3200</v>
      </c>
      <c r="R575" s="414">
        <v>3200</v>
      </c>
      <c r="S575" s="405" t="s">
        <v>124</v>
      </c>
      <c r="T575" s="414">
        <v>170</v>
      </c>
      <c r="U575" s="413">
        <v>170</v>
      </c>
      <c r="V575" s="405" t="s">
        <v>1690</v>
      </c>
      <c r="W575" s="404">
        <v>43263</v>
      </c>
      <c r="X575" s="419"/>
      <c r="Y575" s="422">
        <v>0.16000029000007299</v>
      </c>
      <c r="Z575" s="428"/>
    </row>
    <row r="576" spans="1:26" s="181" customFormat="1" ht="12.15" customHeight="1">
      <c r="A576" s="403" t="s">
        <v>1621</v>
      </c>
      <c r="B576" s="476">
        <v>43208</v>
      </c>
      <c r="C576" s="405" t="s">
        <v>1691</v>
      </c>
      <c r="D576" s="432" t="s">
        <v>1692</v>
      </c>
      <c r="E576" s="406">
        <v>2750</v>
      </c>
      <c r="F576" s="430" t="s">
        <v>1693</v>
      </c>
      <c r="G576" s="474">
        <v>43238</v>
      </c>
      <c r="H576" s="405">
        <v>30</v>
      </c>
      <c r="I576" s="474">
        <v>43290</v>
      </c>
      <c r="J576" s="412">
        <v>2750</v>
      </c>
      <c r="K576" s="406">
        <v>0</v>
      </c>
      <c r="L576" s="406">
        <v>448</v>
      </c>
      <c r="M576" s="405" t="s">
        <v>232</v>
      </c>
      <c r="N576" s="405" t="s">
        <v>123</v>
      </c>
      <c r="O576" s="413">
        <v>1</v>
      </c>
      <c r="P576" s="414" t="s">
        <v>107</v>
      </c>
      <c r="Q576" s="414">
        <v>2750</v>
      </c>
      <c r="R576" s="414">
        <v>2750</v>
      </c>
      <c r="S576" s="405" t="s">
        <v>124</v>
      </c>
      <c r="T576" s="414">
        <v>170</v>
      </c>
      <c r="U576" s="413">
        <v>170</v>
      </c>
      <c r="V576" s="405" t="s">
        <v>1694</v>
      </c>
      <c r="W576" s="404">
        <v>43209</v>
      </c>
      <c r="X576" s="419"/>
      <c r="Y576" s="422">
        <v>0.17</v>
      </c>
      <c r="Z576" s="428"/>
    </row>
    <row r="577" spans="1:26" s="181" customFormat="1" ht="12.15" customHeight="1">
      <c r="A577" s="403" t="s">
        <v>1621</v>
      </c>
      <c r="B577" s="476">
        <v>43249</v>
      </c>
      <c r="C577" s="405" t="s">
        <v>1695</v>
      </c>
      <c r="D577" s="432" t="s">
        <v>1696</v>
      </c>
      <c r="E577" s="406">
        <v>9750</v>
      </c>
      <c r="F577" s="430" t="s">
        <v>1697</v>
      </c>
      <c r="G577" s="474">
        <v>43309</v>
      </c>
      <c r="H577" s="405">
        <v>60</v>
      </c>
      <c r="I577" s="474">
        <v>43311</v>
      </c>
      <c r="J577" s="412">
        <v>9750</v>
      </c>
      <c r="K577" s="406">
        <v>0</v>
      </c>
      <c r="L577" s="406">
        <v>740</v>
      </c>
      <c r="M577" s="405" t="s">
        <v>332</v>
      </c>
      <c r="N577" s="405" t="s">
        <v>227</v>
      </c>
      <c r="O577" s="413">
        <v>3</v>
      </c>
      <c r="P577" s="414" t="s">
        <v>107</v>
      </c>
      <c r="Q577" s="414">
        <v>3250</v>
      </c>
      <c r="R577" s="414">
        <v>9750</v>
      </c>
      <c r="S577" s="405" t="s">
        <v>312</v>
      </c>
      <c r="T577" s="414">
        <v>170</v>
      </c>
      <c r="U577" s="413">
        <v>510</v>
      </c>
      <c r="V577" s="405" t="s">
        <v>1698</v>
      </c>
      <c r="W577" s="404">
        <v>43223</v>
      </c>
      <c r="X577" s="419"/>
      <c r="Y577" s="422">
        <v>0.160000333128301</v>
      </c>
      <c r="Z577" s="428"/>
    </row>
    <row r="578" spans="1:26" s="181" customFormat="1" ht="12.15" customHeight="1">
      <c r="A578" s="403" t="s">
        <v>1621</v>
      </c>
      <c r="B578" s="476">
        <v>43249</v>
      </c>
      <c r="C578" s="405" t="s">
        <v>1695</v>
      </c>
      <c r="D578" s="432" t="s">
        <v>1696</v>
      </c>
      <c r="E578" s="406">
        <v>9750</v>
      </c>
      <c r="F578" s="430" t="s">
        <v>1697</v>
      </c>
      <c r="G578" s="474">
        <v>43309</v>
      </c>
      <c r="H578" s="405">
        <v>60</v>
      </c>
      <c r="I578" s="474">
        <v>43311</v>
      </c>
      <c r="J578" s="412">
        <v>9750</v>
      </c>
      <c r="K578" s="406">
        <v>0</v>
      </c>
      <c r="L578" s="406">
        <v>740</v>
      </c>
      <c r="M578" s="405" t="s">
        <v>332</v>
      </c>
      <c r="N578" s="405" t="s">
        <v>227</v>
      </c>
      <c r="O578" s="413">
        <v>3</v>
      </c>
      <c r="P578" s="414" t="s">
        <v>107</v>
      </c>
      <c r="Q578" s="414">
        <v>3250</v>
      </c>
      <c r="R578" s="414">
        <v>9750</v>
      </c>
      <c r="S578" s="405" t="s">
        <v>312</v>
      </c>
      <c r="T578" s="414">
        <v>170</v>
      </c>
      <c r="U578" s="413">
        <v>510</v>
      </c>
      <c r="V578" s="405" t="s">
        <v>1699</v>
      </c>
      <c r="W578" s="404">
        <v>43225</v>
      </c>
      <c r="X578" s="419"/>
      <c r="Y578" s="422">
        <v>0.160000333128301</v>
      </c>
      <c r="Z578" s="428"/>
    </row>
    <row r="579" spans="1:26" s="181" customFormat="1" ht="12.15" customHeight="1">
      <c r="A579" s="403" t="s">
        <v>1621</v>
      </c>
      <c r="B579" s="476">
        <v>43249</v>
      </c>
      <c r="C579" s="405" t="s">
        <v>1695</v>
      </c>
      <c r="D579" s="432" t="s">
        <v>1696</v>
      </c>
      <c r="E579" s="406">
        <v>5900</v>
      </c>
      <c r="F579" s="430" t="s">
        <v>1697</v>
      </c>
      <c r="G579" s="474">
        <v>43309</v>
      </c>
      <c r="H579" s="405">
        <v>60</v>
      </c>
      <c r="I579" s="474">
        <v>43311</v>
      </c>
      <c r="J579" s="412">
        <v>5900</v>
      </c>
      <c r="K579" s="406">
        <v>0</v>
      </c>
      <c r="L579" s="406">
        <v>740</v>
      </c>
      <c r="M579" s="405" t="s">
        <v>232</v>
      </c>
      <c r="N579" s="405" t="s">
        <v>123</v>
      </c>
      <c r="O579" s="413">
        <v>2</v>
      </c>
      <c r="P579" s="414" t="s">
        <v>107</v>
      </c>
      <c r="Q579" s="414">
        <v>2950</v>
      </c>
      <c r="R579" s="414">
        <v>5900</v>
      </c>
      <c r="S579" s="405" t="s">
        <v>124</v>
      </c>
      <c r="T579" s="414">
        <v>170</v>
      </c>
      <c r="U579" s="413">
        <v>340</v>
      </c>
      <c r="V579" s="405" t="s">
        <v>1700</v>
      </c>
      <c r="W579" s="404">
        <v>43242</v>
      </c>
      <c r="X579" s="419"/>
      <c r="Y579" s="422">
        <v>0.160000333128301</v>
      </c>
      <c r="Z579" s="428"/>
    </row>
    <row r="580" spans="1:26" s="181" customFormat="1" ht="12.15" customHeight="1">
      <c r="A580" s="403" t="s">
        <v>1621</v>
      </c>
      <c r="B580" s="476">
        <v>43210</v>
      </c>
      <c r="C580" s="405" t="s">
        <v>1701</v>
      </c>
      <c r="D580" s="432" t="s">
        <v>1702</v>
      </c>
      <c r="E580" s="406">
        <v>255</v>
      </c>
      <c r="F580" s="430" t="s">
        <v>1703</v>
      </c>
      <c r="G580" s="474">
        <v>43270</v>
      </c>
      <c r="H580" s="405">
        <v>60</v>
      </c>
      <c r="I580" s="474">
        <v>43307</v>
      </c>
      <c r="J580" s="412">
        <v>255</v>
      </c>
      <c r="K580" s="406">
        <v>0</v>
      </c>
      <c r="L580" s="406">
        <v>535</v>
      </c>
      <c r="M580" s="405" t="s">
        <v>342</v>
      </c>
      <c r="N580" s="405" t="s">
        <v>270</v>
      </c>
      <c r="O580" s="413">
        <v>1.7000000000000001E-2</v>
      </c>
      <c r="P580" s="414" t="s">
        <v>189</v>
      </c>
      <c r="Q580" s="414">
        <v>15000</v>
      </c>
      <c r="R580" s="414">
        <v>255</v>
      </c>
      <c r="S580" s="405" t="s">
        <v>271</v>
      </c>
      <c r="T580" s="414">
        <v>17</v>
      </c>
      <c r="U580" s="413">
        <v>17</v>
      </c>
      <c r="V580" s="405" t="s">
        <v>1704</v>
      </c>
      <c r="W580" s="404">
        <v>43179</v>
      </c>
      <c r="X580" s="419"/>
      <c r="Y580" s="422">
        <v>0.17</v>
      </c>
      <c r="Z580" s="428"/>
    </row>
    <row r="581" spans="1:26" s="181" customFormat="1" ht="12.15" customHeight="1">
      <c r="A581" s="403" t="s">
        <v>1621</v>
      </c>
      <c r="B581" s="476">
        <v>43210</v>
      </c>
      <c r="C581" s="405" t="s">
        <v>1701</v>
      </c>
      <c r="D581" s="432" t="s">
        <v>1702</v>
      </c>
      <c r="E581" s="406">
        <v>510</v>
      </c>
      <c r="F581" s="430" t="s">
        <v>1703</v>
      </c>
      <c r="G581" s="474">
        <v>43270</v>
      </c>
      <c r="H581" s="405">
        <v>60</v>
      </c>
      <c r="I581" s="474">
        <v>43307</v>
      </c>
      <c r="J581" s="412">
        <v>510</v>
      </c>
      <c r="K581" s="406">
        <v>0</v>
      </c>
      <c r="L581" s="406">
        <v>535</v>
      </c>
      <c r="M581" s="405" t="s">
        <v>342</v>
      </c>
      <c r="N581" s="405" t="s">
        <v>270</v>
      </c>
      <c r="O581" s="413">
        <v>3.4000000000000002E-2</v>
      </c>
      <c r="P581" s="414" t="s">
        <v>189</v>
      </c>
      <c r="Q581" s="414">
        <v>15000</v>
      </c>
      <c r="R581" s="414">
        <v>510</v>
      </c>
      <c r="S581" s="405" t="s">
        <v>271</v>
      </c>
      <c r="T581" s="414">
        <v>17</v>
      </c>
      <c r="U581" s="413">
        <v>34</v>
      </c>
      <c r="V581" s="405" t="s">
        <v>1705</v>
      </c>
      <c r="W581" s="404">
        <v>43186</v>
      </c>
      <c r="X581" s="419"/>
      <c r="Y581" s="422">
        <v>0.17</v>
      </c>
      <c r="Z581" s="428"/>
    </row>
    <row r="582" spans="1:26" s="181" customFormat="1" ht="12.15" customHeight="1">
      <c r="A582" s="403" t="s">
        <v>1621</v>
      </c>
      <c r="B582" s="476">
        <v>43210</v>
      </c>
      <c r="C582" s="405" t="s">
        <v>1701</v>
      </c>
      <c r="D582" s="432" t="s">
        <v>1702</v>
      </c>
      <c r="E582" s="406">
        <v>2500</v>
      </c>
      <c r="F582" s="430" t="s">
        <v>1703</v>
      </c>
      <c r="G582" s="474">
        <v>43270</v>
      </c>
      <c r="H582" s="405">
        <v>60</v>
      </c>
      <c r="I582" s="474">
        <v>43307</v>
      </c>
      <c r="J582" s="412">
        <v>2500</v>
      </c>
      <c r="K582" s="406">
        <v>0</v>
      </c>
      <c r="L582" s="406">
        <v>535</v>
      </c>
      <c r="M582" s="405" t="s">
        <v>187</v>
      </c>
      <c r="N582" s="405" t="s">
        <v>188</v>
      </c>
      <c r="O582" s="413">
        <v>0.17</v>
      </c>
      <c r="P582" s="414" t="s">
        <v>189</v>
      </c>
      <c r="Q582" s="414">
        <v>14705.8823529412</v>
      </c>
      <c r="R582" s="414">
        <v>2500</v>
      </c>
      <c r="S582" s="405" t="s">
        <v>190</v>
      </c>
      <c r="T582" s="414">
        <v>170</v>
      </c>
      <c r="U582" s="413">
        <v>170</v>
      </c>
      <c r="V582" s="405" t="s">
        <v>1706</v>
      </c>
      <c r="W582" s="404">
        <v>43204</v>
      </c>
      <c r="X582" s="419"/>
      <c r="Y582" s="422">
        <v>0.17</v>
      </c>
      <c r="Z582" s="428"/>
    </row>
    <row r="583" spans="1:26" s="181" customFormat="1" ht="12.15" customHeight="1">
      <c r="A583" s="403" t="s">
        <v>1621</v>
      </c>
      <c r="B583" s="476">
        <v>43210</v>
      </c>
      <c r="C583" s="405" t="s">
        <v>1701</v>
      </c>
      <c r="D583" s="432" t="s">
        <v>1702</v>
      </c>
      <c r="E583" s="406">
        <v>255</v>
      </c>
      <c r="F583" s="430" t="s">
        <v>1703</v>
      </c>
      <c r="G583" s="474">
        <v>43270</v>
      </c>
      <c r="H583" s="405">
        <v>60</v>
      </c>
      <c r="I583" s="474">
        <v>43307</v>
      </c>
      <c r="J583" s="412">
        <v>255</v>
      </c>
      <c r="K583" s="406">
        <v>0</v>
      </c>
      <c r="L583" s="406">
        <v>535</v>
      </c>
      <c r="M583" s="405" t="s">
        <v>342</v>
      </c>
      <c r="N583" s="405" t="s">
        <v>270</v>
      </c>
      <c r="O583" s="413">
        <v>1.7000000000000001E-2</v>
      </c>
      <c r="P583" s="414" t="s">
        <v>189</v>
      </c>
      <c r="Q583" s="414">
        <v>15000</v>
      </c>
      <c r="R583" s="414">
        <v>255</v>
      </c>
      <c r="S583" s="405" t="s">
        <v>271</v>
      </c>
      <c r="T583" s="414">
        <v>17</v>
      </c>
      <c r="U583" s="413">
        <v>17</v>
      </c>
      <c r="V583" s="405" t="s">
        <v>1707</v>
      </c>
      <c r="W583" s="404">
        <v>43208</v>
      </c>
      <c r="X583" s="419"/>
      <c r="Y583" s="422">
        <v>0.17</v>
      </c>
      <c r="Z583" s="428"/>
    </row>
    <row r="584" spans="1:26" s="181" customFormat="1" ht="12.15" customHeight="1">
      <c r="A584" s="403" t="s">
        <v>1621</v>
      </c>
      <c r="B584" s="476">
        <v>43259</v>
      </c>
      <c r="C584" s="405" t="s">
        <v>1708</v>
      </c>
      <c r="D584" s="432" t="s">
        <v>1709</v>
      </c>
      <c r="E584" s="406">
        <v>4600</v>
      </c>
      <c r="F584" s="430" t="s">
        <v>1710</v>
      </c>
      <c r="G584" s="474">
        <v>43289</v>
      </c>
      <c r="H584" s="405">
        <v>30</v>
      </c>
      <c r="I584" s="474">
        <v>43310</v>
      </c>
      <c r="J584" s="412">
        <v>4600</v>
      </c>
      <c r="K584" s="406">
        <v>0</v>
      </c>
      <c r="L584" s="406">
        <v>119</v>
      </c>
      <c r="M584" s="405" t="s">
        <v>182</v>
      </c>
      <c r="N584" s="405" t="s">
        <v>183</v>
      </c>
      <c r="O584" s="413">
        <v>2</v>
      </c>
      <c r="P584" s="414" t="s">
        <v>107</v>
      </c>
      <c r="Q584" s="414">
        <v>2300</v>
      </c>
      <c r="R584" s="414">
        <v>4600</v>
      </c>
      <c r="S584" s="405" t="s">
        <v>184</v>
      </c>
      <c r="T584" s="414">
        <v>170</v>
      </c>
      <c r="U584" s="413">
        <v>340</v>
      </c>
      <c r="V584" s="405" t="s">
        <v>1711</v>
      </c>
      <c r="W584" s="404">
        <v>43260</v>
      </c>
      <c r="X584" s="419"/>
      <c r="Y584" s="422">
        <v>0.15999919304404001</v>
      </c>
      <c r="Z584" s="428"/>
    </row>
    <row r="585" spans="1:26" s="181" customFormat="1" ht="12.15" customHeight="1">
      <c r="A585" s="403" t="s">
        <v>1621</v>
      </c>
      <c r="B585" s="476">
        <v>43291</v>
      </c>
      <c r="C585" s="405" t="s">
        <v>1712</v>
      </c>
      <c r="D585" s="432" t="s">
        <v>1713</v>
      </c>
      <c r="E585" s="406">
        <v>3300</v>
      </c>
      <c r="F585" s="430" t="s">
        <v>1714</v>
      </c>
      <c r="G585" s="474">
        <v>43321</v>
      </c>
      <c r="H585" s="405">
        <v>30</v>
      </c>
      <c r="I585" s="474">
        <v>43312</v>
      </c>
      <c r="J585" s="412">
        <v>3300</v>
      </c>
      <c r="K585" s="406">
        <v>0</v>
      </c>
      <c r="L585" s="406">
        <v>183</v>
      </c>
      <c r="M585" s="405" t="s">
        <v>325</v>
      </c>
      <c r="N585" s="405" t="s">
        <v>141</v>
      </c>
      <c r="O585" s="413">
        <v>1</v>
      </c>
      <c r="P585" s="414" t="s">
        <v>107</v>
      </c>
      <c r="Q585" s="414">
        <v>3300</v>
      </c>
      <c r="R585" s="414">
        <v>3300</v>
      </c>
      <c r="S585" s="405" t="s">
        <v>142</v>
      </c>
      <c r="T585" s="414">
        <v>170</v>
      </c>
      <c r="U585" s="413">
        <v>170</v>
      </c>
      <c r="V585" s="405" t="s">
        <v>1715</v>
      </c>
      <c r="W585" s="404">
        <v>43291</v>
      </c>
      <c r="X585" s="419"/>
      <c r="Y585" s="422">
        <v>0.159999015758411</v>
      </c>
      <c r="Z585" s="428"/>
    </row>
    <row r="586" spans="1:26" s="181" customFormat="1" ht="12.15" customHeight="1">
      <c r="A586" s="403" t="s">
        <v>1621</v>
      </c>
      <c r="B586" s="476">
        <v>43242</v>
      </c>
      <c r="C586" s="405" t="s">
        <v>1712</v>
      </c>
      <c r="D586" s="432" t="s">
        <v>1713</v>
      </c>
      <c r="E586" s="406">
        <v>3300</v>
      </c>
      <c r="F586" s="430" t="s">
        <v>1716</v>
      </c>
      <c r="G586" s="474">
        <v>43272</v>
      </c>
      <c r="H586" s="405">
        <v>30</v>
      </c>
      <c r="I586" s="474">
        <v>43283</v>
      </c>
      <c r="J586" s="412">
        <v>3300</v>
      </c>
      <c r="K586" s="406">
        <v>0</v>
      </c>
      <c r="L586" s="406">
        <v>707</v>
      </c>
      <c r="M586" s="405" t="s">
        <v>325</v>
      </c>
      <c r="N586" s="405" t="s">
        <v>141</v>
      </c>
      <c r="O586" s="413">
        <v>1</v>
      </c>
      <c r="P586" s="414" t="s">
        <v>107</v>
      </c>
      <c r="Q586" s="414">
        <v>3300</v>
      </c>
      <c r="R586" s="414">
        <v>3300</v>
      </c>
      <c r="S586" s="405" t="s">
        <v>142</v>
      </c>
      <c r="T586" s="414">
        <v>170</v>
      </c>
      <c r="U586" s="413">
        <v>170</v>
      </c>
      <c r="V586" s="405" t="s">
        <v>1717</v>
      </c>
      <c r="W586" s="404">
        <v>43243</v>
      </c>
      <c r="X586" s="419"/>
      <c r="Y586" s="422">
        <v>0.159999015758411</v>
      </c>
      <c r="Z586" s="428"/>
    </row>
    <row r="587" spans="1:26" s="181" customFormat="1" ht="12.15" customHeight="1">
      <c r="A587" s="403" t="s">
        <v>1621</v>
      </c>
      <c r="B587" s="476">
        <v>43274</v>
      </c>
      <c r="C587" s="405" t="s">
        <v>1712</v>
      </c>
      <c r="D587" s="432" t="s">
        <v>1713</v>
      </c>
      <c r="E587" s="406">
        <v>2500</v>
      </c>
      <c r="F587" s="430" t="s">
        <v>1718</v>
      </c>
      <c r="G587" s="474">
        <v>43304</v>
      </c>
      <c r="H587" s="405">
        <v>30</v>
      </c>
      <c r="I587" s="474">
        <v>43283</v>
      </c>
      <c r="J587" s="412">
        <v>2500</v>
      </c>
      <c r="K587" s="406">
        <v>0</v>
      </c>
      <c r="L587" s="406">
        <v>529</v>
      </c>
      <c r="M587" s="405" t="s">
        <v>187</v>
      </c>
      <c r="N587" s="405" t="s">
        <v>188</v>
      </c>
      <c r="O587" s="413">
        <v>0.17</v>
      </c>
      <c r="P587" s="414" t="s">
        <v>189</v>
      </c>
      <c r="Q587" s="414">
        <v>14705.8823529412</v>
      </c>
      <c r="R587" s="414">
        <v>2500</v>
      </c>
      <c r="S587" s="405" t="s">
        <v>190</v>
      </c>
      <c r="T587" s="414">
        <v>170</v>
      </c>
      <c r="U587" s="413">
        <v>170</v>
      </c>
      <c r="V587" s="405" t="s">
        <v>1719</v>
      </c>
      <c r="W587" s="404">
        <v>43273</v>
      </c>
      <c r="X587" s="419"/>
      <c r="Y587" s="422">
        <v>0.16000129920145501</v>
      </c>
      <c r="Z587" s="428"/>
    </row>
    <row r="588" spans="1:26" s="181" customFormat="1" ht="12.15" customHeight="1">
      <c r="A588" s="403" t="s">
        <v>1621</v>
      </c>
      <c r="B588" s="476">
        <v>43273</v>
      </c>
      <c r="C588" s="405" t="s">
        <v>1720</v>
      </c>
      <c r="D588" s="432" t="s">
        <v>1721</v>
      </c>
      <c r="E588" s="406">
        <v>3000</v>
      </c>
      <c r="F588" s="430" t="s">
        <v>1722</v>
      </c>
      <c r="G588" s="474">
        <v>43273</v>
      </c>
      <c r="H588" s="405" t="s">
        <v>132</v>
      </c>
      <c r="I588" s="474">
        <v>43284</v>
      </c>
      <c r="J588" s="412">
        <v>3000</v>
      </c>
      <c r="K588" s="406">
        <v>0</v>
      </c>
      <c r="L588" s="406">
        <v>509</v>
      </c>
      <c r="M588" s="405" t="s">
        <v>246</v>
      </c>
      <c r="N588" s="405" t="s">
        <v>588</v>
      </c>
      <c r="O588" s="413">
        <v>1</v>
      </c>
      <c r="P588" s="414" t="s">
        <v>107</v>
      </c>
      <c r="Q588" s="414">
        <v>3000</v>
      </c>
      <c r="R588" s="414">
        <v>3000</v>
      </c>
      <c r="S588" s="405" t="s">
        <v>247</v>
      </c>
      <c r="T588" s="414">
        <v>180</v>
      </c>
      <c r="U588" s="413">
        <v>180</v>
      </c>
      <c r="V588" s="405" t="s">
        <v>1723</v>
      </c>
      <c r="W588" s="404">
        <v>43272</v>
      </c>
      <c r="X588" s="419"/>
      <c r="Y588" s="422">
        <v>0.15999860800167001</v>
      </c>
      <c r="Z588" s="428"/>
    </row>
    <row r="589" spans="1:26" s="181" customFormat="1" ht="12.15" customHeight="1">
      <c r="A589" s="403" t="s">
        <v>1621</v>
      </c>
      <c r="B589" s="476">
        <v>43244</v>
      </c>
      <c r="C589" s="405" t="s">
        <v>1724</v>
      </c>
      <c r="D589" s="432" t="s">
        <v>1725</v>
      </c>
      <c r="E589" s="406">
        <v>7200</v>
      </c>
      <c r="F589" s="430" t="s">
        <v>1726</v>
      </c>
      <c r="G589" s="474">
        <v>43274</v>
      </c>
      <c r="H589" s="405">
        <v>30</v>
      </c>
      <c r="I589" s="474">
        <v>43309</v>
      </c>
      <c r="J589" s="412">
        <v>7200</v>
      </c>
      <c r="K589" s="406">
        <v>0</v>
      </c>
      <c r="L589" s="406">
        <v>755</v>
      </c>
      <c r="M589" s="405" t="s">
        <v>232</v>
      </c>
      <c r="N589" s="405" t="s">
        <v>123</v>
      </c>
      <c r="O589" s="413">
        <v>2</v>
      </c>
      <c r="P589" s="414" t="s">
        <v>107</v>
      </c>
      <c r="Q589" s="414">
        <v>3600</v>
      </c>
      <c r="R589" s="414">
        <v>7200</v>
      </c>
      <c r="S589" s="405" t="s">
        <v>124</v>
      </c>
      <c r="T589" s="414">
        <v>170</v>
      </c>
      <c r="U589" s="413">
        <v>340</v>
      </c>
      <c r="V589" s="405" t="s">
        <v>1727</v>
      </c>
      <c r="W589" s="404">
        <v>43245</v>
      </c>
      <c r="X589" s="419"/>
      <c r="Y589" s="422">
        <v>0.15999935555591399</v>
      </c>
      <c r="Z589" s="428"/>
    </row>
    <row r="590" spans="1:26" s="181" customFormat="1" ht="12.15" customHeight="1">
      <c r="A590" s="403" t="s">
        <v>1621</v>
      </c>
      <c r="B590" s="476">
        <v>43293</v>
      </c>
      <c r="C590" s="405" t="s">
        <v>1728</v>
      </c>
      <c r="D590" s="432" t="s">
        <v>1729</v>
      </c>
      <c r="E590" s="406">
        <v>560</v>
      </c>
      <c r="F590" s="430" t="s">
        <v>1730</v>
      </c>
      <c r="G590" s="474">
        <v>43293</v>
      </c>
      <c r="H590" s="405" t="s">
        <v>220</v>
      </c>
      <c r="I590" s="474">
        <v>43307</v>
      </c>
      <c r="J590" s="412">
        <v>560</v>
      </c>
      <c r="K590" s="406">
        <v>0</v>
      </c>
      <c r="L590" s="406">
        <v>316</v>
      </c>
      <c r="M590" s="405" t="s">
        <v>187</v>
      </c>
      <c r="N590" s="405" t="s">
        <v>188</v>
      </c>
      <c r="O590" s="413">
        <v>3.4000000000000002E-2</v>
      </c>
      <c r="P590" s="414" t="s">
        <v>189</v>
      </c>
      <c r="Q590" s="414">
        <v>16470.588235294101</v>
      </c>
      <c r="R590" s="414">
        <v>560</v>
      </c>
      <c r="S590" s="405" t="s">
        <v>190</v>
      </c>
      <c r="T590" s="414">
        <v>17</v>
      </c>
      <c r="U590" s="413">
        <v>34</v>
      </c>
      <c r="V590" s="405" t="s">
        <v>1731</v>
      </c>
      <c r="W590" s="404">
        <v>43294</v>
      </c>
      <c r="X590" s="419"/>
      <c r="Y590" s="422">
        <v>0.159996685723755</v>
      </c>
      <c r="Z590" s="428"/>
    </row>
    <row r="591" spans="1:26" s="181" customFormat="1" ht="12.15" customHeight="1">
      <c r="A591" s="403" t="s">
        <v>1621</v>
      </c>
      <c r="B591" s="476">
        <v>43156</v>
      </c>
      <c r="C591" s="405" t="s">
        <v>1732</v>
      </c>
      <c r="D591" s="432" t="s">
        <v>1733</v>
      </c>
      <c r="E591" s="406">
        <v>2500</v>
      </c>
      <c r="F591" s="430" t="s">
        <v>1734</v>
      </c>
      <c r="G591" s="474">
        <v>43186</v>
      </c>
      <c r="H591" s="405">
        <v>30</v>
      </c>
      <c r="I591" s="474">
        <v>43284</v>
      </c>
      <c r="J591" s="412">
        <v>2500</v>
      </c>
      <c r="K591" s="406">
        <v>0</v>
      </c>
      <c r="L591" s="406">
        <v>213</v>
      </c>
      <c r="M591" s="405" t="s">
        <v>896</v>
      </c>
      <c r="N591" s="405" t="s">
        <v>1735</v>
      </c>
      <c r="O591" s="413">
        <v>1</v>
      </c>
      <c r="P591" s="414" t="s">
        <v>107</v>
      </c>
      <c r="Q591" s="414">
        <v>2500</v>
      </c>
      <c r="R591" s="414">
        <v>2500</v>
      </c>
      <c r="S591" s="405" t="s">
        <v>1736</v>
      </c>
      <c r="T591" s="414">
        <v>170</v>
      </c>
      <c r="U591" s="413">
        <v>170</v>
      </c>
      <c r="V591" s="405" t="s">
        <v>1737</v>
      </c>
      <c r="W591" s="404">
        <v>43157</v>
      </c>
      <c r="X591" s="419"/>
      <c r="Y591" s="422">
        <v>0.17</v>
      </c>
      <c r="Z591" s="428"/>
    </row>
    <row r="592" spans="1:26" s="181" customFormat="1" ht="12.15" customHeight="1">
      <c r="A592" s="403" t="s">
        <v>1621</v>
      </c>
      <c r="B592" s="476">
        <v>43257</v>
      </c>
      <c r="C592" s="405" t="s">
        <v>1738</v>
      </c>
      <c r="D592" s="432" t="s">
        <v>1739</v>
      </c>
      <c r="E592" s="406">
        <v>2300</v>
      </c>
      <c r="F592" s="430" t="s">
        <v>1740</v>
      </c>
      <c r="G592" s="474">
        <v>43257</v>
      </c>
      <c r="H592" s="405" t="s">
        <v>220</v>
      </c>
      <c r="I592" s="474">
        <v>43308</v>
      </c>
      <c r="J592" s="412">
        <v>2300</v>
      </c>
      <c r="K592" s="406">
        <v>0</v>
      </c>
      <c r="L592" s="406">
        <v>91</v>
      </c>
      <c r="M592" s="405" t="s">
        <v>342</v>
      </c>
      <c r="N592" s="405" t="s">
        <v>270</v>
      </c>
      <c r="O592" s="413">
        <v>0.17</v>
      </c>
      <c r="P592" s="414" t="s">
        <v>189</v>
      </c>
      <c r="Q592" s="414">
        <v>13529.411764705899</v>
      </c>
      <c r="R592" s="414">
        <v>2300</v>
      </c>
      <c r="S592" s="405" t="s">
        <v>271</v>
      </c>
      <c r="T592" s="414">
        <v>170</v>
      </c>
      <c r="U592" s="413">
        <v>170</v>
      </c>
      <c r="V592" s="405" t="s">
        <v>1741</v>
      </c>
      <c r="W592" s="404">
        <v>43257</v>
      </c>
      <c r="X592" s="419"/>
      <c r="Y592" s="422">
        <v>0.15999919304404001</v>
      </c>
      <c r="Z592" s="428"/>
    </row>
    <row r="593" spans="1:30" s="181" customFormat="1" ht="12.15" customHeight="1">
      <c r="A593" s="403" t="s">
        <v>1621</v>
      </c>
      <c r="B593" s="476">
        <v>43281</v>
      </c>
      <c r="C593" s="405" t="s">
        <v>1742</v>
      </c>
      <c r="D593" s="432" t="s">
        <v>1743</v>
      </c>
      <c r="E593" s="406">
        <v>300</v>
      </c>
      <c r="F593" s="430" t="s">
        <v>1744</v>
      </c>
      <c r="G593" s="474">
        <v>43281</v>
      </c>
      <c r="H593" s="405" t="s">
        <v>594</v>
      </c>
      <c r="I593" s="474">
        <v>43285</v>
      </c>
      <c r="J593" s="412">
        <v>300</v>
      </c>
      <c r="K593" s="406">
        <v>0</v>
      </c>
      <c r="L593" s="406">
        <v>864</v>
      </c>
      <c r="M593" s="405" t="s">
        <v>342</v>
      </c>
      <c r="N593" s="405" t="s">
        <v>188</v>
      </c>
      <c r="O593" s="413">
        <v>1.7000000000000001E-2</v>
      </c>
      <c r="P593" s="414" t="s">
        <v>189</v>
      </c>
      <c r="Q593" s="414">
        <v>17647.058823529402</v>
      </c>
      <c r="R593" s="414">
        <v>300</v>
      </c>
      <c r="S593" s="405" t="s">
        <v>1126</v>
      </c>
      <c r="T593" s="414">
        <v>17</v>
      </c>
      <c r="U593" s="413">
        <v>17</v>
      </c>
      <c r="V593" s="405" t="s">
        <v>1745</v>
      </c>
      <c r="W593" s="404">
        <v>43280</v>
      </c>
      <c r="X593" s="419"/>
      <c r="Y593" s="422">
        <v>0.160003093341582</v>
      </c>
      <c r="Z593" s="428"/>
    </row>
    <row r="594" spans="1:30" s="181" customFormat="1" ht="12.15" customHeight="1">
      <c r="A594" s="403" t="s">
        <v>1621</v>
      </c>
      <c r="B594" s="476">
        <v>43288</v>
      </c>
      <c r="C594" s="405" t="s">
        <v>1746</v>
      </c>
      <c r="D594" s="432" t="s">
        <v>1747</v>
      </c>
      <c r="E594" s="406">
        <v>2150</v>
      </c>
      <c r="F594" s="430" t="s">
        <v>1748</v>
      </c>
      <c r="G594" s="474">
        <v>43288</v>
      </c>
      <c r="H594" s="405" t="s">
        <v>220</v>
      </c>
      <c r="I594" s="474">
        <v>43291</v>
      </c>
      <c r="J594" s="412">
        <v>2150</v>
      </c>
      <c r="K594" s="406">
        <v>0</v>
      </c>
      <c r="L594" s="406">
        <v>113</v>
      </c>
      <c r="M594" s="405" t="s">
        <v>232</v>
      </c>
      <c r="N594" s="405" t="s">
        <v>1735</v>
      </c>
      <c r="O594" s="413">
        <v>1</v>
      </c>
      <c r="P594" s="414" t="s">
        <v>107</v>
      </c>
      <c r="Q594" s="414">
        <v>2150</v>
      </c>
      <c r="R594" s="414">
        <v>2150</v>
      </c>
      <c r="S594" s="405" t="s">
        <v>1736</v>
      </c>
      <c r="T594" s="414">
        <v>170</v>
      </c>
      <c r="U594" s="413">
        <v>170</v>
      </c>
      <c r="V594" s="405" t="s">
        <v>1749</v>
      </c>
      <c r="W594" s="404">
        <v>43290</v>
      </c>
      <c r="X594" s="419"/>
      <c r="Y594" s="422">
        <v>0.15999892093123599</v>
      </c>
      <c r="Z594" s="428"/>
    </row>
    <row r="595" spans="1:30" s="181" customFormat="1" ht="12.15" customHeight="1">
      <c r="A595" s="403" t="s">
        <v>1621</v>
      </c>
      <c r="B595" s="476">
        <v>43306</v>
      </c>
      <c r="C595" s="405" t="s">
        <v>1746</v>
      </c>
      <c r="D595" s="432" t="s">
        <v>1747</v>
      </c>
      <c r="E595" s="406">
        <v>2350</v>
      </c>
      <c r="F595" s="430" t="s">
        <v>1750</v>
      </c>
      <c r="G595" s="474">
        <v>43306</v>
      </c>
      <c r="H595" s="405" t="s">
        <v>220</v>
      </c>
      <c r="I595" s="474">
        <v>43309</v>
      </c>
      <c r="J595" s="412">
        <v>2350</v>
      </c>
      <c r="K595" s="406">
        <v>0</v>
      </c>
      <c r="L595" s="406">
        <v>783</v>
      </c>
      <c r="M595" s="405" t="s">
        <v>332</v>
      </c>
      <c r="N595" s="405" t="s">
        <v>227</v>
      </c>
      <c r="O595" s="413">
        <v>1</v>
      </c>
      <c r="P595" s="414" t="s">
        <v>107</v>
      </c>
      <c r="Q595" s="414">
        <v>2350</v>
      </c>
      <c r="R595" s="414">
        <v>2350</v>
      </c>
      <c r="S595" s="405" t="s">
        <v>312</v>
      </c>
      <c r="T595" s="414">
        <v>170</v>
      </c>
      <c r="U595" s="413">
        <v>170</v>
      </c>
      <c r="V595" s="405" t="s">
        <v>1751</v>
      </c>
      <c r="W595" s="404">
        <v>43306</v>
      </c>
      <c r="X595" s="419"/>
      <c r="Y595" s="422">
        <v>0.16000118468206101</v>
      </c>
      <c r="Z595" s="428"/>
    </row>
    <row r="596" spans="1:30" s="181" customFormat="1" ht="12.15" customHeight="1">
      <c r="A596" s="403" t="s">
        <v>1621</v>
      </c>
      <c r="B596" s="476">
        <v>43241</v>
      </c>
      <c r="C596" s="405" t="s">
        <v>1746</v>
      </c>
      <c r="D596" s="432" t="s">
        <v>1747</v>
      </c>
      <c r="E596" s="406">
        <v>2350</v>
      </c>
      <c r="F596" s="430" t="s">
        <v>1752</v>
      </c>
      <c r="G596" s="474">
        <v>43241</v>
      </c>
      <c r="H596" s="405" t="s">
        <v>220</v>
      </c>
      <c r="I596" s="474" t="s">
        <v>1753</v>
      </c>
      <c r="J596" s="412">
        <v>280</v>
      </c>
      <c r="K596" s="406">
        <v>0</v>
      </c>
      <c r="L596" s="406">
        <v>438</v>
      </c>
      <c r="M596" s="405" t="s">
        <v>332</v>
      </c>
      <c r="N596" s="405" t="s">
        <v>227</v>
      </c>
      <c r="O596" s="413">
        <v>0.11914893617021299</v>
      </c>
      <c r="P596" s="414" t="s">
        <v>107</v>
      </c>
      <c r="Q596" s="414">
        <v>2350</v>
      </c>
      <c r="R596" s="414">
        <v>2350</v>
      </c>
      <c r="S596" s="405" t="s">
        <v>312</v>
      </c>
      <c r="T596" s="414">
        <v>170</v>
      </c>
      <c r="U596" s="413">
        <v>20.255319148936199</v>
      </c>
      <c r="V596" s="405" t="s">
        <v>1754</v>
      </c>
      <c r="W596" s="404">
        <v>43242</v>
      </c>
      <c r="X596" s="419" t="s">
        <v>273</v>
      </c>
      <c r="Y596" s="422">
        <v>0.16000118468206101</v>
      </c>
      <c r="Z596" s="428"/>
      <c r="AB596" s="181">
        <v>0.11914893617021299</v>
      </c>
      <c r="AC596" s="181">
        <v>20.255319148936199</v>
      </c>
    </row>
    <row r="597" spans="1:30" s="181" customFormat="1" ht="12.15" customHeight="1">
      <c r="A597" s="403" t="s">
        <v>1621</v>
      </c>
      <c r="B597" s="476">
        <v>43281</v>
      </c>
      <c r="C597" s="405" t="s">
        <v>1746</v>
      </c>
      <c r="D597" s="432" t="s">
        <v>1747</v>
      </c>
      <c r="E597" s="406">
        <v>2350</v>
      </c>
      <c r="F597" s="430" t="s">
        <v>1755</v>
      </c>
      <c r="G597" s="474">
        <v>43281</v>
      </c>
      <c r="H597" s="405" t="s">
        <v>220</v>
      </c>
      <c r="I597" s="474">
        <v>43285</v>
      </c>
      <c r="J597" s="412">
        <v>2350</v>
      </c>
      <c r="K597" s="406">
        <v>0</v>
      </c>
      <c r="L597" s="406">
        <v>869</v>
      </c>
      <c r="M597" s="405" t="s">
        <v>332</v>
      </c>
      <c r="N597" s="405" t="s">
        <v>227</v>
      </c>
      <c r="O597" s="413">
        <v>1</v>
      </c>
      <c r="P597" s="414" t="s">
        <v>107</v>
      </c>
      <c r="Q597" s="414">
        <v>2350</v>
      </c>
      <c r="R597" s="414">
        <v>2350</v>
      </c>
      <c r="S597" s="405" t="s">
        <v>312</v>
      </c>
      <c r="T597" s="414">
        <v>170</v>
      </c>
      <c r="U597" s="413">
        <v>170</v>
      </c>
      <c r="V597" s="405" t="s">
        <v>1756</v>
      </c>
      <c r="W597" s="404">
        <v>43283</v>
      </c>
      <c r="X597" s="419"/>
      <c r="Y597" s="422">
        <v>0.16000118468206101</v>
      </c>
      <c r="Z597" s="428"/>
    </row>
    <row r="598" spans="1:30" s="181" customFormat="1" ht="12.15" customHeight="1">
      <c r="A598" s="403" t="s">
        <v>1621</v>
      </c>
      <c r="B598" s="476">
        <v>43223</v>
      </c>
      <c r="C598" s="405" t="s">
        <v>1757</v>
      </c>
      <c r="D598" s="432" t="s">
        <v>1758</v>
      </c>
      <c r="E598" s="406">
        <v>2500</v>
      </c>
      <c r="F598" s="430" t="s">
        <v>1759</v>
      </c>
      <c r="G598" s="474">
        <v>43283</v>
      </c>
      <c r="H598" s="405">
        <v>60</v>
      </c>
      <c r="I598" s="474">
        <v>43312</v>
      </c>
      <c r="J598" s="412">
        <v>2500</v>
      </c>
      <c r="K598" s="406">
        <v>0</v>
      </c>
      <c r="L598" s="406">
        <v>50</v>
      </c>
      <c r="M598" s="405" t="s">
        <v>187</v>
      </c>
      <c r="N598" s="405" t="s">
        <v>188</v>
      </c>
      <c r="O598" s="413">
        <v>0.17</v>
      </c>
      <c r="P598" s="414" t="s">
        <v>189</v>
      </c>
      <c r="Q598" s="414">
        <v>14705.8823529412</v>
      </c>
      <c r="R598" s="414">
        <v>2500</v>
      </c>
      <c r="S598" s="405" t="s">
        <v>190</v>
      </c>
      <c r="T598" s="414">
        <v>170</v>
      </c>
      <c r="U598" s="413">
        <v>170</v>
      </c>
      <c r="V598" s="405" t="s">
        <v>1760</v>
      </c>
      <c r="W598" s="404">
        <v>43224</v>
      </c>
      <c r="X598" s="419"/>
      <c r="Y598" s="422">
        <v>0.16000129920145501</v>
      </c>
      <c r="Z598" s="428"/>
    </row>
    <row r="599" spans="1:30" s="181" customFormat="1" ht="12.15" customHeight="1">
      <c r="A599" s="403" t="s">
        <v>1621</v>
      </c>
      <c r="B599" s="476">
        <v>43223</v>
      </c>
      <c r="C599" s="405" t="s">
        <v>1757</v>
      </c>
      <c r="D599" s="432" t="s">
        <v>1758</v>
      </c>
      <c r="E599" s="406">
        <v>2650</v>
      </c>
      <c r="F599" s="430" t="s">
        <v>1761</v>
      </c>
      <c r="G599" s="474">
        <v>43283</v>
      </c>
      <c r="H599" s="405">
        <v>60</v>
      </c>
      <c r="I599" s="474">
        <v>43312</v>
      </c>
      <c r="J599" s="412">
        <v>2650</v>
      </c>
      <c r="K599" s="406">
        <v>0</v>
      </c>
      <c r="L599" s="406">
        <v>50</v>
      </c>
      <c r="M599" s="405" t="s">
        <v>232</v>
      </c>
      <c r="N599" s="405" t="s">
        <v>378</v>
      </c>
      <c r="O599" s="413">
        <v>1</v>
      </c>
      <c r="P599" s="414" t="s">
        <v>107</v>
      </c>
      <c r="Q599" s="414">
        <v>2650</v>
      </c>
      <c r="R599" s="414">
        <v>2650</v>
      </c>
      <c r="S599" s="405" t="s">
        <v>379</v>
      </c>
      <c r="T599" s="414">
        <v>170</v>
      </c>
      <c r="U599" s="413">
        <v>170</v>
      </c>
      <c r="V599" s="405" t="s">
        <v>1760</v>
      </c>
      <c r="W599" s="404">
        <v>43224</v>
      </c>
      <c r="X599" s="419"/>
      <c r="Y599" s="422">
        <v>0.16000140075640801</v>
      </c>
      <c r="Z599" s="428"/>
    </row>
    <row r="600" spans="1:30" s="181" customFormat="1" ht="12.15" customHeight="1">
      <c r="A600" s="403" t="s">
        <v>1621</v>
      </c>
      <c r="B600" s="476">
        <v>43243</v>
      </c>
      <c r="C600" s="405" t="s">
        <v>1762</v>
      </c>
      <c r="D600" s="432" t="s">
        <v>1763</v>
      </c>
      <c r="E600" s="406">
        <v>3200</v>
      </c>
      <c r="F600" s="430" t="s">
        <v>1764</v>
      </c>
      <c r="G600" s="474">
        <v>43273</v>
      </c>
      <c r="H600" s="405">
        <v>30</v>
      </c>
      <c r="I600" s="474">
        <v>43312</v>
      </c>
      <c r="J600" s="412">
        <v>3200</v>
      </c>
      <c r="K600" s="406">
        <v>0</v>
      </c>
      <c r="L600" s="406">
        <v>731</v>
      </c>
      <c r="M600" s="405" t="s">
        <v>133</v>
      </c>
      <c r="N600" s="405" t="s">
        <v>757</v>
      </c>
      <c r="O600" s="413">
        <v>1</v>
      </c>
      <c r="P600" s="414" t="s">
        <v>107</v>
      </c>
      <c r="Q600" s="414">
        <v>3200</v>
      </c>
      <c r="R600" s="414">
        <v>3200</v>
      </c>
      <c r="S600" s="405" t="s">
        <v>758</v>
      </c>
      <c r="T600" s="414">
        <v>170</v>
      </c>
      <c r="U600" s="413">
        <v>170</v>
      </c>
      <c r="V600" s="405" t="s">
        <v>1765</v>
      </c>
      <c r="W600" s="404">
        <v>43215</v>
      </c>
      <c r="X600" s="419"/>
      <c r="Y600" s="422">
        <v>0.16000029000007299</v>
      </c>
      <c r="Z600" s="428"/>
    </row>
    <row r="601" spans="1:30" s="181" customFormat="1" ht="12.15" customHeight="1">
      <c r="A601" s="403" t="s">
        <v>1621</v>
      </c>
      <c r="B601" s="476">
        <v>43243</v>
      </c>
      <c r="C601" s="405" t="s">
        <v>1762</v>
      </c>
      <c r="D601" s="432" t="s">
        <v>1763</v>
      </c>
      <c r="E601" s="406">
        <v>3200</v>
      </c>
      <c r="F601" s="430" t="s">
        <v>1764</v>
      </c>
      <c r="G601" s="474">
        <v>43273</v>
      </c>
      <c r="H601" s="405">
        <v>30</v>
      </c>
      <c r="I601" s="474">
        <v>43312</v>
      </c>
      <c r="J601" s="412">
        <v>3200</v>
      </c>
      <c r="K601" s="406">
        <v>0</v>
      </c>
      <c r="L601" s="406">
        <v>731</v>
      </c>
      <c r="M601" s="405" t="s">
        <v>133</v>
      </c>
      <c r="N601" s="405" t="s">
        <v>757</v>
      </c>
      <c r="O601" s="413">
        <v>1</v>
      </c>
      <c r="P601" s="414" t="s">
        <v>107</v>
      </c>
      <c r="Q601" s="414">
        <v>3200</v>
      </c>
      <c r="R601" s="414">
        <v>3200</v>
      </c>
      <c r="S601" s="405" t="s">
        <v>758</v>
      </c>
      <c r="T601" s="414">
        <v>170</v>
      </c>
      <c r="U601" s="413">
        <v>170</v>
      </c>
      <c r="V601" s="405" t="s">
        <v>1766</v>
      </c>
      <c r="W601" s="404">
        <v>43241</v>
      </c>
      <c r="X601" s="419"/>
      <c r="Y601" s="422">
        <v>0.16000029000007299</v>
      </c>
      <c r="Z601" s="428"/>
    </row>
    <row r="602" spans="1:30" s="181" customFormat="1" ht="12.15" customHeight="1">
      <c r="A602" s="403" t="s">
        <v>1621</v>
      </c>
      <c r="B602" s="476">
        <v>43273</v>
      </c>
      <c r="C602" s="405" t="s">
        <v>1767</v>
      </c>
      <c r="D602" s="432" t="s">
        <v>1768</v>
      </c>
      <c r="E602" s="406">
        <v>2500</v>
      </c>
      <c r="F602" s="430" t="s">
        <v>1769</v>
      </c>
      <c r="G602" s="474">
        <v>43303</v>
      </c>
      <c r="H602" s="405">
        <v>30</v>
      </c>
      <c r="I602" s="474">
        <v>43308</v>
      </c>
      <c r="J602" s="412">
        <v>2500</v>
      </c>
      <c r="K602" s="406">
        <v>0</v>
      </c>
      <c r="L602" s="406">
        <v>481</v>
      </c>
      <c r="M602" s="405" t="s">
        <v>332</v>
      </c>
      <c r="N602" s="405" t="s">
        <v>114</v>
      </c>
      <c r="O602" s="413">
        <v>1</v>
      </c>
      <c r="P602" s="414" t="s">
        <v>107</v>
      </c>
      <c r="Q602" s="414">
        <v>2500</v>
      </c>
      <c r="R602" s="414">
        <v>2500</v>
      </c>
      <c r="S602" s="405" t="s">
        <v>115</v>
      </c>
      <c r="T602" s="414">
        <v>170</v>
      </c>
      <c r="U602" s="413">
        <v>170</v>
      </c>
      <c r="V602" s="405" t="s">
        <v>1770</v>
      </c>
      <c r="W602" s="404">
        <v>43271</v>
      </c>
      <c r="X602" s="419"/>
      <c r="Y602" s="422">
        <v>0.16000129920145501</v>
      </c>
      <c r="Z602" s="428"/>
    </row>
    <row r="603" spans="1:30" s="181" customFormat="1" ht="12.15" customHeight="1">
      <c r="A603" s="403" t="s">
        <v>1621</v>
      </c>
      <c r="B603" s="476">
        <v>43230</v>
      </c>
      <c r="C603" s="405" t="s">
        <v>1771</v>
      </c>
      <c r="D603" s="432" t="s">
        <v>1772</v>
      </c>
      <c r="E603" s="406">
        <v>4800</v>
      </c>
      <c r="F603" s="430" t="s">
        <v>1773</v>
      </c>
      <c r="G603" s="474">
        <v>43260</v>
      </c>
      <c r="H603" s="405">
        <v>30</v>
      </c>
      <c r="I603" s="474">
        <v>43293</v>
      </c>
      <c r="J603" s="412">
        <v>4800</v>
      </c>
      <c r="K603" s="406">
        <v>0</v>
      </c>
      <c r="L603" s="406">
        <v>225</v>
      </c>
      <c r="M603" s="405" t="s">
        <v>332</v>
      </c>
      <c r="N603" s="405" t="s">
        <v>227</v>
      </c>
      <c r="O603" s="413">
        <v>2</v>
      </c>
      <c r="P603" s="414" t="s">
        <v>107</v>
      </c>
      <c r="Q603" s="414">
        <v>2400</v>
      </c>
      <c r="R603" s="414">
        <v>4800</v>
      </c>
      <c r="S603" s="405" t="s">
        <v>312</v>
      </c>
      <c r="T603" s="414">
        <v>170</v>
      </c>
      <c r="U603" s="413">
        <v>340</v>
      </c>
      <c r="V603" s="405" t="s">
        <v>1774</v>
      </c>
      <c r="W603" s="404">
        <v>43231</v>
      </c>
      <c r="X603" s="419"/>
      <c r="Y603" s="422">
        <v>0.16000029000007199</v>
      </c>
      <c r="Z603" s="428"/>
    </row>
    <row r="604" spans="1:30" s="181" customFormat="1" ht="12.15" customHeight="1">
      <c r="A604" s="403" t="s">
        <v>1621</v>
      </c>
      <c r="B604" s="476">
        <v>43200</v>
      </c>
      <c r="C604" s="405" t="s">
        <v>1775</v>
      </c>
      <c r="D604" s="432" t="s">
        <v>1776</v>
      </c>
      <c r="E604" s="406">
        <v>6000</v>
      </c>
      <c r="F604" s="430" t="s">
        <v>1777</v>
      </c>
      <c r="G604" s="474">
        <v>43260</v>
      </c>
      <c r="H604" s="405">
        <v>60</v>
      </c>
      <c r="I604" s="474">
        <v>43306</v>
      </c>
      <c r="J604" s="412">
        <v>6000</v>
      </c>
      <c r="K604" s="406">
        <v>0</v>
      </c>
      <c r="L604" s="406">
        <v>218</v>
      </c>
      <c r="M604" s="405" t="s">
        <v>232</v>
      </c>
      <c r="N604" s="405" t="s">
        <v>123</v>
      </c>
      <c r="O604" s="413">
        <v>2</v>
      </c>
      <c r="P604" s="414" t="s">
        <v>107</v>
      </c>
      <c r="Q604" s="414">
        <v>3000</v>
      </c>
      <c r="R604" s="414">
        <v>6000</v>
      </c>
      <c r="S604" s="405" t="s">
        <v>124</v>
      </c>
      <c r="T604" s="414">
        <v>170</v>
      </c>
      <c r="U604" s="413">
        <v>340</v>
      </c>
      <c r="V604" s="405" t="s">
        <v>1778</v>
      </c>
      <c r="W604" s="404">
        <v>43201</v>
      </c>
      <c r="X604" s="419"/>
      <c r="Y604" s="422">
        <v>0.17</v>
      </c>
      <c r="Z604" s="428"/>
    </row>
    <row r="605" spans="1:30" s="181" customFormat="1" ht="12.15" customHeight="1">
      <c r="A605" s="403" t="s">
        <v>1621</v>
      </c>
      <c r="B605" s="476">
        <v>43183</v>
      </c>
      <c r="C605" s="405" t="s">
        <v>1779</v>
      </c>
      <c r="D605" s="432" t="s">
        <v>1780</v>
      </c>
      <c r="E605" s="406">
        <v>2550</v>
      </c>
      <c r="F605" s="430" t="s">
        <v>1781</v>
      </c>
      <c r="G605" s="474">
        <v>43303</v>
      </c>
      <c r="H605" s="405">
        <v>120</v>
      </c>
      <c r="I605" s="474">
        <v>43283</v>
      </c>
      <c r="J605" s="412">
        <v>2550</v>
      </c>
      <c r="K605" s="406">
        <v>0</v>
      </c>
      <c r="L605" s="406">
        <v>546</v>
      </c>
      <c r="M605" s="405" t="s">
        <v>246</v>
      </c>
      <c r="N605" s="405" t="s">
        <v>588</v>
      </c>
      <c r="O605" s="413">
        <v>1</v>
      </c>
      <c r="P605" s="414" t="s">
        <v>107</v>
      </c>
      <c r="Q605" s="414">
        <v>2550</v>
      </c>
      <c r="R605" s="414">
        <v>2550</v>
      </c>
      <c r="S605" s="405" t="s">
        <v>247</v>
      </c>
      <c r="T605" s="414">
        <v>180</v>
      </c>
      <c r="U605" s="413">
        <v>180</v>
      </c>
      <c r="V605" s="405" t="s">
        <v>1782</v>
      </c>
      <c r="W605" s="404">
        <v>43165</v>
      </c>
      <c r="X605" s="419"/>
      <c r="Y605" s="422">
        <v>0.17</v>
      </c>
      <c r="Z605" s="428"/>
    </row>
    <row r="606" spans="1:30" s="181" customFormat="1" ht="12.15" customHeight="1">
      <c r="A606" s="403" t="s">
        <v>1621</v>
      </c>
      <c r="B606" s="476">
        <v>43111</v>
      </c>
      <c r="C606" s="405" t="s">
        <v>1783</v>
      </c>
      <c r="D606" s="432" t="s">
        <v>1784</v>
      </c>
      <c r="E606" s="406">
        <v>2250</v>
      </c>
      <c r="F606" s="430" t="s">
        <v>1785</v>
      </c>
      <c r="G606" s="474">
        <v>43111</v>
      </c>
      <c r="H606" s="405" t="s">
        <v>352</v>
      </c>
      <c r="I606" s="474" t="s">
        <v>1786</v>
      </c>
      <c r="J606" s="412">
        <v>650</v>
      </c>
      <c r="K606" s="406">
        <v>0</v>
      </c>
      <c r="L606" s="406">
        <v>233</v>
      </c>
      <c r="M606" s="405" t="s">
        <v>295</v>
      </c>
      <c r="N606" s="405" t="s">
        <v>183</v>
      </c>
      <c r="O606" s="413">
        <v>0.28888888888888897</v>
      </c>
      <c r="P606" s="414" t="s">
        <v>107</v>
      </c>
      <c r="Q606" s="414">
        <v>2250</v>
      </c>
      <c r="R606" s="414">
        <v>2250</v>
      </c>
      <c r="S606" s="405" t="s">
        <v>184</v>
      </c>
      <c r="T606" s="414">
        <v>170</v>
      </c>
      <c r="U606" s="413">
        <v>49.1111111111111</v>
      </c>
      <c r="V606" s="405" t="s">
        <v>1787</v>
      </c>
      <c r="W606" s="404">
        <v>43109</v>
      </c>
      <c r="X606" s="419" t="s">
        <v>273</v>
      </c>
      <c r="Y606" s="422">
        <v>0.17</v>
      </c>
      <c r="Z606" s="428"/>
      <c r="AB606" s="181">
        <v>0.28888888888888897</v>
      </c>
      <c r="AC606" s="181">
        <v>49.1111111111111</v>
      </c>
      <c r="AD606" s="386"/>
    </row>
    <row r="607" spans="1:30" s="181" customFormat="1" ht="12.15" customHeight="1">
      <c r="A607" s="403" t="s">
        <v>1621</v>
      </c>
      <c r="B607" s="476">
        <v>43186</v>
      </c>
      <c r="C607" s="405" t="s">
        <v>1783</v>
      </c>
      <c r="D607" s="432" t="s">
        <v>1784</v>
      </c>
      <c r="E607" s="406">
        <v>2250</v>
      </c>
      <c r="F607" s="430" t="s">
        <v>1788</v>
      </c>
      <c r="G607" s="474">
        <v>43186</v>
      </c>
      <c r="H607" s="405" t="s">
        <v>352</v>
      </c>
      <c r="I607" s="474">
        <v>43311</v>
      </c>
      <c r="J607" s="412">
        <v>350</v>
      </c>
      <c r="K607" s="406">
        <v>1900</v>
      </c>
      <c r="L607" s="406">
        <v>594</v>
      </c>
      <c r="M607" s="405" t="s">
        <v>1002</v>
      </c>
      <c r="N607" s="405" t="s">
        <v>183</v>
      </c>
      <c r="O607" s="413">
        <v>0.155555555555556</v>
      </c>
      <c r="P607" s="414" t="s">
        <v>107</v>
      </c>
      <c r="Q607" s="414">
        <v>2250</v>
      </c>
      <c r="R607" s="414">
        <v>2250</v>
      </c>
      <c r="S607" s="405" t="s">
        <v>184</v>
      </c>
      <c r="T607" s="414">
        <v>170</v>
      </c>
      <c r="U607" s="413">
        <v>26.4444444444444</v>
      </c>
      <c r="V607" s="405" t="s">
        <v>1789</v>
      </c>
      <c r="W607" s="404">
        <v>43187</v>
      </c>
      <c r="X607" s="419" t="s">
        <v>273</v>
      </c>
      <c r="Y607" s="422">
        <v>0.17</v>
      </c>
      <c r="Z607" s="428"/>
      <c r="AB607" s="181">
        <v>0.155555555555556</v>
      </c>
      <c r="AC607" s="181">
        <v>26.4444444444444</v>
      </c>
    </row>
    <row r="608" spans="1:30" s="181" customFormat="1" ht="12.15" customHeight="1">
      <c r="A608" s="403" t="s">
        <v>1621</v>
      </c>
      <c r="B608" s="476">
        <v>43262</v>
      </c>
      <c r="C608" s="405" t="s">
        <v>1790</v>
      </c>
      <c r="D608" s="432" t="s">
        <v>1791</v>
      </c>
      <c r="E608" s="406">
        <v>7500</v>
      </c>
      <c r="F608" s="430" t="s">
        <v>1792</v>
      </c>
      <c r="G608" s="474">
        <v>43262</v>
      </c>
      <c r="H608" s="405" t="s">
        <v>373</v>
      </c>
      <c r="I608" s="474">
        <v>43307</v>
      </c>
      <c r="J608" s="412">
        <v>7500</v>
      </c>
      <c r="K608" s="406">
        <v>0</v>
      </c>
      <c r="L608" s="406">
        <v>225</v>
      </c>
      <c r="M608" s="405" t="s">
        <v>332</v>
      </c>
      <c r="N608" s="405" t="s">
        <v>114</v>
      </c>
      <c r="O608" s="413">
        <v>3</v>
      </c>
      <c r="P608" s="414" t="s">
        <v>107</v>
      </c>
      <c r="Q608" s="414">
        <v>2500</v>
      </c>
      <c r="R608" s="414">
        <v>7500</v>
      </c>
      <c r="S608" s="405" t="s">
        <v>115</v>
      </c>
      <c r="T608" s="414">
        <v>170</v>
      </c>
      <c r="U608" s="413">
        <v>510</v>
      </c>
      <c r="V608" s="405" t="s">
        <v>1793</v>
      </c>
      <c r="W608" s="404">
        <v>43263</v>
      </c>
      <c r="X608" s="419"/>
      <c r="Y608" s="422">
        <v>0.15999950506687799</v>
      </c>
      <c r="Z608" s="428"/>
    </row>
    <row r="609" spans="1:29" s="181" customFormat="1" ht="12.15" customHeight="1">
      <c r="A609" s="403" t="s">
        <v>1621</v>
      </c>
      <c r="B609" s="476">
        <v>43231</v>
      </c>
      <c r="C609" s="405" t="s">
        <v>1794</v>
      </c>
      <c r="D609" s="432" t="s">
        <v>1795</v>
      </c>
      <c r="E609" s="406">
        <v>8400</v>
      </c>
      <c r="F609" s="430" t="s">
        <v>1796</v>
      </c>
      <c r="G609" s="474">
        <v>43261</v>
      </c>
      <c r="H609" s="405">
        <v>30</v>
      </c>
      <c r="I609" s="474">
        <v>43286</v>
      </c>
      <c r="J609" s="412">
        <v>8400</v>
      </c>
      <c r="K609" s="406">
        <v>0</v>
      </c>
      <c r="L609" s="406">
        <v>244</v>
      </c>
      <c r="M609" s="405" t="s">
        <v>246</v>
      </c>
      <c r="N609" s="405" t="s">
        <v>588</v>
      </c>
      <c r="O609" s="413">
        <v>4</v>
      </c>
      <c r="P609" s="414" t="s">
        <v>107</v>
      </c>
      <c r="Q609" s="414">
        <v>2100</v>
      </c>
      <c r="R609" s="414">
        <v>8400</v>
      </c>
      <c r="S609" s="405" t="s">
        <v>247</v>
      </c>
      <c r="T609" s="414">
        <v>180</v>
      </c>
      <c r="U609" s="413">
        <v>720</v>
      </c>
      <c r="V609" s="405" t="s">
        <v>1797</v>
      </c>
      <c r="W609" s="404">
        <v>43231</v>
      </c>
      <c r="X609" s="419"/>
      <c r="Y609" s="422">
        <v>0.15999988952381999</v>
      </c>
      <c r="Z609" s="428"/>
    </row>
    <row r="610" spans="1:29" s="181" customFormat="1" ht="12.15" customHeight="1">
      <c r="A610" s="403" t="s">
        <v>1621</v>
      </c>
      <c r="B610" s="476">
        <v>43278</v>
      </c>
      <c r="C610" s="405" t="s">
        <v>1798</v>
      </c>
      <c r="D610" s="432" t="s">
        <v>1799</v>
      </c>
      <c r="E610" s="406">
        <v>10000</v>
      </c>
      <c r="F610" s="430" t="s">
        <v>1800</v>
      </c>
      <c r="G610" s="474">
        <v>43308</v>
      </c>
      <c r="H610" s="405">
        <v>30</v>
      </c>
      <c r="I610" s="474">
        <v>43297</v>
      </c>
      <c r="J610" s="412">
        <v>10000</v>
      </c>
      <c r="K610" s="406">
        <v>0</v>
      </c>
      <c r="L610" s="406">
        <v>635</v>
      </c>
      <c r="M610" s="405" t="s">
        <v>246</v>
      </c>
      <c r="N610" s="405" t="s">
        <v>275</v>
      </c>
      <c r="O610" s="413">
        <v>5</v>
      </c>
      <c r="P610" s="414" t="s">
        <v>107</v>
      </c>
      <c r="Q610" s="414">
        <v>2000</v>
      </c>
      <c r="R610" s="414">
        <v>10000</v>
      </c>
      <c r="S610" s="405" t="s">
        <v>276</v>
      </c>
      <c r="T610" s="414">
        <v>180</v>
      </c>
      <c r="U610" s="413">
        <v>900</v>
      </c>
      <c r="V610" s="405" t="s">
        <v>1801</v>
      </c>
      <c r="W610" s="404">
        <v>43279</v>
      </c>
      <c r="X610" s="419"/>
      <c r="Y610" s="422">
        <v>0.15999995360000199</v>
      </c>
      <c r="Z610" s="428"/>
    </row>
    <row r="611" spans="1:29" s="181" customFormat="1" ht="12.15" customHeight="1">
      <c r="A611" s="403" t="s">
        <v>1621</v>
      </c>
      <c r="B611" s="476">
        <v>43278</v>
      </c>
      <c r="C611" s="405" t="s">
        <v>1798</v>
      </c>
      <c r="D611" s="432" t="s">
        <v>1799</v>
      </c>
      <c r="E611" s="406">
        <v>4200</v>
      </c>
      <c r="F611" s="430" t="s">
        <v>1800</v>
      </c>
      <c r="G611" s="474">
        <v>43308</v>
      </c>
      <c r="H611" s="405">
        <v>30</v>
      </c>
      <c r="I611" s="474">
        <v>43297</v>
      </c>
      <c r="J611" s="412">
        <v>4200</v>
      </c>
      <c r="K611" s="406">
        <v>0</v>
      </c>
      <c r="L611" s="406">
        <v>635</v>
      </c>
      <c r="M611" s="405" t="s">
        <v>411</v>
      </c>
      <c r="N611" s="405" t="s">
        <v>1419</v>
      </c>
      <c r="O611" s="413">
        <v>2</v>
      </c>
      <c r="P611" s="414" t="s">
        <v>107</v>
      </c>
      <c r="Q611" s="414">
        <v>2100</v>
      </c>
      <c r="R611" s="414">
        <v>4200</v>
      </c>
      <c r="S611" s="405" t="s">
        <v>1420</v>
      </c>
      <c r="T611" s="414">
        <v>160</v>
      </c>
      <c r="U611" s="413">
        <v>320</v>
      </c>
      <c r="V611" s="405" t="s">
        <v>1801</v>
      </c>
      <c r="W611" s="404">
        <v>43279</v>
      </c>
      <c r="X611" s="419"/>
      <c r="Y611" s="422">
        <v>0.15999995360000199</v>
      </c>
      <c r="Z611" s="428"/>
    </row>
    <row r="612" spans="1:29" s="181" customFormat="1" ht="12.15" customHeight="1">
      <c r="A612" s="403" t="s">
        <v>1621</v>
      </c>
      <c r="B612" s="476">
        <v>43245</v>
      </c>
      <c r="C612" s="405" t="s">
        <v>1802</v>
      </c>
      <c r="D612" s="432" t="s">
        <v>1803</v>
      </c>
      <c r="E612" s="406">
        <v>6450</v>
      </c>
      <c r="F612" s="430" t="s">
        <v>1804</v>
      </c>
      <c r="G612" s="474">
        <v>43275</v>
      </c>
      <c r="H612" s="405">
        <v>30</v>
      </c>
      <c r="I612" s="474">
        <v>43285</v>
      </c>
      <c r="J612" s="412">
        <v>6450</v>
      </c>
      <c r="K612" s="406">
        <v>0</v>
      </c>
      <c r="L612" s="406">
        <v>769</v>
      </c>
      <c r="M612" s="405" t="s">
        <v>1412</v>
      </c>
      <c r="N612" s="405" t="s">
        <v>753</v>
      </c>
      <c r="O612" s="413">
        <v>3</v>
      </c>
      <c r="P612" s="414" t="s">
        <v>107</v>
      </c>
      <c r="Q612" s="414">
        <v>2150</v>
      </c>
      <c r="R612" s="414">
        <v>6450</v>
      </c>
      <c r="S612" s="405" t="s">
        <v>754</v>
      </c>
      <c r="T612" s="414">
        <v>170</v>
      </c>
      <c r="U612" s="413">
        <v>510</v>
      </c>
      <c r="V612" s="405" t="s">
        <v>1805</v>
      </c>
      <c r="W612" s="404">
        <v>43245</v>
      </c>
      <c r="X612" s="419"/>
      <c r="Y612" s="422">
        <v>0.160001007132657</v>
      </c>
      <c r="Z612" s="428"/>
    </row>
    <row r="613" spans="1:29" s="181" customFormat="1" ht="12.15" customHeight="1">
      <c r="A613" s="403" t="s">
        <v>1621</v>
      </c>
      <c r="B613" s="476">
        <v>43245</v>
      </c>
      <c r="C613" s="405" t="s">
        <v>1802</v>
      </c>
      <c r="D613" s="432" t="s">
        <v>1803</v>
      </c>
      <c r="E613" s="406">
        <v>280</v>
      </c>
      <c r="F613" s="430" t="s">
        <v>1806</v>
      </c>
      <c r="G613" s="474">
        <v>43275</v>
      </c>
      <c r="H613" s="405">
        <v>30</v>
      </c>
      <c r="I613" s="474">
        <v>43285</v>
      </c>
      <c r="J613" s="412">
        <v>280</v>
      </c>
      <c r="K613" s="406">
        <v>0</v>
      </c>
      <c r="L613" s="406">
        <v>779</v>
      </c>
      <c r="M613" s="405" t="s">
        <v>187</v>
      </c>
      <c r="N613" s="405" t="s">
        <v>188</v>
      </c>
      <c r="O613" s="413">
        <v>1.7000000000000001E-2</v>
      </c>
      <c r="P613" s="414" t="s">
        <v>189</v>
      </c>
      <c r="Q613" s="414">
        <v>16470.588235294101</v>
      </c>
      <c r="R613" s="414">
        <v>280</v>
      </c>
      <c r="S613" s="405" t="s">
        <v>190</v>
      </c>
      <c r="T613" s="414">
        <v>17</v>
      </c>
      <c r="U613" s="413">
        <v>17</v>
      </c>
      <c r="V613" s="405" t="s">
        <v>1807</v>
      </c>
      <c r="W613" s="404">
        <v>43246</v>
      </c>
      <c r="X613" s="419"/>
      <c r="Y613" s="422">
        <v>0.159996685723755</v>
      </c>
      <c r="Z613" s="428"/>
    </row>
    <row r="614" spans="1:29" s="181" customFormat="1" ht="12.15" customHeight="1">
      <c r="A614" s="403" t="s">
        <v>1621</v>
      </c>
      <c r="B614" s="476">
        <v>43299</v>
      </c>
      <c r="C614" s="405" t="s">
        <v>1808</v>
      </c>
      <c r="D614" s="432" t="s">
        <v>1809</v>
      </c>
      <c r="E614" s="406">
        <v>4400</v>
      </c>
      <c r="F614" s="430" t="s">
        <v>1810</v>
      </c>
      <c r="G614" s="474">
        <v>43299</v>
      </c>
      <c r="H614" s="405" t="s">
        <v>352</v>
      </c>
      <c r="I614" s="474">
        <v>43308</v>
      </c>
      <c r="J614" s="412">
        <v>4400</v>
      </c>
      <c r="K614" s="406">
        <v>0</v>
      </c>
      <c r="L614" s="406">
        <v>428</v>
      </c>
      <c r="M614" s="405" t="s">
        <v>342</v>
      </c>
      <c r="N614" s="405" t="s">
        <v>270</v>
      </c>
      <c r="O614" s="413">
        <v>0.34</v>
      </c>
      <c r="P614" s="414" t="s">
        <v>189</v>
      </c>
      <c r="Q614" s="414">
        <v>12941.1764705882</v>
      </c>
      <c r="R614" s="414">
        <v>4400</v>
      </c>
      <c r="S614" s="405" t="s">
        <v>271</v>
      </c>
      <c r="T614" s="414">
        <v>170</v>
      </c>
      <c r="U614" s="413">
        <v>340</v>
      </c>
      <c r="V614" s="405" t="s">
        <v>1811</v>
      </c>
      <c r="W614" s="404">
        <v>43300</v>
      </c>
      <c r="X614" s="419"/>
      <c r="Y614" s="422">
        <v>0.160001054546413</v>
      </c>
      <c r="Z614" s="428"/>
    </row>
    <row r="615" spans="1:29" s="181" customFormat="1" ht="12.15" customHeight="1">
      <c r="A615" s="403" t="s">
        <v>1621</v>
      </c>
      <c r="B615" s="476">
        <v>43130</v>
      </c>
      <c r="C615" s="405" t="s">
        <v>1812</v>
      </c>
      <c r="D615" s="432" t="s">
        <v>1813</v>
      </c>
      <c r="E615" s="406">
        <v>2300</v>
      </c>
      <c r="F615" s="430">
        <v>28120634</v>
      </c>
      <c r="G615" s="474">
        <v>43220</v>
      </c>
      <c r="H615" s="405">
        <v>90</v>
      </c>
      <c r="I615" s="474">
        <v>43294</v>
      </c>
      <c r="J615" s="412">
        <v>2300</v>
      </c>
      <c r="K615" s="406">
        <v>0</v>
      </c>
      <c r="L615" s="406">
        <v>509</v>
      </c>
      <c r="M615" s="405" t="s">
        <v>283</v>
      </c>
      <c r="N615" s="405" t="s">
        <v>188</v>
      </c>
      <c r="O615" s="413">
        <v>1</v>
      </c>
      <c r="P615" s="414" t="s">
        <v>107</v>
      </c>
      <c r="Q615" s="414">
        <v>2300</v>
      </c>
      <c r="R615" s="414">
        <v>2300</v>
      </c>
      <c r="S615" s="405" t="s">
        <v>1126</v>
      </c>
      <c r="T615" s="414">
        <v>170</v>
      </c>
      <c r="U615" s="413">
        <v>170</v>
      </c>
      <c r="V615" s="405" t="s">
        <v>1814</v>
      </c>
      <c r="W615" s="404">
        <v>43131</v>
      </c>
      <c r="X615" s="419"/>
      <c r="Y615" s="422">
        <v>0.17</v>
      </c>
      <c r="Z615" s="428"/>
    </row>
    <row r="616" spans="1:29" s="181" customFormat="1" ht="12.15" customHeight="1">
      <c r="A616" s="403" t="s">
        <v>1621</v>
      </c>
      <c r="B616" s="476">
        <v>43283</v>
      </c>
      <c r="C616" s="405" t="s">
        <v>1815</v>
      </c>
      <c r="D616" s="432" t="s">
        <v>1816</v>
      </c>
      <c r="E616" s="406">
        <v>280</v>
      </c>
      <c r="F616" s="430" t="s">
        <v>1817</v>
      </c>
      <c r="G616" s="474">
        <v>43283</v>
      </c>
      <c r="H616" s="405" t="s">
        <v>352</v>
      </c>
      <c r="I616" s="474">
        <v>43283</v>
      </c>
      <c r="J616" s="412">
        <v>280</v>
      </c>
      <c r="K616" s="406">
        <v>0</v>
      </c>
      <c r="L616" s="406">
        <v>7</v>
      </c>
      <c r="M616" s="405" t="s">
        <v>187</v>
      </c>
      <c r="N616" s="405" t="s">
        <v>188</v>
      </c>
      <c r="O616" s="413">
        <v>1.7000000000000001E-2</v>
      </c>
      <c r="P616" s="414" t="s">
        <v>189</v>
      </c>
      <c r="Q616" s="414">
        <v>16470.588235294101</v>
      </c>
      <c r="R616" s="414">
        <v>280</v>
      </c>
      <c r="S616" s="405" t="s">
        <v>190</v>
      </c>
      <c r="T616" s="414">
        <v>17</v>
      </c>
      <c r="U616" s="413">
        <v>17</v>
      </c>
      <c r="V616" s="405" t="s">
        <v>1818</v>
      </c>
      <c r="W616" s="404">
        <v>43284</v>
      </c>
      <c r="X616" s="419"/>
      <c r="Y616" s="422">
        <v>0.159996685723755</v>
      </c>
      <c r="Z616" s="428"/>
    </row>
    <row r="617" spans="1:29" s="181" customFormat="1" ht="12.15" customHeight="1">
      <c r="A617" s="403" t="s">
        <v>1621</v>
      </c>
      <c r="B617" s="476">
        <v>43244</v>
      </c>
      <c r="C617" s="405" t="s">
        <v>1819</v>
      </c>
      <c r="D617" s="432" t="s">
        <v>1820</v>
      </c>
      <c r="E617" s="406">
        <v>2900</v>
      </c>
      <c r="F617" s="430" t="s">
        <v>1821</v>
      </c>
      <c r="G617" s="474">
        <v>43274</v>
      </c>
      <c r="H617" s="405">
        <v>30</v>
      </c>
      <c r="I617" s="474">
        <v>43283</v>
      </c>
      <c r="J617" s="412">
        <v>2900</v>
      </c>
      <c r="K617" s="406">
        <v>0</v>
      </c>
      <c r="L617" s="406">
        <v>762</v>
      </c>
      <c r="M617" s="405" t="s">
        <v>232</v>
      </c>
      <c r="N617" s="405" t="s">
        <v>123</v>
      </c>
      <c r="O617" s="413">
        <v>1</v>
      </c>
      <c r="P617" s="414" t="s">
        <v>107</v>
      </c>
      <c r="Q617" s="414">
        <v>2900</v>
      </c>
      <c r="R617" s="414">
        <v>2900</v>
      </c>
      <c r="S617" s="405" t="s">
        <v>124</v>
      </c>
      <c r="T617" s="414">
        <v>170</v>
      </c>
      <c r="U617" s="413">
        <v>170</v>
      </c>
      <c r="V617" s="405" t="s">
        <v>1822</v>
      </c>
      <c r="W617" s="404">
        <v>43245</v>
      </c>
      <c r="X617" s="419"/>
      <c r="Y617" s="422">
        <v>0.16</v>
      </c>
      <c r="Z617" s="428"/>
    </row>
    <row r="618" spans="1:29" s="181" customFormat="1" ht="12.15" customHeight="1">
      <c r="A618" s="403" t="s">
        <v>1621</v>
      </c>
      <c r="B618" s="476">
        <v>43274</v>
      </c>
      <c r="C618" s="405" t="s">
        <v>1823</v>
      </c>
      <c r="D618" s="432" t="s">
        <v>1824</v>
      </c>
      <c r="E618" s="406">
        <v>4800</v>
      </c>
      <c r="F618" s="430" t="s">
        <v>1825</v>
      </c>
      <c r="G618" s="474">
        <v>43304</v>
      </c>
      <c r="H618" s="405">
        <v>30</v>
      </c>
      <c r="I618" s="474" t="s">
        <v>1826</v>
      </c>
      <c r="J618" s="412">
        <v>2400</v>
      </c>
      <c r="K618" s="406">
        <v>0</v>
      </c>
      <c r="L618" s="406">
        <v>527</v>
      </c>
      <c r="M618" s="405" t="s">
        <v>187</v>
      </c>
      <c r="N618" s="405" t="s">
        <v>188</v>
      </c>
      <c r="O618" s="413">
        <v>0.17</v>
      </c>
      <c r="P618" s="414" t="s">
        <v>189</v>
      </c>
      <c r="Q618" s="414">
        <v>14117.647058823501</v>
      </c>
      <c r="R618" s="414">
        <v>4800</v>
      </c>
      <c r="S618" s="405" t="s">
        <v>190</v>
      </c>
      <c r="T618" s="414">
        <v>170</v>
      </c>
      <c r="U618" s="413">
        <v>170</v>
      </c>
      <c r="V618" s="405" t="s">
        <v>1827</v>
      </c>
      <c r="W618" s="404">
        <v>43253</v>
      </c>
      <c r="X618" s="419" t="s">
        <v>273</v>
      </c>
      <c r="Y618" s="422">
        <v>0.16000029000007199</v>
      </c>
      <c r="Z618" s="428"/>
      <c r="AB618" s="181">
        <v>0.17</v>
      </c>
      <c r="AC618" s="181">
        <v>170</v>
      </c>
    </row>
    <row r="619" spans="1:29" s="181" customFormat="1" ht="12.15" customHeight="1">
      <c r="A619" s="403" t="s">
        <v>1621</v>
      </c>
      <c r="B619" s="476">
        <v>43286</v>
      </c>
      <c r="C619" s="405" t="s">
        <v>1828</v>
      </c>
      <c r="D619" s="432" t="s">
        <v>1829</v>
      </c>
      <c r="E619" s="406">
        <v>2250</v>
      </c>
      <c r="F619" s="430" t="s">
        <v>1830</v>
      </c>
      <c r="G619" s="474">
        <v>43286</v>
      </c>
      <c r="H619" s="405" t="s">
        <v>853</v>
      </c>
      <c r="I619" s="474">
        <v>43301</v>
      </c>
      <c r="J619" s="412">
        <v>2250</v>
      </c>
      <c r="K619" s="406">
        <v>0</v>
      </c>
      <c r="L619" s="406">
        <v>91</v>
      </c>
      <c r="M619" s="405" t="s">
        <v>182</v>
      </c>
      <c r="N619" s="405" t="s">
        <v>183</v>
      </c>
      <c r="O619" s="413">
        <v>1</v>
      </c>
      <c r="P619" s="414" t="s">
        <v>107</v>
      </c>
      <c r="Q619" s="414">
        <v>2250</v>
      </c>
      <c r="R619" s="414">
        <v>2250</v>
      </c>
      <c r="S619" s="405" t="s">
        <v>184</v>
      </c>
      <c r="T619" s="414">
        <v>170</v>
      </c>
      <c r="U619" s="413">
        <v>170</v>
      </c>
      <c r="V619" s="405" t="s">
        <v>1831</v>
      </c>
      <c r="W619" s="404">
        <v>43287</v>
      </c>
      <c r="X619" s="419"/>
      <c r="Y619" s="422">
        <v>0.15999711289607499</v>
      </c>
      <c r="Z619" s="428"/>
    </row>
    <row r="620" spans="1:29" s="181" customFormat="1" ht="12.15" customHeight="1">
      <c r="A620" s="403" t="s">
        <v>1621</v>
      </c>
      <c r="B620" s="476">
        <v>43287</v>
      </c>
      <c r="C620" s="405" t="s">
        <v>1828</v>
      </c>
      <c r="D620" s="432" t="s">
        <v>1829</v>
      </c>
      <c r="E620" s="406">
        <v>500</v>
      </c>
      <c r="F620" s="430" t="s">
        <v>1832</v>
      </c>
      <c r="G620" s="474">
        <v>43287</v>
      </c>
      <c r="H620" s="405" t="s">
        <v>853</v>
      </c>
      <c r="I620" s="474">
        <v>43301</v>
      </c>
      <c r="J620" s="412">
        <v>500</v>
      </c>
      <c r="K620" s="406">
        <v>0</v>
      </c>
      <c r="L620" s="406">
        <v>91</v>
      </c>
      <c r="M620" s="405" t="s">
        <v>342</v>
      </c>
      <c r="N620" s="405" t="s">
        <v>284</v>
      </c>
      <c r="O620" s="413">
        <v>3.4000000000000002E-2</v>
      </c>
      <c r="P620" s="414" t="s">
        <v>189</v>
      </c>
      <c r="Q620" s="414">
        <v>14705.8823529412</v>
      </c>
      <c r="R620" s="414">
        <v>500</v>
      </c>
      <c r="S620" s="405" t="s">
        <v>285</v>
      </c>
      <c r="T620" s="414">
        <v>17</v>
      </c>
      <c r="U620" s="413">
        <v>34</v>
      </c>
      <c r="V620" s="405" t="s">
        <v>1831</v>
      </c>
      <c r="W620" s="404">
        <v>43287</v>
      </c>
      <c r="X620" s="419"/>
      <c r="Y620" s="422">
        <v>0.16001206412546701</v>
      </c>
      <c r="Z620" s="428"/>
    </row>
    <row r="621" spans="1:29" s="181" customFormat="1" ht="12.15" customHeight="1">
      <c r="A621" s="403" t="s">
        <v>1621</v>
      </c>
      <c r="B621" s="476">
        <v>43290</v>
      </c>
      <c r="C621" s="405" t="s">
        <v>1833</v>
      </c>
      <c r="D621" s="432" t="s">
        <v>1834</v>
      </c>
      <c r="E621" s="406">
        <v>900</v>
      </c>
      <c r="F621" s="430" t="s">
        <v>345</v>
      </c>
      <c r="G621" s="474"/>
      <c r="H621" s="405"/>
      <c r="I621" s="474">
        <v>43292</v>
      </c>
      <c r="J621" s="412">
        <v>900</v>
      </c>
      <c r="K621" s="406">
        <v>0</v>
      </c>
      <c r="L621" s="406"/>
      <c r="M621" s="405" t="s">
        <v>1835</v>
      </c>
      <c r="N621" s="405" t="s">
        <v>1836</v>
      </c>
      <c r="O621" s="413">
        <v>3</v>
      </c>
      <c r="P621" s="414"/>
      <c r="Q621" s="414"/>
      <c r="R621" s="414"/>
      <c r="S621" s="405" t="s">
        <v>1837</v>
      </c>
      <c r="T621" s="414">
        <v>18</v>
      </c>
      <c r="U621" s="413">
        <v>54</v>
      </c>
      <c r="V621" s="405" t="s">
        <v>1838</v>
      </c>
      <c r="W621" s="404">
        <v>43290</v>
      </c>
      <c r="X621" s="419"/>
      <c r="Y621" s="422">
        <v>0.15999957250798899</v>
      </c>
      <c r="Z621" s="428"/>
    </row>
    <row r="622" spans="1:29" s="181" customFormat="1" ht="12.15" customHeight="1">
      <c r="A622" s="403" t="s">
        <v>1621</v>
      </c>
      <c r="B622" s="476">
        <v>43302</v>
      </c>
      <c r="C622" s="405" t="s">
        <v>1839</v>
      </c>
      <c r="D622" s="432" t="s">
        <v>1840</v>
      </c>
      <c r="E622" s="406">
        <v>500</v>
      </c>
      <c r="F622" s="430" t="s">
        <v>345</v>
      </c>
      <c r="G622" s="474"/>
      <c r="H622" s="405"/>
      <c r="I622" s="474">
        <v>43311</v>
      </c>
      <c r="J622" s="412">
        <v>500</v>
      </c>
      <c r="K622" s="406">
        <v>0</v>
      </c>
      <c r="L622" s="406"/>
      <c r="M622" s="405" t="s">
        <v>282</v>
      </c>
      <c r="N622" s="405" t="s">
        <v>188</v>
      </c>
      <c r="O622" s="413">
        <v>2</v>
      </c>
      <c r="P622" s="414"/>
      <c r="Q622" s="414"/>
      <c r="R622" s="414"/>
      <c r="S622" s="405" t="s">
        <v>190</v>
      </c>
      <c r="T622" s="414">
        <v>17</v>
      </c>
      <c r="U622" s="413">
        <v>34</v>
      </c>
      <c r="V622" s="405" t="s">
        <v>1841</v>
      </c>
      <c r="W622" s="404">
        <v>43302</v>
      </c>
      <c r="X622" s="419"/>
      <c r="Y622" s="422">
        <v>0.15999957250798899</v>
      </c>
      <c r="Z622" s="428"/>
    </row>
    <row r="623" spans="1:29" s="181" customFormat="1" ht="12.15" customHeight="1">
      <c r="A623" s="403" t="s">
        <v>1621</v>
      </c>
      <c r="B623" s="476">
        <v>43312</v>
      </c>
      <c r="C623" s="405" t="s">
        <v>1839</v>
      </c>
      <c r="D623" s="432" t="s">
        <v>1840</v>
      </c>
      <c r="E623" s="406">
        <v>500</v>
      </c>
      <c r="F623" s="430" t="s">
        <v>345</v>
      </c>
      <c r="G623" s="474"/>
      <c r="H623" s="405"/>
      <c r="I623" s="474">
        <v>43311</v>
      </c>
      <c r="J623" s="412">
        <v>500</v>
      </c>
      <c r="K623" s="406">
        <v>0</v>
      </c>
      <c r="L623" s="406"/>
      <c r="M623" s="405" t="s">
        <v>346</v>
      </c>
      <c r="N623" s="405" t="s">
        <v>207</v>
      </c>
      <c r="O623" s="413">
        <v>2</v>
      </c>
      <c r="P623" s="414"/>
      <c r="Q623" s="414"/>
      <c r="R623" s="414"/>
      <c r="S623" s="405" t="s">
        <v>347</v>
      </c>
      <c r="T623" s="414">
        <v>17</v>
      </c>
      <c r="U623" s="413">
        <v>34</v>
      </c>
      <c r="V623" s="405" t="s">
        <v>1842</v>
      </c>
      <c r="W623" s="404">
        <v>43312</v>
      </c>
      <c r="X623" s="419"/>
      <c r="Y623" s="422">
        <v>0.15999957250798899</v>
      </c>
      <c r="Z623" s="428"/>
    </row>
    <row r="624" spans="1:29" s="181" customFormat="1" ht="12.15" customHeight="1">
      <c r="A624" s="403" t="s">
        <v>1621</v>
      </c>
      <c r="B624" s="476">
        <v>43287</v>
      </c>
      <c r="C624" s="405" t="s">
        <v>1843</v>
      </c>
      <c r="D624" s="432" t="s">
        <v>1844</v>
      </c>
      <c r="E624" s="406">
        <v>480</v>
      </c>
      <c r="F624" s="430" t="s">
        <v>345</v>
      </c>
      <c r="G624" s="474"/>
      <c r="H624" s="405"/>
      <c r="I624" s="474">
        <v>43288</v>
      </c>
      <c r="J624" s="412">
        <v>480</v>
      </c>
      <c r="K624" s="406">
        <v>0</v>
      </c>
      <c r="L624" s="406"/>
      <c r="M624" s="405" t="s">
        <v>282</v>
      </c>
      <c r="N624" s="405" t="s">
        <v>284</v>
      </c>
      <c r="O624" s="413">
        <v>2</v>
      </c>
      <c r="P624" s="414"/>
      <c r="Q624" s="414"/>
      <c r="R624" s="414"/>
      <c r="S624" s="405" t="s">
        <v>1130</v>
      </c>
      <c r="T624" s="414">
        <v>17</v>
      </c>
      <c r="U624" s="413">
        <v>34</v>
      </c>
      <c r="V624" s="405" t="s">
        <v>1845</v>
      </c>
      <c r="W624" s="404">
        <v>43287</v>
      </c>
      <c r="X624" s="419"/>
      <c r="Y624" s="422">
        <v>0.15999957250798899</v>
      </c>
      <c r="Z624" s="428"/>
    </row>
    <row r="625" spans="1:30" s="181" customFormat="1" ht="12.15" customHeight="1">
      <c r="A625" s="403" t="s">
        <v>1621</v>
      </c>
      <c r="B625" s="476">
        <v>43287</v>
      </c>
      <c r="C625" s="405" t="s">
        <v>1843</v>
      </c>
      <c r="D625" s="432" t="s">
        <v>1844</v>
      </c>
      <c r="E625" s="406">
        <v>440</v>
      </c>
      <c r="F625" s="430" t="s">
        <v>345</v>
      </c>
      <c r="G625" s="474"/>
      <c r="H625" s="405"/>
      <c r="I625" s="474">
        <v>43288</v>
      </c>
      <c r="J625" s="412">
        <v>440</v>
      </c>
      <c r="K625" s="406">
        <v>0</v>
      </c>
      <c r="L625" s="406"/>
      <c r="M625" s="405" t="s">
        <v>279</v>
      </c>
      <c r="N625" s="405" t="s">
        <v>275</v>
      </c>
      <c r="O625" s="413">
        <v>2</v>
      </c>
      <c r="P625" s="414"/>
      <c r="Q625" s="414"/>
      <c r="R625" s="414"/>
      <c r="S625" s="405" t="s">
        <v>276</v>
      </c>
      <c r="T625" s="414">
        <v>18</v>
      </c>
      <c r="U625" s="413">
        <v>36</v>
      </c>
      <c r="V625" s="405" t="s">
        <v>1845</v>
      </c>
      <c r="W625" s="404">
        <v>43287</v>
      </c>
      <c r="X625" s="419"/>
      <c r="Y625" s="422">
        <v>0.15999957250798899</v>
      </c>
      <c r="Z625" s="428"/>
    </row>
    <row r="626" spans="1:30" s="181" customFormat="1" ht="12.15" customHeight="1">
      <c r="A626" s="403" t="s">
        <v>1621</v>
      </c>
      <c r="B626" s="476">
        <v>43287</v>
      </c>
      <c r="C626" s="405" t="s">
        <v>1843</v>
      </c>
      <c r="D626" s="432" t="s">
        <v>1844</v>
      </c>
      <c r="E626" s="406">
        <v>1150</v>
      </c>
      <c r="F626" s="430" t="s">
        <v>345</v>
      </c>
      <c r="G626" s="474"/>
      <c r="H626" s="405"/>
      <c r="I626" s="474">
        <v>43288</v>
      </c>
      <c r="J626" s="412">
        <v>1150</v>
      </c>
      <c r="K626" s="406">
        <v>0</v>
      </c>
      <c r="L626" s="406"/>
      <c r="M626" s="405" t="s">
        <v>269</v>
      </c>
      <c r="N626" s="405" t="s">
        <v>270</v>
      </c>
      <c r="O626" s="413">
        <v>5</v>
      </c>
      <c r="P626" s="414"/>
      <c r="Q626" s="414"/>
      <c r="R626" s="414"/>
      <c r="S626" s="405" t="s">
        <v>271</v>
      </c>
      <c r="T626" s="414">
        <v>17</v>
      </c>
      <c r="U626" s="413">
        <v>85</v>
      </c>
      <c r="V626" s="405" t="s">
        <v>1845</v>
      </c>
      <c r="W626" s="404">
        <v>43287</v>
      </c>
      <c r="X626" s="419"/>
      <c r="Y626" s="422">
        <v>0.15999957250798899</v>
      </c>
      <c r="Z626" s="428"/>
    </row>
    <row r="627" spans="1:30" s="181" customFormat="1" ht="12.15" customHeight="1">
      <c r="A627" s="403" t="s">
        <v>1846</v>
      </c>
      <c r="B627" s="476">
        <v>43173</v>
      </c>
      <c r="C627" s="405" t="s">
        <v>1847</v>
      </c>
      <c r="D627" s="432" t="s">
        <v>1848</v>
      </c>
      <c r="E627" s="406">
        <v>6400</v>
      </c>
      <c r="F627" s="430" t="s">
        <v>1849</v>
      </c>
      <c r="G627" s="474">
        <v>43263</v>
      </c>
      <c r="H627" s="405">
        <v>90</v>
      </c>
      <c r="I627" s="474">
        <v>43287</v>
      </c>
      <c r="J627" s="412">
        <v>6400</v>
      </c>
      <c r="K627" s="406">
        <v>0</v>
      </c>
      <c r="L627" s="406">
        <v>386</v>
      </c>
      <c r="M627" s="405" t="s">
        <v>122</v>
      </c>
      <c r="N627" s="405" t="s">
        <v>1343</v>
      </c>
      <c r="O627" s="413">
        <v>2</v>
      </c>
      <c r="P627" s="414" t="s">
        <v>107</v>
      </c>
      <c r="Q627" s="414">
        <v>3200</v>
      </c>
      <c r="R627" s="414">
        <v>6400</v>
      </c>
      <c r="S627" s="405" t="s">
        <v>1344</v>
      </c>
      <c r="T627" s="414">
        <v>170</v>
      </c>
      <c r="U627" s="413">
        <v>340</v>
      </c>
      <c r="V627" s="405" t="s">
        <v>1850</v>
      </c>
      <c r="W627" s="404">
        <v>43166</v>
      </c>
      <c r="X627" s="419"/>
      <c r="Y627" s="422">
        <v>0.17</v>
      </c>
      <c r="Z627" s="428">
        <f>56200/1.17</f>
        <v>48034.188034188039</v>
      </c>
    </row>
    <row r="628" spans="1:30" s="181" customFormat="1" ht="12.15" customHeight="1">
      <c r="A628" s="403" t="s">
        <v>1846</v>
      </c>
      <c r="B628" s="476">
        <v>43223</v>
      </c>
      <c r="C628" s="405" t="s">
        <v>1851</v>
      </c>
      <c r="D628" s="432" t="s">
        <v>1852</v>
      </c>
      <c r="E628" s="406">
        <v>3570</v>
      </c>
      <c r="F628" s="430" t="s">
        <v>1853</v>
      </c>
      <c r="G628" s="474">
        <v>43283</v>
      </c>
      <c r="H628" s="405">
        <v>60</v>
      </c>
      <c r="I628" s="474">
        <v>43312</v>
      </c>
      <c r="J628" s="412">
        <v>3570</v>
      </c>
      <c r="K628" s="406">
        <v>0</v>
      </c>
      <c r="L628" s="406">
        <v>44</v>
      </c>
      <c r="M628" s="405" t="s">
        <v>1854</v>
      </c>
      <c r="N628" s="405" t="s">
        <v>1855</v>
      </c>
      <c r="O628" s="413">
        <v>0.17</v>
      </c>
      <c r="P628" s="414" t="s">
        <v>189</v>
      </c>
      <c r="Q628" s="414">
        <v>21000</v>
      </c>
      <c r="R628" s="414">
        <v>3570</v>
      </c>
      <c r="S628" s="405" t="s">
        <v>190</v>
      </c>
      <c r="T628" s="414">
        <v>170</v>
      </c>
      <c r="U628" s="413">
        <v>170</v>
      </c>
      <c r="V628" s="405" t="s">
        <v>1856</v>
      </c>
      <c r="W628" s="404">
        <v>43214</v>
      </c>
      <c r="X628" s="419"/>
      <c r="Y628" s="422">
        <v>0.15999857030988501</v>
      </c>
      <c r="Z628" s="428"/>
    </row>
    <row r="629" spans="1:30" s="181" customFormat="1" ht="12.15" customHeight="1">
      <c r="A629" s="403" t="s">
        <v>1846</v>
      </c>
      <c r="B629" s="476">
        <v>43246</v>
      </c>
      <c r="C629" s="405" t="s">
        <v>1851</v>
      </c>
      <c r="D629" s="432" t="s">
        <v>1852</v>
      </c>
      <c r="E629" s="406">
        <v>3570</v>
      </c>
      <c r="F629" s="430" t="s">
        <v>1857</v>
      </c>
      <c r="G629" s="474">
        <v>43306</v>
      </c>
      <c r="H629" s="405">
        <v>60</v>
      </c>
      <c r="I629" s="474">
        <v>43312</v>
      </c>
      <c r="J629" s="412">
        <v>3570</v>
      </c>
      <c r="K629" s="406">
        <v>0</v>
      </c>
      <c r="L629" s="406">
        <v>793</v>
      </c>
      <c r="M629" s="405" t="s">
        <v>1854</v>
      </c>
      <c r="N629" s="405" t="s">
        <v>1855</v>
      </c>
      <c r="O629" s="413">
        <v>0.17</v>
      </c>
      <c r="P629" s="414" t="s">
        <v>189</v>
      </c>
      <c r="Q629" s="414">
        <v>21000</v>
      </c>
      <c r="R629" s="414">
        <v>3570</v>
      </c>
      <c r="S629" s="405" t="s">
        <v>190</v>
      </c>
      <c r="T629" s="414">
        <v>170</v>
      </c>
      <c r="U629" s="413">
        <v>170</v>
      </c>
      <c r="V629" s="405" t="s">
        <v>1858</v>
      </c>
      <c r="W629" s="404">
        <v>43248</v>
      </c>
      <c r="X629" s="419"/>
      <c r="Y629" s="422">
        <v>0.15999857030988501</v>
      </c>
      <c r="Z629" s="428"/>
    </row>
    <row r="630" spans="1:30" s="181" customFormat="1" ht="12.15" customHeight="1">
      <c r="A630" s="403" t="s">
        <v>1846</v>
      </c>
      <c r="B630" s="476">
        <v>43242</v>
      </c>
      <c r="C630" s="405" t="s">
        <v>1859</v>
      </c>
      <c r="D630" s="432" t="s">
        <v>1860</v>
      </c>
      <c r="E630" s="406">
        <v>4800</v>
      </c>
      <c r="F630" s="430" t="s">
        <v>1861</v>
      </c>
      <c r="G630" s="474">
        <v>43302</v>
      </c>
      <c r="H630" s="405">
        <v>60</v>
      </c>
      <c r="I630" s="474">
        <v>43312</v>
      </c>
      <c r="J630" s="412">
        <v>4800</v>
      </c>
      <c r="K630" s="406">
        <v>0</v>
      </c>
      <c r="L630" s="406">
        <v>695</v>
      </c>
      <c r="M630" s="405" t="s">
        <v>342</v>
      </c>
      <c r="N630" s="405" t="s">
        <v>270</v>
      </c>
      <c r="O630" s="413">
        <v>0.34</v>
      </c>
      <c r="P630" s="414" t="s">
        <v>189</v>
      </c>
      <c r="Q630" s="414">
        <v>14117.647058823501</v>
      </c>
      <c r="R630" s="414">
        <v>4800</v>
      </c>
      <c r="S630" s="405" t="s">
        <v>271</v>
      </c>
      <c r="T630" s="414">
        <v>170</v>
      </c>
      <c r="U630" s="413">
        <v>340</v>
      </c>
      <c r="V630" s="405" t="s">
        <v>1862</v>
      </c>
      <c r="W630" s="404">
        <v>43241</v>
      </c>
      <c r="X630" s="419"/>
      <c r="Y630" s="422">
        <v>0.16000029000007199</v>
      </c>
      <c r="Z630" s="428"/>
    </row>
    <row r="631" spans="1:30" s="181" customFormat="1" ht="12.15" customHeight="1">
      <c r="A631" s="403" t="s">
        <v>1846</v>
      </c>
      <c r="B631" s="476">
        <v>43266</v>
      </c>
      <c r="C631" s="405" t="s">
        <v>1859</v>
      </c>
      <c r="D631" s="432" t="s">
        <v>1860</v>
      </c>
      <c r="E631" s="406">
        <v>3400</v>
      </c>
      <c r="F631" s="430" t="s">
        <v>1863</v>
      </c>
      <c r="G631" s="474">
        <v>43326</v>
      </c>
      <c r="H631" s="405">
        <v>60</v>
      </c>
      <c r="I631" s="474">
        <v>43312</v>
      </c>
      <c r="J631" s="412">
        <v>3400</v>
      </c>
      <c r="K631" s="406">
        <v>0</v>
      </c>
      <c r="L631" s="406">
        <v>457</v>
      </c>
      <c r="M631" s="405" t="s">
        <v>187</v>
      </c>
      <c r="N631" s="405" t="s">
        <v>188</v>
      </c>
      <c r="O631" s="413">
        <v>0.17</v>
      </c>
      <c r="P631" s="414" t="s">
        <v>189</v>
      </c>
      <c r="Q631" s="414">
        <v>20000</v>
      </c>
      <c r="R631" s="414">
        <v>3400</v>
      </c>
      <c r="S631" s="405" t="s">
        <v>190</v>
      </c>
      <c r="T631" s="414">
        <v>170</v>
      </c>
      <c r="U631" s="413">
        <v>170</v>
      </c>
      <c r="V631" s="405" t="s">
        <v>1864</v>
      </c>
      <c r="W631" s="404">
        <v>43270</v>
      </c>
      <c r="X631" s="419"/>
      <c r="Y631" s="422">
        <v>0.16000177412036001</v>
      </c>
      <c r="Z631" s="428"/>
    </row>
    <row r="632" spans="1:30" s="181" customFormat="1" ht="12.15" customHeight="1">
      <c r="A632" s="403" t="s">
        <v>1846</v>
      </c>
      <c r="B632" s="476">
        <v>43193</v>
      </c>
      <c r="C632" s="405" t="s">
        <v>1865</v>
      </c>
      <c r="D632" s="432" t="s">
        <v>1866</v>
      </c>
      <c r="E632" s="406">
        <v>90000</v>
      </c>
      <c r="F632" s="430" t="s">
        <v>1867</v>
      </c>
      <c r="G632" s="474">
        <v>43253</v>
      </c>
      <c r="H632" s="405">
        <v>60</v>
      </c>
      <c r="I632" s="474">
        <v>43285</v>
      </c>
      <c r="J632" s="412">
        <v>90000</v>
      </c>
      <c r="K632" s="406">
        <v>0</v>
      </c>
      <c r="L632" s="406">
        <v>146</v>
      </c>
      <c r="M632" s="405" t="s">
        <v>1868</v>
      </c>
      <c r="N632" s="405" t="s">
        <v>339</v>
      </c>
      <c r="O632" s="413">
        <v>30</v>
      </c>
      <c r="P632" s="414" t="s">
        <v>107</v>
      </c>
      <c r="Q632" s="414">
        <v>3000</v>
      </c>
      <c r="R632" s="414">
        <v>90000</v>
      </c>
      <c r="S632" s="405" t="s">
        <v>340</v>
      </c>
      <c r="T632" s="414">
        <v>170</v>
      </c>
      <c r="U632" s="413">
        <v>5100</v>
      </c>
      <c r="V632" s="405" t="s">
        <v>1869</v>
      </c>
      <c r="W632" s="404">
        <v>43183</v>
      </c>
      <c r="X632" s="419"/>
      <c r="Y632" s="422">
        <v>0.17</v>
      </c>
      <c r="Z632" s="428"/>
    </row>
    <row r="633" spans="1:30" s="181" customFormat="1" ht="12.15" customHeight="1">
      <c r="A633" s="403" t="s">
        <v>1846</v>
      </c>
      <c r="B633" s="476">
        <v>43266</v>
      </c>
      <c r="C633" s="405" t="s">
        <v>1870</v>
      </c>
      <c r="D633" s="432" t="s">
        <v>1871</v>
      </c>
      <c r="E633" s="406">
        <v>25500</v>
      </c>
      <c r="F633" s="430" t="s">
        <v>1872</v>
      </c>
      <c r="G633" s="474">
        <v>43296</v>
      </c>
      <c r="H633" s="405">
        <v>30</v>
      </c>
      <c r="I633" s="474">
        <v>43299</v>
      </c>
      <c r="J633" s="412">
        <v>25500</v>
      </c>
      <c r="K633" s="406">
        <v>0</v>
      </c>
      <c r="L633" s="406">
        <v>442</v>
      </c>
      <c r="M633" s="405" t="s">
        <v>1873</v>
      </c>
      <c r="N633" s="405" t="s">
        <v>743</v>
      </c>
      <c r="O633" s="413">
        <v>5</v>
      </c>
      <c r="P633" s="414" t="s">
        <v>107</v>
      </c>
      <c r="Q633" s="414">
        <v>5100</v>
      </c>
      <c r="R633" s="414">
        <v>25500</v>
      </c>
      <c r="S633" s="405" t="s">
        <v>744</v>
      </c>
      <c r="T633" s="414">
        <v>200</v>
      </c>
      <c r="U633" s="413">
        <v>1000</v>
      </c>
      <c r="V633" s="405" t="s">
        <v>1874</v>
      </c>
      <c r="W633" s="404">
        <v>43266</v>
      </c>
      <c r="X633" s="419"/>
      <c r="Y633" s="422">
        <v>0.15999992721569101</v>
      </c>
      <c r="Z633" s="428"/>
    </row>
    <row r="634" spans="1:30" s="181" customFormat="1" ht="12.15" customHeight="1">
      <c r="A634" s="403" t="s">
        <v>1846</v>
      </c>
      <c r="B634" s="476">
        <v>43018</v>
      </c>
      <c r="C634" s="405" t="s">
        <v>1875</v>
      </c>
      <c r="D634" s="432" t="s">
        <v>1876</v>
      </c>
      <c r="E634" s="406">
        <v>15500</v>
      </c>
      <c r="F634" s="430" t="s">
        <v>1877</v>
      </c>
      <c r="G634" s="474">
        <v>43108</v>
      </c>
      <c r="H634" s="405">
        <v>90</v>
      </c>
      <c r="I634" s="474" t="s">
        <v>1878</v>
      </c>
      <c r="J634" s="412">
        <v>1750</v>
      </c>
      <c r="K634" s="406">
        <v>0</v>
      </c>
      <c r="L634" s="406">
        <v>29</v>
      </c>
      <c r="M634" s="405" t="s">
        <v>346</v>
      </c>
      <c r="N634" s="405" t="s">
        <v>207</v>
      </c>
      <c r="O634" s="413">
        <v>0.56451612903225801</v>
      </c>
      <c r="P634" s="414" t="s">
        <v>107</v>
      </c>
      <c r="Q634" s="414">
        <v>3100</v>
      </c>
      <c r="R634" s="414">
        <v>15500</v>
      </c>
      <c r="S634" s="405" t="s">
        <v>347</v>
      </c>
      <c r="T634" s="414">
        <v>170</v>
      </c>
      <c r="U634" s="413">
        <v>95.9677419354839</v>
      </c>
      <c r="V634" s="405" t="s">
        <v>1879</v>
      </c>
      <c r="W634" s="404">
        <v>43008</v>
      </c>
      <c r="X634" s="419" t="s">
        <v>273</v>
      </c>
      <c r="Y634" s="422">
        <v>0.17</v>
      </c>
      <c r="AB634" s="181">
        <v>0.56451612903225801</v>
      </c>
      <c r="AC634" s="181">
        <v>95.9677419354839</v>
      </c>
      <c r="AD634" s="386"/>
    </row>
    <row r="635" spans="1:30" s="181" customFormat="1" ht="12.15" customHeight="1">
      <c r="A635" s="403" t="s">
        <v>1846</v>
      </c>
      <c r="B635" s="476">
        <v>43253</v>
      </c>
      <c r="C635" s="405" t="s">
        <v>1875</v>
      </c>
      <c r="D635" s="432" t="s">
        <v>1876</v>
      </c>
      <c r="E635" s="406">
        <v>5750</v>
      </c>
      <c r="F635" s="430" t="s">
        <v>1880</v>
      </c>
      <c r="G635" s="474">
        <v>43343</v>
      </c>
      <c r="H635" s="405">
        <v>90</v>
      </c>
      <c r="I635" s="474">
        <v>43293</v>
      </c>
      <c r="J635" s="412">
        <v>2750</v>
      </c>
      <c r="K635" s="406">
        <v>3000</v>
      </c>
      <c r="L635" s="406">
        <v>22</v>
      </c>
      <c r="M635" s="405" t="s">
        <v>232</v>
      </c>
      <c r="N635" s="405" t="s">
        <v>207</v>
      </c>
      <c r="O635" s="413">
        <v>0.95652173913043503</v>
      </c>
      <c r="P635" s="414" t="s">
        <v>107</v>
      </c>
      <c r="Q635" s="414">
        <v>2875</v>
      </c>
      <c r="R635" s="414">
        <v>5750</v>
      </c>
      <c r="S635" s="405" t="s">
        <v>347</v>
      </c>
      <c r="T635" s="414">
        <v>170</v>
      </c>
      <c r="U635" s="413">
        <v>162.60869565217399</v>
      </c>
      <c r="V635" s="405" t="s">
        <v>1881</v>
      </c>
      <c r="W635" s="404">
        <v>43217</v>
      </c>
      <c r="X635" s="419" t="s">
        <v>273</v>
      </c>
      <c r="Y635" s="422">
        <v>0.15999919304404001</v>
      </c>
      <c r="AB635" s="181">
        <v>0.95652173913043503</v>
      </c>
      <c r="AC635" s="181">
        <v>162.60869565217399</v>
      </c>
    </row>
    <row r="636" spans="1:30" s="181" customFormat="1" ht="12.15" customHeight="1">
      <c r="A636" s="403" t="s">
        <v>1846</v>
      </c>
      <c r="B636" s="476">
        <v>43103</v>
      </c>
      <c r="C636" s="405" t="s">
        <v>1875</v>
      </c>
      <c r="D636" s="432" t="s">
        <v>1876</v>
      </c>
      <c r="E636" s="406">
        <v>15500</v>
      </c>
      <c r="F636" s="430" t="s">
        <v>1882</v>
      </c>
      <c r="G636" s="474">
        <v>43193</v>
      </c>
      <c r="H636" s="405">
        <v>90</v>
      </c>
      <c r="I636" s="474">
        <v>43293</v>
      </c>
      <c r="J636" s="412">
        <v>15500</v>
      </c>
      <c r="K636" s="406">
        <v>0</v>
      </c>
      <c r="L636" s="406">
        <v>38</v>
      </c>
      <c r="M636" s="405" t="s">
        <v>896</v>
      </c>
      <c r="N636" s="405" t="s">
        <v>207</v>
      </c>
      <c r="O636" s="413">
        <v>5</v>
      </c>
      <c r="P636" s="414" t="s">
        <v>107</v>
      </c>
      <c r="Q636" s="414">
        <v>3100</v>
      </c>
      <c r="R636" s="414">
        <v>15500</v>
      </c>
      <c r="S636" s="405" t="s">
        <v>347</v>
      </c>
      <c r="T636" s="414">
        <v>170</v>
      </c>
      <c r="U636" s="413">
        <v>850</v>
      </c>
      <c r="V636" s="405" t="s">
        <v>1883</v>
      </c>
      <c r="W636" s="404">
        <v>43104</v>
      </c>
      <c r="X636" s="419"/>
      <c r="Y636" s="422">
        <v>0.17</v>
      </c>
    </row>
    <row r="637" spans="1:30" s="181" customFormat="1" ht="12.15" customHeight="1">
      <c r="A637" s="403" t="s">
        <v>1846</v>
      </c>
      <c r="B637" s="476">
        <v>43266</v>
      </c>
      <c r="C637" s="405" t="s">
        <v>1884</v>
      </c>
      <c r="D637" s="432" t="s">
        <v>1885</v>
      </c>
      <c r="E637" s="406">
        <v>9600</v>
      </c>
      <c r="F637" s="430" t="s">
        <v>1886</v>
      </c>
      <c r="G637" s="474">
        <v>43296</v>
      </c>
      <c r="H637" s="405">
        <v>30</v>
      </c>
      <c r="I637" s="474">
        <v>43304</v>
      </c>
      <c r="J637" s="412">
        <v>2350</v>
      </c>
      <c r="K637" s="406">
        <v>7250</v>
      </c>
      <c r="L637" s="406">
        <v>451</v>
      </c>
      <c r="M637" s="405" t="s">
        <v>232</v>
      </c>
      <c r="N637" s="405" t="s">
        <v>1343</v>
      </c>
      <c r="O637" s="413">
        <v>0.734375</v>
      </c>
      <c r="P637" s="414" t="s">
        <v>107</v>
      </c>
      <c r="Q637" s="414">
        <v>3200</v>
      </c>
      <c r="R637" s="414">
        <v>9600</v>
      </c>
      <c r="S637" s="405" t="s">
        <v>1344</v>
      </c>
      <c r="T637" s="414">
        <v>170</v>
      </c>
      <c r="U637" s="413">
        <v>124.84375</v>
      </c>
      <c r="V637" s="405" t="s">
        <v>1887</v>
      </c>
      <c r="W637" s="404">
        <v>43270</v>
      </c>
      <c r="X637" s="419" t="s">
        <v>273</v>
      </c>
      <c r="Y637" s="422">
        <v>0.16000029000007199</v>
      </c>
      <c r="AB637" s="181">
        <v>0.734375</v>
      </c>
      <c r="AC637" s="181">
        <v>124.84375</v>
      </c>
    </row>
    <row r="638" spans="1:30" s="181" customFormat="1" ht="12.15" customHeight="1">
      <c r="A638" s="403" t="s">
        <v>1846</v>
      </c>
      <c r="B638" s="476">
        <v>43256</v>
      </c>
      <c r="C638" s="405" t="s">
        <v>1884</v>
      </c>
      <c r="D638" s="432" t="s">
        <v>1885</v>
      </c>
      <c r="E638" s="406">
        <v>9600</v>
      </c>
      <c r="F638" s="430" t="s">
        <v>1888</v>
      </c>
      <c r="G638" s="474">
        <v>43286</v>
      </c>
      <c r="H638" s="405">
        <v>30</v>
      </c>
      <c r="I638" s="474">
        <v>43304</v>
      </c>
      <c r="J638" s="412">
        <v>9600</v>
      </c>
      <c r="K638" s="406">
        <v>0</v>
      </c>
      <c r="L638" s="406">
        <v>53</v>
      </c>
      <c r="M638" s="405" t="s">
        <v>232</v>
      </c>
      <c r="N638" s="405" t="s">
        <v>1343</v>
      </c>
      <c r="O638" s="413">
        <v>3</v>
      </c>
      <c r="P638" s="414" t="s">
        <v>107</v>
      </c>
      <c r="Q638" s="414">
        <v>3200</v>
      </c>
      <c r="R638" s="414">
        <v>9600</v>
      </c>
      <c r="S638" s="405" t="s">
        <v>1344</v>
      </c>
      <c r="T638" s="414">
        <v>170</v>
      </c>
      <c r="U638" s="413">
        <v>510</v>
      </c>
      <c r="V638" s="405" t="s">
        <v>1889</v>
      </c>
      <c r="W638" s="404">
        <v>43257</v>
      </c>
      <c r="X638" s="419"/>
      <c r="Y638" s="422">
        <v>0.16000029000007199</v>
      </c>
    </row>
    <row r="639" spans="1:30" s="181" customFormat="1" ht="12.15" customHeight="1">
      <c r="A639" s="403" t="s">
        <v>1846</v>
      </c>
      <c r="B639" s="476">
        <v>43250</v>
      </c>
      <c r="C639" s="405" t="s">
        <v>1890</v>
      </c>
      <c r="D639" s="432" t="s">
        <v>1891</v>
      </c>
      <c r="E639" s="406">
        <v>11600</v>
      </c>
      <c r="F639" s="430" t="s">
        <v>1892</v>
      </c>
      <c r="G639" s="474">
        <v>43310</v>
      </c>
      <c r="H639" s="405">
        <v>60</v>
      </c>
      <c r="I639" s="474">
        <v>43286</v>
      </c>
      <c r="J639" s="412">
        <v>11600</v>
      </c>
      <c r="K639" s="406">
        <v>0</v>
      </c>
      <c r="L639" s="406">
        <v>854</v>
      </c>
      <c r="M639" s="405" t="s">
        <v>1893</v>
      </c>
      <c r="N639" s="405" t="s">
        <v>1894</v>
      </c>
      <c r="O639" s="413">
        <v>4</v>
      </c>
      <c r="P639" s="414" t="s">
        <v>107</v>
      </c>
      <c r="Q639" s="414">
        <v>2900</v>
      </c>
      <c r="R639" s="414">
        <v>11600</v>
      </c>
      <c r="S639" s="405" t="s">
        <v>1895</v>
      </c>
      <c r="T639" s="414">
        <v>170</v>
      </c>
      <c r="U639" s="413">
        <v>680</v>
      </c>
      <c r="V639" s="405" t="s">
        <v>1896</v>
      </c>
      <c r="W639" s="404">
        <v>43250</v>
      </c>
      <c r="X639" s="419"/>
      <c r="Y639" s="422">
        <v>0.16</v>
      </c>
    </row>
    <row r="640" spans="1:30" s="181" customFormat="1" ht="12.15" customHeight="1">
      <c r="A640" s="403" t="s">
        <v>1846</v>
      </c>
      <c r="B640" s="476">
        <v>43284</v>
      </c>
      <c r="C640" s="405" t="s">
        <v>1897</v>
      </c>
      <c r="D640" s="432" t="s">
        <v>1898</v>
      </c>
      <c r="E640" s="406">
        <v>4650</v>
      </c>
      <c r="F640" s="430" t="s">
        <v>1899</v>
      </c>
      <c r="G640" s="474">
        <v>43374</v>
      </c>
      <c r="H640" s="405">
        <v>90</v>
      </c>
      <c r="I640" s="474">
        <v>43304</v>
      </c>
      <c r="J640" s="412">
        <v>4650</v>
      </c>
      <c r="K640" s="406">
        <v>0</v>
      </c>
      <c r="L640" s="406">
        <v>31</v>
      </c>
      <c r="M640" s="405" t="s">
        <v>1900</v>
      </c>
      <c r="N640" s="405" t="s">
        <v>1901</v>
      </c>
      <c r="O640" s="413">
        <v>1</v>
      </c>
      <c r="P640" s="414" t="s">
        <v>107</v>
      </c>
      <c r="Q640" s="414">
        <v>4650</v>
      </c>
      <c r="R640" s="414">
        <v>4650</v>
      </c>
      <c r="S640" s="405" t="s">
        <v>1902</v>
      </c>
      <c r="T640" s="414">
        <v>170</v>
      </c>
      <c r="U640" s="413">
        <v>170</v>
      </c>
      <c r="V640" s="405" t="s">
        <v>1903</v>
      </c>
      <c r="W640" s="404">
        <v>43284</v>
      </c>
      <c r="X640" s="419"/>
      <c r="Y640" s="422">
        <v>0.160000199569927</v>
      </c>
    </row>
    <row r="641" spans="1:29" s="181" customFormat="1" ht="12.15" customHeight="1">
      <c r="A641" s="403" t="s">
        <v>1846</v>
      </c>
      <c r="B641" s="476">
        <v>43284</v>
      </c>
      <c r="C641" s="405" t="s">
        <v>1897</v>
      </c>
      <c r="D641" s="432" t="s">
        <v>1898</v>
      </c>
      <c r="E641" s="406">
        <v>2500</v>
      </c>
      <c r="F641" s="430" t="s">
        <v>1904</v>
      </c>
      <c r="G641" s="474">
        <v>43374</v>
      </c>
      <c r="H641" s="405">
        <v>90</v>
      </c>
      <c r="I641" s="474">
        <v>43304</v>
      </c>
      <c r="J641" s="412">
        <v>2500</v>
      </c>
      <c r="K641" s="406">
        <v>0</v>
      </c>
      <c r="L641" s="406">
        <v>31</v>
      </c>
      <c r="M641" s="405" t="s">
        <v>342</v>
      </c>
      <c r="N641" s="405" t="s">
        <v>188</v>
      </c>
      <c r="O641" s="413">
        <v>0.17</v>
      </c>
      <c r="P641" s="414" t="s">
        <v>189</v>
      </c>
      <c r="Q641" s="414">
        <v>14705.8823529412</v>
      </c>
      <c r="R641" s="414">
        <v>2500</v>
      </c>
      <c r="S641" s="405" t="s">
        <v>1126</v>
      </c>
      <c r="T641" s="414">
        <v>170</v>
      </c>
      <c r="U641" s="413">
        <v>170</v>
      </c>
      <c r="V641" s="405" t="s">
        <v>1903</v>
      </c>
      <c r="W641" s="404">
        <v>43284</v>
      </c>
      <c r="X641" s="419"/>
      <c r="Y641" s="422">
        <v>0.16000129920145501</v>
      </c>
    </row>
    <row r="642" spans="1:29" s="181" customFormat="1" ht="12.15" customHeight="1">
      <c r="A642" s="403" t="s">
        <v>1846</v>
      </c>
      <c r="B642" s="476">
        <v>43287</v>
      </c>
      <c r="C642" s="405" t="s">
        <v>1905</v>
      </c>
      <c r="D642" s="432" t="s">
        <v>1906</v>
      </c>
      <c r="E642" s="406">
        <v>2850</v>
      </c>
      <c r="F642" s="430" t="s">
        <v>1907</v>
      </c>
      <c r="G642" s="474">
        <v>43317</v>
      </c>
      <c r="H642" s="405">
        <v>30</v>
      </c>
      <c r="I642" s="474">
        <v>43297</v>
      </c>
      <c r="J642" s="412">
        <v>2850</v>
      </c>
      <c r="K642" s="406">
        <v>0</v>
      </c>
      <c r="L642" s="406">
        <v>97</v>
      </c>
      <c r="M642" s="405" t="s">
        <v>325</v>
      </c>
      <c r="N642" s="405" t="s">
        <v>141</v>
      </c>
      <c r="O642" s="413">
        <v>1</v>
      </c>
      <c r="P642" s="414" t="s">
        <v>107</v>
      </c>
      <c r="Q642" s="414">
        <v>2850</v>
      </c>
      <c r="R642" s="414">
        <v>2850</v>
      </c>
      <c r="S642" s="405" t="s">
        <v>142</v>
      </c>
      <c r="T642" s="414">
        <v>170</v>
      </c>
      <c r="U642" s="413">
        <v>170</v>
      </c>
      <c r="V642" s="405" t="s">
        <v>1908</v>
      </c>
      <c r="W642" s="404">
        <v>43288</v>
      </c>
      <c r="X642" s="419"/>
      <c r="Y642" s="422">
        <v>0.15999837193211</v>
      </c>
    </row>
    <row r="643" spans="1:29" s="181" customFormat="1" ht="12.15" customHeight="1">
      <c r="A643" s="403" t="s">
        <v>1846</v>
      </c>
      <c r="B643" s="476">
        <v>43257</v>
      </c>
      <c r="C643" s="405" t="s">
        <v>1909</v>
      </c>
      <c r="D643" s="432" t="s">
        <v>1910</v>
      </c>
      <c r="E643" s="406">
        <v>2100</v>
      </c>
      <c r="F643" s="430" t="s">
        <v>1911</v>
      </c>
      <c r="G643" s="474">
        <v>43287</v>
      </c>
      <c r="H643" s="405">
        <v>30</v>
      </c>
      <c r="I643" s="474">
        <v>43307</v>
      </c>
      <c r="J643" s="412">
        <v>2100</v>
      </c>
      <c r="K643" s="406">
        <v>0</v>
      </c>
      <c r="L643" s="406">
        <v>96</v>
      </c>
      <c r="M643" s="405" t="s">
        <v>1912</v>
      </c>
      <c r="N643" s="405" t="s">
        <v>270</v>
      </c>
      <c r="O643" s="413">
        <v>0.17</v>
      </c>
      <c r="P643" s="414" t="s">
        <v>189</v>
      </c>
      <c r="Q643" s="414">
        <v>12352.9411764706</v>
      </c>
      <c r="R643" s="414">
        <v>2100</v>
      </c>
      <c r="S643" s="405" t="s">
        <v>271</v>
      </c>
      <c r="T643" s="414">
        <v>170</v>
      </c>
      <c r="U643" s="413">
        <v>170</v>
      </c>
      <c r="V643" s="405" t="s">
        <v>1913</v>
      </c>
      <c r="W643" s="404">
        <v>43258</v>
      </c>
      <c r="X643" s="419"/>
      <c r="Y643" s="422">
        <v>0.160003093341582</v>
      </c>
    </row>
    <row r="644" spans="1:29" s="181" customFormat="1" ht="12.15" customHeight="1">
      <c r="A644" s="403" t="s">
        <v>1846</v>
      </c>
      <c r="B644" s="476">
        <v>43137</v>
      </c>
      <c r="C644" s="405" t="s">
        <v>1914</v>
      </c>
      <c r="D644" s="432" t="s">
        <v>1915</v>
      </c>
      <c r="E644" s="406">
        <v>54000</v>
      </c>
      <c r="F644" s="430" t="s">
        <v>1916</v>
      </c>
      <c r="G644" s="474">
        <v>43197</v>
      </c>
      <c r="H644" s="405">
        <v>60</v>
      </c>
      <c r="I644" s="474" t="s">
        <v>1917</v>
      </c>
      <c r="J644" s="412">
        <v>23300</v>
      </c>
      <c r="K644" s="406">
        <v>0</v>
      </c>
      <c r="L644" s="406">
        <v>155</v>
      </c>
      <c r="M644" s="405" t="s">
        <v>1918</v>
      </c>
      <c r="N644" s="405" t="s">
        <v>588</v>
      </c>
      <c r="O644" s="413">
        <v>1.7259259259259301</v>
      </c>
      <c r="P644" s="414" t="s">
        <v>107</v>
      </c>
      <c r="Q644" s="414">
        <v>13500</v>
      </c>
      <c r="R644" s="414">
        <v>54000</v>
      </c>
      <c r="S644" s="405" t="s">
        <v>247</v>
      </c>
      <c r="T644" s="414">
        <v>900</v>
      </c>
      <c r="U644" s="413">
        <v>1553.3333333333301</v>
      </c>
      <c r="V644" s="405" t="s">
        <v>1919</v>
      </c>
      <c r="W644" s="404">
        <v>43125</v>
      </c>
      <c r="X644" s="419" t="s">
        <v>273</v>
      </c>
      <c r="Y644" s="422">
        <v>0.17</v>
      </c>
      <c r="AB644" s="181">
        <v>1.7259259259259301</v>
      </c>
      <c r="AC644" s="181">
        <v>1553.3333333333301</v>
      </c>
    </row>
    <row r="645" spans="1:29" s="181" customFormat="1" ht="12.15" customHeight="1">
      <c r="A645" s="403" t="s">
        <v>1846</v>
      </c>
      <c r="B645" s="476">
        <v>43227</v>
      </c>
      <c r="C645" s="405" t="s">
        <v>1914</v>
      </c>
      <c r="D645" s="432" t="s">
        <v>1915</v>
      </c>
      <c r="E645" s="406">
        <v>54000</v>
      </c>
      <c r="F645" s="430" t="s">
        <v>1920</v>
      </c>
      <c r="G645" s="474">
        <v>43287</v>
      </c>
      <c r="H645" s="405">
        <v>60</v>
      </c>
      <c r="I645" s="474">
        <v>43283</v>
      </c>
      <c r="J645" s="412">
        <v>14300</v>
      </c>
      <c r="K645" s="406">
        <v>39700</v>
      </c>
      <c r="L645" s="406">
        <v>76</v>
      </c>
      <c r="M645" s="405" t="s">
        <v>246</v>
      </c>
      <c r="N645" s="405" t="s">
        <v>588</v>
      </c>
      <c r="O645" s="413">
        <v>1.05925925925926</v>
      </c>
      <c r="P645" s="414" t="s">
        <v>107</v>
      </c>
      <c r="Q645" s="414">
        <v>13500</v>
      </c>
      <c r="R645" s="414">
        <v>54000</v>
      </c>
      <c r="S645" s="405" t="s">
        <v>247</v>
      </c>
      <c r="T645" s="414">
        <v>900</v>
      </c>
      <c r="U645" s="413">
        <v>953.33333333333303</v>
      </c>
      <c r="V645" s="405" t="s">
        <v>1921</v>
      </c>
      <c r="W645" s="404">
        <v>43224</v>
      </c>
      <c r="X645" s="419" t="s">
        <v>273</v>
      </c>
      <c r="Y645" s="422">
        <v>0.16000010311112001</v>
      </c>
      <c r="AB645" s="181">
        <v>1.05925925925926</v>
      </c>
      <c r="AC645" s="181">
        <v>953.33333333333303</v>
      </c>
    </row>
    <row r="646" spans="1:29" s="181" customFormat="1" ht="12.15" customHeight="1">
      <c r="A646" s="403" t="s">
        <v>1846</v>
      </c>
      <c r="B646" s="476">
        <v>43137</v>
      </c>
      <c r="C646" s="405" t="s">
        <v>1914</v>
      </c>
      <c r="D646" s="432" t="s">
        <v>1915</v>
      </c>
      <c r="E646" s="406">
        <v>2800</v>
      </c>
      <c r="F646" s="430" t="s">
        <v>1916</v>
      </c>
      <c r="G646" s="474">
        <v>43197</v>
      </c>
      <c r="H646" s="405">
        <v>60</v>
      </c>
      <c r="I646" s="474">
        <v>43283</v>
      </c>
      <c r="J646" s="412">
        <v>2800</v>
      </c>
      <c r="K646" s="406">
        <v>0</v>
      </c>
      <c r="L646" s="406">
        <v>155</v>
      </c>
      <c r="M646" s="405" t="s">
        <v>1922</v>
      </c>
      <c r="N646" s="405" t="s">
        <v>412</v>
      </c>
      <c r="O646" s="413">
        <v>1</v>
      </c>
      <c r="P646" s="414" t="s">
        <v>107</v>
      </c>
      <c r="Q646" s="414">
        <v>2800</v>
      </c>
      <c r="R646" s="414">
        <v>2800</v>
      </c>
      <c r="S646" s="405" t="s">
        <v>413</v>
      </c>
      <c r="T646" s="414">
        <v>170</v>
      </c>
      <c r="U646" s="413">
        <v>170</v>
      </c>
      <c r="V646" s="405" t="s">
        <v>1923</v>
      </c>
      <c r="W646" s="404">
        <v>43130</v>
      </c>
      <c r="X646" s="419"/>
      <c r="Y646" s="422">
        <v>0.17</v>
      </c>
    </row>
    <row r="647" spans="1:29" s="181" customFormat="1" ht="12.15" customHeight="1">
      <c r="A647" s="403" t="s">
        <v>1846</v>
      </c>
      <c r="B647" s="476">
        <v>43185</v>
      </c>
      <c r="C647" s="405" t="s">
        <v>1914</v>
      </c>
      <c r="D647" s="432" t="s">
        <v>1915</v>
      </c>
      <c r="E647" s="406">
        <v>54000</v>
      </c>
      <c r="F647" s="430" t="s">
        <v>1924</v>
      </c>
      <c r="G647" s="474">
        <v>43245</v>
      </c>
      <c r="H647" s="405">
        <v>60</v>
      </c>
      <c r="I647" s="474">
        <v>43283</v>
      </c>
      <c r="J647" s="412">
        <v>54000</v>
      </c>
      <c r="K647" s="406">
        <v>0</v>
      </c>
      <c r="L647" s="406">
        <v>557</v>
      </c>
      <c r="M647" s="405" t="s">
        <v>246</v>
      </c>
      <c r="N647" s="405" t="s">
        <v>588</v>
      </c>
      <c r="O647" s="413">
        <v>4</v>
      </c>
      <c r="P647" s="414" t="s">
        <v>107</v>
      </c>
      <c r="Q647" s="414">
        <v>13500</v>
      </c>
      <c r="R647" s="414">
        <v>54000</v>
      </c>
      <c r="S647" s="405" t="s">
        <v>247</v>
      </c>
      <c r="T647" s="414">
        <v>900</v>
      </c>
      <c r="U647" s="413">
        <v>3600</v>
      </c>
      <c r="V647" s="405" t="s">
        <v>1925</v>
      </c>
      <c r="W647" s="404">
        <v>43182</v>
      </c>
      <c r="X647" s="419"/>
      <c r="Y647" s="422">
        <v>0.17</v>
      </c>
    </row>
    <row r="648" spans="1:29" s="181" customFormat="1" ht="12.15" customHeight="1">
      <c r="A648" s="403" t="s">
        <v>1846</v>
      </c>
      <c r="B648" s="476">
        <v>43200</v>
      </c>
      <c r="C648" s="405" t="s">
        <v>1914</v>
      </c>
      <c r="D648" s="432" t="s">
        <v>1915</v>
      </c>
      <c r="E648" s="406">
        <v>5600</v>
      </c>
      <c r="F648" s="430" t="s">
        <v>1926</v>
      </c>
      <c r="G648" s="474">
        <v>43260</v>
      </c>
      <c r="H648" s="405">
        <v>60</v>
      </c>
      <c r="I648" s="474">
        <v>43283</v>
      </c>
      <c r="J648" s="412">
        <v>5600</v>
      </c>
      <c r="K648" s="406">
        <v>0</v>
      </c>
      <c r="L648" s="406">
        <v>211</v>
      </c>
      <c r="M648" s="405" t="s">
        <v>1282</v>
      </c>
      <c r="N648" s="405" t="s">
        <v>412</v>
      </c>
      <c r="O648" s="413">
        <v>2</v>
      </c>
      <c r="P648" s="414" t="s">
        <v>107</v>
      </c>
      <c r="Q648" s="414">
        <v>2800</v>
      </c>
      <c r="R648" s="414">
        <v>5600</v>
      </c>
      <c r="S648" s="405" t="s">
        <v>413</v>
      </c>
      <c r="T648" s="414">
        <v>170</v>
      </c>
      <c r="U648" s="413">
        <v>340</v>
      </c>
      <c r="V648" s="405" t="s">
        <v>1927</v>
      </c>
      <c r="W648" s="404">
        <v>43198</v>
      </c>
      <c r="X648" s="419"/>
      <c r="Y648" s="422">
        <v>0.17</v>
      </c>
    </row>
    <row r="649" spans="1:29" s="181" customFormat="1" ht="12.15" customHeight="1">
      <c r="A649" s="403" t="s">
        <v>1846</v>
      </c>
      <c r="B649" s="476">
        <v>43291</v>
      </c>
      <c r="C649" s="405" t="s">
        <v>1928</v>
      </c>
      <c r="D649" s="432" t="s">
        <v>1929</v>
      </c>
      <c r="E649" s="406">
        <v>3800</v>
      </c>
      <c r="F649" s="430" t="s">
        <v>1930</v>
      </c>
      <c r="G649" s="474">
        <v>43291</v>
      </c>
      <c r="H649" s="405" t="s">
        <v>132</v>
      </c>
      <c r="I649" s="474">
        <v>43290</v>
      </c>
      <c r="J649" s="412">
        <v>3800</v>
      </c>
      <c r="K649" s="406">
        <v>0</v>
      </c>
      <c r="L649" s="406">
        <v>187</v>
      </c>
      <c r="M649" s="405" t="s">
        <v>325</v>
      </c>
      <c r="N649" s="405" t="s">
        <v>141</v>
      </c>
      <c r="O649" s="413">
        <v>1</v>
      </c>
      <c r="P649" s="414" t="s">
        <v>107</v>
      </c>
      <c r="Q649" s="414">
        <v>3800</v>
      </c>
      <c r="R649" s="414">
        <v>3800</v>
      </c>
      <c r="S649" s="405" t="s">
        <v>142</v>
      </c>
      <c r="T649" s="414">
        <v>170</v>
      </c>
      <c r="U649" s="413">
        <v>170</v>
      </c>
      <c r="V649" s="405" t="s">
        <v>1931</v>
      </c>
      <c r="W649" s="404">
        <v>43291</v>
      </c>
      <c r="X649" s="419"/>
      <c r="Y649" s="422">
        <v>0.16000073263204201</v>
      </c>
    </row>
    <row r="650" spans="1:29" s="181" customFormat="1" ht="12.15" customHeight="1">
      <c r="A650" s="403" t="s">
        <v>1846</v>
      </c>
      <c r="B650" s="476">
        <v>43202</v>
      </c>
      <c r="C650" s="405" t="s">
        <v>1932</v>
      </c>
      <c r="D650" s="432" t="s">
        <v>1933</v>
      </c>
      <c r="E650" s="406">
        <v>7000</v>
      </c>
      <c r="F650" s="430" t="s">
        <v>1934</v>
      </c>
      <c r="G650" s="474">
        <v>43232</v>
      </c>
      <c r="H650" s="405">
        <v>30</v>
      </c>
      <c r="I650" s="474">
        <v>43308</v>
      </c>
      <c r="J650" s="412">
        <v>7000</v>
      </c>
      <c r="K650" s="406">
        <v>0</v>
      </c>
      <c r="L650" s="406">
        <v>323</v>
      </c>
      <c r="M650" s="405" t="s">
        <v>797</v>
      </c>
      <c r="N650" s="405" t="s">
        <v>134</v>
      </c>
      <c r="O650" s="413">
        <v>2</v>
      </c>
      <c r="P650" s="414" t="s">
        <v>107</v>
      </c>
      <c r="Q650" s="414">
        <v>3500</v>
      </c>
      <c r="R650" s="414">
        <v>7000</v>
      </c>
      <c r="S650" s="405" t="s">
        <v>135</v>
      </c>
      <c r="T650" s="414">
        <v>170</v>
      </c>
      <c r="U650" s="413">
        <v>340</v>
      </c>
      <c r="V650" s="405" t="s">
        <v>1935</v>
      </c>
      <c r="W650" s="404">
        <v>43201</v>
      </c>
      <c r="X650" s="419"/>
      <c r="Y650" s="422">
        <v>0.17</v>
      </c>
    </row>
    <row r="651" spans="1:29" s="181" customFormat="1" ht="12.15" customHeight="1">
      <c r="A651" s="403" t="s">
        <v>1846</v>
      </c>
      <c r="B651" s="476">
        <v>43185</v>
      </c>
      <c r="C651" s="405" t="s">
        <v>1936</v>
      </c>
      <c r="D651" s="432" t="s">
        <v>1937</v>
      </c>
      <c r="E651" s="406">
        <v>6800</v>
      </c>
      <c r="F651" s="430" t="s">
        <v>1938</v>
      </c>
      <c r="G651" s="474">
        <v>43185</v>
      </c>
      <c r="H651" s="405" t="s">
        <v>594</v>
      </c>
      <c r="I651" s="474">
        <v>43307</v>
      </c>
      <c r="J651" s="412">
        <v>6800</v>
      </c>
      <c r="K651" s="406">
        <v>0</v>
      </c>
      <c r="L651" s="406">
        <v>573</v>
      </c>
      <c r="M651" s="405" t="s">
        <v>250</v>
      </c>
      <c r="N651" s="405" t="s">
        <v>757</v>
      </c>
      <c r="O651" s="413">
        <v>2</v>
      </c>
      <c r="P651" s="414" t="s">
        <v>107</v>
      </c>
      <c r="Q651" s="414">
        <v>3400</v>
      </c>
      <c r="R651" s="414">
        <v>6800</v>
      </c>
      <c r="S651" s="405" t="s">
        <v>758</v>
      </c>
      <c r="T651" s="414">
        <v>170</v>
      </c>
      <c r="U651" s="413">
        <v>340</v>
      </c>
      <c r="V651" s="405" t="s">
        <v>1939</v>
      </c>
      <c r="W651" s="404">
        <v>43186</v>
      </c>
      <c r="X651" s="419"/>
      <c r="Y651" s="422">
        <v>0.17</v>
      </c>
    </row>
    <row r="652" spans="1:29" s="181" customFormat="1" ht="12.15" customHeight="1">
      <c r="A652" s="403" t="s">
        <v>1846</v>
      </c>
      <c r="B652" s="476">
        <v>43186</v>
      </c>
      <c r="C652" s="405" t="s">
        <v>1936</v>
      </c>
      <c r="D652" s="432" t="s">
        <v>1937</v>
      </c>
      <c r="E652" s="406">
        <v>5200</v>
      </c>
      <c r="F652" s="430" t="s">
        <v>1940</v>
      </c>
      <c r="G652" s="474">
        <v>43186</v>
      </c>
      <c r="H652" s="405" t="s">
        <v>594</v>
      </c>
      <c r="I652" s="474">
        <v>43307</v>
      </c>
      <c r="J652" s="412">
        <v>5200</v>
      </c>
      <c r="K652" s="406">
        <v>0</v>
      </c>
      <c r="L652" s="406">
        <v>588</v>
      </c>
      <c r="M652" s="405" t="s">
        <v>487</v>
      </c>
      <c r="N652" s="405" t="s">
        <v>188</v>
      </c>
      <c r="O652" s="413">
        <v>2</v>
      </c>
      <c r="P652" s="414" t="s">
        <v>107</v>
      </c>
      <c r="Q652" s="414">
        <v>2600</v>
      </c>
      <c r="R652" s="414">
        <v>5200</v>
      </c>
      <c r="S652" s="405" t="s">
        <v>190</v>
      </c>
      <c r="T652" s="414">
        <v>170</v>
      </c>
      <c r="U652" s="413">
        <v>340</v>
      </c>
      <c r="V652" s="405" t="s">
        <v>1941</v>
      </c>
      <c r="W652" s="404">
        <v>43186</v>
      </c>
      <c r="X652" s="419"/>
      <c r="Y652" s="422">
        <v>0.17</v>
      </c>
    </row>
    <row r="653" spans="1:29" s="181" customFormat="1" ht="12.15" customHeight="1">
      <c r="A653" s="403" t="s">
        <v>1846</v>
      </c>
      <c r="B653" s="476">
        <v>43292</v>
      </c>
      <c r="C653" s="405" t="s">
        <v>1942</v>
      </c>
      <c r="D653" s="432" t="s">
        <v>1943</v>
      </c>
      <c r="E653" s="406">
        <v>5800</v>
      </c>
      <c r="F653" s="430" t="s">
        <v>1944</v>
      </c>
      <c r="G653" s="474">
        <v>43292</v>
      </c>
      <c r="H653" s="405" t="s">
        <v>220</v>
      </c>
      <c r="I653" s="474">
        <v>43291</v>
      </c>
      <c r="J653" s="412">
        <v>5800</v>
      </c>
      <c r="K653" s="406">
        <v>0</v>
      </c>
      <c r="L653" s="406">
        <v>219</v>
      </c>
      <c r="M653" s="405" t="s">
        <v>1430</v>
      </c>
      <c r="N653" s="405" t="s">
        <v>1431</v>
      </c>
      <c r="O653" s="413">
        <v>1</v>
      </c>
      <c r="P653" s="414" t="s">
        <v>107</v>
      </c>
      <c r="Q653" s="414">
        <v>5800</v>
      </c>
      <c r="R653" s="414">
        <v>5800</v>
      </c>
      <c r="S653" s="405" t="s">
        <v>1432</v>
      </c>
      <c r="T653" s="414">
        <v>170</v>
      </c>
      <c r="U653" s="413">
        <v>170</v>
      </c>
      <c r="V653" s="405" t="s">
        <v>1945</v>
      </c>
      <c r="W653" s="404">
        <v>43293</v>
      </c>
      <c r="X653" s="419"/>
      <c r="Y653" s="422">
        <v>0.16</v>
      </c>
    </row>
    <row r="654" spans="1:29" s="181" customFormat="1" ht="12.15" customHeight="1">
      <c r="A654" s="403" t="s">
        <v>1846</v>
      </c>
      <c r="B654" s="476">
        <v>43297</v>
      </c>
      <c r="C654" s="405" t="s">
        <v>1942</v>
      </c>
      <c r="D654" s="432" t="s">
        <v>1943</v>
      </c>
      <c r="E654" s="406">
        <v>340</v>
      </c>
      <c r="F654" s="430" t="s">
        <v>1946</v>
      </c>
      <c r="G654" s="474">
        <v>43297</v>
      </c>
      <c r="H654" s="405" t="s">
        <v>220</v>
      </c>
      <c r="I654" s="474">
        <v>43307</v>
      </c>
      <c r="J654" s="412">
        <v>340</v>
      </c>
      <c r="K654" s="406">
        <v>0</v>
      </c>
      <c r="L654" s="406">
        <v>348</v>
      </c>
      <c r="M654" s="405" t="s">
        <v>1634</v>
      </c>
      <c r="N654" s="405" t="s">
        <v>1947</v>
      </c>
      <c r="O654" s="413">
        <v>1</v>
      </c>
      <c r="P654" s="414" t="s">
        <v>107</v>
      </c>
      <c r="Q654" s="414">
        <v>340</v>
      </c>
      <c r="R654" s="414">
        <v>340</v>
      </c>
      <c r="S654" s="405" t="s">
        <v>1948</v>
      </c>
      <c r="T654" s="414">
        <v>25</v>
      </c>
      <c r="U654" s="413">
        <v>25</v>
      </c>
      <c r="V654" s="405" t="s">
        <v>1949</v>
      </c>
      <c r="W654" s="404">
        <v>43295</v>
      </c>
      <c r="X654" s="419"/>
      <c r="Y654" s="422">
        <v>0.160013647219379</v>
      </c>
    </row>
    <row r="655" spans="1:29" s="181" customFormat="1" ht="12.15" customHeight="1">
      <c r="A655" s="403" t="s">
        <v>1846</v>
      </c>
      <c r="B655" s="476">
        <v>43292</v>
      </c>
      <c r="C655" s="405" t="s">
        <v>1950</v>
      </c>
      <c r="D655" s="432" t="s">
        <v>1951</v>
      </c>
      <c r="E655" s="406">
        <v>12500</v>
      </c>
      <c r="F655" s="430" t="s">
        <v>1952</v>
      </c>
      <c r="G655" s="474">
        <v>43292</v>
      </c>
      <c r="H655" s="405" t="s">
        <v>220</v>
      </c>
      <c r="I655" s="474">
        <v>43302</v>
      </c>
      <c r="J655" s="412">
        <v>12500</v>
      </c>
      <c r="K655" s="406">
        <v>0</v>
      </c>
      <c r="L655" s="406">
        <v>210</v>
      </c>
      <c r="M655" s="405" t="s">
        <v>332</v>
      </c>
      <c r="N655" s="405" t="s">
        <v>1953</v>
      </c>
      <c r="O655" s="413">
        <v>5</v>
      </c>
      <c r="P655" s="414" t="s">
        <v>107</v>
      </c>
      <c r="Q655" s="414">
        <v>2500</v>
      </c>
      <c r="R655" s="414">
        <v>12500</v>
      </c>
      <c r="S655" s="405" t="s">
        <v>1954</v>
      </c>
      <c r="T655" s="414">
        <v>170</v>
      </c>
      <c r="U655" s="413">
        <v>850</v>
      </c>
      <c r="V655" s="405" t="s">
        <v>1955</v>
      </c>
      <c r="W655" s="404">
        <v>43287</v>
      </c>
      <c r="X655" s="419"/>
      <c r="Y655" s="422">
        <v>0.16000022272004299</v>
      </c>
    </row>
    <row r="656" spans="1:29" s="181" customFormat="1" ht="12.15" customHeight="1">
      <c r="A656" s="403" t="s">
        <v>1846</v>
      </c>
      <c r="B656" s="476">
        <v>43304</v>
      </c>
      <c r="C656" s="405" t="s">
        <v>1956</v>
      </c>
      <c r="D656" s="432" t="s">
        <v>1957</v>
      </c>
      <c r="E656" s="406">
        <v>4000</v>
      </c>
      <c r="F656" s="430" t="s">
        <v>1958</v>
      </c>
      <c r="G656" s="474">
        <v>43304</v>
      </c>
      <c r="H656" s="405" t="s">
        <v>220</v>
      </c>
      <c r="I656" s="474">
        <v>43312</v>
      </c>
      <c r="J656" s="412">
        <v>4000</v>
      </c>
      <c r="K656" s="406">
        <v>0</v>
      </c>
      <c r="L656" s="406">
        <v>668</v>
      </c>
      <c r="M656" s="405" t="s">
        <v>1959</v>
      </c>
      <c r="N656" s="405" t="s">
        <v>1091</v>
      </c>
      <c r="O656" s="413">
        <v>1</v>
      </c>
      <c r="P656" s="414" t="s">
        <v>107</v>
      </c>
      <c r="Q656" s="414">
        <v>4000</v>
      </c>
      <c r="R656" s="414">
        <v>4000</v>
      </c>
      <c r="S656" s="405" t="s">
        <v>1960</v>
      </c>
      <c r="T656" s="414">
        <v>200</v>
      </c>
      <c r="U656" s="413">
        <v>200</v>
      </c>
      <c r="V656" s="405" t="s">
        <v>1961</v>
      </c>
      <c r="W656" s="404">
        <v>43301</v>
      </c>
      <c r="X656" s="419"/>
      <c r="Y656" s="422">
        <v>0.15999860800167001</v>
      </c>
    </row>
    <row r="657" spans="1:29" s="181" customFormat="1" ht="12.15" customHeight="1">
      <c r="A657" s="403" t="s">
        <v>1846</v>
      </c>
      <c r="B657" s="476">
        <v>43298</v>
      </c>
      <c r="C657" s="405" t="s">
        <v>1962</v>
      </c>
      <c r="D657" s="432" t="s">
        <v>1963</v>
      </c>
      <c r="E657" s="406">
        <v>6600</v>
      </c>
      <c r="F657" s="430" t="s">
        <v>1964</v>
      </c>
      <c r="G657" s="474">
        <v>43298</v>
      </c>
      <c r="H657" s="405" t="s">
        <v>220</v>
      </c>
      <c r="I657" s="474">
        <v>43306</v>
      </c>
      <c r="J657" s="412">
        <v>6600</v>
      </c>
      <c r="K657" s="406">
        <v>0</v>
      </c>
      <c r="L657" s="406">
        <v>417</v>
      </c>
      <c r="M657" s="405" t="s">
        <v>232</v>
      </c>
      <c r="N657" s="405" t="s">
        <v>1343</v>
      </c>
      <c r="O657" s="413">
        <v>2</v>
      </c>
      <c r="P657" s="414" t="s">
        <v>107</v>
      </c>
      <c r="Q657" s="414">
        <v>3300</v>
      </c>
      <c r="R657" s="414">
        <v>6600</v>
      </c>
      <c r="S657" s="405" t="s">
        <v>1344</v>
      </c>
      <c r="T657" s="414">
        <v>170</v>
      </c>
      <c r="U657" s="413">
        <v>340</v>
      </c>
      <c r="V657" s="405" t="s">
        <v>1965</v>
      </c>
      <c r="W657" s="404">
        <v>43299</v>
      </c>
      <c r="X657" s="419"/>
      <c r="Y657" s="422">
        <v>0.159999015758411</v>
      </c>
    </row>
    <row r="658" spans="1:29" s="181" customFormat="1" ht="12.15" customHeight="1">
      <c r="A658" s="403" t="s">
        <v>1846</v>
      </c>
      <c r="B658" s="476">
        <v>43188</v>
      </c>
      <c r="C658" s="405" t="s">
        <v>1966</v>
      </c>
      <c r="D658" s="432" t="s">
        <v>1967</v>
      </c>
      <c r="E658" s="406">
        <v>10828</v>
      </c>
      <c r="F658" s="430" t="s">
        <v>1968</v>
      </c>
      <c r="G658" s="474">
        <v>43248</v>
      </c>
      <c r="H658" s="405">
        <v>60</v>
      </c>
      <c r="I658" s="474">
        <v>43308</v>
      </c>
      <c r="J658" s="412">
        <v>10828</v>
      </c>
      <c r="K658" s="406">
        <v>0</v>
      </c>
      <c r="L658" s="406">
        <v>735</v>
      </c>
      <c r="M658" s="405" t="s">
        <v>800</v>
      </c>
      <c r="N658" s="405">
        <v>0</v>
      </c>
      <c r="O658" s="413">
        <v>680</v>
      </c>
      <c r="P658" s="414" t="s">
        <v>239</v>
      </c>
      <c r="Q658" s="414">
        <v>15.923529411764701</v>
      </c>
      <c r="R658" s="414">
        <v>10828</v>
      </c>
      <c r="S658" s="405" t="s">
        <v>115</v>
      </c>
      <c r="T658" s="414">
        <v>170</v>
      </c>
      <c r="U658" s="413">
        <v>680</v>
      </c>
      <c r="V658" s="405" t="s">
        <v>1969</v>
      </c>
      <c r="W658" s="404">
        <v>43187</v>
      </c>
      <c r="X658" s="419"/>
      <c r="Y658" s="422">
        <v>0.17</v>
      </c>
    </row>
    <row r="659" spans="1:29" s="181" customFormat="1" ht="12.15" customHeight="1">
      <c r="A659" s="403" t="s">
        <v>1846</v>
      </c>
      <c r="B659" s="476">
        <v>43265</v>
      </c>
      <c r="C659" s="405" t="s">
        <v>1970</v>
      </c>
      <c r="D659" s="432" t="s">
        <v>1971</v>
      </c>
      <c r="E659" s="406">
        <v>7000</v>
      </c>
      <c r="F659" s="430" t="s">
        <v>1972</v>
      </c>
      <c r="G659" s="474">
        <v>43325</v>
      </c>
      <c r="H659" s="405">
        <v>60</v>
      </c>
      <c r="I659" s="474">
        <v>43290</v>
      </c>
      <c r="J659" s="412">
        <v>7000</v>
      </c>
      <c r="K659" s="406">
        <v>0</v>
      </c>
      <c r="L659" s="406">
        <v>357</v>
      </c>
      <c r="M659" s="405" t="s">
        <v>690</v>
      </c>
      <c r="N659" s="405" t="s">
        <v>691</v>
      </c>
      <c r="O659" s="413">
        <v>2</v>
      </c>
      <c r="P659" s="414" t="s">
        <v>107</v>
      </c>
      <c r="Q659" s="414">
        <v>3500</v>
      </c>
      <c r="R659" s="414">
        <v>7000</v>
      </c>
      <c r="S659" s="405" t="s">
        <v>692</v>
      </c>
      <c r="T659" s="414">
        <v>180</v>
      </c>
      <c r="U659" s="413">
        <v>360</v>
      </c>
      <c r="V659" s="405" t="s">
        <v>1973</v>
      </c>
      <c r="W659" s="404">
        <v>43266</v>
      </c>
      <c r="X659" s="419"/>
      <c r="Y659" s="422">
        <v>0.16000053028595701</v>
      </c>
    </row>
    <row r="660" spans="1:29" s="181" customFormat="1" ht="12.15" customHeight="1">
      <c r="A660" s="403" t="s">
        <v>1846</v>
      </c>
      <c r="B660" s="476">
        <v>43231</v>
      </c>
      <c r="C660" s="405" t="s">
        <v>1974</v>
      </c>
      <c r="D660" s="432" t="s">
        <v>1975</v>
      </c>
      <c r="E660" s="406">
        <v>4200</v>
      </c>
      <c r="F660" s="430" t="s">
        <v>1976</v>
      </c>
      <c r="G660" s="474">
        <v>43291</v>
      </c>
      <c r="H660" s="405">
        <v>60</v>
      </c>
      <c r="I660" s="474">
        <v>43306</v>
      </c>
      <c r="J660" s="412">
        <v>4200</v>
      </c>
      <c r="K660" s="406">
        <v>0</v>
      </c>
      <c r="L660" s="406">
        <v>239</v>
      </c>
      <c r="M660" s="405" t="s">
        <v>690</v>
      </c>
      <c r="N660" s="405" t="s">
        <v>691</v>
      </c>
      <c r="O660" s="413">
        <v>1</v>
      </c>
      <c r="P660" s="414" t="s">
        <v>107</v>
      </c>
      <c r="Q660" s="414">
        <v>4200</v>
      </c>
      <c r="R660" s="414">
        <v>4200</v>
      </c>
      <c r="S660" s="405" t="s">
        <v>692</v>
      </c>
      <c r="T660" s="414">
        <v>180</v>
      </c>
      <c r="U660" s="413">
        <v>180</v>
      </c>
      <c r="V660" s="405" t="s">
        <v>1977</v>
      </c>
      <c r="W660" s="404">
        <v>43232</v>
      </c>
      <c r="X660" s="419"/>
      <c r="Y660" s="422">
        <v>0.15999988952381999</v>
      </c>
    </row>
    <row r="661" spans="1:29" s="181" customFormat="1" ht="12.15" customHeight="1">
      <c r="A661" s="403" t="s">
        <v>1846</v>
      </c>
      <c r="B661" s="476">
        <v>43291</v>
      </c>
      <c r="C661" s="405" t="s">
        <v>1978</v>
      </c>
      <c r="D661" s="432" t="s">
        <v>1979</v>
      </c>
      <c r="E661" s="406">
        <v>2300</v>
      </c>
      <c r="F661" s="430" t="s">
        <v>1980</v>
      </c>
      <c r="G661" s="474">
        <v>43321</v>
      </c>
      <c r="H661" s="405">
        <v>30</v>
      </c>
      <c r="I661" s="474">
        <v>43304</v>
      </c>
      <c r="J661" s="412">
        <v>2300</v>
      </c>
      <c r="K661" s="406">
        <v>0</v>
      </c>
      <c r="L661" s="406">
        <v>194</v>
      </c>
      <c r="M661" s="405" t="s">
        <v>232</v>
      </c>
      <c r="N661" s="405" t="s">
        <v>123</v>
      </c>
      <c r="O661" s="413">
        <v>1</v>
      </c>
      <c r="P661" s="414" t="s">
        <v>107</v>
      </c>
      <c r="Q661" s="414">
        <v>2300</v>
      </c>
      <c r="R661" s="414">
        <v>2300</v>
      </c>
      <c r="S661" s="405" t="s">
        <v>124</v>
      </c>
      <c r="T661" s="414">
        <v>170</v>
      </c>
      <c r="U661" s="413">
        <v>170</v>
      </c>
      <c r="V661" s="405" t="s">
        <v>1981</v>
      </c>
      <c r="W661" s="404">
        <v>43291</v>
      </c>
      <c r="X661" s="419"/>
      <c r="Y661" s="422">
        <v>0.15999919304404001</v>
      </c>
    </row>
    <row r="662" spans="1:29" s="181" customFormat="1" ht="12.15" customHeight="1">
      <c r="A662" s="403" t="s">
        <v>1846</v>
      </c>
      <c r="B662" s="476">
        <v>43291</v>
      </c>
      <c r="C662" s="405" t="s">
        <v>1978</v>
      </c>
      <c r="D662" s="432" t="s">
        <v>1979</v>
      </c>
      <c r="E662" s="406">
        <v>7200</v>
      </c>
      <c r="F662" s="430" t="s">
        <v>1980</v>
      </c>
      <c r="G662" s="474">
        <v>43321</v>
      </c>
      <c r="H662" s="405">
        <v>30</v>
      </c>
      <c r="I662" s="474">
        <v>43304</v>
      </c>
      <c r="J662" s="412">
        <v>7200</v>
      </c>
      <c r="K662" s="406">
        <v>0</v>
      </c>
      <c r="L662" s="406">
        <v>194</v>
      </c>
      <c r="M662" s="405" t="s">
        <v>411</v>
      </c>
      <c r="N662" s="405" t="s">
        <v>418</v>
      </c>
      <c r="O662" s="413">
        <v>3</v>
      </c>
      <c r="P662" s="414" t="s">
        <v>107</v>
      </c>
      <c r="Q662" s="414">
        <v>2400</v>
      </c>
      <c r="R662" s="414">
        <v>7200</v>
      </c>
      <c r="S662" s="405" t="s">
        <v>419</v>
      </c>
      <c r="T662" s="414">
        <v>170</v>
      </c>
      <c r="U662" s="413">
        <v>510</v>
      </c>
      <c r="V662" s="405" t="s">
        <v>1981</v>
      </c>
      <c r="W662" s="404">
        <v>43291</v>
      </c>
      <c r="X662" s="419"/>
      <c r="Y662" s="422">
        <v>0.15999919304404001</v>
      </c>
    </row>
    <row r="663" spans="1:29" s="181" customFormat="1" ht="12.15" customHeight="1">
      <c r="A663" s="403" t="s">
        <v>1846</v>
      </c>
      <c r="B663" s="476">
        <v>43291</v>
      </c>
      <c r="C663" s="405" t="s">
        <v>1978</v>
      </c>
      <c r="D663" s="432" t="s">
        <v>1979</v>
      </c>
      <c r="E663" s="406">
        <v>630</v>
      </c>
      <c r="F663" s="430" t="s">
        <v>1980</v>
      </c>
      <c r="G663" s="474">
        <v>43321</v>
      </c>
      <c r="H663" s="405">
        <v>30</v>
      </c>
      <c r="I663" s="474">
        <v>43304</v>
      </c>
      <c r="J663" s="412">
        <v>630</v>
      </c>
      <c r="K663" s="406">
        <v>0</v>
      </c>
      <c r="L663" s="406">
        <v>194</v>
      </c>
      <c r="M663" s="405" t="s">
        <v>1982</v>
      </c>
      <c r="N663" s="405" t="s">
        <v>1983</v>
      </c>
      <c r="O663" s="413">
        <v>6</v>
      </c>
      <c r="P663" s="414" t="s">
        <v>1984</v>
      </c>
      <c r="Q663" s="414">
        <v>105</v>
      </c>
      <c r="R663" s="414">
        <v>630</v>
      </c>
      <c r="S663" s="405" t="s">
        <v>1985</v>
      </c>
      <c r="T663" s="414">
        <v>1</v>
      </c>
      <c r="U663" s="413">
        <v>6</v>
      </c>
      <c r="V663" s="405" t="s">
        <v>1981</v>
      </c>
      <c r="W663" s="404">
        <v>43291</v>
      </c>
      <c r="X663" s="419"/>
      <c r="Y663" s="422">
        <v>0.15999919304404001</v>
      </c>
    </row>
    <row r="664" spans="1:29" s="181" customFormat="1" ht="12.15" customHeight="1">
      <c r="A664" s="403" t="s">
        <v>1846</v>
      </c>
      <c r="B664" s="476">
        <v>43291</v>
      </c>
      <c r="C664" s="405" t="s">
        <v>1978</v>
      </c>
      <c r="D664" s="432" t="s">
        <v>1979</v>
      </c>
      <c r="E664" s="406">
        <v>210</v>
      </c>
      <c r="F664" s="430" t="s">
        <v>1980</v>
      </c>
      <c r="G664" s="474">
        <v>43321</v>
      </c>
      <c r="H664" s="405">
        <v>30</v>
      </c>
      <c r="I664" s="474">
        <v>43304</v>
      </c>
      <c r="J664" s="412">
        <v>210</v>
      </c>
      <c r="K664" s="406">
        <v>0</v>
      </c>
      <c r="L664" s="406">
        <v>194</v>
      </c>
      <c r="M664" s="405" t="s">
        <v>246</v>
      </c>
      <c r="N664" s="405" t="s">
        <v>275</v>
      </c>
      <c r="O664" s="413">
        <v>1</v>
      </c>
      <c r="P664" s="414" t="s">
        <v>107</v>
      </c>
      <c r="Q664" s="414">
        <v>210</v>
      </c>
      <c r="R664" s="414">
        <v>210</v>
      </c>
      <c r="S664" s="405" t="s">
        <v>276</v>
      </c>
      <c r="T664" s="414">
        <v>18</v>
      </c>
      <c r="U664" s="413">
        <v>18</v>
      </c>
      <c r="V664" s="405" t="s">
        <v>1981</v>
      </c>
      <c r="W664" s="404">
        <v>43291</v>
      </c>
      <c r="X664" s="419"/>
      <c r="Y664" s="422">
        <v>0.15999919304404001</v>
      </c>
    </row>
    <row r="665" spans="1:29" s="181" customFormat="1" ht="12.15" customHeight="1">
      <c r="A665" s="403" t="s">
        <v>1846</v>
      </c>
      <c r="B665" s="476">
        <v>43018</v>
      </c>
      <c r="C665" s="405" t="s">
        <v>1978</v>
      </c>
      <c r="D665" s="432" t="s">
        <v>1979</v>
      </c>
      <c r="E665" s="406">
        <v>9200</v>
      </c>
      <c r="F665" s="430" t="s">
        <v>1986</v>
      </c>
      <c r="G665" s="474">
        <v>43048</v>
      </c>
      <c r="H665" s="405">
        <v>30</v>
      </c>
      <c r="I665" s="474" t="s">
        <v>1987</v>
      </c>
      <c r="J665" s="412">
        <v>1011.1</v>
      </c>
      <c r="K665" s="406">
        <v>0</v>
      </c>
      <c r="L665" s="406">
        <v>34</v>
      </c>
      <c r="M665" s="405" t="s">
        <v>346</v>
      </c>
      <c r="N665" s="405" t="s">
        <v>123</v>
      </c>
      <c r="O665" s="413">
        <v>0.43960869565217398</v>
      </c>
      <c r="P665" s="414" t="s">
        <v>107</v>
      </c>
      <c r="Q665" s="414">
        <v>2300</v>
      </c>
      <c r="R665" s="414">
        <v>9200</v>
      </c>
      <c r="S665" s="405" t="s">
        <v>124</v>
      </c>
      <c r="T665" s="414">
        <v>170</v>
      </c>
      <c r="U665" s="413">
        <v>74.733478260869603</v>
      </c>
      <c r="V665" s="405" t="s">
        <v>1988</v>
      </c>
      <c r="W665" s="404">
        <v>43006</v>
      </c>
      <c r="X665" s="419" t="s">
        <v>273</v>
      </c>
      <c r="Y665" s="422">
        <v>0.17</v>
      </c>
      <c r="AB665" s="181">
        <v>0.43960869565217398</v>
      </c>
      <c r="AC665" s="181">
        <v>74.733478260869603</v>
      </c>
    </row>
    <row r="666" spans="1:29" s="181" customFormat="1" ht="12.15" customHeight="1">
      <c r="A666" s="403" t="s">
        <v>1846</v>
      </c>
      <c r="B666" s="476">
        <v>43045</v>
      </c>
      <c r="C666" s="405" t="s">
        <v>1978</v>
      </c>
      <c r="D666" s="432" t="s">
        <v>1979</v>
      </c>
      <c r="E666" s="406">
        <v>11500</v>
      </c>
      <c r="F666" s="430" t="s">
        <v>1989</v>
      </c>
      <c r="G666" s="474">
        <v>43075</v>
      </c>
      <c r="H666" s="405">
        <v>30</v>
      </c>
      <c r="I666" s="474" t="s">
        <v>1990</v>
      </c>
      <c r="J666" s="412">
        <v>11500</v>
      </c>
      <c r="K666" s="406">
        <v>0</v>
      </c>
      <c r="L666" s="406">
        <v>174</v>
      </c>
      <c r="M666" s="405" t="s">
        <v>346</v>
      </c>
      <c r="N666" s="405" t="s">
        <v>123</v>
      </c>
      <c r="O666" s="413">
        <v>5</v>
      </c>
      <c r="P666" s="414" t="s">
        <v>107</v>
      </c>
      <c r="Q666" s="414">
        <v>2300</v>
      </c>
      <c r="R666" s="414">
        <v>11500</v>
      </c>
      <c r="S666" s="405" t="s">
        <v>124</v>
      </c>
      <c r="T666" s="414">
        <v>170</v>
      </c>
      <c r="U666" s="413">
        <v>850</v>
      </c>
      <c r="V666" s="405" t="s">
        <v>1991</v>
      </c>
      <c r="W666" s="404">
        <v>43046</v>
      </c>
      <c r="X666" s="419" t="s">
        <v>273</v>
      </c>
      <c r="Y666" s="422">
        <v>0.17</v>
      </c>
      <c r="AB666" s="181">
        <v>5</v>
      </c>
      <c r="AC666" s="181">
        <v>850</v>
      </c>
    </row>
    <row r="667" spans="1:29" s="181" customFormat="1" ht="12.15" customHeight="1">
      <c r="A667" s="403" t="s">
        <v>1846</v>
      </c>
      <c r="B667" s="476">
        <v>43138</v>
      </c>
      <c r="C667" s="405" t="s">
        <v>1978</v>
      </c>
      <c r="D667" s="432" t="s">
        <v>1979</v>
      </c>
      <c r="E667" s="406">
        <v>23000</v>
      </c>
      <c r="F667" s="430" t="s">
        <v>1992</v>
      </c>
      <c r="G667" s="474">
        <v>43168</v>
      </c>
      <c r="H667" s="405">
        <v>30</v>
      </c>
      <c r="I667" s="474" t="s">
        <v>1993</v>
      </c>
      <c r="J667" s="412">
        <v>23000</v>
      </c>
      <c r="K667" s="406">
        <v>0</v>
      </c>
      <c r="L667" s="406">
        <v>186</v>
      </c>
      <c r="M667" s="405" t="s">
        <v>896</v>
      </c>
      <c r="N667" s="405" t="s">
        <v>123</v>
      </c>
      <c r="O667" s="413">
        <v>10</v>
      </c>
      <c r="P667" s="414" t="s">
        <v>107</v>
      </c>
      <c r="Q667" s="414">
        <v>2300</v>
      </c>
      <c r="R667" s="414">
        <v>23000</v>
      </c>
      <c r="S667" s="405" t="s">
        <v>124</v>
      </c>
      <c r="T667" s="414">
        <v>170</v>
      </c>
      <c r="U667" s="413">
        <v>1700</v>
      </c>
      <c r="V667" s="405" t="s">
        <v>1994</v>
      </c>
      <c r="W667" s="404">
        <v>43139</v>
      </c>
      <c r="X667" s="419" t="s">
        <v>273</v>
      </c>
      <c r="Y667" s="422">
        <v>0.17</v>
      </c>
      <c r="AB667" s="181">
        <v>10</v>
      </c>
      <c r="AC667" s="181">
        <v>1700</v>
      </c>
    </row>
    <row r="668" spans="1:29" s="181" customFormat="1" ht="12.15" customHeight="1">
      <c r="A668" s="403" t="s">
        <v>1846</v>
      </c>
      <c r="B668" s="476">
        <v>43304</v>
      </c>
      <c r="C668" s="405" t="s">
        <v>1978</v>
      </c>
      <c r="D668" s="432" t="s">
        <v>1979</v>
      </c>
      <c r="E668" s="406">
        <v>11500</v>
      </c>
      <c r="F668" s="430" t="s">
        <v>1995</v>
      </c>
      <c r="G668" s="474">
        <v>43334</v>
      </c>
      <c r="H668" s="405">
        <v>30</v>
      </c>
      <c r="I668" s="474">
        <v>43304</v>
      </c>
      <c r="J668" s="412">
        <v>7318.9</v>
      </c>
      <c r="K668" s="406">
        <v>4181.1000000000004</v>
      </c>
      <c r="L668" s="406">
        <v>675</v>
      </c>
      <c r="M668" s="405" t="s">
        <v>232</v>
      </c>
      <c r="N668" s="405" t="s">
        <v>123</v>
      </c>
      <c r="O668" s="413">
        <v>3.1821304347826098</v>
      </c>
      <c r="P668" s="414" t="s">
        <v>107</v>
      </c>
      <c r="Q668" s="414">
        <v>2300</v>
      </c>
      <c r="R668" s="414">
        <v>11500</v>
      </c>
      <c r="S668" s="405" t="s">
        <v>124</v>
      </c>
      <c r="T668" s="414">
        <v>170</v>
      </c>
      <c r="U668" s="413">
        <v>540.96217391304299</v>
      </c>
      <c r="V668" s="405" t="s">
        <v>1996</v>
      </c>
      <c r="W668" s="404">
        <v>43305</v>
      </c>
      <c r="X668" s="419" t="s">
        <v>273</v>
      </c>
      <c r="Y668" s="422">
        <v>0.160000363130548</v>
      </c>
      <c r="AB668" s="181">
        <v>3.1821304347826098</v>
      </c>
      <c r="AC668" s="181">
        <v>540.96217391304299</v>
      </c>
    </row>
    <row r="669" spans="1:29" s="181" customFormat="1" ht="12.15" customHeight="1">
      <c r="A669" s="403" t="s">
        <v>1846</v>
      </c>
      <c r="B669" s="476">
        <v>43091</v>
      </c>
      <c r="C669" s="405" t="s">
        <v>1978</v>
      </c>
      <c r="D669" s="432" t="s">
        <v>1979</v>
      </c>
      <c r="E669" s="406">
        <v>1050</v>
      </c>
      <c r="F669" s="430" t="s">
        <v>1997</v>
      </c>
      <c r="G669" s="474">
        <v>43121</v>
      </c>
      <c r="H669" s="405">
        <v>30</v>
      </c>
      <c r="I669" s="474">
        <v>43290</v>
      </c>
      <c r="J669" s="412">
        <v>1050</v>
      </c>
      <c r="K669" s="406">
        <v>0</v>
      </c>
      <c r="L669" s="406">
        <v>583</v>
      </c>
      <c r="M669" s="405" t="s">
        <v>1983</v>
      </c>
      <c r="N669" s="405" t="s">
        <v>1983</v>
      </c>
      <c r="O669" s="413">
        <v>10</v>
      </c>
      <c r="P669" s="414" t="s">
        <v>1984</v>
      </c>
      <c r="Q669" s="414">
        <v>105</v>
      </c>
      <c r="R669" s="414">
        <v>1050</v>
      </c>
      <c r="S669" s="405" t="s">
        <v>1985</v>
      </c>
      <c r="T669" s="414">
        <v>1</v>
      </c>
      <c r="U669" s="413">
        <v>10</v>
      </c>
      <c r="V669" s="405" t="s">
        <v>1998</v>
      </c>
      <c r="W669" s="404">
        <v>43092</v>
      </c>
      <c r="X669" s="419" t="s">
        <v>1999</v>
      </c>
      <c r="Y669" s="422">
        <v>0.17</v>
      </c>
    </row>
    <row r="670" spans="1:29" s="181" customFormat="1" ht="12.15" customHeight="1">
      <c r="A670" s="403" t="s">
        <v>1846</v>
      </c>
      <c r="B670" s="476">
        <v>43045</v>
      </c>
      <c r="C670" s="405" t="s">
        <v>1978</v>
      </c>
      <c r="D670" s="432" t="s">
        <v>1979</v>
      </c>
      <c r="E670" s="406">
        <v>6900</v>
      </c>
      <c r="F670" s="430" t="s">
        <v>1989</v>
      </c>
      <c r="G670" s="474">
        <v>43075</v>
      </c>
      <c r="H670" s="405">
        <v>30</v>
      </c>
      <c r="I670" s="474">
        <v>43285</v>
      </c>
      <c r="J670" s="412">
        <v>6900</v>
      </c>
      <c r="K670" s="406">
        <v>0</v>
      </c>
      <c r="L670" s="406">
        <v>174</v>
      </c>
      <c r="M670" s="405" t="s">
        <v>346</v>
      </c>
      <c r="N670" s="405" t="s">
        <v>123</v>
      </c>
      <c r="O670" s="413">
        <v>3</v>
      </c>
      <c r="P670" s="414" t="s">
        <v>107</v>
      </c>
      <c r="Q670" s="414">
        <v>2300</v>
      </c>
      <c r="R670" s="414">
        <v>6900</v>
      </c>
      <c r="S670" s="405" t="s">
        <v>124</v>
      </c>
      <c r="T670" s="414">
        <v>170</v>
      </c>
      <c r="U670" s="413">
        <v>510</v>
      </c>
      <c r="V670" s="405" t="s">
        <v>2000</v>
      </c>
      <c r="W670" s="404">
        <v>43035</v>
      </c>
      <c r="X670" s="419"/>
      <c r="Y670" s="422">
        <v>0.17</v>
      </c>
    </row>
    <row r="671" spans="1:29" s="181" customFormat="1" ht="12.15" customHeight="1">
      <c r="A671" s="403" t="s">
        <v>1846</v>
      </c>
      <c r="B671" s="476">
        <v>43045</v>
      </c>
      <c r="C671" s="405" t="s">
        <v>1978</v>
      </c>
      <c r="D671" s="432" t="s">
        <v>1979</v>
      </c>
      <c r="E671" s="406">
        <v>1050</v>
      </c>
      <c r="F671" s="430" t="s">
        <v>1989</v>
      </c>
      <c r="G671" s="474">
        <v>43075</v>
      </c>
      <c r="H671" s="405">
        <v>30</v>
      </c>
      <c r="I671" s="474">
        <v>43290</v>
      </c>
      <c r="J671" s="412">
        <v>1050</v>
      </c>
      <c r="K671" s="406">
        <v>0</v>
      </c>
      <c r="L671" s="406">
        <v>174</v>
      </c>
      <c r="M671" s="405" t="s">
        <v>1983</v>
      </c>
      <c r="N671" s="405" t="s">
        <v>1983</v>
      </c>
      <c r="O671" s="413">
        <v>10</v>
      </c>
      <c r="P671" s="414" t="s">
        <v>1984</v>
      </c>
      <c r="Q671" s="414">
        <v>105</v>
      </c>
      <c r="R671" s="414">
        <v>1050</v>
      </c>
      <c r="S671" s="405" t="s">
        <v>1985</v>
      </c>
      <c r="T671" s="414">
        <v>1</v>
      </c>
      <c r="U671" s="413">
        <v>10</v>
      </c>
      <c r="V671" s="405" t="s">
        <v>1991</v>
      </c>
      <c r="W671" s="404">
        <v>43046</v>
      </c>
      <c r="X671" s="419"/>
      <c r="Y671" s="422">
        <v>0.17</v>
      </c>
    </row>
    <row r="672" spans="1:29" s="181" customFormat="1" ht="12.15" customHeight="1">
      <c r="A672" s="403" t="s">
        <v>1846</v>
      </c>
      <c r="B672" s="476">
        <v>43054</v>
      </c>
      <c r="C672" s="405" t="s">
        <v>1978</v>
      </c>
      <c r="D672" s="432" t="s">
        <v>1979</v>
      </c>
      <c r="E672" s="406">
        <v>1260</v>
      </c>
      <c r="F672" s="430" t="s">
        <v>2001</v>
      </c>
      <c r="G672" s="474">
        <v>43084</v>
      </c>
      <c r="H672" s="405">
        <v>30</v>
      </c>
      <c r="I672" s="474">
        <v>43290</v>
      </c>
      <c r="J672" s="412">
        <v>1260</v>
      </c>
      <c r="K672" s="406">
        <v>0</v>
      </c>
      <c r="L672" s="406">
        <v>474</v>
      </c>
      <c r="M672" s="405" t="s">
        <v>2002</v>
      </c>
      <c r="N672" s="405" t="s">
        <v>2003</v>
      </c>
      <c r="O672" s="413">
        <v>3</v>
      </c>
      <c r="P672" s="414" t="s">
        <v>107</v>
      </c>
      <c r="Q672" s="414">
        <v>420</v>
      </c>
      <c r="R672" s="414">
        <v>1260</v>
      </c>
      <c r="S672" s="405" t="s">
        <v>2004</v>
      </c>
      <c r="T672" s="414">
        <v>17</v>
      </c>
      <c r="U672" s="413">
        <v>51</v>
      </c>
      <c r="V672" s="405" t="s">
        <v>2005</v>
      </c>
      <c r="W672" s="404">
        <v>43053</v>
      </c>
      <c r="X672" s="419"/>
      <c r="Y672" s="422">
        <v>0.17</v>
      </c>
    </row>
    <row r="673" spans="1:25" s="181" customFormat="1" ht="12.15" customHeight="1">
      <c r="A673" s="403" t="s">
        <v>1846</v>
      </c>
      <c r="B673" s="476">
        <v>43057</v>
      </c>
      <c r="C673" s="405" t="s">
        <v>1978</v>
      </c>
      <c r="D673" s="432" t="s">
        <v>1979</v>
      </c>
      <c r="E673" s="406">
        <v>11500</v>
      </c>
      <c r="F673" s="430" t="s">
        <v>2006</v>
      </c>
      <c r="G673" s="474">
        <v>43087</v>
      </c>
      <c r="H673" s="405">
        <v>30</v>
      </c>
      <c r="I673" s="474">
        <v>43290</v>
      </c>
      <c r="J673" s="412">
        <v>11500</v>
      </c>
      <c r="K673" s="406">
        <v>0</v>
      </c>
      <c r="L673" s="406">
        <v>525</v>
      </c>
      <c r="M673" s="405" t="s">
        <v>346</v>
      </c>
      <c r="N673" s="405" t="s">
        <v>123</v>
      </c>
      <c r="O673" s="413">
        <v>5</v>
      </c>
      <c r="P673" s="414" t="s">
        <v>107</v>
      </c>
      <c r="Q673" s="414">
        <v>2300</v>
      </c>
      <c r="R673" s="414">
        <v>11500</v>
      </c>
      <c r="S673" s="405" t="s">
        <v>124</v>
      </c>
      <c r="T673" s="414">
        <v>170</v>
      </c>
      <c r="U673" s="413">
        <v>850</v>
      </c>
      <c r="V673" s="405" t="s">
        <v>2007</v>
      </c>
      <c r="W673" s="404">
        <v>43056</v>
      </c>
      <c r="X673" s="419"/>
      <c r="Y673" s="422">
        <v>0.17</v>
      </c>
    </row>
    <row r="674" spans="1:25" s="181" customFormat="1" ht="12.15" customHeight="1">
      <c r="A674" s="403" t="s">
        <v>1846</v>
      </c>
      <c r="B674" s="476">
        <v>43057</v>
      </c>
      <c r="C674" s="405" t="s">
        <v>1978</v>
      </c>
      <c r="D674" s="432" t="s">
        <v>1979</v>
      </c>
      <c r="E674" s="406">
        <v>11500</v>
      </c>
      <c r="F674" s="430" t="s">
        <v>2006</v>
      </c>
      <c r="G674" s="474">
        <v>43087</v>
      </c>
      <c r="H674" s="405">
        <v>30</v>
      </c>
      <c r="I674" s="474">
        <v>43290</v>
      </c>
      <c r="J674" s="412">
        <v>11500</v>
      </c>
      <c r="K674" s="406">
        <v>0</v>
      </c>
      <c r="L674" s="406">
        <v>525</v>
      </c>
      <c r="M674" s="405" t="s">
        <v>346</v>
      </c>
      <c r="N674" s="405" t="s">
        <v>123</v>
      </c>
      <c r="O674" s="413">
        <v>5</v>
      </c>
      <c r="P674" s="414" t="s">
        <v>107</v>
      </c>
      <c r="Q674" s="414">
        <v>2300</v>
      </c>
      <c r="R674" s="414">
        <v>11500</v>
      </c>
      <c r="S674" s="405" t="s">
        <v>124</v>
      </c>
      <c r="T674" s="414">
        <v>170</v>
      </c>
      <c r="U674" s="413">
        <v>850</v>
      </c>
      <c r="V674" s="405" t="s">
        <v>2008</v>
      </c>
      <c r="W674" s="404">
        <v>43059</v>
      </c>
      <c r="X674" s="419"/>
      <c r="Y674" s="422">
        <v>0.17</v>
      </c>
    </row>
    <row r="675" spans="1:25" s="181" customFormat="1" ht="12.15" customHeight="1">
      <c r="A675" s="403" t="s">
        <v>1846</v>
      </c>
      <c r="B675" s="476">
        <v>43083</v>
      </c>
      <c r="C675" s="405" t="s">
        <v>1978</v>
      </c>
      <c r="D675" s="432" t="s">
        <v>1979</v>
      </c>
      <c r="E675" s="406">
        <v>210</v>
      </c>
      <c r="F675" s="430" t="s">
        <v>2009</v>
      </c>
      <c r="G675" s="474">
        <v>43113</v>
      </c>
      <c r="H675" s="405">
        <v>30</v>
      </c>
      <c r="I675" s="474">
        <v>43290</v>
      </c>
      <c r="J675" s="412">
        <v>210</v>
      </c>
      <c r="K675" s="406">
        <v>0</v>
      </c>
      <c r="L675" s="406">
        <v>363</v>
      </c>
      <c r="M675" s="405" t="s">
        <v>279</v>
      </c>
      <c r="N675" s="405" t="s">
        <v>275</v>
      </c>
      <c r="O675" s="413">
        <v>1</v>
      </c>
      <c r="P675" s="414" t="s">
        <v>107</v>
      </c>
      <c r="Q675" s="414">
        <v>210</v>
      </c>
      <c r="R675" s="414">
        <v>210</v>
      </c>
      <c r="S675" s="405" t="s">
        <v>276</v>
      </c>
      <c r="T675" s="414">
        <v>18</v>
      </c>
      <c r="U675" s="413">
        <v>18</v>
      </c>
      <c r="V675" s="405" t="s">
        <v>2010</v>
      </c>
      <c r="W675" s="404">
        <v>43082</v>
      </c>
      <c r="X675" s="419"/>
      <c r="Y675" s="422">
        <v>0.17</v>
      </c>
    </row>
    <row r="676" spans="1:25" s="181" customFormat="1" ht="12.15" customHeight="1">
      <c r="A676" s="403" t="s">
        <v>1846</v>
      </c>
      <c r="B676" s="476">
        <v>43111</v>
      </c>
      <c r="C676" s="405" t="s">
        <v>1978</v>
      </c>
      <c r="D676" s="432" t="s">
        <v>1979</v>
      </c>
      <c r="E676" s="406">
        <v>1800</v>
      </c>
      <c r="F676" s="430" t="s">
        <v>2011</v>
      </c>
      <c r="G676" s="474">
        <v>43141</v>
      </c>
      <c r="H676" s="405">
        <v>30</v>
      </c>
      <c r="I676" s="474">
        <v>43290</v>
      </c>
      <c r="J676" s="412">
        <v>1800</v>
      </c>
      <c r="K676" s="406">
        <v>0</v>
      </c>
      <c r="L676" s="406">
        <v>256</v>
      </c>
      <c r="M676" s="405" t="s">
        <v>246</v>
      </c>
      <c r="N676" s="405" t="s">
        <v>275</v>
      </c>
      <c r="O676" s="413">
        <v>1</v>
      </c>
      <c r="P676" s="414" t="s">
        <v>107</v>
      </c>
      <c r="Q676" s="414">
        <v>1800</v>
      </c>
      <c r="R676" s="414">
        <v>1800</v>
      </c>
      <c r="S676" s="405" t="s">
        <v>276</v>
      </c>
      <c r="T676" s="414">
        <v>180</v>
      </c>
      <c r="U676" s="413">
        <v>180</v>
      </c>
      <c r="V676" s="405" t="s">
        <v>2012</v>
      </c>
      <c r="W676" s="404">
        <v>43110</v>
      </c>
      <c r="X676" s="419"/>
      <c r="Y676" s="422">
        <v>0.17</v>
      </c>
    </row>
    <row r="677" spans="1:25" s="181" customFormat="1" ht="12.15" customHeight="1">
      <c r="A677" s="403" t="s">
        <v>1846</v>
      </c>
      <c r="B677" s="476">
        <v>43173</v>
      </c>
      <c r="C677" s="405" t="s">
        <v>1978</v>
      </c>
      <c r="D677" s="432" t="s">
        <v>1979</v>
      </c>
      <c r="E677" s="406">
        <v>5800</v>
      </c>
      <c r="F677" s="430" t="s">
        <v>2013</v>
      </c>
      <c r="G677" s="474">
        <v>43203</v>
      </c>
      <c r="H677" s="405">
        <v>30</v>
      </c>
      <c r="I677" s="474">
        <v>43304</v>
      </c>
      <c r="J677" s="412">
        <v>5800</v>
      </c>
      <c r="K677" s="406">
        <v>0</v>
      </c>
      <c r="L677" s="406">
        <v>434</v>
      </c>
      <c r="M677" s="405" t="s">
        <v>122</v>
      </c>
      <c r="N677" s="405" t="s">
        <v>1343</v>
      </c>
      <c r="O677" s="413">
        <v>2</v>
      </c>
      <c r="P677" s="414" t="s">
        <v>107</v>
      </c>
      <c r="Q677" s="414">
        <v>2900</v>
      </c>
      <c r="R677" s="414">
        <v>5800</v>
      </c>
      <c r="S677" s="405" t="s">
        <v>1344</v>
      </c>
      <c r="T677" s="414">
        <v>170</v>
      </c>
      <c r="U677" s="413">
        <v>340</v>
      </c>
      <c r="V677" s="405" t="s">
        <v>2014</v>
      </c>
      <c r="W677" s="404">
        <v>43164</v>
      </c>
      <c r="X677" s="419"/>
      <c r="Y677" s="422">
        <v>0.17</v>
      </c>
    </row>
    <row r="678" spans="1:25" s="181" customFormat="1" ht="12.15" customHeight="1">
      <c r="A678" s="403" t="s">
        <v>1846</v>
      </c>
      <c r="B678" s="476">
        <v>43173</v>
      </c>
      <c r="C678" s="405" t="s">
        <v>1978</v>
      </c>
      <c r="D678" s="432" t="s">
        <v>1979</v>
      </c>
      <c r="E678" s="406">
        <v>1800</v>
      </c>
      <c r="F678" s="430" t="s">
        <v>2013</v>
      </c>
      <c r="G678" s="474">
        <v>43203</v>
      </c>
      <c r="H678" s="405">
        <v>30</v>
      </c>
      <c r="I678" s="474">
        <v>43304</v>
      </c>
      <c r="J678" s="412">
        <v>1800</v>
      </c>
      <c r="K678" s="406">
        <v>0</v>
      </c>
      <c r="L678" s="406">
        <v>434</v>
      </c>
      <c r="M678" s="405" t="s">
        <v>246</v>
      </c>
      <c r="N678" s="405" t="s">
        <v>275</v>
      </c>
      <c r="O678" s="413">
        <v>1</v>
      </c>
      <c r="P678" s="414" t="s">
        <v>107</v>
      </c>
      <c r="Q678" s="414">
        <v>1800</v>
      </c>
      <c r="R678" s="414">
        <v>1800</v>
      </c>
      <c r="S678" s="405" t="s">
        <v>276</v>
      </c>
      <c r="T678" s="414">
        <v>180</v>
      </c>
      <c r="U678" s="413">
        <v>180</v>
      </c>
      <c r="V678" s="405" t="s">
        <v>2015</v>
      </c>
      <c r="W678" s="404">
        <v>43169</v>
      </c>
      <c r="X678" s="419"/>
      <c r="Y678" s="422">
        <v>0.17</v>
      </c>
    </row>
    <row r="679" spans="1:25" s="181" customFormat="1" ht="12.15" customHeight="1">
      <c r="A679" s="403" t="s">
        <v>1846</v>
      </c>
      <c r="B679" s="476">
        <v>43173</v>
      </c>
      <c r="C679" s="405" t="s">
        <v>1978</v>
      </c>
      <c r="D679" s="432" t="s">
        <v>1979</v>
      </c>
      <c r="E679" s="406">
        <v>210</v>
      </c>
      <c r="F679" s="430" t="s">
        <v>2013</v>
      </c>
      <c r="G679" s="474">
        <v>43203</v>
      </c>
      <c r="H679" s="405">
        <v>30</v>
      </c>
      <c r="I679" s="474">
        <v>43304</v>
      </c>
      <c r="J679" s="412">
        <v>210</v>
      </c>
      <c r="K679" s="406">
        <v>0</v>
      </c>
      <c r="L679" s="406">
        <v>434</v>
      </c>
      <c r="M679" s="405" t="s">
        <v>246</v>
      </c>
      <c r="N679" s="405" t="s">
        <v>275</v>
      </c>
      <c r="O679" s="413">
        <v>1</v>
      </c>
      <c r="P679" s="414" t="s">
        <v>107</v>
      </c>
      <c r="Q679" s="414">
        <v>210</v>
      </c>
      <c r="R679" s="414">
        <v>210</v>
      </c>
      <c r="S679" s="405" t="s">
        <v>276</v>
      </c>
      <c r="T679" s="414">
        <v>18</v>
      </c>
      <c r="U679" s="413">
        <v>18</v>
      </c>
      <c r="V679" s="405" t="s">
        <v>2016</v>
      </c>
      <c r="W679" s="404">
        <v>43173</v>
      </c>
      <c r="X679" s="419"/>
      <c r="Y679" s="422">
        <v>0.17</v>
      </c>
    </row>
    <row r="680" spans="1:25" s="181" customFormat="1" ht="12.15" customHeight="1">
      <c r="A680" s="403" t="s">
        <v>1846</v>
      </c>
      <c r="B680" s="476">
        <v>43185</v>
      </c>
      <c r="C680" s="405" t="s">
        <v>1978</v>
      </c>
      <c r="D680" s="432" t="s">
        <v>1979</v>
      </c>
      <c r="E680" s="406">
        <v>1050</v>
      </c>
      <c r="F680" s="430" t="s">
        <v>2017</v>
      </c>
      <c r="G680" s="474">
        <v>43215</v>
      </c>
      <c r="H680" s="405">
        <v>30</v>
      </c>
      <c r="I680" s="474">
        <v>43304</v>
      </c>
      <c r="J680" s="412">
        <v>1050</v>
      </c>
      <c r="K680" s="406">
        <v>0</v>
      </c>
      <c r="L680" s="406">
        <v>576</v>
      </c>
      <c r="M680" s="405" t="s">
        <v>1982</v>
      </c>
      <c r="N680" s="405" t="s">
        <v>1983</v>
      </c>
      <c r="O680" s="413">
        <v>10</v>
      </c>
      <c r="P680" s="414" t="s">
        <v>1984</v>
      </c>
      <c r="Q680" s="414">
        <v>105</v>
      </c>
      <c r="R680" s="414">
        <v>1050</v>
      </c>
      <c r="S680" s="405" t="s">
        <v>1985</v>
      </c>
      <c r="T680" s="414">
        <v>1</v>
      </c>
      <c r="U680" s="413">
        <v>10</v>
      </c>
      <c r="V680" s="405" t="s">
        <v>2018</v>
      </c>
      <c r="W680" s="404">
        <v>43186</v>
      </c>
      <c r="X680" s="419"/>
      <c r="Y680" s="422">
        <v>0.17</v>
      </c>
    </row>
    <row r="681" spans="1:25" s="181" customFormat="1" ht="12.15" customHeight="1">
      <c r="A681" s="403" t="s">
        <v>1846</v>
      </c>
      <c r="B681" s="476">
        <v>43186</v>
      </c>
      <c r="C681" s="405" t="s">
        <v>1978</v>
      </c>
      <c r="D681" s="432" t="s">
        <v>1979</v>
      </c>
      <c r="E681" s="406">
        <v>4400</v>
      </c>
      <c r="F681" s="430" t="s">
        <v>2019</v>
      </c>
      <c r="G681" s="474">
        <v>43216</v>
      </c>
      <c r="H681" s="405">
        <v>30</v>
      </c>
      <c r="I681" s="474">
        <v>43304</v>
      </c>
      <c r="J681" s="412">
        <v>4400</v>
      </c>
      <c r="K681" s="406">
        <v>0</v>
      </c>
      <c r="L681" s="406">
        <v>592</v>
      </c>
      <c r="M681" s="405" t="s">
        <v>2020</v>
      </c>
      <c r="N681" s="405" t="s">
        <v>1314</v>
      </c>
      <c r="O681" s="413">
        <v>2</v>
      </c>
      <c r="P681" s="414" t="s">
        <v>107</v>
      </c>
      <c r="Q681" s="414">
        <v>2200</v>
      </c>
      <c r="R681" s="414">
        <v>4400</v>
      </c>
      <c r="S681" s="405" t="s">
        <v>1315</v>
      </c>
      <c r="T681" s="414">
        <v>170</v>
      </c>
      <c r="U681" s="413">
        <v>340</v>
      </c>
      <c r="V681" s="405" t="s">
        <v>2021</v>
      </c>
      <c r="W681" s="404">
        <v>43187</v>
      </c>
      <c r="X681" s="419"/>
      <c r="Y681" s="422">
        <v>0.17</v>
      </c>
    </row>
    <row r="682" spans="1:25" s="181" customFormat="1" ht="12.15" customHeight="1">
      <c r="A682" s="403" t="s">
        <v>1846</v>
      </c>
      <c r="B682" s="476">
        <v>43186</v>
      </c>
      <c r="C682" s="405" t="s">
        <v>1978</v>
      </c>
      <c r="D682" s="432" t="s">
        <v>1979</v>
      </c>
      <c r="E682" s="406">
        <v>23000</v>
      </c>
      <c r="F682" s="430" t="s">
        <v>2019</v>
      </c>
      <c r="G682" s="474">
        <v>43216</v>
      </c>
      <c r="H682" s="405">
        <v>30</v>
      </c>
      <c r="I682" s="474">
        <v>43304</v>
      </c>
      <c r="J682" s="412">
        <v>23000</v>
      </c>
      <c r="K682" s="406">
        <v>0</v>
      </c>
      <c r="L682" s="406">
        <v>592</v>
      </c>
      <c r="M682" s="405" t="s">
        <v>122</v>
      </c>
      <c r="N682" s="405" t="s">
        <v>123</v>
      </c>
      <c r="O682" s="413">
        <v>10</v>
      </c>
      <c r="P682" s="414" t="s">
        <v>107</v>
      </c>
      <c r="Q682" s="414">
        <v>2300</v>
      </c>
      <c r="R682" s="414">
        <v>23000</v>
      </c>
      <c r="S682" s="405" t="s">
        <v>124</v>
      </c>
      <c r="T682" s="414">
        <v>170</v>
      </c>
      <c r="U682" s="413">
        <v>1700</v>
      </c>
      <c r="V682" s="405" t="s">
        <v>2021</v>
      </c>
      <c r="W682" s="404">
        <v>43187</v>
      </c>
      <c r="X682" s="419"/>
      <c r="Y682" s="422">
        <v>0.17</v>
      </c>
    </row>
    <row r="683" spans="1:25" s="181" customFormat="1" ht="12.15" customHeight="1">
      <c r="A683" s="403" t="s">
        <v>1846</v>
      </c>
      <c r="B683" s="476">
        <v>43264</v>
      </c>
      <c r="C683" s="405" t="s">
        <v>1978</v>
      </c>
      <c r="D683" s="432" t="s">
        <v>1979</v>
      </c>
      <c r="E683" s="406">
        <v>23000</v>
      </c>
      <c r="F683" s="430" t="s">
        <v>2022</v>
      </c>
      <c r="G683" s="474">
        <v>43294</v>
      </c>
      <c r="H683" s="405">
        <v>30</v>
      </c>
      <c r="I683" s="474">
        <v>43304</v>
      </c>
      <c r="J683" s="412">
        <v>23000</v>
      </c>
      <c r="K683" s="406">
        <v>0</v>
      </c>
      <c r="L683" s="406">
        <v>275</v>
      </c>
      <c r="M683" s="405" t="s">
        <v>232</v>
      </c>
      <c r="N683" s="405" t="s">
        <v>123</v>
      </c>
      <c r="O683" s="413">
        <v>10</v>
      </c>
      <c r="P683" s="414" t="s">
        <v>107</v>
      </c>
      <c r="Q683" s="414">
        <v>2300</v>
      </c>
      <c r="R683" s="414">
        <v>23000</v>
      </c>
      <c r="S683" s="405" t="s">
        <v>124</v>
      </c>
      <c r="T683" s="414">
        <v>170</v>
      </c>
      <c r="U683" s="413">
        <v>1700</v>
      </c>
      <c r="V683" s="405" t="s">
        <v>2023</v>
      </c>
      <c r="W683" s="404">
        <v>43224</v>
      </c>
      <c r="X683" s="419"/>
      <c r="Y683" s="422">
        <v>0.159999778086999</v>
      </c>
    </row>
    <row r="684" spans="1:25" s="181" customFormat="1" ht="12.15" customHeight="1">
      <c r="A684" s="403" t="s">
        <v>1846</v>
      </c>
      <c r="B684" s="476">
        <v>43300</v>
      </c>
      <c r="C684" s="405" t="s">
        <v>2024</v>
      </c>
      <c r="D684" s="432" t="s">
        <v>2025</v>
      </c>
      <c r="E684" s="406">
        <v>7000</v>
      </c>
      <c r="F684" s="430" t="s">
        <v>2026</v>
      </c>
      <c r="G684" s="474">
        <v>43330</v>
      </c>
      <c r="H684" s="405">
        <v>30</v>
      </c>
      <c r="I684" s="474">
        <v>43305</v>
      </c>
      <c r="J684" s="412">
        <v>7000</v>
      </c>
      <c r="K684" s="406">
        <v>0</v>
      </c>
      <c r="L684" s="406">
        <v>593</v>
      </c>
      <c r="M684" s="405" t="s">
        <v>690</v>
      </c>
      <c r="N684" s="405" t="s">
        <v>2027</v>
      </c>
      <c r="O684" s="413">
        <v>2</v>
      </c>
      <c r="P684" s="414" t="s">
        <v>107</v>
      </c>
      <c r="Q684" s="414">
        <v>3500</v>
      </c>
      <c r="R684" s="414">
        <v>7000</v>
      </c>
      <c r="S684" s="405" t="s">
        <v>692</v>
      </c>
      <c r="T684" s="414">
        <v>180</v>
      </c>
      <c r="U684" s="413">
        <v>360</v>
      </c>
      <c r="V684" s="405" t="s">
        <v>2028</v>
      </c>
      <c r="W684" s="404">
        <v>43301</v>
      </c>
      <c r="X684" s="419"/>
      <c r="Y684" s="422">
        <v>0.16000053028595701</v>
      </c>
    </row>
    <row r="685" spans="1:25" s="181" customFormat="1" ht="12.15" customHeight="1">
      <c r="A685" s="403" t="s">
        <v>1846</v>
      </c>
      <c r="B685" s="476">
        <v>43088</v>
      </c>
      <c r="C685" s="405" t="s">
        <v>2029</v>
      </c>
      <c r="D685" s="432" t="s">
        <v>2030</v>
      </c>
      <c r="E685" s="406">
        <v>51100.03</v>
      </c>
      <c r="F685" s="430" t="s">
        <v>2031</v>
      </c>
      <c r="G685" s="474">
        <v>43178</v>
      </c>
      <c r="H685" s="405">
        <v>90</v>
      </c>
      <c r="I685" s="474">
        <v>43295</v>
      </c>
      <c r="J685" s="412">
        <v>51100.03</v>
      </c>
      <c r="K685" s="406">
        <v>0</v>
      </c>
      <c r="L685" s="406">
        <v>468</v>
      </c>
      <c r="M685" s="405" t="s">
        <v>2032</v>
      </c>
      <c r="N685" s="405" t="s">
        <v>2033</v>
      </c>
      <c r="O685" s="413">
        <v>7</v>
      </c>
      <c r="P685" s="414" t="s">
        <v>107</v>
      </c>
      <c r="Q685" s="414">
        <v>7300.0042857142898</v>
      </c>
      <c r="R685" s="414">
        <v>51100.03</v>
      </c>
      <c r="S685" s="405" t="s">
        <v>2034</v>
      </c>
      <c r="T685" s="414">
        <v>1000</v>
      </c>
      <c r="U685" s="413">
        <v>7000</v>
      </c>
      <c r="V685" s="405" t="s">
        <v>2035</v>
      </c>
      <c r="W685" s="404">
        <v>43022</v>
      </c>
      <c r="X685" s="419"/>
      <c r="Y685" s="422">
        <v>0.17</v>
      </c>
    </row>
    <row r="686" spans="1:25" s="181" customFormat="1" ht="12.15" customHeight="1">
      <c r="A686" s="403" t="s">
        <v>1846</v>
      </c>
      <c r="B686" s="476">
        <v>43088</v>
      </c>
      <c r="C686" s="405" t="s">
        <v>2029</v>
      </c>
      <c r="D686" s="432" t="s">
        <v>2030</v>
      </c>
      <c r="E686" s="406">
        <v>58400.04</v>
      </c>
      <c r="F686" s="430" t="s">
        <v>2031</v>
      </c>
      <c r="G686" s="474">
        <v>43178</v>
      </c>
      <c r="H686" s="405">
        <v>90</v>
      </c>
      <c r="I686" s="474">
        <v>43295</v>
      </c>
      <c r="J686" s="412">
        <v>58400.04</v>
      </c>
      <c r="K686" s="406">
        <v>0</v>
      </c>
      <c r="L686" s="406">
        <v>468</v>
      </c>
      <c r="M686" s="405" t="s">
        <v>2032</v>
      </c>
      <c r="N686" s="405" t="s">
        <v>2033</v>
      </c>
      <c r="O686" s="413">
        <v>8</v>
      </c>
      <c r="P686" s="414" t="s">
        <v>107</v>
      </c>
      <c r="Q686" s="414">
        <v>7300.0050000000001</v>
      </c>
      <c r="R686" s="414">
        <v>58400.04</v>
      </c>
      <c r="S686" s="405" t="s">
        <v>2034</v>
      </c>
      <c r="T686" s="414">
        <v>1000</v>
      </c>
      <c r="U686" s="413">
        <v>8000</v>
      </c>
      <c r="V686" s="405" t="s">
        <v>2036</v>
      </c>
      <c r="W686" s="404">
        <v>43048</v>
      </c>
      <c r="X686" s="419"/>
      <c r="Y686" s="422">
        <v>0.17</v>
      </c>
    </row>
    <row r="687" spans="1:25" s="181" customFormat="1" ht="12.15" customHeight="1">
      <c r="A687" s="403" t="s">
        <v>1846</v>
      </c>
      <c r="B687" s="476">
        <v>43213</v>
      </c>
      <c r="C687" s="405" t="s">
        <v>2037</v>
      </c>
      <c r="D687" s="432" t="s">
        <v>2038</v>
      </c>
      <c r="E687" s="406">
        <v>600</v>
      </c>
      <c r="F687" s="430" t="s">
        <v>2039</v>
      </c>
      <c r="G687" s="474">
        <v>43243</v>
      </c>
      <c r="H687" s="405">
        <v>30</v>
      </c>
      <c r="I687" s="474">
        <v>43283</v>
      </c>
      <c r="J687" s="412">
        <v>600</v>
      </c>
      <c r="K687" s="406">
        <v>0</v>
      </c>
      <c r="L687" s="406">
        <v>565</v>
      </c>
      <c r="M687" s="405" t="s">
        <v>342</v>
      </c>
      <c r="N687" s="405" t="s">
        <v>284</v>
      </c>
      <c r="O687" s="413">
        <v>3.4000000000000002E-2</v>
      </c>
      <c r="P687" s="414" t="s">
        <v>189</v>
      </c>
      <c r="Q687" s="414">
        <v>17647.058823529402</v>
      </c>
      <c r="R687" s="414">
        <v>600</v>
      </c>
      <c r="S687" s="405" t="s">
        <v>285</v>
      </c>
      <c r="T687" s="414">
        <v>17</v>
      </c>
      <c r="U687" s="413">
        <v>34</v>
      </c>
      <c r="V687" s="405" t="s">
        <v>2040</v>
      </c>
      <c r="W687" s="404">
        <v>43211</v>
      </c>
      <c r="X687" s="419"/>
      <c r="Y687" s="422">
        <v>0.17</v>
      </c>
    </row>
    <row r="688" spans="1:25" s="181" customFormat="1" ht="12.15" customHeight="1">
      <c r="A688" s="403" t="s">
        <v>1846</v>
      </c>
      <c r="B688" s="476">
        <v>43241</v>
      </c>
      <c r="C688" s="405" t="s">
        <v>2041</v>
      </c>
      <c r="D688" s="432" t="s">
        <v>2042</v>
      </c>
      <c r="E688" s="406">
        <v>5500</v>
      </c>
      <c r="F688" s="430" t="s">
        <v>2043</v>
      </c>
      <c r="G688" s="474">
        <v>43301</v>
      </c>
      <c r="H688" s="405">
        <v>60</v>
      </c>
      <c r="I688" s="474">
        <v>43295</v>
      </c>
      <c r="J688" s="412">
        <v>5500</v>
      </c>
      <c r="K688" s="406">
        <v>0</v>
      </c>
      <c r="L688" s="406">
        <v>403</v>
      </c>
      <c r="M688" s="405" t="s">
        <v>187</v>
      </c>
      <c r="N688" s="405" t="s">
        <v>188</v>
      </c>
      <c r="O688" s="413">
        <v>0.34</v>
      </c>
      <c r="P688" s="414" t="s">
        <v>189</v>
      </c>
      <c r="Q688" s="414">
        <v>16176.470588235299</v>
      </c>
      <c r="R688" s="414">
        <v>5500</v>
      </c>
      <c r="S688" s="405" t="s">
        <v>190</v>
      </c>
      <c r="T688" s="414">
        <v>170</v>
      </c>
      <c r="U688" s="413">
        <v>340</v>
      </c>
      <c r="V688" s="405" t="s">
        <v>2044</v>
      </c>
      <c r="W688" s="404">
        <v>43235</v>
      </c>
      <c r="X688" s="419"/>
      <c r="Y688" s="422">
        <v>0.159999831272752</v>
      </c>
    </row>
    <row r="689" spans="1:29" s="181" customFormat="1" ht="12.15" customHeight="1">
      <c r="A689" s="403" t="s">
        <v>1846</v>
      </c>
      <c r="B689" s="476">
        <v>43241</v>
      </c>
      <c r="C689" s="405" t="s">
        <v>2041</v>
      </c>
      <c r="D689" s="432" t="s">
        <v>2042</v>
      </c>
      <c r="E689" s="406">
        <v>5060</v>
      </c>
      <c r="F689" s="430" t="s">
        <v>2045</v>
      </c>
      <c r="G689" s="474">
        <v>43301</v>
      </c>
      <c r="H689" s="405">
        <v>60</v>
      </c>
      <c r="I689" s="474">
        <v>43295</v>
      </c>
      <c r="J689" s="412">
        <v>5060</v>
      </c>
      <c r="K689" s="406">
        <v>0</v>
      </c>
      <c r="L689" s="406">
        <v>403</v>
      </c>
      <c r="M689" s="405" t="s">
        <v>232</v>
      </c>
      <c r="N689" s="405" t="s">
        <v>207</v>
      </c>
      <c r="O689" s="413">
        <v>2</v>
      </c>
      <c r="P689" s="414" t="s">
        <v>107</v>
      </c>
      <c r="Q689" s="414">
        <v>2530</v>
      </c>
      <c r="R689" s="414">
        <v>5060</v>
      </c>
      <c r="S689" s="405" t="s">
        <v>347</v>
      </c>
      <c r="T689" s="414">
        <v>170</v>
      </c>
      <c r="U689" s="413">
        <v>340</v>
      </c>
      <c r="V689" s="405" t="s">
        <v>2044</v>
      </c>
      <c r="W689" s="404">
        <v>43235</v>
      </c>
      <c r="X689" s="419"/>
      <c r="Y689" s="422">
        <v>0.159999724901251</v>
      </c>
    </row>
    <row r="690" spans="1:29" s="181" customFormat="1" ht="12.15" customHeight="1">
      <c r="A690" s="403" t="s">
        <v>1846</v>
      </c>
      <c r="B690" s="476">
        <v>43234</v>
      </c>
      <c r="C690" s="405" t="s">
        <v>2046</v>
      </c>
      <c r="D690" s="432" t="s">
        <v>2047</v>
      </c>
      <c r="E690" s="406">
        <v>4000</v>
      </c>
      <c r="F690" s="430" t="s">
        <v>2048</v>
      </c>
      <c r="G690" s="474">
        <v>43234</v>
      </c>
      <c r="H690" s="405" t="s">
        <v>594</v>
      </c>
      <c r="I690" s="474">
        <v>43306</v>
      </c>
      <c r="J690" s="412">
        <v>4000</v>
      </c>
      <c r="K690" s="406">
        <v>0</v>
      </c>
      <c r="L690" s="406">
        <v>81</v>
      </c>
      <c r="M690" s="405" t="s">
        <v>2049</v>
      </c>
      <c r="N690" s="405" t="s">
        <v>2050</v>
      </c>
      <c r="O690" s="413">
        <v>1</v>
      </c>
      <c r="P690" s="414" t="s">
        <v>107</v>
      </c>
      <c r="Q690" s="414">
        <v>4000</v>
      </c>
      <c r="R690" s="414">
        <v>4000</v>
      </c>
      <c r="S690" s="405" t="s">
        <v>2004</v>
      </c>
      <c r="T690" s="414">
        <v>170</v>
      </c>
      <c r="U690" s="413">
        <v>170</v>
      </c>
      <c r="V690" s="405" t="s">
        <v>2051</v>
      </c>
      <c r="W690" s="404">
        <v>43228</v>
      </c>
      <c r="X690" s="419"/>
      <c r="Y690" s="422">
        <v>0.15999860800167001</v>
      </c>
    </row>
    <row r="691" spans="1:29" s="181" customFormat="1" ht="12.15" customHeight="1">
      <c r="A691" s="403" t="s">
        <v>1846</v>
      </c>
      <c r="B691" s="476">
        <v>43242</v>
      </c>
      <c r="C691" s="405" t="s">
        <v>2052</v>
      </c>
      <c r="D691" s="432" t="s">
        <v>2053</v>
      </c>
      <c r="E691" s="406">
        <v>8600</v>
      </c>
      <c r="F691" s="430" t="s">
        <v>2054</v>
      </c>
      <c r="G691" s="474">
        <v>43242</v>
      </c>
      <c r="H691" s="405" t="s">
        <v>132</v>
      </c>
      <c r="I691" s="474" t="s">
        <v>2055</v>
      </c>
      <c r="J691" s="412">
        <v>8600</v>
      </c>
      <c r="K691" s="406">
        <v>0</v>
      </c>
      <c r="L691" s="406">
        <v>697</v>
      </c>
      <c r="M691" s="405" t="s">
        <v>690</v>
      </c>
      <c r="N691" s="405" t="s">
        <v>691</v>
      </c>
      <c r="O691" s="413">
        <v>2</v>
      </c>
      <c r="P691" s="414" t="s">
        <v>107</v>
      </c>
      <c r="Q691" s="414">
        <v>4300</v>
      </c>
      <c r="R691" s="414">
        <v>8600</v>
      </c>
      <c r="S691" s="405" t="s">
        <v>692</v>
      </c>
      <c r="T691" s="414">
        <v>180</v>
      </c>
      <c r="U691" s="413">
        <v>360</v>
      </c>
      <c r="V691" s="405" t="s">
        <v>2056</v>
      </c>
      <c r="W691" s="404">
        <v>43241</v>
      </c>
      <c r="X691" s="419" t="s">
        <v>273</v>
      </c>
      <c r="Y691" s="422">
        <v>0.16000048558159899</v>
      </c>
      <c r="AB691" s="181">
        <v>2</v>
      </c>
      <c r="AC691" s="181">
        <v>360</v>
      </c>
    </row>
    <row r="692" spans="1:29" s="181" customFormat="1" ht="12.15" customHeight="1">
      <c r="A692" s="403" t="s">
        <v>1846</v>
      </c>
      <c r="B692" s="476">
        <v>43291</v>
      </c>
      <c r="C692" s="405" t="s">
        <v>2057</v>
      </c>
      <c r="D692" s="432" t="s">
        <v>2058</v>
      </c>
      <c r="E692" s="406">
        <v>3000</v>
      </c>
      <c r="F692" s="430" t="s">
        <v>2059</v>
      </c>
      <c r="G692" s="474">
        <v>43291</v>
      </c>
      <c r="H692" s="405" t="s">
        <v>594</v>
      </c>
      <c r="I692" s="474">
        <v>43302</v>
      </c>
      <c r="J692" s="412">
        <v>3000</v>
      </c>
      <c r="K692" s="406">
        <v>0</v>
      </c>
      <c r="L692" s="406">
        <v>198</v>
      </c>
      <c r="M692" s="405" t="s">
        <v>232</v>
      </c>
      <c r="N692" s="405" t="s">
        <v>207</v>
      </c>
      <c r="O692" s="413">
        <v>1</v>
      </c>
      <c r="P692" s="414" t="s">
        <v>107</v>
      </c>
      <c r="Q692" s="414">
        <v>3000</v>
      </c>
      <c r="R692" s="414">
        <v>3000</v>
      </c>
      <c r="S692" s="405" t="s">
        <v>347</v>
      </c>
      <c r="T692" s="414">
        <v>170</v>
      </c>
      <c r="U692" s="413">
        <v>170</v>
      </c>
      <c r="V692" s="405" t="s">
        <v>2060</v>
      </c>
      <c r="W692" s="404">
        <v>43291</v>
      </c>
      <c r="X692" s="419"/>
      <c r="Y692" s="422">
        <v>0.15999860800167001</v>
      </c>
    </row>
    <row r="693" spans="1:29" s="181" customFormat="1" ht="12.15" customHeight="1">
      <c r="A693" s="403" t="s">
        <v>1846</v>
      </c>
      <c r="B693" s="476">
        <v>43252</v>
      </c>
      <c r="C693" s="405" t="s">
        <v>2061</v>
      </c>
      <c r="D693" s="432" t="s">
        <v>2062</v>
      </c>
      <c r="E693" s="406">
        <v>9000</v>
      </c>
      <c r="F693" s="430" t="s">
        <v>2063</v>
      </c>
      <c r="G693" s="474">
        <v>43252</v>
      </c>
      <c r="H693" s="405" t="s">
        <v>132</v>
      </c>
      <c r="I693" s="474">
        <v>43304</v>
      </c>
      <c r="J693" s="412">
        <v>3000</v>
      </c>
      <c r="K693" s="406">
        <v>6000</v>
      </c>
      <c r="L693" s="406">
        <v>14</v>
      </c>
      <c r="M693" s="405" t="s">
        <v>858</v>
      </c>
      <c r="N693" s="405" t="s">
        <v>944</v>
      </c>
      <c r="O693" s="413">
        <v>1</v>
      </c>
      <c r="P693" s="414" t="s">
        <v>107</v>
      </c>
      <c r="Q693" s="414">
        <v>3000</v>
      </c>
      <c r="R693" s="414">
        <v>9000</v>
      </c>
      <c r="S693" s="405" t="s">
        <v>945</v>
      </c>
      <c r="T693" s="414">
        <v>170</v>
      </c>
      <c r="U693" s="413">
        <v>170</v>
      </c>
      <c r="V693" s="405" t="s">
        <v>2064</v>
      </c>
      <c r="W693" s="404">
        <v>43253</v>
      </c>
      <c r="X693" s="419" t="s">
        <v>273</v>
      </c>
      <c r="Y693" s="422">
        <v>0.16000010311112001</v>
      </c>
      <c r="AB693" s="181">
        <v>1</v>
      </c>
      <c r="AC693" s="181">
        <v>170</v>
      </c>
    </row>
    <row r="694" spans="1:29" s="181" customFormat="1" ht="12.15" customHeight="1">
      <c r="A694" s="403" t="s">
        <v>1846</v>
      </c>
      <c r="B694" s="476">
        <v>43206</v>
      </c>
      <c r="C694" s="405" t="s">
        <v>2061</v>
      </c>
      <c r="D694" s="432" t="s">
        <v>2062</v>
      </c>
      <c r="E694" s="406">
        <v>3000</v>
      </c>
      <c r="F694" s="430" t="s">
        <v>2065</v>
      </c>
      <c r="G694" s="474">
        <v>43206</v>
      </c>
      <c r="H694" s="405" t="s">
        <v>132</v>
      </c>
      <c r="I694" s="474">
        <v>43304</v>
      </c>
      <c r="J694" s="412">
        <v>3000</v>
      </c>
      <c r="K694" s="406">
        <v>0</v>
      </c>
      <c r="L694" s="406">
        <v>370</v>
      </c>
      <c r="M694" s="405" t="s">
        <v>858</v>
      </c>
      <c r="N694" s="405" t="s">
        <v>944</v>
      </c>
      <c r="O694" s="413">
        <v>1</v>
      </c>
      <c r="P694" s="414" t="s">
        <v>107</v>
      </c>
      <c r="Q694" s="414">
        <v>3000</v>
      </c>
      <c r="R694" s="414">
        <v>3000</v>
      </c>
      <c r="S694" s="405" t="s">
        <v>945</v>
      </c>
      <c r="T694" s="414">
        <v>170</v>
      </c>
      <c r="U694" s="413">
        <v>170</v>
      </c>
      <c r="V694" s="405" t="s">
        <v>2066</v>
      </c>
      <c r="W694" s="404">
        <v>43206</v>
      </c>
      <c r="X694" s="419"/>
      <c r="Y694" s="422">
        <v>0.17</v>
      </c>
    </row>
    <row r="695" spans="1:29" s="181" customFormat="1" ht="12.15" customHeight="1">
      <c r="A695" s="403" t="s">
        <v>1846</v>
      </c>
      <c r="B695" s="476">
        <v>43206</v>
      </c>
      <c r="C695" s="405" t="s">
        <v>2061</v>
      </c>
      <c r="D695" s="432" t="s">
        <v>2062</v>
      </c>
      <c r="E695" s="406">
        <v>3000</v>
      </c>
      <c r="F695" s="430" t="s">
        <v>2065</v>
      </c>
      <c r="G695" s="474">
        <v>43206</v>
      </c>
      <c r="H695" s="405" t="s">
        <v>132</v>
      </c>
      <c r="I695" s="474">
        <v>43304</v>
      </c>
      <c r="J695" s="412">
        <v>3000</v>
      </c>
      <c r="K695" s="406">
        <v>0</v>
      </c>
      <c r="L695" s="406">
        <v>370</v>
      </c>
      <c r="M695" s="405" t="s">
        <v>858</v>
      </c>
      <c r="N695" s="405" t="s">
        <v>944</v>
      </c>
      <c r="O695" s="413">
        <v>1</v>
      </c>
      <c r="P695" s="414" t="s">
        <v>107</v>
      </c>
      <c r="Q695" s="414">
        <v>3000</v>
      </c>
      <c r="R695" s="414">
        <v>3000</v>
      </c>
      <c r="S695" s="405" t="s">
        <v>945</v>
      </c>
      <c r="T695" s="414">
        <v>170</v>
      </c>
      <c r="U695" s="413">
        <v>170</v>
      </c>
      <c r="V695" s="405" t="s">
        <v>2066</v>
      </c>
      <c r="W695" s="404">
        <v>43206</v>
      </c>
      <c r="X695" s="419"/>
      <c r="Y695" s="422">
        <v>0.17</v>
      </c>
    </row>
    <row r="696" spans="1:29" s="181" customFormat="1" ht="12.15" customHeight="1">
      <c r="A696" s="403" t="s">
        <v>1846</v>
      </c>
      <c r="B696" s="476">
        <v>43199</v>
      </c>
      <c r="C696" s="405" t="s">
        <v>2067</v>
      </c>
      <c r="D696" s="432" t="s">
        <v>2068</v>
      </c>
      <c r="E696" s="406">
        <v>8000</v>
      </c>
      <c r="F696" s="430" t="s">
        <v>2069</v>
      </c>
      <c r="G696" s="474">
        <v>43199</v>
      </c>
      <c r="H696" s="405" t="s">
        <v>132</v>
      </c>
      <c r="I696" s="474">
        <v>43294</v>
      </c>
      <c r="J696" s="412">
        <v>8000</v>
      </c>
      <c r="K696" s="406">
        <v>0</v>
      </c>
      <c r="L696" s="406">
        <v>199</v>
      </c>
      <c r="M696" s="405" t="s">
        <v>690</v>
      </c>
      <c r="N696" s="405" t="s">
        <v>691</v>
      </c>
      <c r="O696" s="413">
        <v>2</v>
      </c>
      <c r="P696" s="414" t="s">
        <v>107</v>
      </c>
      <c r="Q696" s="414">
        <v>4000</v>
      </c>
      <c r="R696" s="414">
        <v>8000</v>
      </c>
      <c r="S696" s="405" t="s">
        <v>692</v>
      </c>
      <c r="T696" s="414">
        <v>180</v>
      </c>
      <c r="U696" s="413">
        <v>360</v>
      </c>
      <c r="V696" s="405" t="s">
        <v>2070</v>
      </c>
      <c r="W696" s="404">
        <v>43200</v>
      </c>
      <c r="X696" s="419"/>
      <c r="Y696" s="422">
        <v>0.17</v>
      </c>
    </row>
    <row r="697" spans="1:29" s="181" customFormat="1" ht="12.15" customHeight="1">
      <c r="A697" s="403" t="s">
        <v>1846</v>
      </c>
      <c r="B697" s="476">
        <v>43242</v>
      </c>
      <c r="C697" s="405" t="s">
        <v>2071</v>
      </c>
      <c r="D697" s="432" t="s">
        <v>2072</v>
      </c>
      <c r="E697" s="406">
        <v>6500</v>
      </c>
      <c r="F697" s="430" t="s">
        <v>2073</v>
      </c>
      <c r="G697" s="474">
        <v>43242</v>
      </c>
      <c r="H697" s="405" t="s">
        <v>594</v>
      </c>
      <c r="I697" s="474">
        <v>43286</v>
      </c>
      <c r="J697" s="412">
        <v>6500</v>
      </c>
      <c r="K697" s="406">
        <v>0</v>
      </c>
      <c r="L697" s="406">
        <v>694</v>
      </c>
      <c r="M697" s="405" t="s">
        <v>325</v>
      </c>
      <c r="N697" s="405" t="s">
        <v>141</v>
      </c>
      <c r="O697" s="413">
        <v>2</v>
      </c>
      <c r="P697" s="414" t="s">
        <v>107</v>
      </c>
      <c r="Q697" s="414">
        <v>3250</v>
      </c>
      <c r="R697" s="414">
        <v>6500</v>
      </c>
      <c r="S697" s="405" t="s">
        <v>142</v>
      </c>
      <c r="T697" s="414">
        <v>170</v>
      </c>
      <c r="U697" s="413">
        <v>340</v>
      </c>
      <c r="V697" s="405" t="s">
        <v>2074</v>
      </c>
      <c r="W697" s="404">
        <v>43241</v>
      </c>
      <c r="X697" s="419"/>
      <c r="Y697" s="422">
        <v>0.15999964307703299</v>
      </c>
    </row>
    <row r="698" spans="1:29" s="181" customFormat="1" ht="12.15" customHeight="1">
      <c r="A698" s="403" t="s">
        <v>1846</v>
      </c>
      <c r="B698" s="476">
        <v>43242</v>
      </c>
      <c r="C698" s="405" t="s">
        <v>2071</v>
      </c>
      <c r="D698" s="432" t="s">
        <v>2072</v>
      </c>
      <c r="E698" s="406">
        <v>3050</v>
      </c>
      <c r="F698" s="430" t="s">
        <v>2075</v>
      </c>
      <c r="G698" s="474">
        <v>43242</v>
      </c>
      <c r="H698" s="405" t="s">
        <v>594</v>
      </c>
      <c r="I698" s="474">
        <v>43286</v>
      </c>
      <c r="J698" s="412">
        <v>3050</v>
      </c>
      <c r="K698" s="406">
        <v>0</v>
      </c>
      <c r="L698" s="406">
        <v>694</v>
      </c>
      <c r="M698" s="405" t="s">
        <v>1854</v>
      </c>
      <c r="N698" s="405" t="s">
        <v>1855</v>
      </c>
      <c r="O698" s="413">
        <v>0.17</v>
      </c>
      <c r="P698" s="414" t="s">
        <v>189</v>
      </c>
      <c r="Q698" s="414">
        <v>17941.176470588201</v>
      </c>
      <c r="R698" s="414">
        <v>3050</v>
      </c>
      <c r="S698" s="405" t="s">
        <v>190</v>
      </c>
      <c r="T698" s="414">
        <v>170</v>
      </c>
      <c r="U698" s="413">
        <v>170</v>
      </c>
      <c r="V698" s="405" t="s">
        <v>2074</v>
      </c>
      <c r="W698" s="404">
        <v>43241</v>
      </c>
      <c r="X698" s="419"/>
      <c r="Y698" s="422">
        <v>0.160000152131168</v>
      </c>
    </row>
    <row r="699" spans="1:29" s="181" customFormat="1" ht="12.15" customHeight="1">
      <c r="A699" s="403" t="s">
        <v>1846</v>
      </c>
      <c r="B699" s="476">
        <v>43250</v>
      </c>
      <c r="C699" s="405" t="s">
        <v>2076</v>
      </c>
      <c r="D699" s="432" t="s">
        <v>2077</v>
      </c>
      <c r="E699" s="406">
        <v>6000</v>
      </c>
      <c r="F699" s="430" t="s">
        <v>2078</v>
      </c>
      <c r="G699" s="474">
        <v>43280</v>
      </c>
      <c r="H699" s="405">
        <v>30</v>
      </c>
      <c r="I699" s="474">
        <v>43312</v>
      </c>
      <c r="J699" s="412">
        <v>6000</v>
      </c>
      <c r="K699" s="406">
        <v>0</v>
      </c>
      <c r="L699" s="406">
        <v>852</v>
      </c>
      <c r="M699" s="405" t="s">
        <v>232</v>
      </c>
      <c r="N699" s="405" t="s">
        <v>1343</v>
      </c>
      <c r="O699" s="413">
        <v>2</v>
      </c>
      <c r="P699" s="414" t="s">
        <v>107</v>
      </c>
      <c r="Q699" s="414">
        <v>3000</v>
      </c>
      <c r="R699" s="414">
        <v>6000</v>
      </c>
      <c r="S699" s="405" t="s">
        <v>1344</v>
      </c>
      <c r="T699" s="414">
        <v>170</v>
      </c>
      <c r="U699" s="413">
        <v>340</v>
      </c>
      <c r="V699" s="405" t="s">
        <v>2079</v>
      </c>
      <c r="W699" s="404">
        <v>43249</v>
      </c>
      <c r="X699" s="419"/>
      <c r="Y699" s="422">
        <v>0.160000850667291</v>
      </c>
    </row>
    <row r="700" spans="1:29" s="181" customFormat="1" ht="12.15" customHeight="1">
      <c r="A700" s="403" t="s">
        <v>1846</v>
      </c>
      <c r="B700" s="476">
        <v>43292</v>
      </c>
      <c r="C700" s="405" t="s">
        <v>2080</v>
      </c>
      <c r="D700" s="432" t="s">
        <v>2081</v>
      </c>
      <c r="E700" s="406">
        <v>1050</v>
      </c>
      <c r="F700" s="430" t="s">
        <v>2082</v>
      </c>
      <c r="G700" s="474">
        <v>43292</v>
      </c>
      <c r="H700" s="405" t="s">
        <v>132</v>
      </c>
      <c r="I700" s="474">
        <v>43287</v>
      </c>
      <c r="J700" s="412">
        <v>1050</v>
      </c>
      <c r="K700" s="406">
        <v>0</v>
      </c>
      <c r="L700" s="406">
        <v>212</v>
      </c>
      <c r="M700" s="405" t="s">
        <v>182</v>
      </c>
      <c r="N700" s="405" t="s">
        <v>183</v>
      </c>
      <c r="O700" s="413">
        <v>3</v>
      </c>
      <c r="P700" s="414" t="s">
        <v>107</v>
      </c>
      <c r="Q700" s="414">
        <v>350</v>
      </c>
      <c r="R700" s="414">
        <v>1050</v>
      </c>
      <c r="S700" s="405" t="s">
        <v>184</v>
      </c>
      <c r="T700" s="414">
        <v>17</v>
      </c>
      <c r="U700" s="413">
        <v>51</v>
      </c>
      <c r="V700" s="405" t="s">
        <v>2083</v>
      </c>
      <c r="W700" s="404">
        <v>43288</v>
      </c>
      <c r="X700" s="419"/>
      <c r="Y700" s="422">
        <v>0.160003093341582</v>
      </c>
    </row>
    <row r="701" spans="1:29" s="181" customFormat="1" ht="12.15" customHeight="1">
      <c r="A701" s="403" t="s">
        <v>1846</v>
      </c>
      <c r="B701" s="476">
        <v>43185</v>
      </c>
      <c r="C701" s="405" t="s">
        <v>2084</v>
      </c>
      <c r="D701" s="432" t="s">
        <v>2085</v>
      </c>
      <c r="E701" s="406">
        <v>9000</v>
      </c>
      <c r="F701" s="430" t="s">
        <v>2086</v>
      </c>
      <c r="G701" s="474">
        <v>43185</v>
      </c>
      <c r="H701" s="405" t="s">
        <v>594</v>
      </c>
      <c r="I701" s="474">
        <v>43283</v>
      </c>
      <c r="J701" s="412">
        <v>9000</v>
      </c>
      <c r="K701" s="406">
        <v>0</v>
      </c>
      <c r="L701" s="406">
        <v>570</v>
      </c>
      <c r="M701" s="405" t="s">
        <v>690</v>
      </c>
      <c r="N701" s="405" t="s">
        <v>691</v>
      </c>
      <c r="O701" s="413">
        <v>2</v>
      </c>
      <c r="P701" s="414" t="s">
        <v>107</v>
      </c>
      <c r="Q701" s="414">
        <v>4500</v>
      </c>
      <c r="R701" s="414">
        <v>9000</v>
      </c>
      <c r="S701" s="405" t="s">
        <v>692</v>
      </c>
      <c r="T701" s="414">
        <v>180</v>
      </c>
      <c r="U701" s="413">
        <v>360</v>
      </c>
      <c r="V701" s="405" t="s">
        <v>2087</v>
      </c>
      <c r="W701" s="404">
        <v>43186</v>
      </c>
      <c r="X701" s="419"/>
      <c r="Y701" s="422">
        <v>0.17</v>
      </c>
    </row>
    <row r="702" spans="1:29" s="181" customFormat="1" ht="12.15" customHeight="1">
      <c r="A702" s="403" t="s">
        <v>1846</v>
      </c>
      <c r="B702" s="476">
        <v>43111</v>
      </c>
      <c r="C702" s="405" t="s">
        <v>2088</v>
      </c>
      <c r="D702" s="432" t="s">
        <v>2089</v>
      </c>
      <c r="E702" s="406">
        <v>29160</v>
      </c>
      <c r="F702" s="430" t="s">
        <v>2090</v>
      </c>
      <c r="G702" s="474">
        <v>43201</v>
      </c>
      <c r="H702" s="405">
        <v>90</v>
      </c>
      <c r="I702" s="474" t="s">
        <v>2091</v>
      </c>
      <c r="J702" s="412">
        <v>29160</v>
      </c>
      <c r="K702" s="406">
        <v>0</v>
      </c>
      <c r="L702" s="406">
        <v>251</v>
      </c>
      <c r="M702" s="405" t="s">
        <v>732</v>
      </c>
      <c r="N702" s="405" t="s">
        <v>134</v>
      </c>
      <c r="O702" s="413">
        <v>6</v>
      </c>
      <c r="P702" s="414" t="s">
        <v>107</v>
      </c>
      <c r="Q702" s="414">
        <v>4860</v>
      </c>
      <c r="R702" s="414">
        <v>29160</v>
      </c>
      <c r="S702" s="405" t="s">
        <v>135</v>
      </c>
      <c r="T702" s="414">
        <v>170</v>
      </c>
      <c r="U702" s="413">
        <v>1020</v>
      </c>
      <c r="V702" s="405" t="s">
        <v>2092</v>
      </c>
      <c r="W702" s="404">
        <v>43102</v>
      </c>
      <c r="X702" s="419" t="s">
        <v>273</v>
      </c>
      <c r="Y702" s="422">
        <v>0.17</v>
      </c>
      <c r="AB702" s="181">
        <v>6</v>
      </c>
      <c r="AC702" s="181">
        <v>1020</v>
      </c>
    </row>
    <row r="703" spans="1:29" s="181" customFormat="1" ht="12.15" customHeight="1">
      <c r="A703" s="403" t="s">
        <v>1846</v>
      </c>
      <c r="B703" s="476">
        <v>43111</v>
      </c>
      <c r="C703" s="405" t="s">
        <v>2088</v>
      </c>
      <c r="D703" s="432" t="s">
        <v>2089</v>
      </c>
      <c r="E703" s="406">
        <v>18360</v>
      </c>
      <c r="F703" s="430" t="s">
        <v>2090</v>
      </c>
      <c r="G703" s="474">
        <v>43201</v>
      </c>
      <c r="H703" s="405">
        <v>90</v>
      </c>
      <c r="I703" s="474">
        <v>43312</v>
      </c>
      <c r="J703" s="412">
        <v>18360</v>
      </c>
      <c r="K703" s="406">
        <v>0</v>
      </c>
      <c r="L703" s="406">
        <v>251</v>
      </c>
      <c r="M703" s="405" t="s">
        <v>2093</v>
      </c>
      <c r="N703" s="405" t="s">
        <v>1091</v>
      </c>
      <c r="O703" s="413">
        <v>4</v>
      </c>
      <c r="P703" s="414" t="s">
        <v>107</v>
      </c>
      <c r="Q703" s="414">
        <v>4590</v>
      </c>
      <c r="R703" s="414">
        <v>18360</v>
      </c>
      <c r="S703" s="405" t="s">
        <v>1092</v>
      </c>
      <c r="T703" s="414">
        <v>180</v>
      </c>
      <c r="U703" s="413">
        <v>720</v>
      </c>
      <c r="V703" s="405" t="s">
        <v>2092</v>
      </c>
      <c r="W703" s="404">
        <v>43102</v>
      </c>
      <c r="X703" s="419"/>
      <c r="Y703" s="422">
        <v>0.17</v>
      </c>
    </row>
    <row r="704" spans="1:29" s="181" customFormat="1" ht="12.15" customHeight="1">
      <c r="A704" s="403" t="s">
        <v>1846</v>
      </c>
      <c r="B704" s="476">
        <v>43137</v>
      </c>
      <c r="C704" s="405" t="s">
        <v>2088</v>
      </c>
      <c r="D704" s="432" t="s">
        <v>2089</v>
      </c>
      <c r="E704" s="406">
        <v>19440</v>
      </c>
      <c r="F704" s="430" t="s">
        <v>2094</v>
      </c>
      <c r="G704" s="474">
        <v>43227</v>
      </c>
      <c r="H704" s="405">
        <v>90</v>
      </c>
      <c r="I704" s="474">
        <v>43312</v>
      </c>
      <c r="J704" s="412">
        <v>19440</v>
      </c>
      <c r="K704" s="406">
        <v>0</v>
      </c>
      <c r="L704" s="406">
        <v>150</v>
      </c>
      <c r="M704" s="405" t="s">
        <v>732</v>
      </c>
      <c r="N704" s="405" t="s">
        <v>134</v>
      </c>
      <c r="O704" s="413">
        <v>4</v>
      </c>
      <c r="P704" s="414" t="s">
        <v>107</v>
      </c>
      <c r="Q704" s="414">
        <v>4860</v>
      </c>
      <c r="R704" s="414">
        <v>19440</v>
      </c>
      <c r="S704" s="405" t="s">
        <v>135</v>
      </c>
      <c r="T704" s="414">
        <v>170</v>
      </c>
      <c r="U704" s="413">
        <v>680</v>
      </c>
      <c r="V704" s="405" t="s">
        <v>2095</v>
      </c>
      <c r="W704" s="404">
        <v>43132</v>
      </c>
      <c r="X704" s="419"/>
      <c r="Y704" s="422">
        <v>0.17</v>
      </c>
    </row>
    <row r="705" spans="1:29" s="181" customFormat="1" ht="12.15" customHeight="1">
      <c r="A705" s="403" t="s">
        <v>1846</v>
      </c>
      <c r="B705" s="476">
        <v>43137</v>
      </c>
      <c r="C705" s="405" t="s">
        <v>2088</v>
      </c>
      <c r="D705" s="432" t="s">
        <v>2089</v>
      </c>
      <c r="E705" s="406">
        <v>9180</v>
      </c>
      <c r="F705" s="430" t="s">
        <v>2094</v>
      </c>
      <c r="G705" s="474">
        <v>43227</v>
      </c>
      <c r="H705" s="405">
        <v>90</v>
      </c>
      <c r="I705" s="474">
        <v>43312</v>
      </c>
      <c r="J705" s="412">
        <v>9180</v>
      </c>
      <c r="K705" s="406">
        <v>0</v>
      </c>
      <c r="L705" s="406">
        <v>150</v>
      </c>
      <c r="M705" s="405" t="s">
        <v>2093</v>
      </c>
      <c r="N705" s="405" t="s">
        <v>1091</v>
      </c>
      <c r="O705" s="413">
        <v>2</v>
      </c>
      <c r="P705" s="414" t="s">
        <v>107</v>
      </c>
      <c r="Q705" s="414">
        <v>4590</v>
      </c>
      <c r="R705" s="414">
        <v>9180</v>
      </c>
      <c r="S705" s="405" t="s">
        <v>1092</v>
      </c>
      <c r="T705" s="414">
        <v>180</v>
      </c>
      <c r="U705" s="413">
        <v>360</v>
      </c>
      <c r="V705" s="405" t="s">
        <v>2095</v>
      </c>
      <c r="W705" s="404">
        <v>43132</v>
      </c>
      <c r="X705" s="419"/>
      <c r="Y705" s="422">
        <v>0.17</v>
      </c>
    </row>
    <row r="706" spans="1:29" s="181" customFormat="1" ht="12.15" customHeight="1">
      <c r="A706" s="403" t="s">
        <v>1846</v>
      </c>
      <c r="B706" s="476">
        <v>43241</v>
      </c>
      <c r="C706" s="405" t="s">
        <v>2096</v>
      </c>
      <c r="D706" s="432" t="s">
        <v>2097</v>
      </c>
      <c r="E706" s="406">
        <v>3000</v>
      </c>
      <c r="F706" s="430" t="s">
        <v>2098</v>
      </c>
      <c r="G706" s="474">
        <v>43241</v>
      </c>
      <c r="H706" s="405" t="s">
        <v>2099</v>
      </c>
      <c r="I706" s="474">
        <v>43292</v>
      </c>
      <c r="J706" s="412">
        <v>3000</v>
      </c>
      <c r="K706" s="406">
        <v>0</v>
      </c>
      <c r="L706" s="406">
        <v>411</v>
      </c>
      <c r="M706" s="405" t="s">
        <v>325</v>
      </c>
      <c r="N706" s="405" t="s">
        <v>141</v>
      </c>
      <c r="O706" s="413">
        <v>1</v>
      </c>
      <c r="P706" s="414" t="s">
        <v>107</v>
      </c>
      <c r="Q706" s="414">
        <v>3000</v>
      </c>
      <c r="R706" s="414">
        <v>3000</v>
      </c>
      <c r="S706" s="405" t="s">
        <v>142</v>
      </c>
      <c r="T706" s="414">
        <v>170</v>
      </c>
      <c r="U706" s="413">
        <v>170</v>
      </c>
      <c r="V706" s="405" t="s">
        <v>2100</v>
      </c>
      <c r="W706" s="404">
        <v>43236</v>
      </c>
      <c r="X706" s="419"/>
      <c r="Y706" s="422">
        <v>0.15999860800167001</v>
      </c>
    </row>
    <row r="707" spans="1:29" s="181" customFormat="1" ht="12.15" customHeight="1">
      <c r="A707" s="403" t="s">
        <v>1846</v>
      </c>
      <c r="B707" s="476">
        <v>43241</v>
      </c>
      <c r="C707" s="405" t="s">
        <v>2096</v>
      </c>
      <c r="D707" s="432" t="s">
        <v>2097</v>
      </c>
      <c r="E707" s="406">
        <v>2500</v>
      </c>
      <c r="F707" s="430" t="s">
        <v>2101</v>
      </c>
      <c r="G707" s="474">
        <v>43241</v>
      </c>
      <c r="H707" s="405" t="s">
        <v>2099</v>
      </c>
      <c r="I707" s="474">
        <v>43292</v>
      </c>
      <c r="J707" s="412">
        <v>2500</v>
      </c>
      <c r="K707" s="406">
        <v>0</v>
      </c>
      <c r="L707" s="406">
        <v>434</v>
      </c>
      <c r="M707" s="405" t="s">
        <v>187</v>
      </c>
      <c r="N707" s="405" t="s">
        <v>188</v>
      </c>
      <c r="O707" s="413">
        <v>0.17</v>
      </c>
      <c r="P707" s="414" t="s">
        <v>189</v>
      </c>
      <c r="Q707" s="414">
        <v>14705.8823529412</v>
      </c>
      <c r="R707" s="414">
        <v>2500</v>
      </c>
      <c r="S707" s="405" t="s">
        <v>190</v>
      </c>
      <c r="T707" s="414">
        <v>170</v>
      </c>
      <c r="U707" s="413">
        <v>170</v>
      </c>
      <c r="V707" s="405" t="s">
        <v>2102</v>
      </c>
      <c r="W707" s="404">
        <v>43242</v>
      </c>
      <c r="X707" s="419"/>
      <c r="Y707" s="422">
        <v>0.16000129920145501</v>
      </c>
    </row>
    <row r="708" spans="1:29" s="181" customFormat="1" ht="12.15" customHeight="1">
      <c r="A708" s="403" t="s">
        <v>1846</v>
      </c>
      <c r="B708" s="476">
        <v>43299</v>
      </c>
      <c r="C708" s="405" t="s">
        <v>2103</v>
      </c>
      <c r="D708" s="432" t="s">
        <v>2104</v>
      </c>
      <c r="E708" s="406">
        <v>2478</v>
      </c>
      <c r="F708" s="430" t="s">
        <v>2105</v>
      </c>
      <c r="G708" s="474">
        <v>43329</v>
      </c>
      <c r="H708" s="405">
        <v>30</v>
      </c>
      <c r="I708" s="474">
        <v>43278</v>
      </c>
      <c r="J708" s="412">
        <v>2478</v>
      </c>
      <c r="K708" s="406">
        <v>0</v>
      </c>
      <c r="L708" s="406">
        <v>421</v>
      </c>
      <c r="M708" s="405" t="s">
        <v>187</v>
      </c>
      <c r="N708" s="405" t="s">
        <v>188</v>
      </c>
      <c r="O708" s="413">
        <v>0.17</v>
      </c>
      <c r="P708" s="414" t="s">
        <v>189</v>
      </c>
      <c r="Q708" s="414">
        <v>14576.470588235299</v>
      </c>
      <c r="R708" s="414">
        <v>2478</v>
      </c>
      <c r="S708" s="405" t="s">
        <v>190</v>
      </c>
      <c r="T708" s="414">
        <v>170</v>
      </c>
      <c r="U708" s="413">
        <v>170</v>
      </c>
      <c r="V708" s="405" t="s">
        <v>2106</v>
      </c>
      <c r="W708" s="404">
        <v>43298</v>
      </c>
      <c r="X708" s="419"/>
      <c r="Y708" s="422">
        <v>0.15999831477242399</v>
      </c>
    </row>
    <row r="709" spans="1:29" s="181" customFormat="1" ht="12.15" customHeight="1">
      <c r="A709" s="403" t="s">
        <v>1846</v>
      </c>
      <c r="B709" s="476">
        <v>43299</v>
      </c>
      <c r="C709" s="405" t="s">
        <v>2103</v>
      </c>
      <c r="D709" s="432" t="s">
        <v>2104</v>
      </c>
      <c r="E709" s="406">
        <v>2429</v>
      </c>
      <c r="F709" s="430" t="s">
        <v>2105</v>
      </c>
      <c r="G709" s="474">
        <v>43329</v>
      </c>
      <c r="H709" s="405">
        <v>30</v>
      </c>
      <c r="I709" s="474">
        <v>43278</v>
      </c>
      <c r="J709" s="412">
        <v>1782</v>
      </c>
      <c r="K709" s="406">
        <v>647</v>
      </c>
      <c r="L709" s="406">
        <v>421</v>
      </c>
      <c r="M709" s="405" t="s">
        <v>342</v>
      </c>
      <c r="N709" s="405" t="s">
        <v>284</v>
      </c>
      <c r="O709" s="413">
        <v>0.124717990942775</v>
      </c>
      <c r="P709" s="414" t="s">
        <v>189</v>
      </c>
      <c r="Q709" s="414">
        <v>14288.2352941176</v>
      </c>
      <c r="R709" s="414">
        <v>2429</v>
      </c>
      <c r="S709" s="405" t="s">
        <v>285</v>
      </c>
      <c r="T709" s="414">
        <v>170</v>
      </c>
      <c r="U709" s="413">
        <v>124.717990942775</v>
      </c>
      <c r="V709" s="405" t="s">
        <v>2106</v>
      </c>
      <c r="W709" s="404">
        <v>43298</v>
      </c>
      <c r="X709" s="419" t="s">
        <v>273</v>
      </c>
      <c r="Y709" s="422">
        <v>0.15999831477242399</v>
      </c>
      <c r="AB709" s="181">
        <v>0.124717990942775</v>
      </c>
      <c r="AC709" s="181">
        <v>124.717990942775</v>
      </c>
    </row>
    <row r="710" spans="1:29" s="181" customFormat="1" ht="12.15" customHeight="1">
      <c r="A710" s="403" t="s">
        <v>1846</v>
      </c>
      <c r="B710" s="476">
        <v>43222</v>
      </c>
      <c r="C710" s="405" t="s">
        <v>2107</v>
      </c>
      <c r="D710" s="432" t="s">
        <v>2108</v>
      </c>
      <c r="E710" s="406">
        <v>8000</v>
      </c>
      <c r="F710" s="430" t="s">
        <v>2109</v>
      </c>
      <c r="G710" s="474">
        <v>43252</v>
      </c>
      <c r="H710" s="405">
        <v>30</v>
      </c>
      <c r="I710" s="474">
        <v>43284</v>
      </c>
      <c r="J710" s="412">
        <v>8000</v>
      </c>
      <c r="K710" s="406">
        <v>0</v>
      </c>
      <c r="L710" s="406">
        <v>32</v>
      </c>
      <c r="M710" s="405" t="s">
        <v>690</v>
      </c>
      <c r="N710" s="405" t="s">
        <v>691</v>
      </c>
      <c r="O710" s="413">
        <v>2</v>
      </c>
      <c r="P710" s="414" t="s">
        <v>107</v>
      </c>
      <c r="Q710" s="414">
        <v>4000</v>
      </c>
      <c r="R710" s="414">
        <v>8000</v>
      </c>
      <c r="S710" s="405" t="s">
        <v>692</v>
      </c>
      <c r="T710" s="414">
        <v>180</v>
      </c>
      <c r="U710" s="413">
        <v>360</v>
      </c>
      <c r="V710" s="405" t="s">
        <v>2110</v>
      </c>
      <c r="W710" s="404">
        <v>43223</v>
      </c>
      <c r="X710" s="419"/>
      <c r="Y710" s="422">
        <v>0.16000029000007299</v>
      </c>
    </row>
    <row r="711" spans="1:29" s="181" customFormat="1" ht="12.15" customHeight="1">
      <c r="A711" s="403" t="s">
        <v>1846</v>
      </c>
      <c r="B711" s="476">
        <v>43103</v>
      </c>
      <c r="C711" s="405" t="s">
        <v>2111</v>
      </c>
      <c r="D711" s="432" t="s">
        <v>2112</v>
      </c>
      <c r="E711" s="406">
        <v>21040</v>
      </c>
      <c r="F711" s="430" t="s">
        <v>2113</v>
      </c>
      <c r="G711" s="474">
        <v>43193</v>
      </c>
      <c r="H711" s="405">
        <v>90</v>
      </c>
      <c r="I711" s="474" t="s">
        <v>2114</v>
      </c>
      <c r="J711" s="412">
        <v>6840</v>
      </c>
      <c r="K711" s="406">
        <v>0</v>
      </c>
      <c r="L711" s="406">
        <v>28</v>
      </c>
      <c r="M711" s="405" t="s">
        <v>113</v>
      </c>
      <c r="N711" s="405" t="s">
        <v>114</v>
      </c>
      <c r="O711" s="413">
        <v>2.6007604562737598</v>
      </c>
      <c r="P711" s="414" t="s">
        <v>107</v>
      </c>
      <c r="Q711" s="414">
        <v>2630</v>
      </c>
      <c r="R711" s="414">
        <v>21040</v>
      </c>
      <c r="S711" s="405" t="s">
        <v>115</v>
      </c>
      <c r="T711" s="414">
        <v>170</v>
      </c>
      <c r="U711" s="413">
        <v>442.12927756654</v>
      </c>
      <c r="V711" s="405" t="s">
        <v>2115</v>
      </c>
      <c r="W711" s="404">
        <v>43102</v>
      </c>
      <c r="X711" s="419" t="s">
        <v>273</v>
      </c>
      <c r="Y711" s="422">
        <v>0.17</v>
      </c>
      <c r="AB711" s="181">
        <v>2.6007604562737598</v>
      </c>
      <c r="AC711" s="181">
        <v>442.12927756654</v>
      </c>
    </row>
    <row r="712" spans="1:29" s="181" customFormat="1" ht="12.15" customHeight="1">
      <c r="A712" s="403" t="s">
        <v>1846</v>
      </c>
      <c r="B712" s="476">
        <v>43207</v>
      </c>
      <c r="C712" s="405" t="s">
        <v>2111</v>
      </c>
      <c r="D712" s="432" t="s">
        <v>2112</v>
      </c>
      <c r="E712" s="406">
        <v>4200</v>
      </c>
      <c r="F712" s="430" t="s">
        <v>2116</v>
      </c>
      <c r="G712" s="474">
        <v>43297</v>
      </c>
      <c r="H712" s="405">
        <v>90</v>
      </c>
      <c r="I712" s="474">
        <v>43300</v>
      </c>
      <c r="J712" s="412">
        <v>1510</v>
      </c>
      <c r="K712" s="406">
        <v>2690</v>
      </c>
      <c r="L712" s="406">
        <v>382</v>
      </c>
      <c r="M712" s="405" t="s">
        <v>858</v>
      </c>
      <c r="N712" s="405" t="s">
        <v>944</v>
      </c>
      <c r="O712" s="413">
        <v>0.35952380952381002</v>
      </c>
      <c r="P712" s="414" t="s">
        <v>107</v>
      </c>
      <c r="Q712" s="414">
        <v>4200</v>
      </c>
      <c r="R712" s="414">
        <v>4200</v>
      </c>
      <c r="S712" s="405" t="s">
        <v>945</v>
      </c>
      <c r="T712" s="414">
        <v>170</v>
      </c>
      <c r="U712" s="413">
        <v>61.119047619047599</v>
      </c>
      <c r="V712" s="405" t="s">
        <v>2117</v>
      </c>
      <c r="W712" s="404">
        <v>43206</v>
      </c>
      <c r="X712" s="419" t="s">
        <v>273</v>
      </c>
      <c r="Y712" s="422">
        <v>0.17</v>
      </c>
      <c r="AB712" s="181">
        <v>0.35952380952381002</v>
      </c>
      <c r="AC712" s="181">
        <v>61.119047619047599</v>
      </c>
    </row>
    <row r="713" spans="1:29" s="181" customFormat="1" ht="12.15" customHeight="1">
      <c r="A713" s="403" t="s">
        <v>1846</v>
      </c>
      <c r="B713" s="476">
        <v>43137</v>
      </c>
      <c r="C713" s="405" t="s">
        <v>2111</v>
      </c>
      <c r="D713" s="432" t="s">
        <v>2112</v>
      </c>
      <c r="E713" s="406">
        <v>4200</v>
      </c>
      <c r="F713" s="430" t="s">
        <v>2118</v>
      </c>
      <c r="G713" s="474">
        <v>43227</v>
      </c>
      <c r="H713" s="405">
        <v>90</v>
      </c>
      <c r="I713" s="474">
        <v>43300</v>
      </c>
      <c r="J713" s="412">
        <v>4200</v>
      </c>
      <c r="K713" s="406">
        <v>0</v>
      </c>
      <c r="L713" s="406">
        <v>149</v>
      </c>
      <c r="M713" s="405" t="s">
        <v>2093</v>
      </c>
      <c r="N713" s="405" t="s">
        <v>1091</v>
      </c>
      <c r="O713" s="413">
        <v>1</v>
      </c>
      <c r="P713" s="414" t="s">
        <v>107</v>
      </c>
      <c r="Q713" s="414">
        <v>4200</v>
      </c>
      <c r="R713" s="414">
        <v>4200</v>
      </c>
      <c r="S713" s="405" t="s">
        <v>1960</v>
      </c>
      <c r="T713" s="414">
        <v>200</v>
      </c>
      <c r="U713" s="413">
        <v>200</v>
      </c>
      <c r="V713" s="405" t="s">
        <v>2119</v>
      </c>
      <c r="W713" s="404">
        <v>43132</v>
      </c>
      <c r="X713" s="419"/>
      <c r="Y713" s="422">
        <v>0.17</v>
      </c>
    </row>
    <row r="714" spans="1:29" s="181" customFormat="1" ht="12.15" customHeight="1">
      <c r="A714" s="403" t="s">
        <v>1846</v>
      </c>
      <c r="B714" s="476">
        <v>43157</v>
      </c>
      <c r="C714" s="405" t="s">
        <v>2111</v>
      </c>
      <c r="D714" s="432" t="s">
        <v>2112</v>
      </c>
      <c r="E714" s="406">
        <v>4200</v>
      </c>
      <c r="F714" s="430" t="s">
        <v>2120</v>
      </c>
      <c r="G714" s="474">
        <v>43247</v>
      </c>
      <c r="H714" s="405">
        <v>90</v>
      </c>
      <c r="I714" s="474">
        <v>43300</v>
      </c>
      <c r="J714" s="412">
        <v>4200</v>
      </c>
      <c r="K714" s="406">
        <v>0</v>
      </c>
      <c r="L714" s="406">
        <v>231</v>
      </c>
      <c r="M714" s="405" t="s">
        <v>858</v>
      </c>
      <c r="N714" s="405" t="s">
        <v>944</v>
      </c>
      <c r="O714" s="413">
        <v>1</v>
      </c>
      <c r="P714" s="414" t="s">
        <v>107</v>
      </c>
      <c r="Q714" s="414">
        <v>4200</v>
      </c>
      <c r="R714" s="414">
        <v>4200</v>
      </c>
      <c r="S714" s="405" t="s">
        <v>945</v>
      </c>
      <c r="T714" s="414">
        <v>170</v>
      </c>
      <c r="U714" s="413">
        <v>170</v>
      </c>
      <c r="V714" s="405" t="s">
        <v>2121</v>
      </c>
      <c r="W714" s="404">
        <v>43156</v>
      </c>
      <c r="X714" s="419"/>
      <c r="Y714" s="422">
        <v>0.17</v>
      </c>
    </row>
    <row r="715" spans="1:29" s="181" customFormat="1" ht="12.15" customHeight="1">
      <c r="A715" s="403" t="s">
        <v>1846</v>
      </c>
      <c r="B715" s="476">
        <v>43173</v>
      </c>
      <c r="C715" s="405" t="s">
        <v>2111</v>
      </c>
      <c r="D715" s="432" t="s">
        <v>2112</v>
      </c>
      <c r="E715" s="406">
        <v>2750</v>
      </c>
      <c r="F715" s="430" t="s">
        <v>2122</v>
      </c>
      <c r="G715" s="474">
        <v>43263</v>
      </c>
      <c r="H715" s="405">
        <v>90</v>
      </c>
      <c r="I715" s="474">
        <v>43300</v>
      </c>
      <c r="J715" s="412">
        <v>2750</v>
      </c>
      <c r="K715" s="406">
        <v>0</v>
      </c>
      <c r="L715" s="406">
        <v>377</v>
      </c>
      <c r="M715" s="405" t="s">
        <v>2123</v>
      </c>
      <c r="N715" s="405" t="s">
        <v>2124</v>
      </c>
      <c r="O715" s="413">
        <v>1</v>
      </c>
      <c r="P715" s="414" t="s">
        <v>107</v>
      </c>
      <c r="Q715" s="414">
        <v>2750</v>
      </c>
      <c r="R715" s="414">
        <v>2750</v>
      </c>
      <c r="S715" s="405" t="s">
        <v>2125</v>
      </c>
      <c r="T715" s="414">
        <v>170</v>
      </c>
      <c r="U715" s="413">
        <v>170</v>
      </c>
      <c r="V715" s="405" t="s">
        <v>2126</v>
      </c>
      <c r="W715" s="404">
        <v>43161</v>
      </c>
      <c r="X715" s="419"/>
      <c r="Y715" s="422">
        <v>0.17</v>
      </c>
    </row>
    <row r="716" spans="1:29" s="181" customFormat="1" ht="12.15" customHeight="1">
      <c r="A716" s="403" t="s">
        <v>1846</v>
      </c>
      <c r="B716" s="476">
        <v>43173</v>
      </c>
      <c r="C716" s="405" t="s">
        <v>2111</v>
      </c>
      <c r="D716" s="432" t="s">
        <v>2112</v>
      </c>
      <c r="E716" s="406">
        <v>10520</v>
      </c>
      <c r="F716" s="430" t="s">
        <v>2122</v>
      </c>
      <c r="G716" s="474">
        <v>43263</v>
      </c>
      <c r="H716" s="405">
        <v>90</v>
      </c>
      <c r="I716" s="474">
        <v>43300</v>
      </c>
      <c r="J716" s="412">
        <v>10520</v>
      </c>
      <c r="K716" s="406">
        <v>0</v>
      </c>
      <c r="L716" s="406">
        <v>377</v>
      </c>
      <c r="M716" s="405" t="s">
        <v>120</v>
      </c>
      <c r="N716" s="405" t="s">
        <v>114</v>
      </c>
      <c r="O716" s="413">
        <v>4</v>
      </c>
      <c r="P716" s="414" t="s">
        <v>107</v>
      </c>
      <c r="Q716" s="414">
        <v>2630</v>
      </c>
      <c r="R716" s="414">
        <v>10520</v>
      </c>
      <c r="S716" s="405" t="s">
        <v>115</v>
      </c>
      <c r="T716" s="414">
        <v>170</v>
      </c>
      <c r="U716" s="413">
        <v>680</v>
      </c>
      <c r="V716" s="405" t="s">
        <v>2127</v>
      </c>
      <c r="W716" s="404">
        <v>43165</v>
      </c>
      <c r="X716" s="419"/>
      <c r="Y716" s="422">
        <v>0.17</v>
      </c>
    </row>
    <row r="717" spans="1:29" s="181" customFormat="1" ht="12.15" customHeight="1">
      <c r="A717" s="403" t="s">
        <v>1846</v>
      </c>
      <c r="B717" s="476">
        <v>43188</v>
      </c>
      <c r="C717" s="405" t="s">
        <v>2111</v>
      </c>
      <c r="D717" s="432" t="s">
        <v>2112</v>
      </c>
      <c r="E717" s="406">
        <v>15780</v>
      </c>
      <c r="F717" s="430" t="s">
        <v>2128</v>
      </c>
      <c r="G717" s="474">
        <v>43278</v>
      </c>
      <c r="H717" s="405">
        <v>90</v>
      </c>
      <c r="I717" s="474">
        <v>43300</v>
      </c>
      <c r="J717" s="412">
        <v>15780</v>
      </c>
      <c r="K717" s="406">
        <v>0</v>
      </c>
      <c r="L717" s="406">
        <v>733</v>
      </c>
      <c r="M717" s="405" t="s">
        <v>120</v>
      </c>
      <c r="N717" s="405" t="s">
        <v>114</v>
      </c>
      <c r="O717" s="413">
        <v>6</v>
      </c>
      <c r="P717" s="414" t="s">
        <v>107</v>
      </c>
      <c r="Q717" s="414">
        <v>2630</v>
      </c>
      <c r="R717" s="414">
        <v>15780</v>
      </c>
      <c r="S717" s="405" t="s">
        <v>115</v>
      </c>
      <c r="T717" s="414">
        <v>170</v>
      </c>
      <c r="U717" s="413">
        <v>1020</v>
      </c>
      <c r="V717" s="405" t="s">
        <v>2129</v>
      </c>
      <c r="W717" s="404">
        <v>43188</v>
      </c>
      <c r="X717" s="419"/>
      <c r="Y717" s="422">
        <v>0.17</v>
      </c>
    </row>
    <row r="718" spans="1:29" s="181" customFormat="1" ht="12.15" customHeight="1">
      <c r="A718" s="403" t="s">
        <v>1846</v>
      </c>
      <c r="B718" s="476">
        <v>43207</v>
      </c>
      <c r="C718" s="405" t="s">
        <v>2111</v>
      </c>
      <c r="D718" s="432" t="s">
        <v>2112</v>
      </c>
      <c r="E718" s="406">
        <v>4200</v>
      </c>
      <c r="F718" s="430" t="s">
        <v>2116</v>
      </c>
      <c r="G718" s="474">
        <v>43297</v>
      </c>
      <c r="H718" s="405">
        <v>90</v>
      </c>
      <c r="I718" s="474">
        <v>43300</v>
      </c>
      <c r="J718" s="412">
        <v>4200</v>
      </c>
      <c r="K718" s="406">
        <v>0</v>
      </c>
      <c r="L718" s="406">
        <v>382</v>
      </c>
      <c r="M718" s="405" t="s">
        <v>1959</v>
      </c>
      <c r="N718" s="405" t="s">
        <v>1091</v>
      </c>
      <c r="O718" s="413">
        <v>1</v>
      </c>
      <c r="P718" s="414" t="s">
        <v>107</v>
      </c>
      <c r="Q718" s="414">
        <v>4200</v>
      </c>
      <c r="R718" s="414">
        <v>4200</v>
      </c>
      <c r="S718" s="405" t="s">
        <v>1960</v>
      </c>
      <c r="T718" s="414">
        <v>200</v>
      </c>
      <c r="U718" s="413">
        <v>200</v>
      </c>
      <c r="V718" s="405" t="s">
        <v>2117</v>
      </c>
      <c r="W718" s="404">
        <v>43206</v>
      </c>
      <c r="X718" s="419"/>
      <c r="Y718" s="422">
        <v>0.17</v>
      </c>
    </row>
    <row r="719" spans="1:29" s="181" customFormat="1" ht="12.15" customHeight="1">
      <c r="A719" s="403" t="s">
        <v>1846</v>
      </c>
      <c r="B719" s="476">
        <v>43231</v>
      </c>
      <c r="C719" s="405" t="s">
        <v>2130</v>
      </c>
      <c r="D719" s="432" t="s">
        <v>2131</v>
      </c>
      <c r="E719" s="406">
        <v>3450</v>
      </c>
      <c r="F719" s="430" t="s">
        <v>2132</v>
      </c>
      <c r="G719" s="474">
        <v>43261</v>
      </c>
      <c r="H719" s="405">
        <v>30</v>
      </c>
      <c r="I719" s="474">
        <v>43306</v>
      </c>
      <c r="J719" s="412">
        <v>3450</v>
      </c>
      <c r="K719" s="406">
        <v>0</v>
      </c>
      <c r="L719" s="406">
        <v>240</v>
      </c>
      <c r="M719" s="405" t="s">
        <v>524</v>
      </c>
      <c r="N719" s="405" t="s">
        <v>385</v>
      </c>
      <c r="O719" s="413">
        <v>1</v>
      </c>
      <c r="P719" s="414" t="s">
        <v>107</v>
      </c>
      <c r="Q719" s="414">
        <v>3450</v>
      </c>
      <c r="R719" s="414">
        <v>3450</v>
      </c>
      <c r="S719" s="405" t="s">
        <v>386</v>
      </c>
      <c r="T719" s="414">
        <v>180</v>
      </c>
      <c r="U719" s="413">
        <v>180</v>
      </c>
      <c r="V719" s="405" t="s">
        <v>2133</v>
      </c>
      <c r="W719" s="404">
        <v>43232</v>
      </c>
      <c r="X719" s="419"/>
      <c r="Y719" s="422">
        <v>0.15999919304404001</v>
      </c>
    </row>
    <row r="720" spans="1:29" s="181" customFormat="1" ht="12.15" customHeight="1">
      <c r="A720" s="403" t="s">
        <v>1846</v>
      </c>
      <c r="B720" s="476">
        <v>43262</v>
      </c>
      <c r="C720" s="405" t="s">
        <v>2134</v>
      </c>
      <c r="D720" s="432" t="s">
        <v>2135</v>
      </c>
      <c r="E720" s="406">
        <v>13008</v>
      </c>
      <c r="F720" s="430" t="s">
        <v>2136</v>
      </c>
      <c r="G720" s="474">
        <v>43352</v>
      </c>
      <c r="H720" s="405">
        <v>90</v>
      </c>
      <c r="I720" s="474">
        <v>43301</v>
      </c>
      <c r="J720" s="412">
        <v>13008</v>
      </c>
      <c r="K720" s="406">
        <v>0</v>
      </c>
      <c r="L720" s="406">
        <v>223</v>
      </c>
      <c r="M720" s="405" t="s">
        <v>232</v>
      </c>
      <c r="N720" s="405" t="s">
        <v>134</v>
      </c>
      <c r="O720" s="413">
        <v>4</v>
      </c>
      <c r="P720" s="414" t="s">
        <v>107</v>
      </c>
      <c r="Q720" s="414">
        <v>3252</v>
      </c>
      <c r="R720" s="414">
        <v>13008</v>
      </c>
      <c r="S720" s="405" t="s">
        <v>2137</v>
      </c>
      <c r="T720" s="414">
        <v>170</v>
      </c>
      <c r="U720" s="413">
        <v>680</v>
      </c>
      <c r="V720" s="405" t="s">
        <v>2138</v>
      </c>
      <c r="W720" s="404">
        <v>43263</v>
      </c>
      <c r="X720" s="419"/>
      <c r="Y720" s="422">
        <v>0.160000321033299</v>
      </c>
    </row>
    <row r="721" spans="1:29" s="181" customFormat="1" ht="12.15" customHeight="1">
      <c r="A721" s="403" t="s">
        <v>1846</v>
      </c>
      <c r="B721" s="476">
        <v>43309</v>
      </c>
      <c r="C721" s="405" t="s">
        <v>2139</v>
      </c>
      <c r="D721" s="432" t="s">
        <v>2140</v>
      </c>
      <c r="E721" s="406">
        <v>1950</v>
      </c>
      <c r="F721" s="430" t="s">
        <v>2141</v>
      </c>
      <c r="G721" s="474">
        <v>43309</v>
      </c>
      <c r="H721" s="405" t="s">
        <v>132</v>
      </c>
      <c r="I721" s="474">
        <v>43307</v>
      </c>
      <c r="J721" s="412">
        <v>1950</v>
      </c>
      <c r="K721" s="406">
        <v>0</v>
      </c>
      <c r="L721" s="406">
        <v>906</v>
      </c>
      <c r="M721" s="405" t="s">
        <v>2142</v>
      </c>
      <c r="N721" s="405" t="s">
        <v>1901</v>
      </c>
      <c r="O721" s="413">
        <v>3</v>
      </c>
      <c r="P721" s="414" t="s">
        <v>107</v>
      </c>
      <c r="Q721" s="414">
        <v>650</v>
      </c>
      <c r="R721" s="414">
        <v>1950</v>
      </c>
      <c r="S721" s="405" t="s">
        <v>1902</v>
      </c>
      <c r="T721" s="414">
        <v>17</v>
      </c>
      <c r="U721" s="413">
        <v>51</v>
      </c>
      <c r="V721" s="405" t="s">
        <v>2143</v>
      </c>
      <c r="W721" s="404">
        <v>43308</v>
      </c>
      <c r="X721" s="419"/>
      <c r="Y721" s="422">
        <v>0.160003093341582</v>
      </c>
    </row>
    <row r="722" spans="1:29" s="181" customFormat="1" ht="12.15" customHeight="1">
      <c r="A722" s="403" t="s">
        <v>1846</v>
      </c>
      <c r="B722" s="476">
        <v>43208</v>
      </c>
      <c r="C722" s="405" t="s">
        <v>1427</v>
      </c>
      <c r="D722" s="432" t="s">
        <v>1428</v>
      </c>
      <c r="E722" s="406">
        <v>1240</v>
      </c>
      <c r="F722" s="430" t="s">
        <v>2144</v>
      </c>
      <c r="G722" s="474">
        <v>43208</v>
      </c>
      <c r="H722" s="405" t="s">
        <v>132</v>
      </c>
      <c r="I722" s="474">
        <v>43305</v>
      </c>
      <c r="J722" s="412">
        <v>1240</v>
      </c>
      <c r="K722" s="406">
        <v>0</v>
      </c>
      <c r="L722" s="406">
        <v>447</v>
      </c>
      <c r="M722" s="405" t="s">
        <v>1430</v>
      </c>
      <c r="N722" s="405" t="s">
        <v>1431</v>
      </c>
      <c r="O722" s="413">
        <v>2</v>
      </c>
      <c r="P722" s="414" t="s">
        <v>107</v>
      </c>
      <c r="Q722" s="414">
        <v>620</v>
      </c>
      <c r="R722" s="414">
        <v>1240</v>
      </c>
      <c r="S722" s="405" t="s">
        <v>1432</v>
      </c>
      <c r="T722" s="414">
        <v>17</v>
      </c>
      <c r="U722" s="413">
        <v>34</v>
      </c>
      <c r="V722" s="405" t="s">
        <v>2145</v>
      </c>
      <c r="W722" s="404">
        <v>43208</v>
      </c>
      <c r="X722" s="419"/>
      <c r="Y722" s="422">
        <v>0.17</v>
      </c>
    </row>
    <row r="723" spans="1:29" s="181" customFormat="1" ht="12.15" customHeight="1">
      <c r="A723" s="403" t="s">
        <v>1846</v>
      </c>
      <c r="B723" s="476">
        <v>43304</v>
      </c>
      <c r="C723" s="405" t="s">
        <v>2146</v>
      </c>
      <c r="D723" s="432" t="s">
        <v>2147</v>
      </c>
      <c r="E723" s="406">
        <v>5800</v>
      </c>
      <c r="F723" s="430" t="s">
        <v>2148</v>
      </c>
      <c r="G723" s="474">
        <v>43334</v>
      </c>
      <c r="H723" s="405">
        <v>30</v>
      </c>
      <c r="I723" s="474">
        <v>43309</v>
      </c>
      <c r="J723" s="412">
        <v>5800</v>
      </c>
      <c r="K723" s="406">
        <v>0</v>
      </c>
      <c r="L723" s="406">
        <v>678</v>
      </c>
      <c r="M723" s="405" t="s">
        <v>182</v>
      </c>
      <c r="N723" s="405" t="s">
        <v>183</v>
      </c>
      <c r="O723" s="413">
        <v>2</v>
      </c>
      <c r="P723" s="414" t="s">
        <v>107</v>
      </c>
      <c r="Q723" s="414">
        <v>2900</v>
      </c>
      <c r="R723" s="414">
        <v>5800</v>
      </c>
      <c r="S723" s="405" t="s">
        <v>184</v>
      </c>
      <c r="T723" s="414">
        <v>170</v>
      </c>
      <c r="U723" s="413">
        <v>340</v>
      </c>
      <c r="V723" s="405" t="s">
        <v>2149</v>
      </c>
      <c r="W723" s="404">
        <v>43305</v>
      </c>
      <c r="X723" s="419"/>
      <c r="Y723" s="422">
        <v>0.16</v>
      </c>
    </row>
    <row r="724" spans="1:29" s="181" customFormat="1" ht="12.15" customHeight="1">
      <c r="A724" s="403" t="s">
        <v>1846</v>
      </c>
      <c r="B724" s="476">
        <v>43209</v>
      </c>
      <c r="C724" s="405" t="s">
        <v>2150</v>
      </c>
      <c r="D724" s="432" t="s">
        <v>2151</v>
      </c>
      <c r="E724" s="406">
        <v>4800</v>
      </c>
      <c r="F724" s="430" t="s">
        <v>2152</v>
      </c>
      <c r="G724" s="474">
        <v>43239</v>
      </c>
      <c r="H724" s="405">
        <v>30</v>
      </c>
      <c r="I724" s="474">
        <v>43297</v>
      </c>
      <c r="J724" s="412">
        <v>4800</v>
      </c>
      <c r="K724" s="406">
        <v>0</v>
      </c>
      <c r="L724" s="406">
        <v>459</v>
      </c>
      <c r="M724" s="405" t="s">
        <v>426</v>
      </c>
      <c r="N724" s="405" t="s">
        <v>114</v>
      </c>
      <c r="O724" s="413">
        <v>2</v>
      </c>
      <c r="P724" s="414" t="s">
        <v>107</v>
      </c>
      <c r="Q724" s="414">
        <v>2400</v>
      </c>
      <c r="R724" s="414">
        <v>4800</v>
      </c>
      <c r="S724" s="405" t="s">
        <v>115</v>
      </c>
      <c r="T724" s="414">
        <v>170</v>
      </c>
      <c r="U724" s="413">
        <v>340</v>
      </c>
      <c r="V724" s="405" t="s">
        <v>2153</v>
      </c>
      <c r="W724" s="404">
        <v>43210</v>
      </c>
      <c r="X724" s="419"/>
      <c r="Y724" s="422">
        <v>0.17</v>
      </c>
    </row>
    <row r="725" spans="1:29" s="181" customFormat="1" ht="12.15" customHeight="1">
      <c r="A725" s="403" t="s">
        <v>1846</v>
      </c>
      <c r="B725" s="476">
        <v>43209</v>
      </c>
      <c r="C725" s="405" t="s">
        <v>2150</v>
      </c>
      <c r="D725" s="432" t="s">
        <v>2151</v>
      </c>
      <c r="E725" s="406">
        <v>2300</v>
      </c>
      <c r="F725" s="430" t="s">
        <v>2154</v>
      </c>
      <c r="G725" s="474">
        <v>43239</v>
      </c>
      <c r="H725" s="405">
        <v>30</v>
      </c>
      <c r="I725" s="474">
        <v>43297</v>
      </c>
      <c r="J725" s="412">
        <v>2300</v>
      </c>
      <c r="K725" s="406">
        <v>0</v>
      </c>
      <c r="L725" s="406">
        <v>459</v>
      </c>
      <c r="M725" s="405" t="s">
        <v>342</v>
      </c>
      <c r="N725" s="405" t="s">
        <v>270</v>
      </c>
      <c r="O725" s="413">
        <v>0.17</v>
      </c>
      <c r="P725" s="414" t="s">
        <v>189</v>
      </c>
      <c r="Q725" s="414">
        <v>13529.411764705899</v>
      </c>
      <c r="R725" s="414">
        <v>2300</v>
      </c>
      <c r="S725" s="405" t="s">
        <v>271</v>
      </c>
      <c r="T725" s="414">
        <v>170</v>
      </c>
      <c r="U725" s="413">
        <v>170</v>
      </c>
      <c r="V725" s="405" t="s">
        <v>2153</v>
      </c>
      <c r="W725" s="404">
        <v>43210</v>
      </c>
      <c r="X725" s="419"/>
      <c r="Y725" s="422">
        <v>0.17</v>
      </c>
    </row>
    <row r="726" spans="1:29" s="181" customFormat="1" ht="12.15" customHeight="1">
      <c r="A726" s="403" t="s">
        <v>1846</v>
      </c>
      <c r="B726" s="476">
        <v>43231</v>
      </c>
      <c r="C726" s="405" t="s">
        <v>2155</v>
      </c>
      <c r="D726" s="432" t="s">
        <v>2156</v>
      </c>
      <c r="E726" s="406">
        <v>6800</v>
      </c>
      <c r="F726" s="430" t="s">
        <v>2157</v>
      </c>
      <c r="G726" s="474">
        <v>43231</v>
      </c>
      <c r="H726" s="405" t="s">
        <v>594</v>
      </c>
      <c r="I726" s="474">
        <v>43300</v>
      </c>
      <c r="J726" s="412">
        <v>6800</v>
      </c>
      <c r="K726" s="406">
        <v>0</v>
      </c>
      <c r="L726" s="406">
        <v>241</v>
      </c>
      <c r="M726" s="405" t="s">
        <v>246</v>
      </c>
      <c r="N726" s="405" t="s">
        <v>275</v>
      </c>
      <c r="O726" s="413">
        <v>2</v>
      </c>
      <c r="P726" s="414" t="s">
        <v>107</v>
      </c>
      <c r="Q726" s="414">
        <v>3400</v>
      </c>
      <c r="R726" s="414">
        <v>6800</v>
      </c>
      <c r="S726" s="405" t="s">
        <v>276</v>
      </c>
      <c r="T726" s="414">
        <v>180</v>
      </c>
      <c r="U726" s="413">
        <v>360</v>
      </c>
      <c r="V726" s="405" t="s">
        <v>2158</v>
      </c>
      <c r="W726" s="404">
        <v>43232</v>
      </c>
      <c r="X726" s="419"/>
      <c r="Y726" s="422">
        <v>0.15999979529415401</v>
      </c>
    </row>
    <row r="727" spans="1:29" s="181" customFormat="1" ht="12.15" customHeight="1">
      <c r="A727" s="403" t="s">
        <v>1846</v>
      </c>
      <c r="B727" s="476">
        <v>43242</v>
      </c>
      <c r="C727" s="405" t="s">
        <v>2159</v>
      </c>
      <c r="D727" s="432" t="s">
        <v>2160</v>
      </c>
      <c r="E727" s="406">
        <v>3600</v>
      </c>
      <c r="F727" s="430" t="s">
        <v>2161</v>
      </c>
      <c r="G727" s="474">
        <v>43272</v>
      </c>
      <c r="H727" s="405">
        <v>30</v>
      </c>
      <c r="I727" s="474">
        <v>43284</v>
      </c>
      <c r="J727" s="412">
        <v>3600</v>
      </c>
      <c r="K727" s="406">
        <v>0</v>
      </c>
      <c r="L727" s="406">
        <v>704</v>
      </c>
      <c r="M727" s="405" t="s">
        <v>690</v>
      </c>
      <c r="N727" s="405" t="s">
        <v>691</v>
      </c>
      <c r="O727" s="413">
        <v>1</v>
      </c>
      <c r="P727" s="414" t="s">
        <v>107</v>
      </c>
      <c r="Q727" s="414">
        <v>3600</v>
      </c>
      <c r="R727" s="414">
        <v>3600</v>
      </c>
      <c r="S727" s="405" t="s">
        <v>692</v>
      </c>
      <c r="T727" s="414">
        <v>180</v>
      </c>
      <c r="U727" s="413">
        <v>180</v>
      </c>
      <c r="V727" s="405" t="s">
        <v>2162</v>
      </c>
      <c r="W727" s="404">
        <v>43243</v>
      </c>
      <c r="X727" s="419"/>
      <c r="Y727" s="422">
        <v>0.15999935555591399</v>
      </c>
    </row>
    <row r="728" spans="1:29" s="181" customFormat="1" ht="12.15" customHeight="1">
      <c r="A728" s="403" t="s">
        <v>1846</v>
      </c>
      <c r="B728" s="476">
        <v>43284</v>
      </c>
      <c r="C728" s="405" t="s">
        <v>2163</v>
      </c>
      <c r="D728" s="432" t="s">
        <v>2164</v>
      </c>
      <c r="E728" s="406">
        <v>3050</v>
      </c>
      <c r="F728" s="430" t="s">
        <v>2165</v>
      </c>
      <c r="G728" s="474">
        <v>43314</v>
      </c>
      <c r="H728" s="405">
        <v>30</v>
      </c>
      <c r="I728" s="474">
        <v>43293</v>
      </c>
      <c r="J728" s="412">
        <v>3050</v>
      </c>
      <c r="K728" s="406">
        <v>0</v>
      </c>
      <c r="L728" s="406">
        <v>27</v>
      </c>
      <c r="M728" s="405" t="s">
        <v>187</v>
      </c>
      <c r="N728" s="405" t="s">
        <v>188</v>
      </c>
      <c r="O728" s="413">
        <v>0.17</v>
      </c>
      <c r="P728" s="414" t="s">
        <v>189</v>
      </c>
      <c r="Q728" s="414">
        <v>17941.176470588201</v>
      </c>
      <c r="R728" s="414">
        <v>3050</v>
      </c>
      <c r="S728" s="405" t="s">
        <v>190</v>
      </c>
      <c r="T728" s="414">
        <v>170</v>
      </c>
      <c r="U728" s="413">
        <v>170</v>
      </c>
      <c r="V728" s="405" t="s">
        <v>2166</v>
      </c>
      <c r="W728" s="404">
        <v>43283</v>
      </c>
      <c r="X728" s="419"/>
      <c r="Y728" s="422">
        <v>0.160000152131168</v>
      </c>
    </row>
    <row r="729" spans="1:29" s="181" customFormat="1" ht="12.15" customHeight="1">
      <c r="A729" s="403" t="s">
        <v>1846</v>
      </c>
      <c r="B729" s="476">
        <v>43284</v>
      </c>
      <c r="C729" s="405" t="s">
        <v>2163</v>
      </c>
      <c r="D729" s="432" t="s">
        <v>2164</v>
      </c>
      <c r="E729" s="406">
        <v>6100</v>
      </c>
      <c r="F729" s="430" t="s">
        <v>2165</v>
      </c>
      <c r="G729" s="474">
        <v>43314</v>
      </c>
      <c r="H729" s="405">
        <v>30</v>
      </c>
      <c r="I729" s="474">
        <v>43293</v>
      </c>
      <c r="J729" s="412">
        <v>6100</v>
      </c>
      <c r="K729" s="406">
        <v>0</v>
      </c>
      <c r="L729" s="406">
        <v>27</v>
      </c>
      <c r="M729" s="405" t="s">
        <v>342</v>
      </c>
      <c r="N729" s="405" t="s">
        <v>188</v>
      </c>
      <c r="O729" s="413">
        <v>0.34</v>
      </c>
      <c r="P729" s="414" t="s">
        <v>189</v>
      </c>
      <c r="Q729" s="414">
        <v>17941.176470588201</v>
      </c>
      <c r="R729" s="414">
        <v>6100</v>
      </c>
      <c r="S729" s="405" t="s">
        <v>1126</v>
      </c>
      <c r="T729" s="414">
        <v>170</v>
      </c>
      <c r="U729" s="413">
        <v>340</v>
      </c>
      <c r="V729" s="405" t="s">
        <v>2166</v>
      </c>
      <c r="W729" s="404">
        <v>43283</v>
      </c>
      <c r="X729" s="419"/>
      <c r="Y729" s="422">
        <v>0.160000152131168</v>
      </c>
    </row>
    <row r="730" spans="1:29" s="181" customFormat="1" ht="12.15" customHeight="1">
      <c r="A730" s="403" t="s">
        <v>1846</v>
      </c>
      <c r="B730" s="476">
        <v>43273</v>
      </c>
      <c r="C730" s="405" t="s">
        <v>2167</v>
      </c>
      <c r="D730" s="432" t="s">
        <v>2168</v>
      </c>
      <c r="E730" s="406">
        <v>720</v>
      </c>
      <c r="F730" s="430" t="s">
        <v>2169</v>
      </c>
      <c r="G730" s="474">
        <v>43273</v>
      </c>
      <c r="H730" s="405" t="s">
        <v>594</v>
      </c>
      <c r="I730" s="474">
        <v>43291</v>
      </c>
      <c r="J730" s="412">
        <v>720</v>
      </c>
      <c r="K730" s="406">
        <v>0</v>
      </c>
      <c r="L730" s="406">
        <v>516</v>
      </c>
      <c r="M730" s="405" t="s">
        <v>1854</v>
      </c>
      <c r="N730" s="405" t="s">
        <v>1855</v>
      </c>
      <c r="O730" s="413">
        <v>3.4000000000000002E-2</v>
      </c>
      <c r="P730" s="414" t="s">
        <v>189</v>
      </c>
      <c r="Q730" s="414">
        <v>21176.470588235301</v>
      </c>
      <c r="R730" s="414">
        <v>720</v>
      </c>
      <c r="S730" s="405" t="s">
        <v>190</v>
      </c>
      <c r="T730" s="414">
        <v>17</v>
      </c>
      <c r="U730" s="413">
        <v>34</v>
      </c>
      <c r="V730" s="405" t="s">
        <v>2170</v>
      </c>
      <c r="W730" s="404">
        <v>43272</v>
      </c>
      <c r="X730" s="419"/>
      <c r="Y730" s="422">
        <v>0.15999935555591399</v>
      </c>
    </row>
    <row r="731" spans="1:29" s="181" customFormat="1" ht="12.15" customHeight="1">
      <c r="A731" s="403" t="s">
        <v>1846</v>
      </c>
      <c r="B731" s="476">
        <v>43265</v>
      </c>
      <c r="C731" s="405" t="s">
        <v>2171</v>
      </c>
      <c r="D731" s="432" t="s">
        <v>2172</v>
      </c>
      <c r="E731" s="406">
        <v>2500</v>
      </c>
      <c r="F731" s="430" t="s">
        <v>2173</v>
      </c>
      <c r="G731" s="474">
        <v>43265</v>
      </c>
      <c r="H731" s="405" t="s">
        <v>594</v>
      </c>
      <c r="I731" s="474">
        <v>43288</v>
      </c>
      <c r="J731" s="412">
        <v>2500</v>
      </c>
      <c r="K731" s="406">
        <v>0</v>
      </c>
      <c r="L731" s="406">
        <v>350</v>
      </c>
      <c r="M731" s="405" t="s">
        <v>246</v>
      </c>
      <c r="N731" s="405" t="s">
        <v>275</v>
      </c>
      <c r="O731" s="413">
        <v>1</v>
      </c>
      <c r="P731" s="414" t="s">
        <v>107</v>
      </c>
      <c r="Q731" s="414">
        <v>2500</v>
      </c>
      <c r="R731" s="414">
        <v>2500</v>
      </c>
      <c r="S731" s="405" t="s">
        <v>276</v>
      </c>
      <c r="T731" s="414">
        <v>180</v>
      </c>
      <c r="U731" s="413">
        <v>180</v>
      </c>
      <c r="V731" s="405" t="s">
        <v>2174</v>
      </c>
      <c r="W731" s="404">
        <v>43266</v>
      </c>
      <c r="X731" s="419"/>
      <c r="Y731" s="422">
        <v>0.16000129920145501</v>
      </c>
    </row>
    <row r="732" spans="1:29" s="181" customFormat="1" ht="12.15" customHeight="1">
      <c r="A732" s="403" t="s">
        <v>1846</v>
      </c>
      <c r="B732" s="476">
        <v>43284</v>
      </c>
      <c r="C732" s="405" t="s">
        <v>2175</v>
      </c>
      <c r="D732" s="432" t="s">
        <v>2176</v>
      </c>
      <c r="E732" s="406">
        <v>280</v>
      </c>
      <c r="F732" s="430" t="s">
        <v>2177</v>
      </c>
      <c r="G732" s="474">
        <v>43284</v>
      </c>
      <c r="H732" s="405" t="s">
        <v>594</v>
      </c>
      <c r="I732" s="474">
        <v>43311</v>
      </c>
      <c r="J732" s="412">
        <v>280</v>
      </c>
      <c r="K732" s="406">
        <v>0</v>
      </c>
      <c r="L732" s="406">
        <v>20</v>
      </c>
      <c r="M732" s="405" t="s">
        <v>411</v>
      </c>
      <c r="N732" s="405" t="s">
        <v>418</v>
      </c>
      <c r="O732" s="413">
        <v>1</v>
      </c>
      <c r="P732" s="414" t="s">
        <v>107</v>
      </c>
      <c r="Q732" s="414">
        <v>280</v>
      </c>
      <c r="R732" s="414">
        <v>280</v>
      </c>
      <c r="S732" s="405" t="s">
        <v>419</v>
      </c>
      <c r="T732" s="414">
        <v>17</v>
      </c>
      <c r="U732" s="413">
        <v>17</v>
      </c>
      <c r="V732" s="405" t="s">
        <v>2178</v>
      </c>
      <c r="W732" s="404">
        <v>43281</v>
      </c>
      <c r="X732" s="419"/>
      <c r="Y732" s="422">
        <v>0.15999919304404001</v>
      </c>
    </row>
    <row r="733" spans="1:29" s="181" customFormat="1" ht="12.15" customHeight="1">
      <c r="A733" s="403" t="s">
        <v>1846</v>
      </c>
      <c r="B733" s="476">
        <v>43284</v>
      </c>
      <c r="C733" s="405" t="s">
        <v>2175</v>
      </c>
      <c r="D733" s="432" t="s">
        <v>2176</v>
      </c>
      <c r="E733" s="406">
        <v>300</v>
      </c>
      <c r="F733" s="430" t="s">
        <v>2177</v>
      </c>
      <c r="G733" s="474">
        <v>43284</v>
      </c>
      <c r="H733" s="405" t="s">
        <v>594</v>
      </c>
      <c r="I733" s="474">
        <v>43311</v>
      </c>
      <c r="J733" s="412">
        <v>300</v>
      </c>
      <c r="K733" s="406">
        <v>0</v>
      </c>
      <c r="L733" s="406">
        <v>20</v>
      </c>
      <c r="M733" s="405" t="s">
        <v>232</v>
      </c>
      <c r="N733" s="405" t="s">
        <v>123</v>
      </c>
      <c r="O733" s="413">
        <v>1</v>
      </c>
      <c r="P733" s="414" t="s">
        <v>107</v>
      </c>
      <c r="Q733" s="414">
        <v>300</v>
      </c>
      <c r="R733" s="414">
        <v>300</v>
      </c>
      <c r="S733" s="405" t="s">
        <v>124</v>
      </c>
      <c r="T733" s="414">
        <v>17</v>
      </c>
      <c r="U733" s="413">
        <v>17</v>
      </c>
      <c r="V733" s="405" t="s">
        <v>2178</v>
      </c>
      <c r="W733" s="404">
        <v>43281</v>
      </c>
      <c r="X733" s="419"/>
      <c r="Y733" s="422">
        <v>0.15999919304404001</v>
      </c>
    </row>
    <row r="734" spans="1:29" s="181" customFormat="1" ht="12.15" customHeight="1">
      <c r="A734" s="403" t="s">
        <v>1846</v>
      </c>
      <c r="B734" s="476">
        <v>43300</v>
      </c>
      <c r="C734" s="405" t="s">
        <v>2175</v>
      </c>
      <c r="D734" s="432" t="s">
        <v>2176</v>
      </c>
      <c r="E734" s="406">
        <v>750</v>
      </c>
      <c r="F734" s="430" t="s">
        <v>2179</v>
      </c>
      <c r="G734" s="474">
        <v>43300</v>
      </c>
      <c r="H734" s="405" t="s">
        <v>594</v>
      </c>
      <c r="I734" s="474">
        <v>43311</v>
      </c>
      <c r="J734" s="412">
        <v>750</v>
      </c>
      <c r="K734" s="406">
        <v>0</v>
      </c>
      <c r="L734" s="406">
        <v>584</v>
      </c>
      <c r="M734" s="405" t="s">
        <v>232</v>
      </c>
      <c r="N734" s="405" t="s">
        <v>207</v>
      </c>
      <c r="O734" s="413">
        <v>3</v>
      </c>
      <c r="P734" s="414" t="s">
        <v>107</v>
      </c>
      <c r="Q734" s="414">
        <v>250</v>
      </c>
      <c r="R734" s="414">
        <v>750</v>
      </c>
      <c r="S734" s="405" t="s">
        <v>347</v>
      </c>
      <c r="T734" s="414">
        <v>17</v>
      </c>
      <c r="U734" s="413">
        <v>51</v>
      </c>
      <c r="V734" s="405" t="s">
        <v>2180</v>
      </c>
      <c r="W734" s="404">
        <v>43299</v>
      </c>
      <c r="X734" s="419"/>
      <c r="Y734" s="422">
        <v>0.160003093341582</v>
      </c>
    </row>
    <row r="735" spans="1:29" s="181" customFormat="1" ht="12.15" customHeight="1">
      <c r="A735" s="403" t="s">
        <v>1846</v>
      </c>
      <c r="B735" s="476">
        <v>43300</v>
      </c>
      <c r="C735" s="405" t="s">
        <v>2175</v>
      </c>
      <c r="D735" s="432" t="s">
        <v>2176</v>
      </c>
      <c r="E735" s="406">
        <v>480</v>
      </c>
      <c r="F735" s="430" t="s">
        <v>2179</v>
      </c>
      <c r="G735" s="474">
        <v>43300</v>
      </c>
      <c r="H735" s="405" t="s">
        <v>594</v>
      </c>
      <c r="I735" s="474">
        <v>43311</v>
      </c>
      <c r="J735" s="412">
        <v>480</v>
      </c>
      <c r="K735" s="406">
        <v>0</v>
      </c>
      <c r="L735" s="406">
        <v>584</v>
      </c>
      <c r="M735" s="405" t="s">
        <v>338</v>
      </c>
      <c r="N735" s="405" t="s">
        <v>915</v>
      </c>
      <c r="O735" s="413">
        <v>2</v>
      </c>
      <c r="P735" s="414" t="s">
        <v>107</v>
      </c>
      <c r="Q735" s="414">
        <v>240</v>
      </c>
      <c r="R735" s="414">
        <v>480</v>
      </c>
      <c r="S735" s="405" t="s">
        <v>916</v>
      </c>
      <c r="T735" s="414">
        <v>17</v>
      </c>
      <c r="U735" s="413">
        <v>34</v>
      </c>
      <c r="V735" s="405" t="s">
        <v>2180</v>
      </c>
      <c r="W735" s="404">
        <v>43299</v>
      </c>
      <c r="X735" s="419"/>
      <c r="Y735" s="422">
        <v>0.160003093341582</v>
      </c>
    </row>
    <row r="736" spans="1:29" s="181" customFormat="1" ht="12.15" customHeight="1">
      <c r="A736" s="403" t="s">
        <v>1846</v>
      </c>
      <c r="B736" s="476">
        <v>43284</v>
      </c>
      <c r="C736" s="405" t="s">
        <v>2175</v>
      </c>
      <c r="D736" s="432" t="s">
        <v>2176</v>
      </c>
      <c r="E736" s="406">
        <v>2300</v>
      </c>
      <c r="F736" s="430" t="s">
        <v>2177</v>
      </c>
      <c r="G736" s="474">
        <v>43284</v>
      </c>
      <c r="H736" s="405" t="s">
        <v>594</v>
      </c>
      <c r="I736" s="474" t="s">
        <v>2181</v>
      </c>
      <c r="J736" s="412">
        <v>2300</v>
      </c>
      <c r="K736" s="406">
        <v>0</v>
      </c>
      <c r="L736" s="406">
        <v>20</v>
      </c>
      <c r="M736" s="405" t="s">
        <v>232</v>
      </c>
      <c r="N736" s="405" t="s">
        <v>207</v>
      </c>
      <c r="O736" s="413">
        <v>1</v>
      </c>
      <c r="P736" s="414" t="s">
        <v>107</v>
      </c>
      <c r="Q736" s="414">
        <v>2300</v>
      </c>
      <c r="R736" s="414">
        <v>2300</v>
      </c>
      <c r="S736" s="405" t="s">
        <v>347</v>
      </c>
      <c r="T736" s="414">
        <v>170</v>
      </c>
      <c r="U736" s="413">
        <v>170</v>
      </c>
      <c r="V736" s="405" t="s">
        <v>2178</v>
      </c>
      <c r="W736" s="404">
        <v>43281</v>
      </c>
      <c r="X736" s="419" t="s">
        <v>273</v>
      </c>
      <c r="Y736" s="422">
        <v>0.15999919304404001</v>
      </c>
      <c r="AB736" s="181">
        <v>1</v>
      </c>
      <c r="AC736" s="181">
        <v>170</v>
      </c>
    </row>
    <row r="737" spans="1:29" s="181" customFormat="1" ht="12.15" customHeight="1">
      <c r="A737" s="403" t="s">
        <v>1846</v>
      </c>
      <c r="B737" s="476">
        <v>43266</v>
      </c>
      <c r="C737" s="405" t="s">
        <v>2182</v>
      </c>
      <c r="D737" s="432" t="s">
        <v>2183</v>
      </c>
      <c r="E737" s="406">
        <v>300</v>
      </c>
      <c r="F737" s="430" t="s">
        <v>2184</v>
      </c>
      <c r="G737" s="474">
        <v>43266</v>
      </c>
      <c r="H737" s="405" t="s">
        <v>594</v>
      </c>
      <c r="I737" s="474">
        <v>43302</v>
      </c>
      <c r="J737" s="412">
        <v>300</v>
      </c>
      <c r="K737" s="406">
        <v>0</v>
      </c>
      <c r="L737" s="406">
        <v>448</v>
      </c>
      <c r="M737" s="405" t="s">
        <v>187</v>
      </c>
      <c r="N737" s="405" t="s">
        <v>188</v>
      </c>
      <c r="O737" s="413">
        <v>1.7000000000000001E-2</v>
      </c>
      <c r="P737" s="414" t="s">
        <v>189</v>
      </c>
      <c r="Q737" s="414">
        <v>17647.058823529402</v>
      </c>
      <c r="R737" s="414">
        <v>300</v>
      </c>
      <c r="S737" s="405" t="s">
        <v>190</v>
      </c>
      <c r="T737" s="414">
        <v>17</v>
      </c>
      <c r="U737" s="413">
        <v>17</v>
      </c>
      <c r="V737" s="405" t="s">
        <v>2185</v>
      </c>
      <c r="W737" s="404">
        <v>43266</v>
      </c>
      <c r="X737" s="419"/>
      <c r="Y737" s="422">
        <v>0.160003093341582</v>
      </c>
    </row>
    <row r="738" spans="1:29" s="181" customFormat="1" ht="12.15" customHeight="1">
      <c r="A738" s="403" t="s">
        <v>1846</v>
      </c>
      <c r="B738" s="476">
        <v>43229</v>
      </c>
      <c r="C738" s="405" t="s">
        <v>2186</v>
      </c>
      <c r="D738" s="432" t="s">
        <v>2187</v>
      </c>
      <c r="E738" s="406">
        <v>2200</v>
      </c>
      <c r="F738" s="430" t="s">
        <v>2188</v>
      </c>
      <c r="G738" s="474">
        <v>43289</v>
      </c>
      <c r="H738" s="405">
        <v>60</v>
      </c>
      <c r="I738" s="474">
        <v>43300</v>
      </c>
      <c r="J738" s="412">
        <v>2200</v>
      </c>
      <c r="K738" s="406">
        <v>0</v>
      </c>
      <c r="L738" s="406">
        <v>116</v>
      </c>
      <c r="M738" s="405" t="s">
        <v>342</v>
      </c>
      <c r="N738" s="405" t="s">
        <v>270</v>
      </c>
      <c r="O738" s="413">
        <v>0.17</v>
      </c>
      <c r="P738" s="414" t="s">
        <v>189</v>
      </c>
      <c r="Q738" s="414">
        <v>12941.1764705882</v>
      </c>
      <c r="R738" s="414">
        <v>2200</v>
      </c>
      <c r="S738" s="405" t="s">
        <v>271</v>
      </c>
      <c r="T738" s="414">
        <v>170</v>
      </c>
      <c r="U738" s="413">
        <v>170</v>
      </c>
      <c r="V738" s="405" t="s">
        <v>2189</v>
      </c>
      <c r="W738" s="404">
        <v>43230</v>
      </c>
      <c r="X738" s="419"/>
      <c r="Y738" s="422">
        <v>0.160001054546413</v>
      </c>
    </row>
    <row r="739" spans="1:29" s="181" customFormat="1" ht="12.15" customHeight="1">
      <c r="A739" s="403" t="s">
        <v>1846</v>
      </c>
      <c r="B739" s="476">
        <v>43229</v>
      </c>
      <c r="C739" s="405" t="s">
        <v>2186</v>
      </c>
      <c r="D739" s="432" t="s">
        <v>2187</v>
      </c>
      <c r="E739" s="406">
        <v>2300</v>
      </c>
      <c r="F739" s="430" t="s">
        <v>2188</v>
      </c>
      <c r="G739" s="474">
        <v>43289</v>
      </c>
      <c r="H739" s="405">
        <v>60</v>
      </c>
      <c r="I739" s="474">
        <v>43300</v>
      </c>
      <c r="J739" s="412">
        <v>2300</v>
      </c>
      <c r="K739" s="406">
        <v>0</v>
      </c>
      <c r="L739" s="406">
        <v>116</v>
      </c>
      <c r="M739" s="405" t="s">
        <v>187</v>
      </c>
      <c r="N739" s="405" t="s">
        <v>284</v>
      </c>
      <c r="O739" s="413">
        <v>0.17</v>
      </c>
      <c r="P739" s="414" t="s">
        <v>189</v>
      </c>
      <c r="Q739" s="414">
        <v>13529.411764705899</v>
      </c>
      <c r="R739" s="414">
        <v>2300</v>
      </c>
      <c r="S739" s="405" t="s">
        <v>1130</v>
      </c>
      <c r="T739" s="414">
        <v>170</v>
      </c>
      <c r="U739" s="413">
        <v>170</v>
      </c>
      <c r="V739" s="405" t="s">
        <v>2189</v>
      </c>
      <c r="W739" s="404">
        <v>43230</v>
      </c>
      <c r="X739" s="419"/>
      <c r="Y739" s="422">
        <v>0.160001054546413</v>
      </c>
    </row>
    <row r="740" spans="1:29" s="181" customFormat="1" ht="12.15" customHeight="1">
      <c r="A740" s="403" t="s">
        <v>1846</v>
      </c>
      <c r="B740" s="476">
        <v>43244</v>
      </c>
      <c r="C740" s="405" t="s">
        <v>2186</v>
      </c>
      <c r="D740" s="432" t="s">
        <v>2187</v>
      </c>
      <c r="E740" s="406">
        <v>2500</v>
      </c>
      <c r="F740" s="430" t="s">
        <v>2190</v>
      </c>
      <c r="G740" s="474">
        <v>43304</v>
      </c>
      <c r="H740" s="405">
        <v>60</v>
      </c>
      <c r="I740" s="474">
        <v>43300</v>
      </c>
      <c r="J740" s="412">
        <v>2500</v>
      </c>
      <c r="K740" s="406">
        <v>0</v>
      </c>
      <c r="L740" s="406">
        <v>758</v>
      </c>
      <c r="M740" s="405" t="s">
        <v>1090</v>
      </c>
      <c r="N740" s="405" t="s">
        <v>2191</v>
      </c>
      <c r="O740" s="413">
        <v>1</v>
      </c>
      <c r="P740" s="414" t="s">
        <v>107</v>
      </c>
      <c r="Q740" s="414">
        <v>2500</v>
      </c>
      <c r="R740" s="414">
        <v>2500</v>
      </c>
      <c r="S740" s="405" t="s">
        <v>2192</v>
      </c>
      <c r="T740" s="414">
        <v>180</v>
      </c>
      <c r="U740" s="413">
        <v>180</v>
      </c>
      <c r="V740" s="405" t="s">
        <v>2193</v>
      </c>
      <c r="W740" s="404">
        <v>43245</v>
      </c>
      <c r="X740" s="419"/>
      <c r="Y740" s="422">
        <v>0.16000129920145501</v>
      </c>
    </row>
    <row r="741" spans="1:29" s="181" customFormat="1" ht="12.15" customHeight="1">
      <c r="A741" s="403" t="s">
        <v>1846</v>
      </c>
      <c r="B741" s="476">
        <v>43231</v>
      </c>
      <c r="C741" s="405" t="s">
        <v>2194</v>
      </c>
      <c r="D741" s="432" t="s">
        <v>2195</v>
      </c>
      <c r="E741" s="406">
        <v>4000</v>
      </c>
      <c r="F741" s="430" t="s">
        <v>2196</v>
      </c>
      <c r="G741" s="474">
        <v>43261</v>
      </c>
      <c r="H741" s="405">
        <v>30</v>
      </c>
      <c r="I741" s="474">
        <v>43309</v>
      </c>
      <c r="J741" s="412">
        <v>4000</v>
      </c>
      <c r="K741" s="406">
        <v>0</v>
      </c>
      <c r="L741" s="406">
        <v>242</v>
      </c>
      <c r="M741" s="405" t="s">
        <v>690</v>
      </c>
      <c r="N741" s="405" t="s">
        <v>691</v>
      </c>
      <c r="O741" s="413">
        <v>1</v>
      </c>
      <c r="P741" s="414" t="s">
        <v>107</v>
      </c>
      <c r="Q741" s="414">
        <v>4000</v>
      </c>
      <c r="R741" s="414">
        <v>4000</v>
      </c>
      <c r="S741" s="405" t="s">
        <v>692</v>
      </c>
      <c r="T741" s="414">
        <v>180</v>
      </c>
      <c r="U741" s="413">
        <v>180</v>
      </c>
      <c r="V741" s="405" t="s">
        <v>2197</v>
      </c>
      <c r="W741" s="404">
        <v>43232</v>
      </c>
      <c r="X741" s="419"/>
      <c r="Y741" s="422">
        <v>0.15999860800167001</v>
      </c>
    </row>
    <row r="742" spans="1:29" s="181" customFormat="1" ht="12.15" customHeight="1">
      <c r="A742" s="403" t="s">
        <v>1846</v>
      </c>
      <c r="B742" s="476">
        <v>43245</v>
      </c>
      <c r="C742" s="405" t="s">
        <v>2198</v>
      </c>
      <c r="D742" s="432" t="s">
        <v>2199</v>
      </c>
      <c r="E742" s="406">
        <v>40764</v>
      </c>
      <c r="F742" s="430" t="s">
        <v>2200</v>
      </c>
      <c r="G742" s="474">
        <v>43305</v>
      </c>
      <c r="H742" s="405" t="s">
        <v>2201</v>
      </c>
      <c r="I742" s="474" t="s">
        <v>2202</v>
      </c>
      <c r="J742" s="412">
        <v>27864</v>
      </c>
      <c r="K742" s="406">
        <v>0</v>
      </c>
      <c r="L742" s="406">
        <v>783</v>
      </c>
      <c r="M742" s="405" t="s">
        <v>2203</v>
      </c>
      <c r="N742" s="405" t="s">
        <v>2204</v>
      </c>
      <c r="O742" s="413">
        <v>2.16</v>
      </c>
      <c r="P742" s="414" t="s">
        <v>189</v>
      </c>
      <c r="Q742" s="414">
        <v>12900</v>
      </c>
      <c r="R742" s="414">
        <v>40764</v>
      </c>
      <c r="S742" s="405" t="s">
        <v>2205</v>
      </c>
      <c r="T742" s="414">
        <v>65.8333333333333</v>
      </c>
      <c r="U742" s="413">
        <v>2160</v>
      </c>
      <c r="V742" s="405" t="s">
        <v>2206</v>
      </c>
      <c r="W742" s="404">
        <v>43243</v>
      </c>
      <c r="X742" s="419" t="s">
        <v>273</v>
      </c>
      <c r="Y742" s="422">
        <v>0.15999997723481499</v>
      </c>
      <c r="AB742" s="181">
        <v>2.16</v>
      </c>
      <c r="AC742" s="181">
        <v>2160</v>
      </c>
    </row>
    <row r="743" spans="1:29" s="181" customFormat="1" ht="12.15" customHeight="1">
      <c r="A743" s="403" t="s">
        <v>1846</v>
      </c>
      <c r="B743" s="476">
        <v>43245</v>
      </c>
      <c r="C743" s="405" t="s">
        <v>2198</v>
      </c>
      <c r="D743" s="432" t="s">
        <v>2199</v>
      </c>
      <c r="E743" s="406">
        <v>46053</v>
      </c>
      <c r="F743" s="430" t="s">
        <v>2207</v>
      </c>
      <c r="G743" s="474">
        <v>43305</v>
      </c>
      <c r="H743" s="405" t="s">
        <v>2201</v>
      </c>
      <c r="I743" s="474" t="s">
        <v>2208</v>
      </c>
      <c r="J743" s="412">
        <v>21672</v>
      </c>
      <c r="K743" s="406">
        <v>24381</v>
      </c>
      <c r="L743" s="406">
        <v>783</v>
      </c>
      <c r="M743" s="405" t="s">
        <v>2203</v>
      </c>
      <c r="N743" s="405" t="s">
        <v>2204</v>
      </c>
      <c r="O743" s="413">
        <v>1.68</v>
      </c>
      <c r="P743" s="414" t="s">
        <v>189</v>
      </c>
      <c r="Q743" s="414">
        <v>12900</v>
      </c>
      <c r="R743" s="414">
        <v>46053</v>
      </c>
      <c r="S743" s="405" t="s">
        <v>2205</v>
      </c>
      <c r="T743" s="414">
        <v>170</v>
      </c>
      <c r="U743" s="413">
        <v>1680</v>
      </c>
      <c r="V743" s="405" t="s">
        <v>2209</v>
      </c>
      <c r="W743" s="404">
        <v>43246</v>
      </c>
      <c r="X743" s="419" t="s">
        <v>273</v>
      </c>
      <c r="Y743" s="422">
        <v>0.16000002724923701</v>
      </c>
      <c r="AB743" s="181">
        <v>1.68</v>
      </c>
      <c r="AC743" s="181">
        <v>1680</v>
      </c>
    </row>
    <row r="744" spans="1:29" s="181" customFormat="1" ht="12.15" customHeight="1">
      <c r="A744" s="403" t="s">
        <v>1846</v>
      </c>
      <c r="B744" s="476">
        <v>43245</v>
      </c>
      <c r="C744" s="405" t="s">
        <v>2198</v>
      </c>
      <c r="D744" s="432" t="s">
        <v>2199</v>
      </c>
      <c r="E744" s="406">
        <v>23736</v>
      </c>
      <c r="F744" s="430" t="s">
        <v>2200</v>
      </c>
      <c r="G744" s="474">
        <v>43305</v>
      </c>
      <c r="H744" s="405" t="s">
        <v>2201</v>
      </c>
      <c r="I744" s="474">
        <v>43288</v>
      </c>
      <c r="J744" s="412">
        <v>23736</v>
      </c>
      <c r="K744" s="406">
        <v>0</v>
      </c>
      <c r="L744" s="406">
        <v>783</v>
      </c>
      <c r="M744" s="405" t="s">
        <v>2203</v>
      </c>
      <c r="N744" s="405" t="s">
        <v>2204</v>
      </c>
      <c r="O744" s="413">
        <v>1.84</v>
      </c>
      <c r="P744" s="414" t="s">
        <v>189</v>
      </c>
      <c r="Q744" s="414">
        <v>12900</v>
      </c>
      <c r="R744" s="414">
        <v>23736</v>
      </c>
      <c r="S744" s="405" t="s">
        <v>2205</v>
      </c>
      <c r="T744" s="414">
        <v>38.3333333333333</v>
      </c>
      <c r="U744" s="413">
        <v>1840</v>
      </c>
      <c r="V744" s="405" t="s">
        <v>2210</v>
      </c>
      <c r="W744" s="404">
        <v>43245</v>
      </c>
      <c r="X744" s="419"/>
      <c r="Y744" s="422">
        <v>0.15999997723481499</v>
      </c>
    </row>
    <row r="745" spans="1:29" s="181" customFormat="1" ht="12.15" customHeight="1">
      <c r="A745" s="403" t="s">
        <v>1846</v>
      </c>
      <c r="B745" s="476">
        <v>43245</v>
      </c>
      <c r="C745" s="405" t="s">
        <v>2198</v>
      </c>
      <c r="D745" s="432" t="s">
        <v>2199</v>
      </c>
      <c r="E745" s="406">
        <v>64500</v>
      </c>
      <c r="F745" s="430" t="s">
        <v>2211</v>
      </c>
      <c r="G745" s="474">
        <v>43305</v>
      </c>
      <c r="H745" s="405" t="s">
        <v>2201</v>
      </c>
      <c r="I745" s="474">
        <v>43288</v>
      </c>
      <c r="J745" s="412">
        <v>64500</v>
      </c>
      <c r="K745" s="406">
        <v>0</v>
      </c>
      <c r="L745" s="406">
        <v>783</v>
      </c>
      <c r="M745" s="405" t="s">
        <v>2203</v>
      </c>
      <c r="N745" s="405" t="s">
        <v>2204</v>
      </c>
      <c r="O745" s="413">
        <v>5</v>
      </c>
      <c r="P745" s="414" t="s">
        <v>189</v>
      </c>
      <c r="Q745" s="414">
        <v>12900</v>
      </c>
      <c r="R745" s="414">
        <v>64500</v>
      </c>
      <c r="S745" s="405" t="s">
        <v>2205</v>
      </c>
      <c r="T745" s="414">
        <v>104.166666666667</v>
      </c>
      <c r="U745" s="413">
        <v>5000</v>
      </c>
      <c r="V745" s="405" t="s">
        <v>2210</v>
      </c>
      <c r="W745" s="404">
        <v>43245</v>
      </c>
      <c r="X745" s="419"/>
      <c r="Y745" s="422">
        <v>0.159999964031009</v>
      </c>
    </row>
    <row r="746" spans="1:29" s="181" customFormat="1" ht="12.15" customHeight="1">
      <c r="A746" s="403" t="s">
        <v>1846</v>
      </c>
      <c r="B746" s="476">
        <v>43245</v>
      </c>
      <c r="C746" s="405" t="s">
        <v>2198</v>
      </c>
      <c r="D746" s="432" t="s">
        <v>2199</v>
      </c>
      <c r="E746" s="406">
        <v>17028</v>
      </c>
      <c r="F746" s="430" t="s">
        <v>2207</v>
      </c>
      <c r="G746" s="474">
        <v>43305</v>
      </c>
      <c r="H746" s="405" t="s">
        <v>2201</v>
      </c>
      <c r="I746" s="474">
        <v>43288</v>
      </c>
      <c r="J746" s="412">
        <v>17028</v>
      </c>
      <c r="K746" s="406">
        <v>0</v>
      </c>
      <c r="L746" s="406">
        <v>783</v>
      </c>
      <c r="M746" s="405" t="s">
        <v>2203</v>
      </c>
      <c r="N746" s="405" t="s">
        <v>2204</v>
      </c>
      <c r="O746" s="413">
        <v>1.32</v>
      </c>
      <c r="P746" s="414" t="s">
        <v>189</v>
      </c>
      <c r="Q746" s="414">
        <v>12900</v>
      </c>
      <c r="R746" s="414">
        <v>17028</v>
      </c>
      <c r="S746" s="405" t="s">
        <v>2205</v>
      </c>
      <c r="T746" s="414">
        <v>27.5</v>
      </c>
      <c r="U746" s="413">
        <v>1320</v>
      </c>
      <c r="V746" s="405" t="s">
        <v>2210</v>
      </c>
      <c r="W746" s="404">
        <v>43245</v>
      </c>
      <c r="X746" s="419"/>
      <c r="Y746" s="422">
        <v>0.16000002724923701</v>
      </c>
    </row>
    <row r="747" spans="1:29" s="181" customFormat="1" ht="12.15" customHeight="1">
      <c r="A747" s="403" t="s">
        <v>1846</v>
      </c>
      <c r="B747" s="476">
        <v>43280</v>
      </c>
      <c r="C747" s="405" t="s">
        <v>2212</v>
      </c>
      <c r="D747" s="432" t="s">
        <v>2213</v>
      </c>
      <c r="E747" s="406">
        <v>2900</v>
      </c>
      <c r="F747" s="430" t="s">
        <v>2214</v>
      </c>
      <c r="G747" s="474">
        <v>43280</v>
      </c>
      <c r="H747" s="405" t="s">
        <v>594</v>
      </c>
      <c r="I747" s="474">
        <v>43302</v>
      </c>
      <c r="J747" s="412">
        <v>2900</v>
      </c>
      <c r="K747" s="406">
        <v>0</v>
      </c>
      <c r="L747" s="406">
        <v>845</v>
      </c>
      <c r="M747" s="405" t="s">
        <v>232</v>
      </c>
      <c r="N747" s="405" t="s">
        <v>261</v>
      </c>
      <c r="O747" s="413">
        <v>1</v>
      </c>
      <c r="P747" s="414" t="s">
        <v>107</v>
      </c>
      <c r="Q747" s="414">
        <v>2900</v>
      </c>
      <c r="R747" s="414">
        <v>2900</v>
      </c>
      <c r="S747" s="405" t="s">
        <v>262</v>
      </c>
      <c r="T747" s="414">
        <v>170</v>
      </c>
      <c r="U747" s="413">
        <v>170</v>
      </c>
      <c r="V747" s="405" t="s">
        <v>2215</v>
      </c>
      <c r="W747" s="404">
        <v>43279</v>
      </c>
      <c r="X747" s="419"/>
      <c r="Y747" s="422">
        <v>0.16</v>
      </c>
    </row>
    <row r="748" spans="1:29" s="181" customFormat="1" ht="12.15" customHeight="1">
      <c r="A748" s="403" t="s">
        <v>1846</v>
      </c>
      <c r="B748" s="476">
        <v>43284</v>
      </c>
      <c r="C748" s="405" t="s">
        <v>2216</v>
      </c>
      <c r="D748" s="432" t="s">
        <v>2217</v>
      </c>
      <c r="E748" s="406">
        <v>350</v>
      </c>
      <c r="F748" s="430" t="s">
        <v>2218</v>
      </c>
      <c r="G748" s="474">
        <v>43284</v>
      </c>
      <c r="H748" s="405" t="s">
        <v>132</v>
      </c>
      <c r="I748" s="474">
        <v>43283</v>
      </c>
      <c r="J748" s="412">
        <v>350</v>
      </c>
      <c r="K748" s="406">
        <v>0</v>
      </c>
      <c r="L748" s="406">
        <v>30</v>
      </c>
      <c r="M748" s="405" t="s">
        <v>338</v>
      </c>
      <c r="N748" s="405" t="s">
        <v>915</v>
      </c>
      <c r="O748" s="413">
        <v>1</v>
      </c>
      <c r="P748" s="414" t="s">
        <v>107</v>
      </c>
      <c r="Q748" s="414">
        <v>350</v>
      </c>
      <c r="R748" s="414">
        <v>350</v>
      </c>
      <c r="S748" s="405" t="s">
        <v>916</v>
      </c>
      <c r="T748" s="414">
        <v>17</v>
      </c>
      <c r="U748" s="413">
        <v>17</v>
      </c>
      <c r="V748" s="405" t="s">
        <v>2219</v>
      </c>
      <c r="W748" s="404">
        <v>43284</v>
      </c>
      <c r="X748" s="419"/>
      <c r="Y748" s="422">
        <v>0.160015908789606</v>
      </c>
    </row>
    <row r="749" spans="1:29" s="181" customFormat="1" ht="12.15" customHeight="1">
      <c r="A749" s="403" t="s">
        <v>1846</v>
      </c>
      <c r="B749" s="476">
        <v>43286</v>
      </c>
      <c r="C749" s="405" t="s">
        <v>2220</v>
      </c>
      <c r="D749" s="432" t="s">
        <v>2221</v>
      </c>
      <c r="E749" s="406">
        <v>540</v>
      </c>
      <c r="F749" s="430" t="s">
        <v>2222</v>
      </c>
      <c r="G749" s="474">
        <v>43286</v>
      </c>
      <c r="H749" s="405" t="s">
        <v>594</v>
      </c>
      <c r="I749" s="474">
        <v>43288</v>
      </c>
      <c r="J749" s="412">
        <v>540</v>
      </c>
      <c r="K749" s="406">
        <v>0</v>
      </c>
      <c r="L749" s="406">
        <v>85</v>
      </c>
      <c r="M749" s="405" t="s">
        <v>187</v>
      </c>
      <c r="N749" s="405" t="s">
        <v>188</v>
      </c>
      <c r="O749" s="413">
        <v>3.4000000000000002E-2</v>
      </c>
      <c r="P749" s="414" t="s">
        <v>189</v>
      </c>
      <c r="Q749" s="414">
        <v>15882.352941176499</v>
      </c>
      <c r="R749" s="414">
        <v>540</v>
      </c>
      <c r="S749" s="405" t="s">
        <v>190</v>
      </c>
      <c r="T749" s="414">
        <v>17</v>
      </c>
      <c r="U749" s="413">
        <v>34</v>
      </c>
      <c r="V749" s="405" t="s">
        <v>2223</v>
      </c>
      <c r="W749" s="404">
        <v>43286</v>
      </c>
      <c r="X749" s="419"/>
      <c r="Y749" s="422">
        <v>0.15999312596666099</v>
      </c>
    </row>
    <row r="750" spans="1:29" s="181" customFormat="1" ht="12.15" customHeight="1">
      <c r="A750" s="403" t="s">
        <v>1846</v>
      </c>
      <c r="B750" s="476">
        <v>43292</v>
      </c>
      <c r="C750" s="405" t="s">
        <v>2224</v>
      </c>
      <c r="D750" s="432" t="s">
        <v>2225</v>
      </c>
      <c r="E750" s="406">
        <v>6800</v>
      </c>
      <c r="F750" s="430" t="s">
        <v>2226</v>
      </c>
      <c r="G750" s="474">
        <v>43322</v>
      </c>
      <c r="H750" s="405">
        <v>30</v>
      </c>
      <c r="I750" s="474">
        <v>43307</v>
      </c>
      <c r="J750" s="412">
        <v>6800</v>
      </c>
      <c r="K750" s="406">
        <v>0</v>
      </c>
      <c r="L750" s="406">
        <v>301</v>
      </c>
      <c r="M750" s="405" t="s">
        <v>690</v>
      </c>
      <c r="N750" s="405" t="s">
        <v>691</v>
      </c>
      <c r="O750" s="413">
        <v>2</v>
      </c>
      <c r="P750" s="414" t="s">
        <v>107</v>
      </c>
      <c r="Q750" s="414">
        <v>3400</v>
      </c>
      <c r="R750" s="414">
        <v>6800</v>
      </c>
      <c r="S750" s="405" t="s">
        <v>692</v>
      </c>
      <c r="T750" s="414">
        <v>180</v>
      </c>
      <c r="U750" s="413">
        <v>360</v>
      </c>
      <c r="V750" s="405" t="s">
        <v>2227</v>
      </c>
      <c r="W750" s="404">
        <v>43293</v>
      </c>
      <c r="X750" s="419"/>
      <c r="Y750" s="422">
        <v>0.15999979529415401</v>
      </c>
    </row>
    <row r="751" spans="1:29" s="181" customFormat="1" ht="12.15" customHeight="1">
      <c r="A751" s="403" t="s">
        <v>1846</v>
      </c>
      <c r="B751" s="476">
        <v>43300</v>
      </c>
      <c r="C751" s="405" t="s">
        <v>2224</v>
      </c>
      <c r="D751" s="432" t="s">
        <v>2225</v>
      </c>
      <c r="E751" s="406">
        <v>280</v>
      </c>
      <c r="F751" s="430" t="s">
        <v>2228</v>
      </c>
      <c r="G751" s="474">
        <v>43330</v>
      </c>
      <c r="H751" s="405">
        <v>30</v>
      </c>
      <c r="I751" s="474">
        <v>43307</v>
      </c>
      <c r="J751" s="412">
        <v>280</v>
      </c>
      <c r="K751" s="406">
        <v>0</v>
      </c>
      <c r="L751" s="406">
        <v>588</v>
      </c>
      <c r="M751" s="405" t="s">
        <v>342</v>
      </c>
      <c r="N751" s="405" t="s">
        <v>270</v>
      </c>
      <c r="O751" s="413">
        <v>1.7000000000000001E-2</v>
      </c>
      <c r="P751" s="414" t="s">
        <v>189</v>
      </c>
      <c r="Q751" s="414">
        <v>16470.588235294101</v>
      </c>
      <c r="R751" s="414">
        <v>280</v>
      </c>
      <c r="S751" s="405" t="s">
        <v>271</v>
      </c>
      <c r="T751" s="414">
        <v>17</v>
      </c>
      <c r="U751" s="413">
        <v>17</v>
      </c>
      <c r="V751" s="405" t="s">
        <v>2229</v>
      </c>
      <c r="W751" s="404">
        <v>43299</v>
      </c>
      <c r="X751" s="419"/>
      <c r="Y751" s="422">
        <v>0.159996685723755</v>
      </c>
    </row>
    <row r="752" spans="1:29" s="181" customFormat="1" ht="12.15" customHeight="1">
      <c r="A752" s="403" t="s">
        <v>1846</v>
      </c>
      <c r="B752" s="476">
        <v>43300</v>
      </c>
      <c r="C752" s="405" t="s">
        <v>2230</v>
      </c>
      <c r="D752" s="432" t="s">
        <v>2231</v>
      </c>
      <c r="E752" s="406">
        <v>700</v>
      </c>
      <c r="F752" s="430" t="s">
        <v>2232</v>
      </c>
      <c r="G752" s="474">
        <v>43300</v>
      </c>
      <c r="H752" s="405" t="s">
        <v>594</v>
      </c>
      <c r="I752" s="474">
        <v>43304</v>
      </c>
      <c r="J752" s="412">
        <v>700</v>
      </c>
      <c r="K752" s="406">
        <v>0</v>
      </c>
      <c r="L752" s="406">
        <v>587</v>
      </c>
      <c r="M752" s="405" t="s">
        <v>232</v>
      </c>
      <c r="N752" s="405" t="s">
        <v>207</v>
      </c>
      <c r="O752" s="413">
        <v>2</v>
      </c>
      <c r="P752" s="414" t="s">
        <v>107</v>
      </c>
      <c r="Q752" s="414">
        <v>350</v>
      </c>
      <c r="R752" s="414">
        <v>700</v>
      </c>
      <c r="S752" s="405" t="s">
        <v>347</v>
      </c>
      <c r="T752" s="414">
        <v>17</v>
      </c>
      <c r="U752" s="413">
        <v>34</v>
      </c>
      <c r="V752" s="405" t="s">
        <v>2233</v>
      </c>
      <c r="W752" s="404">
        <v>43299</v>
      </c>
      <c r="X752" s="419"/>
      <c r="Y752" s="422">
        <v>0.159996685723755</v>
      </c>
    </row>
    <row r="753" spans="1:25" s="181" customFormat="1" ht="12.15" customHeight="1">
      <c r="A753" s="403" t="s">
        <v>1846</v>
      </c>
      <c r="B753" s="476">
        <v>43300</v>
      </c>
      <c r="C753" s="405" t="s">
        <v>2230</v>
      </c>
      <c r="D753" s="432" t="s">
        <v>2231</v>
      </c>
      <c r="E753" s="406">
        <v>300</v>
      </c>
      <c r="F753" s="430" t="s">
        <v>2232</v>
      </c>
      <c r="G753" s="474">
        <v>43300</v>
      </c>
      <c r="H753" s="405" t="s">
        <v>594</v>
      </c>
      <c r="I753" s="474">
        <v>43304</v>
      </c>
      <c r="J753" s="412">
        <v>300</v>
      </c>
      <c r="K753" s="406">
        <v>0</v>
      </c>
      <c r="L753" s="406">
        <v>587</v>
      </c>
      <c r="M753" s="405" t="s">
        <v>338</v>
      </c>
      <c r="N753" s="405" t="s">
        <v>915</v>
      </c>
      <c r="O753" s="413">
        <v>1</v>
      </c>
      <c r="P753" s="414" t="s">
        <v>107</v>
      </c>
      <c r="Q753" s="414">
        <v>300</v>
      </c>
      <c r="R753" s="414">
        <v>300</v>
      </c>
      <c r="S753" s="405" t="s">
        <v>916</v>
      </c>
      <c r="T753" s="414">
        <v>17</v>
      </c>
      <c r="U753" s="413">
        <v>17</v>
      </c>
      <c r="V753" s="405" t="s">
        <v>2233</v>
      </c>
      <c r="W753" s="404">
        <v>43299</v>
      </c>
      <c r="X753" s="419"/>
      <c r="Y753" s="422">
        <v>0.159996685723755</v>
      </c>
    </row>
    <row r="754" spans="1:25" s="181" customFormat="1" ht="12.15" customHeight="1">
      <c r="A754" s="403" t="s">
        <v>1846</v>
      </c>
      <c r="B754" s="476">
        <v>43300</v>
      </c>
      <c r="C754" s="405" t="s">
        <v>2230</v>
      </c>
      <c r="D754" s="432" t="s">
        <v>2231</v>
      </c>
      <c r="E754" s="406">
        <v>320</v>
      </c>
      <c r="F754" s="430" t="s">
        <v>2234</v>
      </c>
      <c r="G754" s="474">
        <v>43300</v>
      </c>
      <c r="H754" s="405" t="s">
        <v>594</v>
      </c>
      <c r="I754" s="474">
        <v>43304</v>
      </c>
      <c r="J754" s="412">
        <v>320</v>
      </c>
      <c r="K754" s="406">
        <v>0</v>
      </c>
      <c r="L754" s="406">
        <v>587</v>
      </c>
      <c r="M754" s="405" t="s">
        <v>187</v>
      </c>
      <c r="N754" s="405" t="s">
        <v>188</v>
      </c>
      <c r="O754" s="413">
        <v>1.7000000000000001E-2</v>
      </c>
      <c r="P754" s="414" t="s">
        <v>189</v>
      </c>
      <c r="Q754" s="414">
        <v>18823.529411764699</v>
      </c>
      <c r="R754" s="414">
        <v>320</v>
      </c>
      <c r="S754" s="405" t="s">
        <v>190</v>
      </c>
      <c r="T754" s="414">
        <v>17</v>
      </c>
      <c r="U754" s="413">
        <v>17</v>
      </c>
      <c r="V754" s="405" t="s">
        <v>2233</v>
      </c>
      <c r="W754" s="404">
        <v>43299</v>
      </c>
      <c r="X754" s="419"/>
      <c r="Y754" s="422">
        <v>0.16000870006525</v>
      </c>
    </row>
    <row r="755" spans="1:25" s="181" customFormat="1" ht="12.15" customHeight="1">
      <c r="A755" s="403" t="s">
        <v>1846</v>
      </c>
      <c r="B755" s="476">
        <v>43225</v>
      </c>
      <c r="C755" s="405" t="s">
        <v>2235</v>
      </c>
      <c r="D755" s="432" t="s">
        <v>2236</v>
      </c>
      <c r="E755" s="406">
        <v>5600</v>
      </c>
      <c r="F755" s="430" t="s">
        <v>345</v>
      </c>
      <c r="G755" s="474"/>
      <c r="H755" s="405"/>
      <c r="I755" s="474">
        <v>43302</v>
      </c>
      <c r="J755" s="412">
        <v>5600</v>
      </c>
      <c r="K755" s="406">
        <v>0</v>
      </c>
      <c r="L755" s="406"/>
      <c r="M755" s="405" t="s">
        <v>542</v>
      </c>
      <c r="N755" s="405" t="s">
        <v>543</v>
      </c>
      <c r="O755" s="413">
        <v>2</v>
      </c>
      <c r="P755" s="414" t="s">
        <v>107</v>
      </c>
      <c r="Q755" s="414"/>
      <c r="R755" s="414"/>
      <c r="S755" s="405" t="s">
        <v>142</v>
      </c>
      <c r="T755" s="414">
        <v>170</v>
      </c>
      <c r="U755" s="413">
        <v>340</v>
      </c>
      <c r="V755" s="405" t="s">
        <v>2237</v>
      </c>
      <c r="W755" s="404">
        <v>43225</v>
      </c>
      <c r="X755" s="419"/>
      <c r="Y755" s="422">
        <v>0.15999957250798899</v>
      </c>
    </row>
    <row r="756" spans="1:25" s="181" customFormat="1" ht="12.15" customHeight="1">
      <c r="A756" s="403" t="s">
        <v>1846</v>
      </c>
      <c r="B756" s="476">
        <v>43302</v>
      </c>
      <c r="C756" s="405" t="s">
        <v>2238</v>
      </c>
      <c r="D756" s="432" t="s">
        <v>2239</v>
      </c>
      <c r="E756" s="406">
        <v>2600</v>
      </c>
      <c r="F756" s="430" t="s">
        <v>345</v>
      </c>
      <c r="G756" s="474"/>
      <c r="H756" s="405"/>
      <c r="I756" s="474">
        <v>43302</v>
      </c>
      <c r="J756" s="412">
        <v>2600</v>
      </c>
      <c r="K756" s="406">
        <v>0</v>
      </c>
      <c r="L756" s="406"/>
      <c r="M756" s="405" t="s">
        <v>346</v>
      </c>
      <c r="N756" s="405" t="s">
        <v>123</v>
      </c>
      <c r="O756" s="413">
        <v>1</v>
      </c>
      <c r="P756" s="414" t="s">
        <v>107</v>
      </c>
      <c r="Q756" s="414"/>
      <c r="R756" s="414"/>
      <c r="S756" s="405" t="s">
        <v>124</v>
      </c>
      <c r="T756" s="414">
        <v>170</v>
      </c>
      <c r="U756" s="413">
        <v>170</v>
      </c>
      <c r="V756" s="405" t="s">
        <v>2240</v>
      </c>
      <c r="W756" s="404">
        <v>43302</v>
      </c>
      <c r="X756" s="419"/>
      <c r="Y756" s="422">
        <v>0.15999957250798899</v>
      </c>
    </row>
    <row r="757" spans="1:25" s="181" customFormat="1" ht="12.15" customHeight="1">
      <c r="A757" s="403" t="s">
        <v>1846</v>
      </c>
      <c r="B757" s="476">
        <v>43281</v>
      </c>
      <c r="C757" s="405" t="s">
        <v>2241</v>
      </c>
      <c r="D757" s="432" t="s">
        <v>2242</v>
      </c>
      <c r="E757" s="406">
        <v>600</v>
      </c>
      <c r="F757" s="430" t="s">
        <v>345</v>
      </c>
      <c r="G757" s="474"/>
      <c r="H757" s="405"/>
      <c r="I757" s="474">
        <v>43302</v>
      </c>
      <c r="J757" s="412">
        <v>600</v>
      </c>
      <c r="K757" s="406">
        <v>0</v>
      </c>
      <c r="L757" s="406"/>
      <c r="M757" s="405" t="s">
        <v>282</v>
      </c>
      <c r="N757" s="405" t="s">
        <v>188</v>
      </c>
      <c r="O757" s="413">
        <v>2</v>
      </c>
      <c r="P757" s="414" t="s">
        <v>107</v>
      </c>
      <c r="Q757" s="414"/>
      <c r="R757" s="414"/>
      <c r="S757" s="405" t="s">
        <v>190</v>
      </c>
      <c r="T757" s="414">
        <v>17</v>
      </c>
      <c r="U757" s="413">
        <v>34</v>
      </c>
      <c r="V757" s="405" t="s">
        <v>2243</v>
      </c>
      <c r="W757" s="404">
        <v>43281</v>
      </c>
      <c r="X757" s="419"/>
      <c r="Y757" s="422">
        <v>0.15999957250798899</v>
      </c>
    </row>
    <row r="758" spans="1:25" s="181" customFormat="1" ht="12.15" customHeight="1">
      <c r="A758" s="403" t="s">
        <v>1846</v>
      </c>
      <c r="B758" s="476">
        <v>43293</v>
      </c>
      <c r="C758" s="405" t="s">
        <v>2241</v>
      </c>
      <c r="D758" s="432" t="s">
        <v>2242</v>
      </c>
      <c r="E758" s="406">
        <v>2100</v>
      </c>
      <c r="F758" s="430" t="s">
        <v>345</v>
      </c>
      <c r="G758" s="474"/>
      <c r="H758" s="405"/>
      <c r="I758" s="474">
        <v>43302</v>
      </c>
      <c r="J758" s="412">
        <v>2100</v>
      </c>
      <c r="K758" s="406">
        <v>0</v>
      </c>
      <c r="L758" s="406"/>
      <c r="M758" s="405" t="s">
        <v>2244</v>
      </c>
      <c r="N758" s="405" t="s">
        <v>183</v>
      </c>
      <c r="O758" s="413">
        <v>1</v>
      </c>
      <c r="P758" s="414" t="s">
        <v>107</v>
      </c>
      <c r="Q758" s="414"/>
      <c r="R758" s="414"/>
      <c r="S758" s="405" t="s">
        <v>184</v>
      </c>
      <c r="T758" s="414">
        <v>170</v>
      </c>
      <c r="U758" s="413">
        <v>170</v>
      </c>
      <c r="V758" s="405" t="s">
        <v>2245</v>
      </c>
      <c r="W758" s="404">
        <v>43293</v>
      </c>
      <c r="X758" s="419"/>
      <c r="Y758" s="422">
        <v>0.15999957250798899</v>
      </c>
    </row>
    <row r="759" spans="1:25" s="181" customFormat="1" ht="12.15" customHeight="1">
      <c r="A759" s="403" t="s">
        <v>1846</v>
      </c>
      <c r="B759" s="476">
        <v>43263</v>
      </c>
      <c r="C759" s="405" t="s">
        <v>2246</v>
      </c>
      <c r="D759" s="432" t="s">
        <v>2247</v>
      </c>
      <c r="E759" s="406">
        <v>700</v>
      </c>
      <c r="F759" s="430" t="s">
        <v>345</v>
      </c>
      <c r="G759" s="474"/>
      <c r="H759" s="405"/>
      <c r="I759" s="474">
        <v>43283</v>
      </c>
      <c r="J759" s="412">
        <v>700</v>
      </c>
      <c r="K759" s="406">
        <v>0</v>
      </c>
      <c r="L759" s="406"/>
      <c r="M759" s="405" t="s">
        <v>676</v>
      </c>
      <c r="N759" s="405" t="s">
        <v>2248</v>
      </c>
      <c r="O759" s="413">
        <v>2</v>
      </c>
      <c r="P759" s="414" t="s">
        <v>107</v>
      </c>
      <c r="Q759" s="414"/>
      <c r="R759" s="414"/>
      <c r="S759" s="405" t="s">
        <v>2249</v>
      </c>
      <c r="T759" s="414">
        <v>18</v>
      </c>
      <c r="U759" s="413">
        <v>36</v>
      </c>
      <c r="V759" s="405" t="s">
        <v>2250</v>
      </c>
      <c r="W759" s="404">
        <v>43263</v>
      </c>
      <c r="X759" s="419"/>
      <c r="Y759" s="422">
        <v>0.15999957250798899</v>
      </c>
    </row>
    <row r="760" spans="1:25" s="181" customFormat="1" ht="12.15" customHeight="1">
      <c r="A760" s="403" t="s">
        <v>2251</v>
      </c>
      <c r="B760" s="476">
        <v>43202</v>
      </c>
      <c r="C760" s="405" t="s">
        <v>561</v>
      </c>
      <c r="D760" s="432" t="s">
        <v>562</v>
      </c>
      <c r="E760" s="406">
        <v>24570</v>
      </c>
      <c r="F760" s="430" t="s">
        <v>1196</v>
      </c>
      <c r="G760" s="474">
        <v>43277</v>
      </c>
      <c r="H760" s="405">
        <v>60</v>
      </c>
      <c r="I760" s="474">
        <v>43293</v>
      </c>
      <c r="J760" s="412">
        <v>24570</v>
      </c>
      <c r="K760" s="406">
        <v>0</v>
      </c>
      <c r="L760" s="406">
        <v>320</v>
      </c>
      <c r="M760" s="405" t="s">
        <v>478</v>
      </c>
      <c r="N760" s="405" t="s">
        <v>564</v>
      </c>
      <c r="O760" s="413">
        <v>10</v>
      </c>
      <c r="P760" s="414" t="s">
        <v>107</v>
      </c>
      <c r="Q760" s="414">
        <v>2457</v>
      </c>
      <c r="R760" s="414">
        <v>24570</v>
      </c>
      <c r="S760" s="405" t="s">
        <v>240</v>
      </c>
      <c r="T760" s="414">
        <v>180</v>
      </c>
      <c r="U760" s="413">
        <v>1800</v>
      </c>
      <c r="V760" s="405" t="s">
        <v>2252</v>
      </c>
      <c r="W760" s="404">
        <v>43129</v>
      </c>
      <c r="X760" s="419" t="s">
        <v>2253</v>
      </c>
      <c r="Y760" s="422">
        <v>0.17</v>
      </c>
    </row>
    <row r="761" spans="1:25" s="181" customFormat="1" ht="12.15" customHeight="1">
      <c r="A761" s="403" t="s">
        <v>2251</v>
      </c>
      <c r="B761" s="476">
        <v>43202</v>
      </c>
      <c r="C761" s="405" t="s">
        <v>561</v>
      </c>
      <c r="D761" s="432" t="s">
        <v>562</v>
      </c>
      <c r="E761" s="406">
        <v>110565</v>
      </c>
      <c r="F761" s="430" t="s">
        <v>2254</v>
      </c>
      <c r="G761" s="474">
        <v>43277</v>
      </c>
      <c r="H761" s="405">
        <v>60</v>
      </c>
      <c r="I761" s="474">
        <v>43293</v>
      </c>
      <c r="J761" s="412">
        <v>110565</v>
      </c>
      <c r="K761" s="406">
        <v>0</v>
      </c>
      <c r="L761" s="406">
        <v>320</v>
      </c>
      <c r="M761" s="405" t="s">
        <v>478</v>
      </c>
      <c r="N761" s="405" t="s">
        <v>564</v>
      </c>
      <c r="O761" s="413">
        <v>45</v>
      </c>
      <c r="P761" s="414" t="s">
        <v>107</v>
      </c>
      <c r="Q761" s="414">
        <v>2457</v>
      </c>
      <c r="R761" s="414">
        <v>110565</v>
      </c>
      <c r="S761" s="405" t="s">
        <v>240</v>
      </c>
      <c r="T761" s="414">
        <v>180</v>
      </c>
      <c r="U761" s="413">
        <v>8100</v>
      </c>
      <c r="V761" s="405" t="s">
        <v>2255</v>
      </c>
      <c r="W761" s="404">
        <v>43132</v>
      </c>
      <c r="X761" s="419" t="s">
        <v>2253</v>
      </c>
      <c r="Y761" s="422">
        <v>0.17</v>
      </c>
    </row>
    <row r="762" spans="1:25" s="181" customFormat="1" ht="12.15" customHeight="1">
      <c r="A762" s="403" t="s">
        <v>2251</v>
      </c>
      <c r="B762" s="476">
        <v>43202</v>
      </c>
      <c r="C762" s="405" t="s">
        <v>561</v>
      </c>
      <c r="D762" s="432" t="s">
        <v>562</v>
      </c>
      <c r="E762" s="406">
        <v>110565</v>
      </c>
      <c r="F762" s="430" t="s">
        <v>2256</v>
      </c>
      <c r="G762" s="474">
        <v>43277</v>
      </c>
      <c r="H762" s="405">
        <v>60</v>
      </c>
      <c r="I762" s="474">
        <v>43293</v>
      </c>
      <c r="J762" s="412">
        <v>110565</v>
      </c>
      <c r="K762" s="406">
        <v>0</v>
      </c>
      <c r="L762" s="406">
        <v>320</v>
      </c>
      <c r="M762" s="405" t="s">
        <v>478</v>
      </c>
      <c r="N762" s="405" t="s">
        <v>564</v>
      </c>
      <c r="O762" s="413">
        <v>45</v>
      </c>
      <c r="P762" s="414" t="s">
        <v>107</v>
      </c>
      <c r="Q762" s="414">
        <v>2457</v>
      </c>
      <c r="R762" s="414">
        <v>110565</v>
      </c>
      <c r="S762" s="405" t="s">
        <v>240</v>
      </c>
      <c r="T762" s="414">
        <v>180</v>
      </c>
      <c r="U762" s="413">
        <v>8100</v>
      </c>
      <c r="V762" s="405" t="s">
        <v>2255</v>
      </c>
      <c r="W762" s="404">
        <v>43132</v>
      </c>
      <c r="X762" s="419" t="s">
        <v>2253</v>
      </c>
      <c r="Y762" s="422">
        <v>0.17</v>
      </c>
    </row>
    <row r="763" spans="1:25" s="181" customFormat="1" ht="12.15" customHeight="1">
      <c r="A763" s="403" t="s">
        <v>2251</v>
      </c>
      <c r="B763" s="476">
        <v>43202</v>
      </c>
      <c r="C763" s="405" t="s">
        <v>561</v>
      </c>
      <c r="D763" s="432" t="s">
        <v>562</v>
      </c>
      <c r="E763" s="406">
        <v>61425</v>
      </c>
      <c r="F763" s="430" t="s">
        <v>2257</v>
      </c>
      <c r="G763" s="474">
        <v>43277</v>
      </c>
      <c r="H763" s="405">
        <v>60</v>
      </c>
      <c r="I763" s="474">
        <v>43293</v>
      </c>
      <c r="J763" s="412">
        <v>61425</v>
      </c>
      <c r="K763" s="406">
        <v>0</v>
      </c>
      <c r="L763" s="406">
        <v>320</v>
      </c>
      <c r="M763" s="405" t="s">
        <v>478</v>
      </c>
      <c r="N763" s="405" t="s">
        <v>564</v>
      </c>
      <c r="O763" s="413">
        <v>25</v>
      </c>
      <c r="P763" s="414" t="s">
        <v>107</v>
      </c>
      <c r="Q763" s="414">
        <v>2457</v>
      </c>
      <c r="R763" s="414">
        <v>61425</v>
      </c>
      <c r="S763" s="405" t="s">
        <v>240</v>
      </c>
      <c r="T763" s="414">
        <v>180</v>
      </c>
      <c r="U763" s="413">
        <v>4500</v>
      </c>
      <c r="V763" s="405" t="s">
        <v>2255</v>
      </c>
      <c r="W763" s="404">
        <v>43132</v>
      </c>
      <c r="X763" s="419" t="s">
        <v>2253</v>
      </c>
      <c r="Y763" s="422">
        <v>0.17</v>
      </c>
    </row>
    <row r="764" spans="1:25" s="181" customFormat="1" ht="12.15" customHeight="1">
      <c r="A764" s="403" t="s">
        <v>2251</v>
      </c>
      <c r="B764" s="476">
        <v>43202</v>
      </c>
      <c r="C764" s="405" t="s">
        <v>561</v>
      </c>
      <c r="D764" s="432" t="s">
        <v>562</v>
      </c>
      <c r="E764" s="406">
        <v>49140</v>
      </c>
      <c r="F764" s="430" t="s">
        <v>2258</v>
      </c>
      <c r="G764" s="474">
        <v>43277</v>
      </c>
      <c r="H764" s="405">
        <v>60</v>
      </c>
      <c r="I764" s="474">
        <v>43293</v>
      </c>
      <c r="J764" s="412">
        <v>49140</v>
      </c>
      <c r="K764" s="406">
        <v>0</v>
      </c>
      <c r="L764" s="406">
        <v>320</v>
      </c>
      <c r="M764" s="405" t="s">
        <v>478</v>
      </c>
      <c r="N764" s="405" t="s">
        <v>564</v>
      </c>
      <c r="O764" s="413">
        <v>20</v>
      </c>
      <c r="P764" s="414" t="s">
        <v>107</v>
      </c>
      <c r="Q764" s="414">
        <v>2457</v>
      </c>
      <c r="R764" s="414">
        <v>49140</v>
      </c>
      <c r="S764" s="405" t="s">
        <v>240</v>
      </c>
      <c r="T764" s="414">
        <v>180</v>
      </c>
      <c r="U764" s="413">
        <v>3600</v>
      </c>
      <c r="V764" s="405" t="s">
        <v>2259</v>
      </c>
      <c r="W764" s="404">
        <v>43132</v>
      </c>
      <c r="X764" s="419" t="s">
        <v>2253</v>
      </c>
      <c r="Y764" s="422">
        <v>0.17</v>
      </c>
    </row>
    <row r="765" spans="1:25" s="181" customFormat="1" ht="12.15" customHeight="1">
      <c r="A765" s="403" t="s">
        <v>2251</v>
      </c>
      <c r="B765" s="476">
        <v>43202</v>
      </c>
      <c r="C765" s="405" t="s">
        <v>561</v>
      </c>
      <c r="D765" s="432" t="s">
        <v>562</v>
      </c>
      <c r="E765" s="406">
        <v>34398</v>
      </c>
      <c r="F765" s="430" t="s">
        <v>2258</v>
      </c>
      <c r="G765" s="474">
        <v>43277</v>
      </c>
      <c r="H765" s="405">
        <v>60</v>
      </c>
      <c r="I765" s="474">
        <v>43293</v>
      </c>
      <c r="J765" s="412">
        <v>34398</v>
      </c>
      <c r="K765" s="406">
        <v>0</v>
      </c>
      <c r="L765" s="406">
        <v>320</v>
      </c>
      <c r="M765" s="405" t="s">
        <v>478</v>
      </c>
      <c r="N765" s="405" t="s">
        <v>564</v>
      </c>
      <c r="O765" s="413">
        <v>14</v>
      </c>
      <c r="P765" s="414" t="s">
        <v>107</v>
      </c>
      <c r="Q765" s="414">
        <v>2457</v>
      </c>
      <c r="R765" s="414">
        <v>34398</v>
      </c>
      <c r="S765" s="405" t="s">
        <v>240</v>
      </c>
      <c r="T765" s="414">
        <v>180</v>
      </c>
      <c r="U765" s="413">
        <v>2520</v>
      </c>
      <c r="V765" s="405" t="s">
        <v>2259</v>
      </c>
      <c r="W765" s="404">
        <v>43132</v>
      </c>
      <c r="X765" s="419" t="s">
        <v>2253</v>
      </c>
      <c r="Y765" s="422">
        <v>0.17</v>
      </c>
    </row>
    <row r="766" spans="1:25" s="181" customFormat="1" ht="12.15" customHeight="1">
      <c r="A766" s="403" t="s">
        <v>2251</v>
      </c>
      <c r="B766" s="476">
        <v>43202</v>
      </c>
      <c r="C766" s="405" t="s">
        <v>561</v>
      </c>
      <c r="D766" s="432" t="s">
        <v>562</v>
      </c>
      <c r="E766" s="406">
        <v>36855</v>
      </c>
      <c r="F766" s="430" t="s">
        <v>2257</v>
      </c>
      <c r="G766" s="474">
        <v>43277</v>
      </c>
      <c r="H766" s="405">
        <v>60</v>
      </c>
      <c r="I766" s="474">
        <v>43293</v>
      </c>
      <c r="J766" s="412">
        <v>36855</v>
      </c>
      <c r="K766" s="406">
        <v>0</v>
      </c>
      <c r="L766" s="406">
        <v>320</v>
      </c>
      <c r="M766" s="405" t="s">
        <v>478</v>
      </c>
      <c r="N766" s="405" t="s">
        <v>564</v>
      </c>
      <c r="O766" s="413">
        <v>15</v>
      </c>
      <c r="P766" s="414" t="s">
        <v>107</v>
      </c>
      <c r="Q766" s="414">
        <v>2457</v>
      </c>
      <c r="R766" s="414">
        <v>36855</v>
      </c>
      <c r="S766" s="405" t="s">
        <v>240</v>
      </c>
      <c r="T766" s="414">
        <v>180</v>
      </c>
      <c r="U766" s="413">
        <v>2700</v>
      </c>
      <c r="V766" s="405" t="s">
        <v>2260</v>
      </c>
      <c r="W766" s="404">
        <v>43134</v>
      </c>
      <c r="X766" s="419" t="s">
        <v>2253</v>
      </c>
      <c r="Y766" s="422">
        <v>0.17</v>
      </c>
    </row>
    <row r="767" spans="1:25" s="181" customFormat="1" ht="12.15" customHeight="1">
      <c r="A767" s="403" t="s">
        <v>2251</v>
      </c>
      <c r="B767" s="476">
        <v>43202</v>
      </c>
      <c r="C767" s="405" t="s">
        <v>561</v>
      </c>
      <c r="D767" s="432" t="s">
        <v>562</v>
      </c>
      <c r="E767" s="406">
        <v>49140</v>
      </c>
      <c r="F767" s="430" t="s">
        <v>2261</v>
      </c>
      <c r="G767" s="474">
        <v>43277</v>
      </c>
      <c r="H767" s="405">
        <v>60</v>
      </c>
      <c r="I767" s="474">
        <v>43293</v>
      </c>
      <c r="J767" s="412">
        <v>49140</v>
      </c>
      <c r="K767" s="406">
        <v>0</v>
      </c>
      <c r="L767" s="406">
        <v>320</v>
      </c>
      <c r="M767" s="405" t="s">
        <v>478</v>
      </c>
      <c r="N767" s="405" t="s">
        <v>564</v>
      </c>
      <c r="O767" s="413">
        <v>20</v>
      </c>
      <c r="P767" s="414" t="s">
        <v>107</v>
      </c>
      <c r="Q767" s="414">
        <v>2457</v>
      </c>
      <c r="R767" s="414">
        <v>49140</v>
      </c>
      <c r="S767" s="405" t="s">
        <v>240</v>
      </c>
      <c r="T767" s="414">
        <v>180</v>
      </c>
      <c r="U767" s="413">
        <v>3600</v>
      </c>
      <c r="V767" s="405" t="s">
        <v>2260</v>
      </c>
      <c r="W767" s="404">
        <v>43134</v>
      </c>
      <c r="X767" s="419" t="s">
        <v>2253</v>
      </c>
      <c r="Y767" s="422">
        <v>0.17</v>
      </c>
    </row>
    <row r="768" spans="1:25" s="181" customFormat="1" ht="12.15" customHeight="1">
      <c r="A768" s="403" t="s">
        <v>2251</v>
      </c>
      <c r="B768" s="476">
        <v>43202</v>
      </c>
      <c r="C768" s="405" t="s">
        <v>561</v>
      </c>
      <c r="D768" s="432" t="s">
        <v>562</v>
      </c>
      <c r="E768" s="406">
        <v>49140</v>
      </c>
      <c r="F768" s="430" t="s">
        <v>2261</v>
      </c>
      <c r="G768" s="474">
        <v>43277</v>
      </c>
      <c r="H768" s="405">
        <v>60</v>
      </c>
      <c r="I768" s="474">
        <v>43293</v>
      </c>
      <c r="J768" s="412">
        <v>49140</v>
      </c>
      <c r="K768" s="406">
        <v>0</v>
      </c>
      <c r="L768" s="406">
        <v>320</v>
      </c>
      <c r="M768" s="405" t="s">
        <v>478</v>
      </c>
      <c r="N768" s="405" t="s">
        <v>564</v>
      </c>
      <c r="O768" s="413">
        <v>20</v>
      </c>
      <c r="P768" s="414" t="s">
        <v>107</v>
      </c>
      <c r="Q768" s="414">
        <v>2457</v>
      </c>
      <c r="R768" s="414">
        <v>49140</v>
      </c>
      <c r="S768" s="405" t="s">
        <v>240</v>
      </c>
      <c r="T768" s="414">
        <v>180</v>
      </c>
      <c r="U768" s="413">
        <v>3600</v>
      </c>
      <c r="V768" s="405" t="s">
        <v>2260</v>
      </c>
      <c r="W768" s="404">
        <v>43134</v>
      </c>
      <c r="X768" s="419" t="s">
        <v>2253</v>
      </c>
      <c r="Y768" s="422">
        <v>0.17</v>
      </c>
    </row>
    <row r="769" spans="1:25" s="181" customFormat="1" ht="12.15" customHeight="1">
      <c r="A769" s="403" t="s">
        <v>2251</v>
      </c>
      <c r="B769" s="476">
        <v>43204</v>
      </c>
      <c r="C769" s="405" t="s">
        <v>561</v>
      </c>
      <c r="D769" s="432" t="s">
        <v>562</v>
      </c>
      <c r="E769" s="406">
        <v>12285</v>
      </c>
      <c r="F769" s="430" t="s">
        <v>563</v>
      </c>
      <c r="G769" s="474">
        <v>43277</v>
      </c>
      <c r="H769" s="405">
        <v>60</v>
      </c>
      <c r="I769" s="474">
        <v>43293</v>
      </c>
      <c r="J769" s="412">
        <v>12285</v>
      </c>
      <c r="K769" s="406">
        <v>0</v>
      </c>
      <c r="L769" s="406">
        <v>353</v>
      </c>
      <c r="M769" s="405" t="s">
        <v>478</v>
      </c>
      <c r="N769" s="405" t="s">
        <v>564</v>
      </c>
      <c r="O769" s="413">
        <v>5</v>
      </c>
      <c r="P769" s="414" t="s">
        <v>107</v>
      </c>
      <c r="Q769" s="414">
        <v>2457</v>
      </c>
      <c r="R769" s="414">
        <v>12285</v>
      </c>
      <c r="S769" s="405" t="s">
        <v>240</v>
      </c>
      <c r="T769" s="414">
        <v>180</v>
      </c>
      <c r="U769" s="413">
        <v>900</v>
      </c>
      <c r="V769" s="405" t="s">
        <v>2262</v>
      </c>
      <c r="W769" s="404">
        <v>43159</v>
      </c>
      <c r="X769" s="419" t="s">
        <v>2253</v>
      </c>
      <c r="Y769" s="422">
        <v>0.17</v>
      </c>
    </row>
    <row r="770" spans="1:25" s="181" customFormat="1" ht="12.15" customHeight="1">
      <c r="A770" s="403" t="s">
        <v>2251</v>
      </c>
      <c r="B770" s="476">
        <v>43204</v>
      </c>
      <c r="C770" s="405" t="s">
        <v>561</v>
      </c>
      <c r="D770" s="432" t="s">
        <v>562</v>
      </c>
      <c r="E770" s="406">
        <v>73710</v>
      </c>
      <c r="F770" s="430" t="s">
        <v>2263</v>
      </c>
      <c r="G770" s="474">
        <v>43277</v>
      </c>
      <c r="H770" s="405">
        <v>60</v>
      </c>
      <c r="I770" s="474">
        <v>43293</v>
      </c>
      <c r="J770" s="412">
        <v>73710</v>
      </c>
      <c r="K770" s="406">
        <v>0</v>
      </c>
      <c r="L770" s="406">
        <v>353</v>
      </c>
      <c r="M770" s="405" t="s">
        <v>478</v>
      </c>
      <c r="N770" s="405" t="s">
        <v>564</v>
      </c>
      <c r="O770" s="413">
        <v>30</v>
      </c>
      <c r="P770" s="414" t="s">
        <v>107</v>
      </c>
      <c r="Q770" s="414">
        <v>2457</v>
      </c>
      <c r="R770" s="414">
        <v>73710</v>
      </c>
      <c r="S770" s="405" t="s">
        <v>240</v>
      </c>
      <c r="T770" s="414">
        <v>180</v>
      </c>
      <c r="U770" s="413">
        <v>5400</v>
      </c>
      <c r="V770" s="405" t="s">
        <v>2264</v>
      </c>
      <c r="W770" s="404">
        <v>43161</v>
      </c>
      <c r="X770" s="419" t="s">
        <v>2253</v>
      </c>
      <c r="Y770" s="422">
        <v>0.17</v>
      </c>
    </row>
    <row r="771" spans="1:25" s="181" customFormat="1" ht="12.15" customHeight="1">
      <c r="A771" s="403" t="s">
        <v>2251</v>
      </c>
      <c r="B771" s="476">
        <v>43204</v>
      </c>
      <c r="C771" s="405" t="s">
        <v>561</v>
      </c>
      <c r="D771" s="432" t="s">
        <v>562</v>
      </c>
      <c r="E771" s="406">
        <v>49140</v>
      </c>
      <c r="F771" s="430" t="s">
        <v>1214</v>
      </c>
      <c r="G771" s="474">
        <v>43277</v>
      </c>
      <c r="H771" s="405">
        <v>60</v>
      </c>
      <c r="I771" s="474">
        <v>43293</v>
      </c>
      <c r="J771" s="412">
        <v>49140</v>
      </c>
      <c r="K771" s="406">
        <v>0</v>
      </c>
      <c r="L771" s="406">
        <v>353</v>
      </c>
      <c r="M771" s="405" t="s">
        <v>478</v>
      </c>
      <c r="N771" s="405" t="s">
        <v>564</v>
      </c>
      <c r="O771" s="413">
        <v>20</v>
      </c>
      <c r="P771" s="414" t="s">
        <v>107</v>
      </c>
      <c r="Q771" s="414">
        <v>2457</v>
      </c>
      <c r="R771" s="414">
        <v>49140</v>
      </c>
      <c r="S771" s="405" t="s">
        <v>240</v>
      </c>
      <c r="T771" s="414">
        <v>180</v>
      </c>
      <c r="U771" s="413">
        <v>3600</v>
      </c>
      <c r="V771" s="405" t="s">
        <v>2265</v>
      </c>
      <c r="W771" s="404">
        <v>43167</v>
      </c>
      <c r="X771" s="419" t="s">
        <v>2253</v>
      </c>
      <c r="Y771" s="422">
        <v>0.17</v>
      </c>
    </row>
    <row r="772" spans="1:25" s="181" customFormat="1" ht="12.15" customHeight="1">
      <c r="A772" s="403" t="s">
        <v>2251</v>
      </c>
      <c r="B772" s="476">
        <v>43204</v>
      </c>
      <c r="C772" s="405" t="s">
        <v>561</v>
      </c>
      <c r="D772" s="432" t="s">
        <v>562</v>
      </c>
      <c r="E772" s="406">
        <v>49140</v>
      </c>
      <c r="F772" s="430" t="s">
        <v>1201</v>
      </c>
      <c r="G772" s="474">
        <v>43277</v>
      </c>
      <c r="H772" s="405">
        <v>60</v>
      </c>
      <c r="I772" s="474">
        <v>43293</v>
      </c>
      <c r="J772" s="412">
        <v>49140</v>
      </c>
      <c r="K772" s="406">
        <v>0</v>
      </c>
      <c r="L772" s="406">
        <v>353</v>
      </c>
      <c r="M772" s="405" t="s">
        <v>478</v>
      </c>
      <c r="N772" s="405" t="s">
        <v>564</v>
      </c>
      <c r="O772" s="413">
        <v>20</v>
      </c>
      <c r="P772" s="414" t="s">
        <v>107</v>
      </c>
      <c r="Q772" s="414">
        <v>2457</v>
      </c>
      <c r="R772" s="414">
        <v>49140</v>
      </c>
      <c r="S772" s="405" t="s">
        <v>240</v>
      </c>
      <c r="T772" s="414">
        <v>180</v>
      </c>
      <c r="U772" s="413">
        <v>3600</v>
      </c>
      <c r="V772" s="405" t="s">
        <v>2266</v>
      </c>
      <c r="W772" s="404">
        <v>43168</v>
      </c>
      <c r="X772" s="419" t="s">
        <v>2253</v>
      </c>
      <c r="Y772" s="422">
        <v>0.17</v>
      </c>
    </row>
    <row r="773" spans="1:25" s="181" customFormat="1" ht="12.15" customHeight="1">
      <c r="A773" s="403" t="s">
        <v>2251</v>
      </c>
      <c r="B773" s="476">
        <v>43204</v>
      </c>
      <c r="C773" s="405" t="s">
        <v>561</v>
      </c>
      <c r="D773" s="432" t="s">
        <v>562</v>
      </c>
      <c r="E773" s="406">
        <v>9828</v>
      </c>
      <c r="F773" s="430" t="s">
        <v>1150</v>
      </c>
      <c r="G773" s="474">
        <v>43277</v>
      </c>
      <c r="H773" s="405">
        <v>60</v>
      </c>
      <c r="I773" s="474">
        <v>43293</v>
      </c>
      <c r="J773" s="412">
        <v>9828</v>
      </c>
      <c r="K773" s="406">
        <v>0</v>
      </c>
      <c r="L773" s="406">
        <v>353</v>
      </c>
      <c r="M773" s="405" t="s">
        <v>478</v>
      </c>
      <c r="N773" s="405" t="s">
        <v>564</v>
      </c>
      <c r="O773" s="413">
        <v>4</v>
      </c>
      <c r="P773" s="414" t="s">
        <v>107</v>
      </c>
      <c r="Q773" s="414">
        <v>2457</v>
      </c>
      <c r="R773" s="414">
        <v>9828</v>
      </c>
      <c r="S773" s="405" t="s">
        <v>240</v>
      </c>
      <c r="T773" s="414">
        <v>180</v>
      </c>
      <c r="U773" s="413">
        <v>720</v>
      </c>
      <c r="V773" s="405" t="s">
        <v>2267</v>
      </c>
      <c r="W773" s="404">
        <v>43168</v>
      </c>
      <c r="X773" s="419" t="s">
        <v>2253</v>
      </c>
      <c r="Y773" s="422">
        <v>0.17</v>
      </c>
    </row>
    <row r="774" spans="1:25" s="181" customFormat="1" ht="12.15" customHeight="1">
      <c r="A774" s="403" t="s">
        <v>2251</v>
      </c>
      <c r="B774" s="476">
        <v>43204</v>
      </c>
      <c r="C774" s="405" t="s">
        <v>561</v>
      </c>
      <c r="D774" s="432" t="s">
        <v>562</v>
      </c>
      <c r="E774" s="406">
        <v>12285</v>
      </c>
      <c r="F774" s="430" t="s">
        <v>1218</v>
      </c>
      <c r="G774" s="474">
        <v>43277</v>
      </c>
      <c r="H774" s="405">
        <v>60</v>
      </c>
      <c r="I774" s="474">
        <v>43293</v>
      </c>
      <c r="J774" s="412">
        <v>12285</v>
      </c>
      <c r="K774" s="406">
        <v>0</v>
      </c>
      <c r="L774" s="406">
        <v>353</v>
      </c>
      <c r="M774" s="405" t="s">
        <v>478</v>
      </c>
      <c r="N774" s="405" t="s">
        <v>564</v>
      </c>
      <c r="O774" s="413">
        <v>5</v>
      </c>
      <c r="P774" s="414" t="s">
        <v>107</v>
      </c>
      <c r="Q774" s="414">
        <v>2457</v>
      </c>
      <c r="R774" s="414">
        <v>12285</v>
      </c>
      <c r="S774" s="405" t="s">
        <v>240</v>
      </c>
      <c r="T774" s="414">
        <v>180</v>
      </c>
      <c r="U774" s="413">
        <v>900</v>
      </c>
      <c r="V774" s="405" t="s">
        <v>2268</v>
      </c>
      <c r="W774" s="404">
        <v>43171</v>
      </c>
      <c r="X774" s="419" t="s">
        <v>2253</v>
      </c>
      <c r="Y774" s="422">
        <v>0.17</v>
      </c>
    </row>
    <row r="775" spans="1:25" s="181" customFormat="1" ht="12.15" customHeight="1">
      <c r="A775" s="403" t="s">
        <v>2251</v>
      </c>
      <c r="B775" s="476">
        <v>43204</v>
      </c>
      <c r="C775" s="405" t="s">
        <v>561</v>
      </c>
      <c r="D775" s="432" t="s">
        <v>562</v>
      </c>
      <c r="E775" s="406">
        <v>49140</v>
      </c>
      <c r="F775" s="430" t="s">
        <v>1218</v>
      </c>
      <c r="G775" s="474">
        <v>43277</v>
      </c>
      <c r="H775" s="405">
        <v>60</v>
      </c>
      <c r="I775" s="474">
        <v>43293</v>
      </c>
      <c r="J775" s="412">
        <v>49140</v>
      </c>
      <c r="K775" s="406">
        <v>0</v>
      </c>
      <c r="L775" s="406">
        <v>353</v>
      </c>
      <c r="M775" s="405" t="s">
        <v>478</v>
      </c>
      <c r="N775" s="405" t="s">
        <v>564</v>
      </c>
      <c r="O775" s="413">
        <v>20</v>
      </c>
      <c r="P775" s="414" t="s">
        <v>107</v>
      </c>
      <c r="Q775" s="414">
        <v>2457</v>
      </c>
      <c r="R775" s="414">
        <v>49140</v>
      </c>
      <c r="S775" s="405" t="s">
        <v>240</v>
      </c>
      <c r="T775" s="414">
        <v>180</v>
      </c>
      <c r="U775" s="413">
        <v>3600</v>
      </c>
      <c r="V775" s="405" t="s">
        <v>2269</v>
      </c>
      <c r="W775" s="404">
        <v>43174</v>
      </c>
      <c r="X775" s="419" t="s">
        <v>2253</v>
      </c>
      <c r="Y775" s="422">
        <v>0.17</v>
      </c>
    </row>
    <row r="776" spans="1:25" s="181" customFormat="1" ht="12.15" customHeight="1">
      <c r="A776" s="403" t="s">
        <v>2251</v>
      </c>
      <c r="B776" s="476">
        <v>43204</v>
      </c>
      <c r="C776" s="405" t="s">
        <v>561</v>
      </c>
      <c r="D776" s="432" t="s">
        <v>562</v>
      </c>
      <c r="E776" s="406">
        <v>85995</v>
      </c>
      <c r="F776" s="430" t="s">
        <v>2270</v>
      </c>
      <c r="G776" s="474">
        <v>43277</v>
      </c>
      <c r="H776" s="405">
        <v>60</v>
      </c>
      <c r="I776" s="474">
        <v>43293</v>
      </c>
      <c r="J776" s="412">
        <v>85995</v>
      </c>
      <c r="K776" s="406">
        <v>0</v>
      </c>
      <c r="L776" s="406">
        <v>353</v>
      </c>
      <c r="M776" s="405" t="s">
        <v>478</v>
      </c>
      <c r="N776" s="405" t="s">
        <v>564</v>
      </c>
      <c r="O776" s="413">
        <v>35</v>
      </c>
      <c r="P776" s="414" t="s">
        <v>107</v>
      </c>
      <c r="Q776" s="414">
        <v>2457</v>
      </c>
      <c r="R776" s="414">
        <v>85995</v>
      </c>
      <c r="S776" s="405" t="s">
        <v>240</v>
      </c>
      <c r="T776" s="414">
        <v>180</v>
      </c>
      <c r="U776" s="413">
        <v>6300</v>
      </c>
      <c r="V776" s="405" t="s">
        <v>2271</v>
      </c>
      <c r="W776" s="404">
        <v>43176</v>
      </c>
      <c r="X776" s="419" t="s">
        <v>2253</v>
      </c>
      <c r="Y776" s="422">
        <v>0.17</v>
      </c>
    </row>
    <row r="777" spans="1:25" s="181" customFormat="1" ht="12.15" customHeight="1">
      <c r="A777" s="403" t="s">
        <v>2251</v>
      </c>
      <c r="B777" s="476">
        <v>43204</v>
      </c>
      <c r="C777" s="405" t="s">
        <v>561</v>
      </c>
      <c r="D777" s="432" t="s">
        <v>562</v>
      </c>
      <c r="E777" s="406">
        <v>49140</v>
      </c>
      <c r="F777" s="430" t="s">
        <v>570</v>
      </c>
      <c r="G777" s="474">
        <v>43277</v>
      </c>
      <c r="H777" s="405">
        <v>60</v>
      </c>
      <c r="I777" s="474">
        <v>43293</v>
      </c>
      <c r="J777" s="412">
        <v>49140</v>
      </c>
      <c r="K777" s="406">
        <v>0</v>
      </c>
      <c r="L777" s="406">
        <v>353</v>
      </c>
      <c r="M777" s="405" t="s">
        <v>478</v>
      </c>
      <c r="N777" s="405" t="s">
        <v>564</v>
      </c>
      <c r="O777" s="413">
        <v>20</v>
      </c>
      <c r="P777" s="414" t="s">
        <v>107</v>
      </c>
      <c r="Q777" s="414">
        <v>2457</v>
      </c>
      <c r="R777" s="414">
        <v>49140</v>
      </c>
      <c r="S777" s="405" t="s">
        <v>240</v>
      </c>
      <c r="T777" s="414">
        <v>180</v>
      </c>
      <c r="U777" s="413">
        <v>3600</v>
      </c>
      <c r="V777" s="405" t="s">
        <v>2272</v>
      </c>
      <c r="W777" s="404">
        <v>43178</v>
      </c>
      <c r="X777" s="419" t="s">
        <v>2253</v>
      </c>
      <c r="Y777" s="422">
        <v>0.17</v>
      </c>
    </row>
    <row r="778" spans="1:25" s="181" customFormat="1" ht="12.15" customHeight="1">
      <c r="A778" s="403" t="s">
        <v>2251</v>
      </c>
      <c r="B778" s="476">
        <v>43204</v>
      </c>
      <c r="C778" s="405" t="s">
        <v>561</v>
      </c>
      <c r="D778" s="432" t="s">
        <v>562</v>
      </c>
      <c r="E778" s="406">
        <v>61425</v>
      </c>
      <c r="F778" s="430" t="s">
        <v>2273</v>
      </c>
      <c r="G778" s="474">
        <v>43277</v>
      </c>
      <c r="H778" s="405">
        <v>60</v>
      </c>
      <c r="I778" s="474">
        <v>43293</v>
      </c>
      <c r="J778" s="412">
        <v>61425</v>
      </c>
      <c r="K778" s="406">
        <v>0</v>
      </c>
      <c r="L778" s="406">
        <v>353</v>
      </c>
      <c r="M778" s="405" t="s">
        <v>478</v>
      </c>
      <c r="N778" s="405" t="s">
        <v>564</v>
      </c>
      <c r="O778" s="413">
        <v>25</v>
      </c>
      <c r="P778" s="414" t="s">
        <v>107</v>
      </c>
      <c r="Q778" s="414">
        <v>2457</v>
      </c>
      <c r="R778" s="414">
        <v>61425</v>
      </c>
      <c r="S778" s="405" t="s">
        <v>240</v>
      </c>
      <c r="T778" s="414">
        <v>180</v>
      </c>
      <c r="U778" s="413">
        <v>4500</v>
      </c>
      <c r="V778" s="405" t="s">
        <v>2274</v>
      </c>
      <c r="W778" s="404">
        <v>43181</v>
      </c>
      <c r="X778" s="419" t="s">
        <v>2253</v>
      </c>
      <c r="Y778" s="422">
        <v>0.17</v>
      </c>
    </row>
    <row r="779" spans="1:25" s="181" customFormat="1" ht="12.15" customHeight="1">
      <c r="A779" s="403" t="s">
        <v>2251</v>
      </c>
      <c r="B779" s="476">
        <v>43204</v>
      </c>
      <c r="C779" s="405" t="s">
        <v>561</v>
      </c>
      <c r="D779" s="432" t="s">
        <v>562</v>
      </c>
      <c r="E779" s="406">
        <v>12285</v>
      </c>
      <c r="F779" s="430" t="s">
        <v>2273</v>
      </c>
      <c r="G779" s="474">
        <v>43277</v>
      </c>
      <c r="H779" s="405">
        <v>60</v>
      </c>
      <c r="I779" s="474">
        <v>43293</v>
      </c>
      <c r="J779" s="412">
        <v>12285</v>
      </c>
      <c r="K779" s="406">
        <v>0</v>
      </c>
      <c r="L779" s="406">
        <v>353</v>
      </c>
      <c r="M779" s="405" t="s">
        <v>478</v>
      </c>
      <c r="N779" s="405" t="s">
        <v>564</v>
      </c>
      <c r="O779" s="413">
        <v>5</v>
      </c>
      <c r="P779" s="414" t="s">
        <v>107</v>
      </c>
      <c r="Q779" s="414">
        <v>2457</v>
      </c>
      <c r="R779" s="414">
        <v>12285</v>
      </c>
      <c r="S779" s="405" t="s">
        <v>240</v>
      </c>
      <c r="T779" s="414">
        <v>180</v>
      </c>
      <c r="U779" s="413">
        <v>900</v>
      </c>
      <c r="V779" s="405" t="s">
        <v>2275</v>
      </c>
      <c r="W779" s="404">
        <v>43182</v>
      </c>
      <c r="X779" s="419" t="s">
        <v>2253</v>
      </c>
      <c r="Y779" s="422">
        <v>0.17</v>
      </c>
    </row>
    <row r="780" spans="1:25" s="181" customFormat="1" ht="12.15" customHeight="1">
      <c r="A780" s="403" t="s">
        <v>2251</v>
      </c>
      <c r="B780" s="476">
        <v>43202</v>
      </c>
      <c r="C780" s="405" t="s">
        <v>561</v>
      </c>
      <c r="D780" s="432" t="s">
        <v>562</v>
      </c>
      <c r="E780" s="406">
        <v>24570</v>
      </c>
      <c r="F780" s="430" t="s">
        <v>2258</v>
      </c>
      <c r="G780" s="474">
        <v>43277</v>
      </c>
      <c r="H780" s="405">
        <v>60</v>
      </c>
      <c r="I780" s="474">
        <v>43293</v>
      </c>
      <c r="J780" s="412">
        <v>24570</v>
      </c>
      <c r="K780" s="406">
        <v>0</v>
      </c>
      <c r="L780" s="406">
        <v>320</v>
      </c>
      <c r="M780" s="405" t="s">
        <v>478</v>
      </c>
      <c r="N780" s="405" t="s">
        <v>564</v>
      </c>
      <c r="O780" s="413">
        <v>10</v>
      </c>
      <c r="P780" s="414" t="s">
        <v>107</v>
      </c>
      <c r="Q780" s="414">
        <v>2457</v>
      </c>
      <c r="R780" s="414">
        <v>24570</v>
      </c>
      <c r="S780" s="405" t="s">
        <v>240</v>
      </c>
      <c r="T780" s="414">
        <v>180</v>
      </c>
      <c r="U780" s="413">
        <v>1800</v>
      </c>
      <c r="V780" s="405" t="s">
        <v>2259</v>
      </c>
      <c r="W780" s="404">
        <v>43132</v>
      </c>
      <c r="X780" s="419" t="s">
        <v>2276</v>
      </c>
      <c r="Y780" s="422">
        <v>0.17</v>
      </c>
    </row>
    <row r="781" spans="1:25" s="181" customFormat="1" ht="12.15" customHeight="1">
      <c r="A781" s="403" t="s">
        <v>2251</v>
      </c>
      <c r="B781" s="476">
        <v>43204</v>
      </c>
      <c r="C781" s="405" t="s">
        <v>561</v>
      </c>
      <c r="D781" s="432" t="s">
        <v>562</v>
      </c>
      <c r="E781" s="406">
        <v>19656</v>
      </c>
      <c r="F781" s="430" t="s">
        <v>1218</v>
      </c>
      <c r="G781" s="474">
        <v>43277</v>
      </c>
      <c r="H781" s="405">
        <v>60</v>
      </c>
      <c r="I781" s="474">
        <v>43293</v>
      </c>
      <c r="J781" s="412">
        <v>19656</v>
      </c>
      <c r="K781" s="406">
        <v>0</v>
      </c>
      <c r="L781" s="406">
        <v>353</v>
      </c>
      <c r="M781" s="405" t="s">
        <v>478</v>
      </c>
      <c r="N781" s="405" t="s">
        <v>1176</v>
      </c>
      <c r="O781" s="413">
        <v>8</v>
      </c>
      <c r="P781" s="414" t="s">
        <v>107</v>
      </c>
      <c r="Q781" s="414">
        <v>2457</v>
      </c>
      <c r="R781" s="414">
        <v>19656</v>
      </c>
      <c r="S781" s="405" t="s">
        <v>240</v>
      </c>
      <c r="T781" s="414">
        <v>180</v>
      </c>
      <c r="U781" s="413">
        <v>1440</v>
      </c>
      <c r="V781" s="405" t="s">
        <v>2277</v>
      </c>
      <c r="W781" s="404">
        <v>43171</v>
      </c>
      <c r="X781" s="419" t="s">
        <v>2276</v>
      </c>
      <c r="Y781" s="422">
        <v>0.17</v>
      </c>
    </row>
    <row r="782" spans="1:25" s="181" customFormat="1" ht="12.15" customHeight="1">
      <c r="A782" s="403" t="s">
        <v>2251</v>
      </c>
      <c r="B782" s="476">
        <v>43204</v>
      </c>
      <c r="C782" s="405" t="s">
        <v>561</v>
      </c>
      <c r="D782" s="432" t="s">
        <v>562</v>
      </c>
      <c r="E782" s="406">
        <v>29484</v>
      </c>
      <c r="F782" s="430" t="s">
        <v>2273</v>
      </c>
      <c r="G782" s="474">
        <v>43277</v>
      </c>
      <c r="H782" s="405">
        <v>60</v>
      </c>
      <c r="I782" s="474">
        <v>43293</v>
      </c>
      <c r="J782" s="412">
        <v>29484</v>
      </c>
      <c r="K782" s="406">
        <v>0</v>
      </c>
      <c r="L782" s="406">
        <v>353</v>
      </c>
      <c r="M782" s="405" t="s">
        <v>478</v>
      </c>
      <c r="N782" s="405" t="s">
        <v>1176</v>
      </c>
      <c r="O782" s="413">
        <v>12</v>
      </c>
      <c r="P782" s="414" t="s">
        <v>107</v>
      </c>
      <c r="Q782" s="414">
        <v>2457</v>
      </c>
      <c r="R782" s="414">
        <v>29484</v>
      </c>
      <c r="S782" s="405" t="s">
        <v>240</v>
      </c>
      <c r="T782" s="414">
        <v>180</v>
      </c>
      <c r="U782" s="413">
        <v>2160</v>
      </c>
      <c r="V782" s="405" t="s">
        <v>2278</v>
      </c>
      <c r="W782" s="404">
        <v>43183</v>
      </c>
      <c r="X782" s="419" t="s">
        <v>2276</v>
      </c>
      <c r="Y782" s="422">
        <v>0.17</v>
      </c>
    </row>
    <row r="783" spans="1:25" s="181" customFormat="1" ht="12.15" customHeight="1">
      <c r="A783" s="403" t="s">
        <v>2251</v>
      </c>
      <c r="B783" s="476">
        <v>43242</v>
      </c>
      <c r="C783" s="405" t="s">
        <v>561</v>
      </c>
      <c r="D783" s="432" t="s">
        <v>562</v>
      </c>
      <c r="E783" s="406">
        <v>6404</v>
      </c>
      <c r="F783" s="430" t="s">
        <v>807</v>
      </c>
      <c r="G783" s="474">
        <v>43307</v>
      </c>
      <c r="H783" s="405">
        <v>60</v>
      </c>
      <c r="I783" s="474">
        <v>43308</v>
      </c>
      <c r="J783" s="412">
        <v>6404</v>
      </c>
      <c r="K783" s="406">
        <v>0</v>
      </c>
      <c r="L783" s="406">
        <v>689</v>
      </c>
      <c r="M783" s="405" t="s">
        <v>478</v>
      </c>
      <c r="N783" s="405" t="s">
        <v>571</v>
      </c>
      <c r="O783" s="413">
        <v>2</v>
      </c>
      <c r="P783" s="414" t="s">
        <v>107</v>
      </c>
      <c r="Q783" s="414">
        <v>3202</v>
      </c>
      <c r="R783" s="414">
        <v>6404</v>
      </c>
      <c r="S783" s="405" t="s">
        <v>549</v>
      </c>
      <c r="T783" s="414">
        <v>213</v>
      </c>
      <c r="U783" s="413">
        <v>426</v>
      </c>
      <c r="V783" s="405" t="s">
        <v>2279</v>
      </c>
      <c r="W783" s="404">
        <v>43204</v>
      </c>
      <c r="X783" s="419" t="s">
        <v>1161</v>
      </c>
      <c r="Y783" s="422">
        <v>0.17000308372308201</v>
      </c>
    </row>
    <row r="784" spans="1:25" s="181" customFormat="1" ht="12.15" customHeight="1">
      <c r="A784" s="403" t="s">
        <v>2251</v>
      </c>
      <c r="B784" s="476">
        <v>43242</v>
      </c>
      <c r="C784" s="405" t="s">
        <v>561</v>
      </c>
      <c r="D784" s="432" t="s">
        <v>562</v>
      </c>
      <c r="E784" s="406">
        <v>73710</v>
      </c>
      <c r="F784" s="430" t="s">
        <v>1175</v>
      </c>
      <c r="G784" s="474">
        <v>43307</v>
      </c>
      <c r="H784" s="405">
        <v>60</v>
      </c>
      <c r="I784" s="474">
        <v>43308</v>
      </c>
      <c r="J784" s="412">
        <v>73710</v>
      </c>
      <c r="K784" s="406">
        <v>0</v>
      </c>
      <c r="L784" s="406">
        <v>689</v>
      </c>
      <c r="M784" s="405" t="s">
        <v>478</v>
      </c>
      <c r="N784" s="405" t="s">
        <v>564</v>
      </c>
      <c r="O784" s="413">
        <v>30</v>
      </c>
      <c r="P784" s="414" t="s">
        <v>107</v>
      </c>
      <c r="Q784" s="414">
        <v>2457</v>
      </c>
      <c r="R784" s="414">
        <v>73710</v>
      </c>
      <c r="S784" s="405" t="s">
        <v>240</v>
      </c>
      <c r="T784" s="414">
        <v>180</v>
      </c>
      <c r="U784" s="413">
        <v>5400</v>
      </c>
      <c r="V784" s="405" t="s">
        <v>2280</v>
      </c>
      <c r="W784" s="404">
        <v>43194</v>
      </c>
      <c r="X784" s="419" t="s">
        <v>2281</v>
      </c>
      <c r="Y784" s="422">
        <v>0.17</v>
      </c>
    </row>
    <row r="785" spans="1:25" s="181" customFormat="1" ht="12.15" customHeight="1">
      <c r="A785" s="403" t="s">
        <v>2251</v>
      </c>
      <c r="B785" s="476">
        <v>43242</v>
      </c>
      <c r="C785" s="405" t="s">
        <v>561</v>
      </c>
      <c r="D785" s="432" t="s">
        <v>562</v>
      </c>
      <c r="E785" s="406">
        <v>54054</v>
      </c>
      <c r="F785" s="430" t="s">
        <v>2282</v>
      </c>
      <c r="G785" s="474">
        <v>43307</v>
      </c>
      <c r="H785" s="405">
        <v>60</v>
      </c>
      <c r="I785" s="474">
        <v>43308</v>
      </c>
      <c r="J785" s="412">
        <v>54054</v>
      </c>
      <c r="K785" s="406">
        <v>0</v>
      </c>
      <c r="L785" s="406">
        <v>689</v>
      </c>
      <c r="M785" s="405" t="s">
        <v>478</v>
      </c>
      <c r="N785" s="405" t="s">
        <v>564</v>
      </c>
      <c r="O785" s="413">
        <v>22</v>
      </c>
      <c r="P785" s="414" t="s">
        <v>107</v>
      </c>
      <c r="Q785" s="414">
        <v>2457</v>
      </c>
      <c r="R785" s="414">
        <v>54054</v>
      </c>
      <c r="S785" s="405" t="s">
        <v>240</v>
      </c>
      <c r="T785" s="414">
        <v>180</v>
      </c>
      <c r="U785" s="413">
        <v>3960</v>
      </c>
      <c r="V785" s="405" t="s">
        <v>2283</v>
      </c>
      <c r="W785" s="404">
        <v>43200</v>
      </c>
      <c r="X785" s="419" t="s">
        <v>2281</v>
      </c>
      <c r="Y785" s="422">
        <v>0.17</v>
      </c>
    </row>
    <row r="786" spans="1:25" s="181" customFormat="1" ht="12.15" customHeight="1">
      <c r="A786" s="403" t="s">
        <v>2251</v>
      </c>
      <c r="B786" s="476">
        <v>43242</v>
      </c>
      <c r="C786" s="405" t="s">
        <v>561</v>
      </c>
      <c r="D786" s="432" t="s">
        <v>562</v>
      </c>
      <c r="E786" s="406">
        <v>29484</v>
      </c>
      <c r="F786" s="430" t="s">
        <v>2282</v>
      </c>
      <c r="G786" s="474">
        <v>43307</v>
      </c>
      <c r="H786" s="405">
        <v>60</v>
      </c>
      <c r="I786" s="474">
        <v>43308</v>
      </c>
      <c r="J786" s="412">
        <v>29484</v>
      </c>
      <c r="K786" s="406">
        <v>0</v>
      </c>
      <c r="L786" s="406">
        <v>689</v>
      </c>
      <c r="M786" s="405" t="s">
        <v>478</v>
      </c>
      <c r="N786" s="405" t="s">
        <v>564</v>
      </c>
      <c r="O786" s="413">
        <v>12</v>
      </c>
      <c r="P786" s="414" t="s">
        <v>107</v>
      </c>
      <c r="Q786" s="414">
        <v>2457</v>
      </c>
      <c r="R786" s="414">
        <v>29484</v>
      </c>
      <c r="S786" s="405" t="s">
        <v>240</v>
      </c>
      <c r="T786" s="414">
        <v>180</v>
      </c>
      <c r="U786" s="413">
        <v>2160</v>
      </c>
      <c r="V786" s="405" t="s">
        <v>2284</v>
      </c>
      <c r="W786" s="404">
        <v>43201</v>
      </c>
      <c r="X786" s="419" t="s">
        <v>2281</v>
      </c>
      <c r="Y786" s="422">
        <v>0.17</v>
      </c>
    </row>
    <row r="787" spans="1:25" s="181" customFormat="1" ht="12.15" customHeight="1">
      <c r="A787" s="403" t="s">
        <v>2251</v>
      </c>
      <c r="B787" s="476">
        <v>43242</v>
      </c>
      <c r="C787" s="405" t="s">
        <v>561</v>
      </c>
      <c r="D787" s="432" t="s">
        <v>562</v>
      </c>
      <c r="E787" s="406">
        <v>7371</v>
      </c>
      <c r="F787" s="430" t="s">
        <v>2282</v>
      </c>
      <c r="G787" s="474">
        <v>43307</v>
      </c>
      <c r="H787" s="405">
        <v>60</v>
      </c>
      <c r="I787" s="474">
        <v>43308</v>
      </c>
      <c r="J787" s="412">
        <v>7371</v>
      </c>
      <c r="K787" s="406">
        <v>0</v>
      </c>
      <c r="L787" s="406">
        <v>689</v>
      </c>
      <c r="M787" s="405" t="s">
        <v>478</v>
      </c>
      <c r="N787" s="405" t="s">
        <v>564</v>
      </c>
      <c r="O787" s="413">
        <v>3</v>
      </c>
      <c r="P787" s="414" t="s">
        <v>107</v>
      </c>
      <c r="Q787" s="414">
        <v>2457</v>
      </c>
      <c r="R787" s="414">
        <v>7371</v>
      </c>
      <c r="S787" s="405" t="s">
        <v>240</v>
      </c>
      <c r="T787" s="414">
        <v>180</v>
      </c>
      <c r="U787" s="413">
        <v>540</v>
      </c>
      <c r="V787" s="405" t="s">
        <v>2284</v>
      </c>
      <c r="W787" s="404">
        <v>43201</v>
      </c>
      <c r="X787" s="419" t="s">
        <v>2281</v>
      </c>
      <c r="Y787" s="422">
        <v>0.17</v>
      </c>
    </row>
    <row r="788" spans="1:25" s="181" customFormat="1" ht="12.15" customHeight="1">
      <c r="A788" s="403" t="s">
        <v>2251</v>
      </c>
      <c r="B788" s="476">
        <v>43242</v>
      </c>
      <c r="C788" s="405" t="s">
        <v>561</v>
      </c>
      <c r="D788" s="432" t="s">
        <v>562</v>
      </c>
      <c r="E788" s="406">
        <v>61425</v>
      </c>
      <c r="F788" s="430" t="s">
        <v>1203</v>
      </c>
      <c r="G788" s="474">
        <v>43307</v>
      </c>
      <c r="H788" s="405">
        <v>60</v>
      </c>
      <c r="I788" s="474">
        <v>43308</v>
      </c>
      <c r="J788" s="412">
        <v>61425</v>
      </c>
      <c r="K788" s="406">
        <v>0</v>
      </c>
      <c r="L788" s="406">
        <v>689</v>
      </c>
      <c r="M788" s="405" t="s">
        <v>478</v>
      </c>
      <c r="N788" s="405" t="s">
        <v>564</v>
      </c>
      <c r="O788" s="413">
        <v>25</v>
      </c>
      <c r="P788" s="414" t="s">
        <v>107</v>
      </c>
      <c r="Q788" s="414">
        <v>2457</v>
      </c>
      <c r="R788" s="414">
        <v>61425</v>
      </c>
      <c r="S788" s="405" t="s">
        <v>240</v>
      </c>
      <c r="T788" s="414">
        <v>180</v>
      </c>
      <c r="U788" s="413">
        <v>4500</v>
      </c>
      <c r="V788" s="405" t="s">
        <v>2285</v>
      </c>
      <c r="W788" s="404">
        <v>43203</v>
      </c>
      <c r="X788" s="419" t="s">
        <v>2281</v>
      </c>
      <c r="Y788" s="422">
        <v>0.16999970037453199</v>
      </c>
    </row>
    <row r="789" spans="1:25" s="181" customFormat="1" ht="12.15" customHeight="1">
      <c r="A789" s="403" t="s">
        <v>2251</v>
      </c>
      <c r="B789" s="476">
        <v>43242</v>
      </c>
      <c r="C789" s="405" t="s">
        <v>561</v>
      </c>
      <c r="D789" s="432" t="s">
        <v>562</v>
      </c>
      <c r="E789" s="406">
        <v>24570</v>
      </c>
      <c r="F789" s="430" t="s">
        <v>1203</v>
      </c>
      <c r="G789" s="474">
        <v>43307</v>
      </c>
      <c r="H789" s="405">
        <v>60</v>
      </c>
      <c r="I789" s="474">
        <v>43308</v>
      </c>
      <c r="J789" s="412">
        <v>24570</v>
      </c>
      <c r="K789" s="406">
        <v>0</v>
      </c>
      <c r="L789" s="406">
        <v>689</v>
      </c>
      <c r="M789" s="405" t="s">
        <v>478</v>
      </c>
      <c r="N789" s="405" t="s">
        <v>564</v>
      </c>
      <c r="O789" s="413">
        <v>10</v>
      </c>
      <c r="P789" s="414" t="s">
        <v>107</v>
      </c>
      <c r="Q789" s="414">
        <v>2457</v>
      </c>
      <c r="R789" s="414">
        <v>24570</v>
      </c>
      <c r="S789" s="405" t="s">
        <v>240</v>
      </c>
      <c r="T789" s="414">
        <v>180</v>
      </c>
      <c r="U789" s="413">
        <v>1800</v>
      </c>
      <c r="V789" s="405" t="s">
        <v>2285</v>
      </c>
      <c r="W789" s="404">
        <v>43203</v>
      </c>
      <c r="X789" s="419" t="s">
        <v>2281</v>
      </c>
      <c r="Y789" s="422">
        <v>0.16999970037453199</v>
      </c>
    </row>
    <row r="790" spans="1:25" s="181" customFormat="1" ht="12.15" customHeight="1">
      <c r="A790" s="403" t="s">
        <v>2251</v>
      </c>
      <c r="B790" s="476">
        <v>43242</v>
      </c>
      <c r="C790" s="405" t="s">
        <v>561</v>
      </c>
      <c r="D790" s="432" t="s">
        <v>562</v>
      </c>
      <c r="E790" s="406">
        <v>12285</v>
      </c>
      <c r="F790" s="430" t="s">
        <v>1233</v>
      </c>
      <c r="G790" s="474">
        <v>43307</v>
      </c>
      <c r="H790" s="405">
        <v>60</v>
      </c>
      <c r="I790" s="474">
        <v>43308</v>
      </c>
      <c r="J790" s="412">
        <v>12285</v>
      </c>
      <c r="K790" s="406">
        <v>0</v>
      </c>
      <c r="L790" s="406">
        <v>689</v>
      </c>
      <c r="M790" s="405" t="s">
        <v>478</v>
      </c>
      <c r="N790" s="405" t="s">
        <v>564</v>
      </c>
      <c r="O790" s="413">
        <v>5</v>
      </c>
      <c r="P790" s="414" t="s">
        <v>107</v>
      </c>
      <c r="Q790" s="414">
        <v>2457</v>
      </c>
      <c r="R790" s="414">
        <v>12285</v>
      </c>
      <c r="S790" s="405" t="s">
        <v>240</v>
      </c>
      <c r="T790" s="414">
        <v>180</v>
      </c>
      <c r="U790" s="413">
        <v>900</v>
      </c>
      <c r="V790" s="405" t="s">
        <v>2286</v>
      </c>
      <c r="W790" s="404">
        <v>43204</v>
      </c>
      <c r="X790" s="419" t="s">
        <v>2281</v>
      </c>
      <c r="Y790" s="422">
        <v>0.17</v>
      </c>
    </row>
    <row r="791" spans="1:25" s="181" customFormat="1" ht="12.15" customHeight="1">
      <c r="A791" s="403" t="s">
        <v>2251</v>
      </c>
      <c r="B791" s="476">
        <v>43242</v>
      </c>
      <c r="C791" s="405" t="s">
        <v>561</v>
      </c>
      <c r="D791" s="432" t="s">
        <v>562</v>
      </c>
      <c r="E791" s="406">
        <v>49140</v>
      </c>
      <c r="F791" s="430" t="s">
        <v>1233</v>
      </c>
      <c r="G791" s="474">
        <v>43307</v>
      </c>
      <c r="H791" s="405">
        <v>60</v>
      </c>
      <c r="I791" s="474">
        <v>43308</v>
      </c>
      <c r="J791" s="412">
        <v>49140</v>
      </c>
      <c r="K791" s="406">
        <v>0</v>
      </c>
      <c r="L791" s="406">
        <v>689</v>
      </c>
      <c r="M791" s="405" t="s">
        <v>478</v>
      </c>
      <c r="N791" s="405" t="s">
        <v>564</v>
      </c>
      <c r="O791" s="413">
        <v>20</v>
      </c>
      <c r="P791" s="414" t="s">
        <v>107</v>
      </c>
      <c r="Q791" s="414">
        <v>2457</v>
      </c>
      <c r="R791" s="414">
        <v>49140</v>
      </c>
      <c r="S791" s="405" t="s">
        <v>240</v>
      </c>
      <c r="T791" s="414">
        <v>180</v>
      </c>
      <c r="U791" s="413">
        <v>3600</v>
      </c>
      <c r="V791" s="405" t="s">
        <v>2287</v>
      </c>
      <c r="W791" s="404">
        <v>43206</v>
      </c>
      <c r="X791" s="419" t="s">
        <v>2281</v>
      </c>
      <c r="Y791" s="422">
        <v>0.17</v>
      </c>
    </row>
    <row r="792" spans="1:25" s="181" customFormat="1" ht="12.15" customHeight="1">
      <c r="A792" s="403" t="s">
        <v>2251</v>
      </c>
      <c r="B792" s="476">
        <v>43242</v>
      </c>
      <c r="C792" s="405" t="s">
        <v>561</v>
      </c>
      <c r="D792" s="432" t="s">
        <v>562</v>
      </c>
      <c r="E792" s="406">
        <v>108108</v>
      </c>
      <c r="F792" s="430" t="s">
        <v>2288</v>
      </c>
      <c r="G792" s="474">
        <v>43307</v>
      </c>
      <c r="H792" s="405">
        <v>60</v>
      </c>
      <c r="I792" s="474">
        <v>43308</v>
      </c>
      <c r="J792" s="412">
        <v>108108</v>
      </c>
      <c r="K792" s="406">
        <v>0</v>
      </c>
      <c r="L792" s="406">
        <v>689</v>
      </c>
      <c r="M792" s="405" t="s">
        <v>478</v>
      </c>
      <c r="N792" s="405" t="s">
        <v>564</v>
      </c>
      <c r="O792" s="413">
        <v>44</v>
      </c>
      <c r="P792" s="414" t="s">
        <v>107</v>
      </c>
      <c r="Q792" s="414">
        <v>2457</v>
      </c>
      <c r="R792" s="414">
        <v>108108</v>
      </c>
      <c r="S792" s="405" t="s">
        <v>240</v>
      </c>
      <c r="T792" s="414">
        <v>180</v>
      </c>
      <c r="U792" s="413">
        <v>7920</v>
      </c>
      <c r="V792" s="405" t="s">
        <v>2289</v>
      </c>
      <c r="W792" s="404">
        <v>43206</v>
      </c>
      <c r="X792" s="419" t="s">
        <v>2281</v>
      </c>
      <c r="Y792" s="422">
        <v>0.17</v>
      </c>
    </row>
    <row r="793" spans="1:25" s="181" customFormat="1" ht="12.15" customHeight="1">
      <c r="A793" s="403" t="s">
        <v>2251</v>
      </c>
      <c r="B793" s="476">
        <v>43242</v>
      </c>
      <c r="C793" s="405" t="s">
        <v>561</v>
      </c>
      <c r="D793" s="432" t="s">
        <v>562</v>
      </c>
      <c r="E793" s="406">
        <v>7371</v>
      </c>
      <c r="F793" s="430" t="s">
        <v>583</v>
      </c>
      <c r="G793" s="474">
        <v>43307</v>
      </c>
      <c r="H793" s="405">
        <v>60</v>
      </c>
      <c r="I793" s="474">
        <v>43308</v>
      </c>
      <c r="J793" s="412">
        <v>7371</v>
      </c>
      <c r="K793" s="406">
        <v>0</v>
      </c>
      <c r="L793" s="406">
        <v>689</v>
      </c>
      <c r="M793" s="405" t="s">
        <v>478</v>
      </c>
      <c r="N793" s="405" t="s">
        <v>564</v>
      </c>
      <c r="O793" s="413">
        <v>3</v>
      </c>
      <c r="P793" s="414" t="s">
        <v>107</v>
      </c>
      <c r="Q793" s="414">
        <v>2457</v>
      </c>
      <c r="R793" s="414">
        <v>7371</v>
      </c>
      <c r="S793" s="405" t="s">
        <v>240</v>
      </c>
      <c r="T793" s="414">
        <v>180</v>
      </c>
      <c r="U793" s="413">
        <v>540</v>
      </c>
      <c r="V793" s="405" t="s">
        <v>2290</v>
      </c>
      <c r="W793" s="404">
        <v>43207</v>
      </c>
      <c r="X793" s="419" t="s">
        <v>2281</v>
      </c>
      <c r="Y793" s="422">
        <v>0.170000913492281</v>
      </c>
    </row>
    <row r="794" spans="1:25" s="181" customFormat="1" ht="12.15" customHeight="1">
      <c r="A794" s="403" t="s">
        <v>2251</v>
      </c>
      <c r="B794" s="476">
        <v>43242</v>
      </c>
      <c r="C794" s="405" t="s">
        <v>561</v>
      </c>
      <c r="D794" s="432" t="s">
        <v>562</v>
      </c>
      <c r="E794" s="406">
        <v>73710</v>
      </c>
      <c r="F794" s="430" t="s">
        <v>2291</v>
      </c>
      <c r="G794" s="474">
        <v>43307</v>
      </c>
      <c r="H794" s="405">
        <v>60</v>
      </c>
      <c r="I794" s="474">
        <v>43308</v>
      </c>
      <c r="J794" s="412">
        <v>73710</v>
      </c>
      <c r="K794" s="406">
        <v>0</v>
      </c>
      <c r="L794" s="406">
        <v>689</v>
      </c>
      <c r="M794" s="405" t="s">
        <v>478</v>
      </c>
      <c r="N794" s="405" t="s">
        <v>564</v>
      </c>
      <c r="O794" s="413">
        <v>30</v>
      </c>
      <c r="P794" s="414" t="s">
        <v>107</v>
      </c>
      <c r="Q794" s="414">
        <v>2457</v>
      </c>
      <c r="R794" s="414">
        <v>73710</v>
      </c>
      <c r="S794" s="405" t="s">
        <v>240</v>
      </c>
      <c r="T794" s="414">
        <v>180</v>
      </c>
      <c r="U794" s="413">
        <v>5400</v>
      </c>
      <c r="V794" s="405" t="s">
        <v>2292</v>
      </c>
      <c r="W794" s="404">
        <v>43207</v>
      </c>
      <c r="X794" s="419" t="s">
        <v>2281</v>
      </c>
      <c r="Y794" s="422">
        <v>0.17</v>
      </c>
    </row>
    <row r="795" spans="1:25" s="181" customFormat="1" ht="12.15" customHeight="1">
      <c r="A795" s="403" t="s">
        <v>2251</v>
      </c>
      <c r="B795" s="476">
        <v>43242</v>
      </c>
      <c r="C795" s="405" t="s">
        <v>561</v>
      </c>
      <c r="D795" s="432" t="s">
        <v>562</v>
      </c>
      <c r="E795" s="406">
        <v>24570</v>
      </c>
      <c r="F795" s="430" t="s">
        <v>583</v>
      </c>
      <c r="G795" s="474">
        <v>43307</v>
      </c>
      <c r="H795" s="405">
        <v>60</v>
      </c>
      <c r="I795" s="474">
        <v>43308</v>
      </c>
      <c r="J795" s="412">
        <v>24570</v>
      </c>
      <c r="K795" s="406">
        <v>0</v>
      </c>
      <c r="L795" s="406">
        <v>689</v>
      </c>
      <c r="M795" s="405" t="s">
        <v>478</v>
      </c>
      <c r="N795" s="405" t="s">
        <v>564</v>
      </c>
      <c r="O795" s="413">
        <v>10</v>
      </c>
      <c r="P795" s="414" t="s">
        <v>107</v>
      </c>
      <c r="Q795" s="414">
        <v>2457</v>
      </c>
      <c r="R795" s="414">
        <v>24570</v>
      </c>
      <c r="S795" s="405" t="s">
        <v>240</v>
      </c>
      <c r="T795" s="414">
        <v>180</v>
      </c>
      <c r="U795" s="413">
        <v>1800</v>
      </c>
      <c r="V795" s="405" t="s">
        <v>2293</v>
      </c>
      <c r="W795" s="404">
        <v>43208</v>
      </c>
      <c r="X795" s="419" t="s">
        <v>2281</v>
      </c>
      <c r="Y795" s="422">
        <v>0.170000913492281</v>
      </c>
    </row>
    <row r="796" spans="1:25" s="181" customFormat="1" ht="12.15" customHeight="1">
      <c r="A796" s="403" t="s">
        <v>2251</v>
      </c>
      <c r="B796" s="476">
        <v>43242</v>
      </c>
      <c r="C796" s="405" t="s">
        <v>561</v>
      </c>
      <c r="D796" s="432" t="s">
        <v>562</v>
      </c>
      <c r="E796" s="406">
        <v>12285</v>
      </c>
      <c r="F796" s="430" t="s">
        <v>579</v>
      </c>
      <c r="G796" s="474">
        <v>43307</v>
      </c>
      <c r="H796" s="405">
        <v>60</v>
      </c>
      <c r="I796" s="474">
        <v>43308</v>
      </c>
      <c r="J796" s="412">
        <v>12285</v>
      </c>
      <c r="K796" s="406">
        <v>0</v>
      </c>
      <c r="L796" s="406">
        <v>689</v>
      </c>
      <c r="M796" s="405" t="s">
        <v>478</v>
      </c>
      <c r="N796" s="405" t="s">
        <v>564</v>
      </c>
      <c r="O796" s="413">
        <v>5</v>
      </c>
      <c r="P796" s="414" t="s">
        <v>107</v>
      </c>
      <c r="Q796" s="414">
        <v>2457</v>
      </c>
      <c r="R796" s="414">
        <v>12285</v>
      </c>
      <c r="S796" s="405" t="s">
        <v>240</v>
      </c>
      <c r="T796" s="414">
        <v>180</v>
      </c>
      <c r="U796" s="413">
        <v>900</v>
      </c>
      <c r="V796" s="405" t="s">
        <v>2294</v>
      </c>
      <c r="W796" s="404">
        <v>43210</v>
      </c>
      <c r="X796" s="419" t="s">
        <v>2281</v>
      </c>
      <c r="Y796" s="422">
        <v>0.17</v>
      </c>
    </row>
    <row r="797" spans="1:25" s="181" customFormat="1" ht="12.15" customHeight="1">
      <c r="A797" s="403" t="s">
        <v>2251</v>
      </c>
      <c r="B797" s="476">
        <v>43242</v>
      </c>
      <c r="C797" s="405" t="s">
        <v>561</v>
      </c>
      <c r="D797" s="432" t="s">
        <v>562</v>
      </c>
      <c r="E797" s="406">
        <v>98280</v>
      </c>
      <c r="F797" s="430" t="s">
        <v>2295</v>
      </c>
      <c r="G797" s="474">
        <v>43307</v>
      </c>
      <c r="H797" s="405">
        <v>60</v>
      </c>
      <c r="I797" s="474">
        <v>43308</v>
      </c>
      <c r="J797" s="412">
        <v>98280</v>
      </c>
      <c r="K797" s="406">
        <v>0</v>
      </c>
      <c r="L797" s="406">
        <v>689</v>
      </c>
      <c r="M797" s="405" t="s">
        <v>478</v>
      </c>
      <c r="N797" s="405" t="s">
        <v>564</v>
      </c>
      <c r="O797" s="413">
        <v>40</v>
      </c>
      <c r="P797" s="414" t="s">
        <v>107</v>
      </c>
      <c r="Q797" s="414">
        <v>2457</v>
      </c>
      <c r="R797" s="414">
        <v>98280</v>
      </c>
      <c r="S797" s="405" t="s">
        <v>240</v>
      </c>
      <c r="T797" s="414">
        <v>180</v>
      </c>
      <c r="U797" s="413">
        <v>7200</v>
      </c>
      <c r="V797" s="405" t="s">
        <v>2296</v>
      </c>
      <c r="W797" s="404">
        <v>43211</v>
      </c>
      <c r="X797" s="419" t="s">
        <v>2281</v>
      </c>
      <c r="Y797" s="422">
        <v>0.17</v>
      </c>
    </row>
    <row r="798" spans="1:25" s="181" customFormat="1" ht="12.15" customHeight="1">
      <c r="A798" s="403" t="s">
        <v>2251</v>
      </c>
      <c r="B798" s="476">
        <v>43242</v>
      </c>
      <c r="C798" s="405" t="s">
        <v>561</v>
      </c>
      <c r="D798" s="432" t="s">
        <v>562</v>
      </c>
      <c r="E798" s="406">
        <v>24570</v>
      </c>
      <c r="F798" s="430" t="s">
        <v>1235</v>
      </c>
      <c r="G798" s="474">
        <v>43307</v>
      </c>
      <c r="H798" s="405">
        <v>60</v>
      </c>
      <c r="I798" s="474">
        <v>43308</v>
      </c>
      <c r="J798" s="412">
        <v>24570</v>
      </c>
      <c r="K798" s="406">
        <v>0</v>
      </c>
      <c r="L798" s="406">
        <v>689</v>
      </c>
      <c r="M798" s="405" t="s">
        <v>478</v>
      </c>
      <c r="N798" s="405" t="s">
        <v>564</v>
      </c>
      <c r="O798" s="413">
        <v>10</v>
      </c>
      <c r="P798" s="414" t="s">
        <v>107</v>
      </c>
      <c r="Q798" s="414">
        <v>2457</v>
      </c>
      <c r="R798" s="414">
        <v>24570</v>
      </c>
      <c r="S798" s="405" t="s">
        <v>240</v>
      </c>
      <c r="T798" s="414">
        <v>180</v>
      </c>
      <c r="U798" s="413">
        <v>1800</v>
      </c>
      <c r="V798" s="405" t="s">
        <v>2297</v>
      </c>
      <c r="W798" s="404">
        <v>43215</v>
      </c>
      <c r="X798" s="419" t="s">
        <v>2281</v>
      </c>
      <c r="Y798" s="422">
        <v>0.17</v>
      </c>
    </row>
    <row r="799" spans="1:25" s="181" customFormat="1" ht="12.15" customHeight="1">
      <c r="A799" s="403" t="s">
        <v>2251</v>
      </c>
      <c r="B799" s="476">
        <v>43242</v>
      </c>
      <c r="C799" s="405" t="s">
        <v>561</v>
      </c>
      <c r="D799" s="432" t="s">
        <v>562</v>
      </c>
      <c r="E799" s="406">
        <v>12285</v>
      </c>
      <c r="F799" s="430" t="s">
        <v>1237</v>
      </c>
      <c r="G799" s="474">
        <v>43307</v>
      </c>
      <c r="H799" s="405">
        <v>60</v>
      </c>
      <c r="I799" s="474">
        <v>43308</v>
      </c>
      <c r="J799" s="412">
        <v>12285</v>
      </c>
      <c r="K799" s="406">
        <v>0</v>
      </c>
      <c r="L799" s="406">
        <v>689</v>
      </c>
      <c r="M799" s="405" t="s">
        <v>478</v>
      </c>
      <c r="N799" s="405" t="s">
        <v>564</v>
      </c>
      <c r="O799" s="413">
        <v>5</v>
      </c>
      <c r="P799" s="414" t="s">
        <v>107</v>
      </c>
      <c r="Q799" s="414">
        <v>2457</v>
      </c>
      <c r="R799" s="414">
        <v>12285</v>
      </c>
      <c r="S799" s="405" t="s">
        <v>240</v>
      </c>
      <c r="T799" s="414">
        <v>180</v>
      </c>
      <c r="U799" s="413">
        <v>900</v>
      </c>
      <c r="V799" s="405" t="s">
        <v>2298</v>
      </c>
      <c r="W799" s="404">
        <v>43217</v>
      </c>
      <c r="X799" s="419" t="s">
        <v>2281</v>
      </c>
      <c r="Y799" s="422">
        <v>0.17</v>
      </c>
    </row>
    <row r="800" spans="1:25" s="181" customFormat="1" ht="12.15" customHeight="1">
      <c r="A800" s="403" t="s">
        <v>2251</v>
      </c>
      <c r="B800" s="476">
        <v>43242</v>
      </c>
      <c r="C800" s="405" t="s">
        <v>561</v>
      </c>
      <c r="D800" s="432" t="s">
        <v>562</v>
      </c>
      <c r="E800" s="406">
        <v>14742</v>
      </c>
      <c r="F800" s="430" t="s">
        <v>1237</v>
      </c>
      <c r="G800" s="474">
        <v>43307</v>
      </c>
      <c r="H800" s="405">
        <v>60</v>
      </c>
      <c r="I800" s="474">
        <v>43308</v>
      </c>
      <c r="J800" s="412">
        <v>14742</v>
      </c>
      <c r="K800" s="406">
        <v>0</v>
      </c>
      <c r="L800" s="406">
        <v>689</v>
      </c>
      <c r="M800" s="405" t="s">
        <v>478</v>
      </c>
      <c r="N800" s="405" t="s">
        <v>564</v>
      </c>
      <c r="O800" s="413">
        <v>6</v>
      </c>
      <c r="P800" s="414" t="s">
        <v>107</v>
      </c>
      <c r="Q800" s="414">
        <v>2457</v>
      </c>
      <c r="R800" s="414">
        <v>14742</v>
      </c>
      <c r="S800" s="405" t="s">
        <v>240</v>
      </c>
      <c r="T800" s="414">
        <v>180</v>
      </c>
      <c r="U800" s="413">
        <v>1080</v>
      </c>
      <c r="V800" s="405" t="s">
        <v>2298</v>
      </c>
      <c r="W800" s="404">
        <v>43217</v>
      </c>
      <c r="X800" s="419" t="s">
        <v>2281</v>
      </c>
      <c r="Y800" s="422">
        <v>0.17</v>
      </c>
    </row>
    <row r="801" spans="1:25" s="181" customFormat="1" ht="12.15" customHeight="1">
      <c r="A801" s="403" t="s">
        <v>2251</v>
      </c>
      <c r="B801" s="476">
        <v>43242</v>
      </c>
      <c r="C801" s="405" t="s">
        <v>561</v>
      </c>
      <c r="D801" s="432" t="s">
        <v>562</v>
      </c>
      <c r="E801" s="406">
        <v>49140</v>
      </c>
      <c r="F801" s="430" t="s">
        <v>2299</v>
      </c>
      <c r="G801" s="474">
        <v>43307</v>
      </c>
      <c r="H801" s="405">
        <v>60</v>
      </c>
      <c r="I801" s="474">
        <v>43308</v>
      </c>
      <c r="J801" s="412">
        <v>49140</v>
      </c>
      <c r="K801" s="406">
        <v>0</v>
      </c>
      <c r="L801" s="406">
        <v>689</v>
      </c>
      <c r="M801" s="405" t="s">
        <v>478</v>
      </c>
      <c r="N801" s="405" t="s">
        <v>564</v>
      </c>
      <c r="O801" s="413">
        <v>20</v>
      </c>
      <c r="P801" s="414" t="s">
        <v>107</v>
      </c>
      <c r="Q801" s="414">
        <v>2457</v>
      </c>
      <c r="R801" s="414">
        <v>49140</v>
      </c>
      <c r="S801" s="405" t="s">
        <v>386</v>
      </c>
      <c r="T801" s="414">
        <v>180</v>
      </c>
      <c r="U801" s="413">
        <v>3600</v>
      </c>
      <c r="V801" s="405" t="s">
        <v>2300</v>
      </c>
      <c r="W801" s="404">
        <v>43217</v>
      </c>
      <c r="X801" s="419" t="s">
        <v>2281</v>
      </c>
      <c r="Y801" s="422">
        <v>0.17</v>
      </c>
    </row>
    <row r="802" spans="1:25" s="181" customFormat="1" ht="12.15" customHeight="1">
      <c r="A802" s="403" t="s">
        <v>2251</v>
      </c>
      <c r="B802" s="476">
        <v>43242</v>
      </c>
      <c r="C802" s="405" t="s">
        <v>561</v>
      </c>
      <c r="D802" s="432" t="s">
        <v>562</v>
      </c>
      <c r="E802" s="406">
        <v>58968</v>
      </c>
      <c r="F802" s="430" t="s">
        <v>2299</v>
      </c>
      <c r="G802" s="474">
        <v>43307</v>
      </c>
      <c r="H802" s="405">
        <v>60</v>
      </c>
      <c r="I802" s="474">
        <v>43308</v>
      </c>
      <c r="J802" s="412">
        <v>58968</v>
      </c>
      <c r="K802" s="406">
        <v>0</v>
      </c>
      <c r="L802" s="406">
        <v>689</v>
      </c>
      <c r="M802" s="405" t="s">
        <v>478</v>
      </c>
      <c r="N802" s="405" t="s">
        <v>564</v>
      </c>
      <c r="O802" s="413">
        <v>24</v>
      </c>
      <c r="P802" s="414" t="s">
        <v>107</v>
      </c>
      <c r="Q802" s="414">
        <v>2457</v>
      </c>
      <c r="R802" s="414">
        <v>58968</v>
      </c>
      <c r="S802" s="405" t="s">
        <v>386</v>
      </c>
      <c r="T802" s="414">
        <v>180</v>
      </c>
      <c r="U802" s="413">
        <v>4320</v>
      </c>
      <c r="V802" s="405" t="s">
        <v>2300</v>
      </c>
      <c r="W802" s="404">
        <v>43217</v>
      </c>
      <c r="X802" s="419" t="s">
        <v>2281</v>
      </c>
      <c r="Y802" s="422">
        <v>0.17</v>
      </c>
    </row>
    <row r="803" spans="1:25" s="181" customFormat="1" ht="12.15" customHeight="1">
      <c r="A803" s="403" t="s">
        <v>2251</v>
      </c>
      <c r="B803" s="476">
        <v>43242</v>
      </c>
      <c r="C803" s="405" t="s">
        <v>561</v>
      </c>
      <c r="D803" s="432" t="s">
        <v>562</v>
      </c>
      <c r="E803" s="406">
        <v>19656</v>
      </c>
      <c r="F803" s="430" t="s">
        <v>1235</v>
      </c>
      <c r="G803" s="474">
        <v>43307</v>
      </c>
      <c r="H803" s="405">
        <v>60</v>
      </c>
      <c r="I803" s="474">
        <v>43308</v>
      </c>
      <c r="J803" s="412">
        <v>19656</v>
      </c>
      <c r="K803" s="406">
        <v>0</v>
      </c>
      <c r="L803" s="406">
        <v>689</v>
      </c>
      <c r="M803" s="405" t="s">
        <v>478</v>
      </c>
      <c r="N803" s="405" t="s">
        <v>564</v>
      </c>
      <c r="O803" s="413">
        <v>8</v>
      </c>
      <c r="P803" s="414" t="s">
        <v>107</v>
      </c>
      <c r="Q803" s="414">
        <v>2457</v>
      </c>
      <c r="R803" s="414">
        <v>19656</v>
      </c>
      <c r="S803" s="405" t="s">
        <v>386</v>
      </c>
      <c r="T803" s="414">
        <v>180</v>
      </c>
      <c r="U803" s="413">
        <v>1440</v>
      </c>
      <c r="V803" s="405" t="s">
        <v>2300</v>
      </c>
      <c r="W803" s="404">
        <v>43217</v>
      </c>
      <c r="X803" s="419" t="s">
        <v>2281</v>
      </c>
      <c r="Y803" s="422">
        <v>0.17</v>
      </c>
    </row>
    <row r="804" spans="1:25" s="181" customFormat="1" ht="12.15" customHeight="1">
      <c r="A804" s="403" t="s">
        <v>2251</v>
      </c>
      <c r="B804" s="476">
        <v>43242</v>
      </c>
      <c r="C804" s="405" t="s">
        <v>561</v>
      </c>
      <c r="D804" s="432" t="s">
        <v>562</v>
      </c>
      <c r="E804" s="406">
        <v>49140</v>
      </c>
      <c r="F804" s="430" t="s">
        <v>1230</v>
      </c>
      <c r="G804" s="474">
        <v>43307</v>
      </c>
      <c r="H804" s="405">
        <v>60</v>
      </c>
      <c r="I804" s="474">
        <v>43308</v>
      </c>
      <c r="J804" s="412">
        <v>49140</v>
      </c>
      <c r="K804" s="406">
        <v>0</v>
      </c>
      <c r="L804" s="406">
        <v>689</v>
      </c>
      <c r="M804" s="405" t="s">
        <v>478</v>
      </c>
      <c r="N804" s="405" t="s">
        <v>1176</v>
      </c>
      <c r="O804" s="413">
        <v>20</v>
      </c>
      <c r="P804" s="414" t="s">
        <v>107</v>
      </c>
      <c r="Q804" s="414">
        <v>2457</v>
      </c>
      <c r="R804" s="414">
        <v>49140</v>
      </c>
      <c r="S804" s="405" t="s">
        <v>240</v>
      </c>
      <c r="T804" s="414">
        <v>180</v>
      </c>
      <c r="U804" s="413">
        <v>3600</v>
      </c>
      <c r="V804" s="405" t="s">
        <v>2301</v>
      </c>
      <c r="W804" s="404">
        <v>43194</v>
      </c>
      <c r="X804" s="419" t="s">
        <v>1180</v>
      </c>
      <c r="Y804" s="422">
        <v>0.17</v>
      </c>
    </row>
    <row r="805" spans="1:25" s="181" customFormat="1" ht="12.15" customHeight="1">
      <c r="A805" s="403" t="s">
        <v>2251</v>
      </c>
      <c r="B805" s="476">
        <v>43242</v>
      </c>
      <c r="C805" s="405" t="s">
        <v>561</v>
      </c>
      <c r="D805" s="432" t="s">
        <v>562</v>
      </c>
      <c r="E805" s="406">
        <v>19656</v>
      </c>
      <c r="F805" s="430" t="s">
        <v>1165</v>
      </c>
      <c r="G805" s="474">
        <v>43307</v>
      </c>
      <c r="H805" s="405">
        <v>60</v>
      </c>
      <c r="I805" s="474">
        <v>43308</v>
      </c>
      <c r="J805" s="412">
        <v>19656</v>
      </c>
      <c r="K805" s="406">
        <v>0</v>
      </c>
      <c r="L805" s="406">
        <v>689</v>
      </c>
      <c r="M805" s="405" t="s">
        <v>478</v>
      </c>
      <c r="N805" s="405" t="s">
        <v>1176</v>
      </c>
      <c r="O805" s="413">
        <v>8</v>
      </c>
      <c r="P805" s="414" t="s">
        <v>107</v>
      </c>
      <c r="Q805" s="414">
        <v>2457</v>
      </c>
      <c r="R805" s="414">
        <v>19656</v>
      </c>
      <c r="S805" s="405" t="s">
        <v>240</v>
      </c>
      <c r="T805" s="414">
        <v>180</v>
      </c>
      <c r="U805" s="413">
        <v>1440</v>
      </c>
      <c r="V805" s="405" t="s">
        <v>2302</v>
      </c>
      <c r="W805" s="404">
        <v>43217</v>
      </c>
      <c r="X805" s="419" t="s">
        <v>1180</v>
      </c>
      <c r="Y805" s="422">
        <v>0.17</v>
      </c>
    </row>
    <row r="806" spans="1:25" s="181" customFormat="1" ht="12.15" customHeight="1">
      <c r="A806" s="403" t="s">
        <v>2251</v>
      </c>
      <c r="B806" s="476">
        <v>43242</v>
      </c>
      <c r="C806" s="405" t="s">
        <v>561</v>
      </c>
      <c r="D806" s="432" t="s">
        <v>562</v>
      </c>
      <c r="E806" s="406">
        <v>25200</v>
      </c>
      <c r="F806" s="430" t="s">
        <v>1162</v>
      </c>
      <c r="G806" s="474">
        <v>43307</v>
      </c>
      <c r="H806" s="405">
        <v>60</v>
      </c>
      <c r="I806" s="474">
        <v>43308</v>
      </c>
      <c r="J806" s="412">
        <v>25200</v>
      </c>
      <c r="K806" s="406">
        <v>0</v>
      </c>
      <c r="L806" s="406">
        <v>689</v>
      </c>
      <c r="M806" s="405" t="s">
        <v>478</v>
      </c>
      <c r="N806" s="405" t="s">
        <v>1176</v>
      </c>
      <c r="O806" s="413">
        <v>12</v>
      </c>
      <c r="P806" s="414" t="s">
        <v>107</v>
      </c>
      <c r="Q806" s="414">
        <v>2100</v>
      </c>
      <c r="R806" s="414">
        <v>25200</v>
      </c>
      <c r="S806" s="405" t="s">
        <v>240</v>
      </c>
      <c r="T806" s="414">
        <v>180</v>
      </c>
      <c r="U806" s="413">
        <v>2160</v>
      </c>
      <c r="V806" s="405" t="s">
        <v>2303</v>
      </c>
      <c r="W806" s="404">
        <v>43242</v>
      </c>
      <c r="X806" s="419" t="s">
        <v>1180</v>
      </c>
      <c r="Y806" s="422">
        <v>0.17</v>
      </c>
    </row>
    <row r="807" spans="1:25">
      <c r="I807" s="474"/>
    </row>
  </sheetData>
  <phoneticPr fontId="12" type="noConversion"/>
  <pageMargins left="0.69930555555555596" right="0.69930555555555596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36"/>
  <sheetViews>
    <sheetView tabSelected="1" topLeftCell="A2215" workbookViewId="0">
      <selection activeCell="B1989" sqref="B1989"/>
    </sheetView>
  </sheetViews>
  <sheetFormatPr defaultColWidth="8.09765625" defaultRowHeight="14.4"/>
  <cols>
    <col min="1" max="1" width="8.09765625" style="382"/>
    <col min="2" max="2" width="32.5" style="382" customWidth="1"/>
    <col min="3" max="4" width="8.09765625" style="382"/>
    <col min="5" max="5" width="94.3984375" style="382" customWidth="1"/>
    <col min="6" max="6" width="16.19921875" style="383" customWidth="1"/>
    <col min="7" max="11" width="8.09765625" style="382"/>
    <col min="12" max="12" width="16.19921875" style="384" customWidth="1"/>
    <col min="13" max="16384" width="8.09765625" style="382"/>
  </cols>
  <sheetData>
    <row r="1" spans="1:13">
      <c r="A1" s="382" t="s">
        <v>35</v>
      </c>
      <c r="B1" s="382" t="s">
        <v>36</v>
      </c>
      <c r="C1" s="382" t="s">
        <v>3</v>
      </c>
      <c r="D1" s="382" t="s">
        <v>2304</v>
      </c>
      <c r="E1" s="382" t="s">
        <v>2305</v>
      </c>
      <c r="F1" s="383" t="s">
        <v>2306</v>
      </c>
      <c r="G1" s="382" t="s">
        <v>2307</v>
      </c>
      <c r="H1" s="382" t="s">
        <v>2308</v>
      </c>
      <c r="I1" s="382" t="s">
        <v>2309</v>
      </c>
      <c r="J1" s="382" t="s">
        <v>2310</v>
      </c>
      <c r="K1" s="382" t="s">
        <v>2311</v>
      </c>
      <c r="L1" s="384" t="s">
        <v>2312</v>
      </c>
      <c r="M1" s="382" t="s">
        <v>2313</v>
      </c>
    </row>
    <row r="2" spans="1:13">
      <c r="A2" s="382" t="s">
        <v>2314</v>
      </c>
      <c r="B2" s="382" t="s">
        <v>2315</v>
      </c>
      <c r="C2" s="382" t="s">
        <v>2316</v>
      </c>
      <c r="D2" s="382" t="s">
        <v>2317</v>
      </c>
      <c r="F2" s="383" t="s">
        <v>2318</v>
      </c>
      <c r="G2" s="382" t="s">
        <v>2319</v>
      </c>
      <c r="H2" s="382" t="s">
        <v>2319</v>
      </c>
      <c r="I2" s="382" t="s">
        <v>2319</v>
      </c>
      <c r="J2" s="382" t="s">
        <v>2320</v>
      </c>
      <c r="K2" s="382" t="s">
        <v>2316</v>
      </c>
      <c r="L2" s="384">
        <v>42174</v>
      </c>
    </row>
    <row r="3" spans="1:13">
      <c r="A3" s="382" t="s">
        <v>2321</v>
      </c>
      <c r="B3" s="382" t="s">
        <v>2322</v>
      </c>
      <c r="C3" s="382" t="s">
        <v>1846</v>
      </c>
      <c r="D3" s="382" t="s">
        <v>2317</v>
      </c>
      <c r="F3" s="383" t="s">
        <v>13</v>
      </c>
      <c r="G3" s="382" t="s">
        <v>2323</v>
      </c>
      <c r="H3" s="382" t="s">
        <v>2323</v>
      </c>
      <c r="I3" s="382" t="s">
        <v>2319</v>
      </c>
      <c r="J3" s="382" t="s">
        <v>2324</v>
      </c>
      <c r="K3" s="382" t="s">
        <v>1846</v>
      </c>
      <c r="L3" s="384">
        <v>42171</v>
      </c>
    </row>
    <row r="4" spans="1:13">
      <c r="A4" s="382" t="s">
        <v>2325</v>
      </c>
      <c r="B4" s="382" t="s">
        <v>2326</v>
      </c>
      <c r="C4" s="382" t="s">
        <v>101</v>
      </c>
      <c r="D4" s="382" t="s">
        <v>132</v>
      </c>
      <c r="F4" s="383" t="s">
        <v>13</v>
      </c>
      <c r="G4" s="382" t="s">
        <v>2323</v>
      </c>
      <c r="H4" s="382" t="s">
        <v>2323</v>
      </c>
      <c r="I4" s="382" t="s">
        <v>2319</v>
      </c>
      <c r="J4" s="382" t="s">
        <v>2320</v>
      </c>
      <c r="K4" s="382" t="s">
        <v>101</v>
      </c>
      <c r="L4" s="384">
        <v>42172</v>
      </c>
    </row>
    <row r="5" spans="1:13">
      <c r="A5" s="382" t="s">
        <v>2327</v>
      </c>
      <c r="B5" s="382" t="s">
        <v>2328</v>
      </c>
      <c r="C5" s="382" t="s">
        <v>27</v>
      </c>
      <c r="D5" s="382" t="s">
        <v>2329</v>
      </c>
      <c r="F5" s="383" t="s">
        <v>13</v>
      </c>
      <c r="G5" s="382" t="s">
        <v>2323</v>
      </c>
      <c r="H5" s="382" t="s">
        <v>2323</v>
      </c>
      <c r="I5" s="382" t="s">
        <v>2319</v>
      </c>
      <c r="J5" s="382" t="s">
        <v>2320</v>
      </c>
      <c r="K5" s="382" t="s">
        <v>2330</v>
      </c>
      <c r="L5" s="384">
        <v>42171</v>
      </c>
    </row>
    <row r="6" spans="1:13">
      <c r="A6" s="382" t="s">
        <v>2331</v>
      </c>
      <c r="B6" s="382" t="s">
        <v>2332</v>
      </c>
      <c r="C6" s="382" t="s">
        <v>2316</v>
      </c>
      <c r="D6" s="382" t="s">
        <v>2333</v>
      </c>
      <c r="F6" s="383" t="s">
        <v>2318</v>
      </c>
      <c r="G6" s="382" t="s">
        <v>2319</v>
      </c>
      <c r="H6" s="382" t="s">
        <v>2319</v>
      </c>
      <c r="I6" s="382" t="s">
        <v>2319</v>
      </c>
      <c r="J6" s="382" t="s">
        <v>2320</v>
      </c>
      <c r="K6" s="382" t="s">
        <v>2316</v>
      </c>
      <c r="L6" s="384">
        <v>42174</v>
      </c>
    </row>
    <row r="7" spans="1:13">
      <c r="A7" s="382" t="s">
        <v>2334</v>
      </c>
      <c r="B7" s="382" t="s">
        <v>2335</v>
      </c>
      <c r="C7" s="382" t="s">
        <v>2336</v>
      </c>
      <c r="D7" s="382" t="s">
        <v>2333</v>
      </c>
      <c r="E7" s="382" t="s">
        <v>2337</v>
      </c>
      <c r="F7" s="383" t="s">
        <v>2337</v>
      </c>
      <c r="G7" s="382" t="s">
        <v>2319</v>
      </c>
      <c r="H7" s="382" t="s">
        <v>2323</v>
      </c>
      <c r="I7" s="382" t="s">
        <v>2319</v>
      </c>
      <c r="J7" s="382" t="s">
        <v>2338</v>
      </c>
      <c r="K7" s="382" t="s">
        <v>16</v>
      </c>
      <c r="L7" s="384">
        <v>42171</v>
      </c>
    </row>
    <row r="8" spans="1:13">
      <c r="A8" s="382" t="s">
        <v>2339</v>
      </c>
      <c r="B8" s="382" t="s">
        <v>2340</v>
      </c>
      <c r="C8" s="382" t="s">
        <v>2336</v>
      </c>
      <c r="D8" s="382" t="s">
        <v>2333</v>
      </c>
      <c r="E8" s="382" t="s">
        <v>2337</v>
      </c>
      <c r="F8" s="383" t="s">
        <v>2337</v>
      </c>
      <c r="G8" s="382" t="s">
        <v>2319</v>
      </c>
      <c r="H8" s="382" t="s">
        <v>2319</v>
      </c>
      <c r="I8" s="382" t="s">
        <v>2319</v>
      </c>
      <c r="J8" s="382" t="s">
        <v>2320</v>
      </c>
      <c r="K8" s="382" t="s">
        <v>2316</v>
      </c>
      <c r="L8" s="384">
        <v>42174</v>
      </c>
    </row>
    <row r="9" spans="1:13">
      <c r="A9" s="382" t="s">
        <v>2341</v>
      </c>
      <c r="B9" s="382" t="s">
        <v>2342</v>
      </c>
      <c r="C9" s="382" t="s">
        <v>1323</v>
      </c>
      <c r="D9" s="382" t="s">
        <v>2329</v>
      </c>
      <c r="F9" s="383" t="s">
        <v>13</v>
      </c>
      <c r="G9" s="382" t="s">
        <v>2323</v>
      </c>
      <c r="H9" s="382" t="s">
        <v>2323</v>
      </c>
      <c r="I9" s="382" t="s">
        <v>2319</v>
      </c>
      <c r="J9" s="382" t="s">
        <v>2320</v>
      </c>
      <c r="K9" s="382" t="s">
        <v>2343</v>
      </c>
      <c r="L9" s="384">
        <v>42172</v>
      </c>
    </row>
    <row r="10" spans="1:13">
      <c r="A10" s="382" t="s">
        <v>2344</v>
      </c>
      <c r="B10" s="382" t="s">
        <v>2345</v>
      </c>
      <c r="C10" s="382" t="s">
        <v>1323</v>
      </c>
      <c r="D10" s="382" t="s">
        <v>2333</v>
      </c>
      <c r="F10" s="383" t="s">
        <v>13</v>
      </c>
      <c r="G10" s="382" t="s">
        <v>2323</v>
      </c>
      <c r="H10" s="382" t="s">
        <v>2323</v>
      </c>
      <c r="I10" s="382" t="s">
        <v>2319</v>
      </c>
      <c r="J10" s="382" t="s">
        <v>2320</v>
      </c>
      <c r="K10" s="382" t="s">
        <v>2346</v>
      </c>
      <c r="L10" s="384">
        <v>42172</v>
      </c>
    </row>
    <row r="11" spans="1:13">
      <c r="A11" s="382" t="s">
        <v>2347</v>
      </c>
      <c r="B11" s="382" t="s">
        <v>2348</v>
      </c>
      <c r="C11" s="382" t="s">
        <v>2316</v>
      </c>
      <c r="D11" s="382" t="s">
        <v>2329</v>
      </c>
      <c r="F11" s="383" t="s">
        <v>2318</v>
      </c>
      <c r="G11" s="382" t="s">
        <v>2319</v>
      </c>
      <c r="H11" s="382" t="s">
        <v>2319</v>
      </c>
      <c r="I11" s="382" t="s">
        <v>2319</v>
      </c>
      <c r="J11" s="382" t="s">
        <v>2320</v>
      </c>
      <c r="K11" s="382" t="s">
        <v>2316</v>
      </c>
      <c r="L11" s="384">
        <v>42174</v>
      </c>
    </row>
    <row r="12" spans="1:13">
      <c r="A12" s="382" t="s">
        <v>1324</v>
      </c>
      <c r="B12" s="382" t="s">
        <v>1325</v>
      </c>
      <c r="C12" s="382" t="s">
        <v>1323</v>
      </c>
      <c r="D12" s="382" t="s">
        <v>2317</v>
      </c>
      <c r="F12" s="383" t="s">
        <v>13</v>
      </c>
      <c r="G12" s="382" t="s">
        <v>2323</v>
      </c>
      <c r="H12" s="382" t="s">
        <v>2323</v>
      </c>
      <c r="I12" s="382" t="s">
        <v>2319</v>
      </c>
      <c r="J12" s="382" t="s">
        <v>2324</v>
      </c>
      <c r="K12" s="382" t="s">
        <v>2343</v>
      </c>
      <c r="L12" s="384">
        <v>42172</v>
      </c>
    </row>
    <row r="13" spans="1:13">
      <c r="A13" s="382" t="s">
        <v>2349</v>
      </c>
      <c r="B13" s="382" t="s">
        <v>2350</v>
      </c>
      <c r="C13" s="382" t="s">
        <v>1846</v>
      </c>
      <c r="D13" s="382" t="s">
        <v>2317</v>
      </c>
      <c r="F13" s="383" t="s">
        <v>13</v>
      </c>
      <c r="G13" s="382" t="s">
        <v>2323</v>
      </c>
      <c r="H13" s="382" t="s">
        <v>2323</v>
      </c>
      <c r="I13" s="382" t="s">
        <v>2319</v>
      </c>
      <c r="J13" s="382" t="s">
        <v>2324</v>
      </c>
      <c r="K13" s="382" t="s">
        <v>1846</v>
      </c>
      <c r="L13" s="384">
        <v>42171</v>
      </c>
    </row>
    <row r="14" spans="1:13">
      <c r="A14" s="382" t="s">
        <v>2351</v>
      </c>
      <c r="B14" s="382" t="s">
        <v>2352</v>
      </c>
      <c r="C14" s="382" t="s">
        <v>1846</v>
      </c>
      <c r="D14" s="382" t="s">
        <v>2317</v>
      </c>
      <c r="F14" s="383" t="s">
        <v>13</v>
      </c>
      <c r="G14" s="382" t="s">
        <v>2323</v>
      </c>
      <c r="H14" s="382" t="s">
        <v>2323</v>
      </c>
      <c r="I14" s="382" t="s">
        <v>2319</v>
      </c>
      <c r="J14" s="382" t="s">
        <v>2324</v>
      </c>
      <c r="K14" s="382" t="s">
        <v>1846</v>
      </c>
      <c r="L14" s="384">
        <v>42171</v>
      </c>
      <c r="M14" s="382" t="s">
        <v>2353</v>
      </c>
    </row>
    <row r="15" spans="1:13">
      <c r="A15" s="382" t="s">
        <v>1847</v>
      </c>
      <c r="B15" s="382" t="s">
        <v>1848</v>
      </c>
      <c r="C15" s="382" t="s">
        <v>1846</v>
      </c>
      <c r="D15" s="382" t="s">
        <v>2329</v>
      </c>
      <c r="F15" s="383" t="s">
        <v>13</v>
      </c>
      <c r="G15" s="382" t="s">
        <v>2323</v>
      </c>
      <c r="H15" s="382" t="s">
        <v>2323</v>
      </c>
      <c r="I15" s="382" t="s">
        <v>2319</v>
      </c>
      <c r="J15" s="382" t="s">
        <v>2324</v>
      </c>
      <c r="K15" s="382" t="s">
        <v>2354</v>
      </c>
      <c r="L15" s="384">
        <v>42172</v>
      </c>
    </row>
    <row r="16" spans="1:13">
      <c r="A16" s="382" t="s">
        <v>2355</v>
      </c>
      <c r="B16" s="382" t="s">
        <v>2356</v>
      </c>
      <c r="C16" s="382" t="s">
        <v>1846</v>
      </c>
      <c r="D16" s="382" t="s">
        <v>2329</v>
      </c>
      <c r="F16" s="383" t="s">
        <v>13</v>
      </c>
      <c r="G16" s="382" t="s">
        <v>2323</v>
      </c>
      <c r="H16" s="382" t="s">
        <v>2323</v>
      </c>
      <c r="I16" s="382" t="s">
        <v>2319</v>
      </c>
      <c r="J16" s="382" t="s">
        <v>2324</v>
      </c>
      <c r="K16" s="382" t="s">
        <v>1846</v>
      </c>
      <c r="L16" s="384">
        <v>42171</v>
      </c>
    </row>
    <row r="17" spans="1:12">
      <c r="A17" s="382" t="s">
        <v>2357</v>
      </c>
      <c r="B17" s="382" t="s">
        <v>2358</v>
      </c>
      <c r="C17" s="382" t="s">
        <v>1846</v>
      </c>
      <c r="D17" s="382" t="s">
        <v>2317</v>
      </c>
      <c r="F17" s="383" t="s">
        <v>13</v>
      </c>
      <c r="G17" s="382" t="s">
        <v>2323</v>
      </c>
      <c r="H17" s="382" t="s">
        <v>2323</v>
      </c>
      <c r="I17" s="382" t="s">
        <v>2319</v>
      </c>
      <c r="J17" s="382" t="s">
        <v>2324</v>
      </c>
      <c r="K17" s="382" t="s">
        <v>2354</v>
      </c>
      <c r="L17" s="384">
        <v>42172</v>
      </c>
    </row>
    <row r="18" spans="1:12">
      <c r="A18" s="382" t="s">
        <v>2359</v>
      </c>
      <c r="B18" s="382" t="s">
        <v>2360</v>
      </c>
      <c r="C18" s="382" t="s">
        <v>1846</v>
      </c>
      <c r="D18" s="382" t="s">
        <v>2329</v>
      </c>
      <c r="F18" s="383" t="s">
        <v>13</v>
      </c>
      <c r="G18" s="382" t="s">
        <v>2323</v>
      </c>
      <c r="H18" s="382" t="s">
        <v>2323</v>
      </c>
      <c r="I18" s="382" t="s">
        <v>2319</v>
      </c>
      <c r="J18" s="382" t="s">
        <v>2324</v>
      </c>
      <c r="K18" s="382" t="s">
        <v>1846</v>
      </c>
      <c r="L18" s="384">
        <v>42171</v>
      </c>
    </row>
    <row r="19" spans="1:12">
      <c r="A19" s="382" t="s">
        <v>2361</v>
      </c>
      <c r="B19" s="382" t="s">
        <v>2362</v>
      </c>
      <c r="C19" s="382" t="s">
        <v>1846</v>
      </c>
      <c r="D19" s="382" t="s">
        <v>2317</v>
      </c>
      <c r="F19" s="383" t="s">
        <v>13</v>
      </c>
      <c r="G19" s="382" t="s">
        <v>2323</v>
      </c>
      <c r="H19" s="382" t="s">
        <v>2323</v>
      </c>
      <c r="I19" s="382" t="s">
        <v>2319</v>
      </c>
      <c r="J19" s="382" t="s">
        <v>2320</v>
      </c>
      <c r="K19" s="382" t="s">
        <v>1846</v>
      </c>
      <c r="L19" s="384">
        <v>42171</v>
      </c>
    </row>
    <row r="20" spans="1:12">
      <c r="A20" s="382" t="s">
        <v>2363</v>
      </c>
      <c r="B20" s="382" t="s">
        <v>2364</v>
      </c>
      <c r="C20" s="382" t="s">
        <v>2365</v>
      </c>
      <c r="D20" s="382" t="s">
        <v>2366</v>
      </c>
      <c r="E20" s="382" t="s">
        <v>2367</v>
      </c>
      <c r="F20" s="383" t="s">
        <v>24</v>
      </c>
      <c r="G20" s="382" t="s">
        <v>2319</v>
      </c>
      <c r="H20" s="382" t="s">
        <v>2323</v>
      </c>
      <c r="I20" s="382" t="s">
        <v>2319</v>
      </c>
      <c r="J20" s="382" t="s">
        <v>2320</v>
      </c>
      <c r="K20" s="382" t="s">
        <v>2354</v>
      </c>
      <c r="L20" s="384">
        <v>42172</v>
      </c>
    </row>
    <row r="21" spans="1:12">
      <c r="A21" s="382" t="s">
        <v>1851</v>
      </c>
      <c r="B21" s="382" t="s">
        <v>1852</v>
      </c>
      <c r="C21" s="382" t="s">
        <v>1846</v>
      </c>
      <c r="D21" s="382" t="s">
        <v>2317</v>
      </c>
      <c r="F21" s="383" t="s">
        <v>13</v>
      </c>
      <c r="G21" s="382" t="s">
        <v>2323</v>
      </c>
      <c r="H21" s="382" t="s">
        <v>2323</v>
      </c>
      <c r="I21" s="382" t="s">
        <v>2319</v>
      </c>
      <c r="J21" s="382" t="s">
        <v>2324</v>
      </c>
      <c r="K21" s="382" t="s">
        <v>1846</v>
      </c>
      <c r="L21" s="384">
        <v>42171</v>
      </c>
    </row>
    <row r="22" spans="1:12">
      <c r="A22" s="382" t="s">
        <v>2368</v>
      </c>
      <c r="B22" s="382" t="s">
        <v>2369</v>
      </c>
      <c r="C22" s="382" t="s">
        <v>590</v>
      </c>
      <c r="D22" s="382" t="s">
        <v>2317</v>
      </c>
      <c r="F22" s="383" t="s">
        <v>13</v>
      </c>
      <c r="G22" s="382" t="s">
        <v>2323</v>
      </c>
      <c r="H22" s="382" t="s">
        <v>2323</v>
      </c>
      <c r="I22" s="382" t="s">
        <v>2319</v>
      </c>
      <c r="J22" s="382" t="s">
        <v>2324</v>
      </c>
      <c r="K22" s="382" t="s">
        <v>2354</v>
      </c>
      <c r="L22" s="384">
        <v>42172</v>
      </c>
    </row>
    <row r="23" spans="1:12">
      <c r="A23" s="382" t="s">
        <v>2370</v>
      </c>
      <c r="B23" s="382" t="s">
        <v>2371</v>
      </c>
      <c r="C23" s="382" t="s">
        <v>810</v>
      </c>
      <c r="D23" s="382" t="s">
        <v>2317</v>
      </c>
      <c r="F23" s="383" t="s">
        <v>13</v>
      </c>
      <c r="G23" s="382" t="s">
        <v>2323</v>
      </c>
      <c r="H23" s="382" t="s">
        <v>2323</v>
      </c>
      <c r="I23" s="382" t="s">
        <v>2319</v>
      </c>
      <c r="J23" s="382" t="s">
        <v>2324</v>
      </c>
      <c r="K23" s="382" t="s">
        <v>810</v>
      </c>
      <c r="L23" s="384">
        <v>42172</v>
      </c>
    </row>
    <row r="24" spans="1:12">
      <c r="A24" s="382" t="s">
        <v>2372</v>
      </c>
      <c r="B24" s="382" t="s">
        <v>2373</v>
      </c>
      <c r="C24" s="382" t="s">
        <v>2316</v>
      </c>
      <c r="D24" s="382" t="s">
        <v>2333</v>
      </c>
      <c r="F24" s="383" t="s">
        <v>2318</v>
      </c>
      <c r="G24" s="382" t="s">
        <v>2319</v>
      </c>
      <c r="H24" s="382" t="s">
        <v>2319</v>
      </c>
      <c r="I24" s="382" t="s">
        <v>2319</v>
      </c>
      <c r="J24" s="382" t="s">
        <v>2320</v>
      </c>
      <c r="K24" s="382" t="s">
        <v>2316</v>
      </c>
      <c r="L24" s="384">
        <v>42174</v>
      </c>
    </row>
    <row r="25" spans="1:12">
      <c r="A25" s="382" t="s">
        <v>2374</v>
      </c>
      <c r="B25" s="382" t="s">
        <v>2375</v>
      </c>
      <c r="C25" s="382" t="s">
        <v>2336</v>
      </c>
      <c r="D25" s="382" t="s">
        <v>2366</v>
      </c>
      <c r="E25" s="382" t="s">
        <v>2337</v>
      </c>
      <c r="F25" s="383" t="s">
        <v>2337</v>
      </c>
      <c r="G25" s="382" t="s">
        <v>2319</v>
      </c>
      <c r="H25" s="382" t="s">
        <v>2323</v>
      </c>
      <c r="I25" s="382" t="s">
        <v>2319</v>
      </c>
      <c r="J25" s="382" t="s">
        <v>2338</v>
      </c>
      <c r="K25" s="382" t="s">
        <v>16</v>
      </c>
      <c r="L25" s="384">
        <v>42171</v>
      </c>
    </row>
    <row r="26" spans="1:12">
      <c r="A26" s="382" t="s">
        <v>958</v>
      </c>
      <c r="B26" s="382" t="s">
        <v>959</v>
      </c>
      <c r="C26" s="382" t="s">
        <v>957</v>
      </c>
      <c r="D26" s="382" t="s">
        <v>2317</v>
      </c>
      <c r="F26" s="383" t="s">
        <v>13</v>
      </c>
      <c r="G26" s="382" t="s">
        <v>2323</v>
      </c>
      <c r="H26" s="382" t="s">
        <v>2323</v>
      </c>
      <c r="I26" s="382" t="s">
        <v>2319</v>
      </c>
      <c r="J26" s="382" t="s">
        <v>2320</v>
      </c>
      <c r="K26" s="382" t="s">
        <v>2376</v>
      </c>
      <c r="L26" s="384">
        <v>42171</v>
      </c>
    </row>
    <row r="27" spans="1:12">
      <c r="A27" s="382" t="s">
        <v>2377</v>
      </c>
      <c r="B27" s="382" t="s">
        <v>2378</v>
      </c>
      <c r="C27" s="382" t="s">
        <v>957</v>
      </c>
      <c r="D27" s="382" t="s">
        <v>853</v>
      </c>
      <c r="F27" s="383" t="s">
        <v>13</v>
      </c>
      <c r="G27" s="382" t="s">
        <v>2323</v>
      </c>
      <c r="H27" s="382" t="s">
        <v>2323</v>
      </c>
      <c r="I27" s="382" t="s">
        <v>2319</v>
      </c>
      <c r="J27" s="382" t="s">
        <v>2320</v>
      </c>
      <c r="K27" s="382" t="s">
        <v>2376</v>
      </c>
      <c r="L27" s="384">
        <v>42171</v>
      </c>
    </row>
    <row r="28" spans="1:12">
      <c r="A28" s="382" t="s">
        <v>2379</v>
      </c>
      <c r="B28" s="382" t="s">
        <v>2380</v>
      </c>
      <c r="C28" s="382" t="s">
        <v>957</v>
      </c>
      <c r="D28" s="382" t="s">
        <v>2317</v>
      </c>
      <c r="F28" s="383" t="s">
        <v>13</v>
      </c>
      <c r="G28" s="382" t="s">
        <v>2323</v>
      </c>
      <c r="H28" s="382" t="s">
        <v>2323</v>
      </c>
      <c r="I28" s="382" t="s">
        <v>2319</v>
      </c>
      <c r="J28" s="382" t="s">
        <v>2320</v>
      </c>
      <c r="K28" s="382" t="s">
        <v>2376</v>
      </c>
      <c r="L28" s="384">
        <v>42171</v>
      </c>
    </row>
    <row r="29" spans="1:12">
      <c r="A29" s="382" t="s">
        <v>963</v>
      </c>
      <c r="B29" s="382" t="s">
        <v>964</v>
      </c>
      <c r="C29" s="382" t="s">
        <v>957</v>
      </c>
      <c r="D29" s="382" t="s">
        <v>2329</v>
      </c>
      <c r="F29" s="383" t="s">
        <v>13</v>
      </c>
      <c r="G29" s="382" t="s">
        <v>2323</v>
      </c>
      <c r="H29" s="382" t="s">
        <v>2323</v>
      </c>
      <c r="I29" s="382" t="s">
        <v>2319</v>
      </c>
      <c r="J29" s="382" t="s">
        <v>2320</v>
      </c>
      <c r="K29" s="382" t="s">
        <v>2376</v>
      </c>
      <c r="L29" s="384">
        <v>42171</v>
      </c>
    </row>
    <row r="30" spans="1:12">
      <c r="A30" s="382" t="s">
        <v>2381</v>
      </c>
      <c r="B30" s="382" t="s">
        <v>2382</v>
      </c>
      <c r="C30" s="382" t="s">
        <v>810</v>
      </c>
      <c r="D30" s="382" t="s">
        <v>2329</v>
      </c>
      <c r="F30" s="383" t="s">
        <v>13</v>
      </c>
      <c r="G30" s="382" t="s">
        <v>2323</v>
      </c>
      <c r="H30" s="382" t="s">
        <v>2323</v>
      </c>
      <c r="I30" s="382" t="s">
        <v>2319</v>
      </c>
      <c r="J30" s="382" t="s">
        <v>2324</v>
      </c>
      <c r="K30" s="382" t="s">
        <v>810</v>
      </c>
      <c r="L30" s="384">
        <v>42172</v>
      </c>
    </row>
    <row r="31" spans="1:12">
      <c r="A31" s="382" t="s">
        <v>2383</v>
      </c>
      <c r="B31" s="382" t="s">
        <v>2384</v>
      </c>
      <c r="C31" s="382" t="s">
        <v>2336</v>
      </c>
      <c r="D31" s="382" t="s">
        <v>2366</v>
      </c>
      <c r="E31" s="382" t="s">
        <v>2337</v>
      </c>
      <c r="F31" s="383" t="s">
        <v>2337</v>
      </c>
      <c r="G31" s="382" t="s">
        <v>2319</v>
      </c>
      <c r="H31" s="382" t="s">
        <v>2323</v>
      </c>
      <c r="I31" s="382" t="s">
        <v>2319</v>
      </c>
      <c r="J31" s="382" t="s">
        <v>2338</v>
      </c>
      <c r="K31" s="382" t="s">
        <v>16</v>
      </c>
      <c r="L31" s="384">
        <v>42171</v>
      </c>
    </row>
    <row r="32" spans="1:12">
      <c r="A32" s="382" t="s">
        <v>2385</v>
      </c>
      <c r="B32" s="382" t="s">
        <v>2386</v>
      </c>
      <c r="C32" s="382" t="s">
        <v>2336</v>
      </c>
      <c r="D32" s="382" t="s">
        <v>2333</v>
      </c>
      <c r="E32" s="382" t="s">
        <v>2337</v>
      </c>
      <c r="F32" s="383" t="s">
        <v>2337</v>
      </c>
      <c r="G32" s="382" t="s">
        <v>2319</v>
      </c>
      <c r="H32" s="382" t="s">
        <v>2323</v>
      </c>
      <c r="I32" s="382" t="s">
        <v>2319</v>
      </c>
      <c r="J32" s="382" t="s">
        <v>2338</v>
      </c>
      <c r="K32" s="382" t="s">
        <v>16</v>
      </c>
      <c r="L32" s="384">
        <v>42171</v>
      </c>
    </row>
    <row r="33" spans="1:13">
      <c r="A33" s="382" t="s">
        <v>2387</v>
      </c>
      <c r="B33" s="382" t="s">
        <v>2388</v>
      </c>
      <c r="C33" s="382" t="s">
        <v>407</v>
      </c>
      <c r="D33" s="382" t="s">
        <v>2333</v>
      </c>
      <c r="F33" s="383" t="s">
        <v>13</v>
      </c>
      <c r="G33" s="382" t="s">
        <v>2323</v>
      </c>
      <c r="H33" s="382" t="s">
        <v>2319</v>
      </c>
      <c r="I33" s="382" t="s">
        <v>2319</v>
      </c>
      <c r="J33" s="382" t="s">
        <v>2320</v>
      </c>
      <c r="K33" s="382" t="s">
        <v>2316</v>
      </c>
      <c r="L33" s="384">
        <v>42174</v>
      </c>
    </row>
    <row r="34" spans="1:13">
      <c r="A34" s="382" t="s">
        <v>1859</v>
      </c>
      <c r="B34" s="382" t="s">
        <v>1860</v>
      </c>
      <c r="C34" s="382" t="s">
        <v>1846</v>
      </c>
      <c r="D34" s="382" t="s">
        <v>2317</v>
      </c>
      <c r="F34" s="383" t="s">
        <v>13</v>
      </c>
      <c r="G34" s="382" t="s">
        <v>2323</v>
      </c>
      <c r="H34" s="382" t="s">
        <v>2323</v>
      </c>
      <c r="I34" s="382" t="s">
        <v>2319</v>
      </c>
      <c r="J34" s="382" t="s">
        <v>2324</v>
      </c>
      <c r="K34" s="382" t="s">
        <v>1846</v>
      </c>
      <c r="L34" s="384">
        <v>42171</v>
      </c>
    </row>
    <row r="35" spans="1:13">
      <c r="A35" s="382" t="s">
        <v>2389</v>
      </c>
      <c r="B35" s="382" t="s">
        <v>2390</v>
      </c>
      <c r="C35" s="382" t="s">
        <v>810</v>
      </c>
      <c r="D35" s="382" t="s">
        <v>2317</v>
      </c>
      <c r="F35" s="383" t="s">
        <v>13</v>
      </c>
      <c r="G35" s="382" t="s">
        <v>2323</v>
      </c>
      <c r="H35" s="382" t="s">
        <v>2323</v>
      </c>
      <c r="I35" s="382" t="s">
        <v>2319</v>
      </c>
      <c r="J35" s="382" t="s">
        <v>2324</v>
      </c>
      <c r="K35" s="382" t="s">
        <v>810</v>
      </c>
      <c r="L35" s="384">
        <v>42172</v>
      </c>
    </row>
    <row r="36" spans="1:13">
      <c r="A36" s="382" t="s">
        <v>2391</v>
      </c>
      <c r="B36" s="382" t="s">
        <v>2392</v>
      </c>
      <c r="C36" s="382" t="s">
        <v>810</v>
      </c>
      <c r="D36" s="382" t="s">
        <v>2317</v>
      </c>
      <c r="F36" s="383" t="s">
        <v>13</v>
      </c>
      <c r="G36" s="382" t="s">
        <v>2323</v>
      </c>
      <c r="H36" s="382" t="s">
        <v>2323</v>
      </c>
      <c r="I36" s="382" t="s">
        <v>2319</v>
      </c>
      <c r="J36" s="382" t="s">
        <v>2324</v>
      </c>
      <c r="K36" s="382" t="s">
        <v>810</v>
      </c>
      <c r="L36" s="384">
        <v>42172</v>
      </c>
    </row>
    <row r="37" spans="1:13">
      <c r="A37" s="382" t="s">
        <v>2393</v>
      </c>
      <c r="B37" s="382" t="s">
        <v>2394</v>
      </c>
      <c r="C37" s="382" t="s">
        <v>957</v>
      </c>
      <c r="D37" s="382" t="s">
        <v>2366</v>
      </c>
      <c r="F37" s="383" t="s">
        <v>13</v>
      </c>
      <c r="G37" s="382" t="s">
        <v>2323</v>
      </c>
      <c r="H37" s="382" t="s">
        <v>2323</v>
      </c>
      <c r="I37" s="382" t="s">
        <v>2319</v>
      </c>
      <c r="J37" s="382" t="s">
        <v>2320</v>
      </c>
      <c r="K37" s="382" t="s">
        <v>957</v>
      </c>
      <c r="L37" s="384">
        <v>42172</v>
      </c>
    </row>
    <row r="38" spans="1:13">
      <c r="A38" s="382" t="s">
        <v>2395</v>
      </c>
      <c r="B38" s="382" t="s">
        <v>2396</v>
      </c>
      <c r="C38" s="382" t="s">
        <v>810</v>
      </c>
      <c r="D38" s="382" t="s">
        <v>2333</v>
      </c>
      <c r="F38" s="383" t="s">
        <v>13</v>
      </c>
      <c r="G38" s="382" t="s">
        <v>2323</v>
      </c>
      <c r="H38" s="382" t="s">
        <v>2323</v>
      </c>
      <c r="I38" s="382" t="s">
        <v>2319</v>
      </c>
      <c r="J38" s="382" t="s">
        <v>2324</v>
      </c>
      <c r="K38" s="382" t="s">
        <v>810</v>
      </c>
      <c r="L38" s="384">
        <v>42172</v>
      </c>
    </row>
    <row r="39" spans="1:13">
      <c r="A39" s="382" t="s">
        <v>2397</v>
      </c>
      <c r="B39" s="382" t="s">
        <v>2398</v>
      </c>
      <c r="C39" s="382" t="s">
        <v>1846</v>
      </c>
      <c r="D39" s="382" t="s">
        <v>2333</v>
      </c>
      <c r="F39" s="383" t="s">
        <v>13</v>
      </c>
      <c r="G39" s="382" t="s">
        <v>2323</v>
      </c>
      <c r="H39" s="382" t="s">
        <v>2323</v>
      </c>
      <c r="I39" s="382" t="s">
        <v>2319</v>
      </c>
      <c r="J39" s="382" t="s">
        <v>2320</v>
      </c>
      <c r="K39" s="382" t="s">
        <v>1846</v>
      </c>
      <c r="L39" s="384">
        <v>42171</v>
      </c>
    </row>
    <row r="40" spans="1:13">
      <c r="A40" s="382" t="s">
        <v>2399</v>
      </c>
      <c r="B40" s="382" t="s">
        <v>2400</v>
      </c>
      <c r="C40" s="382" t="s">
        <v>1846</v>
      </c>
      <c r="D40" s="382" t="s">
        <v>2333</v>
      </c>
      <c r="F40" s="383" t="s">
        <v>13</v>
      </c>
      <c r="G40" s="382" t="s">
        <v>2323</v>
      </c>
      <c r="H40" s="382" t="s">
        <v>2323</v>
      </c>
      <c r="I40" s="382" t="s">
        <v>2319</v>
      </c>
      <c r="J40" s="382" t="s">
        <v>2324</v>
      </c>
      <c r="K40" s="382" t="s">
        <v>1846</v>
      </c>
      <c r="L40" s="384">
        <v>42171</v>
      </c>
    </row>
    <row r="41" spans="1:13">
      <c r="A41" s="382" t="s">
        <v>2401</v>
      </c>
      <c r="B41" s="382" t="s">
        <v>2402</v>
      </c>
      <c r="C41" s="382" t="s">
        <v>2336</v>
      </c>
      <c r="D41" s="382" t="s">
        <v>2366</v>
      </c>
      <c r="E41" s="382" t="s">
        <v>2337</v>
      </c>
      <c r="F41" s="383" t="s">
        <v>2337</v>
      </c>
      <c r="G41" s="382" t="s">
        <v>2319</v>
      </c>
      <c r="H41" s="382" t="s">
        <v>2323</v>
      </c>
      <c r="I41" s="382" t="s">
        <v>2319</v>
      </c>
      <c r="J41" s="382" t="s">
        <v>2338</v>
      </c>
      <c r="K41" s="382" t="s">
        <v>16</v>
      </c>
      <c r="L41" s="384">
        <v>42171</v>
      </c>
    </row>
    <row r="42" spans="1:13">
      <c r="A42" s="382" t="s">
        <v>2403</v>
      </c>
      <c r="B42" s="382" t="s">
        <v>2404</v>
      </c>
      <c r="C42" s="382" t="s">
        <v>1621</v>
      </c>
      <c r="D42" s="382" t="s">
        <v>2366</v>
      </c>
      <c r="F42" s="383" t="s">
        <v>13</v>
      </c>
      <c r="G42" s="382" t="s">
        <v>2323</v>
      </c>
      <c r="H42" s="382" t="s">
        <v>2323</v>
      </c>
      <c r="I42" s="382" t="s">
        <v>2319</v>
      </c>
      <c r="J42" s="382" t="s">
        <v>2320</v>
      </c>
      <c r="K42" s="382" t="s">
        <v>16</v>
      </c>
      <c r="L42" s="384">
        <v>42171</v>
      </c>
      <c r="M42" s="382" t="s">
        <v>2405</v>
      </c>
    </row>
    <row r="43" spans="1:13">
      <c r="A43" s="382" t="s">
        <v>2406</v>
      </c>
      <c r="B43" s="382" t="s">
        <v>2407</v>
      </c>
      <c r="C43" s="382" t="s">
        <v>957</v>
      </c>
      <c r="D43" s="382" t="s">
        <v>2329</v>
      </c>
      <c r="F43" s="383" t="s">
        <v>13</v>
      </c>
      <c r="G43" s="382" t="s">
        <v>2323</v>
      </c>
      <c r="H43" s="382" t="s">
        <v>2323</v>
      </c>
      <c r="I43" s="382" t="s">
        <v>2319</v>
      </c>
      <c r="J43" s="382" t="s">
        <v>2320</v>
      </c>
      <c r="K43" s="382" t="s">
        <v>957</v>
      </c>
      <c r="L43" s="384">
        <v>42172</v>
      </c>
    </row>
    <row r="44" spans="1:13">
      <c r="A44" s="382" t="s">
        <v>2408</v>
      </c>
      <c r="B44" s="382" t="s">
        <v>2409</v>
      </c>
      <c r="C44" s="382" t="s">
        <v>1846</v>
      </c>
      <c r="D44" s="382" t="s">
        <v>2317</v>
      </c>
      <c r="F44" s="383" t="s">
        <v>13</v>
      </c>
      <c r="G44" s="382" t="s">
        <v>2323</v>
      </c>
      <c r="H44" s="382" t="s">
        <v>2323</v>
      </c>
      <c r="I44" s="382" t="s">
        <v>2319</v>
      </c>
      <c r="J44" s="382" t="s">
        <v>2324</v>
      </c>
      <c r="K44" s="382" t="s">
        <v>1846</v>
      </c>
      <c r="L44" s="384">
        <v>42171</v>
      </c>
    </row>
    <row r="45" spans="1:13">
      <c r="A45" s="382" t="s">
        <v>2410</v>
      </c>
      <c r="B45" s="382" t="s">
        <v>2411</v>
      </c>
      <c r="C45" s="382" t="s">
        <v>1253</v>
      </c>
      <c r="D45" s="382" t="s">
        <v>2333</v>
      </c>
      <c r="E45" s="382" t="s">
        <v>24</v>
      </c>
      <c r="F45" s="383" t="s">
        <v>24</v>
      </c>
      <c r="G45" s="382" t="s">
        <v>2319</v>
      </c>
      <c r="H45" s="382" t="s">
        <v>2319</v>
      </c>
      <c r="I45" s="382" t="s">
        <v>2319</v>
      </c>
      <c r="J45" s="382" t="s">
        <v>2320</v>
      </c>
      <c r="K45" s="382" t="s">
        <v>2316</v>
      </c>
      <c r="L45" s="384">
        <v>42174</v>
      </c>
    </row>
    <row r="46" spans="1:13">
      <c r="A46" s="382" t="s">
        <v>2412</v>
      </c>
      <c r="B46" s="382" t="s">
        <v>2413</v>
      </c>
      <c r="C46" s="382" t="s">
        <v>1846</v>
      </c>
      <c r="D46" s="382" t="s">
        <v>2317</v>
      </c>
      <c r="F46" s="383" t="s">
        <v>13</v>
      </c>
      <c r="G46" s="382" t="s">
        <v>2323</v>
      </c>
      <c r="H46" s="382" t="s">
        <v>2323</v>
      </c>
      <c r="I46" s="382" t="s">
        <v>2319</v>
      </c>
      <c r="J46" s="382" t="s">
        <v>2324</v>
      </c>
      <c r="K46" s="382" t="s">
        <v>1846</v>
      </c>
      <c r="L46" s="384">
        <v>42171</v>
      </c>
    </row>
    <row r="47" spans="1:13">
      <c r="A47" s="382" t="s">
        <v>2414</v>
      </c>
      <c r="B47" s="382" t="s">
        <v>2415</v>
      </c>
      <c r="C47" s="382" t="s">
        <v>1846</v>
      </c>
      <c r="D47" s="382" t="s">
        <v>2333</v>
      </c>
      <c r="F47" s="383" t="s">
        <v>13</v>
      </c>
      <c r="G47" s="382" t="s">
        <v>2323</v>
      </c>
      <c r="H47" s="382" t="s">
        <v>2323</v>
      </c>
      <c r="I47" s="382" t="s">
        <v>2319</v>
      </c>
      <c r="J47" s="382" t="s">
        <v>2324</v>
      </c>
      <c r="K47" s="382" t="s">
        <v>1846</v>
      </c>
      <c r="L47" s="384">
        <v>42171</v>
      </c>
    </row>
    <row r="48" spans="1:13">
      <c r="A48" s="382" t="s">
        <v>2416</v>
      </c>
      <c r="B48" s="382" t="s">
        <v>2417</v>
      </c>
      <c r="C48" s="382" t="s">
        <v>1846</v>
      </c>
      <c r="D48" s="382" t="s">
        <v>2317</v>
      </c>
      <c r="F48" s="383" t="s">
        <v>13</v>
      </c>
      <c r="G48" s="382" t="s">
        <v>2323</v>
      </c>
      <c r="H48" s="382" t="s">
        <v>2323</v>
      </c>
      <c r="I48" s="382" t="s">
        <v>2319</v>
      </c>
      <c r="J48" s="382" t="s">
        <v>2324</v>
      </c>
      <c r="K48" s="382" t="s">
        <v>1846</v>
      </c>
      <c r="L48" s="384">
        <v>42173</v>
      </c>
    </row>
    <row r="49" spans="1:12">
      <c r="A49" s="382" t="s">
        <v>2418</v>
      </c>
      <c r="B49" s="382" t="s">
        <v>2419</v>
      </c>
      <c r="C49" s="382" t="s">
        <v>810</v>
      </c>
      <c r="D49" s="382" t="s">
        <v>2317</v>
      </c>
      <c r="F49" s="383" t="s">
        <v>13</v>
      </c>
      <c r="G49" s="382" t="s">
        <v>2323</v>
      </c>
      <c r="H49" s="382" t="s">
        <v>2323</v>
      </c>
      <c r="I49" s="382" t="s">
        <v>2319</v>
      </c>
      <c r="J49" s="382" t="s">
        <v>2324</v>
      </c>
      <c r="K49" s="382" t="s">
        <v>810</v>
      </c>
      <c r="L49" s="384">
        <v>42172</v>
      </c>
    </row>
    <row r="50" spans="1:12">
      <c r="A50" s="382" t="s">
        <v>2420</v>
      </c>
      <c r="B50" s="382" t="s">
        <v>2421</v>
      </c>
      <c r="C50" s="382" t="s">
        <v>101</v>
      </c>
      <c r="D50" s="382" t="s">
        <v>2329</v>
      </c>
      <c r="F50" s="383" t="s">
        <v>13</v>
      </c>
      <c r="G50" s="382" t="s">
        <v>2323</v>
      </c>
      <c r="H50" s="382" t="s">
        <v>2323</v>
      </c>
      <c r="I50" s="382" t="s">
        <v>2319</v>
      </c>
      <c r="J50" s="382" t="s">
        <v>2320</v>
      </c>
      <c r="K50" s="382" t="s">
        <v>101</v>
      </c>
      <c r="L50" s="384">
        <v>42171</v>
      </c>
    </row>
    <row r="51" spans="1:12">
      <c r="A51" s="382" t="s">
        <v>75</v>
      </c>
      <c r="B51" s="382" t="s">
        <v>76</v>
      </c>
      <c r="C51" s="382" t="s">
        <v>31</v>
      </c>
      <c r="D51" s="382" t="s">
        <v>2422</v>
      </c>
      <c r="E51" s="382" t="s">
        <v>30</v>
      </c>
      <c r="F51" s="383" t="s">
        <v>30</v>
      </c>
      <c r="G51" s="382" t="s">
        <v>2319</v>
      </c>
      <c r="H51" s="382" t="s">
        <v>2319</v>
      </c>
      <c r="I51" s="382" t="s">
        <v>2319</v>
      </c>
      <c r="J51" s="382" t="s">
        <v>2324</v>
      </c>
      <c r="K51" s="382" t="s">
        <v>810</v>
      </c>
      <c r="L51" s="384">
        <v>42172</v>
      </c>
    </row>
    <row r="52" spans="1:12">
      <c r="A52" s="382" t="s">
        <v>61</v>
      </c>
      <c r="B52" s="382" t="s">
        <v>62</v>
      </c>
      <c r="C52" s="382" t="s">
        <v>31</v>
      </c>
      <c r="D52" s="382" t="s">
        <v>2422</v>
      </c>
      <c r="E52" s="382" t="s">
        <v>30</v>
      </c>
      <c r="F52" s="383" t="s">
        <v>30</v>
      </c>
      <c r="G52" s="382" t="s">
        <v>2319</v>
      </c>
      <c r="H52" s="382" t="s">
        <v>2319</v>
      </c>
      <c r="I52" s="382" t="s">
        <v>2319</v>
      </c>
      <c r="J52" s="382" t="s">
        <v>2324</v>
      </c>
      <c r="K52" s="382" t="s">
        <v>810</v>
      </c>
      <c r="L52" s="384">
        <v>42172</v>
      </c>
    </row>
    <row r="53" spans="1:12">
      <c r="A53" s="382" t="s">
        <v>63</v>
      </c>
      <c r="B53" s="382" t="s">
        <v>64</v>
      </c>
      <c r="C53" s="382" t="s">
        <v>31</v>
      </c>
      <c r="D53" s="382" t="s">
        <v>2422</v>
      </c>
      <c r="E53" s="382" t="s">
        <v>30</v>
      </c>
      <c r="F53" s="383" t="s">
        <v>30</v>
      </c>
      <c r="G53" s="382" t="s">
        <v>2319</v>
      </c>
      <c r="H53" s="382" t="s">
        <v>2319</v>
      </c>
      <c r="I53" s="382" t="s">
        <v>2319</v>
      </c>
      <c r="J53" s="382" t="s">
        <v>2324</v>
      </c>
      <c r="K53" s="382" t="s">
        <v>810</v>
      </c>
      <c r="L53" s="384">
        <v>42172</v>
      </c>
    </row>
    <row r="54" spans="1:12">
      <c r="A54" s="382" t="s">
        <v>67</v>
      </c>
      <c r="B54" s="382" t="s">
        <v>68</v>
      </c>
      <c r="C54" s="382" t="s">
        <v>31</v>
      </c>
      <c r="D54" s="382" t="s">
        <v>2422</v>
      </c>
      <c r="E54" s="382" t="s">
        <v>30</v>
      </c>
      <c r="F54" s="383" t="s">
        <v>30</v>
      </c>
      <c r="G54" s="382" t="s">
        <v>2319</v>
      </c>
      <c r="H54" s="382" t="s">
        <v>2319</v>
      </c>
      <c r="I54" s="382" t="s">
        <v>2319</v>
      </c>
      <c r="J54" s="382" t="s">
        <v>2324</v>
      </c>
      <c r="K54" s="382" t="s">
        <v>810</v>
      </c>
      <c r="L54" s="384">
        <v>42172</v>
      </c>
    </row>
    <row r="55" spans="1:12">
      <c r="A55" s="382" t="s">
        <v>65</v>
      </c>
      <c r="B55" s="382" t="s">
        <v>66</v>
      </c>
      <c r="C55" s="382" t="s">
        <v>31</v>
      </c>
      <c r="D55" s="382" t="s">
        <v>2422</v>
      </c>
      <c r="E55" s="382" t="s">
        <v>30</v>
      </c>
      <c r="F55" s="383" t="s">
        <v>30</v>
      </c>
      <c r="G55" s="382" t="s">
        <v>2319</v>
      </c>
      <c r="H55" s="382" t="s">
        <v>2319</v>
      </c>
      <c r="I55" s="382" t="s">
        <v>2319</v>
      </c>
      <c r="J55" s="382" t="s">
        <v>2320</v>
      </c>
      <c r="K55" s="382" t="s">
        <v>810</v>
      </c>
      <c r="L55" s="384">
        <v>42172</v>
      </c>
    </row>
    <row r="56" spans="1:12">
      <c r="A56" s="382" t="s">
        <v>2423</v>
      </c>
      <c r="B56" s="382" t="s">
        <v>2424</v>
      </c>
      <c r="C56" s="382" t="s">
        <v>101</v>
      </c>
      <c r="D56" s="382" t="s">
        <v>352</v>
      </c>
      <c r="F56" s="383" t="s">
        <v>13</v>
      </c>
      <c r="G56" s="382" t="s">
        <v>2323</v>
      </c>
      <c r="H56" s="382" t="s">
        <v>2323</v>
      </c>
      <c r="I56" s="382" t="s">
        <v>2319</v>
      </c>
      <c r="J56" s="382" t="s">
        <v>2320</v>
      </c>
      <c r="K56" s="382" t="s">
        <v>101</v>
      </c>
      <c r="L56" s="384">
        <v>42171</v>
      </c>
    </row>
    <row r="57" spans="1:12">
      <c r="A57" s="382" t="s">
        <v>2425</v>
      </c>
      <c r="B57" s="382" t="s">
        <v>2426</v>
      </c>
      <c r="C57" s="382" t="s">
        <v>101</v>
      </c>
      <c r="D57" s="382" t="s">
        <v>2333</v>
      </c>
      <c r="E57" s="382" t="s">
        <v>24</v>
      </c>
      <c r="F57" s="383" t="s">
        <v>24</v>
      </c>
      <c r="G57" s="382" t="s">
        <v>2319</v>
      </c>
      <c r="H57" s="382" t="s">
        <v>2323</v>
      </c>
      <c r="I57" s="382" t="s">
        <v>2319</v>
      </c>
      <c r="J57" s="382" t="s">
        <v>2320</v>
      </c>
      <c r="K57" s="382" t="s">
        <v>101</v>
      </c>
      <c r="L57" s="384">
        <v>42171</v>
      </c>
    </row>
    <row r="58" spans="1:12">
      <c r="A58" s="382" t="s">
        <v>2427</v>
      </c>
      <c r="B58" s="382" t="s">
        <v>2428</v>
      </c>
      <c r="C58" s="382" t="s">
        <v>2336</v>
      </c>
      <c r="D58" s="382" t="s">
        <v>2333</v>
      </c>
      <c r="E58" s="382" t="s">
        <v>2337</v>
      </c>
      <c r="F58" s="383" t="s">
        <v>2337</v>
      </c>
      <c r="G58" s="382" t="s">
        <v>2319</v>
      </c>
      <c r="H58" s="382" t="s">
        <v>2323</v>
      </c>
      <c r="I58" s="382" t="s">
        <v>2319</v>
      </c>
      <c r="J58" s="382" t="s">
        <v>2338</v>
      </c>
      <c r="K58" s="382" t="s">
        <v>16</v>
      </c>
      <c r="L58" s="384">
        <v>42171</v>
      </c>
    </row>
    <row r="59" spans="1:12">
      <c r="A59" s="382" t="s">
        <v>2429</v>
      </c>
      <c r="B59" s="382" t="s">
        <v>2430</v>
      </c>
      <c r="C59" s="382" t="s">
        <v>2336</v>
      </c>
      <c r="D59" s="382" t="s">
        <v>2333</v>
      </c>
      <c r="E59" s="382" t="s">
        <v>2337</v>
      </c>
      <c r="F59" s="383" t="s">
        <v>2337</v>
      </c>
      <c r="G59" s="382" t="s">
        <v>2319</v>
      </c>
      <c r="H59" s="382" t="s">
        <v>2323</v>
      </c>
      <c r="I59" s="382" t="s">
        <v>2319</v>
      </c>
      <c r="J59" s="382" t="s">
        <v>2338</v>
      </c>
      <c r="K59" s="382" t="s">
        <v>16</v>
      </c>
      <c r="L59" s="384">
        <v>42171</v>
      </c>
    </row>
    <row r="60" spans="1:12">
      <c r="A60" s="382" t="s">
        <v>2431</v>
      </c>
      <c r="B60" s="382" t="s">
        <v>2432</v>
      </c>
      <c r="C60" s="382" t="s">
        <v>2336</v>
      </c>
      <c r="D60" s="382" t="s">
        <v>2317</v>
      </c>
      <c r="E60" s="382" t="s">
        <v>2337</v>
      </c>
      <c r="F60" s="383" t="s">
        <v>2337</v>
      </c>
      <c r="G60" s="382" t="s">
        <v>2319</v>
      </c>
      <c r="H60" s="382" t="s">
        <v>2323</v>
      </c>
      <c r="I60" s="382" t="s">
        <v>2319</v>
      </c>
      <c r="J60" s="382" t="s">
        <v>2338</v>
      </c>
      <c r="K60" s="382" t="s">
        <v>16</v>
      </c>
      <c r="L60" s="384">
        <v>42171</v>
      </c>
    </row>
    <row r="61" spans="1:12">
      <c r="A61" s="382" t="s">
        <v>2433</v>
      </c>
      <c r="B61" s="382" t="s">
        <v>2434</v>
      </c>
      <c r="C61" s="382" t="s">
        <v>2343</v>
      </c>
      <c r="D61" s="382" t="s">
        <v>2329</v>
      </c>
      <c r="F61" s="383" t="s">
        <v>13</v>
      </c>
      <c r="G61" s="382" t="s">
        <v>2323</v>
      </c>
      <c r="H61" s="382" t="s">
        <v>2323</v>
      </c>
      <c r="I61" s="382" t="s">
        <v>2319</v>
      </c>
      <c r="J61" s="382" t="s">
        <v>2324</v>
      </c>
      <c r="K61" s="382" t="s">
        <v>2343</v>
      </c>
      <c r="L61" s="384">
        <v>42172</v>
      </c>
    </row>
    <row r="62" spans="1:12">
      <c r="A62" s="382" t="s">
        <v>2435</v>
      </c>
      <c r="B62" s="382" t="s">
        <v>2436</v>
      </c>
      <c r="C62" s="382" t="s">
        <v>2343</v>
      </c>
      <c r="D62" s="382" t="s">
        <v>2317</v>
      </c>
      <c r="F62" s="383" t="s">
        <v>13</v>
      </c>
      <c r="G62" s="382" t="s">
        <v>2323</v>
      </c>
      <c r="H62" s="382" t="s">
        <v>2323</v>
      </c>
      <c r="I62" s="382" t="s">
        <v>2319</v>
      </c>
      <c r="J62" s="382" t="s">
        <v>2324</v>
      </c>
      <c r="K62" s="382" t="s">
        <v>2343</v>
      </c>
      <c r="L62" s="384">
        <v>42172</v>
      </c>
    </row>
    <row r="63" spans="1:12">
      <c r="A63" s="382" t="s">
        <v>2437</v>
      </c>
      <c r="B63" s="382" t="s">
        <v>2438</v>
      </c>
      <c r="C63" s="382" t="s">
        <v>2336</v>
      </c>
      <c r="D63" s="382" t="s">
        <v>2333</v>
      </c>
      <c r="E63" s="382" t="s">
        <v>2337</v>
      </c>
      <c r="F63" s="383" t="s">
        <v>2337</v>
      </c>
      <c r="G63" s="382" t="s">
        <v>2319</v>
      </c>
      <c r="H63" s="382" t="s">
        <v>2323</v>
      </c>
      <c r="I63" s="382" t="s">
        <v>2319</v>
      </c>
      <c r="J63" s="382" t="s">
        <v>2338</v>
      </c>
      <c r="K63" s="382" t="s">
        <v>16</v>
      </c>
      <c r="L63" s="384">
        <v>42171</v>
      </c>
    </row>
    <row r="64" spans="1:12">
      <c r="A64" s="382" t="s">
        <v>2439</v>
      </c>
      <c r="B64" s="382" t="s">
        <v>2440</v>
      </c>
      <c r="C64" s="382" t="s">
        <v>1621</v>
      </c>
      <c r="D64" s="382" t="s">
        <v>2329</v>
      </c>
      <c r="E64" s="382" t="s">
        <v>2367</v>
      </c>
      <c r="F64" s="383" t="s">
        <v>24</v>
      </c>
      <c r="G64" s="382" t="s">
        <v>2319</v>
      </c>
      <c r="H64" s="382" t="s">
        <v>2323</v>
      </c>
      <c r="I64" s="382" t="s">
        <v>2319</v>
      </c>
      <c r="J64" s="382" t="s">
        <v>2324</v>
      </c>
      <c r="K64" s="382" t="s">
        <v>810</v>
      </c>
      <c r="L64" s="384">
        <v>42172</v>
      </c>
    </row>
    <row r="65" spans="1:12">
      <c r="A65" s="382" t="s">
        <v>2441</v>
      </c>
      <c r="B65" s="382" t="s">
        <v>2442</v>
      </c>
      <c r="C65" s="382" t="s">
        <v>810</v>
      </c>
      <c r="D65" s="382" t="s">
        <v>2329</v>
      </c>
      <c r="F65" s="383" t="s">
        <v>13</v>
      </c>
      <c r="G65" s="382" t="s">
        <v>2323</v>
      </c>
      <c r="H65" s="382" t="s">
        <v>2323</v>
      </c>
      <c r="I65" s="382" t="s">
        <v>2319</v>
      </c>
      <c r="J65" s="382" t="s">
        <v>2324</v>
      </c>
      <c r="K65" s="382" t="s">
        <v>810</v>
      </c>
      <c r="L65" s="384">
        <v>42172</v>
      </c>
    </row>
    <row r="66" spans="1:12">
      <c r="A66" s="382" t="s">
        <v>1622</v>
      </c>
      <c r="B66" s="382" t="s">
        <v>1623</v>
      </c>
      <c r="C66" s="382" t="s">
        <v>1621</v>
      </c>
      <c r="D66" s="382" t="s">
        <v>2329</v>
      </c>
      <c r="F66" s="383" t="s">
        <v>13</v>
      </c>
      <c r="G66" s="382" t="s">
        <v>2323</v>
      </c>
      <c r="H66" s="382" t="s">
        <v>2323</v>
      </c>
      <c r="I66" s="382" t="s">
        <v>2319</v>
      </c>
      <c r="J66" s="382" t="s">
        <v>2324</v>
      </c>
      <c r="K66" s="382" t="s">
        <v>2343</v>
      </c>
      <c r="L66" s="384">
        <v>42172</v>
      </c>
    </row>
    <row r="67" spans="1:12">
      <c r="A67" s="382" t="s">
        <v>2443</v>
      </c>
      <c r="B67" s="382" t="s">
        <v>2444</v>
      </c>
      <c r="C67" s="382" t="s">
        <v>101</v>
      </c>
      <c r="D67" s="382" t="s">
        <v>2329</v>
      </c>
      <c r="F67" s="383" t="s">
        <v>13</v>
      </c>
      <c r="G67" s="382" t="s">
        <v>2323</v>
      </c>
      <c r="H67" s="382" t="s">
        <v>2323</v>
      </c>
      <c r="I67" s="382" t="s">
        <v>2319</v>
      </c>
      <c r="J67" s="382" t="s">
        <v>2324</v>
      </c>
      <c r="K67" s="382" t="s">
        <v>101</v>
      </c>
      <c r="L67" s="384">
        <v>42171</v>
      </c>
    </row>
    <row r="68" spans="1:12">
      <c r="A68" s="382" t="s">
        <v>2445</v>
      </c>
      <c r="B68" s="382" t="s">
        <v>2446</v>
      </c>
      <c r="C68" s="382" t="s">
        <v>1323</v>
      </c>
      <c r="D68" s="382" t="s">
        <v>2317</v>
      </c>
      <c r="F68" s="383" t="s">
        <v>13</v>
      </c>
      <c r="G68" s="382" t="s">
        <v>2323</v>
      </c>
      <c r="H68" s="382" t="s">
        <v>2323</v>
      </c>
      <c r="I68" s="382" t="s">
        <v>2319</v>
      </c>
      <c r="J68" s="382" t="s">
        <v>2320</v>
      </c>
      <c r="K68" s="382" t="s">
        <v>2346</v>
      </c>
      <c r="L68" s="384">
        <v>42172</v>
      </c>
    </row>
    <row r="69" spans="1:12">
      <c r="A69" s="382" t="s">
        <v>2447</v>
      </c>
      <c r="B69" s="382" t="s">
        <v>2448</v>
      </c>
      <c r="C69" s="382" t="s">
        <v>101</v>
      </c>
      <c r="D69" s="382" t="s">
        <v>2329</v>
      </c>
      <c r="F69" s="383" t="s">
        <v>13</v>
      </c>
      <c r="G69" s="382" t="s">
        <v>2323</v>
      </c>
      <c r="H69" s="382" t="s">
        <v>2323</v>
      </c>
      <c r="I69" s="382" t="s">
        <v>2319</v>
      </c>
      <c r="J69" s="382" t="s">
        <v>2320</v>
      </c>
      <c r="K69" s="382" t="s">
        <v>101</v>
      </c>
      <c r="L69" s="384">
        <v>42171</v>
      </c>
    </row>
    <row r="70" spans="1:12">
      <c r="A70" s="382" t="s">
        <v>102</v>
      </c>
      <c r="B70" s="382" t="s">
        <v>103</v>
      </c>
      <c r="C70" s="382" t="s">
        <v>101</v>
      </c>
      <c r="D70" s="382" t="s">
        <v>2317</v>
      </c>
      <c r="F70" s="383" t="s">
        <v>13</v>
      </c>
      <c r="G70" s="382" t="s">
        <v>2323</v>
      </c>
      <c r="H70" s="382" t="s">
        <v>2323</v>
      </c>
      <c r="I70" s="382" t="s">
        <v>2319</v>
      </c>
      <c r="J70" s="382" t="s">
        <v>2324</v>
      </c>
      <c r="K70" s="382" t="s">
        <v>2343</v>
      </c>
      <c r="L70" s="384">
        <v>42172</v>
      </c>
    </row>
    <row r="71" spans="1:12">
      <c r="A71" s="382" t="s">
        <v>2449</v>
      </c>
      <c r="B71" s="382" t="s">
        <v>2450</v>
      </c>
      <c r="C71" s="382" t="s">
        <v>2343</v>
      </c>
      <c r="D71" s="382" t="s">
        <v>2317</v>
      </c>
      <c r="F71" s="383" t="s">
        <v>13</v>
      </c>
      <c r="G71" s="382" t="s">
        <v>2323</v>
      </c>
      <c r="H71" s="382" t="s">
        <v>2323</v>
      </c>
      <c r="I71" s="382" t="s">
        <v>2319</v>
      </c>
      <c r="J71" s="382" t="s">
        <v>2324</v>
      </c>
      <c r="K71" s="382" t="s">
        <v>2343</v>
      </c>
      <c r="L71" s="384">
        <v>42172</v>
      </c>
    </row>
    <row r="72" spans="1:12">
      <c r="A72" s="382" t="s">
        <v>2451</v>
      </c>
      <c r="B72" s="382" t="s">
        <v>2452</v>
      </c>
      <c r="C72" s="382" t="s">
        <v>2343</v>
      </c>
      <c r="D72" s="382" t="s">
        <v>2329</v>
      </c>
      <c r="F72" s="383" t="s">
        <v>13</v>
      </c>
      <c r="G72" s="382" t="s">
        <v>2323</v>
      </c>
      <c r="H72" s="382" t="s">
        <v>2323</v>
      </c>
      <c r="I72" s="382" t="s">
        <v>2319</v>
      </c>
      <c r="J72" s="382" t="s">
        <v>2324</v>
      </c>
      <c r="K72" s="382" t="s">
        <v>2343</v>
      </c>
      <c r="L72" s="384">
        <v>42172</v>
      </c>
    </row>
    <row r="73" spans="1:12">
      <c r="A73" s="382" t="s">
        <v>2453</v>
      </c>
      <c r="B73" s="382" t="s">
        <v>2454</v>
      </c>
      <c r="C73" s="382" t="s">
        <v>2343</v>
      </c>
      <c r="D73" s="382" t="s">
        <v>2329</v>
      </c>
      <c r="F73" s="383" t="s">
        <v>13</v>
      </c>
      <c r="G73" s="382" t="s">
        <v>2323</v>
      </c>
      <c r="H73" s="382" t="s">
        <v>2323</v>
      </c>
      <c r="I73" s="382" t="s">
        <v>2319</v>
      </c>
      <c r="J73" s="382" t="s">
        <v>2320</v>
      </c>
      <c r="K73" s="382" t="s">
        <v>2343</v>
      </c>
      <c r="L73" s="384">
        <v>42172</v>
      </c>
    </row>
    <row r="74" spans="1:12">
      <c r="A74" s="382" t="s">
        <v>2455</v>
      </c>
      <c r="B74" s="382" t="s">
        <v>2456</v>
      </c>
      <c r="C74" s="382" t="s">
        <v>1621</v>
      </c>
      <c r="D74" s="382" t="s">
        <v>2329</v>
      </c>
      <c r="E74" s="382" t="s">
        <v>2457</v>
      </c>
      <c r="F74" s="383" t="s">
        <v>2458</v>
      </c>
      <c r="G74" s="382" t="s">
        <v>2319</v>
      </c>
      <c r="H74" s="382" t="s">
        <v>2323</v>
      </c>
      <c r="I74" s="382" t="s">
        <v>2319</v>
      </c>
      <c r="J74" s="382" t="s">
        <v>2320</v>
      </c>
      <c r="K74" s="382" t="s">
        <v>1621</v>
      </c>
      <c r="L74" s="384">
        <v>42171</v>
      </c>
    </row>
    <row r="75" spans="1:12">
      <c r="A75" s="382" t="s">
        <v>2459</v>
      </c>
      <c r="B75" s="382" t="s">
        <v>2460</v>
      </c>
      <c r="C75" s="382" t="s">
        <v>2343</v>
      </c>
      <c r="D75" s="382" t="s">
        <v>2329</v>
      </c>
      <c r="F75" s="383" t="s">
        <v>13</v>
      </c>
      <c r="G75" s="382" t="s">
        <v>2323</v>
      </c>
      <c r="H75" s="382" t="s">
        <v>2323</v>
      </c>
      <c r="I75" s="382" t="s">
        <v>2319</v>
      </c>
      <c r="J75" s="382" t="s">
        <v>2324</v>
      </c>
      <c r="K75" s="382" t="s">
        <v>2343</v>
      </c>
      <c r="L75" s="384">
        <v>42172</v>
      </c>
    </row>
    <row r="76" spans="1:12">
      <c r="A76" s="382" t="s">
        <v>2461</v>
      </c>
      <c r="B76" s="382" t="s">
        <v>2462</v>
      </c>
      <c r="C76" s="382" t="s">
        <v>2336</v>
      </c>
      <c r="D76" s="382" t="s">
        <v>2333</v>
      </c>
      <c r="E76" s="382" t="s">
        <v>2337</v>
      </c>
      <c r="F76" s="383" t="s">
        <v>2337</v>
      </c>
      <c r="G76" s="382" t="s">
        <v>2319</v>
      </c>
      <c r="H76" s="382" t="s">
        <v>2323</v>
      </c>
      <c r="I76" s="382" t="s">
        <v>2319</v>
      </c>
      <c r="J76" s="382" t="s">
        <v>2338</v>
      </c>
      <c r="K76" s="382" t="s">
        <v>16</v>
      </c>
      <c r="L76" s="384">
        <v>42171</v>
      </c>
    </row>
    <row r="77" spans="1:12">
      <c r="A77" s="382" t="s">
        <v>2463</v>
      </c>
      <c r="B77" s="382" t="s">
        <v>2464</v>
      </c>
      <c r="C77" s="382" t="s">
        <v>2316</v>
      </c>
      <c r="D77" s="382" t="s">
        <v>2333</v>
      </c>
      <c r="F77" s="383" t="s">
        <v>2318</v>
      </c>
      <c r="G77" s="382" t="s">
        <v>2319</v>
      </c>
      <c r="H77" s="382" t="s">
        <v>2319</v>
      </c>
      <c r="I77" s="382" t="s">
        <v>2319</v>
      </c>
      <c r="J77" s="382" t="s">
        <v>2320</v>
      </c>
      <c r="K77" s="382" t="s">
        <v>2316</v>
      </c>
      <c r="L77" s="384">
        <v>42174</v>
      </c>
    </row>
    <row r="78" spans="1:12">
      <c r="A78" s="382" t="s">
        <v>2465</v>
      </c>
      <c r="B78" s="382" t="s">
        <v>2466</v>
      </c>
      <c r="C78" s="382" t="s">
        <v>1621</v>
      </c>
      <c r="D78" s="382" t="s">
        <v>2329</v>
      </c>
      <c r="F78" s="383" t="s">
        <v>13</v>
      </c>
      <c r="G78" s="382" t="s">
        <v>2323</v>
      </c>
      <c r="H78" s="382" t="s">
        <v>2323</v>
      </c>
      <c r="I78" s="382" t="s">
        <v>2319</v>
      </c>
      <c r="J78" s="382" t="s">
        <v>2324</v>
      </c>
      <c r="K78" s="382" t="s">
        <v>2343</v>
      </c>
      <c r="L78" s="384">
        <v>42172</v>
      </c>
    </row>
    <row r="79" spans="1:12">
      <c r="A79" s="382" t="s">
        <v>2467</v>
      </c>
      <c r="B79" s="382" t="s">
        <v>2468</v>
      </c>
      <c r="C79" s="382" t="s">
        <v>101</v>
      </c>
      <c r="D79" s="382" t="s">
        <v>352</v>
      </c>
      <c r="F79" s="383" t="s">
        <v>13</v>
      </c>
      <c r="G79" s="382" t="s">
        <v>2323</v>
      </c>
      <c r="H79" s="382" t="s">
        <v>2323</v>
      </c>
      <c r="I79" s="382" t="s">
        <v>2319</v>
      </c>
      <c r="J79" s="382" t="s">
        <v>2320</v>
      </c>
      <c r="K79" s="382" t="s">
        <v>101</v>
      </c>
      <c r="L79" s="384">
        <v>42172</v>
      </c>
    </row>
    <row r="80" spans="1:12">
      <c r="A80" s="382" t="s">
        <v>2469</v>
      </c>
      <c r="B80" s="382" t="s">
        <v>2470</v>
      </c>
      <c r="C80" s="382" t="s">
        <v>101</v>
      </c>
      <c r="D80" s="382" t="s">
        <v>2329</v>
      </c>
      <c r="F80" s="383" t="s">
        <v>13</v>
      </c>
      <c r="G80" s="382" t="s">
        <v>2323</v>
      </c>
      <c r="H80" s="382" t="s">
        <v>2323</v>
      </c>
      <c r="I80" s="382" t="s">
        <v>2319</v>
      </c>
      <c r="J80" s="382" t="s">
        <v>2320</v>
      </c>
      <c r="K80" s="382" t="s">
        <v>101</v>
      </c>
      <c r="L80" s="384">
        <v>42171</v>
      </c>
    </row>
    <row r="81" spans="1:12">
      <c r="A81" s="382" t="s">
        <v>2471</v>
      </c>
      <c r="B81" s="382" t="s">
        <v>2472</v>
      </c>
      <c r="C81" s="382" t="s">
        <v>2343</v>
      </c>
      <c r="D81" s="382" t="s">
        <v>2317</v>
      </c>
      <c r="F81" s="383" t="s">
        <v>13</v>
      </c>
      <c r="G81" s="382" t="s">
        <v>2323</v>
      </c>
      <c r="H81" s="382" t="s">
        <v>2323</v>
      </c>
      <c r="I81" s="382" t="s">
        <v>2319</v>
      </c>
      <c r="J81" s="382" t="s">
        <v>2324</v>
      </c>
      <c r="K81" s="382" t="s">
        <v>2343</v>
      </c>
      <c r="L81" s="384">
        <v>42172</v>
      </c>
    </row>
    <row r="82" spans="1:12">
      <c r="A82" s="382" t="s">
        <v>2473</v>
      </c>
      <c r="B82" s="382" t="s">
        <v>2474</v>
      </c>
      <c r="C82" s="382" t="s">
        <v>2336</v>
      </c>
      <c r="D82" s="382" t="s">
        <v>2329</v>
      </c>
      <c r="E82" s="382" t="s">
        <v>2337</v>
      </c>
      <c r="F82" s="383" t="s">
        <v>2337</v>
      </c>
      <c r="G82" s="382" t="s">
        <v>2319</v>
      </c>
      <c r="H82" s="382" t="s">
        <v>2319</v>
      </c>
      <c r="I82" s="382" t="s">
        <v>2319</v>
      </c>
      <c r="J82" s="382" t="s">
        <v>2338</v>
      </c>
      <c r="K82" s="382" t="s">
        <v>16</v>
      </c>
      <c r="L82" s="384">
        <v>42171</v>
      </c>
    </row>
    <row r="83" spans="1:12">
      <c r="A83" s="382" t="s">
        <v>2475</v>
      </c>
      <c r="B83" s="382" t="s">
        <v>2476</v>
      </c>
      <c r="C83" s="382" t="s">
        <v>1253</v>
      </c>
      <c r="D83" s="382" t="s">
        <v>2333</v>
      </c>
      <c r="E83" s="382" t="s">
        <v>24</v>
      </c>
      <c r="F83" s="383" t="s">
        <v>24</v>
      </c>
      <c r="G83" s="382" t="s">
        <v>2319</v>
      </c>
      <c r="H83" s="382" t="s">
        <v>2323</v>
      </c>
      <c r="I83" s="382" t="s">
        <v>2319</v>
      </c>
      <c r="J83" s="382" t="s">
        <v>2338</v>
      </c>
      <c r="K83" s="382" t="s">
        <v>16</v>
      </c>
      <c r="L83" s="384">
        <v>42171</v>
      </c>
    </row>
    <row r="84" spans="1:12">
      <c r="A84" s="382" t="s">
        <v>2477</v>
      </c>
      <c r="B84" s="382" t="s">
        <v>2478</v>
      </c>
      <c r="C84" s="382" t="s">
        <v>101</v>
      </c>
      <c r="D84" s="382" t="s">
        <v>2317</v>
      </c>
      <c r="F84" s="383" t="s">
        <v>13</v>
      </c>
      <c r="G84" s="382" t="s">
        <v>2323</v>
      </c>
      <c r="H84" s="382" t="s">
        <v>2323</v>
      </c>
      <c r="I84" s="382" t="s">
        <v>2319</v>
      </c>
      <c r="J84" s="382" t="s">
        <v>2324</v>
      </c>
      <c r="K84" s="382" t="s">
        <v>101</v>
      </c>
      <c r="L84" s="384">
        <v>42171</v>
      </c>
    </row>
    <row r="85" spans="1:12">
      <c r="A85" s="382" t="s">
        <v>2479</v>
      </c>
      <c r="B85" s="382" t="s">
        <v>2480</v>
      </c>
      <c r="C85" s="382" t="s">
        <v>810</v>
      </c>
      <c r="D85" s="382" t="s">
        <v>2422</v>
      </c>
      <c r="F85" s="383" t="s">
        <v>13</v>
      </c>
      <c r="G85" s="382" t="s">
        <v>2323</v>
      </c>
      <c r="H85" s="382" t="s">
        <v>2323</v>
      </c>
      <c r="I85" s="382" t="s">
        <v>2319</v>
      </c>
      <c r="J85" s="382" t="s">
        <v>2324</v>
      </c>
      <c r="K85" s="382" t="s">
        <v>810</v>
      </c>
      <c r="L85" s="384">
        <v>42172</v>
      </c>
    </row>
    <row r="86" spans="1:12">
      <c r="A86" s="382" t="s">
        <v>2481</v>
      </c>
      <c r="B86" s="382" t="s">
        <v>2482</v>
      </c>
      <c r="C86" s="382" t="s">
        <v>1621</v>
      </c>
      <c r="D86" s="382" t="s">
        <v>2329</v>
      </c>
      <c r="F86" s="383" t="s">
        <v>13</v>
      </c>
      <c r="G86" s="382" t="s">
        <v>2323</v>
      </c>
      <c r="H86" s="382" t="s">
        <v>2323</v>
      </c>
      <c r="I86" s="382" t="s">
        <v>2319</v>
      </c>
      <c r="J86" s="382" t="s">
        <v>2324</v>
      </c>
      <c r="K86" s="382" t="s">
        <v>2354</v>
      </c>
      <c r="L86" s="384">
        <v>42172</v>
      </c>
    </row>
    <row r="87" spans="1:12">
      <c r="A87" s="382" t="s">
        <v>2483</v>
      </c>
      <c r="B87" s="382" t="s">
        <v>2484</v>
      </c>
      <c r="C87" s="382" t="s">
        <v>1323</v>
      </c>
      <c r="D87" s="382" t="s">
        <v>2317</v>
      </c>
      <c r="F87" s="383" t="s">
        <v>13</v>
      </c>
      <c r="G87" s="382" t="s">
        <v>2323</v>
      </c>
      <c r="H87" s="382" t="s">
        <v>2323</v>
      </c>
      <c r="I87" s="382" t="s">
        <v>2319</v>
      </c>
      <c r="J87" s="382" t="s">
        <v>2320</v>
      </c>
      <c r="K87" s="382" t="s">
        <v>2346</v>
      </c>
      <c r="L87" s="384">
        <v>42172</v>
      </c>
    </row>
    <row r="88" spans="1:12">
      <c r="A88" s="382" t="s">
        <v>2485</v>
      </c>
      <c r="B88" s="382" t="s">
        <v>2486</v>
      </c>
      <c r="C88" s="382" t="s">
        <v>27</v>
      </c>
      <c r="D88" s="382" t="s">
        <v>2317</v>
      </c>
      <c r="F88" s="383" t="s">
        <v>13</v>
      </c>
      <c r="G88" s="382" t="s">
        <v>2323</v>
      </c>
      <c r="H88" s="382" t="s">
        <v>2323</v>
      </c>
      <c r="I88" s="382" t="s">
        <v>2319</v>
      </c>
      <c r="J88" s="382" t="s">
        <v>2320</v>
      </c>
      <c r="K88" s="382" t="s">
        <v>2330</v>
      </c>
      <c r="L88" s="384">
        <v>42171</v>
      </c>
    </row>
    <row r="89" spans="1:12">
      <c r="A89" s="382" t="s">
        <v>2487</v>
      </c>
      <c r="B89" s="382" t="s">
        <v>2488</v>
      </c>
      <c r="C89" s="382" t="s">
        <v>101</v>
      </c>
      <c r="D89" s="382" t="s">
        <v>2333</v>
      </c>
      <c r="F89" s="383" t="s">
        <v>13</v>
      </c>
      <c r="G89" s="382" t="s">
        <v>2323</v>
      </c>
      <c r="H89" s="382" t="s">
        <v>2323</v>
      </c>
      <c r="I89" s="382" t="s">
        <v>2319</v>
      </c>
      <c r="J89" s="382" t="s">
        <v>2320</v>
      </c>
      <c r="K89" s="382" t="s">
        <v>101</v>
      </c>
      <c r="L89" s="384">
        <v>42171</v>
      </c>
    </row>
    <row r="90" spans="1:12">
      <c r="A90" s="382" t="s">
        <v>1334</v>
      </c>
      <c r="B90" s="382" t="s">
        <v>1335</v>
      </c>
      <c r="C90" s="382" t="s">
        <v>1323</v>
      </c>
      <c r="D90" s="382" t="s">
        <v>352</v>
      </c>
      <c r="F90" s="383" t="s">
        <v>13</v>
      </c>
      <c r="G90" s="382" t="s">
        <v>2323</v>
      </c>
      <c r="H90" s="382" t="s">
        <v>2319</v>
      </c>
      <c r="I90" s="382" t="s">
        <v>2319</v>
      </c>
      <c r="J90" s="382" t="s">
        <v>2320</v>
      </c>
      <c r="K90" s="382" t="s">
        <v>2316</v>
      </c>
      <c r="L90" s="384">
        <v>42174</v>
      </c>
    </row>
    <row r="91" spans="1:12">
      <c r="A91" s="382" t="s">
        <v>2489</v>
      </c>
      <c r="B91" s="382" t="s">
        <v>2490</v>
      </c>
      <c r="C91" s="382" t="s">
        <v>810</v>
      </c>
      <c r="D91" s="382" t="s">
        <v>2329</v>
      </c>
      <c r="F91" s="383" t="s">
        <v>13</v>
      </c>
      <c r="G91" s="382" t="s">
        <v>2323</v>
      </c>
      <c r="H91" s="382" t="s">
        <v>2323</v>
      </c>
      <c r="I91" s="382" t="s">
        <v>2319</v>
      </c>
      <c r="J91" s="382" t="s">
        <v>2324</v>
      </c>
      <c r="K91" s="382" t="s">
        <v>810</v>
      </c>
      <c r="L91" s="384">
        <v>42172</v>
      </c>
    </row>
    <row r="92" spans="1:12">
      <c r="A92" s="382" t="s">
        <v>1628</v>
      </c>
      <c r="B92" s="382" t="s">
        <v>1629</v>
      </c>
      <c r="C92" s="382" t="s">
        <v>1621</v>
      </c>
      <c r="D92" s="382" t="s">
        <v>2317</v>
      </c>
      <c r="F92" s="383" t="s">
        <v>13</v>
      </c>
      <c r="G92" s="382" t="s">
        <v>2323</v>
      </c>
      <c r="H92" s="382" t="s">
        <v>2323</v>
      </c>
      <c r="I92" s="382" t="s">
        <v>2319</v>
      </c>
      <c r="J92" s="382" t="s">
        <v>2320</v>
      </c>
      <c r="K92" s="382" t="s">
        <v>1621</v>
      </c>
      <c r="L92" s="384">
        <v>42171</v>
      </c>
    </row>
    <row r="93" spans="1:12">
      <c r="A93" s="382" t="s">
        <v>2491</v>
      </c>
      <c r="B93" s="382" t="s">
        <v>2492</v>
      </c>
      <c r="C93" s="382" t="s">
        <v>1846</v>
      </c>
      <c r="D93" s="382" t="s">
        <v>2317</v>
      </c>
      <c r="F93" s="383" t="s">
        <v>13</v>
      </c>
      <c r="G93" s="382" t="s">
        <v>2323</v>
      </c>
      <c r="H93" s="382" t="s">
        <v>2323</v>
      </c>
      <c r="I93" s="382" t="s">
        <v>2319</v>
      </c>
      <c r="J93" s="382" t="s">
        <v>2324</v>
      </c>
      <c r="K93" s="382" t="s">
        <v>1846</v>
      </c>
      <c r="L93" s="384">
        <v>42171</v>
      </c>
    </row>
    <row r="94" spans="1:12">
      <c r="A94" s="382" t="s">
        <v>2493</v>
      </c>
      <c r="B94" s="382" t="s">
        <v>2494</v>
      </c>
      <c r="C94" s="382" t="s">
        <v>1846</v>
      </c>
      <c r="D94" s="382" t="s">
        <v>2329</v>
      </c>
      <c r="F94" s="383" t="s">
        <v>13</v>
      </c>
      <c r="G94" s="382" t="s">
        <v>2323</v>
      </c>
      <c r="H94" s="382" t="s">
        <v>2323</v>
      </c>
      <c r="I94" s="382" t="s">
        <v>2319</v>
      </c>
      <c r="J94" s="382" t="s">
        <v>2324</v>
      </c>
      <c r="K94" s="382" t="s">
        <v>1846</v>
      </c>
      <c r="L94" s="384">
        <v>42171</v>
      </c>
    </row>
    <row r="95" spans="1:12">
      <c r="A95" s="382" t="s">
        <v>2495</v>
      </c>
      <c r="B95" s="382" t="s">
        <v>2496</v>
      </c>
      <c r="C95" s="382" t="s">
        <v>31</v>
      </c>
      <c r="D95" s="382" t="s">
        <v>2329</v>
      </c>
      <c r="E95" s="382" t="s">
        <v>20</v>
      </c>
      <c r="F95" s="383" t="s">
        <v>24</v>
      </c>
      <c r="G95" s="382" t="s">
        <v>2319</v>
      </c>
      <c r="H95" s="382" t="s">
        <v>2323</v>
      </c>
      <c r="I95" s="382" t="s">
        <v>2319</v>
      </c>
      <c r="J95" s="382" t="s">
        <v>2320</v>
      </c>
      <c r="K95" s="382" t="s">
        <v>2330</v>
      </c>
      <c r="L95" s="384">
        <v>42171</v>
      </c>
    </row>
    <row r="96" spans="1:12">
      <c r="A96" s="382" t="s">
        <v>2497</v>
      </c>
      <c r="B96" s="382" t="s">
        <v>2498</v>
      </c>
      <c r="C96" s="382" t="s">
        <v>31</v>
      </c>
      <c r="D96" s="382" t="s">
        <v>2329</v>
      </c>
      <c r="E96" s="382" t="s">
        <v>20</v>
      </c>
      <c r="F96" s="383" t="s">
        <v>24</v>
      </c>
      <c r="G96" s="382" t="s">
        <v>2319</v>
      </c>
      <c r="H96" s="382" t="s">
        <v>2323</v>
      </c>
      <c r="I96" s="382" t="s">
        <v>2319</v>
      </c>
      <c r="J96" s="382" t="s">
        <v>2320</v>
      </c>
      <c r="K96" s="382" t="s">
        <v>2330</v>
      </c>
      <c r="L96" s="384">
        <v>42171</v>
      </c>
    </row>
    <row r="97" spans="1:13">
      <c r="A97" s="382" t="s">
        <v>811</v>
      </c>
      <c r="B97" s="382" t="s">
        <v>812</v>
      </c>
      <c r="C97" s="382" t="s">
        <v>810</v>
      </c>
      <c r="D97" s="382" t="s">
        <v>2333</v>
      </c>
      <c r="F97" s="383" t="s">
        <v>13</v>
      </c>
      <c r="G97" s="382" t="s">
        <v>2323</v>
      </c>
      <c r="H97" s="382" t="s">
        <v>2323</v>
      </c>
      <c r="I97" s="382" t="s">
        <v>2319</v>
      </c>
      <c r="J97" s="382" t="s">
        <v>2324</v>
      </c>
      <c r="K97" s="382" t="s">
        <v>810</v>
      </c>
      <c r="L97" s="384">
        <v>42172</v>
      </c>
    </row>
    <row r="98" spans="1:13">
      <c r="A98" s="382" t="s">
        <v>2499</v>
      </c>
      <c r="B98" s="382" t="s">
        <v>2500</v>
      </c>
      <c r="C98" s="382" t="s">
        <v>101</v>
      </c>
      <c r="D98" s="382" t="s">
        <v>2317</v>
      </c>
      <c r="F98" s="383" t="s">
        <v>13</v>
      </c>
      <c r="G98" s="382" t="s">
        <v>2323</v>
      </c>
      <c r="H98" s="382" t="s">
        <v>2323</v>
      </c>
      <c r="I98" s="382" t="s">
        <v>2319</v>
      </c>
      <c r="J98" s="382" t="s">
        <v>2320</v>
      </c>
      <c r="K98" s="382" t="s">
        <v>101</v>
      </c>
      <c r="L98" s="384">
        <v>42171</v>
      </c>
    </row>
    <row r="99" spans="1:13">
      <c r="A99" s="382" t="s">
        <v>2501</v>
      </c>
      <c r="B99" s="382" t="s">
        <v>2502</v>
      </c>
      <c r="C99" s="382" t="s">
        <v>1846</v>
      </c>
      <c r="D99" s="382" t="s">
        <v>132</v>
      </c>
      <c r="F99" s="383" t="s">
        <v>13</v>
      </c>
      <c r="G99" s="382" t="s">
        <v>2323</v>
      </c>
      <c r="H99" s="382" t="s">
        <v>2323</v>
      </c>
      <c r="I99" s="382" t="s">
        <v>2319</v>
      </c>
      <c r="J99" s="382" t="s">
        <v>2324</v>
      </c>
      <c r="K99" s="382" t="s">
        <v>1846</v>
      </c>
      <c r="L99" s="384">
        <v>42171</v>
      </c>
    </row>
    <row r="100" spans="1:13">
      <c r="A100" s="382" t="s">
        <v>2503</v>
      </c>
      <c r="B100" s="382" t="s">
        <v>2504</v>
      </c>
      <c r="C100" s="382" t="s">
        <v>1846</v>
      </c>
      <c r="D100" s="382" t="s">
        <v>2333</v>
      </c>
      <c r="F100" s="383" t="s">
        <v>13</v>
      </c>
      <c r="G100" s="382" t="s">
        <v>2323</v>
      </c>
      <c r="H100" s="382" t="s">
        <v>2323</v>
      </c>
      <c r="I100" s="382" t="s">
        <v>2319</v>
      </c>
      <c r="J100" s="382" t="s">
        <v>2324</v>
      </c>
      <c r="K100" s="382" t="s">
        <v>1846</v>
      </c>
      <c r="L100" s="384">
        <v>42171</v>
      </c>
    </row>
    <row r="101" spans="1:13">
      <c r="A101" s="382" t="s">
        <v>2505</v>
      </c>
      <c r="B101" s="382" t="s">
        <v>2506</v>
      </c>
      <c r="C101" s="382" t="s">
        <v>810</v>
      </c>
      <c r="D101" s="382" t="s">
        <v>2366</v>
      </c>
      <c r="E101" s="382" t="s">
        <v>2367</v>
      </c>
      <c r="F101" s="383" t="s">
        <v>24</v>
      </c>
      <c r="G101" s="382" t="s">
        <v>2319</v>
      </c>
      <c r="H101" s="382" t="s">
        <v>2323</v>
      </c>
      <c r="I101" s="382" t="s">
        <v>2319</v>
      </c>
      <c r="J101" s="382" t="s">
        <v>2324</v>
      </c>
      <c r="K101" s="382" t="s">
        <v>810</v>
      </c>
      <c r="L101" s="384">
        <v>42172</v>
      </c>
    </row>
    <row r="102" spans="1:13">
      <c r="A102" s="382" t="s">
        <v>2507</v>
      </c>
      <c r="B102" s="382" t="s">
        <v>2508</v>
      </c>
      <c r="C102" s="382" t="s">
        <v>810</v>
      </c>
      <c r="D102" s="382" t="s">
        <v>2329</v>
      </c>
      <c r="F102" s="383" t="s">
        <v>13</v>
      </c>
      <c r="G102" s="382" t="s">
        <v>2323</v>
      </c>
      <c r="H102" s="382" t="s">
        <v>2323</v>
      </c>
      <c r="I102" s="382" t="s">
        <v>2319</v>
      </c>
      <c r="J102" s="382" t="s">
        <v>2324</v>
      </c>
      <c r="K102" s="382" t="s">
        <v>810</v>
      </c>
      <c r="L102" s="384">
        <v>42172</v>
      </c>
    </row>
    <row r="103" spans="1:13">
      <c r="A103" s="382" t="s">
        <v>2509</v>
      </c>
      <c r="B103" s="382" t="s">
        <v>2510</v>
      </c>
      <c r="C103" s="382" t="s">
        <v>810</v>
      </c>
      <c r="D103" s="382" t="s">
        <v>2329</v>
      </c>
      <c r="F103" s="383" t="s">
        <v>13</v>
      </c>
      <c r="G103" s="382" t="s">
        <v>2323</v>
      </c>
      <c r="H103" s="382" t="s">
        <v>2323</v>
      </c>
      <c r="I103" s="382" t="s">
        <v>2319</v>
      </c>
      <c r="J103" s="382" t="s">
        <v>2324</v>
      </c>
      <c r="K103" s="382" t="s">
        <v>810</v>
      </c>
      <c r="L103" s="384">
        <v>42172</v>
      </c>
    </row>
    <row r="104" spans="1:13">
      <c r="A104" s="382" t="s">
        <v>2511</v>
      </c>
      <c r="B104" s="382" t="s">
        <v>2512</v>
      </c>
      <c r="C104" s="382" t="s">
        <v>957</v>
      </c>
      <c r="D104" s="382" t="s">
        <v>2333</v>
      </c>
      <c r="F104" s="383" t="s">
        <v>13</v>
      </c>
      <c r="G104" s="382" t="s">
        <v>2323</v>
      </c>
      <c r="H104" s="382" t="s">
        <v>2323</v>
      </c>
      <c r="I104" s="382" t="s">
        <v>2319</v>
      </c>
      <c r="J104" s="382" t="s">
        <v>2320</v>
      </c>
      <c r="K104" s="382" t="s">
        <v>2376</v>
      </c>
      <c r="L104" s="384">
        <v>42171</v>
      </c>
    </row>
    <row r="105" spans="1:13">
      <c r="A105" s="382" t="s">
        <v>2513</v>
      </c>
      <c r="B105" s="382" t="s">
        <v>2514</v>
      </c>
      <c r="C105" s="382" t="s">
        <v>957</v>
      </c>
      <c r="D105" s="382" t="s">
        <v>2333</v>
      </c>
      <c r="F105" s="383" t="s">
        <v>13</v>
      </c>
      <c r="G105" s="382" t="s">
        <v>2323</v>
      </c>
      <c r="H105" s="382" t="s">
        <v>2323</v>
      </c>
      <c r="I105" s="382" t="s">
        <v>2319</v>
      </c>
      <c r="J105" s="382" t="s">
        <v>2320</v>
      </c>
      <c r="K105" s="382" t="s">
        <v>2376</v>
      </c>
      <c r="L105" s="384">
        <v>42171</v>
      </c>
    </row>
    <row r="106" spans="1:13">
      <c r="A106" s="382" t="s">
        <v>2515</v>
      </c>
      <c r="B106" s="382" t="s">
        <v>2516</v>
      </c>
      <c r="C106" s="382" t="s">
        <v>810</v>
      </c>
      <c r="D106" s="382" t="s">
        <v>2333</v>
      </c>
      <c r="F106" s="383" t="s">
        <v>13</v>
      </c>
      <c r="G106" s="382" t="s">
        <v>2323</v>
      </c>
      <c r="H106" s="382" t="s">
        <v>2323</v>
      </c>
      <c r="I106" s="382" t="s">
        <v>2319</v>
      </c>
      <c r="J106" s="382" t="s">
        <v>2324</v>
      </c>
      <c r="K106" s="382" t="s">
        <v>810</v>
      </c>
      <c r="L106" s="384">
        <v>42172</v>
      </c>
    </row>
    <row r="107" spans="1:13">
      <c r="A107" s="382" t="s">
        <v>2517</v>
      </c>
      <c r="B107" s="382" t="s">
        <v>2518</v>
      </c>
      <c r="C107" s="382" t="s">
        <v>2343</v>
      </c>
      <c r="D107" s="382" t="s">
        <v>2333</v>
      </c>
      <c r="F107" s="383" t="s">
        <v>13</v>
      </c>
      <c r="G107" s="382" t="s">
        <v>2323</v>
      </c>
      <c r="H107" s="382" t="s">
        <v>2323</v>
      </c>
      <c r="I107" s="382" t="s">
        <v>2319</v>
      </c>
      <c r="J107" s="382" t="s">
        <v>2320</v>
      </c>
      <c r="K107" s="382" t="s">
        <v>2343</v>
      </c>
      <c r="L107" s="384">
        <v>42172</v>
      </c>
    </row>
    <row r="108" spans="1:13">
      <c r="A108" s="382" t="s">
        <v>591</v>
      </c>
      <c r="B108" s="382" t="s">
        <v>592</v>
      </c>
      <c r="C108" s="382" t="s">
        <v>590</v>
      </c>
      <c r="D108" s="382" t="s">
        <v>594</v>
      </c>
      <c r="F108" s="383" t="s">
        <v>13</v>
      </c>
      <c r="G108" s="382" t="s">
        <v>2323</v>
      </c>
      <c r="H108" s="382" t="s">
        <v>2323</v>
      </c>
      <c r="I108" s="382" t="s">
        <v>2319</v>
      </c>
      <c r="J108" s="382" t="s">
        <v>2324</v>
      </c>
      <c r="K108" s="382" t="s">
        <v>2343</v>
      </c>
      <c r="L108" s="384">
        <v>42172</v>
      </c>
      <c r="M108" s="382" t="s">
        <v>2519</v>
      </c>
    </row>
    <row r="109" spans="1:13">
      <c r="A109" s="382" t="s">
        <v>2520</v>
      </c>
      <c r="B109" s="382" t="s">
        <v>2521</v>
      </c>
      <c r="C109" s="382" t="s">
        <v>590</v>
      </c>
      <c r="D109" s="382" t="s">
        <v>2317</v>
      </c>
      <c r="F109" s="383" t="s">
        <v>13</v>
      </c>
      <c r="G109" s="382" t="s">
        <v>2323</v>
      </c>
      <c r="H109" s="382" t="s">
        <v>2323</v>
      </c>
      <c r="I109" s="382" t="s">
        <v>2319</v>
      </c>
      <c r="J109" s="382" t="s">
        <v>2320</v>
      </c>
      <c r="K109" s="382" t="s">
        <v>590</v>
      </c>
      <c r="L109" s="384">
        <v>42171</v>
      </c>
    </row>
    <row r="110" spans="1:13">
      <c r="A110" s="382" t="s">
        <v>2522</v>
      </c>
      <c r="B110" s="382" t="s">
        <v>2523</v>
      </c>
      <c r="C110" s="382" t="s">
        <v>2343</v>
      </c>
      <c r="D110" s="382" t="s">
        <v>352</v>
      </c>
      <c r="F110" s="383" t="s">
        <v>13</v>
      </c>
      <c r="G110" s="382" t="s">
        <v>2323</v>
      </c>
      <c r="H110" s="382" t="s">
        <v>2323</v>
      </c>
      <c r="I110" s="382" t="s">
        <v>2319</v>
      </c>
      <c r="J110" s="382" t="s">
        <v>2324</v>
      </c>
      <c r="K110" s="382" t="s">
        <v>2343</v>
      </c>
      <c r="L110" s="384">
        <v>42172</v>
      </c>
    </row>
    <row r="111" spans="1:13">
      <c r="A111" s="382" t="s">
        <v>2524</v>
      </c>
      <c r="B111" s="382" t="s">
        <v>2525</v>
      </c>
      <c r="C111" s="382" t="s">
        <v>2336</v>
      </c>
      <c r="D111" s="382" t="s">
        <v>352</v>
      </c>
      <c r="E111" s="382" t="s">
        <v>2337</v>
      </c>
      <c r="F111" s="383" t="s">
        <v>2337</v>
      </c>
      <c r="G111" s="382" t="s">
        <v>2319</v>
      </c>
      <c r="H111" s="382" t="s">
        <v>2319</v>
      </c>
      <c r="I111" s="382" t="s">
        <v>2319</v>
      </c>
      <c r="J111" s="382" t="s">
        <v>2320</v>
      </c>
      <c r="K111" s="382" t="s">
        <v>2316</v>
      </c>
      <c r="L111" s="384">
        <v>42174</v>
      </c>
    </row>
    <row r="112" spans="1:13">
      <c r="A112" s="382" t="s">
        <v>2526</v>
      </c>
      <c r="B112" s="382" t="s">
        <v>2527</v>
      </c>
      <c r="C112" s="382" t="s">
        <v>590</v>
      </c>
      <c r="D112" s="382" t="s">
        <v>2317</v>
      </c>
      <c r="F112" s="383" t="s">
        <v>13</v>
      </c>
      <c r="G112" s="382" t="s">
        <v>2323</v>
      </c>
      <c r="H112" s="382" t="s">
        <v>2323</v>
      </c>
      <c r="I112" s="382" t="s">
        <v>2319</v>
      </c>
      <c r="J112" s="382" t="s">
        <v>2320</v>
      </c>
      <c r="K112" s="382" t="s">
        <v>590</v>
      </c>
      <c r="L112" s="384">
        <v>42171</v>
      </c>
    </row>
    <row r="113" spans="1:13">
      <c r="A113" s="382" t="s">
        <v>2528</v>
      </c>
      <c r="B113" s="382" t="s">
        <v>2529</v>
      </c>
      <c r="C113" s="382" t="s">
        <v>2343</v>
      </c>
      <c r="D113" s="382" t="s">
        <v>2422</v>
      </c>
      <c r="F113" s="383" t="s">
        <v>13</v>
      </c>
      <c r="G113" s="382" t="s">
        <v>2323</v>
      </c>
      <c r="H113" s="382" t="s">
        <v>2323</v>
      </c>
      <c r="I113" s="382" t="s">
        <v>2319</v>
      </c>
      <c r="J113" s="382" t="s">
        <v>2324</v>
      </c>
      <c r="K113" s="382" t="s">
        <v>2343</v>
      </c>
      <c r="L113" s="384">
        <v>42172</v>
      </c>
    </row>
    <row r="114" spans="1:13">
      <c r="A114" s="382" t="s">
        <v>2530</v>
      </c>
      <c r="B114" s="382" t="s">
        <v>2531</v>
      </c>
      <c r="C114" s="382" t="s">
        <v>2343</v>
      </c>
      <c r="D114" s="382" t="s">
        <v>2329</v>
      </c>
      <c r="F114" s="383" t="s">
        <v>13</v>
      </c>
      <c r="G114" s="382" t="s">
        <v>2323</v>
      </c>
      <c r="H114" s="382" t="s">
        <v>2323</v>
      </c>
      <c r="I114" s="382" t="s">
        <v>2319</v>
      </c>
      <c r="J114" s="382" t="s">
        <v>2324</v>
      </c>
      <c r="K114" s="382" t="s">
        <v>2343</v>
      </c>
      <c r="L114" s="384">
        <v>42172</v>
      </c>
    </row>
    <row r="115" spans="1:13">
      <c r="A115" s="382" t="s">
        <v>2532</v>
      </c>
      <c r="B115" s="382" t="s">
        <v>2533</v>
      </c>
      <c r="C115" s="382" t="s">
        <v>590</v>
      </c>
      <c r="D115" s="382" t="s">
        <v>2329</v>
      </c>
      <c r="F115" s="383" t="s">
        <v>13</v>
      </c>
      <c r="G115" s="382" t="s">
        <v>2323</v>
      </c>
      <c r="H115" s="382" t="s">
        <v>2323</v>
      </c>
      <c r="I115" s="382" t="s">
        <v>2319</v>
      </c>
      <c r="J115" s="382" t="s">
        <v>2324</v>
      </c>
      <c r="K115" s="382" t="s">
        <v>2343</v>
      </c>
      <c r="L115" s="384">
        <v>42172</v>
      </c>
    </row>
    <row r="116" spans="1:13">
      <c r="A116" s="382" t="s">
        <v>2534</v>
      </c>
      <c r="B116" s="382" t="s">
        <v>2535</v>
      </c>
      <c r="C116" s="382" t="s">
        <v>590</v>
      </c>
      <c r="D116" s="382" t="s">
        <v>2536</v>
      </c>
      <c r="F116" s="383" t="s">
        <v>13</v>
      </c>
      <c r="G116" s="382" t="s">
        <v>2323</v>
      </c>
      <c r="H116" s="382" t="s">
        <v>2323</v>
      </c>
      <c r="I116" s="382" t="s">
        <v>2319</v>
      </c>
      <c r="J116" s="382" t="s">
        <v>2324</v>
      </c>
      <c r="K116" s="382" t="s">
        <v>2343</v>
      </c>
      <c r="L116" s="384">
        <v>42172</v>
      </c>
    </row>
    <row r="117" spans="1:13">
      <c r="A117" s="382" t="s">
        <v>2537</v>
      </c>
      <c r="B117" s="382" t="s">
        <v>2538</v>
      </c>
      <c r="C117" s="382" t="s">
        <v>590</v>
      </c>
      <c r="D117" s="382" t="s">
        <v>2333</v>
      </c>
      <c r="F117" s="383" t="s">
        <v>13</v>
      </c>
      <c r="G117" s="382" t="s">
        <v>2323</v>
      </c>
      <c r="H117" s="382" t="s">
        <v>2323</v>
      </c>
      <c r="I117" s="382" t="s">
        <v>2319</v>
      </c>
      <c r="J117" s="382" t="s">
        <v>2320</v>
      </c>
      <c r="K117" s="382" t="s">
        <v>590</v>
      </c>
      <c r="L117" s="384">
        <v>42171</v>
      </c>
    </row>
    <row r="118" spans="1:13">
      <c r="A118" s="382" t="s">
        <v>2539</v>
      </c>
      <c r="B118" s="382" t="s">
        <v>2540</v>
      </c>
      <c r="C118" s="382" t="s">
        <v>2343</v>
      </c>
      <c r="D118" s="382" t="s">
        <v>2329</v>
      </c>
      <c r="F118" s="383" t="s">
        <v>13</v>
      </c>
      <c r="G118" s="382" t="s">
        <v>2323</v>
      </c>
      <c r="H118" s="382" t="s">
        <v>2323</v>
      </c>
      <c r="I118" s="382" t="s">
        <v>2319</v>
      </c>
      <c r="J118" s="382" t="s">
        <v>2324</v>
      </c>
      <c r="K118" s="382" t="s">
        <v>2343</v>
      </c>
      <c r="L118" s="384">
        <v>42172</v>
      </c>
    </row>
    <row r="119" spans="1:13">
      <c r="A119" s="382" t="s">
        <v>2541</v>
      </c>
      <c r="B119" s="382" t="s">
        <v>2542</v>
      </c>
      <c r="C119" s="382" t="s">
        <v>590</v>
      </c>
      <c r="D119" s="382" t="s">
        <v>2329</v>
      </c>
      <c r="F119" s="383" t="s">
        <v>13</v>
      </c>
      <c r="G119" s="382" t="s">
        <v>2323</v>
      </c>
      <c r="H119" s="382" t="s">
        <v>2323</v>
      </c>
      <c r="I119" s="382" t="s">
        <v>2319</v>
      </c>
      <c r="J119" s="382" t="s">
        <v>2320</v>
      </c>
      <c r="K119" s="382" t="s">
        <v>590</v>
      </c>
      <c r="L119" s="384">
        <v>42171</v>
      </c>
    </row>
    <row r="120" spans="1:13">
      <c r="A120" s="382" t="s">
        <v>2543</v>
      </c>
      <c r="B120" s="382" t="s">
        <v>2544</v>
      </c>
      <c r="C120" s="382" t="s">
        <v>2343</v>
      </c>
      <c r="D120" s="382" t="s">
        <v>2317</v>
      </c>
      <c r="F120" s="383" t="s">
        <v>13</v>
      </c>
      <c r="G120" s="382" t="s">
        <v>2323</v>
      </c>
      <c r="H120" s="382" t="s">
        <v>2323</v>
      </c>
      <c r="I120" s="382" t="s">
        <v>2319</v>
      </c>
      <c r="J120" s="382" t="s">
        <v>2324</v>
      </c>
      <c r="K120" s="382" t="s">
        <v>2343</v>
      </c>
      <c r="L120" s="384">
        <v>42172</v>
      </c>
    </row>
    <row r="121" spans="1:13">
      <c r="A121" s="382" t="s">
        <v>2545</v>
      </c>
      <c r="B121" s="382" t="s">
        <v>2546</v>
      </c>
      <c r="C121" s="382" t="s">
        <v>27</v>
      </c>
      <c r="D121" s="382" t="s">
        <v>2333</v>
      </c>
      <c r="F121" s="383" t="s">
        <v>2337</v>
      </c>
      <c r="J121" s="382" t="s">
        <v>2320</v>
      </c>
      <c r="K121" s="382" t="s">
        <v>16</v>
      </c>
      <c r="L121" s="384">
        <v>42171</v>
      </c>
      <c r="M121" s="382" t="s">
        <v>2405</v>
      </c>
    </row>
    <row r="122" spans="1:13">
      <c r="A122" s="382" t="s">
        <v>606</v>
      </c>
      <c r="B122" s="382" t="s">
        <v>607</v>
      </c>
      <c r="C122" s="382" t="s">
        <v>590</v>
      </c>
      <c r="D122" s="382" t="s">
        <v>2329</v>
      </c>
      <c r="F122" s="383" t="s">
        <v>13</v>
      </c>
      <c r="G122" s="382" t="s">
        <v>2323</v>
      </c>
      <c r="H122" s="382" t="s">
        <v>2323</v>
      </c>
      <c r="I122" s="382" t="s">
        <v>2319</v>
      </c>
      <c r="J122" s="382" t="s">
        <v>2324</v>
      </c>
      <c r="K122" s="382" t="s">
        <v>2343</v>
      </c>
      <c r="L122" s="384">
        <v>42172</v>
      </c>
    </row>
    <row r="123" spans="1:13">
      <c r="A123" s="382" t="s">
        <v>2547</v>
      </c>
      <c r="B123" s="382" t="s">
        <v>2548</v>
      </c>
      <c r="C123" s="382" t="s">
        <v>101</v>
      </c>
      <c r="D123" s="382" t="s">
        <v>2329</v>
      </c>
      <c r="E123" s="382" t="s">
        <v>24</v>
      </c>
      <c r="F123" s="383" t="s">
        <v>24</v>
      </c>
      <c r="G123" s="382" t="s">
        <v>2319</v>
      </c>
      <c r="H123" s="382" t="s">
        <v>2323</v>
      </c>
      <c r="I123" s="382" t="s">
        <v>2319</v>
      </c>
      <c r="J123" s="382" t="s">
        <v>2324</v>
      </c>
      <c r="K123" s="382" t="s">
        <v>2343</v>
      </c>
      <c r="L123" s="384">
        <v>42172</v>
      </c>
    </row>
    <row r="124" spans="1:13">
      <c r="A124" s="382" t="s">
        <v>2549</v>
      </c>
      <c r="B124" s="382" t="s">
        <v>2550</v>
      </c>
      <c r="C124" s="382" t="s">
        <v>2343</v>
      </c>
      <c r="D124" s="382" t="s">
        <v>2329</v>
      </c>
      <c r="F124" s="383" t="s">
        <v>13</v>
      </c>
      <c r="G124" s="382" t="s">
        <v>2323</v>
      </c>
      <c r="H124" s="382" t="s">
        <v>2323</v>
      </c>
      <c r="I124" s="382" t="s">
        <v>2319</v>
      </c>
      <c r="J124" s="382" t="s">
        <v>2324</v>
      </c>
      <c r="K124" s="382" t="s">
        <v>2343</v>
      </c>
      <c r="L124" s="384">
        <v>42172</v>
      </c>
    </row>
    <row r="125" spans="1:13">
      <c r="A125" s="382" t="s">
        <v>2551</v>
      </c>
      <c r="B125" s="382" t="s">
        <v>2552</v>
      </c>
      <c r="C125" s="382" t="s">
        <v>590</v>
      </c>
      <c r="D125" s="382" t="s">
        <v>2329</v>
      </c>
      <c r="F125" s="383" t="s">
        <v>13</v>
      </c>
      <c r="G125" s="382" t="s">
        <v>2323</v>
      </c>
      <c r="H125" s="382" t="s">
        <v>2323</v>
      </c>
      <c r="I125" s="382" t="s">
        <v>2319</v>
      </c>
      <c r="J125" s="382" t="s">
        <v>2324</v>
      </c>
      <c r="K125" s="382" t="s">
        <v>2343</v>
      </c>
      <c r="L125" s="384">
        <v>42172</v>
      </c>
    </row>
    <row r="126" spans="1:13">
      <c r="A126" s="382" t="s">
        <v>2553</v>
      </c>
      <c r="B126" s="382" t="s">
        <v>2554</v>
      </c>
      <c r="C126" s="382" t="s">
        <v>590</v>
      </c>
      <c r="D126" s="382" t="s">
        <v>2329</v>
      </c>
      <c r="F126" s="383" t="s">
        <v>13</v>
      </c>
      <c r="G126" s="382" t="s">
        <v>2323</v>
      </c>
      <c r="H126" s="382" t="s">
        <v>2323</v>
      </c>
      <c r="I126" s="382" t="s">
        <v>2319</v>
      </c>
      <c r="J126" s="382" t="s">
        <v>2324</v>
      </c>
      <c r="K126" s="382" t="s">
        <v>2343</v>
      </c>
      <c r="L126" s="384">
        <v>42172</v>
      </c>
    </row>
    <row r="127" spans="1:13">
      <c r="A127" s="382" t="s">
        <v>2555</v>
      </c>
      <c r="B127" s="382" t="s">
        <v>2556</v>
      </c>
      <c r="C127" s="382" t="s">
        <v>2343</v>
      </c>
      <c r="D127" s="382" t="s">
        <v>2422</v>
      </c>
      <c r="F127" s="383" t="s">
        <v>13</v>
      </c>
      <c r="G127" s="382" t="s">
        <v>2323</v>
      </c>
      <c r="H127" s="382" t="s">
        <v>2323</v>
      </c>
      <c r="I127" s="382" t="s">
        <v>2319</v>
      </c>
      <c r="J127" s="382" t="s">
        <v>2324</v>
      </c>
      <c r="K127" s="382" t="s">
        <v>2343</v>
      </c>
      <c r="L127" s="384">
        <v>42172</v>
      </c>
    </row>
    <row r="128" spans="1:13">
      <c r="A128" s="382" t="s">
        <v>2557</v>
      </c>
      <c r="B128" s="382" t="s">
        <v>2558</v>
      </c>
      <c r="C128" s="382" t="s">
        <v>590</v>
      </c>
      <c r="D128" s="382" t="s">
        <v>2329</v>
      </c>
      <c r="F128" s="383" t="s">
        <v>13</v>
      </c>
      <c r="G128" s="382" t="s">
        <v>2323</v>
      </c>
      <c r="H128" s="382" t="s">
        <v>2323</v>
      </c>
      <c r="I128" s="382" t="s">
        <v>2319</v>
      </c>
      <c r="J128" s="382" t="s">
        <v>2324</v>
      </c>
      <c r="K128" s="382" t="s">
        <v>2343</v>
      </c>
      <c r="L128" s="384">
        <v>42172</v>
      </c>
    </row>
    <row r="129" spans="1:13">
      <c r="A129" s="382" t="s">
        <v>2559</v>
      </c>
      <c r="B129" s="382" t="s">
        <v>2560</v>
      </c>
      <c r="C129" s="382" t="s">
        <v>590</v>
      </c>
      <c r="D129" s="382" t="s">
        <v>2317</v>
      </c>
      <c r="F129" s="383" t="s">
        <v>13</v>
      </c>
      <c r="G129" s="382" t="s">
        <v>2323</v>
      </c>
      <c r="H129" s="382" t="s">
        <v>2323</v>
      </c>
      <c r="I129" s="382" t="s">
        <v>2319</v>
      </c>
      <c r="J129" s="382" t="s">
        <v>2324</v>
      </c>
      <c r="K129" s="382" t="s">
        <v>2343</v>
      </c>
      <c r="L129" s="384">
        <v>42172</v>
      </c>
    </row>
    <row r="130" spans="1:13">
      <c r="A130" s="382" t="s">
        <v>2561</v>
      </c>
      <c r="B130" s="382" t="s">
        <v>2562</v>
      </c>
      <c r="C130" s="382" t="s">
        <v>810</v>
      </c>
      <c r="D130" s="382" t="s">
        <v>2333</v>
      </c>
      <c r="F130" s="383" t="s">
        <v>13</v>
      </c>
      <c r="G130" s="382" t="s">
        <v>2323</v>
      </c>
      <c r="H130" s="382" t="s">
        <v>2323</v>
      </c>
      <c r="I130" s="382" t="s">
        <v>2319</v>
      </c>
      <c r="J130" s="382" t="s">
        <v>2324</v>
      </c>
      <c r="K130" s="382" t="s">
        <v>810</v>
      </c>
      <c r="L130" s="384">
        <v>42172</v>
      </c>
    </row>
    <row r="131" spans="1:13">
      <c r="A131" s="382" t="s">
        <v>2563</v>
      </c>
      <c r="B131" s="382" t="s">
        <v>2564</v>
      </c>
      <c r="C131" s="382" t="s">
        <v>810</v>
      </c>
      <c r="D131" s="382" t="s">
        <v>2317</v>
      </c>
      <c r="F131" s="383" t="s">
        <v>13</v>
      </c>
      <c r="G131" s="382" t="s">
        <v>2323</v>
      </c>
      <c r="H131" s="382" t="s">
        <v>2323</v>
      </c>
      <c r="I131" s="382" t="s">
        <v>2319</v>
      </c>
      <c r="J131" s="382" t="s">
        <v>2324</v>
      </c>
      <c r="K131" s="382" t="s">
        <v>810</v>
      </c>
      <c r="L131" s="384">
        <v>42172</v>
      </c>
    </row>
    <row r="132" spans="1:13">
      <c r="A132" s="382" t="s">
        <v>2565</v>
      </c>
      <c r="B132" s="382" t="s">
        <v>2566</v>
      </c>
      <c r="C132" s="382" t="s">
        <v>1133</v>
      </c>
      <c r="D132" s="382" t="s">
        <v>2333</v>
      </c>
      <c r="E132" s="382" t="s">
        <v>2367</v>
      </c>
      <c r="F132" s="383" t="s">
        <v>24</v>
      </c>
      <c r="G132" s="382" t="s">
        <v>2319</v>
      </c>
      <c r="H132" s="382" t="s">
        <v>2323</v>
      </c>
      <c r="I132" s="382" t="s">
        <v>2319</v>
      </c>
      <c r="J132" s="382" t="s">
        <v>2320</v>
      </c>
      <c r="K132" s="382" t="s">
        <v>1133</v>
      </c>
      <c r="L132" s="384">
        <v>42171</v>
      </c>
    </row>
    <row r="133" spans="1:13">
      <c r="A133" s="382" t="s">
        <v>2567</v>
      </c>
      <c r="B133" s="382" t="s">
        <v>2568</v>
      </c>
      <c r="C133" s="382" t="s">
        <v>1133</v>
      </c>
      <c r="D133" s="382" t="s">
        <v>2329</v>
      </c>
      <c r="E133" s="382" t="s">
        <v>2569</v>
      </c>
      <c r="F133" s="383" t="s">
        <v>2570</v>
      </c>
      <c r="G133" s="382" t="s">
        <v>2319</v>
      </c>
      <c r="H133" s="382" t="s">
        <v>2319</v>
      </c>
      <c r="I133" s="382" t="s">
        <v>2323</v>
      </c>
      <c r="J133" s="382" t="s">
        <v>2571</v>
      </c>
      <c r="K133" s="382" t="s">
        <v>1133</v>
      </c>
      <c r="L133" s="384">
        <v>42171</v>
      </c>
    </row>
    <row r="134" spans="1:13">
      <c r="A134" s="382" t="s">
        <v>2572</v>
      </c>
      <c r="B134" s="382" t="s">
        <v>2573</v>
      </c>
      <c r="C134" s="382" t="s">
        <v>2346</v>
      </c>
      <c r="D134" s="382" t="s">
        <v>2329</v>
      </c>
      <c r="E134" s="382" t="s">
        <v>2367</v>
      </c>
      <c r="F134" s="383" t="s">
        <v>24</v>
      </c>
      <c r="G134" s="382" t="s">
        <v>2319</v>
      </c>
      <c r="H134" s="382" t="s">
        <v>2323</v>
      </c>
      <c r="I134" s="382" t="s">
        <v>2319</v>
      </c>
      <c r="M134" s="382" t="s">
        <v>2574</v>
      </c>
    </row>
    <row r="135" spans="1:13">
      <c r="A135" s="382" t="s">
        <v>2575</v>
      </c>
      <c r="B135" s="382" t="s">
        <v>2576</v>
      </c>
      <c r="C135" s="382" t="s">
        <v>2336</v>
      </c>
      <c r="D135" s="382" t="s">
        <v>2317</v>
      </c>
      <c r="E135" s="382" t="s">
        <v>2337</v>
      </c>
      <c r="F135" s="383" t="s">
        <v>2337</v>
      </c>
      <c r="G135" s="382" t="s">
        <v>2319</v>
      </c>
      <c r="H135" s="382" t="s">
        <v>2323</v>
      </c>
      <c r="I135" s="382" t="s">
        <v>2319</v>
      </c>
      <c r="J135" s="382" t="s">
        <v>2338</v>
      </c>
      <c r="K135" s="382" t="s">
        <v>16</v>
      </c>
      <c r="L135" s="384">
        <v>42171</v>
      </c>
    </row>
    <row r="136" spans="1:13">
      <c r="A136" s="382" t="s">
        <v>2577</v>
      </c>
      <c r="B136" s="382" t="s">
        <v>2578</v>
      </c>
      <c r="C136" s="382" t="s">
        <v>810</v>
      </c>
      <c r="D136" s="382" t="s">
        <v>2333</v>
      </c>
      <c r="F136" s="383" t="s">
        <v>13</v>
      </c>
      <c r="G136" s="382" t="s">
        <v>2323</v>
      </c>
      <c r="H136" s="382" t="s">
        <v>2323</v>
      </c>
      <c r="I136" s="382" t="s">
        <v>2319</v>
      </c>
      <c r="J136" s="382" t="s">
        <v>2324</v>
      </c>
      <c r="K136" s="382" t="s">
        <v>810</v>
      </c>
      <c r="L136" s="384">
        <v>42172</v>
      </c>
    </row>
    <row r="137" spans="1:13">
      <c r="A137" s="382" t="s">
        <v>2579</v>
      </c>
      <c r="B137" s="382" t="s">
        <v>2580</v>
      </c>
      <c r="C137" s="382" t="s">
        <v>2343</v>
      </c>
      <c r="D137" s="382" t="s">
        <v>2317</v>
      </c>
      <c r="F137" s="383" t="s">
        <v>13</v>
      </c>
      <c r="G137" s="382" t="s">
        <v>2323</v>
      </c>
      <c r="H137" s="382" t="s">
        <v>2323</v>
      </c>
      <c r="I137" s="382" t="s">
        <v>2319</v>
      </c>
      <c r="J137" s="382" t="s">
        <v>2320</v>
      </c>
      <c r="K137" s="382" t="s">
        <v>2343</v>
      </c>
      <c r="L137" s="384">
        <v>42172</v>
      </c>
    </row>
    <row r="138" spans="1:13">
      <c r="A138" s="382" t="s">
        <v>2581</v>
      </c>
      <c r="B138" s="382" t="s">
        <v>2582</v>
      </c>
      <c r="C138" s="382" t="s">
        <v>1621</v>
      </c>
      <c r="D138" s="382" t="s">
        <v>2329</v>
      </c>
      <c r="F138" s="383" t="s">
        <v>13</v>
      </c>
      <c r="G138" s="382" t="s">
        <v>2323</v>
      </c>
      <c r="H138" s="382" t="s">
        <v>2323</v>
      </c>
      <c r="I138" s="382" t="s">
        <v>2319</v>
      </c>
      <c r="J138" s="382" t="s">
        <v>2324</v>
      </c>
      <c r="K138" s="382" t="s">
        <v>2354</v>
      </c>
      <c r="L138" s="384">
        <v>42172</v>
      </c>
    </row>
    <row r="139" spans="1:13">
      <c r="A139" s="382" t="s">
        <v>2583</v>
      </c>
      <c r="B139" s="382" t="s">
        <v>2584</v>
      </c>
      <c r="C139" s="382" t="s">
        <v>2585</v>
      </c>
      <c r="D139" s="382" t="s">
        <v>2317</v>
      </c>
      <c r="F139" s="383" t="s">
        <v>13</v>
      </c>
      <c r="G139" s="382" t="s">
        <v>2323</v>
      </c>
      <c r="H139" s="382" t="s">
        <v>2323</v>
      </c>
      <c r="I139" s="382" t="s">
        <v>2319</v>
      </c>
    </row>
    <row r="140" spans="1:13">
      <c r="A140" s="382" t="s">
        <v>2586</v>
      </c>
      <c r="B140" s="382" t="s">
        <v>2587</v>
      </c>
      <c r="C140" s="382" t="s">
        <v>2336</v>
      </c>
      <c r="D140" s="382" t="s">
        <v>2366</v>
      </c>
      <c r="E140" s="382" t="s">
        <v>2337</v>
      </c>
      <c r="F140" s="383" t="s">
        <v>2337</v>
      </c>
      <c r="G140" s="382" t="s">
        <v>2319</v>
      </c>
      <c r="H140" s="382" t="s">
        <v>2323</v>
      </c>
      <c r="I140" s="382" t="s">
        <v>2319</v>
      </c>
      <c r="J140" s="382" t="s">
        <v>2338</v>
      </c>
      <c r="K140" s="382" t="s">
        <v>16</v>
      </c>
      <c r="L140" s="384">
        <v>42171</v>
      </c>
    </row>
    <row r="141" spans="1:13">
      <c r="A141" s="382" t="s">
        <v>2588</v>
      </c>
      <c r="B141" s="382" t="s">
        <v>2589</v>
      </c>
      <c r="C141" s="382" t="s">
        <v>2343</v>
      </c>
      <c r="D141" s="382" t="s">
        <v>2329</v>
      </c>
      <c r="F141" s="383" t="s">
        <v>13</v>
      </c>
      <c r="G141" s="382" t="s">
        <v>2323</v>
      </c>
      <c r="H141" s="382" t="s">
        <v>2323</v>
      </c>
      <c r="I141" s="382" t="s">
        <v>2319</v>
      </c>
      <c r="J141" s="382" t="s">
        <v>2324</v>
      </c>
      <c r="K141" s="382" t="s">
        <v>2343</v>
      </c>
      <c r="L141" s="384">
        <v>42172</v>
      </c>
    </row>
    <row r="142" spans="1:13">
      <c r="A142" s="382" t="s">
        <v>1865</v>
      </c>
      <c r="B142" s="382" t="s">
        <v>1866</v>
      </c>
      <c r="C142" s="382" t="s">
        <v>1846</v>
      </c>
      <c r="D142" s="382" t="s">
        <v>2317</v>
      </c>
      <c r="F142" s="383" t="s">
        <v>13</v>
      </c>
      <c r="G142" s="382" t="s">
        <v>2323</v>
      </c>
      <c r="H142" s="382" t="s">
        <v>2323</v>
      </c>
      <c r="I142" s="382" t="s">
        <v>2319</v>
      </c>
      <c r="J142" s="382" t="s">
        <v>2320</v>
      </c>
      <c r="K142" s="382" t="s">
        <v>1846</v>
      </c>
      <c r="L142" s="384">
        <v>42171</v>
      </c>
    </row>
    <row r="143" spans="1:13">
      <c r="A143" s="382" t="s">
        <v>2590</v>
      </c>
      <c r="B143" s="382" t="s">
        <v>2591</v>
      </c>
      <c r="C143" s="382" t="s">
        <v>1323</v>
      </c>
      <c r="D143" s="382" t="s">
        <v>2317</v>
      </c>
      <c r="F143" s="383" t="s">
        <v>13</v>
      </c>
      <c r="G143" s="382" t="s">
        <v>2323</v>
      </c>
      <c r="H143" s="382" t="s">
        <v>2323</v>
      </c>
      <c r="I143" s="382" t="s">
        <v>2319</v>
      </c>
      <c r="J143" s="382" t="s">
        <v>2320</v>
      </c>
      <c r="K143" s="382" t="s">
        <v>2346</v>
      </c>
      <c r="L143" s="384">
        <v>42172</v>
      </c>
    </row>
    <row r="144" spans="1:13">
      <c r="A144" s="382" t="s">
        <v>2592</v>
      </c>
      <c r="B144" s="382" t="s">
        <v>2593</v>
      </c>
      <c r="C144" s="382" t="s">
        <v>27</v>
      </c>
      <c r="D144" s="382" t="s">
        <v>2317</v>
      </c>
      <c r="F144" s="383" t="s">
        <v>13</v>
      </c>
      <c r="G144" s="382" t="s">
        <v>2323</v>
      </c>
      <c r="H144" s="382" t="s">
        <v>2323</v>
      </c>
      <c r="I144" s="382" t="s">
        <v>2319</v>
      </c>
      <c r="J144" s="382" t="s">
        <v>2320</v>
      </c>
      <c r="K144" s="382" t="s">
        <v>2330</v>
      </c>
      <c r="L144" s="384">
        <v>42171</v>
      </c>
    </row>
    <row r="145" spans="1:12">
      <c r="A145" s="382" t="s">
        <v>2594</v>
      </c>
      <c r="B145" s="382" t="s">
        <v>2595</v>
      </c>
      <c r="C145" s="382" t="s">
        <v>27</v>
      </c>
      <c r="D145" s="382" t="s">
        <v>2317</v>
      </c>
      <c r="F145" s="383" t="s">
        <v>13</v>
      </c>
      <c r="G145" s="382" t="s">
        <v>2323</v>
      </c>
      <c r="H145" s="382" t="s">
        <v>2323</v>
      </c>
      <c r="I145" s="382" t="s">
        <v>2319</v>
      </c>
      <c r="J145" s="382" t="s">
        <v>2320</v>
      </c>
      <c r="K145" s="382" t="s">
        <v>2330</v>
      </c>
      <c r="L145" s="384">
        <v>42171</v>
      </c>
    </row>
    <row r="146" spans="1:12">
      <c r="A146" s="382" t="s">
        <v>2596</v>
      </c>
      <c r="B146" s="382" t="s">
        <v>2597</v>
      </c>
      <c r="C146" s="382" t="s">
        <v>407</v>
      </c>
      <c r="D146" s="382" t="s">
        <v>2329</v>
      </c>
      <c r="F146" s="383" t="s">
        <v>13</v>
      </c>
      <c r="G146" s="382" t="s">
        <v>2323</v>
      </c>
      <c r="H146" s="382" t="s">
        <v>2323</v>
      </c>
      <c r="I146" s="382" t="s">
        <v>2319</v>
      </c>
      <c r="J146" s="382" t="s">
        <v>2320</v>
      </c>
      <c r="K146" s="382" t="s">
        <v>2343</v>
      </c>
      <c r="L146" s="384">
        <v>42172</v>
      </c>
    </row>
    <row r="147" spans="1:12">
      <c r="A147" s="382" t="s">
        <v>2598</v>
      </c>
      <c r="B147" s="382" t="s">
        <v>2599</v>
      </c>
      <c r="C147" s="382" t="s">
        <v>101</v>
      </c>
      <c r="D147" s="382" t="s">
        <v>352</v>
      </c>
      <c r="E147" s="382" t="s">
        <v>24</v>
      </c>
      <c r="F147" s="383" t="s">
        <v>24</v>
      </c>
      <c r="G147" s="382" t="s">
        <v>2323</v>
      </c>
      <c r="H147" s="382" t="s">
        <v>2323</v>
      </c>
      <c r="I147" s="382" t="s">
        <v>2319</v>
      </c>
      <c r="J147" s="382" t="s">
        <v>2324</v>
      </c>
      <c r="K147" s="382" t="s">
        <v>2343</v>
      </c>
      <c r="L147" s="384">
        <v>42172</v>
      </c>
    </row>
    <row r="148" spans="1:12">
      <c r="A148" s="382" t="s">
        <v>1338</v>
      </c>
      <c r="B148" s="382" t="s">
        <v>1339</v>
      </c>
      <c r="C148" s="382" t="s">
        <v>1323</v>
      </c>
      <c r="D148" s="382" t="s">
        <v>2317</v>
      </c>
      <c r="F148" s="383" t="s">
        <v>13</v>
      </c>
      <c r="G148" s="382" t="s">
        <v>2323</v>
      </c>
      <c r="H148" s="382" t="s">
        <v>2323</v>
      </c>
      <c r="I148" s="382" t="s">
        <v>2319</v>
      </c>
      <c r="J148" s="382" t="s">
        <v>2324</v>
      </c>
      <c r="K148" s="382" t="s">
        <v>2346</v>
      </c>
      <c r="L148" s="384">
        <v>42172</v>
      </c>
    </row>
    <row r="149" spans="1:12">
      <c r="A149" s="382" t="s">
        <v>2600</v>
      </c>
      <c r="B149" s="382" t="s">
        <v>2601</v>
      </c>
      <c r="C149" s="382" t="s">
        <v>407</v>
      </c>
      <c r="D149" s="382" t="s">
        <v>2329</v>
      </c>
      <c r="F149" s="383" t="s">
        <v>13</v>
      </c>
      <c r="G149" s="382" t="s">
        <v>2323</v>
      </c>
      <c r="H149" s="382" t="s">
        <v>2323</v>
      </c>
      <c r="I149" s="382" t="s">
        <v>2319</v>
      </c>
      <c r="J149" s="382" t="s">
        <v>2320</v>
      </c>
      <c r="K149" s="382" t="s">
        <v>2343</v>
      </c>
      <c r="L149" s="384">
        <v>42172</v>
      </c>
    </row>
    <row r="150" spans="1:12">
      <c r="A150" s="382" t="s">
        <v>2602</v>
      </c>
      <c r="B150" s="382" t="s">
        <v>2603</v>
      </c>
      <c r="C150" s="382" t="s">
        <v>1133</v>
      </c>
      <c r="D150" s="382" t="s">
        <v>2604</v>
      </c>
      <c r="E150" s="382" t="s">
        <v>2605</v>
      </c>
      <c r="J150" s="382" t="s">
        <v>2320</v>
      </c>
      <c r="K150" s="382" t="s">
        <v>1133</v>
      </c>
      <c r="L150" s="384">
        <v>42171</v>
      </c>
    </row>
    <row r="151" spans="1:12">
      <c r="A151" s="382" t="s">
        <v>2606</v>
      </c>
      <c r="B151" s="382" t="s">
        <v>2607</v>
      </c>
      <c r="C151" s="382" t="s">
        <v>2585</v>
      </c>
      <c r="F151" s="383" t="s">
        <v>13</v>
      </c>
      <c r="G151" s="382" t="s">
        <v>2323</v>
      </c>
      <c r="H151" s="382" t="s">
        <v>2323</v>
      </c>
      <c r="I151" s="382" t="s">
        <v>2319</v>
      </c>
    </row>
    <row r="152" spans="1:12">
      <c r="A152" s="382" t="s">
        <v>408</v>
      </c>
      <c r="B152" s="382" t="s">
        <v>409</v>
      </c>
      <c r="C152" s="382" t="s">
        <v>407</v>
      </c>
      <c r="D152" s="382" t="s">
        <v>2329</v>
      </c>
      <c r="F152" s="383" t="s">
        <v>13</v>
      </c>
      <c r="G152" s="382" t="s">
        <v>2323</v>
      </c>
      <c r="H152" s="382" t="s">
        <v>2323</v>
      </c>
      <c r="I152" s="382" t="s">
        <v>2319</v>
      </c>
      <c r="J152" s="382" t="s">
        <v>2320</v>
      </c>
      <c r="K152" s="382" t="s">
        <v>2343</v>
      </c>
      <c r="L152" s="384">
        <v>42172</v>
      </c>
    </row>
    <row r="153" spans="1:12">
      <c r="A153" s="382" t="s">
        <v>2608</v>
      </c>
      <c r="B153" s="382" t="s">
        <v>2609</v>
      </c>
      <c r="C153" s="382" t="s">
        <v>407</v>
      </c>
      <c r="D153" s="382" t="s">
        <v>2329</v>
      </c>
      <c r="F153" s="383" t="s">
        <v>13</v>
      </c>
      <c r="G153" s="382" t="s">
        <v>2323</v>
      </c>
      <c r="H153" s="382" t="s">
        <v>2323</v>
      </c>
      <c r="I153" s="382" t="s">
        <v>2319</v>
      </c>
      <c r="J153" s="382" t="s">
        <v>2324</v>
      </c>
      <c r="K153" s="382" t="s">
        <v>2343</v>
      </c>
      <c r="L153" s="384">
        <v>42172</v>
      </c>
    </row>
    <row r="154" spans="1:12">
      <c r="A154" s="382" t="s">
        <v>2610</v>
      </c>
      <c r="B154" s="382" t="s">
        <v>2611</v>
      </c>
      <c r="C154" s="382" t="s">
        <v>407</v>
      </c>
      <c r="D154" s="382" t="s">
        <v>2329</v>
      </c>
      <c r="F154" s="383" t="s">
        <v>13</v>
      </c>
      <c r="G154" s="382" t="s">
        <v>2323</v>
      </c>
      <c r="H154" s="382" t="s">
        <v>2323</v>
      </c>
      <c r="I154" s="382" t="s">
        <v>2319</v>
      </c>
      <c r="J154" s="382" t="s">
        <v>2320</v>
      </c>
      <c r="K154" s="382" t="s">
        <v>2343</v>
      </c>
      <c r="L154" s="384">
        <v>42172</v>
      </c>
    </row>
    <row r="155" spans="1:12">
      <c r="A155" s="382" t="s">
        <v>2612</v>
      </c>
      <c r="B155" s="382" t="s">
        <v>2613</v>
      </c>
      <c r="C155" s="382" t="s">
        <v>101</v>
      </c>
      <c r="D155" s="382" t="s">
        <v>2317</v>
      </c>
      <c r="F155" s="383" t="s">
        <v>13</v>
      </c>
      <c r="G155" s="382" t="s">
        <v>2323</v>
      </c>
      <c r="H155" s="382" t="s">
        <v>2323</v>
      </c>
      <c r="I155" s="382" t="s">
        <v>2319</v>
      </c>
      <c r="J155" s="382" t="s">
        <v>2320</v>
      </c>
      <c r="K155" s="382" t="s">
        <v>101</v>
      </c>
      <c r="L155" s="384">
        <v>42171</v>
      </c>
    </row>
    <row r="156" spans="1:12">
      <c r="A156" s="382" t="s">
        <v>2614</v>
      </c>
      <c r="B156" s="382" t="s">
        <v>2615</v>
      </c>
      <c r="C156" s="382" t="s">
        <v>810</v>
      </c>
      <c r="D156" s="382" t="s">
        <v>2329</v>
      </c>
      <c r="F156" s="383" t="s">
        <v>13</v>
      </c>
      <c r="G156" s="382" t="s">
        <v>2323</v>
      </c>
      <c r="H156" s="382" t="s">
        <v>2323</v>
      </c>
      <c r="I156" s="382" t="s">
        <v>2319</v>
      </c>
      <c r="J156" s="382" t="s">
        <v>2324</v>
      </c>
      <c r="K156" s="382" t="s">
        <v>810</v>
      </c>
      <c r="L156" s="384">
        <v>42172</v>
      </c>
    </row>
    <row r="157" spans="1:12">
      <c r="A157" s="382" t="s">
        <v>2616</v>
      </c>
      <c r="B157" s="382" t="s">
        <v>2617</v>
      </c>
      <c r="C157" s="382" t="s">
        <v>2343</v>
      </c>
      <c r="D157" s="382" t="s">
        <v>2317</v>
      </c>
      <c r="F157" s="383" t="s">
        <v>13</v>
      </c>
      <c r="G157" s="382" t="s">
        <v>2323</v>
      </c>
      <c r="H157" s="382" t="s">
        <v>2323</v>
      </c>
      <c r="I157" s="382" t="s">
        <v>2319</v>
      </c>
      <c r="J157" s="382" t="s">
        <v>2324</v>
      </c>
      <c r="K157" s="382" t="s">
        <v>2343</v>
      </c>
      <c r="L157" s="384">
        <v>42172</v>
      </c>
    </row>
    <row r="158" spans="1:12">
      <c r="A158" s="382" t="s">
        <v>2618</v>
      </c>
      <c r="B158" s="382" t="s">
        <v>2619</v>
      </c>
      <c r="C158" s="382" t="s">
        <v>1323</v>
      </c>
      <c r="D158" s="382" t="s">
        <v>2317</v>
      </c>
      <c r="F158" s="383" t="s">
        <v>13</v>
      </c>
      <c r="G158" s="382" t="s">
        <v>2323</v>
      </c>
      <c r="H158" s="382" t="s">
        <v>2323</v>
      </c>
      <c r="I158" s="382" t="s">
        <v>2319</v>
      </c>
      <c r="J158" s="382" t="s">
        <v>2324</v>
      </c>
      <c r="K158" s="382" t="s">
        <v>2346</v>
      </c>
      <c r="L158" s="384">
        <v>42172</v>
      </c>
    </row>
    <row r="159" spans="1:12">
      <c r="A159" s="382" t="s">
        <v>2620</v>
      </c>
      <c r="B159" s="382" t="s">
        <v>2621</v>
      </c>
      <c r="C159" s="382" t="s">
        <v>1323</v>
      </c>
      <c r="D159" s="382" t="s">
        <v>2333</v>
      </c>
      <c r="F159" s="383" t="s">
        <v>13</v>
      </c>
      <c r="G159" s="382" t="s">
        <v>2323</v>
      </c>
      <c r="H159" s="382" t="s">
        <v>2323</v>
      </c>
      <c r="I159" s="382" t="s">
        <v>2319</v>
      </c>
      <c r="J159" s="382" t="s">
        <v>2320</v>
      </c>
      <c r="K159" s="382" t="s">
        <v>2346</v>
      </c>
      <c r="L159" s="384">
        <v>42172</v>
      </c>
    </row>
    <row r="160" spans="1:12">
      <c r="A160" s="382" t="s">
        <v>2622</v>
      </c>
      <c r="B160" s="382" t="s">
        <v>2623</v>
      </c>
      <c r="C160" s="382" t="s">
        <v>101</v>
      </c>
      <c r="D160" s="382" t="s">
        <v>2317</v>
      </c>
      <c r="F160" s="383" t="s">
        <v>13</v>
      </c>
      <c r="G160" s="382" t="s">
        <v>2323</v>
      </c>
      <c r="H160" s="382" t="s">
        <v>2323</v>
      </c>
      <c r="I160" s="382" t="s">
        <v>2319</v>
      </c>
      <c r="J160" s="382" t="s">
        <v>2324</v>
      </c>
      <c r="K160" s="382" t="s">
        <v>101</v>
      </c>
      <c r="L160" s="384">
        <v>42171</v>
      </c>
    </row>
    <row r="161" spans="1:12">
      <c r="A161" s="382" t="s">
        <v>2624</v>
      </c>
      <c r="B161" s="382" t="s">
        <v>2625</v>
      </c>
      <c r="C161" s="382" t="s">
        <v>2343</v>
      </c>
      <c r="D161" s="382" t="s">
        <v>2317</v>
      </c>
      <c r="F161" s="383" t="s">
        <v>13</v>
      </c>
      <c r="G161" s="382" t="s">
        <v>2323</v>
      </c>
      <c r="H161" s="382" t="s">
        <v>2323</v>
      </c>
      <c r="I161" s="382" t="s">
        <v>2319</v>
      </c>
      <c r="J161" s="382" t="s">
        <v>2324</v>
      </c>
      <c r="K161" s="382" t="s">
        <v>2343</v>
      </c>
      <c r="L161" s="384">
        <v>42172</v>
      </c>
    </row>
    <row r="162" spans="1:12">
      <c r="A162" s="382" t="s">
        <v>2626</v>
      </c>
      <c r="B162" s="382" t="s">
        <v>2627</v>
      </c>
      <c r="C162" s="382" t="s">
        <v>1253</v>
      </c>
      <c r="D162" s="382" t="s">
        <v>2317</v>
      </c>
      <c r="F162" s="383" t="s">
        <v>13</v>
      </c>
      <c r="G162" s="382" t="s">
        <v>2323</v>
      </c>
      <c r="H162" s="382" t="s">
        <v>2323</v>
      </c>
      <c r="I162" s="382" t="s">
        <v>2319</v>
      </c>
      <c r="J162" s="382" t="s">
        <v>2324</v>
      </c>
      <c r="K162" s="382" t="s">
        <v>2343</v>
      </c>
      <c r="L162" s="384">
        <v>42172</v>
      </c>
    </row>
    <row r="163" spans="1:12">
      <c r="A163" s="382" t="s">
        <v>2628</v>
      </c>
      <c r="B163" s="382" t="s">
        <v>2629</v>
      </c>
      <c r="C163" s="382" t="s">
        <v>407</v>
      </c>
      <c r="D163" s="382" t="s">
        <v>2329</v>
      </c>
      <c r="F163" s="383" t="s">
        <v>13</v>
      </c>
      <c r="G163" s="382" t="s">
        <v>2323</v>
      </c>
      <c r="H163" s="382" t="s">
        <v>2323</v>
      </c>
      <c r="I163" s="382" t="s">
        <v>2319</v>
      </c>
      <c r="J163" s="382" t="s">
        <v>2320</v>
      </c>
      <c r="K163" s="382" t="s">
        <v>2343</v>
      </c>
      <c r="L163" s="384">
        <v>42172</v>
      </c>
    </row>
    <row r="164" spans="1:12">
      <c r="A164" s="382" t="s">
        <v>2630</v>
      </c>
      <c r="B164" s="382" t="s">
        <v>2631</v>
      </c>
      <c r="C164" s="382" t="s">
        <v>101</v>
      </c>
      <c r="D164" s="382" t="s">
        <v>2317</v>
      </c>
      <c r="F164" s="383" t="s">
        <v>13</v>
      </c>
      <c r="G164" s="382" t="s">
        <v>2323</v>
      </c>
      <c r="H164" s="382" t="s">
        <v>2323</v>
      </c>
      <c r="I164" s="382" t="s">
        <v>2319</v>
      </c>
      <c r="J164" s="382" t="s">
        <v>2324</v>
      </c>
      <c r="K164" s="382" t="s">
        <v>101</v>
      </c>
      <c r="L164" s="384">
        <v>42171</v>
      </c>
    </row>
    <row r="165" spans="1:12">
      <c r="A165" s="382" t="s">
        <v>2632</v>
      </c>
      <c r="B165" s="382" t="s">
        <v>2633</v>
      </c>
      <c r="C165" s="382" t="s">
        <v>101</v>
      </c>
      <c r="D165" s="382" t="s">
        <v>2317</v>
      </c>
      <c r="F165" s="383" t="s">
        <v>13</v>
      </c>
      <c r="G165" s="382" t="s">
        <v>2323</v>
      </c>
      <c r="H165" s="382" t="s">
        <v>2323</v>
      </c>
      <c r="I165" s="382" t="s">
        <v>2319</v>
      </c>
      <c r="J165" s="382" t="s">
        <v>2320</v>
      </c>
      <c r="K165" s="382" t="s">
        <v>101</v>
      </c>
      <c r="L165" s="384">
        <v>42171</v>
      </c>
    </row>
    <row r="166" spans="1:12">
      <c r="A166" s="382" t="s">
        <v>2634</v>
      </c>
      <c r="B166" s="382" t="s">
        <v>2635</v>
      </c>
      <c r="C166" s="382" t="s">
        <v>1621</v>
      </c>
      <c r="D166" s="382" t="s">
        <v>2329</v>
      </c>
      <c r="F166" s="383" t="s">
        <v>13</v>
      </c>
      <c r="G166" s="382" t="s">
        <v>2323</v>
      </c>
      <c r="H166" s="382" t="s">
        <v>2323</v>
      </c>
      <c r="I166" s="382" t="s">
        <v>2319</v>
      </c>
      <c r="J166" s="382" t="s">
        <v>2320</v>
      </c>
      <c r="K166" s="382" t="s">
        <v>1621</v>
      </c>
      <c r="L166" s="384">
        <v>42171</v>
      </c>
    </row>
    <row r="167" spans="1:12">
      <c r="A167" s="382" t="s">
        <v>2636</v>
      </c>
      <c r="B167" s="382" t="s">
        <v>2637</v>
      </c>
      <c r="C167" s="382" t="s">
        <v>2343</v>
      </c>
      <c r="D167" s="382" t="s">
        <v>2422</v>
      </c>
      <c r="F167" s="383" t="s">
        <v>13</v>
      </c>
      <c r="G167" s="382" t="s">
        <v>2323</v>
      </c>
      <c r="H167" s="382" t="s">
        <v>2323</v>
      </c>
      <c r="I167" s="382" t="s">
        <v>2319</v>
      </c>
      <c r="J167" s="382" t="s">
        <v>2324</v>
      </c>
      <c r="K167" s="382" t="s">
        <v>2343</v>
      </c>
      <c r="L167" s="384">
        <v>42172</v>
      </c>
    </row>
    <row r="168" spans="1:12">
      <c r="A168" s="382" t="s">
        <v>2638</v>
      </c>
      <c r="B168" s="382" t="s">
        <v>2639</v>
      </c>
      <c r="C168" s="382" t="s">
        <v>2343</v>
      </c>
      <c r="D168" s="382" t="s">
        <v>2329</v>
      </c>
      <c r="F168" s="383" t="s">
        <v>13</v>
      </c>
      <c r="G168" s="382" t="s">
        <v>2323</v>
      </c>
      <c r="H168" s="382" t="s">
        <v>2323</v>
      </c>
      <c r="I168" s="382" t="s">
        <v>2319</v>
      </c>
      <c r="J168" s="382" t="s">
        <v>2324</v>
      </c>
      <c r="K168" s="382" t="s">
        <v>2343</v>
      </c>
      <c r="L168" s="384">
        <v>42172</v>
      </c>
    </row>
    <row r="169" spans="1:12">
      <c r="A169" s="382" t="s">
        <v>2640</v>
      </c>
      <c r="B169" s="382" t="s">
        <v>2641</v>
      </c>
      <c r="C169" s="382" t="s">
        <v>101</v>
      </c>
      <c r="D169" s="382" t="s">
        <v>2333</v>
      </c>
      <c r="F169" s="383" t="s">
        <v>13</v>
      </c>
      <c r="G169" s="382" t="s">
        <v>2323</v>
      </c>
      <c r="H169" s="382" t="s">
        <v>2323</v>
      </c>
      <c r="I169" s="382" t="s">
        <v>2319</v>
      </c>
      <c r="J169" s="382" t="s">
        <v>2320</v>
      </c>
      <c r="K169" s="382" t="s">
        <v>101</v>
      </c>
      <c r="L169" s="384">
        <v>42171</v>
      </c>
    </row>
    <row r="170" spans="1:12">
      <c r="A170" s="382" t="s">
        <v>2642</v>
      </c>
      <c r="B170" s="382" t="s">
        <v>2643</v>
      </c>
      <c r="C170" s="382" t="s">
        <v>2343</v>
      </c>
      <c r="D170" s="382" t="s">
        <v>2329</v>
      </c>
      <c r="F170" s="383" t="s">
        <v>13</v>
      </c>
      <c r="G170" s="382" t="s">
        <v>2323</v>
      </c>
      <c r="H170" s="382" t="s">
        <v>2323</v>
      </c>
      <c r="I170" s="382" t="s">
        <v>2319</v>
      </c>
      <c r="J170" s="382" t="s">
        <v>2324</v>
      </c>
      <c r="K170" s="382" t="s">
        <v>2343</v>
      </c>
      <c r="L170" s="384">
        <v>42172</v>
      </c>
    </row>
    <row r="171" spans="1:12">
      <c r="A171" s="382" t="s">
        <v>2644</v>
      </c>
      <c r="B171" s="382" t="s">
        <v>2645</v>
      </c>
      <c r="C171" s="382" t="s">
        <v>101</v>
      </c>
      <c r="D171" s="382" t="s">
        <v>2329</v>
      </c>
      <c r="F171" s="383" t="s">
        <v>13</v>
      </c>
      <c r="G171" s="382" t="s">
        <v>2323</v>
      </c>
      <c r="H171" s="382" t="s">
        <v>2323</v>
      </c>
      <c r="I171" s="382" t="s">
        <v>2319</v>
      </c>
      <c r="J171" s="382" t="s">
        <v>2324</v>
      </c>
      <c r="K171" s="382" t="s">
        <v>101</v>
      </c>
      <c r="L171" s="384">
        <v>42171</v>
      </c>
    </row>
    <row r="172" spans="1:12">
      <c r="A172" s="382" t="s">
        <v>2646</v>
      </c>
      <c r="B172" s="382" t="s">
        <v>2647</v>
      </c>
      <c r="C172" s="382" t="s">
        <v>2343</v>
      </c>
      <c r="D172" s="382" t="s">
        <v>352</v>
      </c>
      <c r="F172" s="383" t="s">
        <v>13</v>
      </c>
      <c r="G172" s="382" t="s">
        <v>2323</v>
      </c>
      <c r="H172" s="382" t="s">
        <v>2323</v>
      </c>
      <c r="I172" s="382" t="s">
        <v>2319</v>
      </c>
      <c r="J172" s="382" t="s">
        <v>2324</v>
      </c>
      <c r="K172" s="382" t="s">
        <v>2343</v>
      </c>
      <c r="L172" s="384">
        <v>42172</v>
      </c>
    </row>
    <row r="173" spans="1:12">
      <c r="A173" s="382" t="s">
        <v>2648</v>
      </c>
      <c r="B173" s="382" t="s">
        <v>2649</v>
      </c>
      <c r="C173" s="382" t="s">
        <v>2336</v>
      </c>
      <c r="D173" s="382" t="s">
        <v>2329</v>
      </c>
      <c r="E173" s="382" t="s">
        <v>2337</v>
      </c>
      <c r="F173" s="383" t="s">
        <v>2337</v>
      </c>
      <c r="G173" s="382" t="s">
        <v>2319</v>
      </c>
      <c r="H173" s="382" t="s">
        <v>2323</v>
      </c>
      <c r="I173" s="382" t="s">
        <v>2319</v>
      </c>
      <c r="J173" s="382" t="s">
        <v>2338</v>
      </c>
      <c r="K173" s="382" t="s">
        <v>16</v>
      </c>
      <c r="L173" s="384">
        <v>42171</v>
      </c>
    </row>
    <row r="174" spans="1:12">
      <c r="A174" s="382" t="s">
        <v>2650</v>
      </c>
      <c r="B174" s="382" t="s">
        <v>2651</v>
      </c>
      <c r="C174" s="382" t="s">
        <v>2316</v>
      </c>
      <c r="D174" s="382" t="s">
        <v>352</v>
      </c>
      <c r="F174" s="383" t="s">
        <v>2318</v>
      </c>
      <c r="G174" s="382" t="s">
        <v>2319</v>
      </c>
      <c r="H174" s="382" t="s">
        <v>2319</v>
      </c>
      <c r="I174" s="382" t="s">
        <v>2319</v>
      </c>
      <c r="J174" s="382" t="s">
        <v>2320</v>
      </c>
      <c r="K174" s="382" t="s">
        <v>2316</v>
      </c>
      <c r="L174" s="384">
        <v>42174</v>
      </c>
    </row>
    <row r="175" spans="1:12">
      <c r="A175" s="382" t="s">
        <v>2652</v>
      </c>
      <c r="B175" s="382" t="s">
        <v>2653</v>
      </c>
      <c r="C175" s="382" t="s">
        <v>590</v>
      </c>
      <c r="D175" s="382" t="s">
        <v>2317</v>
      </c>
      <c r="F175" s="383" t="s">
        <v>13</v>
      </c>
      <c r="G175" s="382" t="s">
        <v>2323</v>
      </c>
      <c r="H175" s="382" t="s">
        <v>2323</v>
      </c>
      <c r="I175" s="382" t="s">
        <v>2319</v>
      </c>
      <c r="J175" s="382" t="s">
        <v>2324</v>
      </c>
      <c r="K175" s="382" t="s">
        <v>2343</v>
      </c>
      <c r="L175" s="384">
        <v>42172</v>
      </c>
    </row>
    <row r="176" spans="1:12">
      <c r="A176" s="382" t="s">
        <v>2654</v>
      </c>
      <c r="B176" s="382" t="s">
        <v>2655</v>
      </c>
      <c r="C176" s="382" t="s">
        <v>1621</v>
      </c>
      <c r="D176" s="382" t="s">
        <v>2329</v>
      </c>
      <c r="F176" s="383" t="s">
        <v>13</v>
      </c>
      <c r="G176" s="382" t="s">
        <v>2323</v>
      </c>
      <c r="H176" s="382" t="s">
        <v>2323</v>
      </c>
      <c r="I176" s="382" t="s">
        <v>2319</v>
      </c>
      <c r="J176" s="382" t="s">
        <v>2324</v>
      </c>
      <c r="K176" s="382" t="s">
        <v>2354</v>
      </c>
      <c r="L176" s="384">
        <v>42172</v>
      </c>
    </row>
    <row r="177" spans="1:13">
      <c r="A177" s="382" t="s">
        <v>2656</v>
      </c>
      <c r="B177" s="382" t="s">
        <v>2657</v>
      </c>
      <c r="C177" s="382" t="s">
        <v>1846</v>
      </c>
      <c r="D177" s="382" t="s">
        <v>2329</v>
      </c>
      <c r="F177" s="383" t="s">
        <v>13</v>
      </c>
      <c r="G177" s="382" t="s">
        <v>2323</v>
      </c>
      <c r="H177" s="382" t="s">
        <v>2323</v>
      </c>
      <c r="I177" s="382" t="s">
        <v>2319</v>
      </c>
      <c r="J177" s="382" t="s">
        <v>2324</v>
      </c>
      <c r="K177" s="382" t="s">
        <v>1846</v>
      </c>
      <c r="L177" s="384">
        <v>42171</v>
      </c>
    </row>
    <row r="178" spans="1:13">
      <c r="A178" s="382" t="s">
        <v>1870</v>
      </c>
      <c r="B178" s="382" t="s">
        <v>1871</v>
      </c>
      <c r="C178" s="382" t="s">
        <v>1846</v>
      </c>
      <c r="D178" s="382" t="s">
        <v>2333</v>
      </c>
      <c r="F178" s="383" t="s">
        <v>13</v>
      </c>
      <c r="G178" s="382" t="s">
        <v>2323</v>
      </c>
      <c r="H178" s="382" t="s">
        <v>2323</v>
      </c>
      <c r="I178" s="382" t="s">
        <v>2319</v>
      </c>
      <c r="J178" s="382" t="s">
        <v>2324</v>
      </c>
      <c r="K178" s="382" t="s">
        <v>1846</v>
      </c>
      <c r="L178" s="384">
        <v>42171</v>
      </c>
    </row>
    <row r="179" spans="1:13">
      <c r="A179" s="382" t="s">
        <v>2658</v>
      </c>
      <c r="B179" s="382" t="s">
        <v>2659</v>
      </c>
      <c r="C179" s="382" t="s">
        <v>1846</v>
      </c>
      <c r="D179" s="382" t="s">
        <v>2333</v>
      </c>
      <c r="F179" s="383" t="s">
        <v>13</v>
      </c>
      <c r="G179" s="382" t="s">
        <v>2323</v>
      </c>
      <c r="H179" s="382" t="s">
        <v>2323</v>
      </c>
      <c r="I179" s="382" t="s">
        <v>2319</v>
      </c>
      <c r="J179" s="382" t="s">
        <v>2324</v>
      </c>
      <c r="K179" s="382" t="s">
        <v>1846</v>
      </c>
      <c r="L179" s="384">
        <v>42173</v>
      </c>
    </row>
    <row r="180" spans="1:13">
      <c r="A180" s="382" t="s">
        <v>2660</v>
      </c>
      <c r="B180" s="382" t="s">
        <v>2661</v>
      </c>
      <c r="C180" s="382" t="s">
        <v>1846</v>
      </c>
      <c r="D180" s="382" t="s">
        <v>2329</v>
      </c>
      <c r="E180" s="382" t="s">
        <v>24</v>
      </c>
      <c r="F180" s="383" t="s">
        <v>24</v>
      </c>
      <c r="G180" s="382" t="s">
        <v>2319</v>
      </c>
      <c r="H180" s="382" t="s">
        <v>2323</v>
      </c>
      <c r="I180" s="382" t="s">
        <v>2319</v>
      </c>
      <c r="J180" s="382" t="s">
        <v>2320</v>
      </c>
      <c r="K180" s="382" t="s">
        <v>1846</v>
      </c>
      <c r="L180" s="384">
        <v>42171</v>
      </c>
    </row>
    <row r="181" spans="1:13">
      <c r="A181" s="382" t="s">
        <v>2662</v>
      </c>
      <c r="B181" s="382" t="s">
        <v>2663</v>
      </c>
      <c r="C181" s="382" t="s">
        <v>957</v>
      </c>
      <c r="D181" s="382" t="s">
        <v>2329</v>
      </c>
      <c r="F181" s="383" t="s">
        <v>13</v>
      </c>
      <c r="G181" s="382" t="s">
        <v>2323</v>
      </c>
      <c r="H181" s="382" t="s">
        <v>2323</v>
      </c>
      <c r="I181" s="382" t="s">
        <v>2319</v>
      </c>
      <c r="J181" s="382" t="s">
        <v>2320</v>
      </c>
      <c r="K181" s="382" t="s">
        <v>957</v>
      </c>
      <c r="L181" s="384">
        <v>42172</v>
      </c>
    </row>
    <row r="182" spans="1:13">
      <c r="A182" s="382" t="s">
        <v>2664</v>
      </c>
      <c r="B182" s="382" t="s">
        <v>2665</v>
      </c>
      <c r="C182" s="382" t="s">
        <v>1846</v>
      </c>
      <c r="D182" s="382" t="s">
        <v>2333</v>
      </c>
      <c r="F182" s="383" t="s">
        <v>13</v>
      </c>
      <c r="G182" s="382" t="s">
        <v>2323</v>
      </c>
      <c r="H182" s="382" t="s">
        <v>2323</v>
      </c>
      <c r="I182" s="382" t="s">
        <v>2319</v>
      </c>
      <c r="J182" s="382" t="s">
        <v>2324</v>
      </c>
      <c r="K182" s="382" t="s">
        <v>1846</v>
      </c>
      <c r="L182" s="384">
        <v>42171</v>
      </c>
    </row>
    <row r="183" spans="1:13">
      <c r="A183" s="382" t="s">
        <v>2666</v>
      </c>
      <c r="B183" s="382" t="s">
        <v>2667</v>
      </c>
      <c r="C183" s="382" t="s">
        <v>1846</v>
      </c>
      <c r="D183" s="382" t="s">
        <v>2333</v>
      </c>
      <c r="F183" s="383" t="s">
        <v>13</v>
      </c>
      <c r="G183" s="382" t="s">
        <v>2323</v>
      </c>
      <c r="H183" s="382" t="s">
        <v>2323</v>
      </c>
      <c r="I183" s="382" t="s">
        <v>2319</v>
      </c>
      <c r="J183" s="382" t="s">
        <v>2320</v>
      </c>
      <c r="K183" s="382" t="s">
        <v>1846</v>
      </c>
      <c r="L183" s="384">
        <v>42171</v>
      </c>
    </row>
    <row r="184" spans="1:13">
      <c r="A184" s="382" t="s">
        <v>2668</v>
      </c>
      <c r="B184" s="382" t="s">
        <v>2669</v>
      </c>
      <c r="C184" s="382" t="s">
        <v>1846</v>
      </c>
      <c r="D184" s="382" t="s">
        <v>2333</v>
      </c>
      <c r="E184" s="382" t="s">
        <v>24</v>
      </c>
      <c r="F184" s="383" t="s">
        <v>24</v>
      </c>
      <c r="G184" s="382" t="s">
        <v>2319</v>
      </c>
      <c r="H184" s="382" t="s">
        <v>2323</v>
      </c>
      <c r="I184" s="382" t="s">
        <v>2319</v>
      </c>
      <c r="J184" s="382" t="s">
        <v>2324</v>
      </c>
      <c r="K184" s="382" t="s">
        <v>1846</v>
      </c>
      <c r="L184" s="384">
        <v>42171</v>
      </c>
      <c r="M184" s="382" t="s">
        <v>2670</v>
      </c>
    </row>
    <row r="185" spans="1:13">
      <c r="A185" s="382" t="s">
        <v>2671</v>
      </c>
      <c r="B185" s="382" t="s">
        <v>2672</v>
      </c>
      <c r="C185" s="382" t="s">
        <v>2585</v>
      </c>
      <c r="D185" s="382" t="s">
        <v>2366</v>
      </c>
      <c r="F185" s="383" t="s">
        <v>13</v>
      </c>
      <c r="G185" s="382" t="s">
        <v>2323</v>
      </c>
      <c r="H185" s="382" t="s">
        <v>2323</v>
      </c>
      <c r="I185" s="382" t="s">
        <v>2319</v>
      </c>
    </row>
    <row r="186" spans="1:13">
      <c r="A186" s="382" t="s">
        <v>2673</v>
      </c>
      <c r="B186" s="382" t="s">
        <v>2674</v>
      </c>
      <c r="C186" s="382" t="s">
        <v>2585</v>
      </c>
      <c r="D186" s="382" t="s">
        <v>2329</v>
      </c>
      <c r="F186" s="383" t="s">
        <v>13</v>
      </c>
      <c r="G186" s="382" t="s">
        <v>2323</v>
      </c>
      <c r="H186" s="382" t="s">
        <v>2323</v>
      </c>
      <c r="I186" s="382" t="s">
        <v>2319</v>
      </c>
    </row>
    <row r="187" spans="1:13">
      <c r="A187" s="382" t="s">
        <v>969</v>
      </c>
      <c r="B187" s="382" t="s">
        <v>970</v>
      </c>
      <c r="C187" s="382" t="s">
        <v>957</v>
      </c>
      <c r="D187" s="382" t="s">
        <v>2317</v>
      </c>
      <c r="F187" s="383" t="s">
        <v>13</v>
      </c>
      <c r="G187" s="382" t="s">
        <v>2323</v>
      </c>
      <c r="H187" s="382" t="s">
        <v>2323</v>
      </c>
      <c r="I187" s="382" t="s">
        <v>2319</v>
      </c>
      <c r="J187" s="382" t="s">
        <v>2320</v>
      </c>
      <c r="K187" s="382" t="s">
        <v>957</v>
      </c>
      <c r="L187" s="384">
        <v>42172</v>
      </c>
    </row>
    <row r="188" spans="1:13">
      <c r="A188" s="382" t="s">
        <v>2675</v>
      </c>
      <c r="B188" s="382" t="s">
        <v>2676</v>
      </c>
      <c r="C188" s="382" t="s">
        <v>1846</v>
      </c>
      <c r="D188" s="382" t="s">
        <v>2317</v>
      </c>
      <c r="F188" s="383" t="s">
        <v>13</v>
      </c>
      <c r="G188" s="382" t="s">
        <v>2323</v>
      </c>
      <c r="H188" s="382" t="s">
        <v>2323</v>
      </c>
      <c r="I188" s="382" t="s">
        <v>2319</v>
      </c>
      <c r="J188" s="382" t="s">
        <v>2324</v>
      </c>
      <c r="K188" s="382" t="s">
        <v>1846</v>
      </c>
      <c r="L188" s="384">
        <v>42171</v>
      </c>
    </row>
    <row r="189" spans="1:13">
      <c r="A189" s="382" t="s">
        <v>2677</v>
      </c>
      <c r="B189" s="382" t="s">
        <v>2678</v>
      </c>
      <c r="C189" s="382" t="s">
        <v>957</v>
      </c>
      <c r="D189" s="382" t="s">
        <v>2333</v>
      </c>
      <c r="F189" s="383" t="s">
        <v>13</v>
      </c>
      <c r="G189" s="382" t="s">
        <v>2323</v>
      </c>
      <c r="H189" s="382" t="s">
        <v>2323</v>
      </c>
      <c r="I189" s="382" t="s">
        <v>2319</v>
      </c>
      <c r="J189" s="382" t="s">
        <v>2320</v>
      </c>
      <c r="K189" s="382" t="s">
        <v>957</v>
      </c>
      <c r="L189" s="384">
        <v>42172</v>
      </c>
    </row>
    <row r="190" spans="1:13">
      <c r="A190" s="382" t="s">
        <v>2679</v>
      </c>
      <c r="B190" s="382" t="s">
        <v>2680</v>
      </c>
      <c r="C190" s="382" t="s">
        <v>1846</v>
      </c>
      <c r="D190" s="382" t="s">
        <v>2422</v>
      </c>
      <c r="F190" s="383" t="s">
        <v>13</v>
      </c>
      <c r="G190" s="382" t="s">
        <v>2323</v>
      </c>
      <c r="H190" s="382" t="s">
        <v>2323</v>
      </c>
      <c r="I190" s="382" t="s">
        <v>2319</v>
      </c>
      <c r="J190" s="382" t="s">
        <v>2320</v>
      </c>
      <c r="K190" s="382" t="s">
        <v>1846</v>
      </c>
      <c r="L190" s="384">
        <v>42171</v>
      </c>
    </row>
    <row r="191" spans="1:13">
      <c r="A191" s="382" t="s">
        <v>2681</v>
      </c>
      <c r="B191" s="382" t="s">
        <v>2682</v>
      </c>
      <c r="C191" s="382" t="s">
        <v>1846</v>
      </c>
      <c r="D191" s="382" t="s">
        <v>2329</v>
      </c>
      <c r="F191" s="383" t="s">
        <v>13</v>
      </c>
      <c r="G191" s="382" t="s">
        <v>2323</v>
      </c>
      <c r="H191" s="382" t="s">
        <v>2323</v>
      </c>
      <c r="I191" s="382" t="s">
        <v>2319</v>
      </c>
      <c r="J191" s="382" t="s">
        <v>2320</v>
      </c>
      <c r="K191" s="382" t="s">
        <v>1846</v>
      </c>
      <c r="L191" s="384">
        <v>42173</v>
      </c>
    </row>
    <row r="192" spans="1:13">
      <c r="A192" s="382" t="s">
        <v>2683</v>
      </c>
      <c r="B192" s="382" t="s">
        <v>2684</v>
      </c>
      <c r="C192" s="382" t="s">
        <v>1846</v>
      </c>
      <c r="D192" s="382" t="s">
        <v>594</v>
      </c>
      <c r="F192" s="383" t="s">
        <v>13</v>
      </c>
      <c r="G192" s="382" t="s">
        <v>2323</v>
      </c>
      <c r="H192" s="382" t="s">
        <v>2323</v>
      </c>
      <c r="I192" s="382" t="s">
        <v>2319</v>
      </c>
      <c r="J192" s="382" t="s">
        <v>2324</v>
      </c>
      <c r="K192" s="382" t="s">
        <v>1846</v>
      </c>
      <c r="L192" s="384">
        <v>42171</v>
      </c>
    </row>
    <row r="193" spans="1:12">
      <c r="A193" s="382" t="s">
        <v>2685</v>
      </c>
      <c r="B193" s="382" t="s">
        <v>2686</v>
      </c>
      <c r="C193" s="382" t="s">
        <v>1846</v>
      </c>
      <c r="D193" s="382" t="s">
        <v>2329</v>
      </c>
      <c r="F193" s="383" t="s">
        <v>13</v>
      </c>
      <c r="G193" s="382" t="s">
        <v>2323</v>
      </c>
      <c r="H193" s="382" t="s">
        <v>2323</v>
      </c>
      <c r="I193" s="382" t="s">
        <v>2319</v>
      </c>
      <c r="J193" s="382" t="s">
        <v>2320</v>
      </c>
      <c r="K193" s="382" t="s">
        <v>1846</v>
      </c>
      <c r="L193" s="384">
        <v>42171</v>
      </c>
    </row>
    <row r="194" spans="1:12">
      <c r="A194" s="382" t="s">
        <v>2687</v>
      </c>
      <c r="B194" s="382" t="s">
        <v>2688</v>
      </c>
      <c r="C194" s="382" t="s">
        <v>1846</v>
      </c>
      <c r="D194" s="382" t="s">
        <v>2329</v>
      </c>
      <c r="F194" s="383" t="s">
        <v>13</v>
      </c>
      <c r="G194" s="382" t="s">
        <v>2323</v>
      </c>
      <c r="H194" s="382" t="s">
        <v>2323</v>
      </c>
      <c r="I194" s="382" t="s">
        <v>2319</v>
      </c>
      <c r="J194" s="382" t="s">
        <v>2324</v>
      </c>
      <c r="K194" s="382" t="s">
        <v>1846</v>
      </c>
      <c r="L194" s="384">
        <v>42173</v>
      </c>
    </row>
    <row r="195" spans="1:12">
      <c r="A195" s="382" t="s">
        <v>1875</v>
      </c>
      <c r="B195" s="382" t="s">
        <v>1876</v>
      </c>
      <c r="C195" s="382" t="s">
        <v>1846</v>
      </c>
      <c r="D195" s="382" t="s">
        <v>2329</v>
      </c>
      <c r="F195" s="383" t="s">
        <v>13</v>
      </c>
      <c r="G195" s="382" t="s">
        <v>2323</v>
      </c>
      <c r="H195" s="382" t="s">
        <v>2323</v>
      </c>
      <c r="I195" s="382" t="s">
        <v>2319</v>
      </c>
      <c r="J195" s="382" t="s">
        <v>2320</v>
      </c>
      <c r="K195" s="382" t="s">
        <v>1846</v>
      </c>
      <c r="L195" s="384">
        <v>42171</v>
      </c>
    </row>
    <row r="196" spans="1:12">
      <c r="A196" s="382" t="s">
        <v>2689</v>
      </c>
      <c r="B196" s="382" t="s">
        <v>2690</v>
      </c>
      <c r="C196" s="382" t="s">
        <v>1846</v>
      </c>
      <c r="D196" s="382" t="s">
        <v>2317</v>
      </c>
      <c r="F196" s="383" t="s">
        <v>13</v>
      </c>
      <c r="G196" s="382" t="s">
        <v>2323</v>
      </c>
      <c r="H196" s="382" t="s">
        <v>2323</v>
      </c>
      <c r="I196" s="382" t="s">
        <v>2319</v>
      </c>
      <c r="J196" s="382" t="s">
        <v>2320</v>
      </c>
      <c r="K196" s="382" t="s">
        <v>1846</v>
      </c>
      <c r="L196" s="384">
        <v>42171</v>
      </c>
    </row>
    <row r="197" spans="1:12">
      <c r="A197" s="382" t="s">
        <v>2691</v>
      </c>
      <c r="B197" s="382" t="s">
        <v>2692</v>
      </c>
      <c r="C197" s="382" t="s">
        <v>957</v>
      </c>
      <c r="D197" s="382" t="s">
        <v>2329</v>
      </c>
      <c r="F197" s="383" t="s">
        <v>13</v>
      </c>
      <c r="G197" s="382" t="s">
        <v>2323</v>
      </c>
      <c r="H197" s="382" t="s">
        <v>2323</v>
      </c>
      <c r="I197" s="382" t="s">
        <v>2319</v>
      </c>
      <c r="J197" s="382" t="s">
        <v>2320</v>
      </c>
      <c r="K197" s="382" t="s">
        <v>957</v>
      </c>
      <c r="L197" s="384">
        <v>42172</v>
      </c>
    </row>
    <row r="198" spans="1:12">
      <c r="A198" s="382" t="s">
        <v>2693</v>
      </c>
      <c r="B198" s="382" t="s">
        <v>2694</v>
      </c>
      <c r="C198" s="382" t="s">
        <v>1846</v>
      </c>
      <c r="D198" s="382" t="s">
        <v>2317</v>
      </c>
      <c r="F198" s="383" t="s">
        <v>13</v>
      </c>
      <c r="G198" s="382" t="s">
        <v>2323</v>
      </c>
      <c r="H198" s="382" t="s">
        <v>2323</v>
      </c>
      <c r="I198" s="382" t="s">
        <v>2319</v>
      </c>
      <c r="J198" s="382" t="s">
        <v>2320</v>
      </c>
      <c r="K198" s="382" t="s">
        <v>1846</v>
      </c>
      <c r="L198" s="384">
        <v>42171</v>
      </c>
    </row>
    <row r="199" spans="1:12">
      <c r="A199" s="382" t="s">
        <v>2695</v>
      </c>
      <c r="B199" s="382" t="s">
        <v>2696</v>
      </c>
      <c r="C199" s="382" t="s">
        <v>957</v>
      </c>
      <c r="D199" s="382" t="s">
        <v>2317</v>
      </c>
      <c r="F199" s="383" t="s">
        <v>13</v>
      </c>
      <c r="G199" s="382" t="s">
        <v>2323</v>
      </c>
      <c r="H199" s="382" t="s">
        <v>2323</v>
      </c>
      <c r="I199" s="382" t="s">
        <v>2319</v>
      </c>
      <c r="J199" s="382" t="s">
        <v>2320</v>
      </c>
      <c r="K199" s="382" t="s">
        <v>957</v>
      </c>
      <c r="L199" s="384">
        <v>42172</v>
      </c>
    </row>
    <row r="200" spans="1:12">
      <c r="A200" s="382" t="s">
        <v>2697</v>
      </c>
      <c r="B200" s="382" t="s">
        <v>2698</v>
      </c>
      <c r="C200" s="382" t="s">
        <v>1846</v>
      </c>
      <c r="D200" s="382" t="s">
        <v>2329</v>
      </c>
      <c r="F200" s="383" t="s">
        <v>13</v>
      </c>
      <c r="G200" s="382" t="s">
        <v>2323</v>
      </c>
      <c r="H200" s="382" t="s">
        <v>2323</v>
      </c>
      <c r="I200" s="382" t="s">
        <v>2319</v>
      </c>
      <c r="J200" s="382" t="s">
        <v>2324</v>
      </c>
      <c r="K200" s="382" t="s">
        <v>1846</v>
      </c>
      <c r="L200" s="384">
        <v>42173</v>
      </c>
    </row>
    <row r="201" spans="1:12">
      <c r="A201" s="382" t="s">
        <v>2699</v>
      </c>
      <c r="B201" s="382" t="s">
        <v>2700</v>
      </c>
      <c r="C201" s="382" t="s">
        <v>957</v>
      </c>
      <c r="D201" s="382" t="s">
        <v>594</v>
      </c>
      <c r="F201" s="383" t="s">
        <v>13</v>
      </c>
      <c r="G201" s="382" t="s">
        <v>2323</v>
      </c>
      <c r="H201" s="382" t="s">
        <v>2323</v>
      </c>
      <c r="I201" s="382" t="s">
        <v>2319</v>
      </c>
      <c r="J201" s="382" t="s">
        <v>2320</v>
      </c>
      <c r="K201" s="382" t="s">
        <v>957</v>
      </c>
      <c r="L201" s="384">
        <v>42172</v>
      </c>
    </row>
    <row r="202" spans="1:12">
      <c r="A202" s="382" t="s">
        <v>2701</v>
      </c>
      <c r="B202" s="382" t="s">
        <v>2702</v>
      </c>
      <c r="C202" s="382" t="s">
        <v>957</v>
      </c>
      <c r="D202" s="382" t="s">
        <v>2329</v>
      </c>
      <c r="F202" s="383" t="s">
        <v>13</v>
      </c>
      <c r="G202" s="382" t="s">
        <v>2323</v>
      </c>
      <c r="H202" s="382" t="s">
        <v>2323</v>
      </c>
      <c r="I202" s="382" t="s">
        <v>2319</v>
      </c>
      <c r="J202" s="382" t="s">
        <v>2320</v>
      </c>
      <c r="K202" s="382" t="s">
        <v>957</v>
      </c>
      <c r="L202" s="384">
        <v>42172</v>
      </c>
    </row>
    <row r="203" spans="1:12">
      <c r="A203" s="382" t="s">
        <v>2703</v>
      </c>
      <c r="B203" s="382" t="s">
        <v>2704</v>
      </c>
      <c r="C203" s="382" t="s">
        <v>957</v>
      </c>
      <c r="D203" s="382" t="s">
        <v>2317</v>
      </c>
      <c r="F203" s="383" t="s">
        <v>13</v>
      </c>
      <c r="G203" s="382" t="s">
        <v>2323</v>
      </c>
      <c r="H203" s="382" t="s">
        <v>2323</v>
      </c>
      <c r="I203" s="382" t="s">
        <v>2319</v>
      </c>
      <c r="J203" s="382" t="s">
        <v>2320</v>
      </c>
      <c r="K203" s="382" t="s">
        <v>957</v>
      </c>
      <c r="L203" s="384">
        <v>42172</v>
      </c>
    </row>
    <row r="204" spans="1:12">
      <c r="A204" s="382" t="s">
        <v>2705</v>
      </c>
      <c r="B204" s="382" t="s">
        <v>2706</v>
      </c>
      <c r="C204" s="382" t="s">
        <v>957</v>
      </c>
      <c r="D204" s="382" t="s">
        <v>2329</v>
      </c>
      <c r="F204" s="383" t="s">
        <v>13</v>
      </c>
      <c r="G204" s="382" t="s">
        <v>2323</v>
      </c>
      <c r="H204" s="382" t="s">
        <v>2323</v>
      </c>
      <c r="I204" s="382" t="s">
        <v>2319</v>
      </c>
      <c r="J204" s="382" t="s">
        <v>2320</v>
      </c>
      <c r="K204" s="382" t="s">
        <v>957</v>
      </c>
      <c r="L204" s="384">
        <v>42172</v>
      </c>
    </row>
    <row r="205" spans="1:12">
      <c r="A205" s="382" t="s">
        <v>2707</v>
      </c>
      <c r="B205" s="382" t="s">
        <v>2708</v>
      </c>
      <c r="C205" s="382" t="s">
        <v>1846</v>
      </c>
      <c r="D205" s="382" t="s">
        <v>2317</v>
      </c>
      <c r="F205" s="383" t="s">
        <v>13</v>
      </c>
      <c r="G205" s="382" t="s">
        <v>2323</v>
      </c>
      <c r="H205" s="382" t="s">
        <v>2323</v>
      </c>
      <c r="I205" s="382" t="s">
        <v>2319</v>
      </c>
      <c r="J205" s="382" t="s">
        <v>2324</v>
      </c>
      <c r="K205" s="382" t="s">
        <v>1846</v>
      </c>
      <c r="L205" s="384">
        <v>42171</v>
      </c>
    </row>
    <row r="206" spans="1:12">
      <c r="A206" s="382" t="s">
        <v>2709</v>
      </c>
      <c r="B206" s="382" t="s">
        <v>2710</v>
      </c>
      <c r="C206" s="382" t="s">
        <v>957</v>
      </c>
      <c r="D206" s="382" t="s">
        <v>2366</v>
      </c>
      <c r="F206" s="383" t="s">
        <v>13</v>
      </c>
      <c r="G206" s="382" t="s">
        <v>2323</v>
      </c>
      <c r="H206" s="382" t="s">
        <v>2323</v>
      </c>
      <c r="I206" s="382" t="s">
        <v>2319</v>
      </c>
      <c r="J206" s="382" t="s">
        <v>2320</v>
      </c>
      <c r="K206" s="382" t="s">
        <v>957</v>
      </c>
      <c r="L206" s="384">
        <v>42172</v>
      </c>
    </row>
    <row r="207" spans="1:12">
      <c r="A207" s="382" t="s">
        <v>2711</v>
      </c>
      <c r="B207" s="382" t="s">
        <v>2712</v>
      </c>
      <c r="C207" s="382" t="s">
        <v>1846</v>
      </c>
      <c r="D207" s="382" t="s">
        <v>2317</v>
      </c>
      <c r="F207" s="383" t="s">
        <v>13</v>
      </c>
      <c r="G207" s="382" t="s">
        <v>2323</v>
      </c>
      <c r="H207" s="382" t="s">
        <v>2323</v>
      </c>
      <c r="I207" s="382" t="s">
        <v>2319</v>
      </c>
      <c r="J207" s="382" t="s">
        <v>2324</v>
      </c>
      <c r="K207" s="382" t="s">
        <v>1846</v>
      </c>
      <c r="L207" s="384">
        <v>42171</v>
      </c>
    </row>
    <row r="208" spans="1:12">
      <c r="A208" s="382" t="s">
        <v>2713</v>
      </c>
      <c r="B208" s="382" t="s">
        <v>2714</v>
      </c>
      <c r="C208" s="382" t="s">
        <v>957</v>
      </c>
      <c r="D208" s="382" t="s">
        <v>2366</v>
      </c>
      <c r="F208" s="383" t="s">
        <v>13</v>
      </c>
      <c r="G208" s="382" t="s">
        <v>2323</v>
      </c>
      <c r="H208" s="382" t="s">
        <v>2323</v>
      </c>
      <c r="I208" s="382" t="s">
        <v>2319</v>
      </c>
      <c r="J208" s="382" t="s">
        <v>2320</v>
      </c>
      <c r="K208" s="382" t="s">
        <v>957</v>
      </c>
      <c r="L208" s="384">
        <v>42172</v>
      </c>
    </row>
    <row r="209" spans="1:12">
      <c r="A209" s="382" t="s">
        <v>2715</v>
      </c>
      <c r="B209" s="382" t="s">
        <v>2716</v>
      </c>
      <c r="C209" s="382" t="s">
        <v>957</v>
      </c>
      <c r="D209" s="382" t="s">
        <v>2317</v>
      </c>
      <c r="F209" s="383" t="s">
        <v>13</v>
      </c>
      <c r="G209" s="382" t="s">
        <v>2323</v>
      </c>
      <c r="H209" s="382" t="s">
        <v>2323</v>
      </c>
      <c r="I209" s="382" t="s">
        <v>2319</v>
      </c>
      <c r="J209" s="382" t="s">
        <v>2320</v>
      </c>
      <c r="K209" s="382" t="s">
        <v>957</v>
      </c>
      <c r="L209" s="384">
        <v>42172</v>
      </c>
    </row>
    <row r="210" spans="1:12">
      <c r="A210" s="382" t="s">
        <v>2717</v>
      </c>
      <c r="B210" s="382" t="s">
        <v>2718</v>
      </c>
      <c r="C210" s="382" t="s">
        <v>957</v>
      </c>
      <c r="D210" s="382" t="s">
        <v>594</v>
      </c>
      <c r="F210" s="383" t="s">
        <v>13</v>
      </c>
      <c r="G210" s="382" t="s">
        <v>2323</v>
      </c>
      <c r="H210" s="382" t="s">
        <v>2323</v>
      </c>
      <c r="I210" s="382" t="s">
        <v>2319</v>
      </c>
      <c r="J210" s="382" t="s">
        <v>2320</v>
      </c>
      <c r="K210" s="382" t="s">
        <v>957</v>
      </c>
      <c r="L210" s="384">
        <v>42172</v>
      </c>
    </row>
    <row r="211" spans="1:12">
      <c r="A211" s="382" t="s">
        <v>2719</v>
      </c>
      <c r="B211" s="382" t="s">
        <v>2720</v>
      </c>
      <c r="C211" s="382" t="s">
        <v>1846</v>
      </c>
      <c r="D211" s="382" t="s">
        <v>2317</v>
      </c>
      <c r="F211" s="383" t="s">
        <v>13</v>
      </c>
      <c r="G211" s="382" t="s">
        <v>2323</v>
      </c>
      <c r="H211" s="382" t="s">
        <v>2323</v>
      </c>
      <c r="I211" s="382" t="s">
        <v>2319</v>
      </c>
      <c r="J211" s="382" t="s">
        <v>2324</v>
      </c>
      <c r="K211" s="382" t="s">
        <v>1846</v>
      </c>
      <c r="L211" s="384">
        <v>42171</v>
      </c>
    </row>
    <row r="212" spans="1:12">
      <c r="A212" s="382" t="s">
        <v>1884</v>
      </c>
      <c r="B212" s="382" t="s">
        <v>1885</v>
      </c>
      <c r="C212" s="382" t="s">
        <v>1846</v>
      </c>
      <c r="D212" s="382" t="s">
        <v>2333</v>
      </c>
      <c r="F212" s="383" t="s">
        <v>13</v>
      </c>
      <c r="G212" s="382" t="s">
        <v>2323</v>
      </c>
      <c r="H212" s="382" t="s">
        <v>2323</v>
      </c>
      <c r="I212" s="382" t="s">
        <v>2319</v>
      </c>
      <c r="J212" s="382" t="s">
        <v>2324</v>
      </c>
      <c r="K212" s="382" t="s">
        <v>1846</v>
      </c>
      <c r="L212" s="384">
        <v>42171</v>
      </c>
    </row>
    <row r="213" spans="1:12">
      <c r="A213" s="382" t="s">
        <v>2721</v>
      </c>
      <c r="B213" s="382" t="s">
        <v>2722</v>
      </c>
      <c r="C213" s="382" t="s">
        <v>957</v>
      </c>
      <c r="D213" s="382" t="s">
        <v>2329</v>
      </c>
      <c r="F213" s="383" t="s">
        <v>13</v>
      </c>
      <c r="G213" s="382" t="s">
        <v>2323</v>
      </c>
      <c r="H213" s="382" t="s">
        <v>2323</v>
      </c>
      <c r="I213" s="382" t="s">
        <v>2319</v>
      </c>
      <c r="J213" s="382" t="s">
        <v>2320</v>
      </c>
      <c r="K213" s="382" t="s">
        <v>957</v>
      </c>
      <c r="L213" s="384">
        <v>42172</v>
      </c>
    </row>
    <row r="214" spans="1:12">
      <c r="A214" s="382" t="s">
        <v>2723</v>
      </c>
      <c r="B214" s="382" t="s">
        <v>2724</v>
      </c>
      <c r="C214" s="382" t="s">
        <v>1846</v>
      </c>
      <c r="D214" s="382" t="s">
        <v>2333</v>
      </c>
      <c r="F214" s="383" t="s">
        <v>13</v>
      </c>
      <c r="G214" s="382" t="s">
        <v>2323</v>
      </c>
      <c r="H214" s="382" t="s">
        <v>2323</v>
      </c>
      <c r="I214" s="382" t="s">
        <v>2319</v>
      </c>
      <c r="J214" s="382" t="s">
        <v>2324</v>
      </c>
      <c r="K214" s="382" t="s">
        <v>1846</v>
      </c>
      <c r="L214" s="384">
        <v>42173</v>
      </c>
    </row>
    <row r="215" spans="1:12">
      <c r="A215" s="382" t="s">
        <v>2725</v>
      </c>
      <c r="B215" s="382" t="s">
        <v>2726</v>
      </c>
      <c r="C215" s="382" t="s">
        <v>957</v>
      </c>
      <c r="D215" s="382" t="s">
        <v>2366</v>
      </c>
      <c r="F215" s="383" t="s">
        <v>13</v>
      </c>
      <c r="G215" s="382" t="s">
        <v>2323</v>
      </c>
      <c r="H215" s="382" t="s">
        <v>2323</v>
      </c>
      <c r="I215" s="382" t="s">
        <v>2319</v>
      </c>
      <c r="J215" s="382" t="s">
        <v>2320</v>
      </c>
      <c r="K215" s="382" t="s">
        <v>957</v>
      </c>
      <c r="L215" s="384">
        <v>42172</v>
      </c>
    </row>
    <row r="216" spans="1:12">
      <c r="A216" s="382" t="s">
        <v>2727</v>
      </c>
      <c r="B216" s="382" t="s">
        <v>2728</v>
      </c>
      <c r="C216" s="382" t="s">
        <v>1846</v>
      </c>
      <c r="D216" s="382" t="s">
        <v>2317</v>
      </c>
      <c r="F216" s="383" t="s">
        <v>13</v>
      </c>
      <c r="G216" s="382" t="s">
        <v>2323</v>
      </c>
      <c r="H216" s="382" t="s">
        <v>2323</v>
      </c>
      <c r="I216" s="382" t="s">
        <v>2319</v>
      </c>
      <c r="J216" s="382" t="s">
        <v>2324</v>
      </c>
      <c r="K216" s="382" t="s">
        <v>1846</v>
      </c>
      <c r="L216" s="384">
        <v>42171</v>
      </c>
    </row>
    <row r="217" spans="1:12">
      <c r="A217" s="382" t="s">
        <v>2729</v>
      </c>
      <c r="B217" s="382" t="s">
        <v>2730</v>
      </c>
      <c r="C217" s="382" t="s">
        <v>1846</v>
      </c>
      <c r="D217" s="382" t="s">
        <v>2333</v>
      </c>
      <c r="F217" s="383" t="s">
        <v>13</v>
      </c>
      <c r="G217" s="382" t="s">
        <v>2323</v>
      </c>
      <c r="H217" s="382" t="s">
        <v>2323</v>
      </c>
      <c r="I217" s="382" t="s">
        <v>2319</v>
      </c>
      <c r="J217" s="382" t="s">
        <v>2324</v>
      </c>
      <c r="K217" s="382" t="s">
        <v>1846</v>
      </c>
      <c r="L217" s="384">
        <v>42171</v>
      </c>
    </row>
    <row r="218" spans="1:12">
      <c r="A218" s="382" t="s">
        <v>2731</v>
      </c>
      <c r="B218" s="382" t="s">
        <v>2732</v>
      </c>
      <c r="C218" s="382" t="s">
        <v>1846</v>
      </c>
      <c r="D218" s="382" t="s">
        <v>132</v>
      </c>
      <c r="F218" s="383" t="s">
        <v>13</v>
      </c>
      <c r="G218" s="382" t="s">
        <v>2323</v>
      </c>
      <c r="H218" s="382" t="s">
        <v>2323</v>
      </c>
      <c r="I218" s="382" t="s">
        <v>2319</v>
      </c>
      <c r="J218" s="382" t="s">
        <v>2320</v>
      </c>
      <c r="K218" s="382" t="s">
        <v>1846</v>
      </c>
      <c r="L218" s="384">
        <v>42171</v>
      </c>
    </row>
    <row r="219" spans="1:12">
      <c r="A219" s="382" t="s">
        <v>2733</v>
      </c>
      <c r="B219" s="382" t="s">
        <v>2734</v>
      </c>
      <c r="C219" s="382" t="s">
        <v>957</v>
      </c>
      <c r="D219" s="382" t="s">
        <v>2329</v>
      </c>
      <c r="F219" s="383" t="s">
        <v>13</v>
      </c>
      <c r="G219" s="382" t="s">
        <v>2323</v>
      </c>
      <c r="H219" s="382" t="s">
        <v>2323</v>
      </c>
      <c r="I219" s="382" t="s">
        <v>2319</v>
      </c>
      <c r="J219" s="382" t="s">
        <v>2320</v>
      </c>
      <c r="K219" s="382" t="s">
        <v>957</v>
      </c>
      <c r="L219" s="384">
        <v>42172</v>
      </c>
    </row>
    <row r="220" spans="1:12">
      <c r="A220" s="382" t="s">
        <v>2735</v>
      </c>
      <c r="B220" s="382" t="s">
        <v>2736</v>
      </c>
      <c r="C220" s="382" t="s">
        <v>957</v>
      </c>
      <c r="D220" s="382" t="s">
        <v>2329</v>
      </c>
      <c r="F220" s="383" t="s">
        <v>13</v>
      </c>
      <c r="G220" s="382" t="s">
        <v>2323</v>
      </c>
      <c r="H220" s="382" t="s">
        <v>2323</v>
      </c>
      <c r="I220" s="382" t="s">
        <v>2319</v>
      </c>
      <c r="J220" s="382" t="s">
        <v>2320</v>
      </c>
      <c r="K220" s="382" t="s">
        <v>957</v>
      </c>
      <c r="L220" s="384">
        <v>42172</v>
      </c>
    </row>
    <row r="221" spans="1:12">
      <c r="A221" s="382" t="s">
        <v>2737</v>
      </c>
      <c r="B221" s="382" t="s">
        <v>2738</v>
      </c>
      <c r="C221" s="382" t="s">
        <v>957</v>
      </c>
      <c r="D221" s="382" t="s">
        <v>2329</v>
      </c>
      <c r="F221" s="383" t="s">
        <v>13</v>
      </c>
      <c r="G221" s="382" t="s">
        <v>2323</v>
      </c>
      <c r="H221" s="382" t="s">
        <v>2323</v>
      </c>
      <c r="I221" s="382" t="s">
        <v>2319</v>
      </c>
      <c r="J221" s="382" t="s">
        <v>2320</v>
      </c>
      <c r="K221" s="382" t="s">
        <v>957</v>
      </c>
      <c r="L221" s="384">
        <v>42172</v>
      </c>
    </row>
    <row r="222" spans="1:12">
      <c r="A222" s="382" t="s">
        <v>2739</v>
      </c>
      <c r="B222" s="382" t="s">
        <v>2740</v>
      </c>
      <c r="C222" s="382" t="s">
        <v>1621</v>
      </c>
      <c r="D222" s="382" t="s">
        <v>2329</v>
      </c>
      <c r="F222" s="383" t="s">
        <v>13</v>
      </c>
      <c r="G222" s="382" t="s">
        <v>2323</v>
      </c>
      <c r="H222" s="382" t="s">
        <v>2323</v>
      </c>
      <c r="I222" s="382" t="s">
        <v>2319</v>
      </c>
      <c r="J222" s="382" t="s">
        <v>2324</v>
      </c>
      <c r="K222" s="382" t="s">
        <v>2343</v>
      </c>
      <c r="L222" s="384">
        <v>42172</v>
      </c>
    </row>
    <row r="223" spans="1:12">
      <c r="A223" s="382" t="s">
        <v>2741</v>
      </c>
      <c r="B223" s="382" t="s">
        <v>2742</v>
      </c>
      <c r="C223" s="382" t="s">
        <v>1621</v>
      </c>
      <c r="D223" s="382" t="s">
        <v>2329</v>
      </c>
      <c r="F223" s="383" t="s">
        <v>13</v>
      </c>
      <c r="G223" s="382" t="s">
        <v>2323</v>
      </c>
      <c r="H223" s="382" t="s">
        <v>2323</v>
      </c>
      <c r="I223" s="382" t="s">
        <v>2319</v>
      </c>
      <c r="J223" s="382" t="s">
        <v>2320</v>
      </c>
      <c r="K223" s="382" t="s">
        <v>2343</v>
      </c>
      <c r="L223" s="384">
        <v>42172</v>
      </c>
    </row>
    <row r="224" spans="1:12">
      <c r="A224" s="382" t="s">
        <v>2743</v>
      </c>
      <c r="B224" s="382" t="s">
        <v>2744</v>
      </c>
      <c r="C224" s="382" t="s">
        <v>1621</v>
      </c>
      <c r="D224" s="382" t="s">
        <v>2317</v>
      </c>
      <c r="F224" s="383" t="s">
        <v>13</v>
      </c>
      <c r="G224" s="382" t="s">
        <v>2323</v>
      </c>
      <c r="H224" s="382" t="s">
        <v>2323</v>
      </c>
      <c r="I224" s="382" t="s">
        <v>2319</v>
      </c>
      <c r="J224" s="382" t="s">
        <v>2320</v>
      </c>
      <c r="K224" s="382" t="s">
        <v>1621</v>
      </c>
      <c r="L224" s="384">
        <v>42171</v>
      </c>
    </row>
    <row r="225" spans="1:12">
      <c r="A225" s="382" t="s">
        <v>1890</v>
      </c>
      <c r="B225" s="382" t="s">
        <v>1891</v>
      </c>
      <c r="C225" s="382" t="s">
        <v>1846</v>
      </c>
      <c r="D225" s="382" t="s">
        <v>2317</v>
      </c>
      <c r="F225" s="383" t="s">
        <v>13</v>
      </c>
      <c r="G225" s="382" t="s">
        <v>2323</v>
      </c>
      <c r="H225" s="382" t="s">
        <v>2323</v>
      </c>
      <c r="I225" s="382" t="s">
        <v>2319</v>
      </c>
      <c r="J225" s="382" t="s">
        <v>2324</v>
      </c>
      <c r="K225" s="382" t="s">
        <v>2343</v>
      </c>
      <c r="L225" s="384">
        <v>42172</v>
      </c>
    </row>
    <row r="226" spans="1:12">
      <c r="A226" s="382" t="s">
        <v>2745</v>
      </c>
      <c r="B226" s="382" t="s">
        <v>2746</v>
      </c>
      <c r="C226" s="382" t="s">
        <v>354</v>
      </c>
      <c r="D226" s="382" t="s">
        <v>2317</v>
      </c>
      <c r="F226" s="383" t="s">
        <v>13</v>
      </c>
      <c r="G226" s="382" t="s">
        <v>2323</v>
      </c>
      <c r="H226" s="382" t="s">
        <v>2323</v>
      </c>
      <c r="I226" s="382" t="s">
        <v>2319</v>
      </c>
      <c r="J226" s="382" t="s">
        <v>2320</v>
      </c>
      <c r="K226" s="382" t="s">
        <v>2330</v>
      </c>
      <c r="L226" s="384">
        <v>42171</v>
      </c>
    </row>
    <row r="227" spans="1:12">
      <c r="A227" s="382" t="s">
        <v>2747</v>
      </c>
      <c r="B227" s="382" t="s">
        <v>2748</v>
      </c>
      <c r="C227" s="382" t="s">
        <v>2336</v>
      </c>
      <c r="D227" s="382" t="s">
        <v>2366</v>
      </c>
      <c r="E227" s="382" t="s">
        <v>2337</v>
      </c>
      <c r="F227" s="383" t="s">
        <v>2337</v>
      </c>
      <c r="G227" s="382" t="s">
        <v>2319</v>
      </c>
      <c r="H227" s="382" t="s">
        <v>2323</v>
      </c>
      <c r="I227" s="382" t="s">
        <v>2319</v>
      </c>
      <c r="J227" s="382" t="s">
        <v>2338</v>
      </c>
      <c r="K227" s="382" t="s">
        <v>16</v>
      </c>
      <c r="L227" s="384">
        <v>42171</v>
      </c>
    </row>
    <row r="228" spans="1:12">
      <c r="A228" s="382" t="s">
        <v>1897</v>
      </c>
      <c r="B228" s="382" t="s">
        <v>1898</v>
      </c>
      <c r="C228" s="382" t="s">
        <v>1846</v>
      </c>
      <c r="D228" s="382" t="s">
        <v>2329</v>
      </c>
      <c r="F228" s="383" t="s">
        <v>13</v>
      </c>
      <c r="G228" s="382" t="s">
        <v>2323</v>
      </c>
      <c r="H228" s="382" t="s">
        <v>2323</v>
      </c>
      <c r="I228" s="382" t="s">
        <v>2319</v>
      </c>
      <c r="J228" s="382" t="s">
        <v>2320</v>
      </c>
      <c r="K228" s="382" t="s">
        <v>1846</v>
      </c>
      <c r="L228" s="384">
        <v>42171</v>
      </c>
    </row>
    <row r="229" spans="1:12">
      <c r="A229" s="382" t="s">
        <v>817</v>
      </c>
      <c r="B229" s="382" t="s">
        <v>818</v>
      </c>
      <c r="C229" s="382" t="s">
        <v>810</v>
      </c>
      <c r="D229" s="382" t="s">
        <v>2329</v>
      </c>
      <c r="F229" s="383" t="s">
        <v>13</v>
      </c>
      <c r="G229" s="382" t="s">
        <v>2323</v>
      </c>
      <c r="H229" s="382" t="s">
        <v>2323</v>
      </c>
      <c r="I229" s="382" t="s">
        <v>2319</v>
      </c>
      <c r="J229" s="382" t="s">
        <v>2324</v>
      </c>
      <c r="K229" s="382" t="s">
        <v>810</v>
      </c>
      <c r="L229" s="384">
        <v>42172</v>
      </c>
    </row>
    <row r="230" spans="1:12">
      <c r="A230" s="382" t="s">
        <v>2749</v>
      </c>
      <c r="B230" s="382" t="s">
        <v>2750</v>
      </c>
      <c r="C230" s="382" t="s">
        <v>590</v>
      </c>
      <c r="D230" s="382" t="s">
        <v>2317</v>
      </c>
      <c r="F230" s="383" t="s">
        <v>13</v>
      </c>
      <c r="G230" s="382" t="s">
        <v>2323</v>
      </c>
      <c r="H230" s="382" t="s">
        <v>2323</v>
      </c>
      <c r="I230" s="382" t="s">
        <v>2319</v>
      </c>
      <c r="J230" s="382" t="s">
        <v>2320</v>
      </c>
      <c r="K230" s="382" t="s">
        <v>590</v>
      </c>
      <c r="L230" s="384">
        <v>42171</v>
      </c>
    </row>
    <row r="231" spans="1:12">
      <c r="A231" s="382" t="s">
        <v>2751</v>
      </c>
      <c r="B231" s="382" t="s">
        <v>2752</v>
      </c>
      <c r="C231" s="382" t="s">
        <v>810</v>
      </c>
      <c r="D231" s="382" t="s">
        <v>2366</v>
      </c>
      <c r="F231" s="383" t="s">
        <v>13</v>
      </c>
      <c r="G231" s="382" t="s">
        <v>2323</v>
      </c>
      <c r="H231" s="382" t="s">
        <v>2323</v>
      </c>
      <c r="I231" s="382" t="s">
        <v>2319</v>
      </c>
      <c r="J231" s="382" t="s">
        <v>2324</v>
      </c>
      <c r="K231" s="382" t="s">
        <v>810</v>
      </c>
      <c r="L231" s="384">
        <v>42172</v>
      </c>
    </row>
    <row r="232" spans="1:12">
      <c r="A232" s="382" t="s">
        <v>2753</v>
      </c>
      <c r="B232" s="382" t="s">
        <v>2754</v>
      </c>
      <c r="C232" s="382" t="s">
        <v>810</v>
      </c>
      <c r="D232" s="382" t="s">
        <v>2329</v>
      </c>
      <c r="F232" s="383" t="s">
        <v>13</v>
      </c>
      <c r="G232" s="382" t="s">
        <v>2323</v>
      </c>
      <c r="H232" s="382" t="s">
        <v>2323</v>
      </c>
      <c r="I232" s="382" t="s">
        <v>2319</v>
      </c>
      <c r="J232" s="382" t="s">
        <v>2324</v>
      </c>
      <c r="K232" s="382" t="s">
        <v>810</v>
      </c>
      <c r="L232" s="384">
        <v>42172</v>
      </c>
    </row>
    <row r="233" spans="1:12">
      <c r="A233" s="382" t="s">
        <v>2755</v>
      </c>
      <c r="B233" s="382" t="s">
        <v>2756</v>
      </c>
      <c r="C233" s="382" t="s">
        <v>810</v>
      </c>
      <c r="D233" s="382" t="s">
        <v>2333</v>
      </c>
      <c r="F233" s="383" t="s">
        <v>13</v>
      </c>
      <c r="G233" s="382" t="s">
        <v>2323</v>
      </c>
      <c r="H233" s="382" t="s">
        <v>2323</v>
      </c>
      <c r="I233" s="382" t="s">
        <v>2319</v>
      </c>
      <c r="J233" s="382" t="s">
        <v>2324</v>
      </c>
      <c r="K233" s="382" t="s">
        <v>810</v>
      </c>
      <c r="L233" s="384">
        <v>42172</v>
      </c>
    </row>
    <row r="234" spans="1:12">
      <c r="A234" s="382" t="s">
        <v>1254</v>
      </c>
      <c r="B234" s="382" t="s">
        <v>1255</v>
      </c>
      <c r="C234" s="382" t="s">
        <v>1253</v>
      </c>
      <c r="D234" s="382" t="s">
        <v>2333</v>
      </c>
      <c r="E234" s="382" t="s">
        <v>24</v>
      </c>
      <c r="F234" s="383" t="s">
        <v>24</v>
      </c>
      <c r="G234" s="382" t="s">
        <v>2319</v>
      </c>
      <c r="H234" s="382" t="s">
        <v>2319</v>
      </c>
      <c r="I234" s="382" t="s">
        <v>2319</v>
      </c>
      <c r="J234" s="382" t="s">
        <v>2320</v>
      </c>
      <c r="K234" s="382" t="s">
        <v>2316</v>
      </c>
      <c r="L234" s="384">
        <v>42174</v>
      </c>
    </row>
    <row r="235" spans="1:12">
      <c r="A235" s="382" t="s">
        <v>829</v>
      </c>
      <c r="B235" s="382" t="s">
        <v>830</v>
      </c>
      <c r="C235" s="382" t="s">
        <v>810</v>
      </c>
      <c r="D235" s="382" t="s">
        <v>2333</v>
      </c>
      <c r="F235" s="383" t="s">
        <v>13</v>
      </c>
      <c r="G235" s="382" t="s">
        <v>2323</v>
      </c>
      <c r="H235" s="382" t="s">
        <v>2323</v>
      </c>
      <c r="I235" s="382" t="s">
        <v>2319</v>
      </c>
      <c r="J235" s="382" t="s">
        <v>2324</v>
      </c>
      <c r="K235" s="382" t="s">
        <v>810</v>
      </c>
      <c r="L235" s="384">
        <v>42172</v>
      </c>
    </row>
    <row r="236" spans="1:12">
      <c r="A236" s="382" t="s">
        <v>2757</v>
      </c>
      <c r="B236" s="382" t="s">
        <v>2758</v>
      </c>
      <c r="C236" s="382" t="s">
        <v>2343</v>
      </c>
      <c r="D236" s="382" t="s">
        <v>2329</v>
      </c>
      <c r="F236" s="383" t="s">
        <v>13</v>
      </c>
      <c r="G236" s="382" t="s">
        <v>2323</v>
      </c>
      <c r="H236" s="382" t="s">
        <v>2323</v>
      </c>
      <c r="I236" s="382" t="s">
        <v>2319</v>
      </c>
      <c r="J236" s="382" t="s">
        <v>2324</v>
      </c>
      <c r="K236" s="382" t="s">
        <v>2343</v>
      </c>
      <c r="L236" s="384">
        <v>42172</v>
      </c>
    </row>
    <row r="237" spans="1:12">
      <c r="A237" s="382" t="s">
        <v>2759</v>
      </c>
      <c r="B237" s="382" t="s">
        <v>2760</v>
      </c>
      <c r="C237" s="382" t="s">
        <v>2365</v>
      </c>
      <c r="D237" s="382" t="s">
        <v>2333</v>
      </c>
      <c r="E237" s="382" t="s">
        <v>20</v>
      </c>
      <c r="F237" s="383" t="s">
        <v>24</v>
      </c>
      <c r="G237" s="382" t="s">
        <v>2319</v>
      </c>
      <c r="H237" s="382" t="s">
        <v>2319</v>
      </c>
      <c r="I237" s="382" t="s">
        <v>2319</v>
      </c>
      <c r="J237" s="382" t="s">
        <v>2571</v>
      </c>
      <c r="K237" s="382" t="s">
        <v>1133</v>
      </c>
      <c r="L237" s="384">
        <v>42171</v>
      </c>
    </row>
    <row r="238" spans="1:12">
      <c r="A238" s="382" t="s">
        <v>2761</v>
      </c>
      <c r="B238" s="382" t="s">
        <v>2762</v>
      </c>
      <c r="C238" s="382" t="s">
        <v>2365</v>
      </c>
      <c r="D238" s="382" t="s">
        <v>132</v>
      </c>
      <c r="E238" s="382" t="s">
        <v>24</v>
      </c>
      <c r="F238" s="383" t="s">
        <v>24</v>
      </c>
      <c r="G238" s="382" t="s">
        <v>2319</v>
      </c>
      <c r="H238" s="382" t="s">
        <v>2319</v>
      </c>
      <c r="I238" s="382" t="s">
        <v>2319</v>
      </c>
      <c r="J238" s="382" t="s">
        <v>2320</v>
      </c>
      <c r="K238" s="382" t="s">
        <v>2316</v>
      </c>
      <c r="L238" s="384">
        <v>42174</v>
      </c>
    </row>
    <row r="239" spans="1:12">
      <c r="A239" s="382" t="s">
        <v>2763</v>
      </c>
      <c r="B239" s="382" t="s">
        <v>2764</v>
      </c>
      <c r="C239" s="382" t="s">
        <v>2343</v>
      </c>
      <c r="D239" s="382" t="s">
        <v>2333</v>
      </c>
      <c r="E239" s="382" t="s">
        <v>24</v>
      </c>
      <c r="F239" s="383" t="s">
        <v>24</v>
      </c>
      <c r="G239" s="382" t="s">
        <v>2319</v>
      </c>
      <c r="H239" s="382" t="s">
        <v>2323</v>
      </c>
      <c r="I239" s="382" t="s">
        <v>2319</v>
      </c>
      <c r="J239" s="382" t="s">
        <v>2320</v>
      </c>
      <c r="K239" s="382" t="s">
        <v>2343</v>
      </c>
      <c r="L239" s="384">
        <v>42172</v>
      </c>
    </row>
    <row r="240" spans="1:12">
      <c r="A240" s="382" t="s">
        <v>1646</v>
      </c>
      <c r="B240" s="382" t="s">
        <v>1647</v>
      </c>
      <c r="C240" s="382" t="s">
        <v>1621</v>
      </c>
      <c r="D240" s="382" t="s">
        <v>2329</v>
      </c>
      <c r="E240" s="382" t="s">
        <v>24</v>
      </c>
      <c r="F240" s="383" t="s">
        <v>24</v>
      </c>
      <c r="G240" s="382" t="s">
        <v>2319</v>
      </c>
      <c r="H240" s="382" t="s">
        <v>2323</v>
      </c>
      <c r="I240" s="382" t="s">
        <v>2319</v>
      </c>
      <c r="J240" s="382" t="s">
        <v>2320</v>
      </c>
      <c r="K240" s="382" t="s">
        <v>2343</v>
      </c>
      <c r="L240" s="384">
        <v>42172</v>
      </c>
    </row>
    <row r="241" spans="1:12">
      <c r="A241" s="382" t="s">
        <v>2765</v>
      </c>
      <c r="B241" s="382" t="s">
        <v>2766</v>
      </c>
      <c r="C241" s="382" t="s">
        <v>2343</v>
      </c>
      <c r="D241" s="382" t="s">
        <v>2317</v>
      </c>
      <c r="F241" s="383" t="s">
        <v>13</v>
      </c>
      <c r="G241" s="382" t="s">
        <v>2323</v>
      </c>
      <c r="H241" s="382" t="s">
        <v>2323</v>
      </c>
      <c r="I241" s="382" t="s">
        <v>2319</v>
      </c>
      <c r="J241" s="382" t="s">
        <v>2324</v>
      </c>
      <c r="K241" s="382" t="s">
        <v>2343</v>
      </c>
      <c r="L241" s="384">
        <v>42172</v>
      </c>
    </row>
    <row r="242" spans="1:12">
      <c r="A242" s="382" t="s">
        <v>2767</v>
      </c>
      <c r="B242" s="382" t="s">
        <v>2768</v>
      </c>
      <c r="C242" s="382" t="s">
        <v>101</v>
      </c>
      <c r="D242" s="382" t="s">
        <v>2329</v>
      </c>
      <c r="F242" s="383" t="s">
        <v>13</v>
      </c>
      <c r="G242" s="382" t="s">
        <v>2323</v>
      </c>
      <c r="H242" s="382" t="s">
        <v>2323</v>
      </c>
      <c r="I242" s="382" t="s">
        <v>2319</v>
      </c>
      <c r="J242" s="382" t="s">
        <v>2320</v>
      </c>
      <c r="K242" s="382" t="s">
        <v>101</v>
      </c>
      <c r="L242" s="384">
        <v>42171</v>
      </c>
    </row>
    <row r="243" spans="1:12">
      <c r="A243" s="382" t="s">
        <v>2769</v>
      </c>
      <c r="B243" s="382" t="s">
        <v>2770</v>
      </c>
      <c r="C243" s="382" t="s">
        <v>1846</v>
      </c>
      <c r="D243" s="382" t="s">
        <v>594</v>
      </c>
      <c r="F243" s="383" t="s">
        <v>13</v>
      </c>
      <c r="G243" s="382" t="s">
        <v>2323</v>
      </c>
      <c r="H243" s="382" t="s">
        <v>2323</v>
      </c>
      <c r="I243" s="382" t="s">
        <v>2319</v>
      </c>
      <c r="J243" s="382" t="s">
        <v>2324</v>
      </c>
      <c r="K243" s="382" t="s">
        <v>1846</v>
      </c>
      <c r="L243" s="384">
        <v>42171</v>
      </c>
    </row>
    <row r="244" spans="1:12">
      <c r="A244" s="382" t="s">
        <v>2771</v>
      </c>
      <c r="B244" s="382" t="s">
        <v>2772</v>
      </c>
      <c r="C244" s="382" t="s">
        <v>2773</v>
      </c>
      <c r="D244" s="382" t="s">
        <v>2329</v>
      </c>
      <c r="F244" s="383" t="s">
        <v>2318</v>
      </c>
      <c r="G244" s="382" t="s">
        <v>2319</v>
      </c>
      <c r="H244" s="382" t="s">
        <v>2319</v>
      </c>
      <c r="I244" s="382" t="s">
        <v>2319</v>
      </c>
      <c r="J244" s="382" t="s">
        <v>2338</v>
      </c>
      <c r="K244" s="382" t="s">
        <v>16</v>
      </c>
      <c r="L244" s="384">
        <v>42171</v>
      </c>
    </row>
    <row r="245" spans="1:12">
      <c r="A245" s="382" t="s">
        <v>2774</v>
      </c>
      <c r="B245" s="382" t="s">
        <v>2775</v>
      </c>
      <c r="C245" s="382" t="s">
        <v>2336</v>
      </c>
      <c r="D245" s="382" t="s">
        <v>2333</v>
      </c>
      <c r="E245" s="382" t="s">
        <v>2337</v>
      </c>
      <c r="F245" s="383" t="s">
        <v>2337</v>
      </c>
      <c r="G245" s="382" t="s">
        <v>2319</v>
      </c>
      <c r="H245" s="382" t="s">
        <v>2323</v>
      </c>
      <c r="I245" s="382" t="s">
        <v>2319</v>
      </c>
      <c r="J245" s="382" t="s">
        <v>2338</v>
      </c>
      <c r="K245" s="382" t="s">
        <v>16</v>
      </c>
      <c r="L245" s="384">
        <v>42171</v>
      </c>
    </row>
    <row r="246" spans="1:12">
      <c r="A246" s="382" t="s">
        <v>2776</v>
      </c>
      <c r="B246" s="382" t="s">
        <v>2777</v>
      </c>
      <c r="C246" s="382" t="s">
        <v>354</v>
      </c>
      <c r="D246" s="382" t="s">
        <v>2329</v>
      </c>
      <c r="F246" s="383" t="s">
        <v>13</v>
      </c>
      <c r="G246" s="382" t="s">
        <v>2323</v>
      </c>
      <c r="H246" s="382" t="s">
        <v>2323</v>
      </c>
      <c r="I246" s="382" t="s">
        <v>2319</v>
      </c>
      <c r="J246" s="382" t="s">
        <v>2320</v>
      </c>
      <c r="K246" s="382" t="s">
        <v>2343</v>
      </c>
      <c r="L246" s="384">
        <v>42172</v>
      </c>
    </row>
    <row r="247" spans="1:12">
      <c r="A247" s="382" t="s">
        <v>2778</v>
      </c>
      <c r="B247" s="382" t="s">
        <v>2779</v>
      </c>
      <c r="C247" s="382" t="s">
        <v>354</v>
      </c>
      <c r="D247" s="382" t="s">
        <v>2317</v>
      </c>
      <c r="F247" s="383" t="s">
        <v>13</v>
      </c>
      <c r="G247" s="382" t="s">
        <v>2323</v>
      </c>
      <c r="H247" s="382" t="s">
        <v>2323</v>
      </c>
      <c r="I247" s="382" t="s">
        <v>2319</v>
      </c>
      <c r="J247" s="382" t="s">
        <v>2320</v>
      </c>
      <c r="K247" s="382" t="s">
        <v>2330</v>
      </c>
      <c r="L247" s="384">
        <v>42171</v>
      </c>
    </row>
    <row r="248" spans="1:12">
      <c r="A248" s="382" t="s">
        <v>2780</v>
      </c>
      <c r="B248" s="382" t="s">
        <v>2781</v>
      </c>
      <c r="C248" s="382" t="s">
        <v>2336</v>
      </c>
      <c r="D248" s="382" t="s">
        <v>2366</v>
      </c>
      <c r="E248" s="382" t="s">
        <v>2337</v>
      </c>
      <c r="F248" s="383" t="s">
        <v>2337</v>
      </c>
      <c r="G248" s="382" t="s">
        <v>2319</v>
      </c>
      <c r="H248" s="382" t="s">
        <v>2323</v>
      </c>
      <c r="I248" s="382" t="s">
        <v>2319</v>
      </c>
      <c r="J248" s="382" t="s">
        <v>2338</v>
      </c>
      <c r="K248" s="382" t="s">
        <v>16</v>
      </c>
      <c r="L248" s="384">
        <v>42171</v>
      </c>
    </row>
    <row r="249" spans="1:12">
      <c r="A249" s="382" t="s">
        <v>2782</v>
      </c>
      <c r="B249" s="382" t="s">
        <v>2783</v>
      </c>
      <c r="C249" s="382" t="s">
        <v>2336</v>
      </c>
      <c r="D249" s="382" t="s">
        <v>2366</v>
      </c>
      <c r="E249" s="382" t="s">
        <v>2337</v>
      </c>
      <c r="F249" s="383" t="s">
        <v>2337</v>
      </c>
      <c r="G249" s="382" t="s">
        <v>2319</v>
      </c>
      <c r="H249" s="382" t="s">
        <v>2323</v>
      </c>
      <c r="I249" s="382" t="s">
        <v>2319</v>
      </c>
      <c r="J249" s="382" t="s">
        <v>2338</v>
      </c>
      <c r="K249" s="382" t="s">
        <v>16</v>
      </c>
      <c r="L249" s="384">
        <v>42171</v>
      </c>
    </row>
    <row r="250" spans="1:12">
      <c r="A250" s="382" t="s">
        <v>2784</v>
      </c>
      <c r="B250" s="382" t="s">
        <v>2785</v>
      </c>
      <c r="C250" s="382" t="s">
        <v>2316</v>
      </c>
      <c r="D250" s="382" t="s">
        <v>2604</v>
      </c>
      <c r="F250" s="383" t="s">
        <v>2318</v>
      </c>
      <c r="G250" s="382" t="s">
        <v>2319</v>
      </c>
      <c r="H250" s="382" t="s">
        <v>2319</v>
      </c>
      <c r="I250" s="382" t="s">
        <v>2319</v>
      </c>
      <c r="J250" s="382" t="s">
        <v>2320</v>
      </c>
      <c r="K250" s="382" t="s">
        <v>2316</v>
      </c>
      <c r="L250" s="384">
        <v>42174</v>
      </c>
    </row>
    <row r="251" spans="1:12">
      <c r="A251" s="382" t="s">
        <v>2786</v>
      </c>
      <c r="B251" s="382" t="s">
        <v>2787</v>
      </c>
      <c r="C251" s="382" t="s">
        <v>2336</v>
      </c>
      <c r="D251" s="382" t="s">
        <v>2366</v>
      </c>
      <c r="E251" s="382" t="s">
        <v>2337</v>
      </c>
      <c r="F251" s="383" t="s">
        <v>2337</v>
      </c>
      <c r="G251" s="382" t="s">
        <v>2319</v>
      </c>
      <c r="H251" s="382" t="s">
        <v>2323</v>
      </c>
      <c r="I251" s="382" t="s">
        <v>2319</v>
      </c>
      <c r="J251" s="382" t="s">
        <v>2338</v>
      </c>
      <c r="K251" s="382" t="s">
        <v>16</v>
      </c>
      <c r="L251" s="384">
        <v>42171</v>
      </c>
    </row>
    <row r="252" spans="1:12">
      <c r="A252" s="382" t="s">
        <v>610</v>
      </c>
      <c r="B252" s="382" t="s">
        <v>611</v>
      </c>
      <c r="C252" s="382" t="s">
        <v>590</v>
      </c>
      <c r="D252" s="382" t="s">
        <v>2317</v>
      </c>
      <c r="F252" s="383" t="s">
        <v>13</v>
      </c>
      <c r="G252" s="382" t="s">
        <v>2323</v>
      </c>
      <c r="H252" s="382" t="s">
        <v>2323</v>
      </c>
      <c r="I252" s="382" t="s">
        <v>2319</v>
      </c>
      <c r="J252" s="382" t="s">
        <v>2324</v>
      </c>
      <c r="K252" s="382" t="s">
        <v>2343</v>
      </c>
      <c r="L252" s="384">
        <v>42172</v>
      </c>
    </row>
    <row r="253" spans="1:12">
      <c r="A253" s="382" t="s">
        <v>2788</v>
      </c>
      <c r="B253" s="382" t="s">
        <v>2789</v>
      </c>
      <c r="C253" s="382" t="s">
        <v>590</v>
      </c>
      <c r="D253" s="382" t="s">
        <v>2333</v>
      </c>
      <c r="F253" s="383" t="s">
        <v>13</v>
      </c>
      <c r="G253" s="382" t="s">
        <v>2323</v>
      </c>
      <c r="H253" s="382" t="s">
        <v>2323</v>
      </c>
      <c r="I253" s="382" t="s">
        <v>2319</v>
      </c>
      <c r="J253" s="382" t="s">
        <v>2324</v>
      </c>
      <c r="K253" s="382" t="s">
        <v>2343</v>
      </c>
      <c r="L253" s="384">
        <v>42172</v>
      </c>
    </row>
    <row r="254" spans="1:12">
      <c r="A254" s="382" t="s">
        <v>2790</v>
      </c>
      <c r="B254" s="382" t="s">
        <v>2791</v>
      </c>
      <c r="C254" s="382" t="s">
        <v>590</v>
      </c>
      <c r="D254" s="382" t="s">
        <v>2317</v>
      </c>
      <c r="F254" s="383" t="s">
        <v>13</v>
      </c>
      <c r="G254" s="382" t="s">
        <v>2323</v>
      </c>
      <c r="H254" s="382" t="s">
        <v>2323</v>
      </c>
      <c r="I254" s="382" t="s">
        <v>2319</v>
      </c>
      <c r="J254" s="382" t="s">
        <v>2324</v>
      </c>
      <c r="K254" s="382" t="s">
        <v>2343</v>
      </c>
      <c r="L254" s="384">
        <v>42172</v>
      </c>
    </row>
    <row r="255" spans="1:12">
      <c r="A255" s="382" t="s">
        <v>2792</v>
      </c>
      <c r="B255" s="382" t="s">
        <v>2793</v>
      </c>
      <c r="C255" s="382" t="s">
        <v>101</v>
      </c>
      <c r="D255" s="382" t="s">
        <v>132</v>
      </c>
      <c r="F255" s="383" t="s">
        <v>13</v>
      </c>
      <c r="G255" s="382" t="s">
        <v>2323</v>
      </c>
      <c r="H255" s="382" t="s">
        <v>2323</v>
      </c>
      <c r="I255" s="382" t="s">
        <v>2319</v>
      </c>
      <c r="J255" s="382" t="s">
        <v>2324</v>
      </c>
      <c r="K255" s="382" t="s">
        <v>101</v>
      </c>
      <c r="L255" s="384">
        <v>42171</v>
      </c>
    </row>
    <row r="256" spans="1:12">
      <c r="A256" s="382" t="s">
        <v>2794</v>
      </c>
      <c r="B256" s="382" t="s">
        <v>2795</v>
      </c>
      <c r="C256" s="382" t="s">
        <v>1846</v>
      </c>
      <c r="D256" s="382" t="s">
        <v>2333</v>
      </c>
      <c r="F256" s="383" t="s">
        <v>13</v>
      </c>
      <c r="G256" s="382" t="s">
        <v>2323</v>
      </c>
      <c r="H256" s="382" t="s">
        <v>2323</v>
      </c>
      <c r="I256" s="382" t="s">
        <v>2319</v>
      </c>
      <c r="J256" s="382" t="s">
        <v>2324</v>
      </c>
      <c r="K256" s="382" t="s">
        <v>1846</v>
      </c>
      <c r="L256" s="384">
        <v>42171</v>
      </c>
    </row>
    <row r="257" spans="1:13">
      <c r="A257" s="382" t="s">
        <v>2796</v>
      </c>
      <c r="B257" s="382" t="s">
        <v>2797</v>
      </c>
      <c r="C257" s="382" t="s">
        <v>1846</v>
      </c>
      <c r="D257" s="382" t="s">
        <v>132</v>
      </c>
      <c r="F257" s="383" t="s">
        <v>13</v>
      </c>
      <c r="G257" s="382" t="s">
        <v>2323</v>
      </c>
      <c r="H257" s="382" t="s">
        <v>2323</v>
      </c>
      <c r="I257" s="382" t="s">
        <v>2319</v>
      </c>
      <c r="J257" s="382" t="s">
        <v>2324</v>
      </c>
      <c r="K257" s="382" t="s">
        <v>1846</v>
      </c>
      <c r="L257" s="384">
        <v>42171</v>
      </c>
    </row>
    <row r="258" spans="1:13">
      <c r="A258" s="382" t="s">
        <v>2798</v>
      </c>
      <c r="B258" s="382" t="s">
        <v>2799</v>
      </c>
      <c r="C258" s="382" t="s">
        <v>957</v>
      </c>
      <c r="D258" s="382" t="s">
        <v>2317</v>
      </c>
      <c r="F258" s="383" t="s">
        <v>13</v>
      </c>
      <c r="G258" s="382" t="s">
        <v>2323</v>
      </c>
      <c r="H258" s="382" t="s">
        <v>2323</v>
      </c>
      <c r="I258" s="382" t="s">
        <v>2319</v>
      </c>
      <c r="J258" s="382" t="s">
        <v>2320</v>
      </c>
      <c r="K258" s="382" t="s">
        <v>957</v>
      </c>
      <c r="L258" s="384">
        <v>42172</v>
      </c>
    </row>
    <row r="259" spans="1:13">
      <c r="A259" s="382" t="s">
        <v>2800</v>
      </c>
      <c r="B259" s="382" t="s">
        <v>2801</v>
      </c>
      <c r="C259" s="382" t="s">
        <v>1846</v>
      </c>
      <c r="D259" s="382" t="s">
        <v>2333</v>
      </c>
      <c r="F259" s="383" t="s">
        <v>13</v>
      </c>
      <c r="G259" s="382" t="s">
        <v>2323</v>
      </c>
      <c r="H259" s="382" t="s">
        <v>2323</v>
      </c>
      <c r="I259" s="382" t="s">
        <v>2319</v>
      </c>
      <c r="J259" s="382" t="s">
        <v>2324</v>
      </c>
      <c r="K259" s="382" t="s">
        <v>1846</v>
      </c>
      <c r="L259" s="384">
        <v>42171</v>
      </c>
    </row>
    <row r="260" spans="1:13">
      <c r="A260" s="382" t="s">
        <v>2802</v>
      </c>
      <c r="B260" s="382" t="s">
        <v>2803</v>
      </c>
      <c r="C260" s="382" t="s">
        <v>1846</v>
      </c>
      <c r="D260" s="382" t="s">
        <v>2333</v>
      </c>
      <c r="F260" s="383" t="s">
        <v>13</v>
      </c>
      <c r="G260" s="382" t="s">
        <v>2323</v>
      </c>
      <c r="H260" s="382" t="s">
        <v>2323</v>
      </c>
      <c r="I260" s="382" t="s">
        <v>2319</v>
      </c>
      <c r="J260" s="382" t="s">
        <v>2320</v>
      </c>
      <c r="K260" s="382" t="s">
        <v>1846</v>
      </c>
      <c r="L260" s="384">
        <v>42173</v>
      </c>
    </row>
    <row r="261" spans="1:13">
      <c r="A261" s="382" t="s">
        <v>2804</v>
      </c>
      <c r="B261" s="382" t="s">
        <v>2805</v>
      </c>
      <c r="C261" s="382" t="s">
        <v>1846</v>
      </c>
      <c r="D261" s="382" t="s">
        <v>132</v>
      </c>
      <c r="F261" s="383" t="s">
        <v>13</v>
      </c>
      <c r="G261" s="382" t="s">
        <v>2323</v>
      </c>
      <c r="H261" s="382" t="s">
        <v>2323</v>
      </c>
      <c r="I261" s="382" t="s">
        <v>2319</v>
      </c>
      <c r="J261" s="382" t="s">
        <v>2324</v>
      </c>
      <c r="K261" s="382" t="s">
        <v>1846</v>
      </c>
      <c r="L261" s="384">
        <v>42171</v>
      </c>
    </row>
    <row r="262" spans="1:13">
      <c r="A262" s="382" t="s">
        <v>2806</v>
      </c>
      <c r="B262" s="382" t="s">
        <v>2807</v>
      </c>
      <c r="C262" s="382" t="s">
        <v>1846</v>
      </c>
      <c r="D262" s="382" t="s">
        <v>594</v>
      </c>
      <c r="F262" s="383" t="s">
        <v>13</v>
      </c>
      <c r="G262" s="382" t="s">
        <v>2323</v>
      </c>
      <c r="H262" s="382" t="s">
        <v>2323</v>
      </c>
      <c r="I262" s="382" t="s">
        <v>2319</v>
      </c>
      <c r="J262" s="382" t="s">
        <v>2324</v>
      </c>
      <c r="K262" s="382" t="s">
        <v>2354</v>
      </c>
      <c r="L262" s="384">
        <v>42172</v>
      </c>
    </row>
    <row r="263" spans="1:13">
      <c r="A263" s="382" t="s">
        <v>2808</v>
      </c>
      <c r="B263" s="382" t="s">
        <v>2809</v>
      </c>
      <c r="C263" s="382" t="s">
        <v>2365</v>
      </c>
      <c r="D263" s="382" t="s">
        <v>132</v>
      </c>
      <c r="F263" s="383" t="s">
        <v>13</v>
      </c>
      <c r="G263" s="382" t="s">
        <v>2323</v>
      </c>
      <c r="H263" s="382" t="s">
        <v>2323</v>
      </c>
      <c r="I263" s="382" t="s">
        <v>2319</v>
      </c>
      <c r="J263" s="382" t="s">
        <v>2320</v>
      </c>
      <c r="K263" s="382" t="s">
        <v>2343</v>
      </c>
      <c r="L263" s="384">
        <v>42172</v>
      </c>
    </row>
    <row r="264" spans="1:13">
      <c r="A264" s="382" t="s">
        <v>2810</v>
      </c>
      <c r="B264" s="382" t="s">
        <v>2811</v>
      </c>
      <c r="C264" s="382" t="s">
        <v>1846</v>
      </c>
      <c r="D264" s="382" t="s">
        <v>2333</v>
      </c>
      <c r="F264" s="383" t="s">
        <v>13</v>
      </c>
      <c r="G264" s="382" t="s">
        <v>2323</v>
      </c>
      <c r="H264" s="382" t="s">
        <v>2323</v>
      </c>
      <c r="I264" s="382" t="s">
        <v>2319</v>
      </c>
      <c r="J264" s="382" t="s">
        <v>2324</v>
      </c>
      <c r="K264" s="382" t="s">
        <v>1846</v>
      </c>
      <c r="L264" s="384">
        <v>42171</v>
      </c>
    </row>
    <row r="265" spans="1:13">
      <c r="A265" s="382" t="s">
        <v>2812</v>
      </c>
      <c r="B265" s="382" t="s">
        <v>2813</v>
      </c>
      <c r="C265" s="382" t="s">
        <v>2365</v>
      </c>
      <c r="D265" s="382" t="s">
        <v>132</v>
      </c>
      <c r="E265" s="382" t="s">
        <v>24</v>
      </c>
      <c r="F265" s="383" t="s">
        <v>24</v>
      </c>
      <c r="G265" s="382" t="s">
        <v>2319</v>
      </c>
      <c r="H265" s="382" t="s">
        <v>2323</v>
      </c>
      <c r="I265" s="382" t="s">
        <v>2319</v>
      </c>
      <c r="J265" s="382" t="s">
        <v>2320</v>
      </c>
      <c r="K265" s="382" t="s">
        <v>16</v>
      </c>
      <c r="L265" s="384">
        <v>42171</v>
      </c>
      <c r="M265" s="382" t="s">
        <v>2405</v>
      </c>
    </row>
    <row r="266" spans="1:13">
      <c r="A266" s="382" t="s">
        <v>2814</v>
      </c>
      <c r="B266" s="382" t="s">
        <v>2815</v>
      </c>
      <c r="C266" s="382" t="s">
        <v>810</v>
      </c>
      <c r="D266" s="382" t="s">
        <v>132</v>
      </c>
      <c r="F266" s="383" t="s">
        <v>13</v>
      </c>
      <c r="G266" s="382" t="s">
        <v>2323</v>
      </c>
      <c r="H266" s="382" t="s">
        <v>2323</v>
      </c>
      <c r="I266" s="382" t="s">
        <v>2319</v>
      </c>
      <c r="J266" s="382" t="s">
        <v>2324</v>
      </c>
      <c r="K266" s="382" t="s">
        <v>810</v>
      </c>
      <c r="L266" s="384">
        <v>42172</v>
      </c>
    </row>
    <row r="267" spans="1:13">
      <c r="A267" s="382" t="s">
        <v>2816</v>
      </c>
      <c r="B267" s="382" t="s">
        <v>2817</v>
      </c>
      <c r="C267" s="382" t="s">
        <v>810</v>
      </c>
      <c r="D267" s="382" t="s">
        <v>2366</v>
      </c>
      <c r="F267" s="383" t="s">
        <v>13</v>
      </c>
      <c r="G267" s="382" t="s">
        <v>2323</v>
      </c>
      <c r="H267" s="382" t="s">
        <v>2323</v>
      </c>
      <c r="I267" s="382" t="s">
        <v>2319</v>
      </c>
      <c r="J267" s="382" t="s">
        <v>2324</v>
      </c>
      <c r="K267" s="382" t="s">
        <v>810</v>
      </c>
      <c r="L267" s="384">
        <v>42172</v>
      </c>
    </row>
    <row r="268" spans="1:13">
      <c r="A268" s="382" t="s">
        <v>2818</v>
      </c>
      <c r="B268" s="382" t="s">
        <v>2819</v>
      </c>
      <c r="C268" s="382" t="s">
        <v>810</v>
      </c>
      <c r="D268" s="382" t="s">
        <v>594</v>
      </c>
      <c r="F268" s="383" t="s">
        <v>13</v>
      </c>
      <c r="G268" s="382" t="s">
        <v>2323</v>
      </c>
      <c r="H268" s="382" t="s">
        <v>2323</v>
      </c>
      <c r="I268" s="382" t="s">
        <v>2319</v>
      </c>
      <c r="J268" s="382" t="s">
        <v>2320</v>
      </c>
      <c r="K268" s="382" t="s">
        <v>16</v>
      </c>
      <c r="L268" s="384">
        <v>42171</v>
      </c>
      <c r="M268" s="382" t="s">
        <v>2405</v>
      </c>
    </row>
    <row r="269" spans="1:13">
      <c r="A269" s="382" t="s">
        <v>2820</v>
      </c>
      <c r="B269" s="382" t="s">
        <v>2821</v>
      </c>
      <c r="C269" s="382" t="s">
        <v>101</v>
      </c>
      <c r="D269" s="382" t="s">
        <v>2333</v>
      </c>
      <c r="F269" s="383" t="s">
        <v>13</v>
      </c>
      <c r="G269" s="382" t="s">
        <v>2323</v>
      </c>
      <c r="H269" s="382" t="s">
        <v>2323</v>
      </c>
      <c r="I269" s="382" t="s">
        <v>2319</v>
      </c>
      <c r="J269" s="382" t="s">
        <v>2320</v>
      </c>
      <c r="K269" s="382" t="s">
        <v>101</v>
      </c>
      <c r="L269" s="384">
        <v>42171</v>
      </c>
    </row>
    <row r="270" spans="1:13">
      <c r="A270" s="382" t="s">
        <v>2822</v>
      </c>
      <c r="B270" s="382" t="s">
        <v>2823</v>
      </c>
      <c r="C270" s="382" t="s">
        <v>1846</v>
      </c>
      <c r="D270" s="382" t="s">
        <v>2333</v>
      </c>
      <c r="F270" s="383" t="s">
        <v>13</v>
      </c>
      <c r="G270" s="382" t="s">
        <v>2323</v>
      </c>
      <c r="H270" s="382" t="s">
        <v>2323</v>
      </c>
      <c r="I270" s="382" t="s">
        <v>2319</v>
      </c>
      <c r="J270" s="382" t="s">
        <v>2324</v>
      </c>
      <c r="K270" s="382" t="s">
        <v>1846</v>
      </c>
      <c r="L270" s="384">
        <v>42171</v>
      </c>
    </row>
    <row r="271" spans="1:13">
      <c r="A271" s="382" t="s">
        <v>2824</v>
      </c>
      <c r="B271" s="382" t="s">
        <v>2825</v>
      </c>
      <c r="C271" s="382" t="s">
        <v>810</v>
      </c>
      <c r="D271" s="382" t="s">
        <v>2329</v>
      </c>
      <c r="F271" s="383" t="s">
        <v>13</v>
      </c>
      <c r="G271" s="382" t="s">
        <v>2323</v>
      </c>
      <c r="H271" s="382" t="s">
        <v>2323</v>
      </c>
      <c r="I271" s="382" t="s">
        <v>2319</v>
      </c>
      <c r="J271" s="382" t="s">
        <v>2324</v>
      </c>
      <c r="K271" s="382" t="s">
        <v>810</v>
      </c>
      <c r="L271" s="384">
        <v>42172</v>
      </c>
    </row>
    <row r="272" spans="1:13">
      <c r="A272" s="382" t="s">
        <v>2826</v>
      </c>
      <c r="B272" s="382" t="s">
        <v>2827</v>
      </c>
      <c r="C272" s="382" t="s">
        <v>1846</v>
      </c>
      <c r="D272" s="382" t="s">
        <v>2333</v>
      </c>
      <c r="F272" s="383" t="s">
        <v>13</v>
      </c>
      <c r="G272" s="382" t="s">
        <v>2323</v>
      </c>
      <c r="H272" s="382" t="s">
        <v>2323</v>
      </c>
      <c r="I272" s="382" t="s">
        <v>2319</v>
      </c>
      <c r="J272" s="382" t="s">
        <v>2324</v>
      </c>
      <c r="K272" s="382" t="s">
        <v>1846</v>
      </c>
      <c r="L272" s="384">
        <v>42173</v>
      </c>
    </row>
    <row r="273" spans="1:12">
      <c r="A273" s="382" t="s">
        <v>2828</v>
      </c>
      <c r="B273" s="382" t="s">
        <v>2829</v>
      </c>
      <c r="C273" s="382" t="s">
        <v>957</v>
      </c>
      <c r="D273" s="382" t="s">
        <v>2317</v>
      </c>
      <c r="F273" s="383" t="s">
        <v>13</v>
      </c>
      <c r="G273" s="382" t="s">
        <v>2323</v>
      </c>
      <c r="H273" s="382" t="s">
        <v>2323</v>
      </c>
      <c r="I273" s="382" t="s">
        <v>2319</v>
      </c>
      <c r="J273" s="382" t="s">
        <v>2320</v>
      </c>
      <c r="K273" s="382" t="s">
        <v>957</v>
      </c>
      <c r="L273" s="384">
        <v>42172</v>
      </c>
    </row>
    <row r="274" spans="1:12">
      <c r="A274" s="382" t="s">
        <v>1905</v>
      </c>
      <c r="B274" s="382" t="s">
        <v>1906</v>
      </c>
      <c r="C274" s="382" t="s">
        <v>1846</v>
      </c>
      <c r="D274" s="382" t="s">
        <v>2333</v>
      </c>
      <c r="F274" s="383" t="s">
        <v>13</v>
      </c>
      <c r="G274" s="382" t="s">
        <v>2323</v>
      </c>
      <c r="H274" s="382" t="s">
        <v>2323</v>
      </c>
      <c r="I274" s="382" t="s">
        <v>2319</v>
      </c>
      <c r="J274" s="382" t="s">
        <v>2324</v>
      </c>
      <c r="K274" s="382" t="s">
        <v>1846</v>
      </c>
      <c r="L274" s="384">
        <v>42171</v>
      </c>
    </row>
    <row r="275" spans="1:12">
      <c r="A275" s="382" t="s">
        <v>2830</v>
      </c>
      <c r="B275" s="382" t="s">
        <v>2831</v>
      </c>
      <c r="C275" s="382" t="s">
        <v>1323</v>
      </c>
      <c r="D275" s="382" t="s">
        <v>2333</v>
      </c>
      <c r="F275" s="383" t="s">
        <v>13</v>
      </c>
      <c r="G275" s="382" t="s">
        <v>2323</v>
      </c>
      <c r="H275" s="382" t="s">
        <v>2323</v>
      </c>
      <c r="I275" s="382" t="s">
        <v>2319</v>
      </c>
      <c r="J275" s="382" t="s">
        <v>2324</v>
      </c>
      <c r="K275" s="382" t="s">
        <v>2346</v>
      </c>
      <c r="L275" s="384">
        <v>42172</v>
      </c>
    </row>
    <row r="276" spans="1:12">
      <c r="A276" s="382" t="s">
        <v>2832</v>
      </c>
      <c r="B276" s="382" t="s">
        <v>2833</v>
      </c>
      <c r="C276" s="382" t="s">
        <v>810</v>
      </c>
      <c r="D276" s="382" t="s">
        <v>2329</v>
      </c>
      <c r="F276" s="383" t="s">
        <v>13</v>
      </c>
      <c r="G276" s="382" t="s">
        <v>2323</v>
      </c>
      <c r="H276" s="382" t="s">
        <v>2323</v>
      </c>
      <c r="I276" s="382" t="s">
        <v>2319</v>
      </c>
      <c r="J276" s="382" t="s">
        <v>2324</v>
      </c>
      <c r="K276" s="382" t="s">
        <v>810</v>
      </c>
      <c r="L276" s="384">
        <v>42172</v>
      </c>
    </row>
    <row r="277" spans="1:12">
      <c r="A277" s="382" t="s">
        <v>2834</v>
      </c>
      <c r="B277" s="382" t="s">
        <v>2835</v>
      </c>
      <c r="C277" s="382" t="s">
        <v>2343</v>
      </c>
      <c r="D277" s="382" t="s">
        <v>2317</v>
      </c>
      <c r="F277" s="383" t="s">
        <v>13</v>
      </c>
      <c r="G277" s="382" t="s">
        <v>2323</v>
      </c>
      <c r="H277" s="382" t="s">
        <v>2323</v>
      </c>
      <c r="I277" s="382" t="s">
        <v>2319</v>
      </c>
      <c r="J277" s="382" t="s">
        <v>2324</v>
      </c>
      <c r="K277" s="382" t="s">
        <v>2343</v>
      </c>
      <c r="L277" s="384">
        <v>42172</v>
      </c>
    </row>
    <row r="278" spans="1:12">
      <c r="A278" s="382" t="s">
        <v>2836</v>
      </c>
      <c r="B278" s="382" t="s">
        <v>2837</v>
      </c>
      <c r="C278" s="382" t="s">
        <v>1846</v>
      </c>
      <c r="D278" s="382" t="s">
        <v>2333</v>
      </c>
      <c r="F278" s="383" t="s">
        <v>13</v>
      </c>
      <c r="G278" s="382" t="s">
        <v>2323</v>
      </c>
      <c r="H278" s="382" t="s">
        <v>2323</v>
      </c>
      <c r="I278" s="382" t="s">
        <v>2319</v>
      </c>
      <c r="J278" s="382" t="s">
        <v>2320</v>
      </c>
      <c r="K278" s="382" t="s">
        <v>1846</v>
      </c>
      <c r="L278" s="384">
        <v>42171</v>
      </c>
    </row>
    <row r="279" spans="1:12">
      <c r="A279" s="382" t="s">
        <v>2838</v>
      </c>
      <c r="B279" s="382" t="s">
        <v>2839</v>
      </c>
      <c r="C279" s="382" t="s">
        <v>1846</v>
      </c>
      <c r="D279" s="382" t="s">
        <v>594</v>
      </c>
      <c r="F279" s="383" t="s">
        <v>13</v>
      </c>
      <c r="G279" s="382" t="s">
        <v>2323</v>
      </c>
      <c r="H279" s="382" t="s">
        <v>2323</v>
      </c>
      <c r="I279" s="382" t="s">
        <v>2319</v>
      </c>
      <c r="J279" s="382" t="s">
        <v>2324</v>
      </c>
      <c r="K279" s="382" t="s">
        <v>1846</v>
      </c>
      <c r="L279" s="384">
        <v>42171</v>
      </c>
    </row>
    <row r="280" spans="1:12">
      <c r="A280" s="382" t="s">
        <v>2840</v>
      </c>
      <c r="B280" s="382" t="s">
        <v>2841</v>
      </c>
      <c r="C280" s="382" t="s">
        <v>590</v>
      </c>
      <c r="D280" s="382" t="s">
        <v>2329</v>
      </c>
      <c r="F280" s="383" t="s">
        <v>13</v>
      </c>
      <c r="G280" s="382" t="s">
        <v>2323</v>
      </c>
      <c r="H280" s="382" t="s">
        <v>2323</v>
      </c>
      <c r="I280" s="382" t="s">
        <v>2319</v>
      </c>
      <c r="J280" s="382" t="s">
        <v>2324</v>
      </c>
      <c r="K280" s="382" t="s">
        <v>2343</v>
      </c>
      <c r="L280" s="384">
        <v>42172</v>
      </c>
    </row>
    <row r="281" spans="1:12">
      <c r="A281" s="382" t="s">
        <v>2842</v>
      </c>
      <c r="B281" s="382" t="s">
        <v>2843</v>
      </c>
      <c r="C281" s="382" t="s">
        <v>1846</v>
      </c>
      <c r="D281" s="382" t="s">
        <v>2333</v>
      </c>
      <c r="F281" s="383" t="s">
        <v>13</v>
      </c>
      <c r="G281" s="382" t="s">
        <v>2323</v>
      </c>
      <c r="H281" s="382" t="s">
        <v>2323</v>
      </c>
      <c r="I281" s="382" t="s">
        <v>2319</v>
      </c>
      <c r="J281" s="382" t="s">
        <v>2320</v>
      </c>
      <c r="K281" s="382" t="s">
        <v>1846</v>
      </c>
      <c r="L281" s="384">
        <v>42171</v>
      </c>
    </row>
    <row r="282" spans="1:12">
      <c r="A282" s="382" t="s">
        <v>2844</v>
      </c>
      <c r="B282" s="382" t="s">
        <v>2845</v>
      </c>
      <c r="C282" s="382" t="s">
        <v>810</v>
      </c>
      <c r="D282" s="382" t="s">
        <v>2333</v>
      </c>
      <c r="F282" s="383" t="s">
        <v>13</v>
      </c>
      <c r="G282" s="382" t="s">
        <v>2323</v>
      </c>
      <c r="H282" s="382" t="s">
        <v>2323</v>
      </c>
      <c r="I282" s="382" t="s">
        <v>2319</v>
      </c>
      <c r="J282" s="382" t="s">
        <v>2324</v>
      </c>
      <c r="K282" s="382" t="s">
        <v>810</v>
      </c>
      <c r="L282" s="384">
        <v>42172</v>
      </c>
    </row>
    <row r="283" spans="1:12">
      <c r="A283" s="382" t="s">
        <v>2846</v>
      </c>
      <c r="B283" s="382" t="s">
        <v>2847</v>
      </c>
      <c r="C283" s="382" t="s">
        <v>810</v>
      </c>
      <c r="D283" s="382" t="s">
        <v>2366</v>
      </c>
      <c r="F283" s="383" t="s">
        <v>13</v>
      </c>
      <c r="G283" s="382" t="s">
        <v>2323</v>
      </c>
      <c r="H283" s="382" t="s">
        <v>2323</v>
      </c>
      <c r="I283" s="382" t="s">
        <v>2319</v>
      </c>
      <c r="J283" s="382" t="s">
        <v>2324</v>
      </c>
      <c r="K283" s="382" t="s">
        <v>810</v>
      </c>
      <c r="L283" s="384">
        <v>42172</v>
      </c>
    </row>
    <row r="284" spans="1:12">
      <c r="A284" s="382" t="s">
        <v>2848</v>
      </c>
      <c r="B284" s="382" t="s">
        <v>2849</v>
      </c>
      <c r="C284" s="382" t="s">
        <v>957</v>
      </c>
      <c r="D284" s="382" t="s">
        <v>2333</v>
      </c>
      <c r="F284" s="383" t="s">
        <v>13</v>
      </c>
      <c r="G284" s="382" t="s">
        <v>2323</v>
      </c>
      <c r="H284" s="382" t="s">
        <v>2323</v>
      </c>
      <c r="I284" s="382" t="s">
        <v>2319</v>
      </c>
      <c r="J284" s="382" t="s">
        <v>2320</v>
      </c>
      <c r="K284" s="382" t="s">
        <v>957</v>
      </c>
      <c r="L284" s="384">
        <v>42172</v>
      </c>
    </row>
    <row r="285" spans="1:12">
      <c r="A285" s="382" t="s">
        <v>2850</v>
      </c>
      <c r="B285" s="382" t="s">
        <v>2851</v>
      </c>
      <c r="C285" s="382" t="s">
        <v>810</v>
      </c>
      <c r="D285" s="382" t="s">
        <v>2604</v>
      </c>
      <c r="F285" s="383" t="s">
        <v>13</v>
      </c>
      <c r="G285" s="382" t="s">
        <v>2323</v>
      </c>
      <c r="H285" s="382" t="s">
        <v>2323</v>
      </c>
      <c r="I285" s="382" t="s">
        <v>2319</v>
      </c>
      <c r="J285" s="382" t="s">
        <v>2324</v>
      </c>
      <c r="K285" s="382" t="s">
        <v>810</v>
      </c>
      <c r="L285" s="384">
        <v>42172</v>
      </c>
    </row>
    <row r="286" spans="1:12">
      <c r="A286" s="382" t="s">
        <v>2852</v>
      </c>
      <c r="B286" s="382" t="s">
        <v>2853</v>
      </c>
      <c r="C286" s="382" t="s">
        <v>810</v>
      </c>
      <c r="D286" s="382" t="s">
        <v>2366</v>
      </c>
      <c r="F286" s="383" t="s">
        <v>13</v>
      </c>
      <c r="G286" s="382" t="s">
        <v>2323</v>
      </c>
      <c r="H286" s="382" t="s">
        <v>2323</v>
      </c>
      <c r="I286" s="382" t="s">
        <v>2319</v>
      </c>
      <c r="J286" s="382" t="s">
        <v>2324</v>
      </c>
      <c r="K286" s="382" t="s">
        <v>810</v>
      </c>
      <c r="L286" s="384">
        <v>42172</v>
      </c>
    </row>
    <row r="287" spans="1:12">
      <c r="A287" s="382" t="s">
        <v>2854</v>
      </c>
      <c r="B287" s="382" t="s">
        <v>2855</v>
      </c>
      <c r="C287" s="382" t="s">
        <v>2336</v>
      </c>
      <c r="D287" s="382" t="s">
        <v>2604</v>
      </c>
      <c r="E287" s="382" t="s">
        <v>2337</v>
      </c>
      <c r="F287" s="383" t="s">
        <v>2337</v>
      </c>
      <c r="G287" s="382" t="s">
        <v>2319</v>
      </c>
      <c r="H287" s="382" t="s">
        <v>2323</v>
      </c>
      <c r="I287" s="382" t="s">
        <v>2319</v>
      </c>
      <c r="J287" s="382" t="s">
        <v>2338</v>
      </c>
      <c r="K287" s="382" t="s">
        <v>16</v>
      </c>
      <c r="L287" s="384">
        <v>42171</v>
      </c>
    </row>
    <row r="288" spans="1:12">
      <c r="A288" s="382" t="s">
        <v>2856</v>
      </c>
      <c r="B288" s="382" t="s">
        <v>2857</v>
      </c>
      <c r="C288" s="382" t="s">
        <v>2336</v>
      </c>
      <c r="D288" s="382" t="s">
        <v>2604</v>
      </c>
      <c r="E288" s="382" t="s">
        <v>2337</v>
      </c>
      <c r="F288" s="383" t="s">
        <v>2337</v>
      </c>
      <c r="G288" s="382" t="s">
        <v>2319</v>
      </c>
      <c r="H288" s="382" t="s">
        <v>2323</v>
      </c>
      <c r="I288" s="382" t="s">
        <v>2319</v>
      </c>
      <c r="J288" s="382" t="s">
        <v>2338</v>
      </c>
      <c r="K288" s="382" t="s">
        <v>16</v>
      </c>
      <c r="L288" s="384">
        <v>42171</v>
      </c>
    </row>
    <row r="289" spans="1:12">
      <c r="A289" s="382" t="s">
        <v>2858</v>
      </c>
      <c r="B289" s="382" t="s">
        <v>2859</v>
      </c>
      <c r="C289" s="382" t="s">
        <v>101</v>
      </c>
      <c r="D289" s="382" t="s">
        <v>2317</v>
      </c>
      <c r="F289" s="383" t="s">
        <v>13</v>
      </c>
      <c r="G289" s="382" t="s">
        <v>2323</v>
      </c>
      <c r="H289" s="382" t="s">
        <v>2323</v>
      </c>
      <c r="I289" s="382" t="s">
        <v>2319</v>
      </c>
      <c r="J289" s="382" t="s">
        <v>2320</v>
      </c>
      <c r="K289" s="382" t="s">
        <v>101</v>
      </c>
      <c r="L289" s="384">
        <v>42171</v>
      </c>
    </row>
    <row r="290" spans="1:12">
      <c r="A290" s="382" t="s">
        <v>2860</v>
      </c>
      <c r="B290" s="382" t="s">
        <v>2861</v>
      </c>
      <c r="C290" s="382" t="s">
        <v>957</v>
      </c>
      <c r="D290" s="382" t="s">
        <v>132</v>
      </c>
      <c r="F290" s="383" t="s">
        <v>13</v>
      </c>
      <c r="G290" s="382" t="s">
        <v>2323</v>
      </c>
      <c r="H290" s="382" t="s">
        <v>2323</v>
      </c>
      <c r="I290" s="382" t="s">
        <v>2319</v>
      </c>
      <c r="J290" s="382" t="s">
        <v>2320</v>
      </c>
      <c r="K290" s="382" t="s">
        <v>957</v>
      </c>
      <c r="L290" s="384">
        <v>42172</v>
      </c>
    </row>
    <row r="291" spans="1:12">
      <c r="A291" s="382" t="s">
        <v>2862</v>
      </c>
      <c r="B291" s="382" t="s">
        <v>2863</v>
      </c>
      <c r="C291" s="382" t="s">
        <v>810</v>
      </c>
      <c r="D291" s="382" t="s">
        <v>2317</v>
      </c>
      <c r="F291" s="383" t="s">
        <v>13</v>
      </c>
      <c r="G291" s="382" t="s">
        <v>2323</v>
      </c>
      <c r="H291" s="382" t="s">
        <v>2323</v>
      </c>
      <c r="I291" s="382" t="s">
        <v>2319</v>
      </c>
      <c r="J291" s="382" t="s">
        <v>2324</v>
      </c>
      <c r="K291" s="382" t="s">
        <v>810</v>
      </c>
      <c r="L291" s="384">
        <v>42172</v>
      </c>
    </row>
    <row r="292" spans="1:12">
      <c r="A292" s="382" t="s">
        <v>2864</v>
      </c>
      <c r="B292" s="382" t="s">
        <v>2865</v>
      </c>
      <c r="C292" s="382" t="s">
        <v>1846</v>
      </c>
      <c r="D292" s="382" t="s">
        <v>2333</v>
      </c>
      <c r="F292" s="383" t="s">
        <v>13</v>
      </c>
      <c r="G292" s="382" t="s">
        <v>2323</v>
      </c>
      <c r="H292" s="382" t="s">
        <v>2323</v>
      </c>
      <c r="I292" s="382" t="s">
        <v>2319</v>
      </c>
      <c r="J292" s="382" t="s">
        <v>2324</v>
      </c>
      <c r="K292" s="382" t="s">
        <v>1846</v>
      </c>
      <c r="L292" s="384">
        <v>42171</v>
      </c>
    </row>
    <row r="293" spans="1:12">
      <c r="A293" s="382" t="s">
        <v>2866</v>
      </c>
      <c r="B293" s="382" t="s">
        <v>2867</v>
      </c>
      <c r="C293" s="382" t="s">
        <v>2343</v>
      </c>
      <c r="D293" s="382" t="s">
        <v>2329</v>
      </c>
      <c r="F293" s="383" t="s">
        <v>13</v>
      </c>
      <c r="G293" s="382" t="s">
        <v>2323</v>
      </c>
      <c r="H293" s="382" t="s">
        <v>2323</v>
      </c>
      <c r="I293" s="382" t="s">
        <v>2319</v>
      </c>
      <c r="J293" s="382" t="s">
        <v>2324</v>
      </c>
      <c r="K293" s="382" t="s">
        <v>2343</v>
      </c>
      <c r="L293" s="384">
        <v>42172</v>
      </c>
    </row>
    <row r="294" spans="1:12">
      <c r="A294" s="382" t="s">
        <v>2868</v>
      </c>
      <c r="B294" s="382" t="s">
        <v>2869</v>
      </c>
      <c r="C294" s="382" t="s">
        <v>1846</v>
      </c>
      <c r="D294" s="382" t="s">
        <v>2333</v>
      </c>
      <c r="F294" s="383" t="s">
        <v>13</v>
      </c>
      <c r="G294" s="382" t="s">
        <v>2323</v>
      </c>
      <c r="H294" s="382" t="s">
        <v>2323</v>
      </c>
      <c r="I294" s="382" t="s">
        <v>2319</v>
      </c>
      <c r="J294" s="382" t="s">
        <v>2320</v>
      </c>
      <c r="K294" s="382" t="s">
        <v>1846</v>
      </c>
      <c r="L294" s="384">
        <v>42171</v>
      </c>
    </row>
    <row r="295" spans="1:12">
      <c r="A295" s="382" t="s">
        <v>2870</v>
      </c>
      <c r="B295" s="382" t="s">
        <v>2871</v>
      </c>
      <c r="C295" s="382" t="s">
        <v>1621</v>
      </c>
      <c r="D295" s="382" t="s">
        <v>2317</v>
      </c>
      <c r="F295" s="383" t="s">
        <v>13</v>
      </c>
      <c r="G295" s="382" t="s">
        <v>2323</v>
      </c>
      <c r="H295" s="382" t="s">
        <v>2323</v>
      </c>
      <c r="I295" s="382" t="s">
        <v>2319</v>
      </c>
      <c r="J295" s="382" t="s">
        <v>2320</v>
      </c>
      <c r="K295" s="382" t="s">
        <v>1621</v>
      </c>
      <c r="L295" s="384">
        <v>42171</v>
      </c>
    </row>
    <row r="296" spans="1:12">
      <c r="A296" s="382" t="s">
        <v>2872</v>
      </c>
      <c r="B296" s="382" t="s">
        <v>2873</v>
      </c>
      <c r="C296" s="382" t="s">
        <v>957</v>
      </c>
      <c r="D296" s="382" t="s">
        <v>132</v>
      </c>
      <c r="E296" s="382" t="s">
        <v>2367</v>
      </c>
      <c r="F296" s="383" t="s">
        <v>24</v>
      </c>
      <c r="G296" s="382" t="s">
        <v>2319</v>
      </c>
      <c r="H296" s="382" t="s">
        <v>2323</v>
      </c>
      <c r="I296" s="382" t="s">
        <v>2319</v>
      </c>
      <c r="J296" s="382" t="s">
        <v>2320</v>
      </c>
      <c r="K296" s="382" t="s">
        <v>957</v>
      </c>
      <c r="L296" s="384">
        <v>42172</v>
      </c>
    </row>
    <row r="297" spans="1:12">
      <c r="A297" s="382" t="s">
        <v>2874</v>
      </c>
      <c r="B297" s="382" t="s">
        <v>2875</v>
      </c>
      <c r="C297" s="382" t="s">
        <v>1846</v>
      </c>
      <c r="D297" s="382" t="s">
        <v>2329</v>
      </c>
      <c r="F297" s="383" t="s">
        <v>13</v>
      </c>
      <c r="G297" s="382" t="s">
        <v>2323</v>
      </c>
      <c r="H297" s="382" t="s">
        <v>2323</v>
      </c>
      <c r="I297" s="382" t="s">
        <v>2319</v>
      </c>
      <c r="J297" s="382" t="s">
        <v>2324</v>
      </c>
      <c r="K297" s="382" t="s">
        <v>1846</v>
      </c>
      <c r="L297" s="384">
        <v>42171</v>
      </c>
    </row>
    <row r="298" spans="1:12">
      <c r="A298" s="382" t="s">
        <v>976</v>
      </c>
      <c r="B298" s="382" t="s">
        <v>977</v>
      </c>
      <c r="C298" s="382" t="s">
        <v>957</v>
      </c>
      <c r="D298" s="382" t="s">
        <v>2333</v>
      </c>
      <c r="F298" s="383" t="s">
        <v>13</v>
      </c>
      <c r="G298" s="382" t="s">
        <v>2323</v>
      </c>
      <c r="H298" s="382" t="s">
        <v>2323</v>
      </c>
      <c r="I298" s="382" t="s">
        <v>2319</v>
      </c>
      <c r="J298" s="382" t="s">
        <v>2324</v>
      </c>
      <c r="K298" s="382" t="s">
        <v>1846</v>
      </c>
      <c r="L298" s="384">
        <v>42171</v>
      </c>
    </row>
    <row r="299" spans="1:12">
      <c r="A299" s="382" t="s">
        <v>2876</v>
      </c>
      <c r="B299" s="382" t="s">
        <v>2877</v>
      </c>
      <c r="C299" s="382" t="s">
        <v>810</v>
      </c>
      <c r="D299" s="382" t="s">
        <v>2366</v>
      </c>
      <c r="F299" s="383" t="s">
        <v>13</v>
      </c>
      <c r="G299" s="382" t="s">
        <v>2323</v>
      </c>
      <c r="H299" s="382" t="s">
        <v>2323</v>
      </c>
      <c r="I299" s="382" t="s">
        <v>2319</v>
      </c>
      <c r="J299" s="382" t="s">
        <v>2324</v>
      </c>
      <c r="K299" s="382" t="s">
        <v>810</v>
      </c>
      <c r="L299" s="384">
        <v>42172</v>
      </c>
    </row>
    <row r="300" spans="1:12">
      <c r="A300" s="382" t="s">
        <v>2878</v>
      </c>
      <c r="B300" s="382" t="s">
        <v>2879</v>
      </c>
      <c r="C300" s="382" t="s">
        <v>2336</v>
      </c>
      <c r="D300" s="382" t="s">
        <v>594</v>
      </c>
      <c r="E300" s="382" t="s">
        <v>2337</v>
      </c>
      <c r="F300" s="383" t="s">
        <v>2337</v>
      </c>
      <c r="G300" s="382" t="s">
        <v>2319</v>
      </c>
      <c r="H300" s="382" t="s">
        <v>2323</v>
      </c>
      <c r="I300" s="382" t="s">
        <v>2319</v>
      </c>
      <c r="J300" s="382" t="s">
        <v>2338</v>
      </c>
      <c r="K300" s="382" t="s">
        <v>16</v>
      </c>
      <c r="L300" s="384">
        <v>42171</v>
      </c>
    </row>
    <row r="301" spans="1:12">
      <c r="A301" s="382" t="s">
        <v>2880</v>
      </c>
      <c r="B301" s="382" t="s">
        <v>2881</v>
      </c>
      <c r="C301" s="382" t="s">
        <v>1846</v>
      </c>
      <c r="D301" s="382" t="s">
        <v>132</v>
      </c>
      <c r="F301" s="383" t="s">
        <v>13</v>
      </c>
      <c r="G301" s="382" t="s">
        <v>2323</v>
      </c>
      <c r="H301" s="382" t="s">
        <v>2323</v>
      </c>
      <c r="I301" s="382" t="s">
        <v>2319</v>
      </c>
      <c r="J301" s="382" t="s">
        <v>2320</v>
      </c>
      <c r="K301" s="382" t="s">
        <v>1846</v>
      </c>
      <c r="L301" s="384">
        <v>42171</v>
      </c>
    </row>
    <row r="302" spans="1:12">
      <c r="A302" s="382" t="s">
        <v>2882</v>
      </c>
      <c r="B302" s="382" t="s">
        <v>2883</v>
      </c>
      <c r="C302" s="382" t="s">
        <v>2316</v>
      </c>
      <c r="D302" s="382" t="s">
        <v>594</v>
      </c>
      <c r="F302" s="383" t="s">
        <v>2318</v>
      </c>
      <c r="G302" s="382" t="s">
        <v>2319</v>
      </c>
      <c r="H302" s="382" t="s">
        <v>2319</v>
      </c>
      <c r="I302" s="382" t="s">
        <v>2319</v>
      </c>
      <c r="J302" s="382" t="s">
        <v>2320</v>
      </c>
      <c r="K302" s="382" t="s">
        <v>2316</v>
      </c>
      <c r="L302" s="384">
        <v>42174</v>
      </c>
    </row>
    <row r="303" spans="1:12">
      <c r="A303" s="382" t="s">
        <v>2884</v>
      </c>
      <c r="B303" s="382" t="s">
        <v>2885</v>
      </c>
      <c r="C303" s="382" t="s">
        <v>1621</v>
      </c>
      <c r="D303" s="382" t="s">
        <v>2422</v>
      </c>
      <c r="E303" s="382" t="s">
        <v>24</v>
      </c>
      <c r="F303" s="383" t="s">
        <v>24</v>
      </c>
      <c r="G303" s="382" t="s">
        <v>2319</v>
      </c>
      <c r="H303" s="382" t="s">
        <v>2323</v>
      </c>
      <c r="I303" s="382" t="s">
        <v>2319</v>
      </c>
      <c r="J303" s="382" t="s">
        <v>2324</v>
      </c>
      <c r="K303" s="382" t="s">
        <v>2343</v>
      </c>
      <c r="L303" s="384">
        <v>42172</v>
      </c>
    </row>
    <row r="304" spans="1:12">
      <c r="A304" s="382" t="s">
        <v>2886</v>
      </c>
      <c r="B304" s="382" t="s">
        <v>2887</v>
      </c>
      <c r="C304" s="382" t="s">
        <v>1323</v>
      </c>
      <c r="D304" s="382" t="s">
        <v>2333</v>
      </c>
      <c r="F304" s="383" t="s">
        <v>13</v>
      </c>
      <c r="G304" s="382" t="s">
        <v>2323</v>
      </c>
      <c r="H304" s="382" t="s">
        <v>2323</v>
      </c>
      <c r="I304" s="382" t="s">
        <v>2319</v>
      </c>
      <c r="J304" s="382" t="s">
        <v>2324</v>
      </c>
      <c r="K304" s="382" t="s">
        <v>2346</v>
      </c>
      <c r="L304" s="384">
        <v>42172</v>
      </c>
    </row>
    <row r="305" spans="1:12">
      <c r="A305" s="382" t="s">
        <v>2888</v>
      </c>
      <c r="B305" s="382" t="s">
        <v>2889</v>
      </c>
      <c r="C305" s="382" t="s">
        <v>810</v>
      </c>
      <c r="D305" s="382" t="s">
        <v>2333</v>
      </c>
      <c r="F305" s="383" t="s">
        <v>13</v>
      </c>
      <c r="G305" s="382" t="s">
        <v>2323</v>
      </c>
      <c r="H305" s="382" t="s">
        <v>2323</v>
      </c>
      <c r="I305" s="382" t="s">
        <v>2319</v>
      </c>
      <c r="J305" s="382" t="s">
        <v>2324</v>
      </c>
      <c r="K305" s="382" t="s">
        <v>810</v>
      </c>
      <c r="L305" s="384">
        <v>42172</v>
      </c>
    </row>
    <row r="306" spans="1:12">
      <c r="A306" s="382" t="s">
        <v>1909</v>
      </c>
      <c r="B306" s="382" t="s">
        <v>1910</v>
      </c>
      <c r="C306" s="382" t="s">
        <v>1846</v>
      </c>
      <c r="D306" s="382" t="s">
        <v>2333</v>
      </c>
      <c r="F306" s="383" t="s">
        <v>13</v>
      </c>
      <c r="G306" s="382" t="s">
        <v>2323</v>
      </c>
      <c r="H306" s="382" t="s">
        <v>2323</v>
      </c>
      <c r="I306" s="382" t="s">
        <v>2319</v>
      </c>
      <c r="J306" s="382" t="s">
        <v>2320</v>
      </c>
      <c r="K306" s="382" t="s">
        <v>1846</v>
      </c>
      <c r="L306" s="384">
        <v>42171</v>
      </c>
    </row>
    <row r="307" spans="1:12">
      <c r="A307" s="382" t="s">
        <v>2890</v>
      </c>
      <c r="B307" s="382" t="s">
        <v>2891</v>
      </c>
      <c r="C307" s="382" t="s">
        <v>2585</v>
      </c>
      <c r="D307" s="382" t="s">
        <v>2329</v>
      </c>
      <c r="F307" s="383" t="s">
        <v>13</v>
      </c>
      <c r="G307" s="382" t="s">
        <v>2323</v>
      </c>
      <c r="H307" s="382" t="s">
        <v>2323</v>
      </c>
      <c r="I307" s="382" t="s">
        <v>2319</v>
      </c>
    </row>
    <row r="308" spans="1:12">
      <c r="A308" s="382" t="s">
        <v>2892</v>
      </c>
      <c r="B308" s="382" t="s">
        <v>2893</v>
      </c>
      <c r="C308" s="382" t="s">
        <v>1846</v>
      </c>
      <c r="D308" s="382" t="s">
        <v>2333</v>
      </c>
      <c r="F308" s="383" t="s">
        <v>13</v>
      </c>
      <c r="G308" s="382" t="s">
        <v>2323</v>
      </c>
      <c r="H308" s="382" t="s">
        <v>2323</v>
      </c>
      <c r="I308" s="382" t="s">
        <v>2319</v>
      </c>
      <c r="J308" s="382" t="s">
        <v>2324</v>
      </c>
      <c r="K308" s="382" t="s">
        <v>1846</v>
      </c>
      <c r="L308" s="384">
        <v>42171</v>
      </c>
    </row>
    <row r="309" spans="1:12">
      <c r="A309" s="382" t="s">
        <v>2894</v>
      </c>
      <c r="B309" s="382" t="s">
        <v>2895</v>
      </c>
      <c r="C309" s="382" t="s">
        <v>1846</v>
      </c>
      <c r="D309" s="382" t="s">
        <v>2333</v>
      </c>
      <c r="F309" s="383" t="s">
        <v>13</v>
      </c>
      <c r="G309" s="382" t="s">
        <v>2323</v>
      </c>
      <c r="H309" s="382" t="s">
        <v>2323</v>
      </c>
      <c r="I309" s="382" t="s">
        <v>2319</v>
      </c>
      <c r="J309" s="382" t="s">
        <v>2324</v>
      </c>
      <c r="K309" s="382" t="s">
        <v>1846</v>
      </c>
      <c r="L309" s="384">
        <v>42171</v>
      </c>
    </row>
    <row r="310" spans="1:12">
      <c r="A310" s="382" t="s">
        <v>2896</v>
      </c>
      <c r="B310" s="382" t="s">
        <v>2897</v>
      </c>
      <c r="C310" s="382" t="s">
        <v>810</v>
      </c>
      <c r="D310" s="382" t="s">
        <v>2366</v>
      </c>
      <c r="F310" s="383" t="s">
        <v>13</v>
      </c>
      <c r="G310" s="382" t="s">
        <v>2323</v>
      </c>
      <c r="H310" s="382" t="s">
        <v>2323</v>
      </c>
      <c r="I310" s="382" t="s">
        <v>2319</v>
      </c>
      <c r="J310" s="382" t="s">
        <v>2324</v>
      </c>
      <c r="K310" s="382" t="s">
        <v>810</v>
      </c>
      <c r="L310" s="384">
        <v>42172</v>
      </c>
    </row>
    <row r="311" spans="1:12">
      <c r="A311" s="382" t="s">
        <v>2898</v>
      </c>
      <c r="B311" s="382" t="s">
        <v>2899</v>
      </c>
      <c r="C311" s="382" t="s">
        <v>1846</v>
      </c>
      <c r="D311" s="382" t="s">
        <v>2317</v>
      </c>
      <c r="F311" s="383" t="s">
        <v>13</v>
      </c>
      <c r="G311" s="382" t="s">
        <v>2323</v>
      </c>
      <c r="H311" s="382" t="s">
        <v>2323</v>
      </c>
      <c r="I311" s="382" t="s">
        <v>2319</v>
      </c>
      <c r="J311" s="382" t="s">
        <v>2324</v>
      </c>
      <c r="K311" s="382" t="s">
        <v>1846</v>
      </c>
      <c r="L311" s="384">
        <v>42171</v>
      </c>
    </row>
    <row r="312" spans="1:12">
      <c r="A312" s="382" t="s">
        <v>2900</v>
      </c>
      <c r="B312" s="382" t="s">
        <v>2901</v>
      </c>
      <c r="C312" s="382" t="s">
        <v>590</v>
      </c>
      <c r="D312" s="382" t="s">
        <v>594</v>
      </c>
      <c r="E312" s="382" t="s">
        <v>24</v>
      </c>
      <c r="F312" s="383" t="s">
        <v>24</v>
      </c>
      <c r="G312" s="382" t="s">
        <v>2319</v>
      </c>
      <c r="H312" s="382" t="s">
        <v>2323</v>
      </c>
      <c r="I312" s="382" t="s">
        <v>2319</v>
      </c>
      <c r="J312" s="382" t="s">
        <v>2320</v>
      </c>
      <c r="K312" s="382" t="s">
        <v>2316</v>
      </c>
      <c r="L312" s="384">
        <v>42303</v>
      </c>
    </row>
    <row r="313" spans="1:12">
      <c r="A313" s="382" t="s">
        <v>2902</v>
      </c>
      <c r="B313" s="382" t="s">
        <v>2903</v>
      </c>
      <c r="C313" s="382" t="s">
        <v>1846</v>
      </c>
      <c r="D313" s="382" t="s">
        <v>2333</v>
      </c>
      <c r="F313" s="383" t="s">
        <v>13</v>
      </c>
      <c r="G313" s="382" t="s">
        <v>2323</v>
      </c>
      <c r="H313" s="382" t="s">
        <v>2323</v>
      </c>
      <c r="I313" s="382" t="s">
        <v>2319</v>
      </c>
      <c r="J313" s="382" t="s">
        <v>2324</v>
      </c>
      <c r="K313" s="382" t="s">
        <v>1846</v>
      </c>
      <c r="L313" s="384">
        <v>42171</v>
      </c>
    </row>
    <row r="314" spans="1:12">
      <c r="A314" s="382" t="s">
        <v>2904</v>
      </c>
      <c r="B314" s="382" t="s">
        <v>2905</v>
      </c>
      <c r="C314" s="382" t="s">
        <v>2336</v>
      </c>
      <c r="D314" s="382" t="s">
        <v>2333</v>
      </c>
      <c r="E314" s="382" t="s">
        <v>2337</v>
      </c>
      <c r="F314" s="383" t="s">
        <v>2337</v>
      </c>
      <c r="G314" s="382" t="s">
        <v>2319</v>
      </c>
      <c r="H314" s="382" t="s">
        <v>2323</v>
      </c>
      <c r="I314" s="382" t="s">
        <v>2319</v>
      </c>
      <c r="J314" s="382" t="s">
        <v>2338</v>
      </c>
      <c r="K314" s="382" t="s">
        <v>16</v>
      </c>
      <c r="L314" s="384">
        <v>42171</v>
      </c>
    </row>
    <row r="315" spans="1:12">
      <c r="A315" s="382" t="s">
        <v>2906</v>
      </c>
      <c r="B315" s="382" t="s">
        <v>2907</v>
      </c>
      <c r="C315" s="382" t="s">
        <v>1621</v>
      </c>
      <c r="D315" s="382" t="s">
        <v>594</v>
      </c>
      <c r="F315" s="383" t="s">
        <v>13</v>
      </c>
      <c r="G315" s="382" t="s">
        <v>2323</v>
      </c>
      <c r="H315" s="382" t="s">
        <v>2323</v>
      </c>
      <c r="I315" s="382" t="s">
        <v>2319</v>
      </c>
      <c r="J315" s="382" t="s">
        <v>2324</v>
      </c>
      <c r="K315" s="382" t="s">
        <v>2354</v>
      </c>
      <c r="L315" s="384">
        <v>42172</v>
      </c>
    </row>
    <row r="316" spans="1:12">
      <c r="A316" s="382" t="s">
        <v>1501</v>
      </c>
      <c r="B316" s="382" t="s">
        <v>1502</v>
      </c>
      <c r="C316" s="382" t="s">
        <v>31</v>
      </c>
      <c r="D316" s="382" t="s">
        <v>2329</v>
      </c>
      <c r="E316" s="382" t="s">
        <v>20</v>
      </c>
      <c r="F316" s="383" t="s">
        <v>24</v>
      </c>
      <c r="G316" s="382" t="s">
        <v>2319</v>
      </c>
      <c r="H316" s="382" t="s">
        <v>2319</v>
      </c>
      <c r="I316" s="382" t="s">
        <v>2319</v>
      </c>
      <c r="J316" s="382" t="s">
        <v>2571</v>
      </c>
      <c r="K316" s="382" t="s">
        <v>2330</v>
      </c>
      <c r="L316" s="384">
        <v>42171</v>
      </c>
    </row>
    <row r="317" spans="1:12">
      <c r="A317" s="382" t="s">
        <v>110</v>
      </c>
      <c r="B317" s="382" t="s">
        <v>111</v>
      </c>
      <c r="C317" s="382" t="s">
        <v>101</v>
      </c>
      <c r="D317" s="382" t="s">
        <v>2329</v>
      </c>
      <c r="F317" s="383" t="s">
        <v>13</v>
      </c>
      <c r="G317" s="382" t="s">
        <v>2323</v>
      </c>
      <c r="H317" s="382" t="s">
        <v>2323</v>
      </c>
      <c r="I317" s="382" t="s">
        <v>2319</v>
      </c>
      <c r="J317" s="382" t="s">
        <v>2320</v>
      </c>
      <c r="K317" s="382" t="s">
        <v>101</v>
      </c>
      <c r="L317" s="384">
        <v>42171</v>
      </c>
    </row>
    <row r="318" spans="1:12">
      <c r="A318" s="382" t="s">
        <v>2908</v>
      </c>
      <c r="B318" s="382" t="s">
        <v>2909</v>
      </c>
      <c r="C318" s="382" t="s">
        <v>101</v>
      </c>
      <c r="D318" s="382" t="s">
        <v>2333</v>
      </c>
      <c r="F318" s="383" t="s">
        <v>13</v>
      </c>
      <c r="G318" s="382" t="s">
        <v>2323</v>
      </c>
      <c r="H318" s="382" t="s">
        <v>2323</v>
      </c>
      <c r="I318" s="382" t="s">
        <v>2319</v>
      </c>
      <c r="J318" s="382" t="s">
        <v>2320</v>
      </c>
      <c r="K318" s="382" t="s">
        <v>101</v>
      </c>
      <c r="L318" s="384">
        <v>42171</v>
      </c>
    </row>
    <row r="319" spans="1:12">
      <c r="A319" s="382" t="s">
        <v>2910</v>
      </c>
      <c r="B319" s="382" t="s">
        <v>2911</v>
      </c>
      <c r="C319" s="382" t="s">
        <v>101</v>
      </c>
      <c r="D319" s="382" t="s">
        <v>352</v>
      </c>
      <c r="F319" s="383" t="s">
        <v>13</v>
      </c>
      <c r="G319" s="382" t="s">
        <v>2323</v>
      </c>
      <c r="H319" s="382" t="s">
        <v>2323</v>
      </c>
      <c r="I319" s="382" t="s">
        <v>2319</v>
      </c>
      <c r="J319" s="382" t="s">
        <v>2324</v>
      </c>
      <c r="K319" s="382" t="s">
        <v>101</v>
      </c>
      <c r="L319" s="384">
        <v>42171</v>
      </c>
    </row>
    <row r="320" spans="1:12">
      <c r="A320" s="382" t="s">
        <v>2912</v>
      </c>
      <c r="B320" s="382" t="s">
        <v>2913</v>
      </c>
      <c r="C320" s="382" t="s">
        <v>1846</v>
      </c>
      <c r="D320" s="382" t="s">
        <v>2333</v>
      </c>
      <c r="F320" s="383" t="s">
        <v>13</v>
      </c>
      <c r="G320" s="382" t="s">
        <v>2323</v>
      </c>
      <c r="H320" s="382" t="s">
        <v>2323</v>
      </c>
      <c r="I320" s="382" t="s">
        <v>2319</v>
      </c>
      <c r="J320" s="382" t="s">
        <v>2320</v>
      </c>
      <c r="K320" s="382" t="s">
        <v>1846</v>
      </c>
      <c r="L320" s="384">
        <v>42171</v>
      </c>
    </row>
    <row r="321" spans="1:12">
      <c r="A321" s="382" t="s">
        <v>2914</v>
      </c>
      <c r="B321" s="382" t="s">
        <v>2915</v>
      </c>
      <c r="C321" s="382" t="s">
        <v>2336</v>
      </c>
      <c r="D321" s="382" t="s">
        <v>2329</v>
      </c>
      <c r="E321" s="382" t="s">
        <v>2337</v>
      </c>
      <c r="F321" s="383" t="s">
        <v>2337</v>
      </c>
      <c r="G321" s="382" t="s">
        <v>2319</v>
      </c>
      <c r="H321" s="382" t="s">
        <v>2323</v>
      </c>
      <c r="I321" s="382" t="s">
        <v>2319</v>
      </c>
      <c r="J321" s="382" t="s">
        <v>2338</v>
      </c>
      <c r="K321" s="382" t="s">
        <v>16</v>
      </c>
      <c r="L321" s="384">
        <v>42171</v>
      </c>
    </row>
    <row r="322" spans="1:12">
      <c r="A322" s="382" t="s">
        <v>2916</v>
      </c>
      <c r="B322" s="382" t="s">
        <v>2917</v>
      </c>
      <c r="C322" s="382" t="s">
        <v>810</v>
      </c>
      <c r="D322" s="382" t="s">
        <v>2366</v>
      </c>
      <c r="F322" s="383" t="s">
        <v>13</v>
      </c>
      <c r="G322" s="382" t="s">
        <v>2323</v>
      </c>
      <c r="H322" s="382" t="s">
        <v>2323</v>
      </c>
      <c r="I322" s="382" t="s">
        <v>2319</v>
      </c>
      <c r="J322" s="382" t="s">
        <v>2324</v>
      </c>
      <c r="K322" s="382" t="s">
        <v>810</v>
      </c>
      <c r="L322" s="384">
        <v>42172</v>
      </c>
    </row>
    <row r="323" spans="1:12">
      <c r="A323" s="382" t="s">
        <v>2918</v>
      </c>
      <c r="B323" s="382" t="s">
        <v>2919</v>
      </c>
      <c r="C323" s="382" t="s">
        <v>2343</v>
      </c>
      <c r="D323" s="382" t="s">
        <v>2329</v>
      </c>
      <c r="F323" s="383" t="s">
        <v>13</v>
      </c>
      <c r="G323" s="382" t="s">
        <v>2323</v>
      </c>
      <c r="H323" s="382" t="s">
        <v>2323</v>
      </c>
      <c r="I323" s="382" t="s">
        <v>2319</v>
      </c>
      <c r="J323" s="382" t="s">
        <v>2320</v>
      </c>
      <c r="K323" s="382" t="s">
        <v>2343</v>
      </c>
      <c r="L323" s="384">
        <v>42172</v>
      </c>
    </row>
    <row r="324" spans="1:12">
      <c r="A324" s="382" t="s">
        <v>2920</v>
      </c>
      <c r="B324" s="382" t="s">
        <v>2921</v>
      </c>
      <c r="C324" s="382" t="s">
        <v>1323</v>
      </c>
      <c r="D324" s="382" t="s">
        <v>2333</v>
      </c>
      <c r="F324" s="383" t="s">
        <v>13</v>
      </c>
      <c r="G324" s="382" t="s">
        <v>2323</v>
      </c>
      <c r="H324" s="382" t="s">
        <v>2323</v>
      </c>
      <c r="I324" s="382" t="s">
        <v>2319</v>
      </c>
      <c r="J324" s="382" t="s">
        <v>2320</v>
      </c>
      <c r="K324" s="382" t="s">
        <v>2346</v>
      </c>
      <c r="L324" s="384">
        <v>42172</v>
      </c>
    </row>
    <row r="325" spans="1:12">
      <c r="A325" s="382" t="s">
        <v>1350</v>
      </c>
      <c r="B325" s="382" t="s">
        <v>1351</v>
      </c>
      <c r="C325" s="382" t="s">
        <v>1323</v>
      </c>
      <c r="D325" s="382" t="s">
        <v>2329</v>
      </c>
      <c r="F325" s="383" t="s">
        <v>13</v>
      </c>
      <c r="G325" s="382" t="s">
        <v>2323</v>
      </c>
      <c r="H325" s="382" t="s">
        <v>2323</v>
      </c>
      <c r="I325" s="382" t="s">
        <v>2319</v>
      </c>
      <c r="J325" s="382" t="s">
        <v>2324</v>
      </c>
      <c r="K325" s="382" t="s">
        <v>2346</v>
      </c>
      <c r="L325" s="384">
        <v>42172</v>
      </c>
    </row>
    <row r="326" spans="1:12">
      <c r="A326" s="382" t="s">
        <v>2922</v>
      </c>
      <c r="B326" s="382" t="s">
        <v>2923</v>
      </c>
      <c r="C326" s="382" t="s">
        <v>101</v>
      </c>
      <c r="D326" s="382" t="s">
        <v>2329</v>
      </c>
      <c r="F326" s="383" t="s">
        <v>13</v>
      </c>
      <c r="G326" s="382" t="s">
        <v>2323</v>
      </c>
      <c r="H326" s="382" t="s">
        <v>2323</v>
      </c>
      <c r="I326" s="382" t="s">
        <v>2319</v>
      </c>
      <c r="J326" s="382" t="s">
        <v>2320</v>
      </c>
      <c r="K326" s="382" t="s">
        <v>101</v>
      </c>
      <c r="L326" s="384">
        <v>42171</v>
      </c>
    </row>
    <row r="327" spans="1:12">
      <c r="A327" s="382" t="s">
        <v>2924</v>
      </c>
      <c r="B327" s="382" t="s">
        <v>2925</v>
      </c>
      <c r="C327" s="382" t="s">
        <v>1323</v>
      </c>
      <c r="D327" s="382" t="s">
        <v>2926</v>
      </c>
      <c r="F327" s="383" t="s">
        <v>13</v>
      </c>
      <c r="G327" s="382" t="s">
        <v>2323</v>
      </c>
      <c r="H327" s="382" t="s">
        <v>2323</v>
      </c>
      <c r="I327" s="382" t="s">
        <v>2319</v>
      </c>
      <c r="J327" s="382" t="s">
        <v>2320</v>
      </c>
      <c r="K327" s="382" t="s">
        <v>2346</v>
      </c>
      <c r="L327" s="384">
        <v>42172</v>
      </c>
    </row>
    <row r="328" spans="1:12">
      <c r="A328" s="382" t="s">
        <v>2927</v>
      </c>
      <c r="B328" s="382" t="s">
        <v>2928</v>
      </c>
      <c r="C328" s="382" t="s">
        <v>1846</v>
      </c>
      <c r="D328" s="382" t="s">
        <v>594</v>
      </c>
      <c r="F328" s="383" t="s">
        <v>13</v>
      </c>
      <c r="G328" s="382" t="s">
        <v>2323</v>
      </c>
      <c r="H328" s="382" t="s">
        <v>2323</v>
      </c>
      <c r="I328" s="382" t="s">
        <v>2319</v>
      </c>
      <c r="J328" s="382" t="s">
        <v>2324</v>
      </c>
      <c r="K328" s="382" t="s">
        <v>1846</v>
      </c>
      <c r="L328" s="384">
        <v>42171</v>
      </c>
    </row>
    <row r="329" spans="1:12">
      <c r="A329" s="382" t="s">
        <v>2929</v>
      </c>
      <c r="B329" s="382" t="s">
        <v>2930</v>
      </c>
      <c r="C329" s="382" t="s">
        <v>1846</v>
      </c>
      <c r="D329" s="382" t="s">
        <v>2329</v>
      </c>
      <c r="F329" s="383" t="s">
        <v>13</v>
      </c>
      <c r="G329" s="382" t="s">
        <v>2323</v>
      </c>
      <c r="H329" s="382" t="s">
        <v>2323</v>
      </c>
      <c r="I329" s="382" t="s">
        <v>2319</v>
      </c>
      <c r="J329" s="382" t="s">
        <v>2320</v>
      </c>
      <c r="K329" s="382" t="s">
        <v>1846</v>
      </c>
      <c r="L329" s="384">
        <v>42171</v>
      </c>
    </row>
    <row r="330" spans="1:12">
      <c r="A330" s="382" t="s">
        <v>2931</v>
      </c>
      <c r="B330" s="382" t="s">
        <v>2932</v>
      </c>
      <c r="C330" s="382" t="s">
        <v>957</v>
      </c>
      <c r="D330" s="382" t="s">
        <v>2333</v>
      </c>
      <c r="F330" s="383" t="s">
        <v>13</v>
      </c>
      <c r="G330" s="382" t="s">
        <v>2323</v>
      </c>
      <c r="H330" s="382" t="s">
        <v>2323</v>
      </c>
      <c r="I330" s="382" t="s">
        <v>2319</v>
      </c>
      <c r="J330" s="382" t="s">
        <v>2320</v>
      </c>
      <c r="K330" s="382" t="s">
        <v>957</v>
      </c>
      <c r="L330" s="384">
        <v>42172</v>
      </c>
    </row>
    <row r="331" spans="1:12">
      <c r="A331" s="382" t="s">
        <v>2933</v>
      </c>
      <c r="B331" s="382" t="s">
        <v>2934</v>
      </c>
      <c r="C331" s="382" t="s">
        <v>1846</v>
      </c>
      <c r="D331" s="382" t="s">
        <v>2333</v>
      </c>
      <c r="F331" s="383" t="s">
        <v>13</v>
      </c>
      <c r="G331" s="382" t="s">
        <v>2323</v>
      </c>
      <c r="H331" s="382" t="s">
        <v>2323</v>
      </c>
      <c r="I331" s="382" t="s">
        <v>2319</v>
      </c>
      <c r="J331" s="382" t="s">
        <v>2324</v>
      </c>
      <c r="K331" s="382" t="s">
        <v>1846</v>
      </c>
      <c r="L331" s="384">
        <v>42171</v>
      </c>
    </row>
    <row r="332" spans="1:12">
      <c r="A332" s="382" t="s">
        <v>2935</v>
      </c>
      <c r="B332" s="382" t="s">
        <v>2936</v>
      </c>
      <c r="C332" s="382" t="s">
        <v>590</v>
      </c>
      <c r="D332" s="382" t="s">
        <v>132</v>
      </c>
      <c r="F332" s="383" t="s">
        <v>13</v>
      </c>
      <c r="G332" s="382" t="s">
        <v>2323</v>
      </c>
      <c r="H332" s="382" t="s">
        <v>2323</v>
      </c>
      <c r="I332" s="382" t="s">
        <v>2319</v>
      </c>
      <c r="J332" s="382" t="s">
        <v>2324</v>
      </c>
      <c r="K332" s="382" t="s">
        <v>2343</v>
      </c>
      <c r="L332" s="384">
        <v>42172</v>
      </c>
    </row>
    <row r="333" spans="1:12">
      <c r="A333" s="382" t="s">
        <v>2937</v>
      </c>
      <c r="B333" s="382" t="s">
        <v>2938</v>
      </c>
      <c r="C333" s="382" t="s">
        <v>1323</v>
      </c>
      <c r="D333" s="382" t="s">
        <v>132</v>
      </c>
      <c r="F333" s="383" t="s">
        <v>13</v>
      </c>
      <c r="G333" s="382" t="s">
        <v>2323</v>
      </c>
      <c r="H333" s="382" t="s">
        <v>2323</v>
      </c>
      <c r="I333" s="382" t="s">
        <v>2319</v>
      </c>
      <c r="J333" s="382" t="s">
        <v>2324</v>
      </c>
      <c r="K333" s="382" t="s">
        <v>2346</v>
      </c>
      <c r="L333" s="384">
        <v>42172</v>
      </c>
    </row>
    <row r="334" spans="1:12">
      <c r="A334" s="382" t="s">
        <v>2939</v>
      </c>
      <c r="B334" s="382" t="s">
        <v>2940</v>
      </c>
      <c r="C334" s="382" t="s">
        <v>101</v>
      </c>
      <c r="D334" s="382" t="s">
        <v>2329</v>
      </c>
      <c r="F334" s="383" t="s">
        <v>13</v>
      </c>
      <c r="G334" s="382" t="s">
        <v>2323</v>
      </c>
      <c r="H334" s="382" t="s">
        <v>2323</v>
      </c>
      <c r="I334" s="382" t="s">
        <v>2319</v>
      </c>
      <c r="J334" s="382" t="s">
        <v>2320</v>
      </c>
      <c r="K334" s="382" t="s">
        <v>101</v>
      </c>
      <c r="L334" s="384">
        <v>42171</v>
      </c>
    </row>
    <row r="335" spans="1:12">
      <c r="A335" s="382" t="s">
        <v>2941</v>
      </c>
      <c r="B335" s="382" t="s">
        <v>2942</v>
      </c>
      <c r="C335" s="382" t="s">
        <v>544</v>
      </c>
      <c r="D335" s="382" t="s">
        <v>2943</v>
      </c>
      <c r="E335" s="382" t="s">
        <v>19</v>
      </c>
      <c r="F335" s="383" t="s">
        <v>24</v>
      </c>
      <c r="G335" s="382" t="s">
        <v>2319</v>
      </c>
      <c r="H335" s="382" t="s">
        <v>2323</v>
      </c>
      <c r="I335" s="382" t="s">
        <v>2319</v>
      </c>
      <c r="J335" s="382" t="s">
        <v>2320</v>
      </c>
      <c r="K335" s="382" t="s">
        <v>2316</v>
      </c>
      <c r="L335" s="384">
        <v>42174</v>
      </c>
    </row>
    <row r="336" spans="1:12">
      <c r="A336" s="382" t="s">
        <v>2944</v>
      </c>
      <c r="B336" s="382" t="s">
        <v>2945</v>
      </c>
      <c r="C336" s="382" t="s">
        <v>101</v>
      </c>
      <c r="D336" s="382" t="s">
        <v>2329</v>
      </c>
      <c r="F336" s="383" t="s">
        <v>13</v>
      </c>
      <c r="G336" s="382" t="s">
        <v>2323</v>
      </c>
      <c r="H336" s="382" t="s">
        <v>2323</v>
      </c>
      <c r="I336" s="382" t="s">
        <v>2319</v>
      </c>
      <c r="J336" s="382" t="s">
        <v>2324</v>
      </c>
      <c r="K336" s="382" t="s">
        <v>101</v>
      </c>
      <c r="L336" s="384">
        <v>42171</v>
      </c>
    </row>
    <row r="337" spans="1:13">
      <c r="A337" s="382" t="s">
        <v>2946</v>
      </c>
      <c r="B337" s="382" t="s">
        <v>2947</v>
      </c>
      <c r="C337" s="382" t="s">
        <v>810</v>
      </c>
      <c r="D337" s="382" t="s">
        <v>2333</v>
      </c>
      <c r="F337" s="383" t="s">
        <v>13</v>
      </c>
      <c r="G337" s="382" t="s">
        <v>2323</v>
      </c>
      <c r="H337" s="382" t="s">
        <v>2323</v>
      </c>
      <c r="I337" s="382" t="s">
        <v>2319</v>
      </c>
      <c r="J337" s="382" t="s">
        <v>2324</v>
      </c>
      <c r="K337" s="382" t="s">
        <v>810</v>
      </c>
      <c r="L337" s="384">
        <v>42172</v>
      </c>
    </row>
    <row r="338" spans="1:13">
      <c r="A338" s="382" t="s">
        <v>2948</v>
      </c>
      <c r="B338" s="382" t="s">
        <v>2949</v>
      </c>
      <c r="C338" s="382" t="s">
        <v>590</v>
      </c>
      <c r="D338" s="382" t="s">
        <v>2333</v>
      </c>
      <c r="F338" s="383" t="s">
        <v>13</v>
      </c>
      <c r="G338" s="382" t="s">
        <v>2323</v>
      </c>
      <c r="H338" s="382" t="s">
        <v>2323</v>
      </c>
      <c r="I338" s="382" t="s">
        <v>2319</v>
      </c>
      <c r="J338" s="382" t="s">
        <v>2320</v>
      </c>
      <c r="K338" s="382" t="s">
        <v>590</v>
      </c>
      <c r="L338" s="384">
        <v>42171</v>
      </c>
    </row>
    <row r="339" spans="1:13">
      <c r="A339" s="382" t="s">
        <v>2950</v>
      </c>
      <c r="B339" s="382" t="s">
        <v>2951</v>
      </c>
      <c r="C339" s="382" t="s">
        <v>2336</v>
      </c>
      <c r="D339" s="382" t="s">
        <v>352</v>
      </c>
      <c r="E339" s="382" t="s">
        <v>2337</v>
      </c>
      <c r="F339" s="383" t="s">
        <v>2337</v>
      </c>
      <c r="G339" s="382" t="s">
        <v>2319</v>
      </c>
      <c r="H339" s="382" t="s">
        <v>2323</v>
      </c>
      <c r="I339" s="382" t="s">
        <v>2319</v>
      </c>
      <c r="J339" s="382" t="s">
        <v>2338</v>
      </c>
      <c r="K339" s="382" t="s">
        <v>16</v>
      </c>
      <c r="L339" s="384">
        <v>42171</v>
      </c>
    </row>
    <row r="340" spans="1:13">
      <c r="A340" s="382" t="s">
        <v>2952</v>
      </c>
      <c r="B340" s="382" t="s">
        <v>2953</v>
      </c>
      <c r="C340" s="382" t="s">
        <v>101</v>
      </c>
      <c r="D340" s="382" t="s">
        <v>2422</v>
      </c>
      <c r="E340" s="382" t="s">
        <v>20</v>
      </c>
      <c r="F340" s="383" t="s">
        <v>20</v>
      </c>
      <c r="G340" s="382" t="s">
        <v>2319</v>
      </c>
      <c r="H340" s="382" t="s">
        <v>2323</v>
      </c>
      <c r="I340" s="382" t="s">
        <v>2319</v>
      </c>
      <c r="J340" s="382" t="s">
        <v>2324</v>
      </c>
      <c r="K340" s="382" t="s">
        <v>2343</v>
      </c>
      <c r="L340" s="384">
        <v>42172</v>
      </c>
    </row>
    <row r="341" spans="1:13">
      <c r="A341" s="382" t="s">
        <v>2954</v>
      </c>
      <c r="B341" s="382" t="s">
        <v>2955</v>
      </c>
      <c r="C341" s="382" t="s">
        <v>101</v>
      </c>
      <c r="D341" s="382" t="s">
        <v>352</v>
      </c>
      <c r="F341" s="383" t="s">
        <v>13</v>
      </c>
      <c r="G341" s="382" t="s">
        <v>2323</v>
      </c>
      <c r="H341" s="382" t="s">
        <v>2323</v>
      </c>
      <c r="I341" s="382" t="s">
        <v>2319</v>
      </c>
      <c r="J341" s="382" t="s">
        <v>2324</v>
      </c>
      <c r="K341" s="382" t="s">
        <v>101</v>
      </c>
      <c r="L341" s="384">
        <v>42171</v>
      </c>
    </row>
    <row r="342" spans="1:13">
      <c r="A342" s="382" t="s">
        <v>2956</v>
      </c>
      <c r="B342" s="382" t="s">
        <v>2957</v>
      </c>
      <c r="C342" s="382" t="s">
        <v>1323</v>
      </c>
      <c r="D342" s="382" t="s">
        <v>2329</v>
      </c>
      <c r="F342" s="383" t="s">
        <v>13</v>
      </c>
      <c r="G342" s="382" t="s">
        <v>2323</v>
      </c>
      <c r="H342" s="382" t="s">
        <v>2323</v>
      </c>
      <c r="I342" s="382" t="s">
        <v>2319</v>
      </c>
      <c r="J342" s="382" t="s">
        <v>2324</v>
      </c>
      <c r="K342" s="382" t="s">
        <v>2346</v>
      </c>
      <c r="L342" s="384">
        <v>42172</v>
      </c>
    </row>
    <row r="343" spans="1:13">
      <c r="A343" s="382" t="s">
        <v>2958</v>
      </c>
      <c r="B343" s="382" t="s">
        <v>2959</v>
      </c>
      <c r="C343" s="382" t="s">
        <v>101</v>
      </c>
      <c r="D343" s="382" t="s">
        <v>352</v>
      </c>
      <c r="F343" s="383" t="s">
        <v>13</v>
      </c>
      <c r="G343" s="382" t="s">
        <v>2323</v>
      </c>
      <c r="H343" s="382" t="s">
        <v>2323</v>
      </c>
      <c r="I343" s="382" t="s">
        <v>2319</v>
      </c>
      <c r="J343" s="382" t="s">
        <v>2324</v>
      </c>
      <c r="K343" s="382" t="s">
        <v>101</v>
      </c>
      <c r="L343" s="384">
        <v>42171</v>
      </c>
    </row>
    <row r="344" spans="1:13">
      <c r="A344" s="382" t="s">
        <v>2960</v>
      </c>
      <c r="B344" s="382" t="s">
        <v>2961</v>
      </c>
      <c r="C344" s="382" t="s">
        <v>101</v>
      </c>
      <c r="D344" s="382" t="s">
        <v>2317</v>
      </c>
      <c r="F344" s="383" t="s">
        <v>13</v>
      </c>
      <c r="G344" s="382" t="s">
        <v>2323</v>
      </c>
      <c r="H344" s="382" t="s">
        <v>2323</v>
      </c>
      <c r="I344" s="382" t="s">
        <v>2319</v>
      </c>
      <c r="J344" s="382" t="s">
        <v>2324</v>
      </c>
      <c r="K344" s="382" t="s">
        <v>101</v>
      </c>
      <c r="L344" s="384">
        <v>42171</v>
      </c>
    </row>
    <row r="345" spans="1:13">
      <c r="A345" s="382" t="s">
        <v>2962</v>
      </c>
      <c r="B345" s="382" t="s">
        <v>2963</v>
      </c>
      <c r="C345" s="382" t="s">
        <v>2773</v>
      </c>
      <c r="D345" s="382" t="s">
        <v>2329</v>
      </c>
      <c r="E345" s="382" t="s">
        <v>2367</v>
      </c>
      <c r="F345" s="383" t="s">
        <v>2318</v>
      </c>
      <c r="G345" s="382" t="s">
        <v>2319</v>
      </c>
      <c r="H345" s="382" t="s">
        <v>2323</v>
      </c>
      <c r="I345" s="382" t="s">
        <v>2319</v>
      </c>
      <c r="J345" s="382" t="s">
        <v>2338</v>
      </c>
      <c r="K345" s="382" t="s">
        <v>16</v>
      </c>
      <c r="L345" s="384">
        <v>42171</v>
      </c>
    </row>
    <row r="346" spans="1:13">
      <c r="A346" s="382" t="s">
        <v>2964</v>
      </c>
      <c r="B346" s="382" t="s">
        <v>2965</v>
      </c>
      <c r="C346" s="382" t="s">
        <v>2343</v>
      </c>
      <c r="D346" s="382" t="s">
        <v>2317</v>
      </c>
      <c r="F346" s="383" t="s">
        <v>13</v>
      </c>
      <c r="G346" s="382" t="s">
        <v>2323</v>
      </c>
      <c r="H346" s="382" t="s">
        <v>2323</v>
      </c>
      <c r="I346" s="382" t="s">
        <v>2319</v>
      </c>
      <c r="J346" s="382" t="s">
        <v>2324</v>
      </c>
      <c r="K346" s="382" t="s">
        <v>2343</v>
      </c>
      <c r="L346" s="384">
        <v>42172</v>
      </c>
    </row>
    <row r="347" spans="1:13">
      <c r="A347" s="382" t="s">
        <v>2966</v>
      </c>
      <c r="B347" s="382" t="s">
        <v>2967</v>
      </c>
      <c r="C347" s="382" t="s">
        <v>810</v>
      </c>
      <c r="D347" s="382" t="s">
        <v>2329</v>
      </c>
      <c r="F347" s="383" t="s">
        <v>13</v>
      </c>
      <c r="G347" s="382" t="s">
        <v>2323</v>
      </c>
      <c r="H347" s="382" t="s">
        <v>2323</v>
      </c>
      <c r="I347" s="382" t="s">
        <v>2319</v>
      </c>
      <c r="J347" s="382" t="s">
        <v>2324</v>
      </c>
      <c r="K347" s="382" t="s">
        <v>810</v>
      </c>
      <c r="L347" s="384">
        <v>42172</v>
      </c>
    </row>
    <row r="348" spans="1:13">
      <c r="A348" s="382" t="s">
        <v>2968</v>
      </c>
      <c r="B348" s="382" t="s">
        <v>2969</v>
      </c>
      <c r="C348" s="382" t="s">
        <v>1846</v>
      </c>
      <c r="D348" s="382" t="s">
        <v>2333</v>
      </c>
      <c r="F348" s="383" t="s">
        <v>13</v>
      </c>
      <c r="G348" s="382" t="s">
        <v>2323</v>
      </c>
      <c r="H348" s="382" t="s">
        <v>2323</v>
      </c>
      <c r="I348" s="382" t="s">
        <v>2319</v>
      </c>
      <c r="J348" s="382" t="s">
        <v>2320</v>
      </c>
      <c r="K348" s="382" t="s">
        <v>1846</v>
      </c>
      <c r="L348" s="384">
        <v>42171</v>
      </c>
    </row>
    <row r="349" spans="1:13">
      <c r="A349" s="382" t="s">
        <v>2970</v>
      </c>
      <c r="B349" s="382" t="s">
        <v>2971</v>
      </c>
      <c r="C349" s="382" t="s">
        <v>1846</v>
      </c>
      <c r="D349" s="382" t="s">
        <v>2333</v>
      </c>
      <c r="F349" s="383" t="s">
        <v>13</v>
      </c>
      <c r="G349" s="382" t="s">
        <v>2323</v>
      </c>
      <c r="H349" s="382" t="s">
        <v>2323</v>
      </c>
      <c r="I349" s="382" t="s">
        <v>2319</v>
      </c>
      <c r="J349" s="382" t="s">
        <v>2324</v>
      </c>
      <c r="K349" s="382" t="s">
        <v>1846</v>
      </c>
      <c r="L349" s="384">
        <v>42171</v>
      </c>
    </row>
    <row r="350" spans="1:13">
      <c r="A350" s="382" t="s">
        <v>2972</v>
      </c>
      <c r="B350" s="382" t="s">
        <v>2973</v>
      </c>
      <c r="C350" s="382" t="s">
        <v>1846</v>
      </c>
      <c r="D350" s="382" t="s">
        <v>594</v>
      </c>
      <c r="F350" s="383" t="s">
        <v>13</v>
      </c>
      <c r="G350" s="382" t="s">
        <v>2323</v>
      </c>
      <c r="H350" s="382" t="s">
        <v>2323</v>
      </c>
      <c r="I350" s="382" t="s">
        <v>2319</v>
      </c>
      <c r="J350" s="382" t="s">
        <v>2324</v>
      </c>
      <c r="K350" s="382" t="s">
        <v>1846</v>
      </c>
      <c r="L350" s="384">
        <v>42173</v>
      </c>
      <c r="M350" s="382" t="s">
        <v>2974</v>
      </c>
    </row>
    <row r="351" spans="1:13">
      <c r="A351" s="382" t="s">
        <v>2975</v>
      </c>
      <c r="B351" s="382" t="s">
        <v>2976</v>
      </c>
      <c r="C351" s="382" t="s">
        <v>1846</v>
      </c>
      <c r="D351" s="382" t="s">
        <v>2329</v>
      </c>
      <c r="F351" s="383" t="s">
        <v>13</v>
      </c>
      <c r="G351" s="382" t="s">
        <v>2323</v>
      </c>
      <c r="H351" s="382" t="s">
        <v>2323</v>
      </c>
      <c r="I351" s="382" t="s">
        <v>2319</v>
      </c>
      <c r="J351" s="382" t="s">
        <v>2324</v>
      </c>
      <c r="K351" s="382" t="s">
        <v>1846</v>
      </c>
      <c r="L351" s="384">
        <v>42171</v>
      </c>
    </row>
    <row r="352" spans="1:13">
      <c r="A352" s="382" t="s">
        <v>2977</v>
      </c>
      <c r="B352" s="382" t="s">
        <v>2978</v>
      </c>
      <c r="C352" s="382" t="s">
        <v>810</v>
      </c>
      <c r="D352" s="382" t="s">
        <v>2366</v>
      </c>
      <c r="F352" s="383" t="s">
        <v>13</v>
      </c>
      <c r="G352" s="382" t="s">
        <v>2323</v>
      </c>
      <c r="H352" s="382" t="s">
        <v>2323</v>
      </c>
      <c r="I352" s="382" t="s">
        <v>2319</v>
      </c>
      <c r="J352" s="382" t="s">
        <v>2324</v>
      </c>
      <c r="K352" s="382" t="s">
        <v>810</v>
      </c>
      <c r="L352" s="384">
        <v>42172</v>
      </c>
    </row>
    <row r="353" spans="1:13">
      <c r="A353" s="382" t="s">
        <v>2979</v>
      </c>
      <c r="B353" s="382" t="s">
        <v>2980</v>
      </c>
      <c r="C353" s="382" t="s">
        <v>101</v>
      </c>
      <c r="D353" s="382" t="s">
        <v>2329</v>
      </c>
      <c r="F353" s="383" t="s">
        <v>13</v>
      </c>
      <c r="G353" s="382" t="s">
        <v>2323</v>
      </c>
      <c r="H353" s="382" t="s">
        <v>2323</v>
      </c>
      <c r="I353" s="382" t="s">
        <v>2319</v>
      </c>
      <c r="J353" s="382" t="s">
        <v>2320</v>
      </c>
      <c r="K353" s="382" t="s">
        <v>101</v>
      </c>
      <c r="L353" s="384">
        <v>42172</v>
      </c>
    </row>
    <row r="354" spans="1:13">
      <c r="A354" s="382" t="s">
        <v>2981</v>
      </c>
      <c r="B354" s="382" t="s">
        <v>2982</v>
      </c>
      <c r="F354" s="383" t="s">
        <v>13</v>
      </c>
      <c r="G354" s="382" t="s">
        <v>2323</v>
      </c>
      <c r="H354" s="382" t="s">
        <v>2323</v>
      </c>
      <c r="I354" s="382" t="s">
        <v>2319</v>
      </c>
    </row>
    <row r="355" spans="1:13">
      <c r="A355" s="382" t="s">
        <v>2983</v>
      </c>
      <c r="B355" s="382" t="s">
        <v>2984</v>
      </c>
      <c r="C355" s="382" t="s">
        <v>2316</v>
      </c>
      <c r="D355" s="382" t="s">
        <v>132</v>
      </c>
      <c r="F355" s="383" t="s">
        <v>2318</v>
      </c>
      <c r="G355" s="382" t="s">
        <v>2319</v>
      </c>
      <c r="H355" s="382" t="s">
        <v>2319</v>
      </c>
      <c r="I355" s="382" t="s">
        <v>2319</v>
      </c>
      <c r="J355" s="382" t="s">
        <v>2320</v>
      </c>
      <c r="K355" s="382" t="s">
        <v>2316</v>
      </c>
      <c r="L355" s="384">
        <v>42174</v>
      </c>
    </row>
    <row r="356" spans="1:13">
      <c r="A356" s="382" t="s">
        <v>2985</v>
      </c>
      <c r="B356" s="382" t="s">
        <v>2986</v>
      </c>
      <c r="C356" s="382" t="s">
        <v>1846</v>
      </c>
      <c r="D356" s="382" t="s">
        <v>220</v>
      </c>
      <c r="F356" s="383" t="s">
        <v>13</v>
      </c>
      <c r="G356" s="382" t="s">
        <v>2323</v>
      </c>
      <c r="H356" s="382" t="s">
        <v>2323</v>
      </c>
      <c r="I356" s="382" t="s">
        <v>2319</v>
      </c>
      <c r="J356" s="382" t="s">
        <v>2324</v>
      </c>
      <c r="K356" s="382" t="s">
        <v>1846</v>
      </c>
      <c r="L356" s="384">
        <v>42171</v>
      </c>
    </row>
    <row r="357" spans="1:13">
      <c r="A357" s="382" t="s">
        <v>2987</v>
      </c>
      <c r="B357" s="382" t="s">
        <v>2988</v>
      </c>
      <c r="C357" s="382" t="s">
        <v>2585</v>
      </c>
      <c r="D357" s="382" t="s">
        <v>594</v>
      </c>
      <c r="F357" s="383" t="s">
        <v>13</v>
      </c>
      <c r="G357" s="382" t="s">
        <v>2323</v>
      </c>
      <c r="H357" s="382" t="s">
        <v>2323</v>
      </c>
      <c r="I357" s="382" t="s">
        <v>2319</v>
      </c>
    </row>
    <row r="358" spans="1:13">
      <c r="A358" s="382" t="s">
        <v>2989</v>
      </c>
      <c r="B358" s="382" t="s">
        <v>2990</v>
      </c>
      <c r="C358" s="382" t="s">
        <v>1621</v>
      </c>
      <c r="D358" s="382" t="s">
        <v>2329</v>
      </c>
      <c r="F358" s="383" t="s">
        <v>13</v>
      </c>
      <c r="G358" s="382" t="s">
        <v>2323</v>
      </c>
      <c r="H358" s="382" t="s">
        <v>2323</v>
      </c>
      <c r="I358" s="382" t="s">
        <v>2319</v>
      </c>
      <c r="J358" s="382" t="s">
        <v>2320</v>
      </c>
      <c r="K358" s="382" t="s">
        <v>1621</v>
      </c>
      <c r="L358" s="384">
        <v>42171</v>
      </c>
    </row>
    <row r="359" spans="1:13">
      <c r="A359" s="382" t="s">
        <v>2991</v>
      </c>
      <c r="B359" s="382" t="s">
        <v>2992</v>
      </c>
      <c r="C359" s="382" t="s">
        <v>2336</v>
      </c>
      <c r="D359" s="382" t="s">
        <v>2329</v>
      </c>
      <c r="E359" s="382" t="s">
        <v>2337</v>
      </c>
      <c r="F359" s="383" t="s">
        <v>2337</v>
      </c>
      <c r="G359" s="382" t="s">
        <v>2319</v>
      </c>
      <c r="H359" s="382" t="s">
        <v>2323</v>
      </c>
      <c r="I359" s="382" t="s">
        <v>2319</v>
      </c>
      <c r="J359" s="382" t="s">
        <v>2338</v>
      </c>
      <c r="K359" s="382" t="s">
        <v>16</v>
      </c>
      <c r="L359" s="384">
        <v>42171</v>
      </c>
    </row>
    <row r="360" spans="1:13">
      <c r="A360" s="382" t="s">
        <v>2993</v>
      </c>
      <c r="B360" s="382" t="s">
        <v>2994</v>
      </c>
      <c r="C360" s="382" t="s">
        <v>1133</v>
      </c>
      <c r="D360" s="382" t="s">
        <v>2329</v>
      </c>
      <c r="E360" s="382" t="s">
        <v>2569</v>
      </c>
      <c r="F360" s="383" t="s">
        <v>2570</v>
      </c>
      <c r="G360" s="382" t="s">
        <v>2319</v>
      </c>
      <c r="H360" s="382" t="s">
        <v>2319</v>
      </c>
      <c r="I360" s="382" t="s">
        <v>2319</v>
      </c>
      <c r="J360" s="382" t="s">
        <v>2571</v>
      </c>
      <c r="K360" s="382" t="s">
        <v>1133</v>
      </c>
      <c r="L360" s="384">
        <v>42171</v>
      </c>
    </row>
    <row r="361" spans="1:13">
      <c r="A361" s="382" t="s">
        <v>2995</v>
      </c>
      <c r="B361" s="382" t="s">
        <v>2996</v>
      </c>
      <c r="C361" s="382" t="s">
        <v>101</v>
      </c>
      <c r="D361" s="382" t="s">
        <v>2329</v>
      </c>
      <c r="F361" s="383" t="s">
        <v>13</v>
      </c>
      <c r="G361" s="382" t="s">
        <v>2323</v>
      </c>
      <c r="H361" s="382" t="s">
        <v>2323</v>
      </c>
      <c r="I361" s="382" t="s">
        <v>2319</v>
      </c>
      <c r="J361" s="382" t="s">
        <v>2324</v>
      </c>
      <c r="K361" s="382" t="s">
        <v>101</v>
      </c>
      <c r="L361" s="384">
        <v>42171</v>
      </c>
    </row>
    <row r="362" spans="1:13">
      <c r="A362" s="382" t="s">
        <v>2997</v>
      </c>
      <c r="B362" s="382" t="s">
        <v>2998</v>
      </c>
      <c r="C362" s="382" t="s">
        <v>2343</v>
      </c>
      <c r="D362" s="382" t="s">
        <v>2329</v>
      </c>
      <c r="F362" s="383" t="s">
        <v>13</v>
      </c>
      <c r="G362" s="382" t="s">
        <v>2323</v>
      </c>
      <c r="H362" s="382" t="s">
        <v>2323</v>
      </c>
      <c r="I362" s="382" t="s">
        <v>2319</v>
      </c>
      <c r="J362" s="382" t="s">
        <v>2324</v>
      </c>
      <c r="K362" s="382" t="s">
        <v>2343</v>
      </c>
      <c r="L362" s="384">
        <v>42172</v>
      </c>
    </row>
    <row r="363" spans="1:13">
      <c r="A363" s="382" t="s">
        <v>2999</v>
      </c>
      <c r="B363" s="382" t="s">
        <v>3000</v>
      </c>
      <c r="C363" s="382" t="s">
        <v>1323</v>
      </c>
      <c r="D363" s="382" t="s">
        <v>2333</v>
      </c>
      <c r="F363" s="383" t="s">
        <v>13</v>
      </c>
      <c r="G363" s="382" t="s">
        <v>2323</v>
      </c>
      <c r="H363" s="382" t="s">
        <v>2323</v>
      </c>
      <c r="I363" s="382" t="s">
        <v>2319</v>
      </c>
      <c r="J363" s="382" t="s">
        <v>2324</v>
      </c>
      <c r="K363" s="382" t="s">
        <v>2346</v>
      </c>
      <c r="L363" s="384">
        <v>42172</v>
      </c>
    </row>
    <row r="364" spans="1:13">
      <c r="A364" s="382" t="s">
        <v>3001</v>
      </c>
      <c r="B364" s="382" t="s">
        <v>3002</v>
      </c>
      <c r="C364" s="382" t="s">
        <v>957</v>
      </c>
      <c r="D364" s="382" t="s">
        <v>594</v>
      </c>
      <c r="F364" s="383" t="s">
        <v>13</v>
      </c>
      <c r="G364" s="382" t="s">
        <v>2323</v>
      </c>
      <c r="H364" s="382" t="s">
        <v>2323</v>
      </c>
      <c r="I364" s="382" t="s">
        <v>2319</v>
      </c>
      <c r="J364" s="382" t="s">
        <v>2320</v>
      </c>
      <c r="K364" s="382" t="s">
        <v>957</v>
      </c>
      <c r="L364" s="384">
        <v>42172</v>
      </c>
    </row>
    <row r="365" spans="1:13">
      <c r="A365" s="382" t="s">
        <v>3003</v>
      </c>
      <c r="B365" s="382" t="s">
        <v>3004</v>
      </c>
      <c r="C365" s="382" t="s">
        <v>1846</v>
      </c>
      <c r="D365" s="382" t="s">
        <v>2333</v>
      </c>
      <c r="F365" s="383" t="s">
        <v>13</v>
      </c>
      <c r="G365" s="382" t="s">
        <v>2323</v>
      </c>
      <c r="H365" s="382" t="s">
        <v>2323</v>
      </c>
      <c r="I365" s="382" t="s">
        <v>2319</v>
      </c>
      <c r="J365" s="382" t="s">
        <v>2324</v>
      </c>
      <c r="K365" s="382" t="s">
        <v>1846</v>
      </c>
      <c r="L365" s="384">
        <v>42173</v>
      </c>
      <c r="M365" s="382" t="s">
        <v>2974</v>
      </c>
    </row>
    <row r="366" spans="1:13">
      <c r="A366" s="382" t="s">
        <v>415</v>
      </c>
      <c r="B366" s="382" t="s">
        <v>416</v>
      </c>
      <c r="C366" s="382" t="s">
        <v>407</v>
      </c>
      <c r="D366" s="382" t="s">
        <v>2333</v>
      </c>
      <c r="F366" s="383" t="s">
        <v>13</v>
      </c>
      <c r="G366" s="382" t="s">
        <v>2323</v>
      </c>
      <c r="H366" s="382" t="s">
        <v>2323</v>
      </c>
      <c r="I366" s="382" t="s">
        <v>2319</v>
      </c>
      <c r="J366" s="382" t="s">
        <v>2320</v>
      </c>
      <c r="K366" s="382" t="s">
        <v>2343</v>
      </c>
      <c r="L366" s="384">
        <v>42172</v>
      </c>
    </row>
    <row r="367" spans="1:13">
      <c r="A367" s="382" t="s">
        <v>3005</v>
      </c>
      <c r="B367" s="382" t="s">
        <v>3006</v>
      </c>
      <c r="C367" s="382" t="s">
        <v>810</v>
      </c>
      <c r="D367" s="382" t="s">
        <v>2317</v>
      </c>
      <c r="F367" s="383" t="s">
        <v>13</v>
      </c>
      <c r="G367" s="382" t="s">
        <v>2323</v>
      </c>
      <c r="H367" s="382" t="s">
        <v>2323</v>
      </c>
      <c r="I367" s="382" t="s">
        <v>2319</v>
      </c>
      <c r="J367" s="382" t="s">
        <v>2324</v>
      </c>
      <c r="K367" s="382" t="s">
        <v>810</v>
      </c>
      <c r="L367" s="384">
        <v>42172</v>
      </c>
    </row>
    <row r="368" spans="1:13">
      <c r="A368" s="382" t="s">
        <v>3007</v>
      </c>
      <c r="B368" s="382" t="s">
        <v>3008</v>
      </c>
      <c r="C368" s="382" t="s">
        <v>2316</v>
      </c>
      <c r="D368" s="382" t="s">
        <v>132</v>
      </c>
      <c r="F368" s="383" t="s">
        <v>2318</v>
      </c>
      <c r="G368" s="382" t="s">
        <v>2319</v>
      </c>
      <c r="H368" s="382" t="s">
        <v>2319</v>
      </c>
      <c r="I368" s="382" t="s">
        <v>2319</v>
      </c>
      <c r="J368" s="382" t="s">
        <v>2320</v>
      </c>
      <c r="K368" s="382" t="s">
        <v>2316</v>
      </c>
      <c r="L368" s="384">
        <v>42174</v>
      </c>
    </row>
    <row r="369" spans="1:12">
      <c r="A369" s="382" t="s">
        <v>3009</v>
      </c>
      <c r="B369" s="382" t="s">
        <v>3010</v>
      </c>
      <c r="C369" s="382" t="s">
        <v>810</v>
      </c>
      <c r="D369" s="382" t="s">
        <v>853</v>
      </c>
      <c r="F369" s="383" t="s">
        <v>13</v>
      </c>
      <c r="G369" s="382" t="s">
        <v>2323</v>
      </c>
      <c r="H369" s="382" t="s">
        <v>2323</v>
      </c>
      <c r="I369" s="382" t="s">
        <v>2319</v>
      </c>
      <c r="J369" s="382" t="s">
        <v>2324</v>
      </c>
      <c r="K369" s="382" t="s">
        <v>810</v>
      </c>
      <c r="L369" s="384">
        <v>42172</v>
      </c>
    </row>
    <row r="370" spans="1:12">
      <c r="A370" s="382" t="s">
        <v>3011</v>
      </c>
      <c r="B370" s="382" t="s">
        <v>3012</v>
      </c>
      <c r="C370" s="382" t="s">
        <v>1846</v>
      </c>
      <c r="D370" s="382" t="s">
        <v>2333</v>
      </c>
      <c r="F370" s="383" t="s">
        <v>13</v>
      </c>
      <c r="G370" s="382" t="s">
        <v>2323</v>
      </c>
      <c r="H370" s="382" t="s">
        <v>2323</v>
      </c>
      <c r="I370" s="382" t="s">
        <v>2319</v>
      </c>
      <c r="J370" s="382" t="s">
        <v>2324</v>
      </c>
      <c r="K370" s="382" t="s">
        <v>1846</v>
      </c>
      <c r="L370" s="384">
        <v>42171</v>
      </c>
    </row>
    <row r="371" spans="1:12">
      <c r="A371" s="382" t="s">
        <v>3013</v>
      </c>
      <c r="B371" s="382" t="s">
        <v>3014</v>
      </c>
      <c r="C371" s="382" t="s">
        <v>590</v>
      </c>
      <c r="D371" s="382" t="s">
        <v>2333</v>
      </c>
      <c r="E371" s="382" t="s">
        <v>2367</v>
      </c>
      <c r="F371" s="383" t="s">
        <v>24</v>
      </c>
      <c r="G371" s="382" t="s">
        <v>2319</v>
      </c>
      <c r="H371" s="382" t="s">
        <v>2323</v>
      </c>
      <c r="I371" s="382" t="s">
        <v>2319</v>
      </c>
      <c r="J371" s="382" t="s">
        <v>2320</v>
      </c>
      <c r="K371" s="382" t="s">
        <v>590</v>
      </c>
      <c r="L371" s="384">
        <v>42171</v>
      </c>
    </row>
    <row r="372" spans="1:12">
      <c r="A372" s="382" t="s">
        <v>3015</v>
      </c>
      <c r="B372" s="382" t="s">
        <v>3016</v>
      </c>
      <c r="C372" s="382" t="s">
        <v>1846</v>
      </c>
      <c r="D372" s="382" t="s">
        <v>2333</v>
      </c>
      <c r="F372" s="383" t="s">
        <v>13</v>
      </c>
      <c r="G372" s="382" t="s">
        <v>2323</v>
      </c>
      <c r="H372" s="382" t="s">
        <v>2323</v>
      </c>
      <c r="I372" s="382" t="s">
        <v>2319</v>
      </c>
      <c r="J372" s="382" t="s">
        <v>2324</v>
      </c>
      <c r="K372" s="382" t="s">
        <v>1846</v>
      </c>
      <c r="L372" s="384">
        <v>42171</v>
      </c>
    </row>
    <row r="373" spans="1:12">
      <c r="A373" s="382" t="s">
        <v>3017</v>
      </c>
      <c r="B373" s="382" t="s">
        <v>3018</v>
      </c>
      <c r="C373" s="382" t="s">
        <v>2316</v>
      </c>
      <c r="D373" s="382" t="s">
        <v>132</v>
      </c>
      <c r="F373" s="383" t="s">
        <v>2318</v>
      </c>
      <c r="G373" s="382" t="s">
        <v>2319</v>
      </c>
      <c r="H373" s="382" t="s">
        <v>2319</v>
      </c>
      <c r="I373" s="382" t="s">
        <v>2319</v>
      </c>
      <c r="J373" s="382" t="s">
        <v>2320</v>
      </c>
      <c r="K373" s="382" t="s">
        <v>2316</v>
      </c>
      <c r="L373" s="384">
        <v>42174</v>
      </c>
    </row>
    <row r="374" spans="1:12">
      <c r="A374" s="382" t="s">
        <v>3019</v>
      </c>
      <c r="B374" s="382" t="s">
        <v>3020</v>
      </c>
      <c r="C374" s="382" t="s">
        <v>1846</v>
      </c>
      <c r="D374" s="382" t="s">
        <v>132</v>
      </c>
      <c r="F374" s="383" t="s">
        <v>13</v>
      </c>
      <c r="G374" s="382" t="s">
        <v>2323</v>
      </c>
      <c r="H374" s="382" t="s">
        <v>2323</v>
      </c>
      <c r="I374" s="382" t="s">
        <v>2319</v>
      </c>
      <c r="J374" s="382" t="s">
        <v>2324</v>
      </c>
      <c r="K374" s="382" t="s">
        <v>1846</v>
      </c>
      <c r="L374" s="384">
        <v>42171</v>
      </c>
    </row>
    <row r="375" spans="1:12">
      <c r="A375" s="382" t="s">
        <v>3021</v>
      </c>
      <c r="B375" s="382" t="s">
        <v>3022</v>
      </c>
      <c r="C375" s="382" t="s">
        <v>1846</v>
      </c>
      <c r="D375" s="382" t="s">
        <v>2333</v>
      </c>
      <c r="F375" s="383" t="s">
        <v>13</v>
      </c>
      <c r="G375" s="382" t="s">
        <v>2323</v>
      </c>
      <c r="H375" s="382" t="s">
        <v>2323</v>
      </c>
      <c r="I375" s="382" t="s">
        <v>2319</v>
      </c>
      <c r="J375" s="382" t="s">
        <v>2324</v>
      </c>
      <c r="K375" s="382" t="s">
        <v>1846</v>
      </c>
      <c r="L375" s="384">
        <v>42171</v>
      </c>
    </row>
    <row r="376" spans="1:12">
      <c r="A376" s="382" t="s">
        <v>3023</v>
      </c>
      <c r="B376" s="382" t="s">
        <v>3024</v>
      </c>
      <c r="C376" s="382" t="s">
        <v>1846</v>
      </c>
      <c r="D376" s="382" t="s">
        <v>132</v>
      </c>
      <c r="F376" s="383" t="s">
        <v>13</v>
      </c>
      <c r="G376" s="382" t="s">
        <v>2323</v>
      </c>
      <c r="H376" s="382" t="s">
        <v>2323</v>
      </c>
      <c r="I376" s="382" t="s">
        <v>2319</v>
      </c>
      <c r="J376" s="382" t="s">
        <v>2324</v>
      </c>
      <c r="K376" s="382" t="s">
        <v>1846</v>
      </c>
      <c r="L376" s="384">
        <v>42171</v>
      </c>
    </row>
    <row r="377" spans="1:12">
      <c r="A377" s="382" t="s">
        <v>3025</v>
      </c>
      <c r="B377" s="382" t="s">
        <v>3026</v>
      </c>
      <c r="C377" s="382" t="s">
        <v>2343</v>
      </c>
      <c r="D377" s="382" t="s">
        <v>2329</v>
      </c>
      <c r="F377" s="383" t="s">
        <v>13</v>
      </c>
      <c r="G377" s="382" t="s">
        <v>2323</v>
      </c>
      <c r="H377" s="382" t="s">
        <v>2323</v>
      </c>
      <c r="I377" s="382" t="s">
        <v>2319</v>
      </c>
      <c r="J377" s="382" t="s">
        <v>2324</v>
      </c>
      <c r="K377" s="382" t="s">
        <v>2343</v>
      </c>
      <c r="L377" s="384">
        <v>42172</v>
      </c>
    </row>
    <row r="378" spans="1:12">
      <c r="A378" s="382" t="s">
        <v>3027</v>
      </c>
      <c r="B378" s="382" t="s">
        <v>3028</v>
      </c>
      <c r="C378" s="382" t="s">
        <v>2336</v>
      </c>
      <c r="D378" s="382" t="s">
        <v>594</v>
      </c>
      <c r="E378" s="382" t="s">
        <v>2337</v>
      </c>
      <c r="F378" s="383" t="s">
        <v>2337</v>
      </c>
      <c r="G378" s="382" t="s">
        <v>2319</v>
      </c>
      <c r="H378" s="382" t="s">
        <v>2323</v>
      </c>
      <c r="I378" s="382" t="s">
        <v>2319</v>
      </c>
      <c r="J378" s="382" t="s">
        <v>2338</v>
      </c>
      <c r="K378" s="382" t="s">
        <v>16</v>
      </c>
      <c r="L378" s="384">
        <v>42171</v>
      </c>
    </row>
    <row r="379" spans="1:12">
      <c r="A379" s="382" t="s">
        <v>3029</v>
      </c>
      <c r="B379" s="382" t="s">
        <v>3030</v>
      </c>
      <c r="C379" s="382" t="s">
        <v>810</v>
      </c>
      <c r="D379" s="382" t="s">
        <v>2317</v>
      </c>
      <c r="F379" s="383" t="s">
        <v>13</v>
      </c>
      <c r="G379" s="382" t="s">
        <v>2323</v>
      </c>
      <c r="H379" s="382" t="s">
        <v>2323</v>
      </c>
      <c r="I379" s="382" t="s">
        <v>2319</v>
      </c>
      <c r="J379" s="382" t="s">
        <v>2324</v>
      </c>
      <c r="K379" s="382" t="s">
        <v>810</v>
      </c>
      <c r="L379" s="384">
        <v>42172</v>
      </c>
    </row>
    <row r="380" spans="1:12">
      <c r="A380" s="382" t="s">
        <v>3031</v>
      </c>
      <c r="B380" s="382" t="s">
        <v>3032</v>
      </c>
      <c r="C380" s="382" t="s">
        <v>1621</v>
      </c>
      <c r="D380" s="382" t="s">
        <v>2329</v>
      </c>
      <c r="F380" s="383" t="s">
        <v>13</v>
      </c>
      <c r="G380" s="382" t="s">
        <v>2323</v>
      </c>
      <c r="H380" s="382" t="s">
        <v>2323</v>
      </c>
      <c r="I380" s="382" t="s">
        <v>2319</v>
      </c>
      <c r="J380" s="382" t="s">
        <v>2324</v>
      </c>
      <c r="K380" s="382" t="s">
        <v>2343</v>
      </c>
      <c r="L380" s="384">
        <v>42172</v>
      </c>
    </row>
    <row r="381" spans="1:12">
      <c r="A381" s="382" t="s">
        <v>3033</v>
      </c>
      <c r="B381" s="382" t="s">
        <v>3034</v>
      </c>
      <c r="C381" s="382" t="s">
        <v>810</v>
      </c>
      <c r="D381" s="382" t="s">
        <v>594</v>
      </c>
      <c r="F381" s="383" t="s">
        <v>13</v>
      </c>
      <c r="G381" s="382" t="s">
        <v>2323</v>
      </c>
      <c r="H381" s="382" t="s">
        <v>2323</v>
      </c>
      <c r="I381" s="382" t="s">
        <v>2319</v>
      </c>
      <c r="J381" s="382" t="s">
        <v>2324</v>
      </c>
      <c r="K381" s="382" t="s">
        <v>810</v>
      </c>
      <c r="L381" s="384">
        <v>42172</v>
      </c>
    </row>
    <row r="382" spans="1:12">
      <c r="A382" s="382" t="s">
        <v>3035</v>
      </c>
      <c r="B382" s="382" t="s">
        <v>3036</v>
      </c>
      <c r="C382" s="382" t="s">
        <v>810</v>
      </c>
      <c r="D382" s="382" t="s">
        <v>132</v>
      </c>
      <c r="F382" s="383" t="s">
        <v>13</v>
      </c>
      <c r="G382" s="382" t="s">
        <v>2323</v>
      </c>
      <c r="H382" s="382" t="s">
        <v>2319</v>
      </c>
      <c r="I382" s="382" t="s">
        <v>2319</v>
      </c>
      <c r="J382" s="382" t="s">
        <v>2320</v>
      </c>
      <c r="K382" s="382" t="s">
        <v>2316</v>
      </c>
      <c r="L382" s="384">
        <v>42174</v>
      </c>
    </row>
    <row r="383" spans="1:12">
      <c r="A383" s="382" t="s">
        <v>3037</v>
      </c>
      <c r="B383" s="382" t="s">
        <v>3038</v>
      </c>
      <c r="C383" s="382" t="s">
        <v>1323</v>
      </c>
      <c r="D383" s="382" t="s">
        <v>2333</v>
      </c>
      <c r="F383" s="383" t="s">
        <v>13</v>
      </c>
      <c r="G383" s="382" t="s">
        <v>2323</v>
      </c>
      <c r="H383" s="382" t="s">
        <v>2323</v>
      </c>
      <c r="I383" s="382" t="s">
        <v>2319</v>
      </c>
      <c r="J383" s="382" t="s">
        <v>2324</v>
      </c>
      <c r="K383" s="382" t="s">
        <v>2346</v>
      </c>
      <c r="L383" s="384">
        <v>42172</v>
      </c>
    </row>
    <row r="384" spans="1:12">
      <c r="A384" s="382" t="s">
        <v>3039</v>
      </c>
      <c r="B384" s="382" t="s">
        <v>3040</v>
      </c>
      <c r="C384" s="382" t="s">
        <v>590</v>
      </c>
      <c r="D384" s="382" t="s">
        <v>2317</v>
      </c>
      <c r="F384" s="383" t="s">
        <v>13</v>
      </c>
      <c r="G384" s="382" t="s">
        <v>2323</v>
      </c>
      <c r="H384" s="382" t="s">
        <v>2323</v>
      </c>
      <c r="I384" s="382" t="s">
        <v>2319</v>
      </c>
      <c r="J384" s="382" t="s">
        <v>2324</v>
      </c>
      <c r="K384" s="382" t="s">
        <v>2343</v>
      </c>
      <c r="L384" s="384">
        <v>42172</v>
      </c>
    </row>
    <row r="385" spans="1:12">
      <c r="A385" s="382" t="s">
        <v>1914</v>
      </c>
      <c r="B385" s="382" t="s">
        <v>1915</v>
      </c>
      <c r="C385" s="382" t="s">
        <v>1846</v>
      </c>
      <c r="D385" s="382" t="s">
        <v>2317</v>
      </c>
      <c r="F385" s="383" t="s">
        <v>13</v>
      </c>
      <c r="G385" s="382" t="s">
        <v>2323</v>
      </c>
      <c r="H385" s="382" t="s">
        <v>2323</v>
      </c>
      <c r="I385" s="382" t="s">
        <v>2319</v>
      </c>
      <c r="J385" s="382" t="s">
        <v>2324</v>
      </c>
      <c r="K385" s="382" t="s">
        <v>1846</v>
      </c>
      <c r="L385" s="384">
        <v>42171</v>
      </c>
    </row>
    <row r="386" spans="1:12">
      <c r="A386" s="382" t="s">
        <v>3041</v>
      </c>
      <c r="B386" s="382" t="s">
        <v>3042</v>
      </c>
      <c r="C386" s="382" t="s">
        <v>101</v>
      </c>
      <c r="D386" s="382" t="s">
        <v>132</v>
      </c>
      <c r="F386" s="383" t="s">
        <v>13</v>
      </c>
      <c r="G386" s="382" t="s">
        <v>2323</v>
      </c>
      <c r="H386" s="382" t="s">
        <v>2323</v>
      </c>
      <c r="I386" s="382" t="s">
        <v>2319</v>
      </c>
      <c r="J386" s="382" t="s">
        <v>2320</v>
      </c>
      <c r="K386" s="382" t="s">
        <v>101</v>
      </c>
      <c r="L386" s="384">
        <v>42171</v>
      </c>
    </row>
    <row r="387" spans="1:12">
      <c r="A387" s="382" t="s">
        <v>3043</v>
      </c>
      <c r="B387" s="382" t="s">
        <v>3044</v>
      </c>
      <c r="C387" s="382" t="s">
        <v>27</v>
      </c>
      <c r="D387" s="382" t="s">
        <v>352</v>
      </c>
      <c r="F387" s="383" t="s">
        <v>13</v>
      </c>
      <c r="G387" s="382" t="s">
        <v>2323</v>
      </c>
      <c r="H387" s="382" t="s">
        <v>2323</v>
      </c>
      <c r="I387" s="382" t="s">
        <v>2319</v>
      </c>
      <c r="J387" s="382" t="s">
        <v>2320</v>
      </c>
      <c r="K387" s="382" t="s">
        <v>2330</v>
      </c>
      <c r="L387" s="384">
        <v>42171</v>
      </c>
    </row>
    <row r="388" spans="1:12">
      <c r="A388" s="382" t="s">
        <v>3045</v>
      </c>
      <c r="B388" s="382" t="s">
        <v>3046</v>
      </c>
      <c r="C388" s="382" t="s">
        <v>1846</v>
      </c>
      <c r="D388" s="382" t="s">
        <v>2333</v>
      </c>
      <c r="F388" s="383" t="s">
        <v>13</v>
      </c>
      <c r="G388" s="382" t="s">
        <v>2323</v>
      </c>
      <c r="H388" s="382" t="s">
        <v>2323</v>
      </c>
      <c r="I388" s="382" t="s">
        <v>2319</v>
      </c>
      <c r="J388" s="382" t="s">
        <v>2324</v>
      </c>
      <c r="K388" s="382" t="s">
        <v>1846</v>
      </c>
      <c r="L388" s="384">
        <v>42171</v>
      </c>
    </row>
    <row r="389" spans="1:12">
      <c r="A389" s="382" t="s">
        <v>3047</v>
      </c>
      <c r="B389" s="382" t="s">
        <v>3048</v>
      </c>
      <c r="C389" s="382" t="s">
        <v>1846</v>
      </c>
      <c r="D389" s="382" t="s">
        <v>594</v>
      </c>
      <c r="F389" s="383" t="s">
        <v>13</v>
      </c>
      <c r="G389" s="382" t="s">
        <v>2323</v>
      </c>
      <c r="H389" s="382" t="s">
        <v>2323</v>
      </c>
      <c r="I389" s="382" t="s">
        <v>2319</v>
      </c>
      <c r="J389" s="382" t="s">
        <v>2324</v>
      </c>
      <c r="K389" s="382" t="s">
        <v>1846</v>
      </c>
      <c r="L389" s="384">
        <v>42171</v>
      </c>
    </row>
    <row r="390" spans="1:12">
      <c r="A390" s="382" t="s">
        <v>3049</v>
      </c>
      <c r="B390" s="382" t="s">
        <v>3050</v>
      </c>
      <c r="C390" s="382" t="s">
        <v>810</v>
      </c>
      <c r="D390" s="382" t="s">
        <v>2317</v>
      </c>
      <c r="F390" s="383" t="s">
        <v>13</v>
      </c>
      <c r="G390" s="382" t="s">
        <v>2323</v>
      </c>
      <c r="H390" s="382" t="s">
        <v>2323</v>
      </c>
      <c r="I390" s="382" t="s">
        <v>2319</v>
      </c>
      <c r="J390" s="382" t="s">
        <v>2324</v>
      </c>
      <c r="K390" s="382" t="s">
        <v>810</v>
      </c>
      <c r="L390" s="384">
        <v>42172</v>
      </c>
    </row>
    <row r="391" spans="1:12">
      <c r="A391" s="382" t="s">
        <v>3051</v>
      </c>
      <c r="B391" s="382" t="s">
        <v>3052</v>
      </c>
      <c r="C391" s="382" t="s">
        <v>1846</v>
      </c>
      <c r="D391" s="382" t="s">
        <v>2317</v>
      </c>
      <c r="F391" s="383" t="s">
        <v>13</v>
      </c>
      <c r="G391" s="382" t="s">
        <v>2323</v>
      </c>
      <c r="H391" s="382" t="s">
        <v>2323</v>
      </c>
      <c r="I391" s="382" t="s">
        <v>2319</v>
      </c>
      <c r="J391" s="382" t="s">
        <v>2324</v>
      </c>
      <c r="K391" s="382" t="s">
        <v>1846</v>
      </c>
      <c r="L391" s="384">
        <v>42171</v>
      </c>
    </row>
    <row r="392" spans="1:12">
      <c r="A392" s="382" t="s">
        <v>125</v>
      </c>
      <c r="B392" s="382" t="s">
        <v>126</v>
      </c>
      <c r="C392" s="382" t="s">
        <v>101</v>
      </c>
      <c r="D392" s="382" t="s">
        <v>2329</v>
      </c>
      <c r="F392" s="383" t="s">
        <v>13</v>
      </c>
      <c r="G392" s="382" t="s">
        <v>2323</v>
      </c>
      <c r="H392" s="382" t="s">
        <v>2323</v>
      </c>
      <c r="I392" s="382" t="s">
        <v>2319</v>
      </c>
      <c r="J392" s="382" t="s">
        <v>2320</v>
      </c>
      <c r="K392" s="382" t="s">
        <v>101</v>
      </c>
      <c r="L392" s="384">
        <v>42171</v>
      </c>
    </row>
    <row r="393" spans="1:12">
      <c r="A393" s="382" t="s">
        <v>3053</v>
      </c>
      <c r="B393" s="382" t="s">
        <v>3054</v>
      </c>
      <c r="C393" s="382" t="s">
        <v>810</v>
      </c>
      <c r="D393" s="382" t="s">
        <v>132</v>
      </c>
      <c r="F393" s="383" t="s">
        <v>13</v>
      </c>
      <c r="G393" s="382" t="s">
        <v>2323</v>
      </c>
      <c r="H393" s="382" t="s">
        <v>2323</v>
      </c>
      <c r="I393" s="382" t="s">
        <v>2319</v>
      </c>
      <c r="J393" s="382" t="s">
        <v>2324</v>
      </c>
      <c r="K393" s="382" t="s">
        <v>810</v>
      </c>
      <c r="L393" s="384">
        <v>42172</v>
      </c>
    </row>
    <row r="394" spans="1:12">
      <c r="A394" s="382" t="s">
        <v>3055</v>
      </c>
      <c r="B394" s="382" t="s">
        <v>3056</v>
      </c>
      <c r="C394" s="382" t="s">
        <v>101</v>
      </c>
      <c r="D394" s="382" t="s">
        <v>2317</v>
      </c>
      <c r="F394" s="383" t="s">
        <v>13</v>
      </c>
      <c r="G394" s="382" t="s">
        <v>2323</v>
      </c>
      <c r="H394" s="382" t="s">
        <v>2323</v>
      </c>
      <c r="I394" s="382" t="s">
        <v>2319</v>
      </c>
      <c r="J394" s="382" t="s">
        <v>2324</v>
      </c>
      <c r="K394" s="382" t="s">
        <v>101</v>
      </c>
      <c r="L394" s="384">
        <v>42171</v>
      </c>
    </row>
    <row r="395" spans="1:12">
      <c r="A395" s="382" t="s">
        <v>3057</v>
      </c>
      <c r="B395" s="382" t="s">
        <v>3058</v>
      </c>
      <c r="C395" s="382" t="s">
        <v>2336</v>
      </c>
      <c r="D395" s="382" t="s">
        <v>2333</v>
      </c>
      <c r="F395" s="383" t="s">
        <v>2337</v>
      </c>
      <c r="G395" s="382" t="s">
        <v>2319</v>
      </c>
      <c r="H395" s="382" t="s">
        <v>2323</v>
      </c>
      <c r="I395" s="382" t="s">
        <v>2319</v>
      </c>
      <c r="J395" s="382" t="s">
        <v>2338</v>
      </c>
      <c r="K395" s="382" t="s">
        <v>16</v>
      </c>
      <c r="L395" s="384">
        <v>42171</v>
      </c>
    </row>
    <row r="396" spans="1:12">
      <c r="A396" s="382" t="s">
        <v>3059</v>
      </c>
      <c r="B396" s="382" t="s">
        <v>3060</v>
      </c>
      <c r="C396" s="382" t="s">
        <v>1846</v>
      </c>
      <c r="D396" s="382" t="s">
        <v>2329</v>
      </c>
      <c r="F396" s="383" t="s">
        <v>13</v>
      </c>
      <c r="G396" s="382" t="s">
        <v>2323</v>
      </c>
      <c r="H396" s="382" t="s">
        <v>2323</v>
      </c>
      <c r="I396" s="382" t="s">
        <v>2319</v>
      </c>
      <c r="J396" s="382" t="s">
        <v>2324</v>
      </c>
      <c r="K396" s="382" t="s">
        <v>2354</v>
      </c>
      <c r="L396" s="384">
        <v>42172</v>
      </c>
    </row>
    <row r="397" spans="1:12">
      <c r="A397" s="382" t="s">
        <v>3061</v>
      </c>
      <c r="B397" s="382" t="s">
        <v>3062</v>
      </c>
      <c r="C397" s="382" t="s">
        <v>2343</v>
      </c>
      <c r="D397" s="382" t="s">
        <v>352</v>
      </c>
      <c r="F397" s="383" t="s">
        <v>13</v>
      </c>
      <c r="G397" s="382" t="s">
        <v>2323</v>
      </c>
      <c r="H397" s="382" t="s">
        <v>2323</v>
      </c>
      <c r="I397" s="382" t="s">
        <v>2319</v>
      </c>
      <c r="J397" s="382" t="s">
        <v>2324</v>
      </c>
      <c r="K397" s="382" t="s">
        <v>2343</v>
      </c>
      <c r="L397" s="384">
        <v>42172</v>
      </c>
    </row>
    <row r="398" spans="1:12">
      <c r="A398" s="382" t="s">
        <v>3063</v>
      </c>
      <c r="B398" s="382" t="s">
        <v>3064</v>
      </c>
      <c r="C398" s="382" t="s">
        <v>1323</v>
      </c>
      <c r="D398" s="382" t="s">
        <v>594</v>
      </c>
      <c r="F398" s="383" t="s">
        <v>13</v>
      </c>
      <c r="G398" s="382" t="s">
        <v>2323</v>
      </c>
      <c r="H398" s="382" t="s">
        <v>2323</v>
      </c>
      <c r="I398" s="382" t="s">
        <v>2319</v>
      </c>
      <c r="J398" s="382" t="s">
        <v>2320</v>
      </c>
      <c r="K398" s="382" t="s">
        <v>2346</v>
      </c>
      <c r="L398" s="384">
        <v>42172</v>
      </c>
    </row>
    <row r="399" spans="1:12">
      <c r="A399" s="382" t="s">
        <v>3065</v>
      </c>
      <c r="B399" s="382" t="s">
        <v>3066</v>
      </c>
      <c r="C399" s="382" t="s">
        <v>2343</v>
      </c>
      <c r="D399" s="382" t="s">
        <v>2317</v>
      </c>
      <c r="F399" s="383" t="s">
        <v>13</v>
      </c>
      <c r="G399" s="382" t="s">
        <v>2323</v>
      </c>
      <c r="H399" s="382" t="s">
        <v>2323</v>
      </c>
      <c r="I399" s="382" t="s">
        <v>2319</v>
      </c>
      <c r="J399" s="382" t="s">
        <v>2324</v>
      </c>
      <c r="K399" s="382" t="s">
        <v>2343</v>
      </c>
      <c r="L399" s="384">
        <v>42172</v>
      </c>
    </row>
    <row r="400" spans="1:12">
      <c r="A400" s="382" t="s">
        <v>3067</v>
      </c>
      <c r="B400" s="382" t="s">
        <v>3068</v>
      </c>
      <c r="C400" s="382" t="s">
        <v>1846</v>
      </c>
      <c r="D400" s="382" t="s">
        <v>2333</v>
      </c>
      <c r="F400" s="383" t="s">
        <v>13</v>
      </c>
      <c r="G400" s="382" t="s">
        <v>2323</v>
      </c>
      <c r="H400" s="382" t="s">
        <v>2323</v>
      </c>
      <c r="I400" s="382" t="s">
        <v>2319</v>
      </c>
      <c r="J400" s="382" t="s">
        <v>2324</v>
      </c>
      <c r="K400" s="382" t="s">
        <v>1846</v>
      </c>
      <c r="L400" s="384">
        <v>42171</v>
      </c>
    </row>
    <row r="401" spans="1:12">
      <c r="A401" s="382" t="s">
        <v>3069</v>
      </c>
      <c r="B401" s="382" t="s">
        <v>3070</v>
      </c>
      <c r="C401" s="382" t="s">
        <v>810</v>
      </c>
      <c r="D401" s="382" t="s">
        <v>2333</v>
      </c>
      <c r="F401" s="383" t="s">
        <v>13</v>
      </c>
      <c r="G401" s="382" t="s">
        <v>2323</v>
      </c>
      <c r="H401" s="382" t="s">
        <v>2323</v>
      </c>
      <c r="I401" s="382" t="s">
        <v>2319</v>
      </c>
      <c r="J401" s="382" t="s">
        <v>2324</v>
      </c>
      <c r="K401" s="382" t="s">
        <v>810</v>
      </c>
      <c r="L401" s="384">
        <v>42172</v>
      </c>
    </row>
    <row r="402" spans="1:12">
      <c r="A402" s="382" t="s">
        <v>3071</v>
      </c>
      <c r="B402" s="382" t="s">
        <v>3072</v>
      </c>
      <c r="C402" s="382" t="s">
        <v>1621</v>
      </c>
      <c r="D402" s="382" t="s">
        <v>594</v>
      </c>
      <c r="F402" s="383" t="s">
        <v>13</v>
      </c>
      <c r="G402" s="382" t="s">
        <v>2323</v>
      </c>
      <c r="H402" s="382" t="s">
        <v>2323</v>
      </c>
      <c r="I402" s="382" t="s">
        <v>2319</v>
      </c>
      <c r="J402" s="382" t="s">
        <v>2320</v>
      </c>
      <c r="K402" s="382" t="s">
        <v>1621</v>
      </c>
      <c r="L402" s="384">
        <v>42171</v>
      </c>
    </row>
    <row r="403" spans="1:12">
      <c r="A403" s="382" t="s">
        <v>129</v>
      </c>
      <c r="B403" s="382" t="s">
        <v>130</v>
      </c>
      <c r="C403" s="382" t="s">
        <v>101</v>
      </c>
      <c r="D403" s="382" t="s">
        <v>132</v>
      </c>
      <c r="F403" s="383" t="s">
        <v>13</v>
      </c>
      <c r="G403" s="382" t="s">
        <v>2323</v>
      </c>
      <c r="H403" s="382" t="s">
        <v>2323</v>
      </c>
      <c r="I403" s="382" t="s">
        <v>2319</v>
      </c>
      <c r="J403" s="382" t="s">
        <v>2320</v>
      </c>
      <c r="K403" s="382" t="s">
        <v>101</v>
      </c>
      <c r="L403" s="384">
        <v>42171</v>
      </c>
    </row>
    <row r="404" spans="1:12">
      <c r="A404" s="382" t="s">
        <v>3073</v>
      </c>
      <c r="B404" s="382" t="s">
        <v>3074</v>
      </c>
      <c r="C404" s="382" t="s">
        <v>1846</v>
      </c>
      <c r="D404" s="382" t="s">
        <v>132</v>
      </c>
      <c r="F404" s="383" t="s">
        <v>13</v>
      </c>
      <c r="G404" s="382" t="s">
        <v>2323</v>
      </c>
      <c r="H404" s="382" t="s">
        <v>2323</v>
      </c>
      <c r="I404" s="382" t="s">
        <v>2319</v>
      </c>
      <c r="J404" s="382" t="s">
        <v>2320</v>
      </c>
      <c r="K404" s="382" t="s">
        <v>1846</v>
      </c>
      <c r="L404" s="384">
        <v>42173</v>
      </c>
    </row>
    <row r="405" spans="1:12">
      <c r="A405" s="382" t="s">
        <v>3075</v>
      </c>
      <c r="B405" s="382" t="s">
        <v>3076</v>
      </c>
      <c r="C405" s="382" t="s">
        <v>590</v>
      </c>
      <c r="D405" s="382" t="s">
        <v>594</v>
      </c>
      <c r="F405" s="383" t="s">
        <v>13</v>
      </c>
      <c r="G405" s="382" t="s">
        <v>2323</v>
      </c>
      <c r="H405" s="382" t="s">
        <v>2323</v>
      </c>
      <c r="I405" s="382" t="s">
        <v>2319</v>
      </c>
      <c r="J405" s="382" t="s">
        <v>2324</v>
      </c>
      <c r="K405" s="382" t="s">
        <v>2343</v>
      </c>
      <c r="L405" s="384">
        <v>42172</v>
      </c>
    </row>
    <row r="406" spans="1:12">
      <c r="A406" s="382" t="s">
        <v>3077</v>
      </c>
      <c r="B406" s="382" t="s">
        <v>3078</v>
      </c>
      <c r="C406" s="382" t="s">
        <v>957</v>
      </c>
      <c r="D406" s="382" t="s">
        <v>594</v>
      </c>
      <c r="F406" s="383" t="s">
        <v>13</v>
      </c>
      <c r="G406" s="382" t="s">
        <v>2323</v>
      </c>
      <c r="H406" s="382" t="s">
        <v>2323</v>
      </c>
      <c r="I406" s="382" t="s">
        <v>2319</v>
      </c>
      <c r="J406" s="382" t="s">
        <v>2320</v>
      </c>
      <c r="K406" s="382" t="s">
        <v>957</v>
      </c>
      <c r="L406" s="384">
        <v>42172</v>
      </c>
    </row>
    <row r="407" spans="1:12">
      <c r="A407" s="382" t="s">
        <v>3079</v>
      </c>
      <c r="B407" s="382" t="s">
        <v>3080</v>
      </c>
      <c r="C407" s="382" t="s">
        <v>590</v>
      </c>
      <c r="D407" s="382" t="s">
        <v>2329</v>
      </c>
      <c r="F407" s="383" t="s">
        <v>13</v>
      </c>
      <c r="G407" s="382" t="s">
        <v>2323</v>
      </c>
      <c r="H407" s="382" t="s">
        <v>2323</v>
      </c>
      <c r="I407" s="382" t="s">
        <v>2319</v>
      </c>
      <c r="J407" s="382" t="s">
        <v>2320</v>
      </c>
      <c r="K407" s="382" t="s">
        <v>590</v>
      </c>
      <c r="L407" s="384">
        <v>42171</v>
      </c>
    </row>
    <row r="408" spans="1:12">
      <c r="A408" s="382" t="s">
        <v>3081</v>
      </c>
      <c r="B408" s="382" t="s">
        <v>3082</v>
      </c>
      <c r="C408" s="382" t="s">
        <v>2773</v>
      </c>
      <c r="D408" s="382" t="s">
        <v>2329</v>
      </c>
      <c r="E408" s="382" t="s">
        <v>2367</v>
      </c>
      <c r="F408" s="383" t="s">
        <v>2318</v>
      </c>
      <c r="G408" s="382" t="s">
        <v>2319</v>
      </c>
      <c r="H408" s="382" t="s">
        <v>2323</v>
      </c>
      <c r="I408" s="382" t="s">
        <v>2319</v>
      </c>
      <c r="J408" s="382" t="s">
        <v>2338</v>
      </c>
      <c r="K408" s="382" t="s">
        <v>16</v>
      </c>
      <c r="L408" s="384">
        <v>42171</v>
      </c>
    </row>
    <row r="409" spans="1:12">
      <c r="A409" s="382" t="s">
        <v>3083</v>
      </c>
      <c r="B409" s="382" t="s">
        <v>3084</v>
      </c>
      <c r="C409" s="382" t="s">
        <v>2336</v>
      </c>
      <c r="D409" s="382" t="s">
        <v>132</v>
      </c>
      <c r="E409" s="382" t="s">
        <v>2337</v>
      </c>
      <c r="F409" s="383" t="s">
        <v>2337</v>
      </c>
      <c r="G409" s="382" t="s">
        <v>2319</v>
      </c>
      <c r="H409" s="382" t="s">
        <v>2323</v>
      </c>
      <c r="I409" s="382" t="s">
        <v>2319</v>
      </c>
      <c r="J409" s="382" t="s">
        <v>2338</v>
      </c>
      <c r="K409" s="382" t="s">
        <v>16</v>
      </c>
      <c r="L409" s="384">
        <v>42171</v>
      </c>
    </row>
    <row r="410" spans="1:12">
      <c r="A410" s="382" t="s">
        <v>3085</v>
      </c>
      <c r="B410" s="382" t="s">
        <v>3086</v>
      </c>
      <c r="C410" s="382" t="s">
        <v>810</v>
      </c>
      <c r="D410" s="382" t="s">
        <v>2366</v>
      </c>
      <c r="F410" s="383" t="s">
        <v>13</v>
      </c>
      <c r="G410" s="382" t="s">
        <v>2323</v>
      </c>
      <c r="H410" s="382" t="s">
        <v>2323</v>
      </c>
      <c r="I410" s="382" t="s">
        <v>2319</v>
      </c>
      <c r="J410" s="382" t="s">
        <v>2324</v>
      </c>
      <c r="K410" s="382" t="s">
        <v>810</v>
      </c>
      <c r="L410" s="384">
        <v>42172</v>
      </c>
    </row>
    <row r="411" spans="1:12">
      <c r="A411" s="382" t="s">
        <v>137</v>
      </c>
      <c r="B411" s="382" t="s">
        <v>138</v>
      </c>
      <c r="C411" s="382" t="s">
        <v>101</v>
      </c>
      <c r="D411" s="382" t="s">
        <v>2329</v>
      </c>
      <c r="E411" s="382" t="s">
        <v>24</v>
      </c>
      <c r="F411" s="383" t="s">
        <v>24</v>
      </c>
      <c r="G411" s="382" t="s">
        <v>2319</v>
      </c>
      <c r="H411" s="382" t="s">
        <v>2323</v>
      </c>
      <c r="I411" s="382" t="s">
        <v>2319</v>
      </c>
      <c r="J411" s="382" t="s">
        <v>2324</v>
      </c>
      <c r="K411" s="382" t="s">
        <v>2343</v>
      </c>
      <c r="L411" s="384">
        <v>42172</v>
      </c>
    </row>
    <row r="412" spans="1:12">
      <c r="A412" s="382" t="s">
        <v>3087</v>
      </c>
      <c r="B412" s="382" t="s">
        <v>3088</v>
      </c>
      <c r="C412" s="382" t="s">
        <v>810</v>
      </c>
      <c r="D412" s="382" t="s">
        <v>2317</v>
      </c>
      <c r="F412" s="383" t="s">
        <v>13</v>
      </c>
      <c r="G412" s="382" t="s">
        <v>2323</v>
      </c>
      <c r="H412" s="382" t="s">
        <v>2323</v>
      </c>
      <c r="I412" s="382" t="s">
        <v>2319</v>
      </c>
      <c r="J412" s="382" t="s">
        <v>2324</v>
      </c>
      <c r="K412" s="382" t="s">
        <v>810</v>
      </c>
      <c r="L412" s="384">
        <v>42172</v>
      </c>
    </row>
    <row r="413" spans="1:12">
      <c r="A413" s="382" t="s">
        <v>3089</v>
      </c>
      <c r="B413" s="382" t="s">
        <v>3090</v>
      </c>
      <c r="C413" s="382" t="s">
        <v>810</v>
      </c>
      <c r="D413" s="382" t="s">
        <v>132</v>
      </c>
      <c r="F413" s="383" t="s">
        <v>13</v>
      </c>
      <c r="G413" s="382" t="s">
        <v>2323</v>
      </c>
      <c r="H413" s="382" t="s">
        <v>2323</v>
      </c>
      <c r="I413" s="382" t="s">
        <v>2319</v>
      </c>
      <c r="J413" s="382" t="s">
        <v>2324</v>
      </c>
      <c r="K413" s="382" t="s">
        <v>810</v>
      </c>
      <c r="L413" s="384">
        <v>42172</v>
      </c>
    </row>
    <row r="414" spans="1:12">
      <c r="A414" s="382" t="s">
        <v>3091</v>
      </c>
      <c r="B414" s="382" t="s">
        <v>3092</v>
      </c>
      <c r="C414" s="382" t="s">
        <v>1846</v>
      </c>
      <c r="D414" s="382" t="s">
        <v>594</v>
      </c>
      <c r="F414" s="383" t="s">
        <v>13</v>
      </c>
      <c r="G414" s="382" t="s">
        <v>2323</v>
      </c>
      <c r="H414" s="382" t="s">
        <v>2323</v>
      </c>
      <c r="I414" s="382" t="s">
        <v>2319</v>
      </c>
      <c r="J414" s="382" t="s">
        <v>2320</v>
      </c>
      <c r="K414" s="382" t="s">
        <v>1846</v>
      </c>
      <c r="L414" s="384">
        <v>42171</v>
      </c>
    </row>
    <row r="415" spans="1:12">
      <c r="A415" s="382" t="s">
        <v>3093</v>
      </c>
      <c r="B415" s="382" t="s">
        <v>3094</v>
      </c>
      <c r="C415" s="382" t="s">
        <v>2343</v>
      </c>
      <c r="D415" s="382" t="s">
        <v>2329</v>
      </c>
      <c r="F415" s="383" t="s">
        <v>13</v>
      </c>
      <c r="G415" s="382" t="s">
        <v>2323</v>
      </c>
      <c r="H415" s="382" t="s">
        <v>2323</v>
      </c>
      <c r="I415" s="382" t="s">
        <v>2319</v>
      </c>
      <c r="J415" s="382" t="s">
        <v>2324</v>
      </c>
      <c r="K415" s="382" t="s">
        <v>2343</v>
      </c>
      <c r="L415" s="384">
        <v>42172</v>
      </c>
    </row>
    <row r="416" spans="1:12">
      <c r="A416" s="382" t="s">
        <v>3095</v>
      </c>
      <c r="B416" s="382" t="s">
        <v>3096</v>
      </c>
      <c r="C416" s="382" t="s">
        <v>2336</v>
      </c>
      <c r="D416" s="382" t="s">
        <v>132</v>
      </c>
      <c r="E416" s="382" t="s">
        <v>2337</v>
      </c>
      <c r="F416" s="383" t="s">
        <v>2337</v>
      </c>
      <c r="G416" s="382" t="s">
        <v>2319</v>
      </c>
      <c r="H416" s="382" t="s">
        <v>2323</v>
      </c>
      <c r="I416" s="382" t="s">
        <v>2319</v>
      </c>
      <c r="J416" s="382" t="s">
        <v>2320</v>
      </c>
      <c r="K416" s="382" t="s">
        <v>2330</v>
      </c>
      <c r="L416" s="384">
        <v>42171</v>
      </c>
    </row>
    <row r="417" spans="1:12">
      <c r="A417" s="382" t="s">
        <v>3097</v>
      </c>
      <c r="B417" s="382" t="s">
        <v>3098</v>
      </c>
      <c r="C417" s="382" t="s">
        <v>810</v>
      </c>
      <c r="D417" s="382" t="s">
        <v>132</v>
      </c>
      <c r="F417" s="383" t="s">
        <v>13</v>
      </c>
      <c r="G417" s="382" t="s">
        <v>2323</v>
      </c>
      <c r="H417" s="382" t="s">
        <v>2323</v>
      </c>
      <c r="I417" s="382" t="s">
        <v>2319</v>
      </c>
      <c r="J417" s="382" t="s">
        <v>2324</v>
      </c>
      <c r="K417" s="382" t="s">
        <v>810</v>
      </c>
      <c r="L417" s="384">
        <v>42172</v>
      </c>
    </row>
    <row r="418" spans="1:12">
      <c r="A418" s="382" t="s">
        <v>3099</v>
      </c>
      <c r="B418" s="382" t="s">
        <v>3100</v>
      </c>
      <c r="C418" s="382" t="s">
        <v>101</v>
      </c>
      <c r="D418" s="382" t="s">
        <v>2317</v>
      </c>
      <c r="F418" s="383" t="s">
        <v>13</v>
      </c>
      <c r="G418" s="382" t="s">
        <v>2323</v>
      </c>
      <c r="H418" s="382" t="s">
        <v>2323</v>
      </c>
      <c r="I418" s="382" t="s">
        <v>2319</v>
      </c>
      <c r="J418" s="382" t="s">
        <v>2324</v>
      </c>
      <c r="K418" s="382" t="s">
        <v>101</v>
      </c>
      <c r="L418" s="384">
        <v>42171</v>
      </c>
    </row>
    <row r="419" spans="1:12">
      <c r="A419" s="382" t="s">
        <v>3101</v>
      </c>
      <c r="B419" s="382" t="s">
        <v>3102</v>
      </c>
      <c r="C419" s="382" t="s">
        <v>810</v>
      </c>
      <c r="D419" s="382" t="s">
        <v>2366</v>
      </c>
      <c r="E419" s="382" t="s">
        <v>3103</v>
      </c>
      <c r="F419" s="383" t="s">
        <v>3104</v>
      </c>
      <c r="G419" s="382" t="s">
        <v>2319</v>
      </c>
      <c r="H419" s="382" t="s">
        <v>2323</v>
      </c>
      <c r="I419" s="382" t="s">
        <v>2319</v>
      </c>
      <c r="J419" s="382" t="s">
        <v>2324</v>
      </c>
      <c r="K419" s="382" t="s">
        <v>810</v>
      </c>
      <c r="L419" s="384">
        <v>42172</v>
      </c>
    </row>
    <row r="420" spans="1:12">
      <c r="A420" s="382" t="s">
        <v>3105</v>
      </c>
      <c r="B420" s="382" t="s">
        <v>3106</v>
      </c>
      <c r="C420" s="382" t="s">
        <v>1846</v>
      </c>
      <c r="D420" s="382" t="s">
        <v>594</v>
      </c>
      <c r="F420" s="383" t="s">
        <v>13</v>
      </c>
      <c r="G420" s="382" t="s">
        <v>2323</v>
      </c>
      <c r="H420" s="382" t="s">
        <v>2323</v>
      </c>
      <c r="I420" s="382" t="s">
        <v>2319</v>
      </c>
      <c r="J420" s="382" t="s">
        <v>2320</v>
      </c>
      <c r="K420" s="382" t="s">
        <v>1846</v>
      </c>
      <c r="L420" s="384">
        <v>42171</v>
      </c>
    </row>
    <row r="421" spans="1:12">
      <c r="A421" s="382" t="s">
        <v>3107</v>
      </c>
      <c r="B421" s="382" t="s">
        <v>3108</v>
      </c>
      <c r="C421" s="382" t="s">
        <v>1846</v>
      </c>
      <c r="D421" s="382" t="s">
        <v>594</v>
      </c>
      <c r="F421" s="383" t="s">
        <v>13</v>
      </c>
      <c r="G421" s="382" t="s">
        <v>2323</v>
      </c>
      <c r="H421" s="382" t="s">
        <v>2323</v>
      </c>
      <c r="I421" s="382" t="s">
        <v>2319</v>
      </c>
      <c r="J421" s="382" t="s">
        <v>2324</v>
      </c>
      <c r="K421" s="382" t="s">
        <v>1846</v>
      </c>
      <c r="L421" s="384">
        <v>42171</v>
      </c>
    </row>
    <row r="422" spans="1:12">
      <c r="A422" s="382" t="s">
        <v>3109</v>
      </c>
      <c r="B422" s="382" t="s">
        <v>3110</v>
      </c>
      <c r="C422" s="382" t="s">
        <v>2343</v>
      </c>
      <c r="D422" s="382" t="s">
        <v>352</v>
      </c>
      <c r="F422" s="383" t="s">
        <v>13</v>
      </c>
      <c r="G422" s="382" t="s">
        <v>2323</v>
      </c>
      <c r="H422" s="382" t="s">
        <v>2323</v>
      </c>
      <c r="I422" s="382" t="s">
        <v>2319</v>
      </c>
      <c r="J422" s="382" t="s">
        <v>2324</v>
      </c>
      <c r="K422" s="382" t="s">
        <v>2343</v>
      </c>
      <c r="L422" s="384">
        <v>42172</v>
      </c>
    </row>
    <row r="423" spans="1:12">
      <c r="A423" s="382" t="s">
        <v>3111</v>
      </c>
      <c r="B423" s="382" t="s">
        <v>3112</v>
      </c>
      <c r="C423" s="382" t="s">
        <v>957</v>
      </c>
      <c r="D423" s="382" t="s">
        <v>2317</v>
      </c>
      <c r="F423" s="383" t="s">
        <v>13</v>
      </c>
      <c r="G423" s="382" t="s">
        <v>2323</v>
      </c>
      <c r="H423" s="382" t="s">
        <v>2323</v>
      </c>
      <c r="I423" s="382" t="s">
        <v>2319</v>
      </c>
      <c r="J423" s="382" t="s">
        <v>2320</v>
      </c>
      <c r="K423" s="382" t="s">
        <v>2376</v>
      </c>
      <c r="L423" s="384">
        <v>42171</v>
      </c>
    </row>
    <row r="424" spans="1:12">
      <c r="A424" s="382" t="s">
        <v>3113</v>
      </c>
      <c r="B424" s="382" t="s">
        <v>3114</v>
      </c>
      <c r="C424" s="382" t="s">
        <v>1846</v>
      </c>
      <c r="D424" s="382" t="s">
        <v>352</v>
      </c>
      <c r="F424" s="383" t="s">
        <v>13</v>
      </c>
      <c r="G424" s="382" t="s">
        <v>2323</v>
      </c>
      <c r="H424" s="382" t="s">
        <v>2323</v>
      </c>
      <c r="I424" s="382" t="s">
        <v>2319</v>
      </c>
      <c r="J424" s="382" t="s">
        <v>2324</v>
      </c>
      <c r="K424" s="382" t="s">
        <v>1846</v>
      </c>
      <c r="L424" s="384">
        <v>42171</v>
      </c>
    </row>
    <row r="425" spans="1:12">
      <c r="A425" s="382" t="s">
        <v>3115</v>
      </c>
      <c r="B425" s="382" t="s">
        <v>3116</v>
      </c>
      <c r="C425" s="382" t="s">
        <v>407</v>
      </c>
      <c r="D425" s="382" t="s">
        <v>2329</v>
      </c>
      <c r="F425" s="383" t="s">
        <v>13</v>
      </c>
      <c r="G425" s="382" t="s">
        <v>2323</v>
      </c>
      <c r="H425" s="382" t="s">
        <v>2323</v>
      </c>
      <c r="I425" s="382" t="s">
        <v>2319</v>
      </c>
      <c r="J425" s="382" t="s">
        <v>2320</v>
      </c>
      <c r="K425" s="382" t="s">
        <v>2343</v>
      </c>
      <c r="L425" s="384">
        <v>42172</v>
      </c>
    </row>
    <row r="426" spans="1:12">
      <c r="A426" s="382" t="s">
        <v>3117</v>
      </c>
      <c r="B426" s="382" t="s">
        <v>3118</v>
      </c>
      <c r="C426" s="382" t="s">
        <v>1846</v>
      </c>
      <c r="D426" s="382" t="s">
        <v>594</v>
      </c>
      <c r="F426" s="383" t="s">
        <v>13</v>
      </c>
      <c r="G426" s="382" t="s">
        <v>2323</v>
      </c>
      <c r="H426" s="382" t="s">
        <v>2323</v>
      </c>
      <c r="I426" s="382" t="s">
        <v>2319</v>
      </c>
      <c r="J426" s="382" t="s">
        <v>2324</v>
      </c>
      <c r="K426" s="382" t="s">
        <v>1846</v>
      </c>
      <c r="L426" s="384">
        <v>42173</v>
      </c>
    </row>
    <row r="427" spans="1:12">
      <c r="A427" s="382" t="s">
        <v>3119</v>
      </c>
      <c r="B427" s="382" t="s">
        <v>3120</v>
      </c>
      <c r="C427" s="382" t="s">
        <v>27</v>
      </c>
      <c r="D427" s="382" t="s">
        <v>2333</v>
      </c>
      <c r="F427" s="383" t="s">
        <v>13</v>
      </c>
      <c r="G427" s="382" t="s">
        <v>2323</v>
      </c>
      <c r="H427" s="382" t="s">
        <v>2323</v>
      </c>
      <c r="I427" s="382" t="s">
        <v>2319</v>
      </c>
      <c r="J427" s="382" t="s">
        <v>2320</v>
      </c>
      <c r="K427" s="382" t="s">
        <v>2330</v>
      </c>
      <c r="L427" s="384">
        <v>42171</v>
      </c>
    </row>
    <row r="428" spans="1:12">
      <c r="A428" s="382" t="s">
        <v>1357</v>
      </c>
      <c r="B428" s="382" t="s">
        <v>3121</v>
      </c>
      <c r="C428" s="382" t="s">
        <v>1323</v>
      </c>
      <c r="D428" s="382" t="s">
        <v>2333</v>
      </c>
      <c r="F428" s="383" t="s">
        <v>13</v>
      </c>
      <c r="G428" s="382" t="s">
        <v>2323</v>
      </c>
      <c r="H428" s="382" t="s">
        <v>2323</v>
      </c>
      <c r="I428" s="382" t="s">
        <v>2319</v>
      </c>
      <c r="J428" s="382" t="s">
        <v>2320</v>
      </c>
      <c r="K428" s="382" t="s">
        <v>2346</v>
      </c>
      <c r="L428" s="384">
        <v>42172</v>
      </c>
    </row>
    <row r="429" spans="1:12">
      <c r="A429" s="382" t="s">
        <v>3122</v>
      </c>
      <c r="B429" s="382" t="s">
        <v>3123</v>
      </c>
      <c r="C429" s="382" t="s">
        <v>1323</v>
      </c>
      <c r="D429" s="382" t="s">
        <v>2333</v>
      </c>
      <c r="F429" s="383" t="s">
        <v>13</v>
      </c>
      <c r="G429" s="382" t="s">
        <v>2323</v>
      </c>
      <c r="H429" s="382" t="s">
        <v>2323</v>
      </c>
      <c r="I429" s="382" t="s">
        <v>2319</v>
      </c>
      <c r="J429" s="382" t="s">
        <v>2320</v>
      </c>
      <c r="K429" s="382" t="s">
        <v>2346</v>
      </c>
      <c r="L429" s="384">
        <v>42172</v>
      </c>
    </row>
    <row r="430" spans="1:12">
      <c r="A430" s="382" t="s">
        <v>623</v>
      </c>
      <c r="B430" s="382" t="s">
        <v>624</v>
      </c>
      <c r="C430" s="382" t="s">
        <v>590</v>
      </c>
      <c r="D430" s="382" t="s">
        <v>2329</v>
      </c>
      <c r="F430" s="383" t="s">
        <v>13</v>
      </c>
      <c r="G430" s="382" t="s">
        <v>2323</v>
      </c>
      <c r="H430" s="382" t="s">
        <v>2323</v>
      </c>
      <c r="I430" s="382" t="s">
        <v>2319</v>
      </c>
      <c r="J430" s="382" t="s">
        <v>2324</v>
      </c>
      <c r="K430" s="382" t="s">
        <v>2343</v>
      </c>
      <c r="L430" s="384">
        <v>42172</v>
      </c>
    </row>
    <row r="431" spans="1:12">
      <c r="A431" s="382" t="s">
        <v>3124</v>
      </c>
      <c r="B431" s="382" t="s">
        <v>3125</v>
      </c>
      <c r="C431" s="382" t="s">
        <v>810</v>
      </c>
      <c r="D431" s="382" t="s">
        <v>132</v>
      </c>
      <c r="F431" s="383" t="s">
        <v>13</v>
      </c>
      <c r="G431" s="382" t="s">
        <v>2323</v>
      </c>
      <c r="H431" s="382" t="s">
        <v>2323</v>
      </c>
      <c r="I431" s="382" t="s">
        <v>2319</v>
      </c>
      <c r="J431" s="382" t="s">
        <v>2324</v>
      </c>
      <c r="K431" s="382" t="s">
        <v>810</v>
      </c>
      <c r="L431" s="384">
        <v>42172</v>
      </c>
    </row>
    <row r="432" spans="1:12">
      <c r="A432" s="382" t="s">
        <v>3126</v>
      </c>
      <c r="B432" s="382" t="s">
        <v>3127</v>
      </c>
      <c r="C432" s="382" t="s">
        <v>1846</v>
      </c>
      <c r="D432" s="382" t="s">
        <v>220</v>
      </c>
      <c r="F432" s="383" t="s">
        <v>13</v>
      </c>
      <c r="G432" s="382" t="s">
        <v>2323</v>
      </c>
      <c r="H432" s="382" t="s">
        <v>2323</v>
      </c>
      <c r="I432" s="382" t="s">
        <v>2319</v>
      </c>
      <c r="J432" s="382" t="s">
        <v>2320</v>
      </c>
      <c r="K432" s="382" t="s">
        <v>1846</v>
      </c>
      <c r="L432" s="384">
        <v>42171</v>
      </c>
    </row>
    <row r="433" spans="1:12">
      <c r="A433" s="382" t="s">
        <v>3128</v>
      </c>
      <c r="B433" s="382" t="s">
        <v>3129</v>
      </c>
      <c r="C433" s="382" t="s">
        <v>1846</v>
      </c>
      <c r="D433" s="382" t="s">
        <v>2333</v>
      </c>
      <c r="F433" s="383" t="s">
        <v>13</v>
      </c>
      <c r="G433" s="382" t="s">
        <v>2323</v>
      </c>
      <c r="H433" s="382" t="s">
        <v>2323</v>
      </c>
      <c r="I433" s="382" t="s">
        <v>2319</v>
      </c>
      <c r="J433" s="382" t="s">
        <v>2324</v>
      </c>
      <c r="K433" s="382" t="s">
        <v>1846</v>
      </c>
      <c r="L433" s="384">
        <v>42171</v>
      </c>
    </row>
    <row r="434" spans="1:12">
      <c r="A434" s="382" t="s">
        <v>3130</v>
      </c>
      <c r="B434" s="382" t="s">
        <v>3131</v>
      </c>
      <c r="C434" s="382" t="s">
        <v>1323</v>
      </c>
      <c r="D434" s="382" t="s">
        <v>2333</v>
      </c>
      <c r="E434" s="382" t="s">
        <v>24</v>
      </c>
      <c r="F434" s="383" t="s">
        <v>24</v>
      </c>
      <c r="G434" s="382" t="s">
        <v>2319</v>
      </c>
      <c r="H434" s="382" t="s">
        <v>2323</v>
      </c>
      <c r="I434" s="382" t="s">
        <v>2319</v>
      </c>
      <c r="J434" s="382" t="s">
        <v>2338</v>
      </c>
      <c r="K434" s="382" t="s">
        <v>16</v>
      </c>
      <c r="L434" s="384">
        <v>42171</v>
      </c>
    </row>
    <row r="435" spans="1:12">
      <c r="A435" s="382" t="s">
        <v>3132</v>
      </c>
      <c r="B435" s="382" t="s">
        <v>3133</v>
      </c>
      <c r="C435" s="382" t="s">
        <v>1846</v>
      </c>
      <c r="D435" s="382" t="s">
        <v>2333</v>
      </c>
      <c r="F435" s="383" t="s">
        <v>13</v>
      </c>
      <c r="G435" s="382" t="s">
        <v>2323</v>
      </c>
      <c r="H435" s="382" t="s">
        <v>2323</v>
      </c>
      <c r="I435" s="382" t="s">
        <v>2319</v>
      </c>
      <c r="J435" s="382" t="s">
        <v>2324</v>
      </c>
      <c r="K435" s="382" t="s">
        <v>1846</v>
      </c>
      <c r="L435" s="384">
        <v>42171</v>
      </c>
    </row>
    <row r="436" spans="1:12">
      <c r="A436" s="382" t="s">
        <v>3134</v>
      </c>
      <c r="B436" s="382" t="s">
        <v>3135</v>
      </c>
      <c r="C436" s="382" t="s">
        <v>590</v>
      </c>
      <c r="D436" s="382" t="s">
        <v>352</v>
      </c>
      <c r="F436" s="383" t="s">
        <v>13</v>
      </c>
      <c r="G436" s="382" t="s">
        <v>2323</v>
      </c>
      <c r="H436" s="382" t="s">
        <v>2323</v>
      </c>
      <c r="I436" s="382" t="s">
        <v>2319</v>
      </c>
      <c r="J436" s="382" t="s">
        <v>2324</v>
      </c>
      <c r="K436" s="382" t="s">
        <v>2343</v>
      </c>
      <c r="L436" s="384">
        <v>42172</v>
      </c>
    </row>
    <row r="437" spans="1:12">
      <c r="A437" s="382" t="s">
        <v>1928</v>
      </c>
      <c r="B437" s="382" t="s">
        <v>1929</v>
      </c>
      <c r="C437" s="382" t="s">
        <v>1846</v>
      </c>
      <c r="D437" s="382" t="s">
        <v>132</v>
      </c>
      <c r="F437" s="383" t="s">
        <v>13</v>
      </c>
      <c r="G437" s="382" t="s">
        <v>2323</v>
      </c>
      <c r="H437" s="382" t="s">
        <v>2323</v>
      </c>
      <c r="I437" s="382" t="s">
        <v>2319</v>
      </c>
      <c r="J437" s="382" t="s">
        <v>2324</v>
      </c>
      <c r="K437" s="382" t="s">
        <v>1846</v>
      </c>
      <c r="L437" s="384">
        <v>42171</v>
      </c>
    </row>
    <row r="438" spans="1:12">
      <c r="A438" s="382" t="s">
        <v>3136</v>
      </c>
      <c r="B438" s="382" t="s">
        <v>3137</v>
      </c>
      <c r="C438" s="382" t="s">
        <v>2336</v>
      </c>
      <c r="D438" s="382" t="s">
        <v>132</v>
      </c>
      <c r="E438" s="382" t="s">
        <v>2337</v>
      </c>
      <c r="F438" s="383" t="s">
        <v>2337</v>
      </c>
      <c r="G438" s="382" t="s">
        <v>2319</v>
      </c>
      <c r="H438" s="382" t="s">
        <v>2323</v>
      </c>
      <c r="I438" s="382" t="s">
        <v>2319</v>
      </c>
      <c r="J438" s="382" t="s">
        <v>2338</v>
      </c>
      <c r="K438" s="382" t="s">
        <v>16</v>
      </c>
      <c r="L438" s="384">
        <v>42171</v>
      </c>
    </row>
    <row r="439" spans="1:12">
      <c r="A439" s="382" t="s">
        <v>3138</v>
      </c>
      <c r="B439" s="382" t="s">
        <v>3139</v>
      </c>
      <c r="C439" s="382" t="s">
        <v>2336</v>
      </c>
      <c r="D439" s="382" t="s">
        <v>2317</v>
      </c>
      <c r="E439" s="382" t="s">
        <v>2337</v>
      </c>
      <c r="F439" s="383" t="s">
        <v>2337</v>
      </c>
      <c r="G439" s="382" t="s">
        <v>2319</v>
      </c>
      <c r="H439" s="382" t="s">
        <v>2323</v>
      </c>
      <c r="I439" s="382" t="s">
        <v>2319</v>
      </c>
      <c r="J439" s="382" t="s">
        <v>2338</v>
      </c>
      <c r="K439" s="382" t="s">
        <v>16</v>
      </c>
      <c r="L439" s="384">
        <v>42171</v>
      </c>
    </row>
    <row r="440" spans="1:12">
      <c r="A440" s="382" t="s">
        <v>3140</v>
      </c>
      <c r="B440" s="382" t="s">
        <v>3141</v>
      </c>
      <c r="C440" s="382" t="s">
        <v>1621</v>
      </c>
      <c r="D440" s="382" t="s">
        <v>2317</v>
      </c>
      <c r="F440" s="383" t="s">
        <v>13</v>
      </c>
      <c r="G440" s="382" t="s">
        <v>2323</v>
      </c>
      <c r="H440" s="382" t="s">
        <v>2323</v>
      </c>
      <c r="I440" s="382" t="s">
        <v>2319</v>
      </c>
      <c r="J440" s="382" t="s">
        <v>2324</v>
      </c>
      <c r="K440" s="382" t="s">
        <v>2354</v>
      </c>
      <c r="L440" s="384">
        <v>42172</v>
      </c>
    </row>
    <row r="441" spans="1:12">
      <c r="A441" s="382" t="s">
        <v>421</v>
      </c>
      <c r="B441" s="382" t="s">
        <v>422</v>
      </c>
      <c r="C441" s="382" t="s">
        <v>407</v>
      </c>
      <c r="D441" s="382" t="s">
        <v>2329</v>
      </c>
      <c r="F441" s="383" t="s">
        <v>13</v>
      </c>
      <c r="G441" s="382" t="s">
        <v>2323</v>
      </c>
      <c r="H441" s="382" t="s">
        <v>2323</v>
      </c>
      <c r="I441" s="382" t="s">
        <v>2319</v>
      </c>
      <c r="J441" s="382" t="s">
        <v>2320</v>
      </c>
      <c r="K441" s="382" t="s">
        <v>2343</v>
      </c>
      <c r="L441" s="384">
        <v>42172</v>
      </c>
    </row>
    <row r="442" spans="1:12">
      <c r="A442" s="382" t="s">
        <v>3142</v>
      </c>
      <c r="B442" s="382" t="s">
        <v>3143</v>
      </c>
      <c r="C442" s="382" t="s">
        <v>590</v>
      </c>
      <c r="D442" s="382" t="s">
        <v>2333</v>
      </c>
      <c r="E442" s="382" t="s">
        <v>24</v>
      </c>
      <c r="F442" s="383" t="s">
        <v>24</v>
      </c>
      <c r="G442" s="382" t="s">
        <v>2319</v>
      </c>
      <c r="H442" s="382" t="s">
        <v>2323</v>
      </c>
      <c r="I442" s="382" t="s">
        <v>2319</v>
      </c>
      <c r="J442" s="382" t="s">
        <v>2320</v>
      </c>
      <c r="K442" s="382" t="s">
        <v>2316</v>
      </c>
      <c r="L442" s="384">
        <v>42303</v>
      </c>
    </row>
    <row r="443" spans="1:12">
      <c r="A443" s="382" t="s">
        <v>3144</v>
      </c>
      <c r="B443" s="382" t="s">
        <v>3145</v>
      </c>
      <c r="C443" s="382" t="s">
        <v>27</v>
      </c>
      <c r="D443" s="382" t="s">
        <v>2333</v>
      </c>
      <c r="F443" s="383" t="s">
        <v>13</v>
      </c>
      <c r="G443" s="382" t="s">
        <v>2323</v>
      </c>
      <c r="H443" s="382" t="s">
        <v>2323</v>
      </c>
      <c r="I443" s="382" t="s">
        <v>2319</v>
      </c>
      <c r="J443" s="382" t="s">
        <v>2320</v>
      </c>
      <c r="K443" s="382" t="s">
        <v>2330</v>
      </c>
      <c r="L443" s="384">
        <v>42171</v>
      </c>
    </row>
    <row r="444" spans="1:12">
      <c r="A444" s="382" t="s">
        <v>3146</v>
      </c>
      <c r="B444" s="382" t="s">
        <v>3147</v>
      </c>
      <c r="C444" s="382" t="s">
        <v>810</v>
      </c>
      <c r="D444" s="382" t="s">
        <v>2317</v>
      </c>
      <c r="F444" s="383" t="s">
        <v>13</v>
      </c>
      <c r="G444" s="382" t="s">
        <v>2323</v>
      </c>
      <c r="H444" s="382" t="s">
        <v>2323</v>
      </c>
      <c r="I444" s="382" t="s">
        <v>2319</v>
      </c>
      <c r="J444" s="382" t="s">
        <v>2324</v>
      </c>
      <c r="K444" s="382" t="s">
        <v>810</v>
      </c>
      <c r="L444" s="384">
        <v>42172</v>
      </c>
    </row>
    <row r="445" spans="1:12">
      <c r="A445" s="382" t="s">
        <v>3148</v>
      </c>
      <c r="B445" s="382" t="s">
        <v>3149</v>
      </c>
      <c r="C445" s="382" t="s">
        <v>101</v>
      </c>
      <c r="D445" s="382" t="s">
        <v>2333</v>
      </c>
      <c r="F445" s="383" t="s">
        <v>13</v>
      </c>
      <c r="G445" s="382" t="s">
        <v>2323</v>
      </c>
      <c r="H445" s="382" t="s">
        <v>2323</v>
      </c>
      <c r="I445" s="382" t="s">
        <v>2319</v>
      </c>
      <c r="J445" s="382" t="s">
        <v>2320</v>
      </c>
      <c r="K445" s="382" t="s">
        <v>101</v>
      </c>
      <c r="L445" s="384">
        <v>42171</v>
      </c>
    </row>
    <row r="446" spans="1:12">
      <c r="A446" s="382" t="s">
        <v>3150</v>
      </c>
      <c r="B446" s="382" t="s">
        <v>3151</v>
      </c>
      <c r="C446" s="382" t="s">
        <v>1846</v>
      </c>
      <c r="D446" s="382" t="s">
        <v>2366</v>
      </c>
      <c r="F446" s="383" t="s">
        <v>13</v>
      </c>
      <c r="G446" s="382" t="s">
        <v>2323</v>
      </c>
      <c r="H446" s="382" t="s">
        <v>2323</v>
      </c>
      <c r="I446" s="382" t="s">
        <v>2319</v>
      </c>
      <c r="J446" s="382" t="s">
        <v>2324</v>
      </c>
      <c r="K446" s="382" t="s">
        <v>1846</v>
      </c>
      <c r="L446" s="384">
        <v>42171</v>
      </c>
    </row>
    <row r="447" spans="1:12">
      <c r="A447" s="382" t="s">
        <v>3152</v>
      </c>
      <c r="B447" s="382" t="s">
        <v>3153</v>
      </c>
      <c r="C447" s="382" t="s">
        <v>1323</v>
      </c>
      <c r="D447" s="382" t="s">
        <v>2333</v>
      </c>
      <c r="F447" s="383" t="s">
        <v>13</v>
      </c>
      <c r="G447" s="382" t="s">
        <v>2323</v>
      </c>
      <c r="H447" s="382" t="s">
        <v>2323</v>
      </c>
      <c r="I447" s="382" t="s">
        <v>2319</v>
      </c>
      <c r="J447" s="382" t="s">
        <v>2324</v>
      </c>
      <c r="K447" s="382" t="s">
        <v>2346</v>
      </c>
      <c r="L447" s="384">
        <v>42172</v>
      </c>
    </row>
    <row r="448" spans="1:12">
      <c r="A448" s="382" t="s">
        <v>3154</v>
      </c>
      <c r="B448" s="382" t="s">
        <v>3155</v>
      </c>
      <c r="C448" s="382" t="s">
        <v>810</v>
      </c>
      <c r="D448" s="382" t="s">
        <v>2317</v>
      </c>
      <c r="F448" s="383" t="s">
        <v>13</v>
      </c>
      <c r="G448" s="382" t="s">
        <v>2323</v>
      </c>
      <c r="H448" s="382" t="s">
        <v>2323</v>
      </c>
      <c r="I448" s="382" t="s">
        <v>2319</v>
      </c>
      <c r="J448" s="382" t="s">
        <v>2324</v>
      </c>
      <c r="K448" s="382" t="s">
        <v>810</v>
      </c>
      <c r="L448" s="384">
        <v>42172</v>
      </c>
    </row>
    <row r="449" spans="1:12">
      <c r="A449" s="382" t="s">
        <v>3156</v>
      </c>
      <c r="B449" s="382" t="s">
        <v>3157</v>
      </c>
      <c r="C449" s="382" t="s">
        <v>1621</v>
      </c>
      <c r="D449" s="382" t="s">
        <v>220</v>
      </c>
      <c r="F449" s="383" t="s">
        <v>13</v>
      </c>
      <c r="G449" s="382" t="s">
        <v>2323</v>
      </c>
      <c r="H449" s="382" t="s">
        <v>2323</v>
      </c>
      <c r="I449" s="382" t="s">
        <v>2319</v>
      </c>
      <c r="J449" s="382" t="s">
        <v>2324</v>
      </c>
      <c r="K449" s="382" t="s">
        <v>2354</v>
      </c>
      <c r="L449" s="384">
        <v>42172</v>
      </c>
    </row>
    <row r="450" spans="1:12">
      <c r="A450" s="382" t="s">
        <v>3158</v>
      </c>
      <c r="B450" s="382" t="s">
        <v>3159</v>
      </c>
      <c r="C450" s="382" t="s">
        <v>957</v>
      </c>
      <c r="D450" s="382" t="s">
        <v>2317</v>
      </c>
      <c r="F450" s="383" t="s">
        <v>13</v>
      </c>
      <c r="G450" s="382" t="s">
        <v>2323</v>
      </c>
      <c r="H450" s="382" t="s">
        <v>2323</v>
      </c>
      <c r="I450" s="382" t="s">
        <v>2319</v>
      </c>
      <c r="J450" s="382" t="s">
        <v>2320</v>
      </c>
      <c r="K450" s="382" t="s">
        <v>2376</v>
      </c>
      <c r="L450" s="384">
        <v>42171</v>
      </c>
    </row>
    <row r="451" spans="1:12">
      <c r="A451" s="382" t="s">
        <v>3160</v>
      </c>
      <c r="B451" s="382" t="s">
        <v>3161</v>
      </c>
      <c r="C451" s="382" t="s">
        <v>2336</v>
      </c>
      <c r="D451" s="382" t="s">
        <v>2333</v>
      </c>
      <c r="E451" s="382" t="s">
        <v>2337</v>
      </c>
      <c r="F451" s="383" t="s">
        <v>2337</v>
      </c>
      <c r="G451" s="382" t="s">
        <v>2319</v>
      </c>
      <c r="H451" s="382" t="s">
        <v>2323</v>
      </c>
      <c r="I451" s="382" t="s">
        <v>2319</v>
      </c>
      <c r="J451" s="382" t="s">
        <v>2338</v>
      </c>
      <c r="K451" s="382" t="s">
        <v>16</v>
      </c>
      <c r="L451" s="384">
        <v>42171</v>
      </c>
    </row>
    <row r="452" spans="1:12">
      <c r="A452" s="382" t="s">
        <v>3162</v>
      </c>
      <c r="B452" s="382" t="s">
        <v>3163</v>
      </c>
      <c r="C452" s="382" t="s">
        <v>2316</v>
      </c>
      <c r="D452" s="382" t="s">
        <v>594</v>
      </c>
      <c r="F452" s="383" t="s">
        <v>2318</v>
      </c>
      <c r="G452" s="382" t="s">
        <v>2319</v>
      </c>
      <c r="H452" s="382" t="s">
        <v>2319</v>
      </c>
      <c r="I452" s="382" t="s">
        <v>2319</v>
      </c>
      <c r="J452" s="382" t="s">
        <v>2320</v>
      </c>
      <c r="K452" s="382" t="s">
        <v>2316</v>
      </c>
      <c r="L452" s="384">
        <v>42174</v>
      </c>
    </row>
    <row r="453" spans="1:12">
      <c r="A453" s="382" t="s">
        <v>3164</v>
      </c>
      <c r="B453" s="382" t="s">
        <v>3165</v>
      </c>
      <c r="C453" s="382" t="s">
        <v>2336</v>
      </c>
      <c r="D453" s="382" t="s">
        <v>132</v>
      </c>
      <c r="E453" s="382" t="s">
        <v>2337</v>
      </c>
      <c r="F453" s="383" t="s">
        <v>2337</v>
      </c>
      <c r="G453" s="382" t="s">
        <v>2319</v>
      </c>
      <c r="H453" s="382" t="s">
        <v>2323</v>
      </c>
      <c r="I453" s="382" t="s">
        <v>2319</v>
      </c>
      <c r="J453" s="382" t="s">
        <v>2338</v>
      </c>
      <c r="K453" s="382" t="s">
        <v>16</v>
      </c>
      <c r="L453" s="384">
        <v>42171</v>
      </c>
    </row>
    <row r="454" spans="1:12">
      <c r="A454" s="382" t="s">
        <v>3166</v>
      </c>
      <c r="B454" s="382" t="s">
        <v>3167</v>
      </c>
      <c r="C454" s="382" t="s">
        <v>810</v>
      </c>
      <c r="D454" s="382" t="s">
        <v>132</v>
      </c>
      <c r="F454" s="383" t="s">
        <v>13</v>
      </c>
      <c r="G454" s="382" t="s">
        <v>2323</v>
      </c>
      <c r="H454" s="382" t="s">
        <v>2323</v>
      </c>
      <c r="I454" s="382" t="s">
        <v>2319</v>
      </c>
      <c r="J454" s="382" t="s">
        <v>2324</v>
      </c>
      <c r="K454" s="382" t="s">
        <v>810</v>
      </c>
      <c r="L454" s="384">
        <v>42172</v>
      </c>
    </row>
    <row r="455" spans="1:12">
      <c r="A455" s="382" t="s">
        <v>3168</v>
      </c>
      <c r="B455" s="382" t="s">
        <v>3169</v>
      </c>
      <c r="C455" s="382" t="s">
        <v>810</v>
      </c>
      <c r="D455" s="382" t="s">
        <v>2333</v>
      </c>
      <c r="F455" s="383" t="s">
        <v>13</v>
      </c>
      <c r="G455" s="382" t="s">
        <v>2323</v>
      </c>
      <c r="H455" s="382" t="s">
        <v>2323</v>
      </c>
      <c r="I455" s="382" t="s">
        <v>2319</v>
      </c>
      <c r="J455" s="382" t="s">
        <v>2324</v>
      </c>
      <c r="K455" s="382" t="s">
        <v>810</v>
      </c>
      <c r="L455" s="384">
        <v>42172</v>
      </c>
    </row>
    <row r="456" spans="1:12">
      <c r="A456" s="382" t="s">
        <v>3170</v>
      </c>
      <c r="B456" s="382" t="s">
        <v>3171</v>
      </c>
      <c r="C456" s="382" t="s">
        <v>2343</v>
      </c>
      <c r="D456" s="382" t="s">
        <v>594</v>
      </c>
      <c r="E456" s="382" t="s">
        <v>2367</v>
      </c>
      <c r="F456" s="383" t="s">
        <v>24</v>
      </c>
      <c r="G456" s="382" t="s">
        <v>2319</v>
      </c>
      <c r="H456" s="382" t="s">
        <v>2323</v>
      </c>
      <c r="I456" s="382" t="s">
        <v>2319</v>
      </c>
      <c r="J456" s="382" t="s">
        <v>2324</v>
      </c>
      <c r="K456" s="382" t="s">
        <v>2343</v>
      </c>
      <c r="L456" s="384">
        <v>42172</v>
      </c>
    </row>
    <row r="457" spans="1:12">
      <c r="A457" s="382" t="s">
        <v>3172</v>
      </c>
      <c r="B457" s="382" t="s">
        <v>3173</v>
      </c>
      <c r="C457" s="382" t="s">
        <v>101</v>
      </c>
      <c r="D457" s="382" t="s">
        <v>2317</v>
      </c>
      <c r="F457" s="383" t="s">
        <v>13</v>
      </c>
      <c r="G457" s="382" t="s">
        <v>2323</v>
      </c>
      <c r="H457" s="382" t="s">
        <v>2323</v>
      </c>
      <c r="I457" s="382" t="s">
        <v>2319</v>
      </c>
      <c r="J457" s="382" t="s">
        <v>2324</v>
      </c>
      <c r="K457" s="382" t="s">
        <v>101</v>
      </c>
      <c r="L457" s="384">
        <v>42171</v>
      </c>
    </row>
    <row r="458" spans="1:12">
      <c r="A458" s="382" t="s">
        <v>1932</v>
      </c>
      <c r="B458" s="382" t="s">
        <v>1933</v>
      </c>
      <c r="C458" s="382" t="s">
        <v>1846</v>
      </c>
      <c r="D458" s="382" t="s">
        <v>2333</v>
      </c>
      <c r="F458" s="383" t="s">
        <v>13</v>
      </c>
      <c r="G458" s="382" t="s">
        <v>2323</v>
      </c>
      <c r="H458" s="382" t="s">
        <v>2323</v>
      </c>
      <c r="I458" s="382" t="s">
        <v>2319</v>
      </c>
      <c r="J458" s="382" t="s">
        <v>2324</v>
      </c>
      <c r="K458" s="382" t="s">
        <v>1846</v>
      </c>
      <c r="L458" s="384">
        <v>42171</v>
      </c>
    </row>
    <row r="459" spans="1:12">
      <c r="A459" s="382" t="s">
        <v>3174</v>
      </c>
      <c r="B459" s="382" t="s">
        <v>3175</v>
      </c>
      <c r="C459" s="382" t="s">
        <v>1621</v>
      </c>
      <c r="D459" s="382" t="s">
        <v>2333</v>
      </c>
      <c r="F459" s="383" t="s">
        <v>13</v>
      </c>
      <c r="G459" s="382" t="s">
        <v>2323</v>
      </c>
      <c r="H459" s="382" t="s">
        <v>2323</v>
      </c>
      <c r="I459" s="382" t="s">
        <v>2319</v>
      </c>
      <c r="J459" s="382" t="s">
        <v>2324</v>
      </c>
      <c r="K459" s="382" t="s">
        <v>2354</v>
      </c>
      <c r="L459" s="384">
        <v>42172</v>
      </c>
    </row>
    <row r="460" spans="1:12">
      <c r="A460" s="382" t="s">
        <v>3176</v>
      </c>
      <c r="B460" s="382" t="s">
        <v>3177</v>
      </c>
      <c r="C460" s="382" t="s">
        <v>590</v>
      </c>
      <c r="D460" s="382" t="s">
        <v>352</v>
      </c>
      <c r="F460" s="383" t="s">
        <v>13</v>
      </c>
      <c r="G460" s="382" t="s">
        <v>2323</v>
      </c>
      <c r="H460" s="382" t="s">
        <v>2323</v>
      </c>
      <c r="I460" s="382" t="s">
        <v>2319</v>
      </c>
      <c r="J460" s="382" t="s">
        <v>2324</v>
      </c>
      <c r="K460" s="382" t="s">
        <v>2343</v>
      </c>
      <c r="L460" s="384">
        <v>42172</v>
      </c>
    </row>
    <row r="461" spans="1:12">
      <c r="A461" s="382" t="s">
        <v>3178</v>
      </c>
      <c r="B461" s="382" t="s">
        <v>3179</v>
      </c>
      <c r="C461" s="382" t="s">
        <v>1846</v>
      </c>
      <c r="D461" s="382" t="s">
        <v>853</v>
      </c>
      <c r="F461" s="383" t="s">
        <v>13</v>
      </c>
      <c r="G461" s="382" t="s">
        <v>2323</v>
      </c>
      <c r="H461" s="382" t="s">
        <v>2323</v>
      </c>
      <c r="I461" s="382" t="s">
        <v>2319</v>
      </c>
      <c r="J461" s="382" t="s">
        <v>2324</v>
      </c>
      <c r="K461" s="382" t="s">
        <v>1846</v>
      </c>
      <c r="L461" s="384">
        <v>42171</v>
      </c>
    </row>
    <row r="462" spans="1:12">
      <c r="A462" s="382" t="s">
        <v>3180</v>
      </c>
      <c r="B462" s="382" t="s">
        <v>3181</v>
      </c>
      <c r="C462" s="382" t="s">
        <v>1846</v>
      </c>
      <c r="D462" s="382" t="s">
        <v>2333</v>
      </c>
      <c r="F462" s="383" t="s">
        <v>13</v>
      </c>
      <c r="G462" s="382" t="s">
        <v>2323</v>
      </c>
      <c r="H462" s="382" t="s">
        <v>2323</v>
      </c>
      <c r="I462" s="382" t="s">
        <v>2319</v>
      </c>
      <c r="J462" s="382" t="s">
        <v>2324</v>
      </c>
      <c r="K462" s="382" t="s">
        <v>1846</v>
      </c>
      <c r="L462" s="384">
        <v>42171</v>
      </c>
    </row>
    <row r="463" spans="1:12">
      <c r="A463" s="382" t="s">
        <v>833</v>
      </c>
      <c r="B463" s="382" t="s">
        <v>834</v>
      </c>
      <c r="C463" s="382" t="s">
        <v>810</v>
      </c>
      <c r="D463" s="382" t="s">
        <v>2317</v>
      </c>
      <c r="F463" s="383" t="s">
        <v>13</v>
      </c>
      <c r="G463" s="382" t="s">
        <v>2323</v>
      </c>
      <c r="H463" s="382" t="s">
        <v>2323</v>
      </c>
      <c r="I463" s="382" t="s">
        <v>2319</v>
      </c>
      <c r="J463" s="382" t="s">
        <v>2324</v>
      </c>
      <c r="K463" s="382" t="s">
        <v>810</v>
      </c>
      <c r="L463" s="384">
        <v>42172</v>
      </c>
    </row>
    <row r="464" spans="1:12">
      <c r="A464" s="382" t="s">
        <v>1936</v>
      </c>
      <c r="B464" s="382" t="s">
        <v>1937</v>
      </c>
      <c r="C464" s="382" t="s">
        <v>1846</v>
      </c>
      <c r="D464" s="382" t="s">
        <v>594</v>
      </c>
      <c r="F464" s="383" t="s">
        <v>13</v>
      </c>
      <c r="G464" s="382" t="s">
        <v>2323</v>
      </c>
      <c r="H464" s="382" t="s">
        <v>2323</v>
      </c>
      <c r="I464" s="382" t="s">
        <v>2319</v>
      </c>
      <c r="J464" s="382" t="s">
        <v>2320</v>
      </c>
      <c r="K464" s="382" t="s">
        <v>957</v>
      </c>
      <c r="L464" s="384">
        <v>42172</v>
      </c>
    </row>
    <row r="465" spans="1:12">
      <c r="A465" s="382" t="s">
        <v>3182</v>
      </c>
      <c r="B465" s="382" t="s">
        <v>3183</v>
      </c>
      <c r="C465" s="382" t="s">
        <v>1846</v>
      </c>
      <c r="D465" s="382" t="s">
        <v>2317</v>
      </c>
      <c r="F465" s="383" t="s">
        <v>13</v>
      </c>
      <c r="G465" s="382" t="s">
        <v>2323</v>
      </c>
      <c r="H465" s="382" t="s">
        <v>2323</v>
      </c>
      <c r="I465" s="382" t="s">
        <v>2319</v>
      </c>
      <c r="J465" s="382" t="s">
        <v>2324</v>
      </c>
      <c r="K465" s="382" t="s">
        <v>1846</v>
      </c>
      <c r="L465" s="384">
        <v>42171</v>
      </c>
    </row>
    <row r="466" spans="1:12">
      <c r="A466" s="382" t="s">
        <v>3184</v>
      </c>
      <c r="B466" s="382" t="s">
        <v>3185</v>
      </c>
      <c r="C466" s="382" t="s">
        <v>2343</v>
      </c>
      <c r="D466" s="382" t="s">
        <v>2333</v>
      </c>
      <c r="F466" s="383" t="s">
        <v>13</v>
      </c>
      <c r="G466" s="382" t="s">
        <v>2323</v>
      </c>
      <c r="H466" s="382" t="s">
        <v>2323</v>
      </c>
      <c r="I466" s="382" t="s">
        <v>2319</v>
      </c>
      <c r="J466" s="382" t="s">
        <v>2320</v>
      </c>
      <c r="K466" s="382" t="s">
        <v>2343</v>
      </c>
      <c r="L466" s="384">
        <v>42172</v>
      </c>
    </row>
    <row r="467" spans="1:12">
      <c r="A467" s="382" t="s">
        <v>3186</v>
      </c>
      <c r="B467" s="382" t="s">
        <v>3187</v>
      </c>
      <c r="C467" s="382" t="s">
        <v>2336</v>
      </c>
      <c r="D467" s="382" t="s">
        <v>2317</v>
      </c>
      <c r="E467" s="382" t="s">
        <v>2337</v>
      </c>
      <c r="F467" s="383" t="s">
        <v>2337</v>
      </c>
      <c r="G467" s="382" t="s">
        <v>2319</v>
      </c>
      <c r="H467" s="382" t="s">
        <v>2323</v>
      </c>
      <c r="I467" s="382" t="s">
        <v>2319</v>
      </c>
      <c r="J467" s="382" t="s">
        <v>2338</v>
      </c>
      <c r="K467" s="382" t="s">
        <v>16</v>
      </c>
      <c r="L467" s="384">
        <v>42171</v>
      </c>
    </row>
    <row r="468" spans="1:12">
      <c r="A468" s="382" t="s">
        <v>3188</v>
      </c>
      <c r="B468" s="382" t="s">
        <v>3189</v>
      </c>
      <c r="C468" s="382" t="s">
        <v>101</v>
      </c>
      <c r="D468" s="382" t="s">
        <v>2366</v>
      </c>
      <c r="F468" s="383" t="s">
        <v>13</v>
      </c>
      <c r="G468" s="382" t="s">
        <v>2323</v>
      </c>
      <c r="H468" s="382" t="s">
        <v>2323</v>
      </c>
      <c r="I468" s="382" t="s">
        <v>2319</v>
      </c>
      <c r="J468" s="382" t="s">
        <v>2320</v>
      </c>
      <c r="K468" s="382" t="s">
        <v>101</v>
      </c>
      <c r="L468" s="384">
        <v>42171</v>
      </c>
    </row>
    <row r="469" spans="1:12">
      <c r="A469" s="382" t="s">
        <v>3190</v>
      </c>
      <c r="B469" s="382" t="s">
        <v>3191</v>
      </c>
      <c r="C469" s="382" t="s">
        <v>1323</v>
      </c>
      <c r="D469" s="382" t="s">
        <v>2333</v>
      </c>
      <c r="F469" s="383" t="s">
        <v>13</v>
      </c>
      <c r="G469" s="382" t="s">
        <v>2323</v>
      </c>
      <c r="H469" s="382" t="s">
        <v>2323</v>
      </c>
      <c r="I469" s="382" t="s">
        <v>2319</v>
      </c>
      <c r="J469" s="382" t="s">
        <v>2324</v>
      </c>
      <c r="K469" s="382" t="s">
        <v>2346</v>
      </c>
      <c r="L469" s="384">
        <v>42172</v>
      </c>
    </row>
    <row r="470" spans="1:12">
      <c r="A470" s="382" t="s">
        <v>3192</v>
      </c>
      <c r="B470" s="382" t="s">
        <v>3193</v>
      </c>
      <c r="C470" s="382" t="s">
        <v>810</v>
      </c>
      <c r="D470" s="382" t="s">
        <v>853</v>
      </c>
      <c r="F470" s="383" t="s">
        <v>13</v>
      </c>
      <c r="G470" s="382" t="s">
        <v>2323</v>
      </c>
      <c r="H470" s="382" t="s">
        <v>2323</v>
      </c>
      <c r="I470" s="382" t="s">
        <v>2319</v>
      </c>
      <c r="J470" s="382" t="s">
        <v>2324</v>
      </c>
      <c r="K470" s="382" t="s">
        <v>810</v>
      </c>
      <c r="L470" s="384">
        <v>42172</v>
      </c>
    </row>
    <row r="471" spans="1:12">
      <c r="A471" s="382" t="s">
        <v>3194</v>
      </c>
      <c r="B471" s="382" t="s">
        <v>3195</v>
      </c>
      <c r="C471" s="382" t="s">
        <v>810</v>
      </c>
      <c r="D471" s="382" t="s">
        <v>2366</v>
      </c>
      <c r="F471" s="383" t="s">
        <v>13</v>
      </c>
      <c r="G471" s="382" t="s">
        <v>2323</v>
      </c>
      <c r="H471" s="382" t="s">
        <v>2323</v>
      </c>
      <c r="I471" s="382" t="s">
        <v>2319</v>
      </c>
      <c r="J471" s="382" t="s">
        <v>2324</v>
      </c>
      <c r="K471" s="382" t="s">
        <v>810</v>
      </c>
      <c r="L471" s="384">
        <v>42172</v>
      </c>
    </row>
    <row r="472" spans="1:12">
      <c r="A472" s="382" t="s">
        <v>3196</v>
      </c>
      <c r="B472" s="382" t="s">
        <v>3197</v>
      </c>
      <c r="C472" s="382" t="s">
        <v>810</v>
      </c>
      <c r="D472" s="382" t="s">
        <v>2422</v>
      </c>
      <c r="E472" s="382" t="s">
        <v>3198</v>
      </c>
      <c r="F472" s="383" t="s">
        <v>28</v>
      </c>
      <c r="G472" s="382" t="s">
        <v>2319</v>
      </c>
      <c r="H472" s="382" t="s">
        <v>2323</v>
      </c>
      <c r="I472" s="382" t="s">
        <v>2319</v>
      </c>
      <c r="J472" s="382" t="s">
        <v>2320</v>
      </c>
      <c r="K472" s="382" t="s">
        <v>810</v>
      </c>
      <c r="L472" s="384">
        <v>42172</v>
      </c>
    </row>
    <row r="473" spans="1:12">
      <c r="A473" s="382" t="s">
        <v>3199</v>
      </c>
      <c r="B473" s="382" t="s">
        <v>3200</v>
      </c>
      <c r="C473" s="382" t="s">
        <v>1846</v>
      </c>
      <c r="D473" s="382" t="s">
        <v>594</v>
      </c>
      <c r="F473" s="383" t="s">
        <v>13</v>
      </c>
      <c r="G473" s="382" t="s">
        <v>2323</v>
      </c>
      <c r="H473" s="382" t="s">
        <v>2323</v>
      </c>
      <c r="I473" s="382" t="s">
        <v>2319</v>
      </c>
      <c r="J473" s="382" t="s">
        <v>2324</v>
      </c>
      <c r="K473" s="382" t="s">
        <v>1846</v>
      </c>
      <c r="L473" s="384">
        <v>42171</v>
      </c>
    </row>
    <row r="474" spans="1:12">
      <c r="A474" s="382" t="s">
        <v>3201</v>
      </c>
      <c r="B474" s="382" t="s">
        <v>3202</v>
      </c>
      <c r="C474" s="382" t="s">
        <v>1323</v>
      </c>
      <c r="D474" s="382" t="s">
        <v>2333</v>
      </c>
      <c r="F474" s="383" t="s">
        <v>13</v>
      </c>
      <c r="G474" s="382" t="s">
        <v>2323</v>
      </c>
      <c r="H474" s="382" t="s">
        <v>2323</v>
      </c>
      <c r="I474" s="382" t="s">
        <v>2319</v>
      </c>
      <c r="J474" s="382" t="s">
        <v>2324</v>
      </c>
      <c r="K474" s="382" t="s">
        <v>2346</v>
      </c>
      <c r="L474" s="384">
        <v>42172</v>
      </c>
    </row>
    <row r="475" spans="1:12">
      <c r="A475" s="382" t="s">
        <v>3203</v>
      </c>
      <c r="B475" s="382" t="s">
        <v>3204</v>
      </c>
      <c r="C475" s="382" t="s">
        <v>590</v>
      </c>
      <c r="D475" s="382" t="s">
        <v>2329</v>
      </c>
      <c r="F475" s="383" t="s">
        <v>13</v>
      </c>
      <c r="G475" s="382" t="s">
        <v>2323</v>
      </c>
      <c r="H475" s="382" t="s">
        <v>2323</v>
      </c>
      <c r="I475" s="382" t="s">
        <v>2319</v>
      </c>
      <c r="J475" s="382" t="s">
        <v>2324</v>
      </c>
      <c r="K475" s="382" t="s">
        <v>2343</v>
      </c>
      <c r="L475" s="384">
        <v>42172</v>
      </c>
    </row>
    <row r="476" spans="1:12">
      <c r="A476" s="382" t="s">
        <v>3205</v>
      </c>
      <c r="B476" s="382" t="s">
        <v>3206</v>
      </c>
      <c r="C476" s="382" t="s">
        <v>1621</v>
      </c>
      <c r="D476" s="382" t="s">
        <v>2317</v>
      </c>
      <c r="F476" s="383" t="s">
        <v>13</v>
      </c>
      <c r="G476" s="382" t="s">
        <v>2323</v>
      </c>
      <c r="H476" s="382" t="s">
        <v>2323</v>
      </c>
      <c r="I476" s="382" t="s">
        <v>2319</v>
      </c>
      <c r="J476" s="382" t="s">
        <v>2324</v>
      </c>
      <c r="K476" s="382" t="s">
        <v>2354</v>
      </c>
      <c r="L476" s="384">
        <v>42172</v>
      </c>
    </row>
    <row r="477" spans="1:12">
      <c r="A477" s="382" t="s">
        <v>3207</v>
      </c>
      <c r="B477" s="382" t="s">
        <v>3208</v>
      </c>
      <c r="C477" s="382" t="s">
        <v>1846</v>
      </c>
      <c r="D477" s="382" t="s">
        <v>2333</v>
      </c>
      <c r="F477" s="383" t="s">
        <v>13</v>
      </c>
      <c r="G477" s="382" t="s">
        <v>2323</v>
      </c>
      <c r="H477" s="382" t="s">
        <v>2323</v>
      </c>
      <c r="I477" s="382" t="s">
        <v>2319</v>
      </c>
      <c r="J477" s="382" t="s">
        <v>2324</v>
      </c>
      <c r="K477" s="382" t="s">
        <v>1846</v>
      </c>
      <c r="L477" s="384">
        <v>42171</v>
      </c>
    </row>
    <row r="478" spans="1:12">
      <c r="A478" s="382" t="s">
        <v>3209</v>
      </c>
      <c r="B478" s="382" t="s">
        <v>3210</v>
      </c>
      <c r="C478" s="382" t="s">
        <v>1621</v>
      </c>
      <c r="D478" s="382" t="s">
        <v>2317</v>
      </c>
      <c r="F478" s="383" t="s">
        <v>13</v>
      </c>
      <c r="G478" s="382" t="s">
        <v>2323</v>
      </c>
      <c r="H478" s="382" t="s">
        <v>2323</v>
      </c>
      <c r="I478" s="382" t="s">
        <v>2319</v>
      </c>
      <c r="J478" s="382" t="s">
        <v>2324</v>
      </c>
      <c r="K478" s="382" t="s">
        <v>2354</v>
      </c>
      <c r="L478" s="384">
        <v>42172</v>
      </c>
    </row>
    <row r="479" spans="1:12">
      <c r="A479" s="382" t="s">
        <v>3211</v>
      </c>
      <c r="B479" s="382" t="s">
        <v>3212</v>
      </c>
      <c r="C479" s="382" t="s">
        <v>101</v>
      </c>
      <c r="D479" s="382" t="s">
        <v>2329</v>
      </c>
      <c r="F479" s="383" t="s">
        <v>13</v>
      </c>
      <c r="G479" s="382" t="s">
        <v>2323</v>
      </c>
      <c r="H479" s="382" t="s">
        <v>2323</v>
      </c>
      <c r="I479" s="382" t="s">
        <v>2319</v>
      </c>
      <c r="J479" s="382" t="s">
        <v>2324</v>
      </c>
      <c r="K479" s="382" t="s">
        <v>101</v>
      </c>
      <c r="L479" s="384">
        <v>42171</v>
      </c>
    </row>
    <row r="480" spans="1:12">
      <c r="A480" s="382" t="s">
        <v>3213</v>
      </c>
      <c r="B480" s="382" t="s">
        <v>3214</v>
      </c>
      <c r="C480" s="382" t="s">
        <v>1846</v>
      </c>
      <c r="D480" s="382" t="s">
        <v>594</v>
      </c>
      <c r="F480" s="383" t="s">
        <v>13</v>
      </c>
      <c r="G480" s="382" t="s">
        <v>2323</v>
      </c>
      <c r="H480" s="382" t="s">
        <v>2323</v>
      </c>
      <c r="I480" s="382" t="s">
        <v>2319</v>
      </c>
      <c r="J480" s="382" t="s">
        <v>2324</v>
      </c>
      <c r="K480" s="382" t="s">
        <v>1846</v>
      </c>
      <c r="L480" s="384">
        <v>42171</v>
      </c>
    </row>
    <row r="481" spans="1:13">
      <c r="A481" s="382" t="s">
        <v>3215</v>
      </c>
      <c r="B481" s="382" t="s">
        <v>3216</v>
      </c>
      <c r="C481" s="382" t="s">
        <v>2343</v>
      </c>
      <c r="D481" s="382" t="s">
        <v>132</v>
      </c>
      <c r="F481" s="383" t="s">
        <v>13</v>
      </c>
      <c r="G481" s="382" t="s">
        <v>2323</v>
      </c>
      <c r="H481" s="382" t="s">
        <v>2323</v>
      </c>
      <c r="I481" s="382" t="s">
        <v>2319</v>
      </c>
      <c r="J481" s="382" t="s">
        <v>2324</v>
      </c>
      <c r="K481" s="382" t="s">
        <v>2343</v>
      </c>
      <c r="L481" s="384">
        <v>42172</v>
      </c>
    </row>
    <row r="482" spans="1:13">
      <c r="A482" s="382" t="s">
        <v>3217</v>
      </c>
      <c r="B482" s="382" t="s">
        <v>3218</v>
      </c>
      <c r="C482" s="382" t="s">
        <v>957</v>
      </c>
      <c r="D482" s="382" t="s">
        <v>2317</v>
      </c>
      <c r="F482" s="383" t="s">
        <v>13</v>
      </c>
      <c r="G482" s="382" t="s">
        <v>2323</v>
      </c>
      <c r="H482" s="382" t="s">
        <v>2323</v>
      </c>
      <c r="I482" s="382" t="s">
        <v>2319</v>
      </c>
      <c r="J482" s="382" t="s">
        <v>2320</v>
      </c>
      <c r="K482" s="382" t="s">
        <v>2354</v>
      </c>
      <c r="L482" s="384">
        <v>42172</v>
      </c>
    </row>
    <row r="483" spans="1:13">
      <c r="A483" s="382" t="s">
        <v>3219</v>
      </c>
      <c r="B483" s="382" t="s">
        <v>3220</v>
      </c>
      <c r="C483" s="382" t="s">
        <v>957</v>
      </c>
      <c r="D483" s="382" t="s">
        <v>2317</v>
      </c>
      <c r="F483" s="383" t="s">
        <v>13</v>
      </c>
      <c r="G483" s="382" t="s">
        <v>2323</v>
      </c>
      <c r="H483" s="382" t="s">
        <v>2323</v>
      </c>
      <c r="I483" s="382" t="s">
        <v>2319</v>
      </c>
      <c r="J483" s="382" t="s">
        <v>2320</v>
      </c>
      <c r="K483" s="382" t="s">
        <v>2376</v>
      </c>
      <c r="L483" s="384">
        <v>42171</v>
      </c>
    </row>
    <row r="484" spans="1:13">
      <c r="A484" s="382" t="s">
        <v>3221</v>
      </c>
      <c r="B484" s="382" t="s">
        <v>3222</v>
      </c>
      <c r="C484" s="382" t="s">
        <v>2343</v>
      </c>
      <c r="D484" s="382" t="s">
        <v>2333</v>
      </c>
      <c r="F484" s="383" t="s">
        <v>13</v>
      </c>
      <c r="G484" s="382" t="s">
        <v>2323</v>
      </c>
      <c r="H484" s="382" t="s">
        <v>2323</v>
      </c>
      <c r="I484" s="382" t="s">
        <v>2319</v>
      </c>
      <c r="J484" s="382" t="s">
        <v>2324</v>
      </c>
      <c r="K484" s="382" t="s">
        <v>2343</v>
      </c>
      <c r="L484" s="384">
        <v>42172</v>
      </c>
      <c r="M484" s="382" t="s">
        <v>2519</v>
      </c>
    </row>
    <row r="485" spans="1:13">
      <c r="A485" s="382" t="s">
        <v>3223</v>
      </c>
      <c r="B485" s="382" t="s">
        <v>3224</v>
      </c>
      <c r="C485" s="382" t="s">
        <v>101</v>
      </c>
      <c r="D485" s="382" t="s">
        <v>220</v>
      </c>
      <c r="F485" s="383" t="s">
        <v>13</v>
      </c>
      <c r="G485" s="382" t="s">
        <v>2323</v>
      </c>
      <c r="H485" s="382" t="s">
        <v>2323</v>
      </c>
      <c r="I485" s="382" t="s">
        <v>2319</v>
      </c>
      <c r="J485" s="382" t="s">
        <v>2324</v>
      </c>
      <c r="K485" s="382" t="s">
        <v>101</v>
      </c>
      <c r="L485" s="384">
        <v>42171</v>
      </c>
    </row>
    <row r="486" spans="1:13">
      <c r="A486" s="382" t="s">
        <v>850</v>
      </c>
      <c r="B486" s="382" t="s">
        <v>851</v>
      </c>
      <c r="C486" s="382" t="s">
        <v>810</v>
      </c>
      <c r="D486" s="382" t="s">
        <v>853</v>
      </c>
      <c r="F486" s="383" t="s">
        <v>13</v>
      </c>
      <c r="G486" s="382" t="s">
        <v>2323</v>
      </c>
      <c r="H486" s="382" t="s">
        <v>2323</v>
      </c>
      <c r="I486" s="382" t="s">
        <v>2319</v>
      </c>
      <c r="J486" s="382" t="s">
        <v>2324</v>
      </c>
      <c r="K486" s="382" t="s">
        <v>810</v>
      </c>
      <c r="L486" s="384">
        <v>42172</v>
      </c>
    </row>
    <row r="487" spans="1:13">
      <c r="A487" s="382" t="s">
        <v>855</v>
      </c>
      <c r="B487" s="382" t="s">
        <v>856</v>
      </c>
      <c r="C487" s="382" t="s">
        <v>810</v>
      </c>
      <c r="D487" s="382" t="s">
        <v>2333</v>
      </c>
      <c r="F487" s="383" t="s">
        <v>13</v>
      </c>
      <c r="G487" s="382" t="s">
        <v>2323</v>
      </c>
      <c r="H487" s="382" t="s">
        <v>2323</v>
      </c>
      <c r="I487" s="382" t="s">
        <v>2319</v>
      </c>
      <c r="J487" s="382" t="s">
        <v>2324</v>
      </c>
      <c r="K487" s="382" t="s">
        <v>810</v>
      </c>
      <c r="L487" s="384">
        <v>42172</v>
      </c>
    </row>
    <row r="488" spans="1:13">
      <c r="A488" s="382" t="s">
        <v>980</v>
      </c>
      <c r="B488" s="382" t="s">
        <v>981</v>
      </c>
      <c r="C488" s="382" t="s">
        <v>957</v>
      </c>
      <c r="D488" s="382" t="s">
        <v>2317</v>
      </c>
      <c r="F488" s="383" t="s">
        <v>13</v>
      </c>
      <c r="G488" s="382" t="s">
        <v>2323</v>
      </c>
      <c r="H488" s="382" t="s">
        <v>2323</v>
      </c>
      <c r="I488" s="382" t="s">
        <v>2319</v>
      </c>
      <c r="J488" s="382" t="s">
        <v>2320</v>
      </c>
      <c r="K488" s="382" t="s">
        <v>2354</v>
      </c>
      <c r="L488" s="384">
        <v>42172</v>
      </c>
    </row>
    <row r="489" spans="1:13">
      <c r="A489" s="382" t="s">
        <v>3225</v>
      </c>
      <c r="B489" s="382" t="s">
        <v>3226</v>
      </c>
      <c r="C489" s="382" t="s">
        <v>101</v>
      </c>
      <c r="D489" s="382" t="s">
        <v>220</v>
      </c>
      <c r="E489" s="382" t="s">
        <v>24</v>
      </c>
      <c r="F489" s="383" t="s">
        <v>24</v>
      </c>
      <c r="G489" s="382" t="s">
        <v>2319</v>
      </c>
      <c r="H489" s="382" t="s">
        <v>2323</v>
      </c>
      <c r="I489" s="382" t="s">
        <v>2319</v>
      </c>
      <c r="J489" s="382" t="s">
        <v>2324</v>
      </c>
      <c r="K489" s="382" t="s">
        <v>101</v>
      </c>
      <c r="L489" s="384">
        <v>42171</v>
      </c>
    </row>
    <row r="490" spans="1:13">
      <c r="A490" s="382" t="s">
        <v>3227</v>
      </c>
      <c r="B490" s="382" t="s">
        <v>3228</v>
      </c>
      <c r="C490" s="382" t="s">
        <v>957</v>
      </c>
      <c r="D490" s="382" t="s">
        <v>2329</v>
      </c>
      <c r="F490" s="383" t="s">
        <v>13</v>
      </c>
      <c r="G490" s="382" t="s">
        <v>2323</v>
      </c>
      <c r="H490" s="382" t="s">
        <v>2323</v>
      </c>
      <c r="I490" s="382" t="s">
        <v>2319</v>
      </c>
      <c r="J490" s="382" t="s">
        <v>2320</v>
      </c>
      <c r="K490" s="382" t="s">
        <v>2376</v>
      </c>
      <c r="L490" s="384">
        <v>42171</v>
      </c>
    </row>
    <row r="491" spans="1:13">
      <c r="A491" s="382" t="s">
        <v>1942</v>
      </c>
      <c r="B491" s="382" t="s">
        <v>1943</v>
      </c>
      <c r="C491" s="382" t="s">
        <v>1846</v>
      </c>
      <c r="D491" s="382" t="s">
        <v>220</v>
      </c>
      <c r="F491" s="383" t="s">
        <v>13</v>
      </c>
      <c r="G491" s="382" t="s">
        <v>2323</v>
      </c>
      <c r="H491" s="382" t="s">
        <v>2323</v>
      </c>
      <c r="I491" s="382" t="s">
        <v>2319</v>
      </c>
      <c r="J491" s="382" t="s">
        <v>2324</v>
      </c>
      <c r="K491" s="382" t="s">
        <v>1846</v>
      </c>
      <c r="L491" s="384">
        <v>42171</v>
      </c>
    </row>
    <row r="492" spans="1:13">
      <c r="A492" s="382" t="s">
        <v>3229</v>
      </c>
      <c r="B492" s="382" t="s">
        <v>3230</v>
      </c>
      <c r="C492" s="382" t="s">
        <v>2316</v>
      </c>
      <c r="D492" s="382" t="s">
        <v>2366</v>
      </c>
      <c r="F492" s="383" t="s">
        <v>2318</v>
      </c>
      <c r="G492" s="382" t="s">
        <v>2319</v>
      </c>
      <c r="H492" s="382" t="s">
        <v>2319</v>
      </c>
      <c r="I492" s="382" t="s">
        <v>2319</v>
      </c>
      <c r="J492" s="382" t="s">
        <v>2320</v>
      </c>
      <c r="K492" s="382" t="s">
        <v>2316</v>
      </c>
      <c r="L492" s="384">
        <v>42174</v>
      </c>
    </row>
    <row r="493" spans="1:13">
      <c r="A493" s="382" t="s">
        <v>630</v>
      </c>
      <c r="B493" s="382" t="s">
        <v>631</v>
      </c>
      <c r="C493" s="382" t="s">
        <v>590</v>
      </c>
      <c r="D493" s="382" t="s">
        <v>2422</v>
      </c>
      <c r="E493" s="382" t="s">
        <v>21</v>
      </c>
      <c r="F493" s="383" t="s">
        <v>21</v>
      </c>
      <c r="G493" s="382" t="s">
        <v>2319</v>
      </c>
      <c r="H493" s="382" t="s">
        <v>2323</v>
      </c>
      <c r="I493" s="382" t="s">
        <v>2319</v>
      </c>
      <c r="J493" s="382" t="s">
        <v>2324</v>
      </c>
      <c r="K493" s="382" t="s">
        <v>2343</v>
      </c>
      <c r="L493" s="384">
        <v>42172</v>
      </c>
    </row>
    <row r="494" spans="1:13">
      <c r="A494" s="382" t="s">
        <v>3231</v>
      </c>
      <c r="B494" s="382" t="s">
        <v>3232</v>
      </c>
      <c r="C494" s="382" t="s">
        <v>1846</v>
      </c>
      <c r="D494" s="382" t="s">
        <v>2333</v>
      </c>
      <c r="F494" s="383" t="s">
        <v>13</v>
      </c>
      <c r="G494" s="382" t="s">
        <v>2323</v>
      </c>
      <c r="H494" s="382" t="s">
        <v>2323</v>
      </c>
      <c r="I494" s="382" t="s">
        <v>2319</v>
      </c>
      <c r="J494" s="382" t="s">
        <v>2320</v>
      </c>
      <c r="K494" s="382" t="s">
        <v>957</v>
      </c>
      <c r="L494" s="384">
        <v>42172</v>
      </c>
    </row>
    <row r="495" spans="1:13">
      <c r="A495" s="382" t="s">
        <v>3233</v>
      </c>
      <c r="B495" s="382" t="s">
        <v>3234</v>
      </c>
      <c r="C495" s="382" t="s">
        <v>957</v>
      </c>
      <c r="D495" s="382" t="s">
        <v>2329</v>
      </c>
      <c r="F495" s="383" t="s">
        <v>13</v>
      </c>
      <c r="G495" s="382" t="s">
        <v>2323</v>
      </c>
      <c r="H495" s="382" t="s">
        <v>2323</v>
      </c>
      <c r="I495" s="382" t="s">
        <v>2319</v>
      </c>
      <c r="J495" s="382" t="s">
        <v>2320</v>
      </c>
      <c r="K495" s="382" t="s">
        <v>957</v>
      </c>
      <c r="L495" s="384">
        <v>42172</v>
      </c>
    </row>
    <row r="496" spans="1:13">
      <c r="A496" s="382" t="s">
        <v>3235</v>
      </c>
      <c r="B496" s="382" t="s">
        <v>3236</v>
      </c>
      <c r="C496" s="382" t="s">
        <v>810</v>
      </c>
      <c r="D496" s="382" t="s">
        <v>2329</v>
      </c>
      <c r="F496" s="383" t="s">
        <v>13</v>
      </c>
      <c r="G496" s="382" t="s">
        <v>2323</v>
      </c>
      <c r="H496" s="382" t="s">
        <v>2323</v>
      </c>
      <c r="I496" s="382" t="s">
        <v>2319</v>
      </c>
      <c r="J496" s="382" t="s">
        <v>2324</v>
      </c>
      <c r="K496" s="382" t="s">
        <v>810</v>
      </c>
      <c r="L496" s="384">
        <v>42172</v>
      </c>
    </row>
    <row r="497" spans="1:12">
      <c r="A497" s="382" t="s">
        <v>3237</v>
      </c>
      <c r="B497" s="382" t="s">
        <v>3238</v>
      </c>
      <c r="C497" s="382" t="s">
        <v>590</v>
      </c>
      <c r="D497" s="382" t="s">
        <v>2329</v>
      </c>
      <c r="E497" s="382" t="s">
        <v>2367</v>
      </c>
      <c r="F497" s="383" t="s">
        <v>24</v>
      </c>
      <c r="G497" s="382" t="s">
        <v>2319</v>
      </c>
      <c r="H497" s="382" t="s">
        <v>2323</v>
      </c>
      <c r="I497" s="382" t="s">
        <v>2319</v>
      </c>
      <c r="J497" s="382" t="s">
        <v>2324</v>
      </c>
      <c r="K497" s="382" t="s">
        <v>2343</v>
      </c>
      <c r="L497" s="384">
        <v>42172</v>
      </c>
    </row>
    <row r="498" spans="1:12">
      <c r="A498" s="382" t="s">
        <v>3239</v>
      </c>
      <c r="B498" s="382" t="s">
        <v>3240</v>
      </c>
      <c r="C498" s="382" t="s">
        <v>957</v>
      </c>
      <c r="D498" s="382" t="s">
        <v>352</v>
      </c>
      <c r="F498" s="383" t="s">
        <v>13</v>
      </c>
      <c r="G498" s="382" t="s">
        <v>2323</v>
      </c>
      <c r="H498" s="382" t="s">
        <v>2323</v>
      </c>
      <c r="I498" s="382" t="s">
        <v>2319</v>
      </c>
      <c r="J498" s="382" t="s">
        <v>2320</v>
      </c>
      <c r="K498" s="382" t="s">
        <v>957</v>
      </c>
      <c r="L498" s="384">
        <v>42172</v>
      </c>
    </row>
    <row r="499" spans="1:12">
      <c r="A499" s="382" t="s">
        <v>3241</v>
      </c>
      <c r="B499" s="382" t="s">
        <v>3242</v>
      </c>
      <c r="C499" s="382" t="s">
        <v>1621</v>
      </c>
      <c r="D499" s="382" t="s">
        <v>2317</v>
      </c>
      <c r="F499" s="383" t="s">
        <v>13</v>
      </c>
      <c r="G499" s="382" t="s">
        <v>2323</v>
      </c>
      <c r="H499" s="382" t="s">
        <v>2323</v>
      </c>
      <c r="I499" s="382" t="s">
        <v>2319</v>
      </c>
      <c r="J499" s="382" t="s">
        <v>2324</v>
      </c>
      <c r="K499" s="382" t="s">
        <v>2354</v>
      </c>
      <c r="L499" s="384">
        <v>42172</v>
      </c>
    </row>
    <row r="500" spans="1:12">
      <c r="A500" s="382" t="s">
        <v>3243</v>
      </c>
      <c r="B500" s="382" t="s">
        <v>3244</v>
      </c>
      <c r="C500" s="382" t="s">
        <v>27</v>
      </c>
      <c r="D500" s="382" t="s">
        <v>2317</v>
      </c>
      <c r="F500" s="383" t="s">
        <v>13</v>
      </c>
      <c r="G500" s="382" t="s">
        <v>2323</v>
      </c>
      <c r="H500" s="382" t="s">
        <v>2323</v>
      </c>
      <c r="I500" s="382" t="s">
        <v>2319</v>
      </c>
      <c r="J500" s="382" t="s">
        <v>2320</v>
      </c>
      <c r="K500" s="382" t="s">
        <v>2330</v>
      </c>
      <c r="L500" s="384">
        <v>42171</v>
      </c>
    </row>
    <row r="501" spans="1:12">
      <c r="A501" s="382" t="s">
        <v>3245</v>
      </c>
      <c r="B501" s="382" t="s">
        <v>3246</v>
      </c>
      <c r="C501" s="382" t="s">
        <v>2316</v>
      </c>
      <c r="D501" s="382" t="s">
        <v>2333</v>
      </c>
      <c r="F501" s="383" t="s">
        <v>2318</v>
      </c>
      <c r="G501" s="382" t="s">
        <v>2319</v>
      </c>
      <c r="H501" s="382" t="s">
        <v>2319</v>
      </c>
      <c r="I501" s="382" t="s">
        <v>2319</v>
      </c>
      <c r="J501" s="382" t="s">
        <v>2320</v>
      </c>
      <c r="K501" s="382" t="s">
        <v>2316</v>
      </c>
      <c r="L501" s="384">
        <v>42174</v>
      </c>
    </row>
    <row r="502" spans="1:12">
      <c r="A502" s="382" t="s">
        <v>3247</v>
      </c>
      <c r="B502" s="382" t="s">
        <v>3248</v>
      </c>
      <c r="C502" s="382" t="s">
        <v>2343</v>
      </c>
      <c r="D502" s="382" t="s">
        <v>220</v>
      </c>
      <c r="F502" s="383" t="s">
        <v>13</v>
      </c>
      <c r="G502" s="382" t="s">
        <v>2323</v>
      </c>
      <c r="H502" s="382" t="s">
        <v>2323</v>
      </c>
      <c r="I502" s="382" t="s">
        <v>2319</v>
      </c>
      <c r="J502" s="382" t="s">
        <v>2324</v>
      </c>
      <c r="K502" s="382" t="s">
        <v>2343</v>
      </c>
      <c r="L502" s="384">
        <v>42172</v>
      </c>
    </row>
    <row r="503" spans="1:12">
      <c r="A503" s="382" t="s">
        <v>3249</v>
      </c>
      <c r="B503" s="382" t="s">
        <v>3250</v>
      </c>
      <c r="C503" s="382" t="s">
        <v>810</v>
      </c>
      <c r="D503" s="382" t="s">
        <v>853</v>
      </c>
      <c r="F503" s="383" t="s">
        <v>13</v>
      </c>
      <c r="G503" s="382" t="s">
        <v>2323</v>
      </c>
      <c r="H503" s="382" t="s">
        <v>2323</v>
      </c>
      <c r="I503" s="382" t="s">
        <v>2319</v>
      </c>
      <c r="J503" s="382" t="s">
        <v>2324</v>
      </c>
      <c r="K503" s="382" t="s">
        <v>810</v>
      </c>
      <c r="L503" s="384">
        <v>42172</v>
      </c>
    </row>
    <row r="504" spans="1:12">
      <c r="A504" s="382" t="s">
        <v>3251</v>
      </c>
      <c r="B504" s="382" t="s">
        <v>3252</v>
      </c>
      <c r="C504" s="382" t="s">
        <v>101</v>
      </c>
      <c r="D504" s="382" t="s">
        <v>2329</v>
      </c>
      <c r="F504" s="383" t="s">
        <v>13</v>
      </c>
      <c r="G504" s="382" t="s">
        <v>2323</v>
      </c>
      <c r="H504" s="382" t="s">
        <v>2323</v>
      </c>
      <c r="I504" s="382" t="s">
        <v>2319</v>
      </c>
      <c r="J504" s="382" t="s">
        <v>2324</v>
      </c>
      <c r="K504" s="382" t="s">
        <v>101</v>
      </c>
      <c r="L504" s="384">
        <v>42171</v>
      </c>
    </row>
    <row r="505" spans="1:12">
      <c r="A505" s="382" t="s">
        <v>3253</v>
      </c>
      <c r="B505" s="382" t="s">
        <v>3254</v>
      </c>
      <c r="C505" s="382" t="s">
        <v>2773</v>
      </c>
      <c r="D505" s="382" t="s">
        <v>2329</v>
      </c>
      <c r="F505" s="383" t="s">
        <v>2318</v>
      </c>
      <c r="G505" s="382" t="s">
        <v>2319</v>
      </c>
      <c r="H505" s="382" t="s">
        <v>2319</v>
      </c>
      <c r="I505" s="382" t="s">
        <v>2319</v>
      </c>
      <c r="J505" s="382" t="s">
        <v>2338</v>
      </c>
      <c r="K505" s="382" t="s">
        <v>16</v>
      </c>
      <c r="L505" s="384">
        <v>42171</v>
      </c>
    </row>
    <row r="506" spans="1:12">
      <c r="A506" s="382" t="s">
        <v>3255</v>
      </c>
      <c r="B506" s="382" t="s">
        <v>3256</v>
      </c>
      <c r="C506" s="382" t="s">
        <v>2343</v>
      </c>
      <c r="D506" s="382" t="s">
        <v>853</v>
      </c>
      <c r="F506" s="383" t="s">
        <v>13</v>
      </c>
      <c r="G506" s="382" t="s">
        <v>2323</v>
      </c>
      <c r="H506" s="382" t="s">
        <v>2323</v>
      </c>
      <c r="I506" s="382" t="s">
        <v>2319</v>
      </c>
      <c r="J506" s="382" t="s">
        <v>2324</v>
      </c>
      <c r="K506" s="382" t="s">
        <v>2343</v>
      </c>
      <c r="L506" s="384">
        <v>42172</v>
      </c>
    </row>
    <row r="507" spans="1:12">
      <c r="A507" s="382" t="s">
        <v>3257</v>
      </c>
      <c r="B507" s="382" t="s">
        <v>3258</v>
      </c>
      <c r="C507" s="382" t="s">
        <v>2773</v>
      </c>
      <c r="D507" s="382" t="s">
        <v>2329</v>
      </c>
      <c r="F507" s="383" t="s">
        <v>2318</v>
      </c>
      <c r="G507" s="382" t="s">
        <v>2319</v>
      </c>
      <c r="H507" s="382" t="s">
        <v>2319</v>
      </c>
      <c r="I507" s="382" t="s">
        <v>2319</v>
      </c>
      <c r="J507" s="382" t="s">
        <v>2338</v>
      </c>
      <c r="K507" s="382" t="s">
        <v>16</v>
      </c>
      <c r="L507" s="384">
        <v>42171</v>
      </c>
    </row>
    <row r="508" spans="1:12">
      <c r="A508" s="382" t="s">
        <v>3259</v>
      </c>
      <c r="B508" s="382" t="s">
        <v>3260</v>
      </c>
      <c r="C508" s="382" t="s">
        <v>1621</v>
      </c>
      <c r="D508" s="382" t="s">
        <v>2317</v>
      </c>
      <c r="F508" s="383" t="s">
        <v>13</v>
      </c>
      <c r="G508" s="382" t="s">
        <v>2323</v>
      </c>
      <c r="H508" s="382" t="s">
        <v>2323</v>
      </c>
      <c r="I508" s="382" t="s">
        <v>2319</v>
      </c>
      <c r="J508" s="382" t="s">
        <v>2324</v>
      </c>
      <c r="K508" s="382" t="s">
        <v>2354</v>
      </c>
      <c r="L508" s="384">
        <v>42172</v>
      </c>
    </row>
    <row r="509" spans="1:12">
      <c r="A509" s="382" t="s">
        <v>3261</v>
      </c>
      <c r="B509" s="382" t="s">
        <v>3262</v>
      </c>
      <c r="C509" s="382" t="s">
        <v>101</v>
      </c>
      <c r="D509" s="382" t="s">
        <v>132</v>
      </c>
      <c r="F509" s="383" t="s">
        <v>13</v>
      </c>
      <c r="G509" s="382" t="s">
        <v>2323</v>
      </c>
      <c r="H509" s="382" t="s">
        <v>2323</v>
      </c>
      <c r="I509" s="382" t="s">
        <v>2319</v>
      </c>
      <c r="J509" s="382" t="s">
        <v>2320</v>
      </c>
      <c r="K509" s="382" t="s">
        <v>101</v>
      </c>
      <c r="L509" s="384">
        <v>42171</v>
      </c>
    </row>
    <row r="510" spans="1:12">
      <c r="A510" s="382" t="s">
        <v>3263</v>
      </c>
      <c r="B510" s="382" t="s">
        <v>3264</v>
      </c>
      <c r="C510" s="382" t="s">
        <v>810</v>
      </c>
      <c r="D510" s="382" t="s">
        <v>132</v>
      </c>
      <c r="F510" s="383" t="s">
        <v>13</v>
      </c>
      <c r="G510" s="382" t="s">
        <v>2323</v>
      </c>
      <c r="H510" s="382" t="s">
        <v>2323</v>
      </c>
      <c r="I510" s="382" t="s">
        <v>2319</v>
      </c>
      <c r="J510" s="382" t="s">
        <v>2324</v>
      </c>
      <c r="K510" s="382" t="s">
        <v>810</v>
      </c>
      <c r="L510" s="384">
        <v>42172</v>
      </c>
    </row>
    <row r="511" spans="1:12">
      <c r="A511" s="382" t="s">
        <v>428</v>
      </c>
      <c r="B511" s="382" t="s">
        <v>429</v>
      </c>
      <c r="C511" s="382" t="s">
        <v>407</v>
      </c>
      <c r="D511" s="382" t="s">
        <v>220</v>
      </c>
      <c r="F511" s="383" t="s">
        <v>13</v>
      </c>
      <c r="G511" s="382" t="s">
        <v>2323</v>
      </c>
      <c r="H511" s="382" t="s">
        <v>2323</v>
      </c>
      <c r="I511" s="382" t="s">
        <v>2319</v>
      </c>
      <c r="J511" s="382" t="s">
        <v>2320</v>
      </c>
      <c r="K511" s="382" t="s">
        <v>2343</v>
      </c>
      <c r="L511" s="384">
        <v>42172</v>
      </c>
    </row>
    <row r="512" spans="1:12">
      <c r="A512" s="382" t="s">
        <v>3265</v>
      </c>
      <c r="B512" s="382" t="s">
        <v>3266</v>
      </c>
      <c r="C512" s="382" t="s">
        <v>101</v>
      </c>
      <c r="D512" s="382" t="s">
        <v>220</v>
      </c>
      <c r="F512" s="383" t="s">
        <v>13</v>
      </c>
      <c r="G512" s="382" t="s">
        <v>2323</v>
      </c>
      <c r="H512" s="382" t="s">
        <v>2323</v>
      </c>
      <c r="I512" s="382" t="s">
        <v>2319</v>
      </c>
      <c r="J512" s="382" t="s">
        <v>2324</v>
      </c>
      <c r="K512" s="382" t="s">
        <v>101</v>
      </c>
      <c r="L512" s="384">
        <v>42171</v>
      </c>
    </row>
    <row r="513" spans="1:12">
      <c r="A513" s="382" t="s">
        <v>3267</v>
      </c>
      <c r="B513" s="382" t="s">
        <v>3268</v>
      </c>
      <c r="C513" s="382" t="s">
        <v>957</v>
      </c>
      <c r="D513" s="382" t="s">
        <v>2317</v>
      </c>
      <c r="F513" s="383" t="s">
        <v>13</v>
      </c>
      <c r="G513" s="382" t="s">
        <v>2323</v>
      </c>
      <c r="H513" s="382" t="s">
        <v>2323</v>
      </c>
      <c r="I513" s="382" t="s">
        <v>2319</v>
      </c>
      <c r="J513" s="382" t="s">
        <v>2320</v>
      </c>
      <c r="K513" s="382" t="s">
        <v>2354</v>
      </c>
      <c r="L513" s="384">
        <v>42172</v>
      </c>
    </row>
    <row r="514" spans="1:12">
      <c r="A514" s="382" t="s">
        <v>3269</v>
      </c>
      <c r="B514" s="382" t="s">
        <v>3270</v>
      </c>
      <c r="C514" s="382" t="s">
        <v>2773</v>
      </c>
      <c r="D514" s="382" t="s">
        <v>2329</v>
      </c>
      <c r="F514" s="383" t="s">
        <v>2318</v>
      </c>
      <c r="G514" s="382" t="s">
        <v>2319</v>
      </c>
      <c r="H514" s="382" t="s">
        <v>2319</v>
      </c>
      <c r="I514" s="382" t="s">
        <v>2319</v>
      </c>
      <c r="J514" s="382" t="s">
        <v>2338</v>
      </c>
      <c r="K514" s="382" t="s">
        <v>16</v>
      </c>
      <c r="L514" s="384">
        <v>42171</v>
      </c>
    </row>
    <row r="515" spans="1:12">
      <c r="A515" s="382" t="s">
        <v>3271</v>
      </c>
      <c r="B515" s="382" t="s">
        <v>3272</v>
      </c>
      <c r="C515" s="382" t="s">
        <v>2773</v>
      </c>
      <c r="D515" s="382" t="s">
        <v>2329</v>
      </c>
      <c r="F515" s="383" t="s">
        <v>2318</v>
      </c>
      <c r="G515" s="382" t="s">
        <v>2319</v>
      </c>
      <c r="H515" s="382" t="s">
        <v>2319</v>
      </c>
      <c r="I515" s="382" t="s">
        <v>2319</v>
      </c>
      <c r="J515" s="382" t="s">
        <v>2338</v>
      </c>
      <c r="K515" s="382" t="s">
        <v>16</v>
      </c>
      <c r="L515" s="384">
        <v>42171</v>
      </c>
    </row>
    <row r="516" spans="1:12">
      <c r="A516" s="382" t="s">
        <v>3273</v>
      </c>
      <c r="B516" s="382" t="s">
        <v>3274</v>
      </c>
      <c r="C516" s="382" t="s">
        <v>1621</v>
      </c>
      <c r="D516" s="382" t="s">
        <v>220</v>
      </c>
      <c r="F516" s="383" t="s">
        <v>13</v>
      </c>
      <c r="G516" s="382" t="s">
        <v>2323</v>
      </c>
      <c r="H516" s="382" t="s">
        <v>2323</v>
      </c>
      <c r="I516" s="382" t="s">
        <v>2319</v>
      </c>
      <c r="J516" s="382" t="s">
        <v>2324</v>
      </c>
      <c r="K516" s="382" t="s">
        <v>2354</v>
      </c>
      <c r="L516" s="384">
        <v>42172</v>
      </c>
    </row>
    <row r="517" spans="1:12">
      <c r="A517" s="382" t="s">
        <v>3275</v>
      </c>
      <c r="B517" s="382" t="s">
        <v>3276</v>
      </c>
      <c r="C517" s="382" t="s">
        <v>101</v>
      </c>
      <c r="D517" s="382" t="s">
        <v>132</v>
      </c>
      <c r="F517" s="383" t="s">
        <v>13</v>
      </c>
      <c r="G517" s="382" t="s">
        <v>2323</v>
      </c>
      <c r="H517" s="382" t="s">
        <v>2323</v>
      </c>
      <c r="I517" s="382" t="s">
        <v>2319</v>
      </c>
      <c r="J517" s="382" t="s">
        <v>2320</v>
      </c>
      <c r="K517" s="382" t="s">
        <v>101</v>
      </c>
      <c r="L517" s="384">
        <v>42171</v>
      </c>
    </row>
    <row r="518" spans="1:12">
      <c r="A518" s="382" t="s">
        <v>3277</v>
      </c>
      <c r="B518" s="382" t="s">
        <v>876</v>
      </c>
      <c r="C518" s="382" t="s">
        <v>810</v>
      </c>
      <c r="D518" s="382" t="s">
        <v>2317</v>
      </c>
      <c r="F518" s="383" t="s">
        <v>13</v>
      </c>
      <c r="G518" s="382" t="s">
        <v>2323</v>
      </c>
      <c r="H518" s="382" t="s">
        <v>2323</v>
      </c>
      <c r="I518" s="382" t="s">
        <v>2319</v>
      </c>
      <c r="J518" s="382" t="s">
        <v>2324</v>
      </c>
      <c r="K518" s="382" t="s">
        <v>810</v>
      </c>
      <c r="L518" s="384">
        <v>42172</v>
      </c>
    </row>
    <row r="519" spans="1:12">
      <c r="A519" s="382" t="s">
        <v>3278</v>
      </c>
      <c r="B519" s="382" t="s">
        <v>3279</v>
      </c>
      <c r="C519" s="382" t="s">
        <v>1621</v>
      </c>
      <c r="D519" s="382" t="s">
        <v>220</v>
      </c>
      <c r="F519" s="383" t="s">
        <v>13</v>
      </c>
      <c r="G519" s="382" t="s">
        <v>2323</v>
      </c>
      <c r="H519" s="382" t="s">
        <v>2323</v>
      </c>
      <c r="I519" s="382" t="s">
        <v>2319</v>
      </c>
      <c r="J519" s="382" t="s">
        <v>2324</v>
      </c>
      <c r="K519" s="382" t="s">
        <v>1621</v>
      </c>
      <c r="L519" s="384">
        <v>42171</v>
      </c>
    </row>
    <row r="520" spans="1:12">
      <c r="A520" s="382" t="s">
        <v>3280</v>
      </c>
      <c r="B520" s="382" t="s">
        <v>3281</v>
      </c>
      <c r="C520" s="382" t="s">
        <v>1846</v>
      </c>
      <c r="D520" s="382" t="s">
        <v>220</v>
      </c>
      <c r="F520" s="383" t="s">
        <v>13</v>
      </c>
      <c r="G520" s="382" t="s">
        <v>2323</v>
      </c>
      <c r="H520" s="382" t="s">
        <v>2323</v>
      </c>
      <c r="I520" s="382" t="s">
        <v>2319</v>
      </c>
      <c r="J520" s="382" t="s">
        <v>2324</v>
      </c>
      <c r="K520" s="382" t="s">
        <v>1846</v>
      </c>
      <c r="L520" s="384">
        <v>42171</v>
      </c>
    </row>
    <row r="521" spans="1:12">
      <c r="A521" s="382" t="s">
        <v>985</v>
      </c>
      <c r="B521" s="382" t="s">
        <v>986</v>
      </c>
      <c r="C521" s="382" t="s">
        <v>957</v>
      </c>
      <c r="D521" s="382" t="s">
        <v>2317</v>
      </c>
      <c r="F521" s="383" t="s">
        <v>13</v>
      </c>
      <c r="G521" s="382" t="s">
        <v>2323</v>
      </c>
      <c r="H521" s="382" t="s">
        <v>2323</v>
      </c>
      <c r="I521" s="382" t="s">
        <v>2319</v>
      </c>
      <c r="J521" s="382" t="s">
        <v>2320</v>
      </c>
      <c r="K521" s="382" t="s">
        <v>2354</v>
      </c>
      <c r="L521" s="384">
        <v>42172</v>
      </c>
    </row>
    <row r="522" spans="1:12">
      <c r="A522" s="382" t="s">
        <v>3282</v>
      </c>
      <c r="B522" s="382" t="s">
        <v>3283</v>
      </c>
      <c r="C522" s="382" t="s">
        <v>1846</v>
      </c>
      <c r="D522" s="382" t="s">
        <v>2333</v>
      </c>
      <c r="F522" s="383" t="s">
        <v>13</v>
      </c>
      <c r="G522" s="382" t="s">
        <v>2323</v>
      </c>
      <c r="H522" s="382" t="s">
        <v>2323</v>
      </c>
      <c r="I522" s="382" t="s">
        <v>2319</v>
      </c>
      <c r="J522" s="382" t="s">
        <v>2324</v>
      </c>
      <c r="K522" s="382" t="s">
        <v>1846</v>
      </c>
      <c r="L522" s="384">
        <v>42171</v>
      </c>
    </row>
    <row r="523" spans="1:12">
      <c r="A523" s="382" t="s">
        <v>3284</v>
      </c>
      <c r="B523" s="382" t="s">
        <v>3285</v>
      </c>
      <c r="C523" s="382" t="s">
        <v>2343</v>
      </c>
      <c r="D523" s="382" t="s">
        <v>352</v>
      </c>
      <c r="F523" s="383" t="s">
        <v>13</v>
      </c>
      <c r="G523" s="382" t="s">
        <v>2323</v>
      </c>
      <c r="H523" s="382" t="s">
        <v>2323</v>
      </c>
      <c r="I523" s="382" t="s">
        <v>2319</v>
      </c>
      <c r="J523" s="382" t="s">
        <v>2324</v>
      </c>
      <c r="K523" s="382" t="s">
        <v>2343</v>
      </c>
      <c r="L523" s="384">
        <v>42172</v>
      </c>
    </row>
    <row r="524" spans="1:12">
      <c r="A524" s="382" t="s">
        <v>3286</v>
      </c>
      <c r="B524" s="382" t="s">
        <v>3287</v>
      </c>
      <c r="C524" s="382" t="s">
        <v>957</v>
      </c>
      <c r="D524" s="382" t="s">
        <v>2329</v>
      </c>
      <c r="F524" s="383" t="s">
        <v>13</v>
      </c>
      <c r="G524" s="382" t="s">
        <v>2323</v>
      </c>
      <c r="H524" s="382" t="s">
        <v>2323</v>
      </c>
      <c r="I524" s="382" t="s">
        <v>2319</v>
      </c>
      <c r="J524" s="382" t="s">
        <v>2320</v>
      </c>
      <c r="K524" s="382" t="s">
        <v>957</v>
      </c>
      <c r="L524" s="384">
        <v>42172</v>
      </c>
    </row>
    <row r="525" spans="1:12">
      <c r="A525" s="382" t="s">
        <v>3288</v>
      </c>
      <c r="B525" s="382" t="s">
        <v>3289</v>
      </c>
      <c r="C525" s="382" t="s">
        <v>27</v>
      </c>
      <c r="D525" s="382" t="s">
        <v>220</v>
      </c>
      <c r="F525" s="383" t="s">
        <v>13</v>
      </c>
      <c r="G525" s="382" t="s">
        <v>2323</v>
      </c>
      <c r="H525" s="382" t="s">
        <v>2323</v>
      </c>
      <c r="I525" s="382" t="s">
        <v>2319</v>
      </c>
      <c r="J525" s="382" t="s">
        <v>2320</v>
      </c>
      <c r="K525" s="382" t="s">
        <v>2330</v>
      </c>
      <c r="L525" s="384">
        <v>42171</v>
      </c>
    </row>
    <row r="526" spans="1:12">
      <c r="A526" s="382" t="s">
        <v>3290</v>
      </c>
      <c r="B526" s="382" t="s">
        <v>3291</v>
      </c>
      <c r="C526" s="382" t="s">
        <v>27</v>
      </c>
      <c r="D526" s="382" t="s">
        <v>220</v>
      </c>
      <c r="F526" s="383" t="s">
        <v>13</v>
      </c>
      <c r="G526" s="382" t="s">
        <v>2323</v>
      </c>
      <c r="H526" s="382" t="s">
        <v>2323</v>
      </c>
      <c r="I526" s="382" t="s">
        <v>2319</v>
      </c>
      <c r="J526" s="382" t="s">
        <v>2320</v>
      </c>
      <c r="K526" s="382" t="s">
        <v>2330</v>
      </c>
      <c r="L526" s="384">
        <v>42171</v>
      </c>
    </row>
    <row r="527" spans="1:12">
      <c r="A527" s="382" t="s">
        <v>3292</v>
      </c>
      <c r="B527" s="382" t="s">
        <v>3293</v>
      </c>
      <c r="C527" s="382" t="s">
        <v>957</v>
      </c>
      <c r="D527" s="382" t="s">
        <v>2317</v>
      </c>
      <c r="F527" s="383" t="s">
        <v>13</v>
      </c>
      <c r="G527" s="382" t="s">
        <v>2323</v>
      </c>
      <c r="H527" s="382" t="s">
        <v>2323</v>
      </c>
      <c r="I527" s="382" t="s">
        <v>2319</v>
      </c>
      <c r="J527" s="382" t="s">
        <v>2320</v>
      </c>
      <c r="K527" s="382" t="s">
        <v>2354</v>
      </c>
      <c r="L527" s="384">
        <v>42172</v>
      </c>
    </row>
    <row r="528" spans="1:12">
      <c r="A528" s="382" t="s">
        <v>3294</v>
      </c>
      <c r="B528" s="382" t="s">
        <v>3295</v>
      </c>
      <c r="C528" s="382" t="s">
        <v>957</v>
      </c>
      <c r="D528" s="382" t="s">
        <v>352</v>
      </c>
      <c r="F528" s="383" t="s">
        <v>13</v>
      </c>
      <c r="G528" s="382" t="s">
        <v>2323</v>
      </c>
      <c r="H528" s="382" t="s">
        <v>2323</v>
      </c>
      <c r="I528" s="382" t="s">
        <v>2319</v>
      </c>
      <c r="J528" s="382" t="s">
        <v>2320</v>
      </c>
      <c r="K528" s="382" t="s">
        <v>2354</v>
      </c>
      <c r="L528" s="384">
        <v>42172</v>
      </c>
    </row>
    <row r="529" spans="1:13">
      <c r="A529" s="382" t="s">
        <v>3296</v>
      </c>
      <c r="B529" s="382" t="s">
        <v>3297</v>
      </c>
      <c r="C529" s="382" t="s">
        <v>2343</v>
      </c>
      <c r="D529" s="382" t="s">
        <v>2317</v>
      </c>
      <c r="F529" s="383" t="s">
        <v>13</v>
      </c>
      <c r="G529" s="382" t="s">
        <v>2323</v>
      </c>
      <c r="H529" s="382" t="s">
        <v>2323</v>
      </c>
      <c r="I529" s="382" t="s">
        <v>2319</v>
      </c>
      <c r="J529" s="382" t="s">
        <v>2324</v>
      </c>
      <c r="K529" s="382" t="s">
        <v>2343</v>
      </c>
      <c r="L529" s="384">
        <v>42172</v>
      </c>
    </row>
    <row r="530" spans="1:13">
      <c r="A530" s="382" t="s">
        <v>3298</v>
      </c>
      <c r="B530" s="382" t="s">
        <v>3299</v>
      </c>
      <c r="C530" s="382" t="s">
        <v>1621</v>
      </c>
      <c r="D530" s="382" t="s">
        <v>2317</v>
      </c>
      <c r="F530" s="383" t="s">
        <v>13</v>
      </c>
      <c r="G530" s="382" t="s">
        <v>2323</v>
      </c>
      <c r="H530" s="382" t="s">
        <v>2323</v>
      </c>
      <c r="I530" s="382" t="s">
        <v>2319</v>
      </c>
      <c r="J530" s="382" t="s">
        <v>2324</v>
      </c>
      <c r="K530" s="382" t="s">
        <v>1621</v>
      </c>
      <c r="L530" s="384">
        <v>42171</v>
      </c>
    </row>
    <row r="531" spans="1:13">
      <c r="A531" s="382" t="s">
        <v>3300</v>
      </c>
      <c r="B531" s="382" t="s">
        <v>3301</v>
      </c>
      <c r="C531" s="382" t="s">
        <v>27</v>
      </c>
      <c r="D531" s="382" t="s">
        <v>2317</v>
      </c>
      <c r="F531" s="383" t="s">
        <v>13</v>
      </c>
      <c r="G531" s="382" t="s">
        <v>2323</v>
      </c>
      <c r="H531" s="382" t="s">
        <v>2323</v>
      </c>
      <c r="I531" s="382" t="s">
        <v>2319</v>
      </c>
      <c r="J531" s="382" t="s">
        <v>2320</v>
      </c>
      <c r="K531" s="382" t="s">
        <v>16</v>
      </c>
      <c r="L531" s="384">
        <v>42171</v>
      </c>
      <c r="M531" s="382" t="s">
        <v>2405</v>
      </c>
    </row>
    <row r="532" spans="1:13">
      <c r="A532" s="382" t="s">
        <v>3302</v>
      </c>
      <c r="B532" s="382" t="s">
        <v>3303</v>
      </c>
      <c r="C532" s="382" t="s">
        <v>2773</v>
      </c>
      <c r="D532" s="382" t="s">
        <v>2329</v>
      </c>
      <c r="E532" s="382" t="s">
        <v>2367</v>
      </c>
      <c r="F532" s="383" t="s">
        <v>2318</v>
      </c>
      <c r="G532" s="382" t="s">
        <v>2319</v>
      </c>
      <c r="H532" s="382" t="s">
        <v>2323</v>
      </c>
      <c r="I532" s="382" t="s">
        <v>2319</v>
      </c>
      <c r="J532" s="382" t="s">
        <v>2338</v>
      </c>
      <c r="K532" s="382" t="s">
        <v>16</v>
      </c>
      <c r="L532" s="384">
        <v>42171</v>
      </c>
    </row>
    <row r="533" spans="1:13">
      <c r="A533" s="382" t="s">
        <v>3304</v>
      </c>
      <c r="B533" s="382" t="s">
        <v>3305</v>
      </c>
      <c r="C533" s="382" t="s">
        <v>27</v>
      </c>
      <c r="D533" s="382" t="s">
        <v>220</v>
      </c>
      <c r="F533" s="383" t="s">
        <v>13</v>
      </c>
      <c r="G533" s="382" t="s">
        <v>2323</v>
      </c>
      <c r="H533" s="382" t="s">
        <v>2323</v>
      </c>
      <c r="I533" s="382" t="s">
        <v>2319</v>
      </c>
      <c r="J533" s="382" t="s">
        <v>2320</v>
      </c>
      <c r="K533" s="382" t="s">
        <v>2330</v>
      </c>
      <c r="L533" s="384">
        <v>42171</v>
      </c>
    </row>
    <row r="534" spans="1:13">
      <c r="A534" s="382" t="s">
        <v>3306</v>
      </c>
      <c r="B534" s="382" t="s">
        <v>3307</v>
      </c>
      <c r="C534" s="382" t="s">
        <v>101</v>
      </c>
      <c r="D534" s="382" t="s">
        <v>2317</v>
      </c>
      <c r="F534" s="383" t="s">
        <v>13</v>
      </c>
      <c r="G534" s="382" t="s">
        <v>2323</v>
      </c>
      <c r="H534" s="382" t="s">
        <v>2323</v>
      </c>
      <c r="I534" s="382" t="s">
        <v>2319</v>
      </c>
      <c r="J534" s="382" t="s">
        <v>2324</v>
      </c>
      <c r="K534" s="382" t="s">
        <v>101</v>
      </c>
      <c r="L534" s="384">
        <v>42171</v>
      </c>
    </row>
    <row r="535" spans="1:13">
      <c r="A535" s="382" t="s">
        <v>3308</v>
      </c>
      <c r="B535" s="382" t="s">
        <v>3309</v>
      </c>
      <c r="C535" s="382" t="s">
        <v>1846</v>
      </c>
      <c r="D535" s="382" t="s">
        <v>2317</v>
      </c>
      <c r="F535" s="383" t="s">
        <v>13</v>
      </c>
      <c r="G535" s="382" t="s">
        <v>2323</v>
      </c>
      <c r="H535" s="382" t="s">
        <v>2323</v>
      </c>
      <c r="I535" s="382" t="s">
        <v>2319</v>
      </c>
      <c r="J535" s="382" t="s">
        <v>2324</v>
      </c>
      <c r="K535" s="382" t="s">
        <v>1846</v>
      </c>
      <c r="L535" s="384">
        <v>42171</v>
      </c>
    </row>
    <row r="536" spans="1:13">
      <c r="A536" s="382" t="s">
        <v>3310</v>
      </c>
      <c r="B536" s="382" t="s">
        <v>3311</v>
      </c>
      <c r="C536" s="382" t="s">
        <v>957</v>
      </c>
      <c r="D536" s="382" t="s">
        <v>2333</v>
      </c>
      <c r="F536" s="383" t="s">
        <v>13</v>
      </c>
      <c r="G536" s="382" t="s">
        <v>2323</v>
      </c>
      <c r="H536" s="382" t="s">
        <v>2323</v>
      </c>
      <c r="I536" s="382" t="s">
        <v>2319</v>
      </c>
      <c r="J536" s="382" t="s">
        <v>2320</v>
      </c>
      <c r="K536" s="382" t="s">
        <v>957</v>
      </c>
      <c r="L536" s="384">
        <v>42172</v>
      </c>
    </row>
    <row r="537" spans="1:13">
      <c r="A537" s="382" t="s">
        <v>3312</v>
      </c>
      <c r="B537" s="382" t="s">
        <v>3313</v>
      </c>
      <c r="C537" s="382" t="s">
        <v>1323</v>
      </c>
      <c r="D537" s="382" t="s">
        <v>2317</v>
      </c>
      <c r="F537" s="383" t="s">
        <v>13</v>
      </c>
      <c r="G537" s="382" t="s">
        <v>2323</v>
      </c>
      <c r="H537" s="382" t="s">
        <v>2323</v>
      </c>
      <c r="I537" s="382" t="s">
        <v>2319</v>
      </c>
      <c r="J537" s="382" t="s">
        <v>2324</v>
      </c>
      <c r="K537" s="382" t="s">
        <v>2346</v>
      </c>
      <c r="L537" s="384">
        <v>42172</v>
      </c>
    </row>
    <row r="538" spans="1:13">
      <c r="A538" s="382" t="s">
        <v>3314</v>
      </c>
      <c r="B538" s="382" t="s">
        <v>3315</v>
      </c>
      <c r="C538" s="382" t="s">
        <v>810</v>
      </c>
      <c r="D538" s="382" t="s">
        <v>220</v>
      </c>
      <c r="F538" s="383" t="s">
        <v>13</v>
      </c>
      <c r="G538" s="382" t="s">
        <v>2323</v>
      </c>
      <c r="H538" s="382" t="s">
        <v>2323</v>
      </c>
      <c r="I538" s="382" t="s">
        <v>2319</v>
      </c>
      <c r="J538" s="382" t="s">
        <v>2324</v>
      </c>
      <c r="K538" s="382" t="s">
        <v>810</v>
      </c>
      <c r="L538" s="384">
        <v>42172</v>
      </c>
    </row>
    <row r="539" spans="1:13">
      <c r="A539" s="382" t="s">
        <v>3316</v>
      </c>
      <c r="B539" s="382" t="s">
        <v>3317</v>
      </c>
      <c r="C539" s="382" t="s">
        <v>101</v>
      </c>
      <c r="D539" s="382" t="s">
        <v>2317</v>
      </c>
      <c r="F539" s="383" t="s">
        <v>13</v>
      </c>
      <c r="G539" s="382" t="s">
        <v>2323</v>
      </c>
      <c r="H539" s="382" t="s">
        <v>2323</v>
      </c>
      <c r="I539" s="382" t="s">
        <v>2319</v>
      </c>
      <c r="J539" s="382" t="s">
        <v>2324</v>
      </c>
      <c r="K539" s="382" t="s">
        <v>101</v>
      </c>
      <c r="L539" s="384">
        <v>42171</v>
      </c>
    </row>
    <row r="540" spans="1:13">
      <c r="A540" s="382" t="s">
        <v>3318</v>
      </c>
      <c r="B540" s="382" t="s">
        <v>3319</v>
      </c>
      <c r="C540" s="382" t="s">
        <v>1323</v>
      </c>
      <c r="D540" s="382" t="s">
        <v>2317</v>
      </c>
      <c r="F540" s="383" t="s">
        <v>13</v>
      </c>
      <c r="G540" s="382" t="s">
        <v>2323</v>
      </c>
      <c r="H540" s="382" t="s">
        <v>2323</v>
      </c>
      <c r="I540" s="382" t="s">
        <v>2319</v>
      </c>
      <c r="J540" s="382" t="s">
        <v>2324</v>
      </c>
      <c r="K540" s="382" t="s">
        <v>2346</v>
      </c>
      <c r="L540" s="384">
        <v>42172</v>
      </c>
    </row>
    <row r="541" spans="1:13">
      <c r="A541" s="382" t="s">
        <v>1654</v>
      </c>
      <c r="B541" s="382" t="s">
        <v>1655</v>
      </c>
      <c r="C541" s="382" t="s">
        <v>1621</v>
      </c>
      <c r="D541" s="382" t="s">
        <v>2329</v>
      </c>
      <c r="F541" s="383" t="s">
        <v>13</v>
      </c>
      <c r="G541" s="382" t="s">
        <v>2323</v>
      </c>
      <c r="H541" s="382" t="s">
        <v>2323</v>
      </c>
      <c r="I541" s="382" t="s">
        <v>2319</v>
      </c>
      <c r="J541" s="382" t="s">
        <v>2324</v>
      </c>
      <c r="K541" s="382" t="s">
        <v>2343</v>
      </c>
      <c r="L541" s="384">
        <v>42172</v>
      </c>
    </row>
    <row r="542" spans="1:13">
      <c r="A542" s="382" t="s">
        <v>3320</v>
      </c>
      <c r="B542" s="382" t="s">
        <v>3321</v>
      </c>
      <c r="C542" s="382" t="s">
        <v>101</v>
      </c>
      <c r="D542" s="382" t="s">
        <v>352</v>
      </c>
      <c r="F542" s="383" t="s">
        <v>13</v>
      </c>
      <c r="G542" s="382" t="s">
        <v>2323</v>
      </c>
      <c r="H542" s="382" t="s">
        <v>2323</v>
      </c>
      <c r="I542" s="382" t="s">
        <v>2319</v>
      </c>
      <c r="J542" s="382" t="s">
        <v>2324</v>
      </c>
      <c r="K542" s="382" t="s">
        <v>101</v>
      </c>
      <c r="L542" s="384">
        <v>42171</v>
      </c>
    </row>
    <row r="543" spans="1:13">
      <c r="A543" s="382" t="s">
        <v>3322</v>
      </c>
      <c r="B543" s="382" t="s">
        <v>3323</v>
      </c>
      <c r="C543" s="382" t="s">
        <v>1621</v>
      </c>
      <c r="D543" s="382" t="s">
        <v>2317</v>
      </c>
      <c r="F543" s="383" t="s">
        <v>13</v>
      </c>
      <c r="G543" s="382" t="s">
        <v>2323</v>
      </c>
      <c r="H543" s="382" t="s">
        <v>2323</v>
      </c>
      <c r="I543" s="382" t="s">
        <v>2319</v>
      </c>
      <c r="J543" s="382" t="s">
        <v>2324</v>
      </c>
      <c r="K543" s="382" t="s">
        <v>1621</v>
      </c>
      <c r="L543" s="384">
        <v>42171</v>
      </c>
    </row>
    <row r="544" spans="1:13">
      <c r="A544" s="382" t="s">
        <v>3324</v>
      </c>
      <c r="B544" s="382" t="s">
        <v>3325</v>
      </c>
      <c r="C544" s="382" t="s">
        <v>1846</v>
      </c>
      <c r="D544" s="382" t="s">
        <v>2333</v>
      </c>
      <c r="F544" s="383" t="s">
        <v>13</v>
      </c>
      <c r="G544" s="382" t="s">
        <v>2323</v>
      </c>
      <c r="H544" s="382" t="s">
        <v>2323</v>
      </c>
      <c r="I544" s="382" t="s">
        <v>2319</v>
      </c>
      <c r="J544" s="382" t="s">
        <v>2324</v>
      </c>
      <c r="K544" s="382" t="s">
        <v>1846</v>
      </c>
      <c r="L544" s="384">
        <v>42171</v>
      </c>
    </row>
    <row r="545" spans="1:13">
      <c r="A545" s="382" t="s">
        <v>3326</v>
      </c>
      <c r="B545" s="382" t="s">
        <v>3327</v>
      </c>
      <c r="C545" s="382" t="s">
        <v>1846</v>
      </c>
      <c r="D545" s="382" t="s">
        <v>2333</v>
      </c>
      <c r="F545" s="383" t="s">
        <v>13</v>
      </c>
      <c r="G545" s="382" t="s">
        <v>2323</v>
      </c>
      <c r="H545" s="382" t="s">
        <v>2323</v>
      </c>
      <c r="I545" s="382" t="s">
        <v>2319</v>
      </c>
      <c r="J545" s="382" t="s">
        <v>2324</v>
      </c>
      <c r="K545" s="382" t="s">
        <v>1846</v>
      </c>
      <c r="L545" s="384">
        <v>42171</v>
      </c>
    </row>
    <row r="546" spans="1:13">
      <c r="A546" s="382" t="s">
        <v>3328</v>
      </c>
      <c r="B546" s="382" t="s">
        <v>3329</v>
      </c>
      <c r="C546" s="382" t="s">
        <v>27</v>
      </c>
      <c r="D546" s="382" t="s">
        <v>2329</v>
      </c>
      <c r="F546" s="383" t="s">
        <v>13</v>
      </c>
      <c r="G546" s="382" t="s">
        <v>2323</v>
      </c>
      <c r="H546" s="382" t="s">
        <v>2323</v>
      </c>
      <c r="I546" s="382" t="s">
        <v>2319</v>
      </c>
      <c r="J546" s="382" t="s">
        <v>2320</v>
      </c>
      <c r="K546" s="382" t="s">
        <v>2330</v>
      </c>
      <c r="L546" s="384">
        <v>42171</v>
      </c>
    </row>
    <row r="547" spans="1:13">
      <c r="A547" s="382" t="s">
        <v>3330</v>
      </c>
      <c r="B547" s="382" t="s">
        <v>3331</v>
      </c>
      <c r="C547" s="382" t="s">
        <v>1846</v>
      </c>
      <c r="D547" s="382" t="s">
        <v>2943</v>
      </c>
      <c r="F547" s="383" t="s">
        <v>13</v>
      </c>
      <c r="G547" s="382" t="s">
        <v>2323</v>
      </c>
      <c r="H547" s="382" t="s">
        <v>2323</v>
      </c>
      <c r="I547" s="382" t="s">
        <v>2319</v>
      </c>
      <c r="J547" s="382" t="s">
        <v>2324</v>
      </c>
      <c r="K547" s="382" t="s">
        <v>1846</v>
      </c>
      <c r="L547" s="384">
        <v>42171</v>
      </c>
    </row>
    <row r="548" spans="1:13">
      <c r="A548" s="382" t="s">
        <v>3332</v>
      </c>
      <c r="B548" s="382" t="s">
        <v>3333</v>
      </c>
      <c r="C548" s="382" t="s">
        <v>2773</v>
      </c>
      <c r="D548" s="382" t="s">
        <v>2329</v>
      </c>
      <c r="F548" s="383" t="s">
        <v>2318</v>
      </c>
      <c r="G548" s="382" t="s">
        <v>2319</v>
      </c>
      <c r="H548" s="382" t="s">
        <v>2319</v>
      </c>
      <c r="I548" s="382" t="s">
        <v>2319</v>
      </c>
      <c r="J548" s="382" t="s">
        <v>2338</v>
      </c>
      <c r="K548" s="382" t="s">
        <v>16</v>
      </c>
      <c r="L548" s="384">
        <v>42171</v>
      </c>
    </row>
    <row r="549" spans="1:13">
      <c r="A549" s="382" t="s">
        <v>1950</v>
      </c>
      <c r="B549" s="382" t="s">
        <v>1951</v>
      </c>
      <c r="C549" s="382" t="s">
        <v>1846</v>
      </c>
      <c r="D549" s="382" t="s">
        <v>220</v>
      </c>
      <c r="F549" s="383" t="s">
        <v>13</v>
      </c>
      <c r="G549" s="382" t="s">
        <v>2323</v>
      </c>
      <c r="H549" s="382" t="s">
        <v>2323</v>
      </c>
      <c r="I549" s="382" t="s">
        <v>2319</v>
      </c>
      <c r="J549" s="382" t="s">
        <v>2324</v>
      </c>
      <c r="K549" s="382" t="s">
        <v>1846</v>
      </c>
      <c r="L549" s="384">
        <v>42171</v>
      </c>
    </row>
    <row r="550" spans="1:13">
      <c r="A550" s="382" t="s">
        <v>3334</v>
      </c>
      <c r="B550" s="382" t="s">
        <v>3335</v>
      </c>
      <c r="C550" s="382" t="s">
        <v>2773</v>
      </c>
      <c r="D550" s="382" t="s">
        <v>2329</v>
      </c>
      <c r="F550" s="383" t="s">
        <v>2318</v>
      </c>
      <c r="G550" s="382" t="s">
        <v>2319</v>
      </c>
      <c r="H550" s="382" t="s">
        <v>2319</v>
      </c>
      <c r="I550" s="382" t="s">
        <v>2319</v>
      </c>
      <c r="J550" s="382" t="s">
        <v>2338</v>
      </c>
      <c r="K550" s="382" t="s">
        <v>16</v>
      </c>
      <c r="L550" s="384">
        <v>42171</v>
      </c>
    </row>
    <row r="551" spans="1:13">
      <c r="A551" s="382" t="s">
        <v>3336</v>
      </c>
      <c r="B551" s="382" t="s">
        <v>3337</v>
      </c>
      <c r="C551" s="382" t="s">
        <v>2773</v>
      </c>
      <c r="D551" s="382" t="s">
        <v>2329</v>
      </c>
      <c r="F551" s="383" t="s">
        <v>2318</v>
      </c>
      <c r="G551" s="382" t="s">
        <v>2319</v>
      </c>
      <c r="H551" s="382" t="s">
        <v>2319</v>
      </c>
      <c r="I551" s="382" t="s">
        <v>2319</v>
      </c>
      <c r="J551" s="382" t="s">
        <v>2338</v>
      </c>
      <c r="K551" s="382" t="s">
        <v>16</v>
      </c>
      <c r="L551" s="384">
        <v>42171</v>
      </c>
    </row>
    <row r="552" spans="1:13">
      <c r="A552" s="382" t="s">
        <v>1659</v>
      </c>
      <c r="B552" s="382" t="s">
        <v>1660</v>
      </c>
      <c r="C552" s="382" t="s">
        <v>1621</v>
      </c>
      <c r="D552" s="382" t="s">
        <v>2329</v>
      </c>
      <c r="F552" s="383" t="s">
        <v>13</v>
      </c>
      <c r="G552" s="382" t="s">
        <v>2323</v>
      </c>
      <c r="H552" s="382" t="s">
        <v>2323</v>
      </c>
      <c r="I552" s="382" t="s">
        <v>2319</v>
      </c>
      <c r="J552" s="382" t="s">
        <v>2324</v>
      </c>
      <c r="K552" s="382" t="s">
        <v>810</v>
      </c>
      <c r="L552" s="384">
        <v>42172</v>
      </c>
    </row>
    <row r="553" spans="1:13">
      <c r="A553" s="382" t="s">
        <v>3338</v>
      </c>
      <c r="B553" s="382" t="s">
        <v>3339</v>
      </c>
      <c r="C553" s="382" t="s">
        <v>2336</v>
      </c>
      <c r="D553" s="382" t="s">
        <v>220</v>
      </c>
      <c r="E553" s="382" t="s">
        <v>2337</v>
      </c>
      <c r="F553" s="383" t="s">
        <v>2337</v>
      </c>
      <c r="G553" s="382" t="s">
        <v>2319</v>
      </c>
      <c r="H553" s="382" t="s">
        <v>2323</v>
      </c>
      <c r="I553" s="382" t="s">
        <v>2319</v>
      </c>
      <c r="J553" s="382" t="s">
        <v>2338</v>
      </c>
      <c r="K553" s="382" t="s">
        <v>16</v>
      </c>
      <c r="L553" s="384">
        <v>42171</v>
      </c>
    </row>
    <row r="554" spans="1:13">
      <c r="A554" s="382" t="s">
        <v>3340</v>
      </c>
      <c r="B554" s="382" t="s">
        <v>3341</v>
      </c>
      <c r="C554" s="382" t="s">
        <v>810</v>
      </c>
      <c r="D554" s="382" t="s">
        <v>2333</v>
      </c>
      <c r="F554" s="383" t="s">
        <v>13</v>
      </c>
      <c r="G554" s="382" t="s">
        <v>2323</v>
      </c>
      <c r="H554" s="382" t="s">
        <v>2323</v>
      </c>
      <c r="I554" s="382" t="s">
        <v>2319</v>
      </c>
      <c r="J554" s="382" t="s">
        <v>2324</v>
      </c>
      <c r="K554" s="382" t="s">
        <v>810</v>
      </c>
      <c r="L554" s="384">
        <v>42172</v>
      </c>
    </row>
    <row r="555" spans="1:13">
      <c r="A555" s="382" t="s">
        <v>3342</v>
      </c>
      <c r="B555" s="382" t="s">
        <v>3343</v>
      </c>
      <c r="C555" s="382" t="s">
        <v>590</v>
      </c>
      <c r="D555" s="382" t="s">
        <v>2329</v>
      </c>
      <c r="F555" s="383" t="s">
        <v>13</v>
      </c>
      <c r="G555" s="382" t="s">
        <v>2323</v>
      </c>
      <c r="H555" s="382" t="s">
        <v>2323</v>
      </c>
      <c r="I555" s="382" t="s">
        <v>2319</v>
      </c>
      <c r="J555" s="382" t="s">
        <v>2324</v>
      </c>
      <c r="K555" s="382" t="s">
        <v>590</v>
      </c>
      <c r="L555" s="384">
        <v>42171</v>
      </c>
    </row>
    <row r="556" spans="1:13">
      <c r="A556" s="382" t="s">
        <v>3344</v>
      </c>
      <c r="B556" s="382" t="s">
        <v>3345</v>
      </c>
      <c r="C556" s="382" t="s">
        <v>354</v>
      </c>
      <c r="D556" s="382" t="s">
        <v>2317</v>
      </c>
      <c r="F556" s="383" t="s">
        <v>13</v>
      </c>
      <c r="G556" s="382" t="s">
        <v>2323</v>
      </c>
      <c r="H556" s="382" t="s">
        <v>2323</v>
      </c>
      <c r="I556" s="382" t="s">
        <v>2319</v>
      </c>
      <c r="J556" s="382" t="s">
        <v>2320</v>
      </c>
      <c r="K556" s="382" t="s">
        <v>2330</v>
      </c>
      <c r="L556" s="384">
        <v>42171</v>
      </c>
    </row>
    <row r="557" spans="1:13">
      <c r="A557" s="382" t="s">
        <v>3346</v>
      </c>
      <c r="B557" s="382" t="s">
        <v>3347</v>
      </c>
      <c r="C557" s="382" t="s">
        <v>1846</v>
      </c>
      <c r="D557" s="382" t="s">
        <v>594</v>
      </c>
      <c r="F557" s="383" t="s">
        <v>13</v>
      </c>
      <c r="G557" s="382" t="s">
        <v>2323</v>
      </c>
      <c r="H557" s="382" t="s">
        <v>2323</v>
      </c>
      <c r="I557" s="382" t="s">
        <v>2319</v>
      </c>
      <c r="J557" s="382" t="s">
        <v>2324</v>
      </c>
      <c r="K557" s="382" t="s">
        <v>1846</v>
      </c>
      <c r="L557" s="384">
        <v>42171</v>
      </c>
    </row>
    <row r="558" spans="1:13">
      <c r="A558" s="382" t="s">
        <v>3348</v>
      </c>
      <c r="B558" s="382" t="s">
        <v>3349</v>
      </c>
      <c r="C558" s="382" t="s">
        <v>2336</v>
      </c>
      <c r="D558" s="382" t="s">
        <v>132</v>
      </c>
      <c r="E558" s="382" t="s">
        <v>2337</v>
      </c>
      <c r="F558" s="383" t="s">
        <v>2337</v>
      </c>
      <c r="G558" s="382" t="s">
        <v>2319</v>
      </c>
      <c r="H558" s="382" t="s">
        <v>2323</v>
      </c>
      <c r="I558" s="382" t="s">
        <v>2319</v>
      </c>
      <c r="J558" s="382" t="s">
        <v>2338</v>
      </c>
      <c r="K558" s="382" t="s">
        <v>16</v>
      </c>
      <c r="L558" s="384">
        <v>42171</v>
      </c>
    </row>
    <row r="559" spans="1:13">
      <c r="A559" s="382" t="s">
        <v>3350</v>
      </c>
      <c r="B559" s="382" t="s">
        <v>3351</v>
      </c>
      <c r="C559" s="382" t="s">
        <v>1846</v>
      </c>
      <c r="D559" s="382" t="s">
        <v>2333</v>
      </c>
      <c r="F559" s="383" t="s">
        <v>13</v>
      </c>
      <c r="G559" s="382" t="s">
        <v>2323</v>
      </c>
      <c r="H559" s="382" t="s">
        <v>2323</v>
      </c>
      <c r="I559" s="382" t="s">
        <v>2319</v>
      </c>
      <c r="J559" s="382" t="s">
        <v>2320</v>
      </c>
      <c r="K559" s="382" t="s">
        <v>16</v>
      </c>
      <c r="L559" s="384">
        <v>42171</v>
      </c>
      <c r="M559" s="382" t="s">
        <v>2405</v>
      </c>
    </row>
    <row r="560" spans="1:13">
      <c r="A560" s="382" t="s">
        <v>3352</v>
      </c>
      <c r="B560" s="382" t="s">
        <v>3353</v>
      </c>
      <c r="C560" s="382" t="s">
        <v>101</v>
      </c>
      <c r="D560" s="382" t="s">
        <v>2317</v>
      </c>
      <c r="F560" s="383" t="s">
        <v>13</v>
      </c>
      <c r="G560" s="382" t="s">
        <v>2323</v>
      </c>
      <c r="H560" s="382" t="s">
        <v>2323</v>
      </c>
      <c r="I560" s="382" t="s">
        <v>2319</v>
      </c>
      <c r="J560" s="382" t="s">
        <v>2324</v>
      </c>
      <c r="K560" s="382" t="s">
        <v>101</v>
      </c>
      <c r="L560" s="384">
        <v>42171</v>
      </c>
    </row>
    <row r="561" spans="1:12">
      <c r="A561" s="382" t="s">
        <v>3354</v>
      </c>
      <c r="B561" s="382" t="s">
        <v>3355</v>
      </c>
      <c r="C561" s="382" t="s">
        <v>2336</v>
      </c>
      <c r="D561" s="382" t="s">
        <v>2333</v>
      </c>
      <c r="E561" s="382" t="s">
        <v>2337</v>
      </c>
      <c r="F561" s="383" t="s">
        <v>2337</v>
      </c>
      <c r="G561" s="382" t="s">
        <v>2319</v>
      </c>
      <c r="H561" s="382" t="s">
        <v>2323</v>
      </c>
      <c r="I561" s="382" t="s">
        <v>2319</v>
      </c>
      <c r="J561" s="382" t="s">
        <v>2338</v>
      </c>
      <c r="K561" s="382" t="s">
        <v>16</v>
      </c>
      <c r="L561" s="384">
        <v>42171</v>
      </c>
    </row>
    <row r="562" spans="1:12">
      <c r="A562" s="382" t="s">
        <v>3356</v>
      </c>
      <c r="B562" s="382" t="s">
        <v>3357</v>
      </c>
      <c r="C562" s="382" t="s">
        <v>957</v>
      </c>
      <c r="D562" s="382" t="s">
        <v>2317</v>
      </c>
      <c r="F562" s="383" t="s">
        <v>13</v>
      </c>
      <c r="G562" s="382" t="s">
        <v>2323</v>
      </c>
      <c r="H562" s="382" t="s">
        <v>2323</v>
      </c>
      <c r="I562" s="382" t="s">
        <v>2319</v>
      </c>
      <c r="J562" s="382" t="s">
        <v>2320</v>
      </c>
      <c r="K562" s="382" t="s">
        <v>957</v>
      </c>
      <c r="L562" s="384">
        <v>42172</v>
      </c>
    </row>
    <row r="563" spans="1:12">
      <c r="A563" s="382" t="s">
        <v>3358</v>
      </c>
      <c r="B563" s="382" t="s">
        <v>3359</v>
      </c>
      <c r="C563" s="382" t="s">
        <v>2343</v>
      </c>
      <c r="D563" s="382" t="s">
        <v>220</v>
      </c>
      <c r="F563" s="383" t="s">
        <v>13</v>
      </c>
      <c r="G563" s="382" t="s">
        <v>2323</v>
      </c>
      <c r="H563" s="382" t="s">
        <v>2323</v>
      </c>
      <c r="I563" s="382" t="s">
        <v>2319</v>
      </c>
      <c r="J563" s="382" t="s">
        <v>2324</v>
      </c>
      <c r="K563" s="382" t="s">
        <v>2343</v>
      </c>
      <c r="L563" s="384">
        <v>42172</v>
      </c>
    </row>
    <row r="564" spans="1:12">
      <c r="A564" s="382" t="s">
        <v>3360</v>
      </c>
      <c r="B564" s="382" t="s">
        <v>3361</v>
      </c>
      <c r="C564" s="382" t="s">
        <v>1621</v>
      </c>
      <c r="D564" s="382" t="s">
        <v>220</v>
      </c>
      <c r="F564" s="383" t="s">
        <v>13</v>
      </c>
      <c r="G564" s="382" t="s">
        <v>2323</v>
      </c>
      <c r="H564" s="382" t="s">
        <v>2323</v>
      </c>
      <c r="I564" s="382" t="s">
        <v>2319</v>
      </c>
      <c r="J564" s="382" t="s">
        <v>2324</v>
      </c>
      <c r="K564" s="382" t="s">
        <v>1621</v>
      </c>
      <c r="L564" s="384">
        <v>42171</v>
      </c>
    </row>
    <row r="565" spans="1:12">
      <c r="A565" s="382" t="s">
        <v>3362</v>
      </c>
      <c r="B565" s="382" t="s">
        <v>3363</v>
      </c>
      <c r="C565" s="382" t="s">
        <v>27</v>
      </c>
      <c r="D565" s="382" t="s">
        <v>2329</v>
      </c>
      <c r="F565" s="383" t="s">
        <v>13</v>
      </c>
      <c r="G565" s="382" t="s">
        <v>2323</v>
      </c>
      <c r="H565" s="382" t="s">
        <v>2323</v>
      </c>
      <c r="I565" s="382" t="s">
        <v>2319</v>
      </c>
      <c r="J565" s="382" t="s">
        <v>2320</v>
      </c>
      <c r="K565" s="382" t="s">
        <v>2330</v>
      </c>
      <c r="L565" s="384">
        <v>42171</v>
      </c>
    </row>
    <row r="566" spans="1:12">
      <c r="A566" s="382" t="s">
        <v>3364</v>
      </c>
      <c r="B566" s="382" t="s">
        <v>3365</v>
      </c>
      <c r="C566" s="382" t="s">
        <v>101</v>
      </c>
      <c r="D566" s="382" t="s">
        <v>2317</v>
      </c>
      <c r="F566" s="383" t="s">
        <v>13</v>
      </c>
      <c r="G566" s="382" t="s">
        <v>2323</v>
      </c>
      <c r="H566" s="382" t="s">
        <v>2323</v>
      </c>
      <c r="I566" s="382" t="s">
        <v>2319</v>
      </c>
      <c r="J566" s="382" t="s">
        <v>2324</v>
      </c>
      <c r="K566" s="382" t="s">
        <v>101</v>
      </c>
      <c r="L566" s="384">
        <v>42171</v>
      </c>
    </row>
    <row r="567" spans="1:12">
      <c r="A567" s="382" t="s">
        <v>3366</v>
      </c>
      <c r="B567" s="382" t="s">
        <v>3367</v>
      </c>
      <c r="C567" s="382" t="s">
        <v>2316</v>
      </c>
      <c r="D567" s="382" t="s">
        <v>220</v>
      </c>
      <c r="F567" s="383" t="s">
        <v>2318</v>
      </c>
      <c r="G567" s="382" t="s">
        <v>2319</v>
      </c>
      <c r="H567" s="382" t="s">
        <v>2319</v>
      </c>
      <c r="I567" s="382" t="s">
        <v>2319</v>
      </c>
      <c r="J567" s="382" t="s">
        <v>2320</v>
      </c>
      <c r="K567" s="382" t="s">
        <v>2316</v>
      </c>
      <c r="L567" s="384">
        <v>42174</v>
      </c>
    </row>
    <row r="568" spans="1:12">
      <c r="A568" s="382" t="s">
        <v>1956</v>
      </c>
      <c r="B568" s="382" t="s">
        <v>1957</v>
      </c>
      <c r="C568" s="382" t="s">
        <v>1846</v>
      </c>
      <c r="D568" s="382" t="s">
        <v>220</v>
      </c>
      <c r="F568" s="383" t="s">
        <v>13</v>
      </c>
      <c r="G568" s="382" t="s">
        <v>2323</v>
      </c>
      <c r="H568" s="382" t="s">
        <v>2323</v>
      </c>
      <c r="I568" s="382" t="s">
        <v>2319</v>
      </c>
      <c r="J568" s="382" t="s">
        <v>2324</v>
      </c>
      <c r="K568" s="382" t="s">
        <v>1846</v>
      </c>
      <c r="L568" s="384">
        <v>42171</v>
      </c>
    </row>
    <row r="569" spans="1:12">
      <c r="A569" s="382" t="s">
        <v>3368</v>
      </c>
      <c r="B569" s="382" t="s">
        <v>3369</v>
      </c>
      <c r="C569" s="382" t="s">
        <v>1323</v>
      </c>
      <c r="D569" s="382" t="s">
        <v>2317</v>
      </c>
      <c r="F569" s="383" t="s">
        <v>13</v>
      </c>
      <c r="G569" s="382" t="s">
        <v>2323</v>
      </c>
      <c r="H569" s="382" t="s">
        <v>2323</v>
      </c>
      <c r="I569" s="382" t="s">
        <v>2319</v>
      </c>
      <c r="J569" s="382" t="s">
        <v>2324</v>
      </c>
      <c r="K569" s="382" t="s">
        <v>2346</v>
      </c>
      <c r="L569" s="384">
        <v>42172</v>
      </c>
    </row>
    <row r="570" spans="1:12">
      <c r="A570" s="382" t="s">
        <v>3370</v>
      </c>
      <c r="B570" s="382" t="s">
        <v>3371</v>
      </c>
      <c r="C570" s="382" t="s">
        <v>27</v>
      </c>
      <c r="D570" s="382" t="s">
        <v>2329</v>
      </c>
      <c r="F570" s="383" t="s">
        <v>13</v>
      </c>
      <c r="G570" s="382" t="s">
        <v>2323</v>
      </c>
      <c r="H570" s="382" t="s">
        <v>2323</v>
      </c>
      <c r="I570" s="382" t="s">
        <v>2319</v>
      </c>
      <c r="J570" s="382" t="s">
        <v>2320</v>
      </c>
      <c r="K570" s="382" t="s">
        <v>2330</v>
      </c>
      <c r="L570" s="384">
        <v>42171</v>
      </c>
    </row>
    <row r="571" spans="1:12">
      <c r="A571" s="382" t="s">
        <v>3372</v>
      </c>
      <c r="B571" s="382" t="s">
        <v>3373</v>
      </c>
      <c r="C571" s="382" t="s">
        <v>1846</v>
      </c>
      <c r="D571" s="382" t="s">
        <v>2317</v>
      </c>
      <c r="F571" s="383" t="s">
        <v>13</v>
      </c>
      <c r="G571" s="382" t="s">
        <v>2323</v>
      </c>
      <c r="H571" s="382" t="s">
        <v>2323</v>
      </c>
      <c r="I571" s="382" t="s">
        <v>2319</v>
      </c>
      <c r="J571" s="382" t="s">
        <v>2324</v>
      </c>
      <c r="K571" s="382" t="s">
        <v>2354</v>
      </c>
      <c r="L571" s="384">
        <v>42172</v>
      </c>
    </row>
    <row r="572" spans="1:12">
      <c r="A572" s="382" t="s">
        <v>3374</v>
      </c>
      <c r="B572" s="382" t="s">
        <v>3375</v>
      </c>
      <c r="C572" s="382" t="s">
        <v>957</v>
      </c>
      <c r="D572" s="382" t="s">
        <v>2333</v>
      </c>
      <c r="F572" s="383" t="s">
        <v>13</v>
      </c>
      <c r="G572" s="382" t="s">
        <v>2323</v>
      </c>
      <c r="H572" s="382" t="s">
        <v>2323</v>
      </c>
      <c r="I572" s="382" t="s">
        <v>2319</v>
      </c>
      <c r="J572" s="382" t="s">
        <v>2324</v>
      </c>
      <c r="K572" s="382" t="s">
        <v>957</v>
      </c>
      <c r="L572" s="384">
        <v>42172</v>
      </c>
    </row>
    <row r="573" spans="1:12">
      <c r="A573" s="382" t="s">
        <v>3376</v>
      </c>
      <c r="B573" s="382" t="s">
        <v>3377</v>
      </c>
      <c r="C573" s="382" t="s">
        <v>1846</v>
      </c>
      <c r="D573" s="382" t="s">
        <v>220</v>
      </c>
      <c r="F573" s="383" t="s">
        <v>13</v>
      </c>
      <c r="G573" s="382" t="s">
        <v>2323</v>
      </c>
      <c r="H573" s="382" t="s">
        <v>2323</v>
      </c>
      <c r="I573" s="382" t="s">
        <v>2319</v>
      </c>
      <c r="J573" s="382" t="s">
        <v>2324</v>
      </c>
      <c r="K573" s="382" t="s">
        <v>1846</v>
      </c>
      <c r="L573" s="384">
        <v>42171</v>
      </c>
    </row>
    <row r="574" spans="1:12">
      <c r="A574" s="382" t="s">
        <v>3378</v>
      </c>
      <c r="B574" s="382" t="s">
        <v>3379</v>
      </c>
      <c r="C574" s="382" t="s">
        <v>101</v>
      </c>
      <c r="D574" s="382" t="s">
        <v>2317</v>
      </c>
      <c r="F574" s="383" t="s">
        <v>13</v>
      </c>
      <c r="G574" s="382" t="s">
        <v>2323</v>
      </c>
      <c r="H574" s="382" t="s">
        <v>2323</v>
      </c>
      <c r="I574" s="382" t="s">
        <v>2319</v>
      </c>
      <c r="J574" s="382" t="s">
        <v>2324</v>
      </c>
      <c r="K574" s="382" t="s">
        <v>101</v>
      </c>
      <c r="L574" s="384">
        <v>42171</v>
      </c>
    </row>
    <row r="575" spans="1:12">
      <c r="A575" s="382" t="s">
        <v>3380</v>
      </c>
      <c r="B575" s="382" t="s">
        <v>3381</v>
      </c>
      <c r="C575" s="382" t="s">
        <v>957</v>
      </c>
      <c r="D575" s="382" t="s">
        <v>2333</v>
      </c>
      <c r="F575" s="383" t="s">
        <v>13</v>
      </c>
      <c r="G575" s="382" t="s">
        <v>2323</v>
      </c>
      <c r="H575" s="382" t="s">
        <v>2323</v>
      </c>
      <c r="I575" s="382" t="s">
        <v>2319</v>
      </c>
      <c r="J575" s="382" t="s">
        <v>2320</v>
      </c>
      <c r="K575" s="382" t="s">
        <v>957</v>
      </c>
      <c r="L575" s="384">
        <v>42172</v>
      </c>
    </row>
    <row r="576" spans="1:12">
      <c r="A576" s="382" t="s">
        <v>3382</v>
      </c>
      <c r="B576" s="382" t="s">
        <v>3383</v>
      </c>
      <c r="C576" s="382" t="s">
        <v>2336</v>
      </c>
      <c r="E576" s="382" t="s">
        <v>2337</v>
      </c>
      <c r="F576" s="383" t="s">
        <v>2337</v>
      </c>
      <c r="G576" s="382" t="s">
        <v>2319</v>
      </c>
      <c r="H576" s="382" t="s">
        <v>2323</v>
      </c>
      <c r="I576" s="382" t="s">
        <v>2319</v>
      </c>
      <c r="J576" s="382" t="s">
        <v>2338</v>
      </c>
      <c r="K576" s="382" t="s">
        <v>16</v>
      </c>
      <c r="L576" s="384">
        <v>42171</v>
      </c>
    </row>
    <row r="577" spans="1:13">
      <c r="A577" s="382" t="s">
        <v>3384</v>
      </c>
      <c r="B577" s="382" t="s">
        <v>3385</v>
      </c>
      <c r="C577" s="382" t="s">
        <v>2585</v>
      </c>
      <c r="D577" s="382" t="s">
        <v>2366</v>
      </c>
      <c r="F577" s="383" t="s">
        <v>13</v>
      </c>
      <c r="G577" s="382" t="s">
        <v>2323</v>
      </c>
      <c r="H577" s="382" t="s">
        <v>2323</v>
      </c>
      <c r="I577" s="382" t="s">
        <v>2319</v>
      </c>
    </row>
    <row r="578" spans="1:13">
      <c r="A578" s="382" t="s">
        <v>3386</v>
      </c>
      <c r="B578" s="382" t="s">
        <v>3387</v>
      </c>
      <c r="C578" s="382" t="s">
        <v>16</v>
      </c>
      <c r="D578" s="382" t="s">
        <v>2317</v>
      </c>
      <c r="F578" s="383" t="s">
        <v>13</v>
      </c>
      <c r="G578" s="382" t="s">
        <v>2323</v>
      </c>
      <c r="H578" s="382" t="s">
        <v>2323</v>
      </c>
      <c r="I578" s="382" t="s">
        <v>2319</v>
      </c>
      <c r="J578" s="382" t="s">
        <v>2324</v>
      </c>
      <c r="K578" s="382" t="s">
        <v>2343</v>
      </c>
      <c r="L578" s="384">
        <v>42172</v>
      </c>
    </row>
    <row r="579" spans="1:13">
      <c r="A579" s="382" t="s">
        <v>3388</v>
      </c>
      <c r="B579" s="382" t="s">
        <v>3389</v>
      </c>
      <c r="F579" s="383" t="s">
        <v>13</v>
      </c>
      <c r="G579" s="382" t="s">
        <v>2323</v>
      </c>
      <c r="H579" s="382" t="s">
        <v>2323</v>
      </c>
      <c r="I579" s="382" t="s">
        <v>2319</v>
      </c>
    </row>
    <row r="580" spans="1:13">
      <c r="A580" s="382" t="s">
        <v>991</v>
      </c>
      <c r="B580" s="382" t="s">
        <v>992</v>
      </c>
      <c r="C580" s="382" t="s">
        <v>957</v>
      </c>
      <c r="D580" s="382" t="s">
        <v>2329</v>
      </c>
      <c r="F580" s="383" t="s">
        <v>13</v>
      </c>
      <c r="G580" s="382" t="s">
        <v>2323</v>
      </c>
      <c r="H580" s="382" t="s">
        <v>2323</v>
      </c>
      <c r="I580" s="382" t="s">
        <v>2319</v>
      </c>
      <c r="J580" s="382" t="s">
        <v>2320</v>
      </c>
      <c r="K580" s="382" t="s">
        <v>957</v>
      </c>
      <c r="L580" s="384">
        <v>42172</v>
      </c>
    </row>
    <row r="581" spans="1:13">
      <c r="A581" s="382" t="s">
        <v>3390</v>
      </c>
      <c r="B581" s="382" t="s">
        <v>3391</v>
      </c>
      <c r="C581" s="382" t="s">
        <v>1621</v>
      </c>
      <c r="D581" s="382" t="s">
        <v>2333</v>
      </c>
      <c r="F581" s="383" t="s">
        <v>13</v>
      </c>
      <c r="G581" s="382" t="s">
        <v>2323</v>
      </c>
      <c r="H581" s="382" t="s">
        <v>2323</v>
      </c>
      <c r="I581" s="382" t="s">
        <v>2319</v>
      </c>
      <c r="J581" s="382" t="s">
        <v>2324</v>
      </c>
      <c r="K581" s="382" t="s">
        <v>1621</v>
      </c>
      <c r="L581" s="384">
        <v>42171</v>
      </c>
    </row>
    <row r="582" spans="1:13">
      <c r="A582" s="382" t="s">
        <v>3392</v>
      </c>
      <c r="B582" s="382" t="s">
        <v>3393</v>
      </c>
      <c r="C582" s="382" t="s">
        <v>1846</v>
      </c>
      <c r="D582" s="382" t="s">
        <v>132</v>
      </c>
      <c r="F582" s="383" t="s">
        <v>13</v>
      </c>
      <c r="G582" s="382" t="s">
        <v>2323</v>
      </c>
      <c r="H582" s="382" t="s">
        <v>2323</v>
      </c>
      <c r="I582" s="382" t="s">
        <v>2319</v>
      </c>
      <c r="J582" s="382" t="s">
        <v>2324</v>
      </c>
      <c r="K582" s="382" t="s">
        <v>1846</v>
      </c>
      <c r="L582" s="384">
        <v>42171</v>
      </c>
    </row>
    <row r="583" spans="1:13">
      <c r="A583" s="382" t="s">
        <v>3394</v>
      </c>
      <c r="B583" s="382" t="s">
        <v>3395</v>
      </c>
      <c r="C583" s="382" t="s">
        <v>590</v>
      </c>
      <c r="D583" s="382" t="s">
        <v>220</v>
      </c>
      <c r="F583" s="383" t="s">
        <v>13</v>
      </c>
      <c r="G583" s="382" t="s">
        <v>2323</v>
      </c>
      <c r="H583" s="382" t="s">
        <v>2323</v>
      </c>
      <c r="I583" s="382" t="s">
        <v>2319</v>
      </c>
      <c r="J583" s="382" t="s">
        <v>2324</v>
      </c>
      <c r="K583" s="382" t="s">
        <v>590</v>
      </c>
      <c r="L583" s="384">
        <v>42171</v>
      </c>
    </row>
    <row r="584" spans="1:13">
      <c r="A584" s="382" t="s">
        <v>3396</v>
      </c>
      <c r="B584" s="382" t="s">
        <v>3397</v>
      </c>
      <c r="C584" s="382" t="s">
        <v>810</v>
      </c>
      <c r="D584" s="382" t="s">
        <v>2366</v>
      </c>
      <c r="F584" s="383" t="s">
        <v>13</v>
      </c>
      <c r="G584" s="382" t="s">
        <v>2323</v>
      </c>
      <c r="H584" s="382" t="s">
        <v>2323</v>
      </c>
      <c r="I584" s="382" t="s">
        <v>2319</v>
      </c>
      <c r="J584" s="382" t="s">
        <v>2324</v>
      </c>
      <c r="K584" s="382" t="s">
        <v>810</v>
      </c>
      <c r="L584" s="384">
        <v>42172</v>
      </c>
    </row>
    <row r="585" spans="1:13">
      <c r="A585" s="382" t="s">
        <v>3398</v>
      </c>
      <c r="B585" s="382" t="s">
        <v>3399</v>
      </c>
      <c r="C585" s="382" t="s">
        <v>2336</v>
      </c>
      <c r="D585" s="382" t="s">
        <v>594</v>
      </c>
      <c r="E585" s="382" t="s">
        <v>2337</v>
      </c>
      <c r="F585" s="383" t="s">
        <v>2337</v>
      </c>
      <c r="G585" s="382" t="s">
        <v>2319</v>
      </c>
      <c r="H585" s="382" t="s">
        <v>2323</v>
      </c>
      <c r="I585" s="382" t="s">
        <v>2319</v>
      </c>
      <c r="J585" s="382" t="s">
        <v>2338</v>
      </c>
      <c r="K585" s="382" t="s">
        <v>16</v>
      </c>
      <c r="L585" s="384">
        <v>42171</v>
      </c>
    </row>
    <row r="586" spans="1:13">
      <c r="A586" s="382" t="s">
        <v>3400</v>
      </c>
      <c r="B586" s="382" t="s">
        <v>3401</v>
      </c>
      <c r="C586" s="382" t="s">
        <v>1621</v>
      </c>
      <c r="D586" s="382" t="s">
        <v>220</v>
      </c>
      <c r="F586" s="383" t="s">
        <v>13</v>
      </c>
      <c r="G586" s="382" t="s">
        <v>2323</v>
      </c>
      <c r="H586" s="382" t="s">
        <v>2323</v>
      </c>
      <c r="I586" s="382" t="s">
        <v>2319</v>
      </c>
      <c r="J586" s="382" t="s">
        <v>2324</v>
      </c>
      <c r="K586" s="382" t="s">
        <v>1621</v>
      </c>
      <c r="L586" s="384">
        <v>42171</v>
      </c>
    </row>
    <row r="587" spans="1:13">
      <c r="A587" s="382" t="s">
        <v>3402</v>
      </c>
      <c r="B587" s="382" t="s">
        <v>3403</v>
      </c>
      <c r="C587" s="382" t="s">
        <v>1846</v>
      </c>
      <c r="D587" s="382" t="s">
        <v>2329</v>
      </c>
      <c r="F587" s="383" t="s">
        <v>13</v>
      </c>
      <c r="G587" s="382" t="s">
        <v>2323</v>
      </c>
      <c r="H587" s="382" t="s">
        <v>2323</v>
      </c>
      <c r="I587" s="382" t="s">
        <v>2319</v>
      </c>
      <c r="J587" s="382" t="s">
        <v>2320</v>
      </c>
      <c r="K587" s="382" t="s">
        <v>16</v>
      </c>
      <c r="L587" s="384">
        <v>42171</v>
      </c>
      <c r="M587" s="382" t="s">
        <v>2405</v>
      </c>
    </row>
    <row r="588" spans="1:13">
      <c r="A588" s="382" t="s">
        <v>3404</v>
      </c>
      <c r="B588" s="382" t="s">
        <v>3405</v>
      </c>
      <c r="C588" s="382" t="s">
        <v>1621</v>
      </c>
      <c r="D588" s="382" t="s">
        <v>220</v>
      </c>
      <c r="F588" s="383" t="s">
        <v>13</v>
      </c>
      <c r="G588" s="382" t="s">
        <v>2323</v>
      </c>
      <c r="H588" s="382" t="s">
        <v>2323</v>
      </c>
      <c r="I588" s="382" t="s">
        <v>2319</v>
      </c>
      <c r="J588" s="382" t="s">
        <v>2324</v>
      </c>
      <c r="K588" s="382" t="s">
        <v>1621</v>
      </c>
      <c r="L588" s="384">
        <v>42171</v>
      </c>
    </row>
    <row r="589" spans="1:13">
      <c r="A589" s="382" t="s">
        <v>1361</v>
      </c>
      <c r="B589" s="382" t="s">
        <v>1362</v>
      </c>
      <c r="C589" s="382" t="s">
        <v>1323</v>
      </c>
      <c r="D589" s="382" t="s">
        <v>2317</v>
      </c>
      <c r="F589" s="383" t="s">
        <v>13</v>
      </c>
      <c r="G589" s="382" t="s">
        <v>2323</v>
      </c>
      <c r="H589" s="382" t="s">
        <v>2323</v>
      </c>
      <c r="I589" s="382" t="s">
        <v>2319</v>
      </c>
      <c r="J589" s="382" t="s">
        <v>2324</v>
      </c>
      <c r="K589" s="382" t="s">
        <v>2346</v>
      </c>
      <c r="L589" s="384">
        <v>42172</v>
      </c>
    </row>
    <row r="590" spans="1:13">
      <c r="A590" s="382" t="s">
        <v>3406</v>
      </c>
      <c r="B590" s="382" t="s">
        <v>3407</v>
      </c>
      <c r="C590" s="382" t="s">
        <v>27</v>
      </c>
      <c r="D590" s="382" t="s">
        <v>2329</v>
      </c>
      <c r="F590" s="383" t="s">
        <v>13</v>
      </c>
      <c r="G590" s="382" t="s">
        <v>2323</v>
      </c>
      <c r="H590" s="382" t="s">
        <v>2323</v>
      </c>
      <c r="I590" s="382" t="s">
        <v>2319</v>
      </c>
      <c r="J590" s="382" t="s">
        <v>2320</v>
      </c>
      <c r="K590" s="382" t="s">
        <v>2330</v>
      </c>
      <c r="L590" s="384">
        <v>42171</v>
      </c>
    </row>
    <row r="591" spans="1:13">
      <c r="A591" s="382" t="s">
        <v>3408</v>
      </c>
      <c r="B591" s="382" t="s">
        <v>3409</v>
      </c>
      <c r="C591" s="382" t="s">
        <v>590</v>
      </c>
      <c r="D591" s="382" t="s">
        <v>2329</v>
      </c>
      <c r="F591" s="383" t="s">
        <v>13</v>
      </c>
      <c r="G591" s="382" t="s">
        <v>2323</v>
      </c>
      <c r="H591" s="382" t="s">
        <v>2323</v>
      </c>
      <c r="I591" s="382" t="s">
        <v>2319</v>
      </c>
      <c r="J591" s="382" t="s">
        <v>2324</v>
      </c>
      <c r="K591" s="382" t="s">
        <v>590</v>
      </c>
      <c r="L591" s="384">
        <v>42171</v>
      </c>
    </row>
    <row r="592" spans="1:13">
      <c r="A592" s="382" t="s">
        <v>862</v>
      </c>
      <c r="B592" s="382" t="s">
        <v>863</v>
      </c>
      <c r="C592" s="382" t="s">
        <v>810</v>
      </c>
      <c r="D592" s="382" t="s">
        <v>2317</v>
      </c>
      <c r="F592" s="383" t="s">
        <v>13</v>
      </c>
      <c r="G592" s="382" t="s">
        <v>2323</v>
      </c>
      <c r="H592" s="382" t="s">
        <v>2323</v>
      </c>
      <c r="I592" s="382" t="s">
        <v>2319</v>
      </c>
      <c r="J592" s="382" t="s">
        <v>2324</v>
      </c>
      <c r="K592" s="382" t="s">
        <v>810</v>
      </c>
      <c r="L592" s="384">
        <v>42172</v>
      </c>
    </row>
    <row r="593" spans="1:12">
      <c r="A593" s="382" t="s">
        <v>3410</v>
      </c>
      <c r="B593" s="382" t="s">
        <v>3411</v>
      </c>
      <c r="C593" s="382" t="s">
        <v>1621</v>
      </c>
      <c r="D593" s="382" t="s">
        <v>2317</v>
      </c>
      <c r="F593" s="383" t="s">
        <v>13</v>
      </c>
      <c r="G593" s="382" t="s">
        <v>2323</v>
      </c>
      <c r="H593" s="382" t="s">
        <v>2323</v>
      </c>
      <c r="I593" s="382" t="s">
        <v>2319</v>
      </c>
      <c r="J593" s="382" t="s">
        <v>2324</v>
      </c>
      <c r="K593" s="382" t="s">
        <v>1621</v>
      </c>
      <c r="L593" s="384">
        <v>42171</v>
      </c>
    </row>
    <row r="594" spans="1:12">
      <c r="A594" s="382" t="s">
        <v>3412</v>
      </c>
      <c r="B594" s="382" t="s">
        <v>3413</v>
      </c>
      <c r="C594" s="382" t="s">
        <v>1846</v>
      </c>
      <c r="D594" s="382" t="s">
        <v>2333</v>
      </c>
      <c r="F594" s="383" t="s">
        <v>13</v>
      </c>
      <c r="G594" s="382" t="s">
        <v>2323</v>
      </c>
      <c r="H594" s="382" t="s">
        <v>2323</v>
      </c>
      <c r="I594" s="382" t="s">
        <v>2319</v>
      </c>
      <c r="J594" s="382" t="s">
        <v>2324</v>
      </c>
      <c r="K594" s="382" t="s">
        <v>1846</v>
      </c>
      <c r="L594" s="384">
        <v>42171</v>
      </c>
    </row>
    <row r="595" spans="1:12">
      <c r="A595" s="382" t="s">
        <v>3414</v>
      </c>
      <c r="B595" s="382" t="s">
        <v>3415</v>
      </c>
      <c r="C595" s="382" t="s">
        <v>1846</v>
      </c>
      <c r="D595" s="382" t="s">
        <v>2317</v>
      </c>
      <c r="F595" s="383" t="s">
        <v>13</v>
      </c>
      <c r="G595" s="382" t="s">
        <v>2323</v>
      </c>
      <c r="H595" s="382" t="s">
        <v>2323</v>
      </c>
      <c r="I595" s="382" t="s">
        <v>2319</v>
      </c>
      <c r="J595" s="382" t="s">
        <v>2324</v>
      </c>
      <c r="K595" s="382" t="s">
        <v>1846</v>
      </c>
      <c r="L595" s="384">
        <v>42173</v>
      </c>
    </row>
    <row r="596" spans="1:12">
      <c r="A596" s="382" t="s">
        <v>3416</v>
      </c>
      <c r="B596" s="382" t="s">
        <v>3417</v>
      </c>
      <c r="C596" s="382" t="s">
        <v>2336</v>
      </c>
      <c r="D596" s="382" t="s">
        <v>2317</v>
      </c>
      <c r="E596" s="382" t="s">
        <v>2337</v>
      </c>
      <c r="F596" s="383" t="s">
        <v>2337</v>
      </c>
      <c r="G596" s="382" t="s">
        <v>2319</v>
      </c>
      <c r="H596" s="382" t="s">
        <v>2323</v>
      </c>
      <c r="I596" s="382" t="s">
        <v>2319</v>
      </c>
      <c r="J596" s="382" t="s">
        <v>2338</v>
      </c>
      <c r="K596" s="382" t="s">
        <v>16</v>
      </c>
      <c r="L596" s="384">
        <v>42171</v>
      </c>
    </row>
    <row r="597" spans="1:12">
      <c r="A597" s="382" t="s">
        <v>3418</v>
      </c>
      <c r="B597" s="382" t="s">
        <v>3419</v>
      </c>
      <c r="C597" s="382" t="s">
        <v>2336</v>
      </c>
      <c r="D597" s="382" t="s">
        <v>2317</v>
      </c>
      <c r="F597" s="383" t="s">
        <v>2337</v>
      </c>
      <c r="G597" s="382" t="s">
        <v>2319</v>
      </c>
      <c r="H597" s="382" t="s">
        <v>2323</v>
      </c>
      <c r="I597" s="382" t="s">
        <v>2319</v>
      </c>
      <c r="J597" s="382" t="s">
        <v>2338</v>
      </c>
      <c r="K597" s="382" t="s">
        <v>16</v>
      </c>
      <c r="L597" s="384">
        <v>42171</v>
      </c>
    </row>
    <row r="598" spans="1:12">
      <c r="A598" s="382" t="s">
        <v>3420</v>
      </c>
      <c r="B598" s="382" t="s">
        <v>3421</v>
      </c>
      <c r="C598" s="382" t="s">
        <v>810</v>
      </c>
      <c r="D598" s="382" t="s">
        <v>2366</v>
      </c>
      <c r="F598" s="383" t="s">
        <v>13</v>
      </c>
      <c r="G598" s="382" t="s">
        <v>2323</v>
      </c>
      <c r="H598" s="382" t="s">
        <v>2323</v>
      </c>
      <c r="I598" s="382" t="s">
        <v>2319</v>
      </c>
      <c r="J598" s="382" t="s">
        <v>2324</v>
      </c>
      <c r="K598" s="382" t="s">
        <v>810</v>
      </c>
      <c r="L598" s="384">
        <v>42172</v>
      </c>
    </row>
    <row r="599" spans="1:12">
      <c r="A599" s="382" t="s">
        <v>634</v>
      </c>
      <c r="B599" s="382" t="s">
        <v>635</v>
      </c>
      <c r="C599" s="382" t="s">
        <v>590</v>
      </c>
      <c r="D599" s="382" t="s">
        <v>2329</v>
      </c>
      <c r="F599" s="383" t="s">
        <v>13</v>
      </c>
      <c r="G599" s="382" t="s">
        <v>2323</v>
      </c>
      <c r="H599" s="382" t="s">
        <v>2323</v>
      </c>
      <c r="I599" s="382" t="s">
        <v>2319</v>
      </c>
      <c r="J599" s="382" t="s">
        <v>2324</v>
      </c>
      <c r="K599" s="382" t="s">
        <v>590</v>
      </c>
      <c r="L599" s="384">
        <v>42171</v>
      </c>
    </row>
    <row r="600" spans="1:12">
      <c r="A600" s="382" t="s">
        <v>3422</v>
      </c>
      <c r="B600" s="382" t="s">
        <v>3423</v>
      </c>
      <c r="C600" s="382" t="s">
        <v>957</v>
      </c>
      <c r="D600" s="382" t="s">
        <v>220</v>
      </c>
      <c r="F600" s="383" t="s">
        <v>13</v>
      </c>
      <c r="G600" s="382" t="s">
        <v>2323</v>
      </c>
      <c r="H600" s="382" t="s">
        <v>2323</v>
      </c>
      <c r="I600" s="382" t="s">
        <v>2319</v>
      </c>
      <c r="J600" s="382" t="s">
        <v>2324</v>
      </c>
      <c r="K600" s="382" t="s">
        <v>957</v>
      </c>
      <c r="L600" s="384">
        <v>42172</v>
      </c>
    </row>
    <row r="601" spans="1:12">
      <c r="A601" s="382" t="s">
        <v>3424</v>
      </c>
      <c r="B601" s="382" t="s">
        <v>3425</v>
      </c>
      <c r="C601" s="382" t="s">
        <v>27</v>
      </c>
      <c r="D601" s="382" t="s">
        <v>2333</v>
      </c>
      <c r="F601" s="383" t="s">
        <v>13</v>
      </c>
      <c r="G601" s="382" t="s">
        <v>2323</v>
      </c>
      <c r="H601" s="382" t="s">
        <v>2323</v>
      </c>
      <c r="I601" s="382" t="s">
        <v>2319</v>
      </c>
      <c r="J601" s="382" t="s">
        <v>2320</v>
      </c>
      <c r="K601" s="382" t="s">
        <v>2330</v>
      </c>
      <c r="L601" s="384">
        <v>42171</v>
      </c>
    </row>
    <row r="602" spans="1:12">
      <c r="A602" s="382" t="s">
        <v>3426</v>
      </c>
      <c r="B602" s="382" t="s">
        <v>3427</v>
      </c>
      <c r="C602" s="382" t="s">
        <v>27</v>
      </c>
      <c r="D602" s="382" t="s">
        <v>3428</v>
      </c>
      <c r="F602" s="383" t="s">
        <v>13</v>
      </c>
      <c r="G602" s="382" t="s">
        <v>2323</v>
      </c>
      <c r="H602" s="382" t="s">
        <v>2323</v>
      </c>
      <c r="I602" s="382" t="s">
        <v>2319</v>
      </c>
      <c r="J602" s="382" t="s">
        <v>2320</v>
      </c>
      <c r="K602" s="382" t="s">
        <v>2330</v>
      </c>
      <c r="L602" s="384">
        <v>42171</v>
      </c>
    </row>
    <row r="603" spans="1:12">
      <c r="A603" s="382" t="s">
        <v>3429</v>
      </c>
      <c r="B603" s="382" t="s">
        <v>3430</v>
      </c>
      <c r="C603" s="382" t="s">
        <v>810</v>
      </c>
      <c r="D603" s="382" t="s">
        <v>2333</v>
      </c>
      <c r="F603" s="383" t="s">
        <v>13</v>
      </c>
      <c r="G603" s="382" t="s">
        <v>2323</v>
      </c>
      <c r="H603" s="382" t="s">
        <v>2323</v>
      </c>
      <c r="I603" s="382" t="s">
        <v>2319</v>
      </c>
      <c r="J603" s="382" t="s">
        <v>2324</v>
      </c>
      <c r="K603" s="382" t="s">
        <v>810</v>
      </c>
      <c r="L603" s="384">
        <v>42172</v>
      </c>
    </row>
    <row r="604" spans="1:12">
      <c r="A604" s="382" t="s">
        <v>3431</v>
      </c>
      <c r="B604" s="382" t="s">
        <v>3432</v>
      </c>
      <c r="C604" s="382" t="s">
        <v>957</v>
      </c>
      <c r="D604" s="382" t="s">
        <v>2317</v>
      </c>
      <c r="F604" s="383" t="s">
        <v>13</v>
      </c>
      <c r="G604" s="382" t="s">
        <v>2323</v>
      </c>
      <c r="H604" s="382" t="s">
        <v>2323</v>
      </c>
      <c r="I604" s="382" t="s">
        <v>2319</v>
      </c>
      <c r="J604" s="382" t="s">
        <v>2324</v>
      </c>
      <c r="K604" s="382" t="s">
        <v>957</v>
      </c>
      <c r="L604" s="384">
        <v>42172</v>
      </c>
    </row>
    <row r="605" spans="1:12">
      <c r="A605" s="382" t="s">
        <v>3433</v>
      </c>
      <c r="B605" s="382" t="s">
        <v>3434</v>
      </c>
      <c r="C605" s="382" t="s">
        <v>1846</v>
      </c>
      <c r="D605" s="382" t="s">
        <v>2329</v>
      </c>
      <c r="F605" s="383" t="s">
        <v>13</v>
      </c>
      <c r="G605" s="382" t="s">
        <v>2323</v>
      </c>
      <c r="H605" s="382" t="s">
        <v>2323</v>
      </c>
      <c r="I605" s="382" t="s">
        <v>2319</v>
      </c>
      <c r="J605" s="382" t="s">
        <v>2324</v>
      </c>
      <c r="K605" s="382" t="s">
        <v>1846</v>
      </c>
      <c r="L605" s="384">
        <v>42171</v>
      </c>
    </row>
    <row r="606" spans="1:12">
      <c r="A606" s="382" t="s">
        <v>3435</v>
      </c>
      <c r="B606" s="382" t="s">
        <v>3436</v>
      </c>
      <c r="C606" s="382" t="s">
        <v>101</v>
      </c>
      <c r="D606" s="382" t="s">
        <v>594</v>
      </c>
      <c r="F606" s="383" t="s">
        <v>13</v>
      </c>
      <c r="G606" s="382" t="s">
        <v>2323</v>
      </c>
      <c r="H606" s="382" t="s">
        <v>2323</v>
      </c>
      <c r="I606" s="382" t="s">
        <v>2319</v>
      </c>
      <c r="J606" s="382" t="s">
        <v>2324</v>
      </c>
      <c r="K606" s="382" t="s">
        <v>101</v>
      </c>
      <c r="L606" s="384">
        <v>42171</v>
      </c>
    </row>
    <row r="607" spans="1:12">
      <c r="A607" s="382" t="s">
        <v>3437</v>
      </c>
      <c r="B607" s="382" t="s">
        <v>3438</v>
      </c>
      <c r="C607" s="382" t="s">
        <v>1846</v>
      </c>
      <c r="D607" s="382" t="s">
        <v>2329</v>
      </c>
      <c r="F607" s="383" t="s">
        <v>13</v>
      </c>
      <c r="G607" s="382" t="s">
        <v>2323</v>
      </c>
      <c r="H607" s="382" t="s">
        <v>2323</v>
      </c>
      <c r="I607" s="382" t="s">
        <v>2319</v>
      </c>
      <c r="J607" s="382" t="s">
        <v>2324</v>
      </c>
      <c r="K607" s="382" t="s">
        <v>1846</v>
      </c>
      <c r="L607" s="384">
        <v>42173</v>
      </c>
    </row>
    <row r="608" spans="1:12">
      <c r="A608" s="382" t="s">
        <v>3439</v>
      </c>
      <c r="B608" s="382" t="s">
        <v>3440</v>
      </c>
      <c r="C608" s="382" t="s">
        <v>101</v>
      </c>
      <c r="D608" s="382" t="s">
        <v>2317</v>
      </c>
      <c r="F608" s="383" t="s">
        <v>13</v>
      </c>
      <c r="G608" s="382" t="s">
        <v>2323</v>
      </c>
      <c r="H608" s="382" t="s">
        <v>2323</v>
      </c>
      <c r="I608" s="382" t="s">
        <v>2319</v>
      </c>
      <c r="J608" s="382" t="s">
        <v>2324</v>
      </c>
      <c r="K608" s="382" t="s">
        <v>101</v>
      </c>
      <c r="L608" s="384">
        <v>42171</v>
      </c>
    </row>
    <row r="609" spans="1:12">
      <c r="A609" s="382" t="s">
        <v>3441</v>
      </c>
      <c r="B609" s="382" t="s">
        <v>3442</v>
      </c>
      <c r="C609" s="382" t="s">
        <v>1846</v>
      </c>
      <c r="D609" s="382" t="s">
        <v>2317</v>
      </c>
      <c r="F609" s="383" t="s">
        <v>13</v>
      </c>
      <c r="G609" s="382" t="s">
        <v>2323</v>
      </c>
      <c r="H609" s="382" t="s">
        <v>2323</v>
      </c>
      <c r="I609" s="382" t="s">
        <v>2319</v>
      </c>
      <c r="J609" s="382" t="s">
        <v>2320</v>
      </c>
      <c r="K609" s="382" t="s">
        <v>1846</v>
      </c>
      <c r="L609" s="384">
        <v>42173</v>
      </c>
    </row>
    <row r="610" spans="1:12">
      <c r="A610" s="382" t="s">
        <v>3443</v>
      </c>
      <c r="B610" s="382" t="s">
        <v>3444</v>
      </c>
      <c r="C610" s="382" t="s">
        <v>27</v>
      </c>
      <c r="D610" s="382" t="s">
        <v>2329</v>
      </c>
      <c r="F610" s="383" t="s">
        <v>13</v>
      </c>
      <c r="G610" s="382" t="s">
        <v>2323</v>
      </c>
      <c r="H610" s="382" t="s">
        <v>2323</v>
      </c>
      <c r="I610" s="382" t="s">
        <v>2319</v>
      </c>
      <c r="J610" s="382" t="s">
        <v>2320</v>
      </c>
      <c r="K610" s="382" t="s">
        <v>2330</v>
      </c>
      <c r="L610" s="384">
        <v>42171</v>
      </c>
    </row>
    <row r="611" spans="1:12">
      <c r="A611" s="382" t="s">
        <v>1962</v>
      </c>
      <c r="B611" s="382" t="s">
        <v>1963</v>
      </c>
      <c r="C611" s="382" t="s">
        <v>1846</v>
      </c>
      <c r="D611" s="382" t="s">
        <v>220</v>
      </c>
      <c r="F611" s="383" t="s">
        <v>13</v>
      </c>
      <c r="G611" s="382" t="s">
        <v>2323</v>
      </c>
      <c r="H611" s="382" t="s">
        <v>2323</v>
      </c>
      <c r="I611" s="382" t="s">
        <v>2319</v>
      </c>
      <c r="J611" s="382" t="s">
        <v>2324</v>
      </c>
      <c r="K611" s="382" t="s">
        <v>1846</v>
      </c>
      <c r="L611" s="384">
        <v>42171</v>
      </c>
    </row>
    <row r="612" spans="1:12">
      <c r="A612" s="382" t="s">
        <v>3445</v>
      </c>
      <c r="B612" s="382" t="s">
        <v>3446</v>
      </c>
      <c r="F612" s="383" t="s">
        <v>13</v>
      </c>
      <c r="G612" s="382" t="s">
        <v>2323</v>
      </c>
      <c r="H612" s="382" t="s">
        <v>2323</v>
      </c>
      <c r="I612" s="382" t="s">
        <v>2319</v>
      </c>
    </row>
    <row r="613" spans="1:12">
      <c r="A613" s="382" t="s">
        <v>3447</v>
      </c>
      <c r="B613" s="382" t="s">
        <v>3448</v>
      </c>
      <c r="C613" s="382" t="s">
        <v>1846</v>
      </c>
      <c r="D613" s="382" t="s">
        <v>594</v>
      </c>
      <c r="F613" s="383" t="s">
        <v>13</v>
      </c>
      <c r="G613" s="382" t="s">
        <v>2323</v>
      </c>
      <c r="H613" s="382" t="s">
        <v>2323</v>
      </c>
      <c r="I613" s="382" t="s">
        <v>2319</v>
      </c>
      <c r="J613" s="382" t="s">
        <v>2324</v>
      </c>
      <c r="K613" s="382" t="s">
        <v>1846</v>
      </c>
      <c r="L613" s="384">
        <v>42171</v>
      </c>
    </row>
    <row r="614" spans="1:12">
      <c r="A614" s="382" t="s">
        <v>3449</v>
      </c>
      <c r="B614" s="382" t="s">
        <v>3450</v>
      </c>
      <c r="C614" s="382" t="s">
        <v>27</v>
      </c>
      <c r="D614" s="382" t="s">
        <v>3451</v>
      </c>
      <c r="E614" s="382" t="s">
        <v>3452</v>
      </c>
      <c r="F614" s="383" t="s">
        <v>14</v>
      </c>
      <c r="G614" s="382" t="s">
        <v>2319</v>
      </c>
      <c r="H614" s="382" t="s">
        <v>2323</v>
      </c>
      <c r="I614" s="382" t="s">
        <v>2319</v>
      </c>
      <c r="J614" s="382" t="s">
        <v>2320</v>
      </c>
      <c r="K614" s="382" t="s">
        <v>2330</v>
      </c>
      <c r="L614" s="384">
        <v>42171</v>
      </c>
    </row>
    <row r="615" spans="1:12">
      <c r="A615" s="382" t="s">
        <v>3453</v>
      </c>
      <c r="F615" s="383" t="s">
        <v>13</v>
      </c>
      <c r="G615" s="382" t="s">
        <v>2323</v>
      </c>
      <c r="H615" s="382" t="s">
        <v>2323</v>
      </c>
      <c r="I615" s="382" t="s">
        <v>2319</v>
      </c>
    </row>
    <row r="616" spans="1:12">
      <c r="A616" s="382" t="s">
        <v>3454</v>
      </c>
      <c r="B616" s="382" t="s">
        <v>3455</v>
      </c>
      <c r="C616" s="382" t="s">
        <v>1621</v>
      </c>
      <c r="D616" s="382" t="s">
        <v>2317</v>
      </c>
      <c r="F616" s="383" t="s">
        <v>13</v>
      </c>
      <c r="G616" s="382" t="s">
        <v>2323</v>
      </c>
      <c r="H616" s="382" t="s">
        <v>2323</v>
      </c>
      <c r="I616" s="382" t="s">
        <v>2319</v>
      </c>
      <c r="J616" s="382" t="s">
        <v>2324</v>
      </c>
      <c r="K616" s="382" t="s">
        <v>1621</v>
      </c>
      <c r="L616" s="384">
        <v>42171</v>
      </c>
    </row>
    <row r="617" spans="1:12">
      <c r="A617" s="382" t="s">
        <v>3456</v>
      </c>
      <c r="B617" s="382" t="s">
        <v>3457</v>
      </c>
      <c r="C617" s="382" t="s">
        <v>957</v>
      </c>
      <c r="D617" s="382" t="s">
        <v>594</v>
      </c>
      <c r="E617" s="382" t="s">
        <v>2367</v>
      </c>
      <c r="F617" s="383" t="s">
        <v>24</v>
      </c>
      <c r="G617" s="382" t="s">
        <v>2319</v>
      </c>
      <c r="H617" s="382" t="s">
        <v>2323</v>
      </c>
      <c r="I617" s="382" t="s">
        <v>2319</v>
      </c>
      <c r="J617" s="382" t="s">
        <v>2324</v>
      </c>
      <c r="K617" s="382" t="s">
        <v>957</v>
      </c>
      <c r="L617" s="384">
        <v>42172</v>
      </c>
    </row>
    <row r="618" spans="1:12">
      <c r="A618" s="382" t="s">
        <v>3458</v>
      </c>
      <c r="B618" s="382" t="s">
        <v>3459</v>
      </c>
      <c r="C618" s="382" t="s">
        <v>957</v>
      </c>
      <c r="D618" s="382" t="s">
        <v>220</v>
      </c>
      <c r="F618" s="383" t="s">
        <v>13</v>
      </c>
      <c r="G618" s="382" t="s">
        <v>2323</v>
      </c>
      <c r="H618" s="382" t="s">
        <v>2323</v>
      </c>
      <c r="I618" s="382" t="s">
        <v>2319</v>
      </c>
      <c r="J618" s="382" t="s">
        <v>2324</v>
      </c>
      <c r="K618" s="382" t="s">
        <v>957</v>
      </c>
      <c r="L618" s="384">
        <v>42172</v>
      </c>
    </row>
    <row r="619" spans="1:12">
      <c r="A619" s="382" t="s">
        <v>3460</v>
      </c>
      <c r="B619" s="382" t="s">
        <v>3461</v>
      </c>
      <c r="C619" s="382" t="s">
        <v>101</v>
      </c>
      <c r="D619" s="382" t="s">
        <v>2317</v>
      </c>
      <c r="F619" s="383" t="s">
        <v>13</v>
      </c>
      <c r="G619" s="382" t="s">
        <v>2323</v>
      </c>
      <c r="H619" s="382" t="s">
        <v>2323</v>
      </c>
      <c r="I619" s="382" t="s">
        <v>2319</v>
      </c>
      <c r="J619" s="382" t="s">
        <v>2324</v>
      </c>
      <c r="K619" s="382" t="s">
        <v>101</v>
      </c>
      <c r="L619" s="384">
        <v>42171</v>
      </c>
    </row>
    <row r="620" spans="1:12">
      <c r="A620" s="382" t="s">
        <v>3462</v>
      </c>
      <c r="B620" s="382" t="s">
        <v>3463</v>
      </c>
      <c r="C620" s="382" t="s">
        <v>1621</v>
      </c>
      <c r="D620" s="382" t="s">
        <v>352</v>
      </c>
      <c r="F620" s="383" t="s">
        <v>13</v>
      </c>
      <c r="G620" s="382" t="s">
        <v>2323</v>
      </c>
      <c r="H620" s="382" t="s">
        <v>2323</v>
      </c>
      <c r="I620" s="382" t="s">
        <v>2319</v>
      </c>
      <c r="J620" s="382" t="s">
        <v>2324</v>
      </c>
      <c r="K620" s="382" t="s">
        <v>1621</v>
      </c>
      <c r="L620" s="384">
        <v>42171</v>
      </c>
    </row>
    <row r="621" spans="1:12">
      <c r="A621" s="382" t="s">
        <v>3464</v>
      </c>
      <c r="B621" s="382" t="s">
        <v>3465</v>
      </c>
      <c r="C621" s="382" t="s">
        <v>1621</v>
      </c>
      <c r="D621" s="382" t="s">
        <v>2329</v>
      </c>
      <c r="F621" s="383" t="s">
        <v>13</v>
      </c>
      <c r="G621" s="382" t="s">
        <v>2323</v>
      </c>
      <c r="H621" s="382" t="s">
        <v>2323</v>
      </c>
      <c r="I621" s="382" t="s">
        <v>2319</v>
      </c>
      <c r="J621" s="382" t="s">
        <v>2324</v>
      </c>
      <c r="K621" s="382" t="s">
        <v>1621</v>
      </c>
      <c r="L621" s="384">
        <v>42171</v>
      </c>
    </row>
    <row r="622" spans="1:12">
      <c r="A622" s="382" t="s">
        <v>3466</v>
      </c>
      <c r="B622" s="382" t="s">
        <v>3467</v>
      </c>
      <c r="C622" s="382" t="s">
        <v>1621</v>
      </c>
      <c r="D622" s="382" t="s">
        <v>220</v>
      </c>
      <c r="F622" s="383" t="s">
        <v>13</v>
      </c>
      <c r="G622" s="382" t="s">
        <v>2323</v>
      </c>
      <c r="H622" s="382" t="s">
        <v>2323</v>
      </c>
      <c r="I622" s="382" t="s">
        <v>2319</v>
      </c>
      <c r="J622" s="382" t="s">
        <v>2324</v>
      </c>
      <c r="K622" s="382" t="s">
        <v>1621</v>
      </c>
      <c r="L622" s="384">
        <v>42171</v>
      </c>
    </row>
    <row r="623" spans="1:12">
      <c r="A623" s="382" t="s">
        <v>3468</v>
      </c>
      <c r="B623" s="382" t="s">
        <v>3469</v>
      </c>
      <c r="C623" s="382" t="s">
        <v>1323</v>
      </c>
      <c r="D623" s="382" t="s">
        <v>2333</v>
      </c>
      <c r="F623" s="383" t="s">
        <v>13</v>
      </c>
      <c r="G623" s="382" t="s">
        <v>2323</v>
      </c>
      <c r="H623" s="382" t="s">
        <v>2323</v>
      </c>
      <c r="I623" s="382" t="s">
        <v>2319</v>
      </c>
      <c r="J623" s="382" t="s">
        <v>2324</v>
      </c>
      <c r="K623" s="382" t="s">
        <v>2346</v>
      </c>
      <c r="L623" s="384">
        <v>42172</v>
      </c>
    </row>
    <row r="624" spans="1:12">
      <c r="A624" s="382" t="s">
        <v>3470</v>
      </c>
      <c r="B624" s="382" t="s">
        <v>3471</v>
      </c>
      <c r="C624" s="382" t="s">
        <v>1253</v>
      </c>
      <c r="D624" s="382" t="s">
        <v>2329</v>
      </c>
      <c r="F624" s="383" t="s">
        <v>13</v>
      </c>
      <c r="G624" s="382" t="s">
        <v>2323</v>
      </c>
      <c r="H624" s="382" t="s">
        <v>2323</v>
      </c>
      <c r="I624" s="382" t="s">
        <v>2319</v>
      </c>
      <c r="J624" s="382" t="s">
        <v>2324</v>
      </c>
      <c r="K624" s="382" t="s">
        <v>1621</v>
      </c>
      <c r="L624" s="384">
        <v>42171</v>
      </c>
    </row>
    <row r="625" spans="1:12">
      <c r="A625" s="382" t="s">
        <v>3472</v>
      </c>
      <c r="B625" s="382" t="s">
        <v>3473</v>
      </c>
      <c r="C625" s="382" t="s">
        <v>1846</v>
      </c>
      <c r="F625" s="383" t="s">
        <v>13</v>
      </c>
      <c r="G625" s="382" t="s">
        <v>2323</v>
      </c>
      <c r="H625" s="382" t="s">
        <v>2323</v>
      </c>
      <c r="I625" s="382" t="s">
        <v>2319</v>
      </c>
      <c r="J625" s="382" t="s">
        <v>2324</v>
      </c>
      <c r="K625" s="382" t="s">
        <v>1846</v>
      </c>
      <c r="L625" s="384">
        <v>42171</v>
      </c>
    </row>
    <row r="626" spans="1:12">
      <c r="A626" s="382" t="s">
        <v>3474</v>
      </c>
      <c r="B626" s="382" t="s">
        <v>3475</v>
      </c>
      <c r="C626" s="382" t="s">
        <v>1846</v>
      </c>
      <c r="D626" s="382" t="s">
        <v>594</v>
      </c>
      <c r="F626" s="383" t="s">
        <v>13</v>
      </c>
      <c r="G626" s="382" t="s">
        <v>2323</v>
      </c>
      <c r="H626" s="382" t="s">
        <v>2323</v>
      </c>
      <c r="I626" s="382" t="s">
        <v>2319</v>
      </c>
      <c r="J626" s="382" t="s">
        <v>2324</v>
      </c>
      <c r="K626" s="382" t="s">
        <v>1846</v>
      </c>
      <c r="L626" s="384">
        <v>42171</v>
      </c>
    </row>
    <row r="627" spans="1:12">
      <c r="A627" s="382" t="s">
        <v>3476</v>
      </c>
      <c r="B627" s="382" t="s">
        <v>3477</v>
      </c>
      <c r="C627" s="382" t="s">
        <v>27</v>
      </c>
      <c r="D627" s="382" t="s">
        <v>2317</v>
      </c>
      <c r="F627" s="383" t="s">
        <v>13</v>
      </c>
      <c r="G627" s="382" t="s">
        <v>2323</v>
      </c>
      <c r="H627" s="382" t="s">
        <v>2323</v>
      </c>
      <c r="I627" s="382" t="s">
        <v>2319</v>
      </c>
      <c r="J627" s="382" t="s">
        <v>2320</v>
      </c>
      <c r="K627" s="382" t="s">
        <v>2330</v>
      </c>
      <c r="L627" s="384">
        <v>42171</v>
      </c>
    </row>
    <row r="628" spans="1:12">
      <c r="A628" s="382" t="s">
        <v>3478</v>
      </c>
      <c r="B628" s="382" t="s">
        <v>3479</v>
      </c>
      <c r="C628" s="382" t="s">
        <v>810</v>
      </c>
      <c r="D628" s="382" t="s">
        <v>2329</v>
      </c>
      <c r="F628" s="383" t="s">
        <v>13</v>
      </c>
      <c r="G628" s="382" t="s">
        <v>2323</v>
      </c>
      <c r="H628" s="382" t="s">
        <v>2323</v>
      </c>
      <c r="I628" s="382" t="s">
        <v>2319</v>
      </c>
      <c r="J628" s="382" t="s">
        <v>2324</v>
      </c>
      <c r="K628" s="382" t="s">
        <v>810</v>
      </c>
      <c r="L628" s="384">
        <v>42172</v>
      </c>
    </row>
    <row r="629" spans="1:12">
      <c r="A629" s="382" t="s">
        <v>69</v>
      </c>
      <c r="B629" s="382" t="s">
        <v>70</v>
      </c>
      <c r="C629" s="382" t="s">
        <v>31</v>
      </c>
      <c r="D629" s="382" t="s">
        <v>2422</v>
      </c>
      <c r="E629" s="382" t="s">
        <v>30</v>
      </c>
      <c r="F629" s="383" t="s">
        <v>30</v>
      </c>
      <c r="G629" s="382" t="s">
        <v>2319</v>
      </c>
      <c r="H629" s="382" t="s">
        <v>2319</v>
      </c>
      <c r="I629" s="382" t="s">
        <v>2319</v>
      </c>
      <c r="J629" s="382" t="s">
        <v>2324</v>
      </c>
      <c r="K629" s="382" t="s">
        <v>810</v>
      </c>
      <c r="L629" s="384">
        <v>42172</v>
      </c>
    </row>
    <row r="630" spans="1:12">
      <c r="A630" s="382" t="s">
        <v>3480</v>
      </c>
      <c r="B630" s="382" t="s">
        <v>3481</v>
      </c>
      <c r="C630" s="382" t="s">
        <v>590</v>
      </c>
      <c r="D630" s="382" t="s">
        <v>2317</v>
      </c>
      <c r="F630" s="383" t="s">
        <v>13</v>
      </c>
      <c r="G630" s="382" t="s">
        <v>2323</v>
      </c>
      <c r="H630" s="382" t="s">
        <v>2323</v>
      </c>
      <c r="I630" s="382" t="s">
        <v>2319</v>
      </c>
      <c r="J630" s="382" t="s">
        <v>2320</v>
      </c>
      <c r="K630" s="382" t="s">
        <v>590</v>
      </c>
      <c r="L630" s="384">
        <v>42171</v>
      </c>
    </row>
    <row r="631" spans="1:12">
      <c r="A631" s="382" t="s">
        <v>1966</v>
      </c>
      <c r="B631" s="382" t="s">
        <v>1967</v>
      </c>
      <c r="C631" s="382" t="s">
        <v>1846</v>
      </c>
      <c r="D631" s="382" t="s">
        <v>2317</v>
      </c>
      <c r="F631" s="383" t="s">
        <v>13</v>
      </c>
      <c r="G631" s="382" t="s">
        <v>2323</v>
      </c>
      <c r="H631" s="382" t="s">
        <v>2323</v>
      </c>
      <c r="I631" s="382" t="s">
        <v>2319</v>
      </c>
      <c r="J631" s="382" t="s">
        <v>2324</v>
      </c>
      <c r="K631" s="382" t="s">
        <v>2343</v>
      </c>
      <c r="L631" s="384">
        <v>42172</v>
      </c>
    </row>
    <row r="632" spans="1:12">
      <c r="A632" s="382" t="s">
        <v>3482</v>
      </c>
      <c r="B632" s="382" t="s">
        <v>3483</v>
      </c>
      <c r="C632" s="382" t="s">
        <v>354</v>
      </c>
      <c r="D632" s="382" t="s">
        <v>2333</v>
      </c>
      <c r="F632" s="383" t="s">
        <v>13</v>
      </c>
      <c r="G632" s="382" t="s">
        <v>2323</v>
      </c>
      <c r="H632" s="382" t="s">
        <v>2323</v>
      </c>
      <c r="I632" s="382" t="s">
        <v>2319</v>
      </c>
      <c r="J632" s="382" t="s">
        <v>2320</v>
      </c>
      <c r="K632" s="382" t="s">
        <v>2330</v>
      </c>
      <c r="L632" s="384">
        <v>42171</v>
      </c>
    </row>
    <row r="633" spans="1:12">
      <c r="A633" s="382" t="s">
        <v>3484</v>
      </c>
      <c r="B633" s="382" t="s">
        <v>3485</v>
      </c>
      <c r="C633" s="382" t="s">
        <v>1846</v>
      </c>
      <c r="D633" s="382" t="s">
        <v>2317</v>
      </c>
      <c r="F633" s="383" t="s">
        <v>13</v>
      </c>
      <c r="G633" s="382" t="s">
        <v>2323</v>
      </c>
      <c r="H633" s="382" t="s">
        <v>2323</v>
      </c>
      <c r="I633" s="382" t="s">
        <v>2319</v>
      </c>
      <c r="J633" s="382" t="s">
        <v>2320</v>
      </c>
      <c r="K633" s="382" t="s">
        <v>1846</v>
      </c>
      <c r="L633" s="384">
        <v>42171</v>
      </c>
    </row>
    <row r="634" spans="1:12">
      <c r="A634" s="382" t="s">
        <v>3486</v>
      </c>
      <c r="B634" s="382" t="s">
        <v>3487</v>
      </c>
      <c r="C634" s="382" t="s">
        <v>957</v>
      </c>
      <c r="D634" s="382" t="s">
        <v>2366</v>
      </c>
      <c r="F634" s="383" t="s">
        <v>13</v>
      </c>
      <c r="G634" s="382" t="s">
        <v>2323</v>
      </c>
      <c r="H634" s="382" t="s">
        <v>2323</v>
      </c>
      <c r="I634" s="382" t="s">
        <v>2319</v>
      </c>
      <c r="J634" s="382" t="s">
        <v>2320</v>
      </c>
      <c r="K634" s="382" t="s">
        <v>957</v>
      </c>
      <c r="L634" s="384">
        <v>42172</v>
      </c>
    </row>
    <row r="635" spans="1:12">
      <c r="A635" s="382" t="s">
        <v>3488</v>
      </c>
      <c r="B635" s="382" t="s">
        <v>3489</v>
      </c>
      <c r="C635" s="382" t="s">
        <v>590</v>
      </c>
      <c r="D635" s="382" t="s">
        <v>2333</v>
      </c>
      <c r="F635" s="383" t="s">
        <v>13</v>
      </c>
      <c r="G635" s="382" t="s">
        <v>2323</v>
      </c>
      <c r="H635" s="382" t="s">
        <v>2323</v>
      </c>
      <c r="I635" s="382" t="s">
        <v>2319</v>
      </c>
      <c r="J635" s="382" t="s">
        <v>2324</v>
      </c>
      <c r="K635" s="382" t="s">
        <v>2354</v>
      </c>
      <c r="L635" s="384">
        <v>42172</v>
      </c>
    </row>
    <row r="636" spans="1:12">
      <c r="A636" s="382" t="s">
        <v>3490</v>
      </c>
      <c r="B636" s="382" t="s">
        <v>3491</v>
      </c>
      <c r="C636" s="382" t="s">
        <v>957</v>
      </c>
      <c r="D636" s="382" t="s">
        <v>594</v>
      </c>
      <c r="F636" s="383" t="s">
        <v>13</v>
      </c>
      <c r="G636" s="382" t="s">
        <v>2323</v>
      </c>
      <c r="H636" s="382" t="s">
        <v>2323</v>
      </c>
      <c r="I636" s="382" t="s">
        <v>2319</v>
      </c>
      <c r="J636" s="382" t="s">
        <v>2320</v>
      </c>
      <c r="K636" s="382" t="s">
        <v>957</v>
      </c>
      <c r="L636" s="384">
        <v>42172</v>
      </c>
    </row>
    <row r="637" spans="1:12">
      <c r="A637" s="382" t="s">
        <v>3492</v>
      </c>
      <c r="B637" s="382" t="s">
        <v>3493</v>
      </c>
      <c r="C637" s="382" t="s">
        <v>101</v>
      </c>
      <c r="D637" s="382" t="s">
        <v>2317</v>
      </c>
      <c r="F637" s="383" t="s">
        <v>13</v>
      </c>
      <c r="G637" s="382" t="s">
        <v>2323</v>
      </c>
      <c r="H637" s="382" t="s">
        <v>2323</v>
      </c>
      <c r="I637" s="382" t="s">
        <v>2319</v>
      </c>
      <c r="J637" s="382" t="s">
        <v>2324</v>
      </c>
      <c r="K637" s="382" t="s">
        <v>101</v>
      </c>
      <c r="L637" s="384">
        <v>42173</v>
      </c>
    </row>
    <row r="638" spans="1:12">
      <c r="A638" s="382" t="s">
        <v>3494</v>
      </c>
      <c r="B638" s="382" t="s">
        <v>3495</v>
      </c>
      <c r="C638" s="382" t="s">
        <v>1846</v>
      </c>
      <c r="D638" s="382" t="s">
        <v>2317</v>
      </c>
      <c r="F638" s="383" t="s">
        <v>13</v>
      </c>
      <c r="G638" s="382" t="s">
        <v>2323</v>
      </c>
      <c r="H638" s="382" t="s">
        <v>2323</v>
      </c>
      <c r="I638" s="382" t="s">
        <v>2319</v>
      </c>
      <c r="J638" s="382" t="s">
        <v>2324</v>
      </c>
      <c r="K638" s="382" t="s">
        <v>2343</v>
      </c>
      <c r="L638" s="384">
        <v>42172</v>
      </c>
    </row>
    <row r="639" spans="1:12">
      <c r="A639" s="382" t="s">
        <v>3496</v>
      </c>
      <c r="B639" s="382" t="s">
        <v>3497</v>
      </c>
      <c r="C639" s="382" t="s">
        <v>2343</v>
      </c>
      <c r="D639" s="382" t="s">
        <v>2317</v>
      </c>
      <c r="F639" s="383" t="s">
        <v>13</v>
      </c>
      <c r="G639" s="382" t="s">
        <v>2323</v>
      </c>
      <c r="H639" s="382" t="s">
        <v>2323</v>
      </c>
      <c r="I639" s="382" t="s">
        <v>2319</v>
      </c>
      <c r="J639" s="382" t="s">
        <v>2324</v>
      </c>
      <c r="K639" s="382" t="s">
        <v>2343</v>
      </c>
      <c r="L639" s="384">
        <v>42172</v>
      </c>
    </row>
    <row r="640" spans="1:12">
      <c r="A640" s="382" t="s">
        <v>3498</v>
      </c>
      <c r="B640" s="382" t="s">
        <v>3499</v>
      </c>
      <c r="C640" s="382" t="s">
        <v>810</v>
      </c>
      <c r="D640" s="382" t="s">
        <v>2333</v>
      </c>
      <c r="F640" s="383" t="s">
        <v>13</v>
      </c>
      <c r="G640" s="382" t="s">
        <v>2323</v>
      </c>
      <c r="H640" s="382" t="s">
        <v>2323</v>
      </c>
      <c r="I640" s="382" t="s">
        <v>2319</v>
      </c>
      <c r="J640" s="382" t="s">
        <v>2324</v>
      </c>
      <c r="K640" s="382" t="s">
        <v>810</v>
      </c>
      <c r="L640" s="384">
        <v>42172</v>
      </c>
    </row>
    <row r="641" spans="1:12">
      <c r="A641" s="382" t="s">
        <v>3500</v>
      </c>
      <c r="B641" s="382" t="s">
        <v>3501</v>
      </c>
      <c r="C641" s="382" t="s">
        <v>27</v>
      </c>
      <c r="D641" s="382" t="s">
        <v>2317</v>
      </c>
      <c r="F641" s="383" t="s">
        <v>13</v>
      </c>
      <c r="G641" s="382" t="s">
        <v>2323</v>
      </c>
      <c r="H641" s="382" t="s">
        <v>2323</v>
      </c>
      <c r="I641" s="382" t="s">
        <v>2319</v>
      </c>
      <c r="J641" s="382" t="s">
        <v>2320</v>
      </c>
      <c r="K641" s="382" t="s">
        <v>2330</v>
      </c>
      <c r="L641" s="384">
        <v>42171</v>
      </c>
    </row>
    <row r="642" spans="1:12">
      <c r="A642" s="382" t="s">
        <v>3502</v>
      </c>
      <c r="B642" s="382" t="s">
        <v>3503</v>
      </c>
      <c r="C642" s="382" t="s">
        <v>957</v>
      </c>
      <c r="D642" s="382" t="s">
        <v>2317</v>
      </c>
      <c r="F642" s="383" t="s">
        <v>13</v>
      </c>
      <c r="G642" s="382" t="s">
        <v>2323</v>
      </c>
      <c r="H642" s="382" t="s">
        <v>2323</v>
      </c>
      <c r="I642" s="382" t="s">
        <v>2319</v>
      </c>
      <c r="J642" s="382" t="s">
        <v>2320</v>
      </c>
      <c r="K642" s="382" t="s">
        <v>957</v>
      </c>
      <c r="L642" s="384">
        <v>42172</v>
      </c>
    </row>
    <row r="643" spans="1:12">
      <c r="A643" s="382" t="s">
        <v>3504</v>
      </c>
      <c r="B643" s="382" t="s">
        <v>3505</v>
      </c>
      <c r="C643" s="382" t="s">
        <v>101</v>
      </c>
      <c r="D643" s="382" t="s">
        <v>594</v>
      </c>
      <c r="F643" s="383" t="s">
        <v>13</v>
      </c>
      <c r="G643" s="382" t="s">
        <v>2323</v>
      </c>
      <c r="H643" s="382" t="s">
        <v>2323</v>
      </c>
      <c r="I643" s="382" t="s">
        <v>2319</v>
      </c>
      <c r="J643" s="382" t="s">
        <v>2320</v>
      </c>
      <c r="K643" s="382" t="s">
        <v>101</v>
      </c>
      <c r="L643" s="384">
        <v>42171</v>
      </c>
    </row>
    <row r="644" spans="1:12">
      <c r="A644" s="382" t="s">
        <v>641</v>
      </c>
      <c r="B644" s="382" t="s">
        <v>642</v>
      </c>
      <c r="C644" s="382" t="s">
        <v>590</v>
      </c>
      <c r="D644" s="382" t="s">
        <v>2317</v>
      </c>
      <c r="F644" s="383" t="s">
        <v>13</v>
      </c>
      <c r="G644" s="382" t="s">
        <v>2323</v>
      </c>
      <c r="H644" s="382" t="s">
        <v>2323</v>
      </c>
      <c r="I644" s="382" t="s">
        <v>2319</v>
      </c>
      <c r="J644" s="382" t="s">
        <v>2324</v>
      </c>
      <c r="K644" s="382" t="s">
        <v>590</v>
      </c>
      <c r="L644" s="384">
        <v>42171</v>
      </c>
    </row>
    <row r="645" spans="1:12">
      <c r="A645" s="382" t="s">
        <v>3506</v>
      </c>
      <c r="B645" s="382" t="s">
        <v>3507</v>
      </c>
      <c r="C645" s="382" t="s">
        <v>1846</v>
      </c>
      <c r="D645" s="382" t="s">
        <v>2329</v>
      </c>
      <c r="F645" s="383" t="s">
        <v>13</v>
      </c>
      <c r="G645" s="382" t="s">
        <v>2323</v>
      </c>
      <c r="H645" s="382" t="s">
        <v>2323</v>
      </c>
      <c r="I645" s="382" t="s">
        <v>2319</v>
      </c>
      <c r="J645" s="382" t="s">
        <v>2324</v>
      </c>
      <c r="K645" s="382" t="s">
        <v>1846</v>
      </c>
      <c r="L645" s="384">
        <v>42171</v>
      </c>
    </row>
    <row r="646" spans="1:12">
      <c r="A646" s="382" t="s">
        <v>3508</v>
      </c>
      <c r="B646" s="382" t="s">
        <v>3509</v>
      </c>
      <c r="C646" s="382" t="s">
        <v>2343</v>
      </c>
      <c r="D646" s="382" t="s">
        <v>2366</v>
      </c>
      <c r="F646" s="383" t="s">
        <v>13</v>
      </c>
      <c r="G646" s="382" t="s">
        <v>2323</v>
      </c>
      <c r="H646" s="382" t="s">
        <v>2323</v>
      </c>
      <c r="I646" s="382" t="s">
        <v>2319</v>
      </c>
      <c r="J646" s="382" t="s">
        <v>2324</v>
      </c>
      <c r="K646" s="382" t="s">
        <v>2343</v>
      </c>
      <c r="L646" s="384">
        <v>42172</v>
      </c>
    </row>
    <row r="647" spans="1:12">
      <c r="A647" s="382" t="s">
        <v>3510</v>
      </c>
      <c r="B647" s="382" t="s">
        <v>3511</v>
      </c>
      <c r="C647" s="382" t="s">
        <v>1621</v>
      </c>
      <c r="D647" s="382" t="s">
        <v>2329</v>
      </c>
      <c r="F647" s="383" t="s">
        <v>13</v>
      </c>
      <c r="G647" s="382" t="s">
        <v>2323</v>
      </c>
      <c r="H647" s="382" t="s">
        <v>2323</v>
      </c>
      <c r="I647" s="382" t="s">
        <v>2319</v>
      </c>
      <c r="J647" s="382" t="s">
        <v>2320</v>
      </c>
      <c r="K647" s="382" t="s">
        <v>1621</v>
      </c>
      <c r="L647" s="384">
        <v>42171</v>
      </c>
    </row>
    <row r="648" spans="1:12">
      <c r="A648" s="382" t="s">
        <v>3512</v>
      </c>
      <c r="F648" s="383" t="s">
        <v>13</v>
      </c>
      <c r="G648" s="382" t="s">
        <v>2323</v>
      </c>
      <c r="H648" s="382" t="s">
        <v>2323</v>
      </c>
      <c r="I648" s="382" t="s">
        <v>2319</v>
      </c>
    </row>
    <row r="649" spans="1:12">
      <c r="A649" s="382" t="s">
        <v>3513</v>
      </c>
      <c r="B649" s="382" t="s">
        <v>3514</v>
      </c>
      <c r="C649" s="382" t="s">
        <v>1846</v>
      </c>
      <c r="D649" s="382" t="s">
        <v>2333</v>
      </c>
      <c r="F649" s="383" t="s">
        <v>13</v>
      </c>
      <c r="G649" s="382" t="s">
        <v>2323</v>
      </c>
      <c r="H649" s="382" t="s">
        <v>2323</v>
      </c>
      <c r="I649" s="382" t="s">
        <v>2319</v>
      </c>
      <c r="J649" s="382" t="s">
        <v>2324</v>
      </c>
      <c r="K649" s="382" t="s">
        <v>1846</v>
      </c>
      <c r="L649" s="384">
        <v>42171</v>
      </c>
    </row>
    <row r="650" spans="1:12">
      <c r="A650" s="382" t="s">
        <v>3515</v>
      </c>
      <c r="B650" s="382" t="s">
        <v>3516</v>
      </c>
      <c r="C650" s="382" t="s">
        <v>957</v>
      </c>
      <c r="D650" s="382" t="s">
        <v>220</v>
      </c>
      <c r="F650" s="383" t="s">
        <v>13</v>
      </c>
      <c r="G650" s="382" t="s">
        <v>2323</v>
      </c>
      <c r="H650" s="382" t="s">
        <v>2323</v>
      </c>
      <c r="I650" s="382" t="s">
        <v>2319</v>
      </c>
      <c r="J650" s="382" t="s">
        <v>2324</v>
      </c>
      <c r="K650" s="382" t="s">
        <v>957</v>
      </c>
      <c r="L650" s="384">
        <v>42172</v>
      </c>
    </row>
    <row r="651" spans="1:12">
      <c r="A651" s="382" t="s">
        <v>433</v>
      </c>
      <c r="B651" s="382" t="s">
        <v>434</v>
      </c>
      <c r="C651" s="382" t="s">
        <v>407</v>
      </c>
      <c r="D651" s="382" t="s">
        <v>2317</v>
      </c>
      <c r="F651" s="383" t="s">
        <v>13</v>
      </c>
      <c r="G651" s="382" t="s">
        <v>2323</v>
      </c>
      <c r="H651" s="382" t="s">
        <v>2323</v>
      </c>
      <c r="I651" s="382" t="s">
        <v>2319</v>
      </c>
      <c r="J651" s="382" t="s">
        <v>2320</v>
      </c>
      <c r="K651" s="382" t="s">
        <v>2354</v>
      </c>
      <c r="L651" s="384">
        <v>42172</v>
      </c>
    </row>
    <row r="652" spans="1:12">
      <c r="A652" s="382" t="s">
        <v>870</v>
      </c>
      <c r="B652" s="382" t="s">
        <v>871</v>
      </c>
      <c r="C652" s="382" t="s">
        <v>810</v>
      </c>
      <c r="D652" s="382" t="s">
        <v>2317</v>
      </c>
      <c r="F652" s="383" t="s">
        <v>13</v>
      </c>
      <c r="G652" s="382" t="s">
        <v>2323</v>
      </c>
      <c r="H652" s="382" t="s">
        <v>2323</v>
      </c>
      <c r="I652" s="382" t="s">
        <v>2319</v>
      </c>
      <c r="J652" s="382" t="s">
        <v>2324</v>
      </c>
      <c r="K652" s="382" t="s">
        <v>810</v>
      </c>
      <c r="L652" s="384">
        <v>42172</v>
      </c>
    </row>
    <row r="653" spans="1:12">
      <c r="A653" s="382" t="s">
        <v>3517</v>
      </c>
      <c r="B653" s="382" t="s">
        <v>3518</v>
      </c>
      <c r="C653" s="382" t="s">
        <v>957</v>
      </c>
      <c r="D653" s="382" t="s">
        <v>2333</v>
      </c>
      <c r="F653" s="383" t="s">
        <v>13</v>
      </c>
      <c r="G653" s="382" t="s">
        <v>2323</v>
      </c>
      <c r="H653" s="382" t="s">
        <v>2323</v>
      </c>
      <c r="I653" s="382" t="s">
        <v>2319</v>
      </c>
      <c r="J653" s="382" t="s">
        <v>2320</v>
      </c>
      <c r="K653" s="382" t="s">
        <v>957</v>
      </c>
      <c r="L653" s="384">
        <v>42172</v>
      </c>
    </row>
    <row r="654" spans="1:12">
      <c r="A654" s="382" t="s">
        <v>3519</v>
      </c>
      <c r="B654" s="382" t="s">
        <v>3520</v>
      </c>
      <c r="C654" s="382" t="s">
        <v>2316</v>
      </c>
      <c r="D654" s="382" t="s">
        <v>220</v>
      </c>
      <c r="F654" s="383" t="s">
        <v>2318</v>
      </c>
      <c r="G654" s="382" t="s">
        <v>2319</v>
      </c>
      <c r="H654" s="382" t="s">
        <v>2319</v>
      </c>
      <c r="I654" s="382" t="s">
        <v>2319</v>
      </c>
      <c r="J654" s="382" t="s">
        <v>2320</v>
      </c>
      <c r="K654" s="382" t="s">
        <v>2316</v>
      </c>
      <c r="L654" s="384">
        <v>42174</v>
      </c>
    </row>
    <row r="655" spans="1:12">
      <c r="A655" s="382" t="s">
        <v>3521</v>
      </c>
      <c r="B655" s="382" t="s">
        <v>3522</v>
      </c>
      <c r="C655" s="382" t="s">
        <v>1621</v>
      </c>
      <c r="D655" s="382" t="s">
        <v>2317</v>
      </c>
      <c r="F655" s="383" t="s">
        <v>13</v>
      </c>
      <c r="G655" s="382" t="s">
        <v>2323</v>
      </c>
      <c r="H655" s="382" t="s">
        <v>2323</v>
      </c>
      <c r="I655" s="382" t="s">
        <v>2319</v>
      </c>
      <c r="J655" s="382" t="s">
        <v>2324</v>
      </c>
      <c r="K655" s="382" t="s">
        <v>1621</v>
      </c>
      <c r="L655" s="384">
        <v>42171</v>
      </c>
    </row>
    <row r="656" spans="1:12">
      <c r="A656" s="382" t="s">
        <v>3523</v>
      </c>
      <c r="B656" s="382" t="s">
        <v>3524</v>
      </c>
      <c r="C656" s="382" t="s">
        <v>957</v>
      </c>
      <c r="D656" s="382" t="s">
        <v>220</v>
      </c>
      <c r="F656" s="383" t="s">
        <v>13</v>
      </c>
      <c r="G656" s="382" t="s">
        <v>2323</v>
      </c>
      <c r="H656" s="382" t="s">
        <v>2323</v>
      </c>
      <c r="I656" s="382" t="s">
        <v>2319</v>
      </c>
      <c r="J656" s="382" t="s">
        <v>2324</v>
      </c>
      <c r="K656" s="382" t="s">
        <v>957</v>
      </c>
      <c r="L656" s="384">
        <v>42172</v>
      </c>
    </row>
    <row r="657" spans="1:12">
      <c r="A657" s="382" t="s">
        <v>3525</v>
      </c>
      <c r="B657" s="382" t="s">
        <v>3526</v>
      </c>
      <c r="C657" s="382" t="s">
        <v>957</v>
      </c>
      <c r="D657" s="382" t="s">
        <v>2317</v>
      </c>
      <c r="F657" s="383" t="s">
        <v>13</v>
      </c>
      <c r="G657" s="382" t="s">
        <v>2323</v>
      </c>
      <c r="H657" s="382" t="s">
        <v>2323</v>
      </c>
      <c r="I657" s="382" t="s">
        <v>2319</v>
      </c>
      <c r="J657" s="382" t="s">
        <v>2324</v>
      </c>
      <c r="K657" s="382" t="s">
        <v>957</v>
      </c>
      <c r="L657" s="384">
        <v>42172</v>
      </c>
    </row>
    <row r="658" spans="1:12">
      <c r="A658" s="382" t="s">
        <v>3527</v>
      </c>
      <c r="B658" s="382" t="s">
        <v>3528</v>
      </c>
      <c r="C658" s="382" t="s">
        <v>590</v>
      </c>
      <c r="D658" s="382" t="s">
        <v>220</v>
      </c>
      <c r="F658" s="383" t="s">
        <v>13</v>
      </c>
      <c r="G658" s="382" t="s">
        <v>2323</v>
      </c>
      <c r="H658" s="382" t="s">
        <v>2323</v>
      </c>
      <c r="I658" s="382" t="s">
        <v>2319</v>
      </c>
      <c r="J658" s="382" t="s">
        <v>2324</v>
      </c>
      <c r="K658" s="382" t="s">
        <v>590</v>
      </c>
      <c r="L658" s="384">
        <v>42171</v>
      </c>
    </row>
    <row r="659" spans="1:12">
      <c r="A659" s="382" t="s">
        <v>3529</v>
      </c>
      <c r="B659" s="382" t="s">
        <v>3530</v>
      </c>
      <c r="C659" s="382" t="s">
        <v>27</v>
      </c>
      <c r="D659" s="382" t="s">
        <v>2317</v>
      </c>
      <c r="F659" s="383" t="s">
        <v>13</v>
      </c>
      <c r="G659" s="382" t="s">
        <v>2323</v>
      </c>
      <c r="H659" s="382" t="s">
        <v>2323</v>
      </c>
      <c r="I659" s="382" t="s">
        <v>2319</v>
      </c>
      <c r="J659" s="382" t="s">
        <v>2320</v>
      </c>
      <c r="K659" s="382" t="s">
        <v>2330</v>
      </c>
      <c r="L659" s="384">
        <v>42171</v>
      </c>
    </row>
    <row r="660" spans="1:12">
      <c r="A660" s="382" t="s">
        <v>3531</v>
      </c>
      <c r="B660" s="382" t="s">
        <v>3532</v>
      </c>
      <c r="C660" s="382" t="s">
        <v>1846</v>
      </c>
      <c r="D660" s="382" t="s">
        <v>2333</v>
      </c>
      <c r="F660" s="383" t="s">
        <v>13</v>
      </c>
      <c r="G660" s="382" t="s">
        <v>2323</v>
      </c>
      <c r="H660" s="382" t="s">
        <v>2323</v>
      </c>
      <c r="I660" s="382" t="s">
        <v>2319</v>
      </c>
      <c r="J660" s="382" t="s">
        <v>2324</v>
      </c>
      <c r="K660" s="382" t="s">
        <v>1846</v>
      </c>
      <c r="L660" s="384">
        <v>42171</v>
      </c>
    </row>
    <row r="661" spans="1:12">
      <c r="A661" s="382" t="s">
        <v>3533</v>
      </c>
      <c r="B661" s="382" t="s">
        <v>3534</v>
      </c>
      <c r="C661" s="382" t="s">
        <v>101</v>
      </c>
      <c r="D661" s="382" t="s">
        <v>2317</v>
      </c>
      <c r="F661" s="383" t="s">
        <v>13</v>
      </c>
      <c r="G661" s="382" t="s">
        <v>2323</v>
      </c>
      <c r="H661" s="382" t="s">
        <v>2323</v>
      </c>
      <c r="I661" s="382" t="s">
        <v>2319</v>
      </c>
      <c r="J661" s="382" t="s">
        <v>2324</v>
      </c>
      <c r="K661" s="382" t="s">
        <v>101</v>
      </c>
      <c r="L661" s="384">
        <v>42171</v>
      </c>
    </row>
    <row r="662" spans="1:12">
      <c r="A662" s="382" t="s">
        <v>3535</v>
      </c>
      <c r="B662" s="382" t="s">
        <v>3536</v>
      </c>
      <c r="C662" s="382" t="s">
        <v>101</v>
      </c>
      <c r="D662" s="382" t="s">
        <v>2317</v>
      </c>
      <c r="F662" s="383" t="s">
        <v>13</v>
      </c>
      <c r="G662" s="382" t="s">
        <v>2323</v>
      </c>
      <c r="H662" s="382" t="s">
        <v>2323</v>
      </c>
      <c r="I662" s="382" t="s">
        <v>2319</v>
      </c>
      <c r="J662" s="382" t="s">
        <v>2324</v>
      </c>
      <c r="K662" s="382" t="s">
        <v>101</v>
      </c>
      <c r="L662" s="384">
        <v>42172</v>
      </c>
    </row>
    <row r="663" spans="1:12">
      <c r="A663" s="382" t="s">
        <v>3537</v>
      </c>
      <c r="B663" s="382" t="s">
        <v>2388</v>
      </c>
      <c r="C663" s="382" t="s">
        <v>2773</v>
      </c>
      <c r="D663" s="382" t="s">
        <v>2329</v>
      </c>
      <c r="F663" s="383" t="s">
        <v>2318</v>
      </c>
      <c r="G663" s="382" t="s">
        <v>2319</v>
      </c>
      <c r="H663" s="382" t="s">
        <v>2319</v>
      </c>
      <c r="I663" s="382" t="s">
        <v>2319</v>
      </c>
      <c r="J663" s="382" t="s">
        <v>2338</v>
      </c>
      <c r="K663" s="382" t="s">
        <v>16</v>
      </c>
      <c r="L663" s="384">
        <v>42171</v>
      </c>
    </row>
    <row r="664" spans="1:12">
      <c r="A664" s="382" t="s">
        <v>1664</v>
      </c>
      <c r="B664" s="382" t="s">
        <v>1665</v>
      </c>
      <c r="C664" s="382" t="s">
        <v>1621</v>
      </c>
      <c r="D664" s="382" t="s">
        <v>220</v>
      </c>
      <c r="F664" s="383" t="s">
        <v>13</v>
      </c>
      <c r="G664" s="382" t="s">
        <v>2323</v>
      </c>
      <c r="H664" s="382" t="s">
        <v>2323</v>
      </c>
      <c r="I664" s="382" t="s">
        <v>2319</v>
      </c>
      <c r="J664" s="382" t="s">
        <v>2324</v>
      </c>
      <c r="K664" s="382" t="s">
        <v>1621</v>
      </c>
      <c r="L664" s="384">
        <v>42171</v>
      </c>
    </row>
    <row r="665" spans="1:12">
      <c r="A665" s="382" t="s">
        <v>3538</v>
      </c>
      <c r="B665" s="382" t="s">
        <v>3539</v>
      </c>
      <c r="C665" s="382" t="s">
        <v>27</v>
      </c>
      <c r="D665" s="382" t="s">
        <v>2317</v>
      </c>
      <c r="F665" s="383" t="s">
        <v>13</v>
      </c>
      <c r="G665" s="382" t="s">
        <v>2323</v>
      </c>
      <c r="H665" s="382" t="s">
        <v>2323</v>
      </c>
      <c r="I665" s="382" t="s">
        <v>2319</v>
      </c>
      <c r="J665" s="382" t="s">
        <v>2320</v>
      </c>
      <c r="K665" s="382" t="s">
        <v>2330</v>
      </c>
      <c r="L665" s="384">
        <v>42171</v>
      </c>
    </row>
    <row r="666" spans="1:12">
      <c r="A666" s="382" t="s">
        <v>3540</v>
      </c>
      <c r="B666" s="382" t="s">
        <v>3541</v>
      </c>
      <c r="C666" s="382" t="s">
        <v>1621</v>
      </c>
      <c r="D666" s="382" t="s">
        <v>2333</v>
      </c>
      <c r="F666" s="383" t="s">
        <v>13</v>
      </c>
      <c r="G666" s="382" t="s">
        <v>2323</v>
      </c>
      <c r="H666" s="382" t="s">
        <v>2323</v>
      </c>
      <c r="I666" s="382" t="s">
        <v>2319</v>
      </c>
      <c r="J666" s="382" t="s">
        <v>2324</v>
      </c>
      <c r="K666" s="382" t="s">
        <v>1621</v>
      </c>
      <c r="L666" s="384">
        <v>42171</v>
      </c>
    </row>
    <row r="667" spans="1:12">
      <c r="A667" s="382" t="s">
        <v>3542</v>
      </c>
      <c r="B667" s="382" t="s">
        <v>3543</v>
      </c>
      <c r="C667" s="382" t="s">
        <v>1846</v>
      </c>
      <c r="D667" s="382" t="s">
        <v>2317</v>
      </c>
      <c r="F667" s="383" t="s">
        <v>13</v>
      </c>
      <c r="G667" s="382" t="s">
        <v>2323</v>
      </c>
      <c r="H667" s="382" t="s">
        <v>2323</v>
      </c>
      <c r="I667" s="382" t="s">
        <v>2319</v>
      </c>
      <c r="J667" s="382" t="s">
        <v>2324</v>
      </c>
      <c r="K667" s="382" t="s">
        <v>1846</v>
      </c>
      <c r="L667" s="384">
        <v>42173</v>
      </c>
    </row>
    <row r="668" spans="1:12">
      <c r="A668" s="382" t="s">
        <v>3544</v>
      </c>
      <c r="B668" s="382" t="s">
        <v>3545</v>
      </c>
      <c r="C668" s="382" t="s">
        <v>27</v>
      </c>
      <c r="D668" s="382" t="s">
        <v>2329</v>
      </c>
      <c r="F668" s="383" t="s">
        <v>13</v>
      </c>
      <c r="G668" s="382" t="s">
        <v>2323</v>
      </c>
      <c r="H668" s="382" t="s">
        <v>2323</v>
      </c>
      <c r="I668" s="382" t="s">
        <v>2319</v>
      </c>
      <c r="J668" s="382" t="s">
        <v>2320</v>
      </c>
      <c r="K668" s="382" t="s">
        <v>2330</v>
      </c>
      <c r="L668" s="384">
        <v>42171</v>
      </c>
    </row>
    <row r="669" spans="1:12">
      <c r="A669" s="382" t="s">
        <v>3546</v>
      </c>
      <c r="B669" s="382" t="s">
        <v>3547</v>
      </c>
      <c r="C669" s="382" t="s">
        <v>1621</v>
      </c>
      <c r="D669" s="382" t="s">
        <v>220</v>
      </c>
      <c r="F669" s="383" t="s">
        <v>13</v>
      </c>
      <c r="G669" s="382" t="s">
        <v>2323</v>
      </c>
      <c r="H669" s="382" t="s">
        <v>2323</v>
      </c>
      <c r="I669" s="382" t="s">
        <v>2319</v>
      </c>
      <c r="J669" s="382" t="s">
        <v>2324</v>
      </c>
      <c r="K669" s="382" t="s">
        <v>1621</v>
      </c>
      <c r="L669" s="384">
        <v>42171</v>
      </c>
    </row>
    <row r="670" spans="1:12">
      <c r="A670" s="382" t="s">
        <v>3548</v>
      </c>
      <c r="B670" s="382" t="s">
        <v>3549</v>
      </c>
      <c r="C670" s="382" t="s">
        <v>590</v>
      </c>
      <c r="D670" s="382" t="s">
        <v>2317</v>
      </c>
      <c r="F670" s="383" t="s">
        <v>13</v>
      </c>
      <c r="G670" s="382" t="s">
        <v>2323</v>
      </c>
      <c r="H670" s="382" t="s">
        <v>2323</v>
      </c>
      <c r="I670" s="382" t="s">
        <v>2319</v>
      </c>
      <c r="J670" s="382" t="s">
        <v>2324</v>
      </c>
      <c r="K670" s="382" t="s">
        <v>590</v>
      </c>
      <c r="L670" s="384">
        <v>42171</v>
      </c>
    </row>
    <row r="671" spans="1:12">
      <c r="A671" s="382" t="s">
        <v>3550</v>
      </c>
      <c r="B671" s="382" t="s">
        <v>3551</v>
      </c>
      <c r="C671" s="382" t="s">
        <v>1323</v>
      </c>
      <c r="D671" s="382" t="s">
        <v>2317</v>
      </c>
      <c r="F671" s="383" t="s">
        <v>13</v>
      </c>
      <c r="G671" s="382" t="s">
        <v>2323</v>
      </c>
      <c r="H671" s="382" t="s">
        <v>2323</v>
      </c>
      <c r="I671" s="382" t="s">
        <v>2319</v>
      </c>
      <c r="J671" s="382" t="s">
        <v>2324</v>
      </c>
      <c r="K671" s="382" t="s">
        <v>2346</v>
      </c>
      <c r="L671" s="384">
        <v>42172</v>
      </c>
    </row>
    <row r="672" spans="1:12">
      <c r="A672" s="382" t="s">
        <v>3552</v>
      </c>
      <c r="B672" s="382" t="s">
        <v>3553</v>
      </c>
      <c r="C672" s="382" t="s">
        <v>1621</v>
      </c>
      <c r="D672" s="382" t="s">
        <v>2329</v>
      </c>
      <c r="F672" s="383" t="s">
        <v>13</v>
      </c>
      <c r="G672" s="382" t="s">
        <v>2323</v>
      </c>
      <c r="H672" s="382" t="s">
        <v>2323</v>
      </c>
      <c r="I672" s="382" t="s">
        <v>2319</v>
      </c>
      <c r="J672" s="382" t="s">
        <v>2324</v>
      </c>
      <c r="K672" s="382" t="s">
        <v>1621</v>
      </c>
      <c r="L672" s="384">
        <v>42171</v>
      </c>
    </row>
    <row r="673" spans="1:12">
      <c r="A673" s="382" t="s">
        <v>1370</v>
      </c>
      <c r="B673" s="382" t="s">
        <v>1371</v>
      </c>
      <c r="C673" s="382" t="s">
        <v>1323</v>
      </c>
      <c r="D673" s="382" t="s">
        <v>2317</v>
      </c>
      <c r="F673" s="383" t="s">
        <v>13</v>
      </c>
      <c r="G673" s="382" t="s">
        <v>2323</v>
      </c>
      <c r="H673" s="382" t="s">
        <v>2323</v>
      </c>
      <c r="I673" s="382" t="s">
        <v>2319</v>
      </c>
      <c r="J673" s="382" t="s">
        <v>2324</v>
      </c>
      <c r="K673" s="382" t="s">
        <v>2346</v>
      </c>
      <c r="L673" s="384">
        <v>42172</v>
      </c>
    </row>
    <row r="674" spans="1:12">
      <c r="A674" s="382" t="s">
        <v>3554</v>
      </c>
      <c r="B674" s="382" t="s">
        <v>3555</v>
      </c>
      <c r="C674" s="382" t="s">
        <v>1846</v>
      </c>
      <c r="D674" s="382" t="s">
        <v>594</v>
      </c>
      <c r="F674" s="383" t="s">
        <v>13</v>
      </c>
      <c r="G674" s="382" t="s">
        <v>2323</v>
      </c>
      <c r="H674" s="382" t="s">
        <v>2323</v>
      </c>
      <c r="I674" s="382" t="s">
        <v>2319</v>
      </c>
      <c r="J674" s="382" t="s">
        <v>2324</v>
      </c>
      <c r="K674" s="382" t="s">
        <v>1846</v>
      </c>
      <c r="L674" s="384">
        <v>42171</v>
      </c>
    </row>
    <row r="675" spans="1:12">
      <c r="A675" s="382" t="s">
        <v>3556</v>
      </c>
      <c r="B675" s="382" t="s">
        <v>3557</v>
      </c>
      <c r="C675" s="382" t="s">
        <v>1846</v>
      </c>
      <c r="D675" s="382" t="s">
        <v>2317</v>
      </c>
      <c r="F675" s="383" t="s">
        <v>13</v>
      </c>
      <c r="G675" s="382" t="s">
        <v>2323</v>
      </c>
      <c r="H675" s="382" t="s">
        <v>2323</v>
      </c>
      <c r="I675" s="382" t="s">
        <v>2319</v>
      </c>
      <c r="J675" s="382" t="s">
        <v>2324</v>
      </c>
      <c r="K675" s="382" t="s">
        <v>2354</v>
      </c>
      <c r="L675" s="384">
        <v>42172</v>
      </c>
    </row>
    <row r="676" spans="1:12">
      <c r="A676" s="382" t="s">
        <v>3558</v>
      </c>
      <c r="B676" s="382" t="s">
        <v>3559</v>
      </c>
      <c r="C676" s="382" t="s">
        <v>1621</v>
      </c>
      <c r="D676" s="382" t="s">
        <v>2317</v>
      </c>
      <c r="F676" s="383" t="s">
        <v>13</v>
      </c>
      <c r="G676" s="382" t="s">
        <v>2323</v>
      </c>
      <c r="H676" s="382" t="s">
        <v>2323</v>
      </c>
      <c r="I676" s="382" t="s">
        <v>2319</v>
      </c>
      <c r="J676" s="382" t="s">
        <v>2324</v>
      </c>
      <c r="K676" s="382" t="s">
        <v>1621</v>
      </c>
      <c r="L676" s="384">
        <v>42171</v>
      </c>
    </row>
    <row r="677" spans="1:12">
      <c r="A677" s="382" t="s">
        <v>3560</v>
      </c>
      <c r="B677" s="382" t="s">
        <v>3561</v>
      </c>
      <c r="C677" s="382" t="s">
        <v>1621</v>
      </c>
      <c r="D677" s="382" t="s">
        <v>2333</v>
      </c>
      <c r="F677" s="383" t="s">
        <v>13</v>
      </c>
      <c r="G677" s="382" t="s">
        <v>2323</v>
      </c>
      <c r="H677" s="382" t="s">
        <v>2323</v>
      </c>
      <c r="I677" s="382" t="s">
        <v>2319</v>
      </c>
      <c r="J677" s="382" t="s">
        <v>2324</v>
      </c>
      <c r="K677" s="382" t="s">
        <v>1621</v>
      </c>
      <c r="L677" s="384">
        <v>42171</v>
      </c>
    </row>
    <row r="678" spans="1:12">
      <c r="A678" s="382" t="s">
        <v>1669</v>
      </c>
      <c r="B678" s="382" t="s">
        <v>1670</v>
      </c>
      <c r="C678" s="382" t="s">
        <v>1621</v>
      </c>
      <c r="D678" s="382" t="s">
        <v>220</v>
      </c>
      <c r="F678" s="383" t="s">
        <v>13</v>
      </c>
      <c r="G678" s="382" t="s">
        <v>2323</v>
      </c>
      <c r="H678" s="382" t="s">
        <v>2323</v>
      </c>
      <c r="I678" s="382" t="s">
        <v>2319</v>
      </c>
      <c r="J678" s="382" t="s">
        <v>2324</v>
      </c>
      <c r="K678" s="382" t="s">
        <v>1621</v>
      </c>
      <c r="L678" s="384">
        <v>42171</v>
      </c>
    </row>
    <row r="679" spans="1:12">
      <c r="A679" s="382" t="s">
        <v>3562</v>
      </c>
      <c r="B679" s="382" t="s">
        <v>3563</v>
      </c>
      <c r="C679" s="382" t="s">
        <v>957</v>
      </c>
      <c r="D679" s="382" t="s">
        <v>220</v>
      </c>
      <c r="F679" s="383" t="s">
        <v>13</v>
      </c>
      <c r="G679" s="382" t="s">
        <v>2323</v>
      </c>
      <c r="H679" s="382" t="s">
        <v>2323</v>
      </c>
      <c r="I679" s="382" t="s">
        <v>2319</v>
      </c>
      <c r="J679" s="382" t="s">
        <v>2320</v>
      </c>
      <c r="K679" s="382" t="s">
        <v>2354</v>
      </c>
      <c r="L679" s="384">
        <v>42172</v>
      </c>
    </row>
    <row r="680" spans="1:12">
      <c r="A680" s="382" t="s">
        <v>1004</v>
      </c>
      <c r="B680" s="382" t="s">
        <v>1005</v>
      </c>
      <c r="C680" s="382" t="s">
        <v>957</v>
      </c>
      <c r="D680" s="382" t="s">
        <v>2329</v>
      </c>
      <c r="F680" s="383" t="s">
        <v>13</v>
      </c>
      <c r="G680" s="382" t="s">
        <v>2323</v>
      </c>
      <c r="H680" s="382" t="s">
        <v>2323</v>
      </c>
      <c r="I680" s="382" t="s">
        <v>2319</v>
      </c>
      <c r="J680" s="382" t="s">
        <v>2324</v>
      </c>
      <c r="K680" s="382" t="s">
        <v>957</v>
      </c>
      <c r="L680" s="384">
        <v>42172</v>
      </c>
    </row>
    <row r="681" spans="1:12">
      <c r="A681" s="382" t="s">
        <v>3564</v>
      </c>
      <c r="B681" s="382" t="s">
        <v>3565</v>
      </c>
      <c r="F681" s="383" t="s">
        <v>13</v>
      </c>
      <c r="G681" s="382" t="s">
        <v>2323</v>
      </c>
      <c r="H681" s="382" t="s">
        <v>2323</v>
      </c>
      <c r="I681" s="382" t="s">
        <v>2319</v>
      </c>
    </row>
    <row r="682" spans="1:12">
      <c r="A682" s="382" t="s">
        <v>3566</v>
      </c>
      <c r="B682" s="382" t="s">
        <v>3567</v>
      </c>
      <c r="C682" s="382" t="s">
        <v>957</v>
      </c>
      <c r="D682" s="382" t="s">
        <v>2317</v>
      </c>
      <c r="F682" s="383" t="s">
        <v>13</v>
      </c>
      <c r="G682" s="382" t="s">
        <v>2323</v>
      </c>
      <c r="H682" s="382" t="s">
        <v>2323</v>
      </c>
      <c r="I682" s="382" t="s">
        <v>2319</v>
      </c>
      <c r="J682" s="382" t="s">
        <v>2320</v>
      </c>
      <c r="K682" s="382" t="s">
        <v>957</v>
      </c>
      <c r="L682" s="384">
        <v>42172</v>
      </c>
    </row>
    <row r="683" spans="1:12">
      <c r="A683" s="382" t="s">
        <v>58</v>
      </c>
      <c r="B683" s="382" t="s">
        <v>59</v>
      </c>
      <c r="C683" s="382" t="s">
        <v>590</v>
      </c>
      <c r="D683" s="382" t="s">
        <v>2422</v>
      </c>
      <c r="E683" s="382" t="s">
        <v>21</v>
      </c>
      <c r="F683" s="383" t="s">
        <v>21</v>
      </c>
      <c r="G683" s="382" t="s">
        <v>2319</v>
      </c>
      <c r="H683" s="382" t="s">
        <v>2319</v>
      </c>
      <c r="I683" s="382" t="s">
        <v>2319</v>
      </c>
      <c r="J683" s="382" t="s">
        <v>2571</v>
      </c>
      <c r="K683" s="382" t="s">
        <v>2343</v>
      </c>
      <c r="L683" s="384">
        <v>42172</v>
      </c>
    </row>
    <row r="684" spans="1:12">
      <c r="A684" s="382" t="s">
        <v>3568</v>
      </c>
      <c r="B684" s="382" t="s">
        <v>3569</v>
      </c>
      <c r="C684" s="382" t="s">
        <v>1621</v>
      </c>
      <c r="D684" s="382" t="s">
        <v>2317</v>
      </c>
      <c r="F684" s="383" t="s">
        <v>13</v>
      </c>
      <c r="G684" s="382" t="s">
        <v>2323</v>
      </c>
      <c r="H684" s="382" t="s">
        <v>2323</v>
      </c>
      <c r="I684" s="382" t="s">
        <v>2319</v>
      </c>
      <c r="J684" s="382" t="s">
        <v>2324</v>
      </c>
      <c r="K684" s="382" t="s">
        <v>1621</v>
      </c>
      <c r="L684" s="384">
        <v>42171</v>
      </c>
    </row>
    <row r="685" spans="1:12">
      <c r="A685" s="382" t="s">
        <v>1673</v>
      </c>
      <c r="B685" s="382" t="s">
        <v>1674</v>
      </c>
      <c r="C685" s="382" t="s">
        <v>1621</v>
      </c>
      <c r="D685" s="382" t="s">
        <v>220</v>
      </c>
      <c r="F685" s="383" t="s">
        <v>13</v>
      </c>
      <c r="G685" s="382" t="s">
        <v>2323</v>
      </c>
      <c r="H685" s="382" t="s">
        <v>2323</v>
      </c>
      <c r="I685" s="382" t="s">
        <v>2319</v>
      </c>
      <c r="J685" s="382" t="s">
        <v>2324</v>
      </c>
      <c r="K685" s="382" t="s">
        <v>2343</v>
      </c>
      <c r="L685" s="384">
        <v>42172</v>
      </c>
    </row>
    <row r="686" spans="1:12">
      <c r="A686" s="382" t="s">
        <v>1679</v>
      </c>
      <c r="B686" s="382" t="s">
        <v>1680</v>
      </c>
      <c r="C686" s="382" t="s">
        <v>1621</v>
      </c>
      <c r="D686" s="382" t="s">
        <v>220</v>
      </c>
      <c r="F686" s="383" t="s">
        <v>13</v>
      </c>
      <c r="G686" s="382" t="s">
        <v>2323</v>
      </c>
      <c r="H686" s="382" t="s">
        <v>2323</v>
      </c>
      <c r="I686" s="382" t="s">
        <v>2319</v>
      </c>
      <c r="J686" s="382" t="s">
        <v>2324</v>
      </c>
      <c r="K686" s="382" t="s">
        <v>1621</v>
      </c>
      <c r="L686" s="384">
        <v>42171</v>
      </c>
    </row>
    <row r="687" spans="1:12">
      <c r="A687" s="382" t="s">
        <v>3570</v>
      </c>
      <c r="B687" s="382" t="s">
        <v>3571</v>
      </c>
      <c r="C687" s="382" t="s">
        <v>101</v>
      </c>
      <c r="D687" s="382" t="s">
        <v>2317</v>
      </c>
      <c r="F687" s="383" t="s">
        <v>13</v>
      </c>
      <c r="G687" s="382" t="s">
        <v>2323</v>
      </c>
      <c r="H687" s="382" t="s">
        <v>2323</v>
      </c>
      <c r="I687" s="382" t="s">
        <v>2319</v>
      </c>
      <c r="J687" s="382" t="s">
        <v>2324</v>
      </c>
      <c r="K687" s="382" t="s">
        <v>101</v>
      </c>
      <c r="L687" s="384">
        <v>42171</v>
      </c>
    </row>
    <row r="688" spans="1:12">
      <c r="A688" s="382" t="s">
        <v>3572</v>
      </c>
      <c r="B688" s="382" t="s">
        <v>3573</v>
      </c>
      <c r="C688" s="382" t="s">
        <v>2336</v>
      </c>
      <c r="D688" s="382" t="s">
        <v>2366</v>
      </c>
      <c r="E688" s="382" t="s">
        <v>2337</v>
      </c>
      <c r="F688" s="383" t="s">
        <v>2337</v>
      </c>
      <c r="G688" s="382" t="s">
        <v>2319</v>
      </c>
      <c r="H688" s="382" t="s">
        <v>2323</v>
      </c>
      <c r="I688" s="382" t="s">
        <v>2319</v>
      </c>
      <c r="J688" s="382" t="s">
        <v>2338</v>
      </c>
      <c r="K688" s="382" t="s">
        <v>16</v>
      </c>
      <c r="L688" s="384">
        <v>42171</v>
      </c>
    </row>
    <row r="689" spans="1:12">
      <c r="A689" s="382" t="s">
        <v>3574</v>
      </c>
      <c r="B689" s="382" t="s">
        <v>3575</v>
      </c>
      <c r="C689" s="382" t="s">
        <v>1621</v>
      </c>
      <c r="D689" s="382" t="s">
        <v>220</v>
      </c>
      <c r="F689" s="383" t="s">
        <v>13</v>
      </c>
      <c r="G689" s="382" t="s">
        <v>2323</v>
      </c>
      <c r="H689" s="382" t="s">
        <v>2323</v>
      </c>
      <c r="I689" s="382" t="s">
        <v>2319</v>
      </c>
      <c r="J689" s="382" t="s">
        <v>2324</v>
      </c>
      <c r="K689" s="382" t="s">
        <v>1621</v>
      </c>
      <c r="L689" s="384">
        <v>42171</v>
      </c>
    </row>
    <row r="690" spans="1:12">
      <c r="A690" s="382" t="s">
        <v>3576</v>
      </c>
      <c r="B690" s="382" t="s">
        <v>3577</v>
      </c>
      <c r="C690" s="382" t="s">
        <v>957</v>
      </c>
      <c r="D690" s="382" t="s">
        <v>2333</v>
      </c>
      <c r="F690" s="383" t="s">
        <v>13</v>
      </c>
      <c r="G690" s="382" t="s">
        <v>2323</v>
      </c>
      <c r="H690" s="382" t="s">
        <v>2323</v>
      </c>
      <c r="I690" s="382" t="s">
        <v>2319</v>
      </c>
      <c r="J690" s="382" t="s">
        <v>2324</v>
      </c>
      <c r="K690" s="382" t="s">
        <v>957</v>
      </c>
      <c r="L690" s="384">
        <v>42172</v>
      </c>
    </row>
    <row r="691" spans="1:12">
      <c r="A691" s="382" t="s">
        <v>3578</v>
      </c>
      <c r="B691" s="382" t="s">
        <v>3579</v>
      </c>
      <c r="C691" s="382" t="s">
        <v>101</v>
      </c>
      <c r="D691" s="382" t="s">
        <v>2366</v>
      </c>
      <c r="F691" s="383" t="s">
        <v>13</v>
      </c>
      <c r="G691" s="382" t="s">
        <v>2323</v>
      </c>
      <c r="H691" s="382" t="s">
        <v>2323</v>
      </c>
      <c r="I691" s="382" t="s">
        <v>2319</v>
      </c>
      <c r="J691" s="382" t="s">
        <v>2320</v>
      </c>
      <c r="K691" s="382" t="s">
        <v>101</v>
      </c>
      <c r="L691" s="384">
        <v>42171</v>
      </c>
    </row>
    <row r="692" spans="1:12">
      <c r="A692" s="382" t="s">
        <v>3580</v>
      </c>
      <c r="B692" s="382" t="s">
        <v>3581</v>
      </c>
      <c r="C692" s="382" t="s">
        <v>957</v>
      </c>
      <c r="D692" s="382" t="s">
        <v>220</v>
      </c>
      <c r="F692" s="383" t="s">
        <v>13</v>
      </c>
      <c r="G692" s="382" t="s">
        <v>2323</v>
      </c>
      <c r="H692" s="382" t="s">
        <v>2323</v>
      </c>
      <c r="I692" s="382" t="s">
        <v>2319</v>
      </c>
      <c r="J692" s="382" t="s">
        <v>2324</v>
      </c>
      <c r="K692" s="382" t="s">
        <v>957</v>
      </c>
      <c r="L692" s="384">
        <v>42172</v>
      </c>
    </row>
    <row r="693" spans="1:12">
      <c r="A693" s="382" t="s">
        <v>3582</v>
      </c>
      <c r="B693" s="382" t="s">
        <v>3583</v>
      </c>
      <c r="C693" s="382" t="s">
        <v>810</v>
      </c>
      <c r="D693" s="382" t="s">
        <v>2422</v>
      </c>
      <c r="F693" s="383" t="s">
        <v>13</v>
      </c>
      <c r="G693" s="382" t="s">
        <v>2323</v>
      </c>
      <c r="H693" s="382" t="s">
        <v>2323</v>
      </c>
      <c r="I693" s="382" t="s">
        <v>2319</v>
      </c>
      <c r="J693" s="382" t="s">
        <v>2324</v>
      </c>
      <c r="K693" s="382" t="s">
        <v>810</v>
      </c>
      <c r="L693" s="384">
        <v>42172</v>
      </c>
    </row>
    <row r="694" spans="1:12">
      <c r="A694" s="382" t="s">
        <v>3584</v>
      </c>
      <c r="B694" s="382" t="s">
        <v>3585</v>
      </c>
      <c r="C694" s="382" t="s">
        <v>1846</v>
      </c>
      <c r="D694" s="382" t="s">
        <v>2333</v>
      </c>
      <c r="F694" s="383" t="s">
        <v>13</v>
      </c>
      <c r="G694" s="382" t="s">
        <v>2323</v>
      </c>
      <c r="H694" s="382" t="s">
        <v>2323</v>
      </c>
      <c r="I694" s="382" t="s">
        <v>2319</v>
      </c>
      <c r="J694" s="382" t="s">
        <v>2324</v>
      </c>
      <c r="K694" s="382" t="s">
        <v>1846</v>
      </c>
      <c r="L694" s="384">
        <v>42171</v>
      </c>
    </row>
    <row r="695" spans="1:12">
      <c r="A695" s="382" t="s">
        <v>3586</v>
      </c>
      <c r="B695" s="382" t="s">
        <v>3587</v>
      </c>
      <c r="C695" s="382" t="s">
        <v>27</v>
      </c>
      <c r="D695" s="382" t="s">
        <v>2317</v>
      </c>
      <c r="F695" s="383" t="s">
        <v>13</v>
      </c>
      <c r="G695" s="382" t="s">
        <v>2323</v>
      </c>
      <c r="H695" s="382" t="s">
        <v>2323</v>
      </c>
      <c r="I695" s="382" t="s">
        <v>2319</v>
      </c>
      <c r="J695" s="382" t="s">
        <v>2320</v>
      </c>
      <c r="K695" s="382" t="s">
        <v>2330</v>
      </c>
      <c r="L695" s="384">
        <v>42171</v>
      </c>
    </row>
    <row r="696" spans="1:12">
      <c r="A696" s="382" t="s">
        <v>3588</v>
      </c>
      <c r="B696" s="382" t="s">
        <v>3589</v>
      </c>
      <c r="C696" s="382" t="s">
        <v>1621</v>
      </c>
      <c r="D696" s="382" t="s">
        <v>2329</v>
      </c>
      <c r="F696" s="383" t="s">
        <v>13</v>
      </c>
      <c r="G696" s="382" t="s">
        <v>2323</v>
      </c>
      <c r="H696" s="382" t="s">
        <v>2323</v>
      </c>
      <c r="I696" s="382" t="s">
        <v>2319</v>
      </c>
      <c r="J696" s="382" t="s">
        <v>2324</v>
      </c>
      <c r="K696" s="382" t="s">
        <v>1621</v>
      </c>
      <c r="L696" s="384">
        <v>42171</v>
      </c>
    </row>
    <row r="697" spans="1:12">
      <c r="A697" s="382" t="s">
        <v>3590</v>
      </c>
      <c r="B697" s="382" t="s">
        <v>3591</v>
      </c>
      <c r="C697" s="382" t="s">
        <v>1621</v>
      </c>
      <c r="D697" s="382" t="s">
        <v>2317</v>
      </c>
      <c r="F697" s="383" t="s">
        <v>13</v>
      </c>
      <c r="G697" s="382" t="s">
        <v>2323</v>
      </c>
      <c r="H697" s="382" t="s">
        <v>2323</v>
      </c>
      <c r="I697" s="382" t="s">
        <v>2319</v>
      </c>
      <c r="J697" s="382" t="s">
        <v>2324</v>
      </c>
      <c r="K697" s="382" t="s">
        <v>1621</v>
      </c>
      <c r="L697" s="384">
        <v>42171</v>
      </c>
    </row>
    <row r="698" spans="1:12">
      <c r="A698" s="382" t="s">
        <v>3592</v>
      </c>
      <c r="B698" s="382" t="s">
        <v>3593</v>
      </c>
      <c r="C698" s="382" t="s">
        <v>101</v>
      </c>
      <c r="D698" s="382" t="s">
        <v>3594</v>
      </c>
      <c r="F698" s="383" t="s">
        <v>13</v>
      </c>
      <c r="G698" s="382" t="s">
        <v>2323</v>
      </c>
      <c r="H698" s="382" t="s">
        <v>2323</v>
      </c>
      <c r="I698" s="382" t="s">
        <v>2319</v>
      </c>
      <c r="J698" s="382" t="s">
        <v>2324</v>
      </c>
      <c r="K698" s="382" t="s">
        <v>101</v>
      </c>
      <c r="L698" s="384">
        <v>42171</v>
      </c>
    </row>
    <row r="699" spans="1:12">
      <c r="A699" s="382" t="s">
        <v>3595</v>
      </c>
      <c r="B699" s="382" t="s">
        <v>3596</v>
      </c>
      <c r="C699" s="382" t="s">
        <v>354</v>
      </c>
      <c r="D699" s="382" t="s">
        <v>2333</v>
      </c>
      <c r="F699" s="383" t="s">
        <v>13</v>
      </c>
      <c r="G699" s="382" t="s">
        <v>2323</v>
      </c>
      <c r="H699" s="382" t="s">
        <v>2323</v>
      </c>
      <c r="I699" s="382" t="s">
        <v>2319</v>
      </c>
      <c r="J699" s="382" t="s">
        <v>2320</v>
      </c>
      <c r="K699" s="382" t="s">
        <v>2330</v>
      </c>
      <c r="L699" s="384">
        <v>42171</v>
      </c>
    </row>
    <row r="700" spans="1:12">
      <c r="A700" s="382" t="s">
        <v>3597</v>
      </c>
      <c r="B700" s="382" t="s">
        <v>3598</v>
      </c>
      <c r="C700" s="382" t="s">
        <v>27</v>
      </c>
      <c r="D700" s="382" t="s">
        <v>2422</v>
      </c>
      <c r="F700" s="383" t="s">
        <v>13</v>
      </c>
      <c r="G700" s="382" t="s">
        <v>2323</v>
      </c>
      <c r="H700" s="382" t="s">
        <v>2323</v>
      </c>
      <c r="I700" s="382" t="s">
        <v>2319</v>
      </c>
      <c r="J700" s="382" t="s">
        <v>2320</v>
      </c>
      <c r="K700" s="382" t="s">
        <v>2330</v>
      </c>
      <c r="L700" s="384">
        <v>42171</v>
      </c>
    </row>
    <row r="701" spans="1:12">
      <c r="A701" s="382" t="s">
        <v>3599</v>
      </c>
      <c r="F701" s="383" t="s">
        <v>13</v>
      </c>
      <c r="G701" s="382" t="s">
        <v>2323</v>
      </c>
      <c r="H701" s="382" t="s">
        <v>2323</v>
      </c>
      <c r="I701" s="382" t="s">
        <v>2319</v>
      </c>
    </row>
    <row r="702" spans="1:12">
      <c r="A702" s="382" t="s">
        <v>1374</v>
      </c>
      <c r="B702" s="382" t="s">
        <v>1375</v>
      </c>
      <c r="C702" s="382" t="s">
        <v>1323</v>
      </c>
      <c r="D702" s="382" t="s">
        <v>2333</v>
      </c>
      <c r="F702" s="383" t="s">
        <v>13</v>
      </c>
      <c r="G702" s="382" t="s">
        <v>2323</v>
      </c>
      <c r="H702" s="382" t="s">
        <v>2323</v>
      </c>
      <c r="I702" s="382" t="s">
        <v>2319</v>
      </c>
      <c r="J702" s="382" t="s">
        <v>2324</v>
      </c>
      <c r="K702" s="382" t="s">
        <v>2346</v>
      </c>
      <c r="L702" s="384">
        <v>42172</v>
      </c>
    </row>
    <row r="703" spans="1:12">
      <c r="A703" s="382" t="s">
        <v>3600</v>
      </c>
      <c r="B703" s="382" t="s">
        <v>3601</v>
      </c>
      <c r="C703" s="382" t="s">
        <v>1621</v>
      </c>
      <c r="D703" s="382" t="s">
        <v>2317</v>
      </c>
      <c r="F703" s="383" t="s">
        <v>13</v>
      </c>
      <c r="G703" s="382" t="s">
        <v>2323</v>
      </c>
      <c r="H703" s="382" t="s">
        <v>2323</v>
      </c>
      <c r="I703" s="382" t="s">
        <v>2319</v>
      </c>
      <c r="J703" s="382" t="s">
        <v>2324</v>
      </c>
      <c r="K703" s="382" t="s">
        <v>1621</v>
      </c>
      <c r="L703" s="384">
        <v>42171</v>
      </c>
    </row>
    <row r="704" spans="1:12">
      <c r="A704" s="382" t="s">
        <v>3602</v>
      </c>
      <c r="B704" s="382" t="s">
        <v>3603</v>
      </c>
      <c r="C704" s="382" t="s">
        <v>1846</v>
      </c>
      <c r="D704" s="382" t="s">
        <v>2329</v>
      </c>
      <c r="F704" s="383" t="s">
        <v>13</v>
      </c>
      <c r="G704" s="382" t="s">
        <v>2323</v>
      </c>
      <c r="H704" s="382" t="s">
        <v>2323</v>
      </c>
      <c r="I704" s="382" t="s">
        <v>2319</v>
      </c>
      <c r="J704" s="382" t="s">
        <v>2324</v>
      </c>
      <c r="K704" s="382" t="s">
        <v>2354</v>
      </c>
      <c r="L704" s="384">
        <v>42172</v>
      </c>
    </row>
    <row r="705" spans="1:13">
      <c r="A705" s="382" t="s">
        <v>3604</v>
      </c>
      <c r="B705" s="382" t="s">
        <v>3605</v>
      </c>
      <c r="C705" s="382" t="s">
        <v>1621</v>
      </c>
      <c r="D705" s="382" t="s">
        <v>2317</v>
      </c>
      <c r="F705" s="383" t="s">
        <v>13</v>
      </c>
      <c r="G705" s="382" t="s">
        <v>2323</v>
      </c>
      <c r="H705" s="382" t="s">
        <v>2323</v>
      </c>
      <c r="I705" s="382" t="s">
        <v>2319</v>
      </c>
      <c r="J705" s="382" t="s">
        <v>2324</v>
      </c>
      <c r="K705" s="382" t="s">
        <v>1621</v>
      </c>
      <c r="L705" s="384">
        <v>42171</v>
      </c>
    </row>
    <row r="706" spans="1:13">
      <c r="A706" s="382" t="s">
        <v>3606</v>
      </c>
      <c r="B706" s="382" t="s">
        <v>3607</v>
      </c>
      <c r="C706" s="382" t="s">
        <v>1621</v>
      </c>
      <c r="D706" s="382" t="s">
        <v>2317</v>
      </c>
      <c r="F706" s="383" t="s">
        <v>13</v>
      </c>
      <c r="G706" s="382" t="s">
        <v>2323</v>
      </c>
      <c r="H706" s="382" t="s">
        <v>2323</v>
      </c>
      <c r="I706" s="382" t="s">
        <v>2319</v>
      </c>
      <c r="J706" s="382" t="s">
        <v>2324</v>
      </c>
      <c r="K706" s="382" t="s">
        <v>1621</v>
      </c>
      <c r="L706" s="384">
        <v>42171</v>
      </c>
    </row>
    <row r="707" spans="1:13">
      <c r="A707" s="382" t="s">
        <v>3608</v>
      </c>
      <c r="B707" s="382" t="s">
        <v>3609</v>
      </c>
      <c r="C707" s="382" t="s">
        <v>1133</v>
      </c>
      <c r="D707" s="382" t="s">
        <v>2329</v>
      </c>
      <c r="F707" s="383" t="s">
        <v>13</v>
      </c>
      <c r="G707" s="382" t="s">
        <v>2323</v>
      </c>
      <c r="H707" s="382" t="s">
        <v>2323</v>
      </c>
      <c r="I707" s="382" t="s">
        <v>2319</v>
      </c>
      <c r="J707" s="382" t="s">
        <v>2320</v>
      </c>
      <c r="K707" s="382" t="s">
        <v>1133</v>
      </c>
      <c r="L707" s="384">
        <v>42171</v>
      </c>
    </row>
    <row r="708" spans="1:13">
      <c r="A708" s="382" t="s">
        <v>3610</v>
      </c>
      <c r="B708" s="382" t="s">
        <v>3611</v>
      </c>
      <c r="C708" s="382" t="s">
        <v>957</v>
      </c>
      <c r="D708" s="382" t="s">
        <v>2317</v>
      </c>
      <c r="F708" s="383" t="s">
        <v>13</v>
      </c>
      <c r="G708" s="382" t="s">
        <v>2323</v>
      </c>
      <c r="H708" s="382" t="s">
        <v>2323</v>
      </c>
      <c r="I708" s="382" t="s">
        <v>2319</v>
      </c>
      <c r="J708" s="382" t="s">
        <v>2324</v>
      </c>
      <c r="K708" s="382" t="s">
        <v>101</v>
      </c>
      <c r="L708" s="384">
        <v>42171</v>
      </c>
    </row>
    <row r="709" spans="1:13">
      <c r="A709" s="382" t="s">
        <v>3612</v>
      </c>
      <c r="B709" s="382" t="s">
        <v>3613</v>
      </c>
      <c r="C709" s="382" t="s">
        <v>2343</v>
      </c>
      <c r="D709" s="382" t="s">
        <v>2329</v>
      </c>
      <c r="F709" s="383" t="s">
        <v>13</v>
      </c>
      <c r="G709" s="382" t="s">
        <v>2323</v>
      </c>
      <c r="H709" s="382" t="s">
        <v>2323</v>
      </c>
      <c r="I709" s="382" t="s">
        <v>2319</v>
      </c>
      <c r="J709" s="382" t="s">
        <v>2320</v>
      </c>
      <c r="K709" s="382" t="s">
        <v>16</v>
      </c>
      <c r="L709" s="384">
        <v>42171</v>
      </c>
      <c r="M709" s="382" t="s">
        <v>2405</v>
      </c>
    </row>
    <row r="710" spans="1:13">
      <c r="A710" s="382" t="s">
        <v>3614</v>
      </c>
      <c r="B710" s="382" t="s">
        <v>3615</v>
      </c>
      <c r="C710" s="382" t="s">
        <v>101</v>
      </c>
      <c r="D710" s="382" t="s">
        <v>3594</v>
      </c>
      <c r="F710" s="383" t="s">
        <v>13</v>
      </c>
      <c r="G710" s="382" t="s">
        <v>2323</v>
      </c>
      <c r="H710" s="382" t="s">
        <v>2323</v>
      </c>
      <c r="I710" s="382" t="s">
        <v>2319</v>
      </c>
      <c r="J710" s="382" t="s">
        <v>2324</v>
      </c>
      <c r="K710" s="382" t="s">
        <v>101</v>
      </c>
      <c r="L710" s="384">
        <v>42171</v>
      </c>
    </row>
    <row r="711" spans="1:13">
      <c r="A711" s="382" t="s">
        <v>3616</v>
      </c>
      <c r="B711" s="382" t="s">
        <v>3617</v>
      </c>
      <c r="C711" s="382" t="s">
        <v>957</v>
      </c>
      <c r="D711" s="382" t="s">
        <v>2366</v>
      </c>
      <c r="F711" s="383" t="s">
        <v>13</v>
      </c>
      <c r="G711" s="382" t="s">
        <v>2323</v>
      </c>
      <c r="H711" s="382" t="s">
        <v>2323</v>
      </c>
      <c r="I711" s="382" t="s">
        <v>2319</v>
      </c>
      <c r="J711" s="382" t="s">
        <v>2320</v>
      </c>
      <c r="K711" s="382" t="s">
        <v>957</v>
      </c>
      <c r="L711" s="384">
        <v>42172</v>
      </c>
    </row>
    <row r="712" spans="1:13">
      <c r="A712" s="382" t="s">
        <v>3618</v>
      </c>
      <c r="B712" s="382" t="s">
        <v>3619</v>
      </c>
      <c r="C712" s="382" t="s">
        <v>1846</v>
      </c>
      <c r="D712" s="382" t="s">
        <v>2333</v>
      </c>
      <c r="F712" s="383" t="s">
        <v>13</v>
      </c>
      <c r="G712" s="382" t="s">
        <v>2323</v>
      </c>
      <c r="H712" s="382" t="s">
        <v>2323</v>
      </c>
      <c r="I712" s="382" t="s">
        <v>2319</v>
      </c>
      <c r="J712" s="382" t="s">
        <v>2324</v>
      </c>
      <c r="K712" s="382" t="s">
        <v>1846</v>
      </c>
      <c r="L712" s="384">
        <v>42171</v>
      </c>
    </row>
    <row r="713" spans="1:13">
      <c r="A713" s="382" t="s">
        <v>3620</v>
      </c>
      <c r="B713" s="382" t="s">
        <v>3621</v>
      </c>
      <c r="C713" s="382" t="s">
        <v>1621</v>
      </c>
      <c r="D713" s="382" t="s">
        <v>220</v>
      </c>
      <c r="F713" s="383" t="s">
        <v>13</v>
      </c>
      <c r="G713" s="382" t="s">
        <v>2323</v>
      </c>
      <c r="H713" s="382" t="s">
        <v>2323</v>
      </c>
      <c r="I713" s="382" t="s">
        <v>2319</v>
      </c>
      <c r="J713" s="382" t="s">
        <v>2324</v>
      </c>
      <c r="K713" s="382" t="s">
        <v>1621</v>
      </c>
      <c r="L713" s="384">
        <v>42171</v>
      </c>
    </row>
    <row r="714" spans="1:13">
      <c r="A714" s="382" t="s">
        <v>3622</v>
      </c>
      <c r="B714" s="382" t="s">
        <v>3623</v>
      </c>
      <c r="C714" s="382" t="s">
        <v>1621</v>
      </c>
      <c r="D714" s="382" t="s">
        <v>2329</v>
      </c>
      <c r="F714" s="383" t="s">
        <v>13</v>
      </c>
      <c r="G714" s="382" t="s">
        <v>2323</v>
      </c>
      <c r="H714" s="382" t="s">
        <v>2323</v>
      </c>
      <c r="I714" s="382" t="s">
        <v>2319</v>
      </c>
      <c r="J714" s="382" t="s">
        <v>2324</v>
      </c>
      <c r="K714" s="382" t="s">
        <v>1621</v>
      </c>
      <c r="L714" s="384">
        <v>42171</v>
      </c>
    </row>
    <row r="715" spans="1:13">
      <c r="A715" s="382" t="s">
        <v>3624</v>
      </c>
      <c r="B715" s="382" t="s">
        <v>3625</v>
      </c>
      <c r="C715" s="382" t="s">
        <v>2343</v>
      </c>
      <c r="D715" s="382" t="s">
        <v>2329</v>
      </c>
      <c r="F715" s="383" t="s">
        <v>13</v>
      </c>
      <c r="G715" s="382" t="s">
        <v>2323</v>
      </c>
      <c r="H715" s="382" t="s">
        <v>2323</v>
      </c>
      <c r="I715" s="382" t="s">
        <v>2319</v>
      </c>
      <c r="J715" s="382" t="s">
        <v>2324</v>
      </c>
      <c r="K715" s="382" t="s">
        <v>2343</v>
      </c>
      <c r="L715" s="384">
        <v>42172</v>
      </c>
    </row>
    <row r="716" spans="1:13">
      <c r="A716" s="382" t="s">
        <v>3626</v>
      </c>
      <c r="F716" s="383" t="s">
        <v>13</v>
      </c>
      <c r="G716" s="382" t="s">
        <v>2323</v>
      </c>
      <c r="H716" s="382" t="s">
        <v>2323</v>
      </c>
      <c r="I716" s="382" t="s">
        <v>2319</v>
      </c>
    </row>
    <row r="717" spans="1:13">
      <c r="A717" s="382" t="s">
        <v>3627</v>
      </c>
      <c r="B717" s="382" t="s">
        <v>3628</v>
      </c>
      <c r="C717" s="382" t="s">
        <v>101</v>
      </c>
      <c r="D717" s="382" t="s">
        <v>220</v>
      </c>
      <c r="F717" s="383" t="s">
        <v>13</v>
      </c>
      <c r="G717" s="382" t="s">
        <v>2323</v>
      </c>
      <c r="H717" s="382" t="s">
        <v>2323</v>
      </c>
      <c r="I717" s="382" t="s">
        <v>2319</v>
      </c>
      <c r="J717" s="382" t="s">
        <v>2324</v>
      </c>
      <c r="K717" s="382" t="s">
        <v>101</v>
      </c>
      <c r="L717" s="384">
        <v>42171</v>
      </c>
    </row>
    <row r="718" spans="1:13">
      <c r="A718" s="382" t="s">
        <v>3629</v>
      </c>
      <c r="F718" s="383" t="s">
        <v>13</v>
      </c>
      <c r="G718" s="382" t="s">
        <v>2323</v>
      </c>
      <c r="H718" s="382" t="s">
        <v>2323</v>
      </c>
      <c r="I718" s="382" t="s">
        <v>2319</v>
      </c>
    </row>
    <row r="719" spans="1:13">
      <c r="A719" s="382" t="s">
        <v>3630</v>
      </c>
      <c r="B719" s="382" t="s">
        <v>3631</v>
      </c>
      <c r="C719" s="382" t="s">
        <v>810</v>
      </c>
      <c r="D719" s="382" t="s">
        <v>132</v>
      </c>
      <c r="F719" s="383" t="s">
        <v>13</v>
      </c>
      <c r="G719" s="382" t="s">
        <v>2323</v>
      </c>
      <c r="H719" s="382" t="s">
        <v>2323</v>
      </c>
      <c r="I719" s="382" t="s">
        <v>2319</v>
      </c>
      <c r="J719" s="382" t="s">
        <v>2324</v>
      </c>
      <c r="K719" s="382" t="s">
        <v>810</v>
      </c>
      <c r="L719" s="384">
        <v>42172</v>
      </c>
    </row>
    <row r="720" spans="1:13">
      <c r="A720" s="382" t="s">
        <v>1380</v>
      </c>
      <c r="B720" s="382" t="s">
        <v>1381</v>
      </c>
      <c r="C720" s="382" t="s">
        <v>1323</v>
      </c>
      <c r="D720" s="382" t="s">
        <v>2333</v>
      </c>
      <c r="F720" s="383" t="s">
        <v>13</v>
      </c>
      <c r="G720" s="382" t="s">
        <v>2323</v>
      </c>
      <c r="H720" s="382" t="s">
        <v>2323</v>
      </c>
      <c r="I720" s="382" t="s">
        <v>2319</v>
      </c>
      <c r="J720" s="382" t="s">
        <v>2324</v>
      </c>
      <c r="K720" s="382" t="s">
        <v>2346</v>
      </c>
      <c r="L720" s="384">
        <v>42172</v>
      </c>
    </row>
    <row r="721" spans="1:12">
      <c r="A721" s="382" t="s">
        <v>3632</v>
      </c>
      <c r="B721" s="382" t="s">
        <v>3633</v>
      </c>
      <c r="C721" s="382" t="s">
        <v>16</v>
      </c>
      <c r="D721" s="382" t="s">
        <v>2333</v>
      </c>
      <c r="F721" s="383" t="s">
        <v>13</v>
      </c>
      <c r="G721" s="382" t="s">
        <v>2323</v>
      </c>
      <c r="H721" s="382" t="s">
        <v>2323</v>
      </c>
      <c r="I721" s="382" t="s">
        <v>2319</v>
      </c>
      <c r="J721" s="382" t="s">
        <v>2324</v>
      </c>
      <c r="K721" s="382" t="s">
        <v>16</v>
      </c>
      <c r="L721" s="384">
        <v>42171</v>
      </c>
    </row>
    <row r="722" spans="1:12">
      <c r="A722" s="382" t="s">
        <v>3634</v>
      </c>
      <c r="B722" s="382" t="s">
        <v>3635</v>
      </c>
      <c r="C722" s="382" t="s">
        <v>1621</v>
      </c>
      <c r="D722" s="382" t="s">
        <v>2329</v>
      </c>
      <c r="F722" s="383" t="s">
        <v>13</v>
      </c>
      <c r="G722" s="382" t="s">
        <v>2323</v>
      </c>
      <c r="H722" s="382" t="s">
        <v>2323</v>
      </c>
      <c r="I722" s="382" t="s">
        <v>2319</v>
      </c>
      <c r="J722" s="382" t="s">
        <v>2324</v>
      </c>
      <c r="K722" s="382" t="s">
        <v>1621</v>
      </c>
      <c r="L722" s="384">
        <v>42171</v>
      </c>
    </row>
    <row r="723" spans="1:12">
      <c r="A723" s="382" t="s">
        <v>3636</v>
      </c>
      <c r="B723" s="382" t="s">
        <v>3637</v>
      </c>
      <c r="C723" s="382" t="s">
        <v>810</v>
      </c>
      <c r="D723" s="382" t="s">
        <v>2329</v>
      </c>
      <c r="F723" s="383" t="s">
        <v>13</v>
      </c>
      <c r="G723" s="382" t="s">
        <v>2323</v>
      </c>
      <c r="H723" s="382" t="s">
        <v>2323</v>
      </c>
      <c r="I723" s="382" t="s">
        <v>2319</v>
      </c>
      <c r="J723" s="382" t="s">
        <v>2324</v>
      </c>
      <c r="K723" s="382" t="s">
        <v>810</v>
      </c>
      <c r="L723" s="384">
        <v>42172</v>
      </c>
    </row>
    <row r="724" spans="1:12">
      <c r="A724" s="382" t="s">
        <v>3638</v>
      </c>
      <c r="B724" s="382" t="s">
        <v>3639</v>
      </c>
      <c r="C724" s="382" t="s">
        <v>2336</v>
      </c>
      <c r="D724" s="382" t="s">
        <v>220</v>
      </c>
      <c r="E724" s="382" t="s">
        <v>2337</v>
      </c>
      <c r="F724" s="383" t="s">
        <v>2337</v>
      </c>
      <c r="G724" s="382" t="s">
        <v>2319</v>
      </c>
      <c r="H724" s="382" t="s">
        <v>2323</v>
      </c>
      <c r="I724" s="382" t="s">
        <v>2319</v>
      </c>
      <c r="J724" s="382" t="s">
        <v>2338</v>
      </c>
      <c r="K724" s="382" t="s">
        <v>16</v>
      </c>
      <c r="L724" s="384">
        <v>42171</v>
      </c>
    </row>
    <row r="725" spans="1:12">
      <c r="A725" s="382" t="s">
        <v>3640</v>
      </c>
      <c r="B725" s="382" t="s">
        <v>3641</v>
      </c>
      <c r="C725" s="382" t="s">
        <v>590</v>
      </c>
      <c r="D725" s="382" t="s">
        <v>594</v>
      </c>
      <c r="F725" s="383" t="s">
        <v>13</v>
      </c>
      <c r="G725" s="382" t="s">
        <v>2323</v>
      </c>
      <c r="H725" s="382" t="s">
        <v>2323</v>
      </c>
      <c r="I725" s="382" t="s">
        <v>2319</v>
      </c>
      <c r="J725" s="382" t="s">
        <v>2320</v>
      </c>
      <c r="K725" s="382" t="s">
        <v>2343</v>
      </c>
      <c r="L725" s="384">
        <v>42174</v>
      </c>
    </row>
    <row r="726" spans="1:12">
      <c r="A726" s="382" t="s">
        <v>3642</v>
      </c>
      <c r="B726" s="382" t="s">
        <v>3643</v>
      </c>
      <c r="C726" s="382" t="s">
        <v>1846</v>
      </c>
      <c r="D726" s="382" t="s">
        <v>2333</v>
      </c>
      <c r="F726" s="383" t="s">
        <v>13</v>
      </c>
      <c r="G726" s="382" t="s">
        <v>2323</v>
      </c>
      <c r="H726" s="382" t="s">
        <v>2323</v>
      </c>
      <c r="I726" s="382" t="s">
        <v>2319</v>
      </c>
      <c r="J726" s="382" t="s">
        <v>2324</v>
      </c>
      <c r="K726" s="382" t="s">
        <v>1846</v>
      </c>
      <c r="L726" s="384">
        <v>42171</v>
      </c>
    </row>
    <row r="727" spans="1:12">
      <c r="A727" s="382" t="s">
        <v>3644</v>
      </c>
      <c r="B727" s="382" t="s">
        <v>3645</v>
      </c>
      <c r="C727" s="382" t="s">
        <v>2343</v>
      </c>
      <c r="D727" s="382" t="s">
        <v>2333</v>
      </c>
      <c r="F727" s="383" t="s">
        <v>13</v>
      </c>
      <c r="G727" s="382" t="s">
        <v>2323</v>
      </c>
      <c r="H727" s="382" t="s">
        <v>2323</v>
      </c>
      <c r="I727" s="382" t="s">
        <v>2319</v>
      </c>
      <c r="J727" s="382" t="s">
        <v>2324</v>
      </c>
      <c r="K727" s="382" t="s">
        <v>2343</v>
      </c>
      <c r="L727" s="384">
        <v>42172</v>
      </c>
    </row>
    <row r="728" spans="1:12">
      <c r="A728" s="382" t="s">
        <v>3646</v>
      </c>
      <c r="B728" s="382" t="s">
        <v>3647</v>
      </c>
      <c r="C728" s="382" t="s">
        <v>957</v>
      </c>
      <c r="D728" s="382" t="s">
        <v>2317</v>
      </c>
      <c r="F728" s="383" t="s">
        <v>13</v>
      </c>
      <c r="G728" s="382" t="s">
        <v>2323</v>
      </c>
      <c r="H728" s="382" t="s">
        <v>2323</v>
      </c>
      <c r="I728" s="382" t="s">
        <v>2319</v>
      </c>
      <c r="J728" s="382" t="s">
        <v>2324</v>
      </c>
      <c r="K728" s="382" t="s">
        <v>957</v>
      </c>
      <c r="L728" s="384">
        <v>42172</v>
      </c>
    </row>
    <row r="729" spans="1:12">
      <c r="A729" s="382" t="s">
        <v>3648</v>
      </c>
      <c r="B729" s="382" t="s">
        <v>3649</v>
      </c>
      <c r="C729" s="382" t="s">
        <v>2336</v>
      </c>
      <c r="E729" s="382" t="s">
        <v>2337</v>
      </c>
      <c r="F729" s="383" t="s">
        <v>2337</v>
      </c>
      <c r="G729" s="382" t="s">
        <v>2319</v>
      </c>
      <c r="H729" s="382" t="s">
        <v>2323</v>
      </c>
      <c r="I729" s="382" t="s">
        <v>2319</v>
      </c>
    </row>
    <row r="730" spans="1:12">
      <c r="A730" s="382" t="s">
        <v>3650</v>
      </c>
      <c r="B730" s="382" t="s">
        <v>3651</v>
      </c>
      <c r="C730" s="382" t="s">
        <v>2365</v>
      </c>
      <c r="D730" s="382" t="s">
        <v>2333</v>
      </c>
      <c r="E730" s="382" t="s">
        <v>24</v>
      </c>
      <c r="F730" s="383" t="s">
        <v>24</v>
      </c>
      <c r="G730" s="382" t="s">
        <v>2319</v>
      </c>
      <c r="H730" s="382" t="s">
        <v>2323</v>
      </c>
      <c r="I730" s="382" t="s">
        <v>2319</v>
      </c>
      <c r="J730" s="382" t="s">
        <v>2320</v>
      </c>
      <c r="K730" s="382" t="s">
        <v>1846</v>
      </c>
      <c r="L730" s="384">
        <v>42171</v>
      </c>
    </row>
    <row r="731" spans="1:12">
      <c r="A731" s="382" t="s">
        <v>3652</v>
      </c>
      <c r="B731" s="382" t="s">
        <v>3653</v>
      </c>
      <c r="C731" s="382" t="s">
        <v>2336</v>
      </c>
      <c r="D731" s="382" t="s">
        <v>220</v>
      </c>
      <c r="E731" s="382" t="s">
        <v>2337</v>
      </c>
      <c r="F731" s="383" t="s">
        <v>2337</v>
      </c>
      <c r="G731" s="382" t="s">
        <v>2319</v>
      </c>
      <c r="H731" s="382" t="s">
        <v>2323</v>
      </c>
      <c r="I731" s="382" t="s">
        <v>2319</v>
      </c>
      <c r="J731" s="382" t="s">
        <v>2338</v>
      </c>
      <c r="K731" s="382" t="s">
        <v>16</v>
      </c>
      <c r="L731" s="384">
        <v>42171</v>
      </c>
    </row>
    <row r="732" spans="1:12">
      <c r="A732" s="382" t="s">
        <v>3654</v>
      </c>
      <c r="B732" s="382" t="s">
        <v>3655</v>
      </c>
      <c r="C732" s="382" t="s">
        <v>1846</v>
      </c>
      <c r="D732" s="382" t="s">
        <v>2317</v>
      </c>
      <c r="F732" s="383" t="s">
        <v>13</v>
      </c>
      <c r="G732" s="382" t="s">
        <v>2323</v>
      </c>
      <c r="H732" s="382" t="s">
        <v>2323</v>
      </c>
      <c r="I732" s="382" t="s">
        <v>2319</v>
      </c>
      <c r="J732" s="382" t="s">
        <v>2324</v>
      </c>
      <c r="K732" s="382" t="s">
        <v>1846</v>
      </c>
      <c r="L732" s="384">
        <v>42171</v>
      </c>
    </row>
    <row r="733" spans="1:12">
      <c r="A733" s="382" t="s">
        <v>3656</v>
      </c>
      <c r="B733" s="382" t="s">
        <v>3657</v>
      </c>
      <c r="C733" s="382" t="s">
        <v>1621</v>
      </c>
      <c r="D733" s="382" t="s">
        <v>2329</v>
      </c>
      <c r="F733" s="383" t="s">
        <v>13</v>
      </c>
      <c r="G733" s="382" t="s">
        <v>2323</v>
      </c>
      <c r="H733" s="382" t="s">
        <v>2323</v>
      </c>
      <c r="I733" s="382" t="s">
        <v>2319</v>
      </c>
      <c r="J733" s="382" t="s">
        <v>2324</v>
      </c>
      <c r="K733" s="382" t="s">
        <v>1621</v>
      </c>
      <c r="L733" s="384">
        <v>42171</v>
      </c>
    </row>
    <row r="734" spans="1:12">
      <c r="A734" s="382" t="s">
        <v>1386</v>
      </c>
      <c r="B734" s="382" t="s">
        <v>1387</v>
      </c>
      <c r="C734" s="382" t="s">
        <v>1323</v>
      </c>
      <c r="D734" s="382" t="s">
        <v>853</v>
      </c>
      <c r="F734" s="383" t="s">
        <v>13</v>
      </c>
      <c r="G734" s="382" t="s">
        <v>2323</v>
      </c>
      <c r="H734" s="382" t="s">
        <v>2323</v>
      </c>
      <c r="I734" s="382" t="s">
        <v>2319</v>
      </c>
      <c r="J734" s="382" t="s">
        <v>2324</v>
      </c>
      <c r="K734" s="382" t="s">
        <v>101</v>
      </c>
      <c r="L734" s="384">
        <v>42171</v>
      </c>
    </row>
    <row r="735" spans="1:12">
      <c r="A735" s="382" t="s">
        <v>3658</v>
      </c>
      <c r="B735" s="382" t="s">
        <v>3659</v>
      </c>
      <c r="C735" s="382" t="s">
        <v>1621</v>
      </c>
      <c r="D735" s="382" t="s">
        <v>2317</v>
      </c>
      <c r="F735" s="383" t="s">
        <v>13</v>
      </c>
      <c r="G735" s="382" t="s">
        <v>2323</v>
      </c>
      <c r="H735" s="382" t="s">
        <v>2323</v>
      </c>
      <c r="I735" s="382" t="s">
        <v>2319</v>
      </c>
      <c r="J735" s="382" t="s">
        <v>2324</v>
      </c>
      <c r="K735" s="382" t="s">
        <v>2354</v>
      </c>
      <c r="L735" s="384">
        <v>42172</v>
      </c>
    </row>
    <row r="736" spans="1:12">
      <c r="A736" s="382" t="s">
        <v>3660</v>
      </c>
      <c r="B736" s="382" t="s">
        <v>3661</v>
      </c>
      <c r="C736" s="382" t="s">
        <v>354</v>
      </c>
      <c r="D736" s="382" t="s">
        <v>594</v>
      </c>
      <c r="F736" s="383" t="s">
        <v>13</v>
      </c>
      <c r="G736" s="382" t="s">
        <v>2323</v>
      </c>
      <c r="H736" s="382" t="s">
        <v>2323</v>
      </c>
      <c r="I736" s="382" t="s">
        <v>2319</v>
      </c>
      <c r="J736" s="382" t="s">
        <v>2320</v>
      </c>
      <c r="K736" s="382" t="s">
        <v>2330</v>
      </c>
      <c r="L736" s="384">
        <v>42171</v>
      </c>
    </row>
    <row r="737" spans="1:13">
      <c r="A737" s="382" t="s">
        <v>3662</v>
      </c>
      <c r="B737" s="382" t="s">
        <v>3663</v>
      </c>
      <c r="C737" s="382" t="s">
        <v>1621</v>
      </c>
      <c r="D737" s="382" t="s">
        <v>2317</v>
      </c>
      <c r="F737" s="383" t="s">
        <v>13</v>
      </c>
      <c r="G737" s="382" t="s">
        <v>2323</v>
      </c>
      <c r="H737" s="382" t="s">
        <v>2323</v>
      </c>
      <c r="I737" s="382" t="s">
        <v>2319</v>
      </c>
      <c r="J737" s="382" t="s">
        <v>2324</v>
      </c>
      <c r="K737" s="382" t="s">
        <v>1621</v>
      </c>
      <c r="L737" s="384">
        <v>42171</v>
      </c>
    </row>
    <row r="738" spans="1:13">
      <c r="A738" s="382" t="s">
        <v>3664</v>
      </c>
      <c r="B738" s="382" t="s">
        <v>3665</v>
      </c>
      <c r="C738" s="382" t="s">
        <v>1323</v>
      </c>
      <c r="D738" s="382" t="s">
        <v>2317</v>
      </c>
      <c r="F738" s="383" t="s">
        <v>13</v>
      </c>
      <c r="G738" s="382" t="s">
        <v>2323</v>
      </c>
      <c r="H738" s="382" t="s">
        <v>2323</v>
      </c>
      <c r="I738" s="382" t="s">
        <v>2319</v>
      </c>
      <c r="J738" s="382" t="s">
        <v>2324</v>
      </c>
      <c r="K738" s="382" t="s">
        <v>2346</v>
      </c>
      <c r="L738" s="384">
        <v>42172</v>
      </c>
    </row>
    <row r="739" spans="1:13">
      <c r="A739" s="382" t="s">
        <v>3666</v>
      </c>
      <c r="B739" s="382" t="s">
        <v>3667</v>
      </c>
      <c r="C739" s="382" t="s">
        <v>810</v>
      </c>
      <c r="D739" s="382" t="s">
        <v>132</v>
      </c>
      <c r="F739" s="383" t="s">
        <v>13</v>
      </c>
      <c r="G739" s="382" t="s">
        <v>2323</v>
      </c>
      <c r="H739" s="382" t="s">
        <v>2323</v>
      </c>
      <c r="I739" s="382" t="s">
        <v>2319</v>
      </c>
      <c r="J739" s="382" t="s">
        <v>2324</v>
      </c>
      <c r="K739" s="382" t="s">
        <v>810</v>
      </c>
      <c r="L739" s="384">
        <v>42172</v>
      </c>
    </row>
    <row r="740" spans="1:13">
      <c r="A740" s="382" t="s">
        <v>1008</v>
      </c>
      <c r="B740" s="382" t="s">
        <v>1009</v>
      </c>
      <c r="C740" s="382" t="s">
        <v>957</v>
      </c>
      <c r="D740" s="382" t="s">
        <v>2333</v>
      </c>
      <c r="F740" s="383" t="s">
        <v>13</v>
      </c>
      <c r="G740" s="382" t="s">
        <v>2323</v>
      </c>
      <c r="H740" s="382" t="s">
        <v>2323</v>
      </c>
      <c r="I740" s="382" t="s">
        <v>2319</v>
      </c>
      <c r="J740" s="382" t="s">
        <v>2320</v>
      </c>
      <c r="K740" s="382" t="s">
        <v>2354</v>
      </c>
      <c r="L740" s="384">
        <v>42172</v>
      </c>
    </row>
    <row r="741" spans="1:13">
      <c r="A741" s="382" t="s">
        <v>3668</v>
      </c>
      <c r="B741" s="382" t="s">
        <v>3669</v>
      </c>
      <c r="C741" s="382" t="s">
        <v>27</v>
      </c>
      <c r="D741" s="382" t="s">
        <v>2366</v>
      </c>
      <c r="F741" s="383" t="s">
        <v>13</v>
      </c>
      <c r="G741" s="382" t="s">
        <v>2323</v>
      </c>
      <c r="H741" s="382" t="s">
        <v>2323</v>
      </c>
      <c r="I741" s="382" t="s">
        <v>2319</v>
      </c>
      <c r="J741" s="382" t="s">
        <v>2320</v>
      </c>
      <c r="K741" s="382" t="s">
        <v>16</v>
      </c>
      <c r="L741" s="384">
        <v>42171</v>
      </c>
      <c r="M741" s="382" t="s">
        <v>2405</v>
      </c>
    </row>
    <row r="742" spans="1:13">
      <c r="A742" s="382" t="s">
        <v>3670</v>
      </c>
      <c r="B742" s="382" t="s">
        <v>3671</v>
      </c>
      <c r="C742" s="382" t="s">
        <v>2343</v>
      </c>
      <c r="D742" s="382" t="s">
        <v>2317</v>
      </c>
      <c r="F742" s="383" t="s">
        <v>13</v>
      </c>
      <c r="G742" s="382" t="s">
        <v>2323</v>
      </c>
      <c r="H742" s="382" t="s">
        <v>2323</v>
      </c>
      <c r="I742" s="382" t="s">
        <v>2319</v>
      </c>
      <c r="J742" s="382" t="s">
        <v>2324</v>
      </c>
      <c r="K742" s="382" t="s">
        <v>2343</v>
      </c>
      <c r="L742" s="384">
        <v>42172</v>
      </c>
    </row>
    <row r="743" spans="1:13">
      <c r="A743" s="382" t="s">
        <v>3672</v>
      </c>
      <c r="B743" s="382" t="s">
        <v>3673</v>
      </c>
      <c r="C743" s="382" t="s">
        <v>810</v>
      </c>
      <c r="D743" s="382" t="s">
        <v>2329</v>
      </c>
      <c r="F743" s="383" t="s">
        <v>13</v>
      </c>
      <c r="G743" s="382" t="s">
        <v>2323</v>
      </c>
      <c r="H743" s="382" t="s">
        <v>2323</v>
      </c>
      <c r="I743" s="382" t="s">
        <v>2319</v>
      </c>
      <c r="J743" s="382" t="s">
        <v>2324</v>
      </c>
      <c r="K743" s="382" t="s">
        <v>810</v>
      </c>
      <c r="L743" s="384">
        <v>42172</v>
      </c>
    </row>
    <row r="744" spans="1:13">
      <c r="A744" s="382" t="s">
        <v>1970</v>
      </c>
      <c r="B744" s="382" t="s">
        <v>1971</v>
      </c>
      <c r="C744" s="382" t="s">
        <v>1846</v>
      </c>
      <c r="D744" s="382" t="s">
        <v>2317</v>
      </c>
      <c r="F744" s="383" t="s">
        <v>13</v>
      </c>
      <c r="G744" s="382" t="s">
        <v>2323</v>
      </c>
      <c r="H744" s="382" t="s">
        <v>2323</v>
      </c>
      <c r="I744" s="382" t="s">
        <v>2319</v>
      </c>
      <c r="J744" s="382" t="s">
        <v>2320</v>
      </c>
      <c r="K744" s="382" t="s">
        <v>1846</v>
      </c>
      <c r="L744" s="384">
        <v>42171</v>
      </c>
    </row>
    <row r="745" spans="1:13">
      <c r="A745" s="382" t="s">
        <v>3674</v>
      </c>
      <c r="B745" s="382" t="s">
        <v>3675</v>
      </c>
      <c r="C745" s="382" t="s">
        <v>27</v>
      </c>
      <c r="D745" s="382" t="s">
        <v>2317</v>
      </c>
      <c r="F745" s="383" t="s">
        <v>13</v>
      </c>
      <c r="G745" s="382" t="s">
        <v>2323</v>
      </c>
      <c r="H745" s="382" t="s">
        <v>2323</v>
      </c>
      <c r="I745" s="382" t="s">
        <v>2319</v>
      </c>
      <c r="J745" s="382" t="s">
        <v>2320</v>
      </c>
      <c r="K745" s="382" t="s">
        <v>2330</v>
      </c>
      <c r="L745" s="384">
        <v>42171</v>
      </c>
    </row>
    <row r="746" spans="1:13">
      <c r="A746" s="382" t="s">
        <v>3676</v>
      </c>
      <c r="B746" s="382" t="s">
        <v>3677</v>
      </c>
      <c r="C746" s="382" t="s">
        <v>1133</v>
      </c>
      <c r="E746" s="382" t="s">
        <v>2569</v>
      </c>
      <c r="F746" s="383" t="s">
        <v>2570</v>
      </c>
      <c r="G746" s="382" t="s">
        <v>2319</v>
      </c>
      <c r="H746" s="382" t="s">
        <v>2319</v>
      </c>
      <c r="I746" s="382" t="s">
        <v>2323</v>
      </c>
      <c r="J746" s="382" t="s">
        <v>2571</v>
      </c>
      <c r="K746" s="382" t="s">
        <v>1133</v>
      </c>
      <c r="L746" s="384">
        <v>42171</v>
      </c>
    </row>
    <row r="747" spans="1:13">
      <c r="A747" s="382" t="s">
        <v>3678</v>
      </c>
      <c r="B747" s="382" t="s">
        <v>3679</v>
      </c>
      <c r="C747" s="382" t="s">
        <v>590</v>
      </c>
      <c r="D747" s="382" t="s">
        <v>2317</v>
      </c>
      <c r="F747" s="383" t="s">
        <v>13</v>
      </c>
      <c r="G747" s="382" t="s">
        <v>2323</v>
      </c>
      <c r="H747" s="382" t="s">
        <v>2323</v>
      </c>
      <c r="I747" s="382" t="s">
        <v>2319</v>
      </c>
      <c r="J747" s="382" t="s">
        <v>2324</v>
      </c>
      <c r="K747" s="382" t="s">
        <v>590</v>
      </c>
      <c r="L747" s="384">
        <v>42171</v>
      </c>
    </row>
    <row r="748" spans="1:13">
      <c r="A748" s="382" t="s">
        <v>3680</v>
      </c>
      <c r="B748" s="382" t="s">
        <v>3681</v>
      </c>
      <c r="C748" s="382" t="s">
        <v>3682</v>
      </c>
      <c r="D748" s="382" t="s">
        <v>2329</v>
      </c>
      <c r="E748" s="382" t="s">
        <v>2569</v>
      </c>
      <c r="F748" s="383" t="s">
        <v>2570</v>
      </c>
      <c r="G748" s="382" t="s">
        <v>2319</v>
      </c>
      <c r="H748" s="382" t="s">
        <v>2319</v>
      </c>
      <c r="I748" s="382" t="s">
        <v>2323</v>
      </c>
      <c r="J748" s="382" t="s">
        <v>2571</v>
      </c>
    </row>
    <row r="749" spans="1:13">
      <c r="A749" s="382" t="s">
        <v>3683</v>
      </c>
      <c r="B749" s="382" t="s">
        <v>3684</v>
      </c>
      <c r="C749" s="382" t="s">
        <v>407</v>
      </c>
      <c r="D749" s="382" t="s">
        <v>2366</v>
      </c>
      <c r="F749" s="383" t="s">
        <v>13</v>
      </c>
      <c r="G749" s="382" t="s">
        <v>2323</v>
      </c>
      <c r="H749" s="382" t="s">
        <v>2323</v>
      </c>
      <c r="I749" s="382" t="s">
        <v>2319</v>
      </c>
      <c r="J749" s="382" t="s">
        <v>2324</v>
      </c>
      <c r="K749" s="382" t="s">
        <v>2343</v>
      </c>
      <c r="L749" s="384">
        <v>42172</v>
      </c>
    </row>
    <row r="750" spans="1:13">
      <c r="A750" s="382" t="s">
        <v>3685</v>
      </c>
      <c r="B750" s="382" t="s">
        <v>3686</v>
      </c>
      <c r="C750" s="382" t="s">
        <v>2316</v>
      </c>
      <c r="D750" s="382" t="s">
        <v>2329</v>
      </c>
      <c r="F750" s="383" t="s">
        <v>2318</v>
      </c>
      <c r="G750" s="382" t="s">
        <v>2319</v>
      </c>
      <c r="H750" s="382" t="s">
        <v>2319</v>
      </c>
      <c r="I750" s="382" t="s">
        <v>2319</v>
      </c>
      <c r="J750" s="382" t="s">
        <v>2320</v>
      </c>
      <c r="K750" s="382" t="s">
        <v>2316</v>
      </c>
      <c r="L750" s="384">
        <v>42174</v>
      </c>
    </row>
    <row r="751" spans="1:13">
      <c r="A751" s="382" t="s">
        <v>3687</v>
      </c>
      <c r="B751" s="382" t="s">
        <v>3688</v>
      </c>
      <c r="C751" s="382" t="s">
        <v>810</v>
      </c>
      <c r="D751" s="382" t="s">
        <v>3689</v>
      </c>
      <c r="F751" s="383" t="s">
        <v>13</v>
      </c>
      <c r="G751" s="382" t="s">
        <v>2323</v>
      </c>
      <c r="H751" s="382" t="s">
        <v>2323</v>
      </c>
      <c r="I751" s="382" t="s">
        <v>2319</v>
      </c>
      <c r="J751" s="382" t="s">
        <v>2324</v>
      </c>
      <c r="K751" s="382" t="s">
        <v>810</v>
      </c>
      <c r="L751" s="384">
        <v>42172</v>
      </c>
    </row>
    <row r="752" spans="1:13">
      <c r="A752" s="382" t="s">
        <v>3690</v>
      </c>
      <c r="B752" s="382" t="s">
        <v>3691</v>
      </c>
      <c r="F752" s="383" t="s">
        <v>13</v>
      </c>
      <c r="G752" s="382" t="s">
        <v>2323</v>
      </c>
      <c r="H752" s="382" t="s">
        <v>2323</v>
      </c>
      <c r="I752" s="382" t="s">
        <v>2319</v>
      </c>
    </row>
    <row r="753" spans="1:12">
      <c r="A753" s="382" t="s">
        <v>3692</v>
      </c>
      <c r="B753" s="382" t="s">
        <v>3693</v>
      </c>
      <c r="C753" s="382" t="s">
        <v>27</v>
      </c>
      <c r="D753" s="382" t="s">
        <v>352</v>
      </c>
      <c r="F753" s="383" t="s">
        <v>13</v>
      </c>
      <c r="G753" s="382" t="s">
        <v>2323</v>
      </c>
      <c r="H753" s="382" t="s">
        <v>2323</v>
      </c>
      <c r="I753" s="382" t="s">
        <v>2319</v>
      </c>
      <c r="J753" s="382" t="s">
        <v>2320</v>
      </c>
      <c r="K753" s="382" t="s">
        <v>2330</v>
      </c>
      <c r="L753" s="384">
        <v>42171</v>
      </c>
    </row>
    <row r="754" spans="1:12">
      <c r="A754" s="382" t="s">
        <v>3694</v>
      </c>
      <c r="B754" s="382" t="s">
        <v>3695</v>
      </c>
      <c r="C754" s="382" t="s">
        <v>101</v>
      </c>
      <c r="D754" s="382" t="s">
        <v>2317</v>
      </c>
      <c r="F754" s="383" t="s">
        <v>13</v>
      </c>
      <c r="G754" s="382" t="s">
        <v>2323</v>
      </c>
      <c r="H754" s="382" t="s">
        <v>2323</v>
      </c>
      <c r="I754" s="382" t="s">
        <v>2319</v>
      </c>
      <c r="J754" s="382" t="s">
        <v>2324</v>
      </c>
      <c r="K754" s="382" t="s">
        <v>101</v>
      </c>
      <c r="L754" s="384">
        <v>42173</v>
      </c>
    </row>
    <row r="755" spans="1:12">
      <c r="A755" s="382" t="s">
        <v>3696</v>
      </c>
      <c r="B755" s="382" t="s">
        <v>3697</v>
      </c>
      <c r="C755" s="382" t="s">
        <v>27</v>
      </c>
      <c r="D755" s="382" t="s">
        <v>594</v>
      </c>
      <c r="F755" s="383" t="s">
        <v>13</v>
      </c>
      <c r="G755" s="382" t="s">
        <v>2323</v>
      </c>
      <c r="H755" s="382" t="s">
        <v>2323</v>
      </c>
      <c r="I755" s="382" t="s">
        <v>2319</v>
      </c>
      <c r="J755" s="382" t="s">
        <v>2320</v>
      </c>
      <c r="K755" s="382" t="s">
        <v>2330</v>
      </c>
      <c r="L755" s="384">
        <v>42171</v>
      </c>
    </row>
    <row r="756" spans="1:12">
      <c r="A756" s="382" t="s">
        <v>1548</v>
      </c>
      <c r="B756" s="382" t="s">
        <v>1549</v>
      </c>
      <c r="C756" s="382" t="s">
        <v>27</v>
      </c>
      <c r="D756" s="382" t="s">
        <v>220</v>
      </c>
      <c r="F756" s="383" t="s">
        <v>13</v>
      </c>
      <c r="G756" s="382" t="s">
        <v>2323</v>
      </c>
      <c r="H756" s="382" t="s">
        <v>2323</v>
      </c>
      <c r="I756" s="382" t="s">
        <v>2319</v>
      </c>
      <c r="J756" s="382" t="s">
        <v>2320</v>
      </c>
      <c r="K756" s="382" t="s">
        <v>2330</v>
      </c>
      <c r="L756" s="384">
        <v>42171</v>
      </c>
    </row>
    <row r="757" spans="1:12">
      <c r="A757" s="382" t="s">
        <v>3698</v>
      </c>
      <c r="B757" s="382" t="s">
        <v>3699</v>
      </c>
      <c r="C757" s="382" t="s">
        <v>957</v>
      </c>
      <c r="D757" s="382" t="s">
        <v>2329</v>
      </c>
      <c r="F757" s="383" t="s">
        <v>13</v>
      </c>
      <c r="G757" s="382" t="s">
        <v>2323</v>
      </c>
      <c r="H757" s="382" t="s">
        <v>2323</v>
      </c>
      <c r="I757" s="382" t="s">
        <v>2319</v>
      </c>
      <c r="J757" s="382" t="s">
        <v>2324</v>
      </c>
      <c r="K757" s="382" t="s">
        <v>957</v>
      </c>
      <c r="L757" s="384">
        <v>42172</v>
      </c>
    </row>
    <row r="758" spans="1:12">
      <c r="A758" s="382" t="s">
        <v>3700</v>
      </c>
      <c r="B758" s="382" t="s">
        <v>3701</v>
      </c>
      <c r="C758" s="382" t="s">
        <v>2343</v>
      </c>
      <c r="D758" s="382" t="s">
        <v>352</v>
      </c>
      <c r="F758" s="383" t="s">
        <v>13</v>
      </c>
      <c r="G758" s="382" t="s">
        <v>2323</v>
      </c>
      <c r="H758" s="382" t="s">
        <v>2323</v>
      </c>
      <c r="I758" s="382" t="s">
        <v>2319</v>
      </c>
      <c r="J758" s="382" t="s">
        <v>2324</v>
      </c>
      <c r="K758" s="382" t="s">
        <v>2343</v>
      </c>
      <c r="L758" s="384">
        <v>42172</v>
      </c>
    </row>
    <row r="759" spans="1:12">
      <c r="A759" s="382" t="s">
        <v>3702</v>
      </c>
      <c r="B759" s="382" t="s">
        <v>3703</v>
      </c>
      <c r="C759" s="382" t="s">
        <v>957</v>
      </c>
      <c r="D759" s="382" t="s">
        <v>2317</v>
      </c>
      <c r="F759" s="383" t="s">
        <v>13</v>
      </c>
      <c r="G759" s="382" t="s">
        <v>2323</v>
      </c>
      <c r="H759" s="382" t="s">
        <v>2323</v>
      </c>
      <c r="I759" s="382" t="s">
        <v>2319</v>
      </c>
      <c r="J759" s="382" t="s">
        <v>2324</v>
      </c>
      <c r="K759" s="382" t="s">
        <v>957</v>
      </c>
      <c r="L759" s="384">
        <v>42172</v>
      </c>
    </row>
    <row r="760" spans="1:12">
      <c r="A760" s="382" t="s">
        <v>3704</v>
      </c>
      <c r="B760" s="382" t="s">
        <v>3705</v>
      </c>
      <c r="C760" s="382" t="s">
        <v>1323</v>
      </c>
      <c r="D760" s="382" t="s">
        <v>2333</v>
      </c>
      <c r="F760" s="383" t="s">
        <v>13</v>
      </c>
      <c r="G760" s="382" t="s">
        <v>2323</v>
      </c>
      <c r="H760" s="382" t="s">
        <v>2323</v>
      </c>
      <c r="I760" s="382" t="s">
        <v>2319</v>
      </c>
      <c r="J760" s="382" t="s">
        <v>2324</v>
      </c>
      <c r="K760" s="382" t="s">
        <v>2346</v>
      </c>
      <c r="L760" s="384">
        <v>42172</v>
      </c>
    </row>
    <row r="761" spans="1:12">
      <c r="A761" s="382" t="s">
        <v>3706</v>
      </c>
      <c r="B761" s="382" t="s">
        <v>3707</v>
      </c>
      <c r="C761" s="382" t="s">
        <v>354</v>
      </c>
      <c r="D761" s="382" t="s">
        <v>2317</v>
      </c>
      <c r="F761" s="383" t="s">
        <v>13</v>
      </c>
      <c r="G761" s="382" t="s">
        <v>2323</v>
      </c>
      <c r="H761" s="382" t="s">
        <v>2323</v>
      </c>
      <c r="I761" s="382" t="s">
        <v>2319</v>
      </c>
      <c r="J761" s="382" t="s">
        <v>2320</v>
      </c>
      <c r="K761" s="382" t="s">
        <v>2330</v>
      </c>
      <c r="L761" s="384">
        <v>42171</v>
      </c>
    </row>
    <row r="762" spans="1:12">
      <c r="A762" s="382" t="s">
        <v>3708</v>
      </c>
      <c r="B762" s="382" t="s">
        <v>3709</v>
      </c>
      <c r="C762" s="382" t="s">
        <v>2343</v>
      </c>
      <c r="D762" s="382" t="s">
        <v>220</v>
      </c>
      <c r="F762" s="383" t="s">
        <v>13</v>
      </c>
      <c r="G762" s="382" t="s">
        <v>2323</v>
      </c>
      <c r="H762" s="382" t="s">
        <v>2323</v>
      </c>
      <c r="I762" s="382" t="s">
        <v>2319</v>
      </c>
      <c r="J762" s="382" t="s">
        <v>2324</v>
      </c>
      <c r="K762" s="382" t="s">
        <v>2343</v>
      </c>
      <c r="L762" s="384">
        <v>42172</v>
      </c>
    </row>
    <row r="763" spans="1:12">
      <c r="A763" s="382" t="s">
        <v>3710</v>
      </c>
      <c r="B763" s="382" t="s">
        <v>3711</v>
      </c>
      <c r="C763" s="382" t="s">
        <v>1323</v>
      </c>
      <c r="D763" s="382" t="s">
        <v>2317</v>
      </c>
      <c r="F763" s="383" t="s">
        <v>13</v>
      </c>
      <c r="G763" s="382" t="s">
        <v>2323</v>
      </c>
      <c r="H763" s="382" t="s">
        <v>2323</v>
      </c>
      <c r="I763" s="382" t="s">
        <v>2319</v>
      </c>
      <c r="J763" s="382" t="s">
        <v>2324</v>
      </c>
      <c r="K763" s="382" t="s">
        <v>2346</v>
      </c>
      <c r="L763" s="384">
        <v>42172</v>
      </c>
    </row>
    <row r="764" spans="1:12">
      <c r="A764" s="382" t="s">
        <v>3712</v>
      </c>
      <c r="B764" s="382" t="s">
        <v>3713</v>
      </c>
      <c r="C764" s="382" t="s">
        <v>354</v>
      </c>
      <c r="D764" s="382" t="s">
        <v>2329</v>
      </c>
      <c r="F764" s="383" t="s">
        <v>13</v>
      </c>
      <c r="G764" s="382" t="s">
        <v>2323</v>
      </c>
      <c r="H764" s="382" t="s">
        <v>2323</v>
      </c>
      <c r="I764" s="382" t="s">
        <v>2319</v>
      </c>
      <c r="J764" s="382" t="s">
        <v>2320</v>
      </c>
      <c r="K764" s="382" t="s">
        <v>2330</v>
      </c>
      <c r="L764" s="384">
        <v>42171</v>
      </c>
    </row>
    <row r="765" spans="1:12">
      <c r="A765" s="382" t="s">
        <v>3714</v>
      </c>
      <c r="B765" s="382" t="s">
        <v>3715</v>
      </c>
      <c r="C765" s="382" t="s">
        <v>101</v>
      </c>
      <c r="D765" s="382" t="s">
        <v>352</v>
      </c>
      <c r="F765" s="383" t="s">
        <v>13</v>
      </c>
      <c r="G765" s="382" t="s">
        <v>2323</v>
      </c>
      <c r="H765" s="382" t="s">
        <v>2323</v>
      </c>
      <c r="I765" s="382" t="s">
        <v>2319</v>
      </c>
      <c r="J765" s="382" t="s">
        <v>2320</v>
      </c>
      <c r="K765" s="382" t="s">
        <v>101</v>
      </c>
      <c r="L765" s="384">
        <v>42171</v>
      </c>
    </row>
    <row r="766" spans="1:12">
      <c r="A766" s="382" t="s">
        <v>3716</v>
      </c>
      <c r="F766" s="383" t="s">
        <v>13</v>
      </c>
      <c r="G766" s="382" t="s">
        <v>2323</v>
      </c>
      <c r="H766" s="382" t="s">
        <v>2323</v>
      </c>
      <c r="I766" s="382" t="s">
        <v>2319</v>
      </c>
    </row>
    <row r="767" spans="1:12">
      <c r="A767" s="382" t="s">
        <v>3717</v>
      </c>
      <c r="B767" s="382" t="s">
        <v>3718</v>
      </c>
      <c r="C767" s="382" t="s">
        <v>590</v>
      </c>
      <c r="D767" s="382" t="s">
        <v>2422</v>
      </c>
      <c r="F767" s="383" t="s">
        <v>13</v>
      </c>
      <c r="G767" s="382" t="s">
        <v>2323</v>
      </c>
      <c r="H767" s="382" t="s">
        <v>2323</v>
      </c>
      <c r="I767" s="382" t="s">
        <v>2319</v>
      </c>
      <c r="J767" s="382" t="s">
        <v>2324</v>
      </c>
      <c r="K767" s="382" t="s">
        <v>2343</v>
      </c>
      <c r="L767" s="384">
        <v>42172</v>
      </c>
    </row>
    <row r="768" spans="1:12">
      <c r="A768" s="382" t="s">
        <v>3719</v>
      </c>
      <c r="B768" s="382" t="s">
        <v>3720</v>
      </c>
      <c r="C768" s="382" t="s">
        <v>810</v>
      </c>
      <c r="D768" s="382" t="s">
        <v>2329</v>
      </c>
      <c r="F768" s="383" t="s">
        <v>13</v>
      </c>
      <c r="G768" s="382" t="s">
        <v>2323</v>
      </c>
      <c r="H768" s="382" t="s">
        <v>2323</v>
      </c>
      <c r="I768" s="382" t="s">
        <v>2319</v>
      </c>
      <c r="J768" s="382" t="s">
        <v>2324</v>
      </c>
      <c r="K768" s="382" t="s">
        <v>810</v>
      </c>
      <c r="L768" s="384">
        <v>42172</v>
      </c>
    </row>
    <row r="769" spans="1:12">
      <c r="A769" s="382" t="s">
        <v>3721</v>
      </c>
      <c r="B769" s="382" t="s">
        <v>3722</v>
      </c>
      <c r="C769" s="382" t="s">
        <v>354</v>
      </c>
      <c r="D769" s="382" t="s">
        <v>2317</v>
      </c>
      <c r="F769" s="383" t="s">
        <v>13</v>
      </c>
      <c r="G769" s="382" t="s">
        <v>2323</v>
      </c>
      <c r="H769" s="382" t="s">
        <v>2323</v>
      </c>
      <c r="I769" s="382" t="s">
        <v>2319</v>
      </c>
      <c r="J769" s="382" t="s">
        <v>2320</v>
      </c>
      <c r="K769" s="382" t="s">
        <v>1621</v>
      </c>
      <c r="L769" s="384">
        <v>42171</v>
      </c>
    </row>
    <row r="770" spans="1:12">
      <c r="A770" s="382" t="s">
        <v>3723</v>
      </c>
      <c r="B770" s="382" t="s">
        <v>3724</v>
      </c>
      <c r="C770" s="382" t="s">
        <v>2343</v>
      </c>
      <c r="D770" s="382" t="s">
        <v>220</v>
      </c>
      <c r="F770" s="383" t="s">
        <v>13</v>
      </c>
      <c r="G770" s="382" t="s">
        <v>2323</v>
      </c>
      <c r="H770" s="382" t="s">
        <v>2323</v>
      </c>
      <c r="I770" s="382" t="s">
        <v>2319</v>
      </c>
      <c r="J770" s="382" t="s">
        <v>2324</v>
      </c>
      <c r="K770" s="382" t="s">
        <v>2343</v>
      </c>
      <c r="L770" s="384">
        <v>42172</v>
      </c>
    </row>
    <row r="771" spans="1:12">
      <c r="A771" s="382" t="s">
        <v>3725</v>
      </c>
      <c r="B771" s="382" t="s">
        <v>3726</v>
      </c>
      <c r="C771" s="382" t="s">
        <v>27</v>
      </c>
      <c r="D771" s="382" t="s">
        <v>2317</v>
      </c>
      <c r="F771" s="383" t="s">
        <v>13</v>
      </c>
      <c r="G771" s="382" t="s">
        <v>2323</v>
      </c>
      <c r="H771" s="382" t="s">
        <v>2323</v>
      </c>
      <c r="I771" s="382" t="s">
        <v>2319</v>
      </c>
      <c r="J771" s="382" t="s">
        <v>2320</v>
      </c>
      <c r="K771" s="382" t="s">
        <v>2330</v>
      </c>
      <c r="L771" s="384">
        <v>42171</v>
      </c>
    </row>
    <row r="772" spans="1:12">
      <c r="A772" s="382" t="s">
        <v>3727</v>
      </c>
      <c r="B772" s="382" t="s">
        <v>3728</v>
      </c>
      <c r="C772" s="382" t="s">
        <v>2336</v>
      </c>
      <c r="D772" s="382" t="s">
        <v>2333</v>
      </c>
      <c r="E772" s="382" t="s">
        <v>2337</v>
      </c>
      <c r="F772" s="383" t="s">
        <v>2337</v>
      </c>
      <c r="G772" s="382" t="s">
        <v>2319</v>
      </c>
      <c r="H772" s="382" t="s">
        <v>2323</v>
      </c>
      <c r="I772" s="382" t="s">
        <v>2319</v>
      </c>
      <c r="J772" s="382" t="s">
        <v>2338</v>
      </c>
      <c r="K772" s="382" t="s">
        <v>16</v>
      </c>
      <c r="L772" s="384">
        <v>42171</v>
      </c>
    </row>
    <row r="773" spans="1:12">
      <c r="A773" s="382" t="s">
        <v>3729</v>
      </c>
      <c r="B773" s="382" t="s">
        <v>3730</v>
      </c>
      <c r="C773" s="382" t="s">
        <v>101</v>
      </c>
      <c r="D773" s="382" t="s">
        <v>594</v>
      </c>
      <c r="F773" s="383" t="s">
        <v>13</v>
      </c>
      <c r="G773" s="382" t="s">
        <v>2323</v>
      </c>
      <c r="H773" s="382" t="s">
        <v>2323</v>
      </c>
      <c r="I773" s="382" t="s">
        <v>2319</v>
      </c>
      <c r="J773" s="382" t="s">
        <v>2324</v>
      </c>
      <c r="K773" s="382" t="s">
        <v>101</v>
      </c>
      <c r="L773" s="384">
        <v>42173</v>
      </c>
    </row>
    <row r="774" spans="1:12">
      <c r="A774" s="382" t="s">
        <v>3731</v>
      </c>
      <c r="B774" s="382" t="s">
        <v>3732</v>
      </c>
      <c r="C774" s="382" t="s">
        <v>2343</v>
      </c>
      <c r="D774" s="382" t="s">
        <v>853</v>
      </c>
      <c r="F774" s="383" t="s">
        <v>13</v>
      </c>
      <c r="G774" s="382" t="s">
        <v>2323</v>
      </c>
      <c r="H774" s="382" t="s">
        <v>2323</v>
      </c>
      <c r="I774" s="382" t="s">
        <v>2319</v>
      </c>
      <c r="J774" s="382" t="s">
        <v>2324</v>
      </c>
      <c r="K774" s="382" t="s">
        <v>2343</v>
      </c>
      <c r="L774" s="384">
        <v>42172</v>
      </c>
    </row>
    <row r="775" spans="1:12">
      <c r="A775" s="382" t="s">
        <v>3733</v>
      </c>
      <c r="B775" s="382" t="s">
        <v>3734</v>
      </c>
      <c r="C775" s="382" t="s">
        <v>27</v>
      </c>
      <c r="D775" s="382" t="s">
        <v>2333</v>
      </c>
      <c r="F775" s="383" t="s">
        <v>13</v>
      </c>
      <c r="G775" s="382" t="s">
        <v>2323</v>
      </c>
      <c r="H775" s="382" t="s">
        <v>2323</v>
      </c>
      <c r="I775" s="382" t="s">
        <v>2319</v>
      </c>
      <c r="J775" s="382" t="s">
        <v>2320</v>
      </c>
      <c r="K775" s="382" t="s">
        <v>2330</v>
      </c>
      <c r="L775" s="384">
        <v>42171</v>
      </c>
    </row>
    <row r="776" spans="1:12">
      <c r="A776" s="382" t="s">
        <v>3735</v>
      </c>
      <c r="B776" s="382" t="s">
        <v>3736</v>
      </c>
      <c r="C776" s="382" t="s">
        <v>957</v>
      </c>
      <c r="D776" s="382" t="s">
        <v>2317</v>
      </c>
      <c r="F776" s="383" t="s">
        <v>13</v>
      </c>
      <c r="G776" s="382" t="s">
        <v>2323</v>
      </c>
      <c r="H776" s="382" t="s">
        <v>2323</v>
      </c>
      <c r="I776" s="382" t="s">
        <v>2319</v>
      </c>
      <c r="J776" s="382" t="s">
        <v>2324</v>
      </c>
      <c r="K776" s="382" t="s">
        <v>957</v>
      </c>
      <c r="L776" s="384">
        <v>42172</v>
      </c>
    </row>
    <row r="777" spans="1:12">
      <c r="A777" s="382" t="s">
        <v>3737</v>
      </c>
      <c r="B777" s="382" t="s">
        <v>3738</v>
      </c>
      <c r="C777" s="382" t="s">
        <v>354</v>
      </c>
      <c r="D777" s="382" t="s">
        <v>2317</v>
      </c>
      <c r="F777" s="383" t="s">
        <v>13</v>
      </c>
      <c r="G777" s="382" t="s">
        <v>2323</v>
      </c>
      <c r="H777" s="382" t="s">
        <v>2323</v>
      </c>
      <c r="I777" s="382" t="s">
        <v>2319</v>
      </c>
      <c r="J777" s="382" t="s">
        <v>2320</v>
      </c>
      <c r="K777" s="382" t="s">
        <v>2330</v>
      </c>
      <c r="L777" s="384">
        <v>42171</v>
      </c>
    </row>
    <row r="778" spans="1:12">
      <c r="A778" s="382" t="s">
        <v>3739</v>
      </c>
      <c r="B778" s="382" t="s">
        <v>3740</v>
      </c>
      <c r="C778" s="382" t="s">
        <v>2316</v>
      </c>
      <c r="D778" s="382" t="s">
        <v>132</v>
      </c>
      <c r="F778" s="383" t="s">
        <v>2318</v>
      </c>
      <c r="G778" s="382" t="s">
        <v>2319</v>
      </c>
      <c r="H778" s="382" t="s">
        <v>2319</v>
      </c>
      <c r="I778" s="382" t="s">
        <v>2319</v>
      </c>
      <c r="J778" s="382" t="s">
        <v>2320</v>
      </c>
      <c r="K778" s="382" t="s">
        <v>2316</v>
      </c>
      <c r="L778" s="384">
        <v>42174</v>
      </c>
    </row>
    <row r="779" spans="1:12">
      <c r="A779" s="382" t="s">
        <v>672</v>
      </c>
      <c r="B779" s="382" t="s">
        <v>673</v>
      </c>
      <c r="C779" s="382" t="s">
        <v>590</v>
      </c>
      <c r="D779" s="382" t="s">
        <v>2329</v>
      </c>
      <c r="F779" s="383" t="s">
        <v>13</v>
      </c>
      <c r="G779" s="382" t="s">
        <v>2323</v>
      </c>
      <c r="H779" s="382" t="s">
        <v>2323</v>
      </c>
      <c r="I779" s="382" t="s">
        <v>2319</v>
      </c>
      <c r="J779" s="382" t="s">
        <v>2324</v>
      </c>
      <c r="K779" s="382" t="s">
        <v>590</v>
      </c>
      <c r="L779" s="384">
        <v>42171</v>
      </c>
    </row>
    <row r="780" spans="1:12">
      <c r="A780" s="382" t="s">
        <v>3741</v>
      </c>
      <c r="B780" s="382" t="s">
        <v>3742</v>
      </c>
      <c r="C780" s="382" t="s">
        <v>957</v>
      </c>
      <c r="D780" s="382" t="s">
        <v>352</v>
      </c>
      <c r="E780" s="382" t="s">
        <v>24</v>
      </c>
      <c r="F780" s="383" t="s">
        <v>24</v>
      </c>
      <c r="G780" s="382" t="s">
        <v>2319</v>
      </c>
      <c r="H780" s="382" t="s">
        <v>2323</v>
      </c>
      <c r="I780" s="382" t="s">
        <v>2319</v>
      </c>
      <c r="J780" s="382" t="s">
        <v>2324</v>
      </c>
      <c r="K780" s="382" t="s">
        <v>957</v>
      </c>
      <c r="L780" s="384">
        <v>42172</v>
      </c>
    </row>
    <row r="781" spans="1:12">
      <c r="A781" s="382" t="s">
        <v>3743</v>
      </c>
      <c r="B781" s="382" t="s">
        <v>3744</v>
      </c>
      <c r="C781" s="382" t="s">
        <v>2343</v>
      </c>
      <c r="D781" s="382" t="s">
        <v>2366</v>
      </c>
      <c r="F781" s="383" t="s">
        <v>13</v>
      </c>
      <c r="G781" s="382" t="s">
        <v>2323</v>
      </c>
      <c r="H781" s="382" t="s">
        <v>2323</v>
      </c>
      <c r="I781" s="382" t="s">
        <v>2319</v>
      </c>
      <c r="J781" s="382" t="s">
        <v>2324</v>
      </c>
      <c r="K781" s="382" t="s">
        <v>2343</v>
      </c>
      <c r="L781" s="384">
        <v>42172</v>
      </c>
    </row>
    <row r="782" spans="1:12">
      <c r="A782" s="382" t="s">
        <v>3745</v>
      </c>
      <c r="B782" s="382" t="s">
        <v>3746</v>
      </c>
      <c r="C782" s="382" t="s">
        <v>2343</v>
      </c>
      <c r="D782" s="382" t="s">
        <v>2333</v>
      </c>
      <c r="F782" s="383" t="s">
        <v>13</v>
      </c>
      <c r="G782" s="382" t="s">
        <v>2323</v>
      </c>
      <c r="H782" s="382" t="s">
        <v>2323</v>
      </c>
      <c r="I782" s="382" t="s">
        <v>2319</v>
      </c>
      <c r="J782" s="382" t="s">
        <v>2324</v>
      </c>
      <c r="K782" s="382" t="s">
        <v>2343</v>
      </c>
      <c r="L782" s="384">
        <v>42172</v>
      </c>
    </row>
    <row r="783" spans="1:12">
      <c r="A783" s="382" t="s">
        <v>3747</v>
      </c>
      <c r="B783" s="382" t="s">
        <v>3748</v>
      </c>
      <c r="C783" s="382" t="s">
        <v>1621</v>
      </c>
      <c r="D783" s="382" t="s">
        <v>2317</v>
      </c>
      <c r="F783" s="383" t="s">
        <v>13</v>
      </c>
      <c r="G783" s="382" t="s">
        <v>2323</v>
      </c>
      <c r="H783" s="382" t="s">
        <v>2323</v>
      </c>
      <c r="I783" s="382" t="s">
        <v>2319</v>
      </c>
      <c r="J783" s="382" t="s">
        <v>2324</v>
      </c>
      <c r="K783" s="382" t="s">
        <v>1621</v>
      </c>
      <c r="L783" s="384">
        <v>42171</v>
      </c>
    </row>
    <row r="784" spans="1:12">
      <c r="A784" s="382" t="s">
        <v>3749</v>
      </c>
      <c r="B784" s="382" t="s">
        <v>3750</v>
      </c>
      <c r="C784" s="382" t="s">
        <v>957</v>
      </c>
      <c r="D784" s="382" t="s">
        <v>220</v>
      </c>
      <c r="F784" s="383" t="s">
        <v>13</v>
      </c>
      <c r="G784" s="382" t="s">
        <v>2323</v>
      </c>
      <c r="H784" s="382" t="s">
        <v>2323</v>
      </c>
      <c r="I784" s="382" t="s">
        <v>2319</v>
      </c>
      <c r="J784" s="382" t="s">
        <v>2324</v>
      </c>
      <c r="K784" s="382" t="s">
        <v>957</v>
      </c>
      <c r="L784" s="384">
        <v>42172</v>
      </c>
    </row>
    <row r="785" spans="1:12">
      <c r="A785" s="382" t="s">
        <v>3751</v>
      </c>
      <c r="B785" s="382" t="s">
        <v>3752</v>
      </c>
      <c r="C785" s="382" t="s">
        <v>354</v>
      </c>
      <c r="D785" s="382" t="s">
        <v>594</v>
      </c>
      <c r="F785" s="383" t="s">
        <v>13</v>
      </c>
      <c r="G785" s="382" t="s">
        <v>2323</v>
      </c>
      <c r="H785" s="382" t="s">
        <v>2323</v>
      </c>
      <c r="I785" s="382" t="s">
        <v>2319</v>
      </c>
      <c r="J785" s="382" t="s">
        <v>2320</v>
      </c>
      <c r="K785" s="382" t="s">
        <v>2330</v>
      </c>
      <c r="L785" s="384">
        <v>42171</v>
      </c>
    </row>
    <row r="786" spans="1:12">
      <c r="A786" s="382" t="s">
        <v>3753</v>
      </c>
      <c r="B786" s="382" t="s">
        <v>3754</v>
      </c>
      <c r="C786" s="382" t="s">
        <v>101</v>
      </c>
      <c r="D786" s="382" t="s">
        <v>220</v>
      </c>
      <c r="F786" s="383" t="s">
        <v>13</v>
      </c>
      <c r="G786" s="382" t="s">
        <v>2323</v>
      </c>
      <c r="H786" s="382" t="s">
        <v>2323</v>
      </c>
      <c r="I786" s="382" t="s">
        <v>2319</v>
      </c>
      <c r="J786" s="382" t="s">
        <v>2324</v>
      </c>
      <c r="K786" s="382" t="s">
        <v>101</v>
      </c>
      <c r="L786" s="384">
        <v>42173</v>
      </c>
    </row>
    <row r="787" spans="1:12">
      <c r="A787" s="382" t="s">
        <v>3755</v>
      </c>
      <c r="B787" s="382" t="s">
        <v>3756</v>
      </c>
      <c r="F787" s="383" t="s">
        <v>13</v>
      </c>
      <c r="G787" s="382" t="s">
        <v>2323</v>
      </c>
      <c r="H787" s="382" t="s">
        <v>2323</v>
      </c>
      <c r="I787" s="382" t="s">
        <v>2319</v>
      </c>
    </row>
    <row r="788" spans="1:12">
      <c r="A788" s="382" t="s">
        <v>3757</v>
      </c>
      <c r="B788" s="382" t="s">
        <v>3758</v>
      </c>
      <c r="C788" s="382" t="s">
        <v>354</v>
      </c>
      <c r="D788" s="382" t="s">
        <v>2333</v>
      </c>
      <c r="F788" s="383" t="s">
        <v>13</v>
      </c>
      <c r="G788" s="382" t="s">
        <v>2323</v>
      </c>
      <c r="H788" s="382" t="s">
        <v>2323</v>
      </c>
      <c r="I788" s="382" t="s">
        <v>2319</v>
      </c>
      <c r="J788" s="382" t="s">
        <v>2320</v>
      </c>
      <c r="K788" s="382" t="s">
        <v>2330</v>
      </c>
      <c r="L788" s="384">
        <v>42171</v>
      </c>
    </row>
    <row r="789" spans="1:12">
      <c r="A789" s="382" t="s">
        <v>3759</v>
      </c>
      <c r="B789" s="382" t="s">
        <v>3760</v>
      </c>
      <c r="C789" s="382" t="s">
        <v>1621</v>
      </c>
      <c r="D789" s="382" t="s">
        <v>2317</v>
      </c>
      <c r="F789" s="383" t="s">
        <v>13</v>
      </c>
      <c r="G789" s="382" t="s">
        <v>2323</v>
      </c>
      <c r="H789" s="382" t="s">
        <v>2323</v>
      </c>
      <c r="I789" s="382" t="s">
        <v>2319</v>
      </c>
      <c r="J789" s="382" t="s">
        <v>2324</v>
      </c>
      <c r="K789" s="382" t="s">
        <v>1621</v>
      </c>
      <c r="L789" s="384">
        <v>42171</v>
      </c>
    </row>
    <row r="790" spans="1:12">
      <c r="A790" s="382" t="s">
        <v>3761</v>
      </c>
      <c r="B790" s="382" t="s">
        <v>3762</v>
      </c>
      <c r="C790" s="382" t="s">
        <v>1846</v>
      </c>
      <c r="D790" s="382" t="s">
        <v>2333</v>
      </c>
      <c r="F790" s="383" t="s">
        <v>13</v>
      </c>
      <c r="G790" s="382" t="s">
        <v>2323</v>
      </c>
      <c r="H790" s="382" t="s">
        <v>2323</v>
      </c>
      <c r="I790" s="382" t="s">
        <v>2319</v>
      </c>
      <c r="J790" s="382" t="s">
        <v>2324</v>
      </c>
      <c r="K790" s="382" t="s">
        <v>1846</v>
      </c>
      <c r="L790" s="384">
        <v>42173</v>
      </c>
    </row>
    <row r="791" spans="1:12">
      <c r="A791" s="382" t="s">
        <v>3763</v>
      </c>
      <c r="B791" s="382" t="s">
        <v>3764</v>
      </c>
      <c r="C791" s="382" t="s">
        <v>2343</v>
      </c>
      <c r="D791" s="382" t="s">
        <v>132</v>
      </c>
      <c r="F791" s="383" t="s">
        <v>13</v>
      </c>
      <c r="G791" s="382" t="s">
        <v>2323</v>
      </c>
      <c r="H791" s="382" t="s">
        <v>2323</v>
      </c>
      <c r="I791" s="382" t="s">
        <v>2319</v>
      </c>
      <c r="J791" s="382" t="s">
        <v>2324</v>
      </c>
      <c r="K791" s="382" t="s">
        <v>2343</v>
      </c>
      <c r="L791" s="384">
        <v>42172</v>
      </c>
    </row>
    <row r="792" spans="1:12">
      <c r="A792" s="382" t="s">
        <v>3765</v>
      </c>
      <c r="B792" s="382" t="s">
        <v>3766</v>
      </c>
      <c r="C792" s="382" t="s">
        <v>810</v>
      </c>
      <c r="D792" s="382" t="s">
        <v>2329</v>
      </c>
      <c r="F792" s="383" t="s">
        <v>13</v>
      </c>
      <c r="G792" s="382" t="s">
        <v>2323</v>
      </c>
      <c r="H792" s="382" t="s">
        <v>2323</v>
      </c>
      <c r="I792" s="382" t="s">
        <v>2319</v>
      </c>
      <c r="J792" s="382" t="s">
        <v>2324</v>
      </c>
      <c r="K792" s="382" t="s">
        <v>810</v>
      </c>
      <c r="L792" s="384">
        <v>42172</v>
      </c>
    </row>
    <row r="793" spans="1:12">
      <c r="A793" s="382" t="s">
        <v>165</v>
      </c>
      <c r="B793" s="382" t="s">
        <v>166</v>
      </c>
      <c r="C793" s="382" t="s">
        <v>2343</v>
      </c>
      <c r="D793" s="382" t="s">
        <v>2333</v>
      </c>
      <c r="F793" s="383" t="s">
        <v>13</v>
      </c>
      <c r="G793" s="382" t="s">
        <v>2323</v>
      </c>
      <c r="H793" s="382" t="s">
        <v>2323</v>
      </c>
      <c r="I793" s="382" t="s">
        <v>2319</v>
      </c>
      <c r="J793" s="382" t="s">
        <v>2324</v>
      </c>
      <c r="K793" s="382" t="s">
        <v>2343</v>
      </c>
      <c r="L793" s="384">
        <v>42172</v>
      </c>
    </row>
    <row r="794" spans="1:12">
      <c r="A794" s="382" t="s">
        <v>3767</v>
      </c>
      <c r="B794" s="382" t="s">
        <v>3768</v>
      </c>
      <c r="C794" s="382" t="s">
        <v>590</v>
      </c>
      <c r="D794" s="382" t="s">
        <v>2317</v>
      </c>
      <c r="F794" s="383" t="s">
        <v>13</v>
      </c>
      <c r="G794" s="382" t="s">
        <v>2323</v>
      </c>
      <c r="H794" s="382" t="s">
        <v>2323</v>
      </c>
      <c r="I794" s="382" t="s">
        <v>2319</v>
      </c>
      <c r="J794" s="382" t="s">
        <v>2324</v>
      </c>
      <c r="K794" s="382" t="s">
        <v>590</v>
      </c>
      <c r="L794" s="384">
        <v>42171</v>
      </c>
    </row>
    <row r="795" spans="1:12">
      <c r="A795" s="382" t="s">
        <v>3769</v>
      </c>
      <c r="B795" s="382" t="s">
        <v>3770</v>
      </c>
      <c r="C795" s="382" t="s">
        <v>957</v>
      </c>
      <c r="D795" s="382" t="s">
        <v>594</v>
      </c>
      <c r="F795" s="383" t="s">
        <v>13</v>
      </c>
      <c r="G795" s="382" t="s">
        <v>2323</v>
      </c>
      <c r="H795" s="382" t="s">
        <v>2323</v>
      </c>
      <c r="I795" s="382" t="s">
        <v>2319</v>
      </c>
      <c r="J795" s="382" t="s">
        <v>2324</v>
      </c>
      <c r="K795" s="382" t="s">
        <v>957</v>
      </c>
      <c r="L795" s="384">
        <v>42172</v>
      </c>
    </row>
    <row r="796" spans="1:12">
      <c r="A796" s="382" t="s">
        <v>3771</v>
      </c>
      <c r="B796" s="382" t="s">
        <v>3772</v>
      </c>
      <c r="C796" s="382" t="s">
        <v>27</v>
      </c>
      <c r="D796" s="382" t="s">
        <v>2317</v>
      </c>
      <c r="F796" s="383" t="s">
        <v>13</v>
      </c>
      <c r="G796" s="382" t="s">
        <v>2323</v>
      </c>
      <c r="H796" s="382" t="s">
        <v>2323</v>
      </c>
      <c r="I796" s="382" t="s">
        <v>2319</v>
      </c>
      <c r="J796" s="382" t="s">
        <v>2320</v>
      </c>
      <c r="K796" s="382" t="s">
        <v>2330</v>
      </c>
      <c r="L796" s="384">
        <v>42171</v>
      </c>
    </row>
    <row r="797" spans="1:12">
      <c r="A797" s="382" t="s">
        <v>3773</v>
      </c>
      <c r="B797" s="382" t="s">
        <v>3774</v>
      </c>
      <c r="C797" s="382" t="s">
        <v>1621</v>
      </c>
      <c r="D797" s="382" t="s">
        <v>2317</v>
      </c>
      <c r="F797" s="383" t="s">
        <v>13</v>
      </c>
      <c r="G797" s="382" t="s">
        <v>2323</v>
      </c>
      <c r="H797" s="382" t="s">
        <v>2323</v>
      </c>
      <c r="I797" s="382" t="s">
        <v>2319</v>
      </c>
      <c r="J797" s="382" t="s">
        <v>2324</v>
      </c>
      <c r="K797" s="382" t="s">
        <v>1621</v>
      </c>
      <c r="L797" s="384">
        <v>42171</v>
      </c>
    </row>
    <row r="798" spans="1:12">
      <c r="A798" s="382" t="s">
        <v>3775</v>
      </c>
      <c r="B798" s="382" t="s">
        <v>3776</v>
      </c>
      <c r="C798" s="382" t="s">
        <v>3777</v>
      </c>
      <c r="D798" s="382" t="s">
        <v>2317</v>
      </c>
      <c r="E798" s="382" t="s">
        <v>2569</v>
      </c>
      <c r="F798" s="383" t="s">
        <v>2570</v>
      </c>
      <c r="G798" s="382" t="s">
        <v>2319</v>
      </c>
      <c r="H798" s="382" t="s">
        <v>2323</v>
      </c>
      <c r="I798" s="382" t="s">
        <v>2319</v>
      </c>
      <c r="J798" s="382" t="s">
        <v>2320</v>
      </c>
      <c r="K798" s="382" t="s">
        <v>810</v>
      </c>
      <c r="L798" s="384">
        <v>42171</v>
      </c>
    </row>
    <row r="799" spans="1:12">
      <c r="A799" s="382" t="s">
        <v>3778</v>
      </c>
      <c r="B799" s="382" t="s">
        <v>3779</v>
      </c>
      <c r="C799" s="382" t="s">
        <v>590</v>
      </c>
      <c r="D799" s="382" t="s">
        <v>220</v>
      </c>
      <c r="F799" s="383" t="s">
        <v>13</v>
      </c>
      <c r="G799" s="382" t="s">
        <v>2323</v>
      </c>
      <c r="H799" s="382" t="s">
        <v>2323</v>
      </c>
      <c r="I799" s="382" t="s">
        <v>2319</v>
      </c>
      <c r="J799" s="382" t="s">
        <v>2324</v>
      </c>
      <c r="K799" s="382" t="s">
        <v>590</v>
      </c>
      <c r="L799" s="384">
        <v>42171</v>
      </c>
    </row>
    <row r="800" spans="1:12">
      <c r="A800" s="382" t="s">
        <v>3780</v>
      </c>
      <c r="B800" s="382" t="s">
        <v>3781</v>
      </c>
      <c r="C800" s="382" t="s">
        <v>1621</v>
      </c>
      <c r="D800" s="382" t="s">
        <v>2329</v>
      </c>
      <c r="F800" s="383" t="s">
        <v>13</v>
      </c>
      <c r="G800" s="382" t="s">
        <v>2323</v>
      </c>
      <c r="H800" s="382" t="s">
        <v>2323</v>
      </c>
      <c r="I800" s="382" t="s">
        <v>2319</v>
      </c>
      <c r="J800" s="382" t="s">
        <v>2324</v>
      </c>
      <c r="K800" s="382" t="s">
        <v>1621</v>
      </c>
      <c r="L800" s="384">
        <v>42171</v>
      </c>
    </row>
    <row r="801" spans="1:12">
      <c r="A801" s="382" t="s">
        <v>3782</v>
      </c>
      <c r="B801" s="382" t="s">
        <v>3783</v>
      </c>
      <c r="C801" s="382" t="s">
        <v>354</v>
      </c>
      <c r="D801" s="382" t="s">
        <v>594</v>
      </c>
      <c r="F801" s="383" t="s">
        <v>13</v>
      </c>
      <c r="G801" s="382" t="s">
        <v>2323</v>
      </c>
      <c r="H801" s="382" t="s">
        <v>2323</v>
      </c>
      <c r="I801" s="382" t="s">
        <v>2319</v>
      </c>
      <c r="J801" s="382" t="s">
        <v>2320</v>
      </c>
      <c r="K801" s="382" t="s">
        <v>2330</v>
      </c>
      <c r="L801" s="384">
        <v>42171</v>
      </c>
    </row>
    <row r="802" spans="1:12">
      <c r="A802" s="382" t="s">
        <v>3784</v>
      </c>
      <c r="B802" s="382" t="s">
        <v>3785</v>
      </c>
      <c r="C802" s="382" t="s">
        <v>957</v>
      </c>
      <c r="D802" s="382" t="s">
        <v>2317</v>
      </c>
      <c r="F802" s="383" t="s">
        <v>13</v>
      </c>
      <c r="G802" s="382" t="s">
        <v>2323</v>
      </c>
      <c r="H802" s="382" t="s">
        <v>2323</v>
      </c>
      <c r="I802" s="382" t="s">
        <v>2319</v>
      </c>
      <c r="J802" s="382" t="s">
        <v>2324</v>
      </c>
      <c r="K802" s="382" t="s">
        <v>2376</v>
      </c>
      <c r="L802" s="384">
        <v>42171</v>
      </c>
    </row>
    <row r="803" spans="1:12">
      <c r="A803" s="382" t="s">
        <v>1390</v>
      </c>
      <c r="B803" s="382" t="s">
        <v>1391</v>
      </c>
      <c r="C803" s="382" t="s">
        <v>1323</v>
      </c>
      <c r="D803" s="382" t="s">
        <v>3594</v>
      </c>
      <c r="F803" s="383" t="s">
        <v>13</v>
      </c>
      <c r="G803" s="382" t="s">
        <v>2323</v>
      </c>
      <c r="H803" s="382" t="s">
        <v>2323</v>
      </c>
      <c r="I803" s="382" t="s">
        <v>2319</v>
      </c>
      <c r="J803" s="382" t="s">
        <v>2324</v>
      </c>
      <c r="K803" s="382" t="s">
        <v>2346</v>
      </c>
      <c r="L803" s="384">
        <v>42172</v>
      </c>
    </row>
    <row r="804" spans="1:12">
      <c r="A804" s="382" t="s">
        <v>3786</v>
      </c>
      <c r="B804" s="382" t="s">
        <v>3787</v>
      </c>
      <c r="C804" s="382" t="s">
        <v>957</v>
      </c>
      <c r="D804" s="382" t="s">
        <v>2333</v>
      </c>
      <c r="F804" s="383" t="s">
        <v>13</v>
      </c>
      <c r="G804" s="382" t="s">
        <v>2323</v>
      </c>
      <c r="H804" s="382" t="s">
        <v>2323</v>
      </c>
      <c r="I804" s="382" t="s">
        <v>2319</v>
      </c>
      <c r="J804" s="382" t="s">
        <v>2324</v>
      </c>
      <c r="K804" s="382" t="s">
        <v>957</v>
      </c>
      <c r="L804" s="384">
        <v>42172</v>
      </c>
    </row>
    <row r="805" spans="1:12">
      <c r="A805" s="382" t="s">
        <v>3788</v>
      </c>
      <c r="B805" s="382" t="s">
        <v>3789</v>
      </c>
      <c r="C805" s="382" t="s">
        <v>590</v>
      </c>
      <c r="D805" s="382" t="s">
        <v>352</v>
      </c>
      <c r="F805" s="383" t="s">
        <v>13</v>
      </c>
      <c r="G805" s="382" t="s">
        <v>2323</v>
      </c>
      <c r="H805" s="382" t="s">
        <v>2323</v>
      </c>
      <c r="I805" s="382" t="s">
        <v>2319</v>
      </c>
      <c r="J805" s="382" t="s">
        <v>2324</v>
      </c>
      <c r="K805" s="382" t="s">
        <v>590</v>
      </c>
      <c r="L805" s="384">
        <v>42171</v>
      </c>
    </row>
    <row r="806" spans="1:12">
      <c r="A806" s="382" t="s">
        <v>3790</v>
      </c>
      <c r="B806" s="382" t="s">
        <v>3791</v>
      </c>
      <c r="C806" s="382" t="s">
        <v>1621</v>
      </c>
      <c r="D806" s="382" t="s">
        <v>2317</v>
      </c>
      <c r="F806" s="383" t="s">
        <v>13</v>
      </c>
      <c r="G806" s="382" t="s">
        <v>2323</v>
      </c>
      <c r="H806" s="382" t="s">
        <v>2323</v>
      </c>
      <c r="I806" s="382" t="s">
        <v>2319</v>
      </c>
      <c r="J806" s="382" t="s">
        <v>2324</v>
      </c>
      <c r="K806" s="382" t="s">
        <v>1621</v>
      </c>
      <c r="L806" s="384">
        <v>42171</v>
      </c>
    </row>
    <row r="807" spans="1:12">
      <c r="A807" s="382" t="s">
        <v>3792</v>
      </c>
      <c r="B807" s="382" t="s">
        <v>3793</v>
      </c>
      <c r="C807" s="382" t="s">
        <v>1621</v>
      </c>
      <c r="D807" s="382" t="s">
        <v>2317</v>
      </c>
      <c r="F807" s="383" t="s">
        <v>13</v>
      </c>
      <c r="G807" s="382" t="s">
        <v>2323</v>
      </c>
      <c r="H807" s="382" t="s">
        <v>2323</v>
      </c>
      <c r="I807" s="382" t="s">
        <v>2319</v>
      </c>
      <c r="J807" s="382" t="s">
        <v>2324</v>
      </c>
      <c r="K807" s="382" t="s">
        <v>1621</v>
      </c>
      <c r="L807" s="384">
        <v>42171</v>
      </c>
    </row>
    <row r="808" spans="1:12">
      <c r="A808" s="382" t="s">
        <v>3794</v>
      </c>
      <c r="B808" s="382" t="s">
        <v>3795</v>
      </c>
      <c r="C808" s="382" t="s">
        <v>1621</v>
      </c>
      <c r="D808" s="382" t="s">
        <v>2317</v>
      </c>
      <c r="F808" s="383" t="s">
        <v>13</v>
      </c>
      <c r="G808" s="382" t="s">
        <v>2323</v>
      </c>
      <c r="H808" s="382" t="s">
        <v>2323</v>
      </c>
      <c r="I808" s="382" t="s">
        <v>2319</v>
      </c>
      <c r="J808" s="382" t="s">
        <v>2324</v>
      </c>
      <c r="K808" s="382" t="s">
        <v>1621</v>
      </c>
      <c r="L808" s="384">
        <v>42171</v>
      </c>
    </row>
    <row r="809" spans="1:12">
      <c r="A809" s="382" t="s">
        <v>439</v>
      </c>
      <c r="B809" s="382" t="s">
        <v>440</v>
      </c>
      <c r="C809" s="382" t="s">
        <v>407</v>
      </c>
      <c r="D809" s="382" t="s">
        <v>3796</v>
      </c>
      <c r="F809" s="383" t="s">
        <v>13</v>
      </c>
      <c r="G809" s="382" t="s">
        <v>2323</v>
      </c>
      <c r="H809" s="382" t="s">
        <v>2323</v>
      </c>
      <c r="I809" s="382" t="s">
        <v>2319</v>
      </c>
      <c r="J809" s="382" t="s">
        <v>2320</v>
      </c>
      <c r="K809" s="382" t="s">
        <v>2330</v>
      </c>
      <c r="L809" s="384">
        <v>42171</v>
      </c>
    </row>
    <row r="810" spans="1:12">
      <c r="A810" s="382" t="s">
        <v>3797</v>
      </c>
      <c r="B810" s="382" t="s">
        <v>3798</v>
      </c>
      <c r="C810" s="382" t="s">
        <v>2343</v>
      </c>
      <c r="D810" s="382" t="s">
        <v>2333</v>
      </c>
      <c r="F810" s="383" t="s">
        <v>13</v>
      </c>
      <c r="G810" s="382" t="s">
        <v>2323</v>
      </c>
      <c r="H810" s="382" t="s">
        <v>2323</v>
      </c>
      <c r="I810" s="382" t="s">
        <v>2319</v>
      </c>
      <c r="J810" s="382" t="s">
        <v>2324</v>
      </c>
      <c r="K810" s="382" t="s">
        <v>2343</v>
      </c>
      <c r="L810" s="384">
        <v>42172</v>
      </c>
    </row>
    <row r="811" spans="1:12">
      <c r="A811" s="382" t="s">
        <v>3799</v>
      </c>
      <c r="B811" s="382" t="s">
        <v>3800</v>
      </c>
      <c r="C811" s="382" t="s">
        <v>354</v>
      </c>
      <c r="D811" s="382" t="s">
        <v>2329</v>
      </c>
      <c r="F811" s="383" t="s">
        <v>13</v>
      </c>
      <c r="G811" s="382" t="s">
        <v>2323</v>
      </c>
      <c r="H811" s="382" t="s">
        <v>2323</v>
      </c>
      <c r="I811" s="382" t="s">
        <v>2319</v>
      </c>
      <c r="J811" s="382" t="s">
        <v>2320</v>
      </c>
      <c r="K811" s="382" t="s">
        <v>2330</v>
      </c>
      <c r="L811" s="384">
        <v>42171</v>
      </c>
    </row>
    <row r="812" spans="1:12">
      <c r="A812" s="382" t="s">
        <v>3801</v>
      </c>
      <c r="B812" s="382" t="s">
        <v>3802</v>
      </c>
      <c r="C812" s="382" t="s">
        <v>1621</v>
      </c>
      <c r="D812" s="382" t="s">
        <v>2317</v>
      </c>
      <c r="F812" s="383" t="s">
        <v>13</v>
      </c>
      <c r="G812" s="382" t="s">
        <v>2323</v>
      </c>
      <c r="H812" s="382" t="s">
        <v>2323</v>
      </c>
      <c r="I812" s="382" t="s">
        <v>2319</v>
      </c>
      <c r="J812" s="382" t="s">
        <v>2324</v>
      </c>
      <c r="K812" s="382" t="s">
        <v>1621</v>
      </c>
      <c r="L812" s="384">
        <v>42171</v>
      </c>
    </row>
    <row r="813" spans="1:12">
      <c r="A813" s="382" t="s">
        <v>3803</v>
      </c>
      <c r="B813" s="382" t="s">
        <v>3804</v>
      </c>
      <c r="C813" s="382" t="s">
        <v>27</v>
      </c>
      <c r="D813" s="382" t="s">
        <v>2333</v>
      </c>
      <c r="F813" s="383" t="s">
        <v>13</v>
      </c>
      <c r="G813" s="382" t="s">
        <v>2323</v>
      </c>
      <c r="H813" s="382" t="s">
        <v>2323</v>
      </c>
      <c r="I813" s="382" t="s">
        <v>2319</v>
      </c>
      <c r="J813" s="382" t="s">
        <v>2320</v>
      </c>
      <c r="K813" s="382" t="s">
        <v>2330</v>
      </c>
      <c r="L813" s="384">
        <v>42171</v>
      </c>
    </row>
    <row r="814" spans="1:12">
      <c r="A814" s="382" t="s">
        <v>3805</v>
      </c>
      <c r="B814" s="382" t="s">
        <v>3806</v>
      </c>
      <c r="C814" s="382" t="s">
        <v>407</v>
      </c>
      <c r="D814" s="382" t="s">
        <v>352</v>
      </c>
      <c r="F814" s="383" t="s">
        <v>13</v>
      </c>
      <c r="G814" s="382" t="s">
        <v>2323</v>
      </c>
      <c r="H814" s="382" t="s">
        <v>2323</v>
      </c>
      <c r="I814" s="382" t="s">
        <v>2319</v>
      </c>
      <c r="J814" s="382" t="s">
        <v>2324</v>
      </c>
      <c r="K814" s="382" t="s">
        <v>2343</v>
      </c>
      <c r="L814" s="384">
        <v>42172</v>
      </c>
    </row>
    <row r="815" spans="1:12">
      <c r="A815" s="382" t="s">
        <v>3807</v>
      </c>
      <c r="B815" s="382" t="s">
        <v>3808</v>
      </c>
      <c r="C815" s="382" t="s">
        <v>2343</v>
      </c>
      <c r="D815" s="382" t="s">
        <v>352</v>
      </c>
      <c r="F815" s="383" t="s">
        <v>13</v>
      </c>
      <c r="G815" s="382" t="s">
        <v>2323</v>
      </c>
      <c r="H815" s="382" t="s">
        <v>2323</v>
      </c>
      <c r="I815" s="382" t="s">
        <v>2319</v>
      </c>
      <c r="J815" s="382" t="s">
        <v>2324</v>
      </c>
      <c r="K815" s="382" t="s">
        <v>2343</v>
      </c>
      <c r="L815" s="384">
        <v>42172</v>
      </c>
    </row>
    <row r="816" spans="1:12">
      <c r="A816" s="382" t="s">
        <v>3809</v>
      </c>
      <c r="B816" s="382" t="s">
        <v>3810</v>
      </c>
      <c r="C816" s="382" t="s">
        <v>16</v>
      </c>
      <c r="D816" s="382" t="s">
        <v>2317</v>
      </c>
      <c r="F816" s="383" t="s">
        <v>13</v>
      </c>
      <c r="G816" s="382" t="s">
        <v>2323</v>
      </c>
      <c r="H816" s="382" t="s">
        <v>2323</v>
      </c>
      <c r="I816" s="382" t="s">
        <v>2319</v>
      </c>
      <c r="J816" s="382" t="s">
        <v>2324</v>
      </c>
      <c r="K816" s="382" t="s">
        <v>2346</v>
      </c>
      <c r="L816" s="384">
        <v>42172</v>
      </c>
    </row>
    <row r="817" spans="1:12">
      <c r="A817" s="382" t="s">
        <v>3811</v>
      </c>
      <c r="B817" s="382" t="s">
        <v>3812</v>
      </c>
      <c r="C817" s="382" t="s">
        <v>1846</v>
      </c>
      <c r="D817" s="382" t="s">
        <v>2317</v>
      </c>
      <c r="F817" s="383" t="s">
        <v>13</v>
      </c>
      <c r="G817" s="382" t="s">
        <v>2323</v>
      </c>
      <c r="H817" s="382" t="s">
        <v>2323</v>
      </c>
      <c r="I817" s="382" t="s">
        <v>2319</v>
      </c>
      <c r="J817" s="382" t="s">
        <v>2324</v>
      </c>
      <c r="K817" s="382" t="s">
        <v>1846</v>
      </c>
      <c r="L817" s="384">
        <v>42173</v>
      </c>
    </row>
    <row r="818" spans="1:12">
      <c r="A818" s="382" t="s">
        <v>3813</v>
      </c>
      <c r="B818" s="382" t="s">
        <v>3814</v>
      </c>
      <c r="C818" s="382" t="s">
        <v>957</v>
      </c>
      <c r="D818" s="382" t="s">
        <v>352</v>
      </c>
      <c r="F818" s="383" t="s">
        <v>13</v>
      </c>
      <c r="G818" s="382" t="s">
        <v>2323</v>
      </c>
      <c r="H818" s="382" t="s">
        <v>2323</v>
      </c>
      <c r="I818" s="382" t="s">
        <v>2319</v>
      </c>
      <c r="J818" s="382" t="s">
        <v>2324</v>
      </c>
      <c r="K818" s="382" t="s">
        <v>957</v>
      </c>
      <c r="L818" s="384">
        <v>42172</v>
      </c>
    </row>
    <row r="819" spans="1:12">
      <c r="A819" s="382" t="s">
        <v>3815</v>
      </c>
      <c r="B819" s="382" t="s">
        <v>3816</v>
      </c>
      <c r="C819" s="382" t="s">
        <v>1846</v>
      </c>
      <c r="D819" s="382" t="s">
        <v>2317</v>
      </c>
      <c r="F819" s="383" t="s">
        <v>13</v>
      </c>
      <c r="G819" s="382" t="s">
        <v>2323</v>
      </c>
      <c r="H819" s="382" t="s">
        <v>2323</v>
      </c>
      <c r="I819" s="382" t="s">
        <v>2319</v>
      </c>
      <c r="J819" s="382" t="s">
        <v>2324</v>
      </c>
      <c r="K819" s="382" t="s">
        <v>1846</v>
      </c>
      <c r="L819" s="384">
        <v>42173</v>
      </c>
    </row>
    <row r="820" spans="1:12">
      <c r="A820" s="382" t="s">
        <v>3817</v>
      </c>
      <c r="B820" s="382" t="s">
        <v>3818</v>
      </c>
      <c r="C820" s="382" t="s">
        <v>2316</v>
      </c>
      <c r="D820" s="382" t="s">
        <v>132</v>
      </c>
      <c r="F820" s="383" t="s">
        <v>2318</v>
      </c>
      <c r="G820" s="382" t="s">
        <v>2319</v>
      </c>
      <c r="H820" s="382" t="s">
        <v>2319</v>
      </c>
      <c r="I820" s="382" t="s">
        <v>2319</v>
      </c>
      <c r="J820" s="382" t="s">
        <v>2320</v>
      </c>
      <c r="K820" s="382" t="s">
        <v>2316</v>
      </c>
      <c r="L820" s="384">
        <v>42174</v>
      </c>
    </row>
    <row r="821" spans="1:12">
      <c r="A821" s="382" t="s">
        <v>3819</v>
      </c>
      <c r="B821" s="382" t="s">
        <v>3820</v>
      </c>
      <c r="C821" s="382" t="s">
        <v>590</v>
      </c>
      <c r="D821" s="382" t="s">
        <v>220</v>
      </c>
      <c r="F821" s="383" t="s">
        <v>13</v>
      </c>
      <c r="G821" s="382" t="s">
        <v>2323</v>
      </c>
      <c r="H821" s="382" t="s">
        <v>2323</v>
      </c>
      <c r="I821" s="382" t="s">
        <v>2319</v>
      </c>
      <c r="J821" s="382" t="s">
        <v>2324</v>
      </c>
      <c r="K821" s="382" t="s">
        <v>2343</v>
      </c>
      <c r="L821" s="384">
        <v>42172</v>
      </c>
    </row>
    <row r="822" spans="1:12">
      <c r="A822" s="382" t="s">
        <v>3821</v>
      </c>
      <c r="B822" s="382" t="s">
        <v>3822</v>
      </c>
      <c r="C822" s="382" t="s">
        <v>2773</v>
      </c>
      <c r="D822" s="382" t="s">
        <v>2329</v>
      </c>
      <c r="F822" s="383" t="s">
        <v>2318</v>
      </c>
      <c r="G822" s="382" t="s">
        <v>2319</v>
      </c>
      <c r="H822" s="382" t="s">
        <v>2319</v>
      </c>
      <c r="I822" s="382" t="s">
        <v>2319</v>
      </c>
      <c r="J822" s="382" t="s">
        <v>2338</v>
      </c>
      <c r="K822" s="382" t="s">
        <v>16</v>
      </c>
      <c r="L822" s="384">
        <v>42171</v>
      </c>
    </row>
    <row r="823" spans="1:12">
      <c r="A823" s="382" t="s">
        <v>3823</v>
      </c>
      <c r="B823" s="382" t="s">
        <v>3824</v>
      </c>
      <c r="C823" s="382" t="s">
        <v>2346</v>
      </c>
      <c r="D823" s="382" t="s">
        <v>2329</v>
      </c>
      <c r="E823" s="382" t="s">
        <v>2569</v>
      </c>
      <c r="F823" s="383" t="s">
        <v>2570</v>
      </c>
      <c r="G823" s="382" t="s">
        <v>2319</v>
      </c>
      <c r="H823" s="382" t="s">
        <v>2323</v>
      </c>
      <c r="I823" s="382" t="s">
        <v>2319</v>
      </c>
      <c r="J823" s="382" t="s">
        <v>2324</v>
      </c>
      <c r="K823" s="382" t="s">
        <v>2346</v>
      </c>
      <c r="L823" s="384">
        <v>42173</v>
      </c>
    </row>
    <row r="824" spans="1:12">
      <c r="A824" s="382" t="s">
        <v>3825</v>
      </c>
      <c r="B824" s="382" t="s">
        <v>3826</v>
      </c>
      <c r="C824" s="382" t="s">
        <v>810</v>
      </c>
      <c r="D824" s="382" t="s">
        <v>2329</v>
      </c>
      <c r="F824" s="383" t="s">
        <v>13</v>
      </c>
      <c r="G824" s="382" t="s">
        <v>2323</v>
      </c>
      <c r="H824" s="382" t="s">
        <v>2323</v>
      </c>
      <c r="I824" s="382" t="s">
        <v>2319</v>
      </c>
      <c r="J824" s="382" t="s">
        <v>2324</v>
      </c>
      <c r="K824" s="382" t="s">
        <v>810</v>
      </c>
      <c r="L824" s="384">
        <v>42172</v>
      </c>
    </row>
    <row r="825" spans="1:12">
      <c r="A825" s="382" t="s">
        <v>3827</v>
      </c>
      <c r="B825" s="382" t="s">
        <v>3828</v>
      </c>
      <c r="C825" s="382" t="s">
        <v>1323</v>
      </c>
      <c r="D825" s="382" t="s">
        <v>2317</v>
      </c>
      <c r="F825" s="383" t="s">
        <v>13</v>
      </c>
      <c r="G825" s="382" t="s">
        <v>2323</v>
      </c>
      <c r="H825" s="382" t="s">
        <v>2323</v>
      </c>
      <c r="I825" s="382" t="s">
        <v>2319</v>
      </c>
      <c r="J825" s="382" t="s">
        <v>2324</v>
      </c>
      <c r="K825" s="382" t="s">
        <v>2346</v>
      </c>
      <c r="L825" s="384">
        <v>42172</v>
      </c>
    </row>
    <row r="826" spans="1:12">
      <c r="A826" s="382" t="s">
        <v>3829</v>
      </c>
      <c r="B826" s="382" t="s">
        <v>3830</v>
      </c>
      <c r="F826" s="383" t="s">
        <v>13</v>
      </c>
      <c r="G826" s="382" t="s">
        <v>2323</v>
      </c>
      <c r="H826" s="382" t="s">
        <v>2323</v>
      </c>
      <c r="I826" s="382" t="s">
        <v>2319</v>
      </c>
    </row>
    <row r="827" spans="1:12">
      <c r="A827" s="382" t="s">
        <v>3831</v>
      </c>
      <c r="B827" s="382" t="s">
        <v>3832</v>
      </c>
      <c r="C827" s="382" t="s">
        <v>957</v>
      </c>
      <c r="D827" s="382" t="s">
        <v>2329</v>
      </c>
      <c r="F827" s="383" t="s">
        <v>13</v>
      </c>
      <c r="G827" s="382" t="s">
        <v>2323</v>
      </c>
      <c r="H827" s="382" t="s">
        <v>2323</v>
      </c>
      <c r="I827" s="382" t="s">
        <v>2319</v>
      </c>
      <c r="J827" s="382" t="s">
        <v>2324</v>
      </c>
      <c r="K827" s="382" t="s">
        <v>957</v>
      </c>
      <c r="L827" s="384">
        <v>42172</v>
      </c>
    </row>
    <row r="828" spans="1:12">
      <c r="A828" s="382" t="s">
        <v>3833</v>
      </c>
      <c r="B828" s="382" t="s">
        <v>3834</v>
      </c>
      <c r="C828" s="382" t="s">
        <v>1846</v>
      </c>
      <c r="D828" s="382" t="s">
        <v>2333</v>
      </c>
      <c r="F828" s="383" t="s">
        <v>13</v>
      </c>
      <c r="G828" s="382" t="s">
        <v>2323</v>
      </c>
      <c r="H828" s="382" t="s">
        <v>2323</v>
      </c>
      <c r="I828" s="382" t="s">
        <v>2319</v>
      </c>
      <c r="J828" s="382" t="s">
        <v>2324</v>
      </c>
      <c r="K828" s="382" t="s">
        <v>1846</v>
      </c>
      <c r="L828" s="384">
        <v>42173</v>
      </c>
    </row>
    <row r="829" spans="1:12">
      <c r="A829" s="382" t="s">
        <v>3835</v>
      </c>
      <c r="B829" s="382" t="s">
        <v>3836</v>
      </c>
      <c r="C829" s="382" t="s">
        <v>1621</v>
      </c>
      <c r="D829" s="382" t="s">
        <v>2329</v>
      </c>
      <c r="F829" s="383" t="s">
        <v>13</v>
      </c>
      <c r="G829" s="382" t="s">
        <v>2323</v>
      </c>
      <c r="H829" s="382" t="s">
        <v>2323</v>
      </c>
      <c r="I829" s="382" t="s">
        <v>2319</v>
      </c>
      <c r="J829" s="382" t="s">
        <v>2320</v>
      </c>
      <c r="K829" s="382" t="s">
        <v>2343</v>
      </c>
      <c r="L829" s="384">
        <v>42172</v>
      </c>
    </row>
    <row r="830" spans="1:12">
      <c r="A830" s="382" t="s">
        <v>3837</v>
      </c>
      <c r="B830" s="382" t="s">
        <v>3838</v>
      </c>
      <c r="C830" s="382" t="s">
        <v>354</v>
      </c>
      <c r="D830" s="382" t="s">
        <v>220</v>
      </c>
      <c r="F830" s="383" t="s">
        <v>13</v>
      </c>
      <c r="G830" s="382" t="s">
        <v>2323</v>
      </c>
      <c r="H830" s="382" t="s">
        <v>2323</v>
      </c>
      <c r="I830" s="382" t="s">
        <v>2319</v>
      </c>
      <c r="J830" s="382" t="s">
        <v>2320</v>
      </c>
      <c r="K830" s="382" t="s">
        <v>2330</v>
      </c>
      <c r="L830" s="384">
        <v>42171</v>
      </c>
    </row>
    <row r="831" spans="1:12">
      <c r="A831" s="382" t="s">
        <v>3839</v>
      </c>
      <c r="B831" s="382" t="s">
        <v>3840</v>
      </c>
      <c r="C831" s="382" t="s">
        <v>1846</v>
      </c>
      <c r="D831" s="382" t="s">
        <v>2317</v>
      </c>
      <c r="F831" s="383" t="s">
        <v>13</v>
      </c>
      <c r="G831" s="382" t="s">
        <v>2323</v>
      </c>
      <c r="H831" s="382" t="s">
        <v>2323</v>
      </c>
      <c r="I831" s="382" t="s">
        <v>2319</v>
      </c>
      <c r="J831" s="382" t="s">
        <v>2324</v>
      </c>
      <c r="K831" s="382" t="s">
        <v>1846</v>
      </c>
      <c r="L831" s="384">
        <v>42173</v>
      </c>
    </row>
    <row r="832" spans="1:12">
      <c r="A832" s="382" t="s">
        <v>3841</v>
      </c>
      <c r="B832" s="382" t="s">
        <v>3842</v>
      </c>
      <c r="C832" s="382" t="s">
        <v>2365</v>
      </c>
      <c r="D832" s="382" t="s">
        <v>2317</v>
      </c>
      <c r="E832" s="382" t="s">
        <v>24</v>
      </c>
      <c r="F832" s="383" t="s">
        <v>24</v>
      </c>
      <c r="G832" s="382" t="s">
        <v>2319</v>
      </c>
      <c r="H832" s="382" t="s">
        <v>2323</v>
      </c>
      <c r="I832" s="382" t="s">
        <v>2319</v>
      </c>
      <c r="J832" s="382" t="s">
        <v>2324</v>
      </c>
      <c r="K832" s="382" t="s">
        <v>2354</v>
      </c>
      <c r="L832" s="384">
        <v>42172</v>
      </c>
    </row>
    <row r="833" spans="1:12">
      <c r="A833" s="382" t="s">
        <v>3843</v>
      </c>
      <c r="B833" s="382" t="s">
        <v>3844</v>
      </c>
      <c r="C833" s="382" t="s">
        <v>354</v>
      </c>
      <c r="D833" s="382" t="s">
        <v>220</v>
      </c>
      <c r="F833" s="383" t="s">
        <v>13</v>
      </c>
      <c r="G833" s="382" t="s">
        <v>2323</v>
      </c>
      <c r="H833" s="382" t="s">
        <v>2323</v>
      </c>
      <c r="I833" s="382" t="s">
        <v>2319</v>
      </c>
      <c r="J833" s="382" t="s">
        <v>2320</v>
      </c>
      <c r="K833" s="382" t="s">
        <v>2330</v>
      </c>
      <c r="L833" s="384">
        <v>42171</v>
      </c>
    </row>
    <row r="834" spans="1:12">
      <c r="A834" s="382" t="s">
        <v>3845</v>
      </c>
      <c r="B834" s="382" t="s">
        <v>3846</v>
      </c>
      <c r="C834" s="382" t="s">
        <v>2343</v>
      </c>
      <c r="D834" s="382" t="s">
        <v>132</v>
      </c>
      <c r="F834" s="383" t="s">
        <v>13</v>
      </c>
      <c r="G834" s="382" t="s">
        <v>2323</v>
      </c>
      <c r="H834" s="382" t="s">
        <v>2323</v>
      </c>
      <c r="I834" s="382" t="s">
        <v>2319</v>
      </c>
      <c r="J834" s="382" t="s">
        <v>2324</v>
      </c>
      <c r="K834" s="382" t="s">
        <v>2343</v>
      </c>
      <c r="L834" s="384">
        <v>42172</v>
      </c>
    </row>
    <row r="835" spans="1:12">
      <c r="A835" s="382" t="s">
        <v>3847</v>
      </c>
      <c r="B835" s="382" t="s">
        <v>3848</v>
      </c>
      <c r="C835" s="382" t="s">
        <v>1846</v>
      </c>
      <c r="D835" s="382" t="s">
        <v>2329</v>
      </c>
      <c r="F835" s="383" t="s">
        <v>13</v>
      </c>
      <c r="G835" s="382" t="s">
        <v>2323</v>
      </c>
      <c r="H835" s="382" t="s">
        <v>2323</v>
      </c>
      <c r="I835" s="382" t="s">
        <v>2319</v>
      </c>
      <c r="J835" s="382" t="s">
        <v>2324</v>
      </c>
      <c r="K835" s="382" t="s">
        <v>1846</v>
      </c>
      <c r="L835" s="384">
        <v>42173</v>
      </c>
    </row>
    <row r="836" spans="1:12">
      <c r="A836" s="382" t="s">
        <v>3849</v>
      </c>
      <c r="B836" s="382" t="s">
        <v>3850</v>
      </c>
      <c r="C836" s="382" t="s">
        <v>590</v>
      </c>
      <c r="D836" s="382" t="s">
        <v>2329</v>
      </c>
      <c r="F836" s="383" t="s">
        <v>13</v>
      </c>
      <c r="G836" s="382" t="s">
        <v>2323</v>
      </c>
      <c r="H836" s="382" t="s">
        <v>2323</v>
      </c>
      <c r="I836" s="382" t="s">
        <v>2319</v>
      </c>
      <c r="J836" s="382" t="s">
        <v>2324</v>
      </c>
      <c r="K836" s="382" t="s">
        <v>590</v>
      </c>
      <c r="L836" s="384">
        <v>42171</v>
      </c>
    </row>
    <row r="837" spans="1:12">
      <c r="A837" s="382" t="s">
        <v>3851</v>
      </c>
      <c r="B837" s="382" t="s">
        <v>3852</v>
      </c>
      <c r="C837" s="382" t="s">
        <v>101</v>
      </c>
      <c r="D837" s="382" t="s">
        <v>220</v>
      </c>
      <c r="F837" s="383" t="s">
        <v>13</v>
      </c>
      <c r="G837" s="382" t="s">
        <v>2323</v>
      </c>
      <c r="H837" s="382" t="s">
        <v>2323</v>
      </c>
      <c r="I837" s="382" t="s">
        <v>2319</v>
      </c>
      <c r="J837" s="382" t="s">
        <v>2324</v>
      </c>
      <c r="K837" s="382" t="s">
        <v>101</v>
      </c>
      <c r="L837" s="384">
        <v>42173</v>
      </c>
    </row>
    <row r="838" spans="1:12">
      <c r="A838" s="382" t="s">
        <v>3853</v>
      </c>
      <c r="B838" s="382" t="s">
        <v>3854</v>
      </c>
      <c r="C838" s="382" t="s">
        <v>957</v>
      </c>
      <c r="D838" s="382" t="s">
        <v>2317</v>
      </c>
      <c r="F838" s="383" t="s">
        <v>13</v>
      </c>
      <c r="G838" s="382" t="s">
        <v>2323</v>
      </c>
      <c r="H838" s="382" t="s">
        <v>2323</v>
      </c>
      <c r="I838" s="382" t="s">
        <v>2319</v>
      </c>
      <c r="J838" s="382" t="s">
        <v>2324</v>
      </c>
      <c r="K838" s="382" t="s">
        <v>957</v>
      </c>
      <c r="L838" s="384">
        <v>42172</v>
      </c>
    </row>
    <row r="839" spans="1:12">
      <c r="A839" s="382" t="s">
        <v>3855</v>
      </c>
      <c r="B839" s="382" t="s">
        <v>3856</v>
      </c>
      <c r="C839" s="382" t="s">
        <v>101</v>
      </c>
      <c r="D839" s="382" t="s">
        <v>2333</v>
      </c>
      <c r="F839" s="383" t="s">
        <v>13</v>
      </c>
      <c r="G839" s="382" t="s">
        <v>2323</v>
      </c>
      <c r="H839" s="382" t="s">
        <v>2323</v>
      </c>
      <c r="I839" s="382" t="s">
        <v>2319</v>
      </c>
      <c r="J839" s="382" t="s">
        <v>2320</v>
      </c>
      <c r="K839" s="382" t="s">
        <v>101</v>
      </c>
      <c r="L839" s="384">
        <v>42172</v>
      </c>
    </row>
    <row r="840" spans="1:12">
      <c r="A840" s="382" t="s">
        <v>3857</v>
      </c>
      <c r="B840" s="382" t="s">
        <v>3858</v>
      </c>
      <c r="C840" s="382" t="s">
        <v>1846</v>
      </c>
      <c r="D840" s="382" t="s">
        <v>2317</v>
      </c>
      <c r="F840" s="383" t="s">
        <v>13</v>
      </c>
      <c r="G840" s="382" t="s">
        <v>2323</v>
      </c>
      <c r="H840" s="382" t="s">
        <v>2323</v>
      </c>
      <c r="I840" s="382" t="s">
        <v>2319</v>
      </c>
      <c r="J840" s="382" t="s">
        <v>2324</v>
      </c>
      <c r="K840" s="382" t="s">
        <v>1846</v>
      </c>
      <c r="L840" s="384">
        <v>42173</v>
      </c>
    </row>
    <row r="841" spans="1:12">
      <c r="A841" s="382" t="s">
        <v>3859</v>
      </c>
      <c r="B841" s="382" t="s">
        <v>3860</v>
      </c>
      <c r="C841" s="382" t="s">
        <v>2343</v>
      </c>
      <c r="D841" s="382" t="s">
        <v>2329</v>
      </c>
      <c r="F841" s="383" t="s">
        <v>13</v>
      </c>
      <c r="G841" s="382" t="s">
        <v>2323</v>
      </c>
      <c r="H841" s="382" t="s">
        <v>2323</v>
      </c>
      <c r="I841" s="382" t="s">
        <v>2319</v>
      </c>
      <c r="J841" s="382" t="s">
        <v>2324</v>
      </c>
      <c r="K841" s="382" t="s">
        <v>2343</v>
      </c>
      <c r="L841" s="384">
        <v>42172</v>
      </c>
    </row>
    <row r="842" spans="1:12">
      <c r="A842" s="382" t="s">
        <v>3861</v>
      </c>
      <c r="B842" s="382" t="s">
        <v>3862</v>
      </c>
      <c r="C842" s="382" t="s">
        <v>1621</v>
      </c>
      <c r="D842" s="382" t="s">
        <v>2317</v>
      </c>
      <c r="F842" s="383" t="s">
        <v>13</v>
      </c>
      <c r="G842" s="382" t="s">
        <v>2323</v>
      </c>
      <c r="H842" s="382" t="s">
        <v>2323</v>
      </c>
      <c r="I842" s="382" t="s">
        <v>2319</v>
      </c>
      <c r="J842" s="382" t="s">
        <v>2324</v>
      </c>
      <c r="K842" s="382" t="s">
        <v>1621</v>
      </c>
      <c r="L842" s="384">
        <v>42171</v>
      </c>
    </row>
    <row r="843" spans="1:12">
      <c r="A843" s="382" t="s">
        <v>3863</v>
      </c>
      <c r="B843" s="382" t="s">
        <v>3864</v>
      </c>
      <c r="C843" s="382" t="s">
        <v>1621</v>
      </c>
      <c r="D843" s="382" t="s">
        <v>2317</v>
      </c>
      <c r="F843" s="383" t="s">
        <v>13</v>
      </c>
      <c r="G843" s="382" t="s">
        <v>2323</v>
      </c>
      <c r="H843" s="382" t="s">
        <v>2323</v>
      </c>
      <c r="I843" s="382" t="s">
        <v>2319</v>
      </c>
      <c r="J843" s="382" t="s">
        <v>2324</v>
      </c>
      <c r="K843" s="382" t="s">
        <v>1621</v>
      </c>
      <c r="L843" s="384">
        <v>42171</v>
      </c>
    </row>
    <row r="844" spans="1:12">
      <c r="A844" s="382" t="s">
        <v>3865</v>
      </c>
      <c r="B844" s="382" t="s">
        <v>3866</v>
      </c>
      <c r="C844" s="382" t="s">
        <v>1846</v>
      </c>
      <c r="D844" s="382" t="s">
        <v>2317</v>
      </c>
      <c r="F844" s="383" t="s">
        <v>13</v>
      </c>
      <c r="G844" s="382" t="s">
        <v>2323</v>
      </c>
      <c r="H844" s="382" t="s">
        <v>2323</v>
      </c>
      <c r="I844" s="382" t="s">
        <v>2319</v>
      </c>
      <c r="J844" s="382" t="s">
        <v>2324</v>
      </c>
      <c r="K844" s="382" t="s">
        <v>1846</v>
      </c>
      <c r="L844" s="384">
        <v>42173</v>
      </c>
    </row>
    <row r="845" spans="1:12">
      <c r="A845" s="382" t="s">
        <v>3867</v>
      </c>
      <c r="B845" s="382" t="s">
        <v>3868</v>
      </c>
      <c r="C845" s="382" t="s">
        <v>1621</v>
      </c>
      <c r="D845" s="382" t="s">
        <v>2329</v>
      </c>
      <c r="F845" s="383" t="s">
        <v>13</v>
      </c>
      <c r="G845" s="382" t="s">
        <v>2323</v>
      </c>
      <c r="H845" s="382" t="s">
        <v>2323</v>
      </c>
      <c r="I845" s="382" t="s">
        <v>2319</v>
      </c>
      <c r="J845" s="382" t="s">
        <v>2324</v>
      </c>
      <c r="K845" s="382" t="s">
        <v>1621</v>
      </c>
      <c r="L845" s="384">
        <v>42171</v>
      </c>
    </row>
    <row r="846" spans="1:12">
      <c r="A846" s="382" t="s">
        <v>3869</v>
      </c>
      <c r="B846" s="382" t="s">
        <v>3870</v>
      </c>
      <c r="C846" s="382" t="s">
        <v>101</v>
      </c>
      <c r="D846" s="382" t="s">
        <v>2333</v>
      </c>
      <c r="F846" s="383" t="s">
        <v>13</v>
      </c>
      <c r="G846" s="382" t="s">
        <v>2323</v>
      </c>
      <c r="H846" s="382" t="s">
        <v>2323</v>
      </c>
      <c r="I846" s="382" t="s">
        <v>2319</v>
      </c>
      <c r="J846" s="382" t="s">
        <v>2324</v>
      </c>
      <c r="K846" s="382" t="s">
        <v>101</v>
      </c>
      <c r="L846" s="384">
        <v>42173</v>
      </c>
    </row>
    <row r="847" spans="1:12">
      <c r="A847" s="382" t="s">
        <v>3871</v>
      </c>
      <c r="B847" s="382" t="s">
        <v>3872</v>
      </c>
      <c r="C847" s="382" t="s">
        <v>1846</v>
      </c>
      <c r="D847" s="382" t="s">
        <v>220</v>
      </c>
      <c r="F847" s="383" t="s">
        <v>13</v>
      </c>
      <c r="G847" s="382" t="s">
        <v>2323</v>
      </c>
      <c r="H847" s="382" t="s">
        <v>2323</v>
      </c>
      <c r="I847" s="382" t="s">
        <v>2319</v>
      </c>
      <c r="J847" s="382" t="s">
        <v>2324</v>
      </c>
      <c r="K847" s="382" t="s">
        <v>1846</v>
      </c>
      <c r="L847" s="384">
        <v>42173</v>
      </c>
    </row>
    <row r="848" spans="1:12">
      <c r="A848" s="382" t="s">
        <v>3873</v>
      </c>
      <c r="B848" s="382" t="s">
        <v>3874</v>
      </c>
      <c r="C848" s="382" t="s">
        <v>590</v>
      </c>
      <c r="D848" s="382" t="s">
        <v>2422</v>
      </c>
      <c r="E848" s="382" t="s">
        <v>24</v>
      </c>
      <c r="F848" s="383" t="s">
        <v>24</v>
      </c>
      <c r="G848" s="382" t="s">
        <v>2319</v>
      </c>
      <c r="H848" s="382" t="s">
        <v>2319</v>
      </c>
      <c r="I848" s="382" t="s">
        <v>2319</v>
      </c>
      <c r="J848" s="382" t="s">
        <v>2320</v>
      </c>
      <c r="K848" s="382" t="s">
        <v>2343</v>
      </c>
      <c r="L848" s="384">
        <v>42172</v>
      </c>
    </row>
    <row r="849" spans="1:12">
      <c r="A849" s="382" t="s">
        <v>3875</v>
      </c>
      <c r="B849" s="382" t="s">
        <v>3876</v>
      </c>
      <c r="C849" s="382" t="s">
        <v>1846</v>
      </c>
      <c r="D849" s="382" t="s">
        <v>2317</v>
      </c>
      <c r="F849" s="383" t="s">
        <v>13</v>
      </c>
      <c r="G849" s="382" t="s">
        <v>2323</v>
      </c>
      <c r="H849" s="382" t="s">
        <v>2323</v>
      </c>
      <c r="I849" s="382" t="s">
        <v>2319</v>
      </c>
      <c r="J849" s="382" t="s">
        <v>2324</v>
      </c>
      <c r="K849" s="382" t="s">
        <v>1846</v>
      </c>
      <c r="L849" s="384">
        <v>42173</v>
      </c>
    </row>
    <row r="850" spans="1:12">
      <c r="A850" s="382" t="s">
        <v>679</v>
      </c>
      <c r="B850" s="382" t="s">
        <v>680</v>
      </c>
      <c r="C850" s="382" t="s">
        <v>590</v>
      </c>
      <c r="D850" s="382" t="s">
        <v>2329</v>
      </c>
      <c r="F850" s="383" t="s">
        <v>13</v>
      </c>
      <c r="G850" s="382" t="s">
        <v>2323</v>
      </c>
      <c r="H850" s="382" t="s">
        <v>2323</v>
      </c>
      <c r="I850" s="382" t="s">
        <v>2319</v>
      </c>
      <c r="J850" s="382" t="s">
        <v>2324</v>
      </c>
      <c r="K850" s="382" t="s">
        <v>2343</v>
      </c>
      <c r="L850" s="384">
        <v>42172</v>
      </c>
    </row>
    <row r="851" spans="1:12">
      <c r="A851" s="382" t="s">
        <v>3877</v>
      </c>
      <c r="B851" s="382" t="s">
        <v>3878</v>
      </c>
      <c r="C851" s="382" t="s">
        <v>590</v>
      </c>
      <c r="D851" s="382" t="s">
        <v>2329</v>
      </c>
      <c r="F851" s="383" t="s">
        <v>13</v>
      </c>
      <c r="G851" s="382" t="s">
        <v>2323</v>
      </c>
      <c r="H851" s="382" t="s">
        <v>2323</v>
      </c>
      <c r="I851" s="382" t="s">
        <v>2319</v>
      </c>
      <c r="J851" s="382" t="s">
        <v>2324</v>
      </c>
      <c r="K851" s="382" t="s">
        <v>590</v>
      </c>
      <c r="L851" s="384">
        <v>42171</v>
      </c>
    </row>
    <row r="852" spans="1:12">
      <c r="A852" s="382" t="s">
        <v>3879</v>
      </c>
      <c r="B852" s="382" t="s">
        <v>3880</v>
      </c>
      <c r="C852" s="382" t="s">
        <v>1846</v>
      </c>
      <c r="D852" s="382" t="s">
        <v>2317</v>
      </c>
      <c r="F852" s="383" t="s">
        <v>13</v>
      </c>
      <c r="G852" s="382" t="s">
        <v>2323</v>
      </c>
      <c r="H852" s="382" t="s">
        <v>2323</v>
      </c>
      <c r="I852" s="382" t="s">
        <v>2319</v>
      </c>
      <c r="J852" s="382" t="s">
        <v>2324</v>
      </c>
      <c r="K852" s="382" t="s">
        <v>1846</v>
      </c>
      <c r="L852" s="384">
        <v>42173</v>
      </c>
    </row>
    <row r="853" spans="1:12">
      <c r="A853" s="382" t="s">
        <v>169</v>
      </c>
      <c r="B853" s="382" t="s">
        <v>170</v>
      </c>
      <c r="C853" s="382" t="s">
        <v>101</v>
      </c>
      <c r="D853" s="382" t="s">
        <v>2329</v>
      </c>
      <c r="E853" s="382" t="s">
        <v>24</v>
      </c>
      <c r="F853" s="383" t="s">
        <v>24</v>
      </c>
      <c r="G853" s="382" t="s">
        <v>2319</v>
      </c>
      <c r="H853" s="382" t="s">
        <v>2323</v>
      </c>
      <c r="I853" s="382" t="s">
        <v>2319</v>
      </c>
      <c r="J853" s="382" t="s">
        <v>2324</v>
      </c>
      <c r="K853" s="382" t="s">
        <v>101</v>
      </c>
      <c r="L853" s="384">
        <v>42173</v>
      </c>
    </row>
    <row r="854" spans="1:12">
      <c r="A854" s="382" t="s">
        <v>3881</v>
      </c>
      <c r="B854" s="382" t="s">
        <v>3882</v>
      </c>
      <c r="C854" s="382" t="s">
        <v>101</v>
      </c>
      <c r="D854" s="382" t="s">
        <v>2333</v>
      </c>
      <c r="F854" s="383" t="s">
        <v>13</v>
      </c>
      <c r="G854" s="382" t="s">
        <v>2323</v>
      </c>
      <c r="H854" s="382" t="s">
        <v>2323</v>
      </c>
      <c r="I854" s="382" t="s">
        <v>2319</v>
      </c>
      <c r="J854" s="382" t="s">
        <v>2320</v>
      </c>
      <c r="K854" s="382" t="s">
        <v>2343</v>
      </c>
      <c r="L854" s="384">
        <v>42172</v>
      </c>
    </row>
    <row r="855" spans="1:12">
      <c r="A855" s="382" t="s">
        <v>3883</v>
      </c>
      <c r="B855" s="382" t="s">
        <v>3884</v>
      </c>
      <c r="C855" s="382" t="s">
        <v>2343</v>
      </c>
      <c r="D855" s="382" t="s">
        <v>220</v>
      </c>
      <c r="F855" s="383" t="s">
        <v>13</v>
      </c>
      <c r="G855" s="382" t="s">
        <v>2323</v>
      </c>
      <c r="H855" s="382" t="s">
        <v>2323</v>
      </c>
      <c r="I855" s="382" t="s">
        <v>2319</v>
      </c>
      <c r="J855" s="382" t="s">
        <v>2324</v>
      </c>
      <c r="K855" s="382" t="s">
        <v>2343</v>
      </c>
      <c r="L855" s="384">
        <v>42172</v>
      </c>
    </row>
    <row r="856" spans="1:12">
      <c r="A856" s="382" t="s">
        <v>448</v>
      </c>
      <c r="B856" s="382" t="s">
        <v>449</v>
      </c>
      <c r="C856" s="382" t="s">
        <v>407</v>
      </c>
      <c r="D856" s="382" t="s">
        <v>2333</v>
      </c>
      <c r="F856" s="383" t="s">
        <v>13</v>
      </c>
      <c r="G856" s="382" t="s">
        <v>2323</v>
      </c>
      <c r="H856" s="382" t="s">
        <v>2323</v>
      </c>
      <c r="I856" s="382" t="s">
        <v>2319</v>
      </c>
      <c r="J856" s="382" t="s">
        <v>2320</v>
      </c>
      <c r="K856" s="382" t="s">
        <v>16</v>
      </c>
      <c r="L856" s="384">
        <v>42171</v>
      </c>
    </row>
    <row r="857" spans="1:12">
      <c r="A857" s="382" t="s">
        <v>3885</v>
      </c>
      <c r="B857" s="382" t="s">
        <v>3886</v>
      </c>
      <c r="C857" s="382" t="s">
        <v>1846</v>
      </c>
      <c r="D857" s="382" t="s">
        <v>220</v>
      </c>
      <c r="F857" s="383" t="s">
        <v>13</v>
      </c>
      <c r="G857" s="382" t="s">
        <v>2323</v>
      </c>
      <c r="H857" s="382" t="s">
        <v>2323</v>
      </c>
      <c r="I857" s="382" t="s">
        <v>2319</v>
      </c>
      <c r="J857" s="382" t="s">
        <v>2324</v>
      </c>
      <c r="K857" s="382" t="s">
        <v>1846</v>
      </c>
      <c r="L857" s="384">
        <v>42173</v>
      </c>
    </row>
    <row r="858" spans="1:12">
      <c r="A858" s="382" t="s">
        <v>3887</v>
      </c>
      <c r="B858" s="382" t="s">
        <v>3888</v>
      </c>
      <c r="C858" s="382" t="s">
        <v>957</v>
      </c>
      <c r="D858" s="382" t="s">
        <v>2329</v>
      </c>
      <c r="F858" s="383" t="s">
        <v>13</v>
      </c>
      <c r="G858" s="382" t="s">
        <v>2323</v>
      </c>
      <c r="H858" s="382" t="s">
        <v>2323</v>
      </c>
      <c r="I858" s="382" t="s">
        <v>2319</v>
      </c>
      <c r="J858" s="382" t="s">
        <v>2324</v>
      </c>
      <c r="K858" s="382" t="s">
        <v>957</v>
      </c>
      <c r="L858" s="384">
        <v>42172</v>
      </c>
    </row>
    <row r="859" spans="1:12">
      <c r="A859" s="382" t="s">
        <v>3889</v>
      </c>
      <c r="B859" s="382" t="s">
        <v>3890</v>
      </c>
      <c r="C859" s="382" t="s">
        <v>810</v>
      </c>
      <c r="D859" s="382" t="s">
        <v>132</v>
      </c>
      <c r="F859" s="383" t="s">
        <v>13</v>
      </c>
      <c r="G859" s="382" t="s">
        <v>2323</v>
      </c>
      <c r="H859" s="382" t="s">
        <v>2323</v>
      </c>
      <c r="I859" s="382" t="s">
        <v>2319</v>
      </c>
      <c r="J859" s="382" t="s">
        <v>2324</v>
      </c>
      <c r="K859" s="382" t="s">
        <v>810</v>
      </c>
      <c r="L859" s="384">
        <v>42172</v>
      </c>
    </row>
    <row r="860" spans="1:12">
      <c r="A860" s="382" t="s">
        <v>3891</v>
      </c>
      <c r="B860" s="382" t="s">
        <v>3892</v>
      </c>
      <c r="C860" s="382" t="s">
        <v>2346</v>
      </c>
      <c r="D860" s="382" t="s">
        <v>2317</v>
      </c>
      <c r="E860" s="382" t="s">
        <v>19</v>
      </c>
      <c r="F860" s="383" t="s">
        <v>24</v>
      </c>
      <c r="G860" s="382" t="s">
        <v>2319</v>
      </c>
      <c r="H860" s="382" t="s">
        <v>2323</v>
      </c>
      <c r="I860" s="382" t="s">
        <v>2319</v>
      </c>
      <c r="J860" s="382" t="s">
        <v>2320</v>
      </c>
      <c r="K860" s="382" t="s">
        <v>2346</v>
      </c>
      <c r="L860" s="384" t="s">
        <v>3893</v>
      </c>
    </row>
    <row r="861" spans="1:12">
      <c r="A861" s="382" t="s">
        <v>355</v>
      </c>
      <c r="B861" s="382" t="s">
        <v>356</v>
      </c>
      <c r="C861" s="382" t="s">
        <v>354</v>
      </c>
      <c r="D861" s="382" t="s">
        <v>2317</v>
      </c>
      <c r="F861" s="383" t="s">
        <v>13</v>
      </c>
      <c r="G861" s="382" t="s">
        <v>2323</v>
      </c>
      <c r="H861" s="382" t="s">
        <v>2323</v>
      </c>
      <c r="I861" s="382" t="s">
        <v>2319</v>
      </c>
      <c r="J861" s="382" t="s">
        <v>2320</v>
      </c>
      <c r="K861" s="382" t="s">
        <v>2330</v>
      </c>
      <c r="L861" s="384">
        <v>42171</v>
      </c>
    </row>
    <row r="862" spans="1:12">
      <c r="A862" s="382" t="s">
        <v>3894</v>
      </c>
      <c r="B862" s="382" t="s">
        <v>3895</v>
      </c>
      <c r="C862" s="382" t="s">
        <v>1253</v>
      </c>
      <c r="D862" s="382" t="s">
        <v>2329</v>
      </c>
      <c r="F862" s="383" t="s">
        <v>13</v>
      </c>
      <c r="G862" s="382" t="s">
        <v>2323</v>
      </c>
      <c r="H862" s="382" t="s">
        <v>2323</v>
      </c>
      <c r="I862" s="382" t="s">
        <v>2319</v>
      </c>
      <c r="J862" s="382" t="s">
        <v>2324</v>
      </c>
      <c r="K862" s="382" t="s">
        <v>101</v>
      </c>
      <c r="L862" s="384">
        <v>42173</v>
      </c>
    </row>
    <row r="863" spans="1:12">
      <c r="A863" s="382" t="s">
        <v>3896</v>
      </c>
      <c r="B863" s="382" t="s">
        <v>3897</v>
      </c>
      <c r="C863" s="382" t="s">
        <v>1621</v>
      </c>
      <c r="D863" s="382" t="s">
        <v>2329</v>
      </c>
      <c r="F863" s="383" t="s">
        <v>13</v>
      </c>
      <c r="G863" s="382" t="s">
        <v>2323</v>
      </c>
      <c r="H863" s="382" t="s">
        <v>2323</v>
      </c>
      <c r="I863" s="382" t="s">
        <v>2319</v>
      </c>
      <c r="J863" s="382" t="s">
        <v>2324</v>
      </c>
      <c r="K863" s="382" t="s">
        <v>1621</v>
      </c>
      <c r="L863" s="384">
        <v>42171</v>
      </c>
    </row>
    <row r="864" spans="1:12">
      <c r="A864" s="382" t="s">
        <v>3898</v>
      </c>
      <c r="B864" s="382" t="s">
        <v>3899</v>
      </c>
      <c r="C864" s="382" t="s">
        <v>354</v>
      </c>
      <c r="D864" s="382" t="s">
        <v>2333</v>
      </c>
      <c r="F864" s="383" t="s">
        <v>13</v>
      </c>
      <c r="G864" s="382" t="s">
        <v>2323</v>
      </c>
      <c r="H864" s="382" t="s">
        <v>2323</v>
      </c>
      <c r="I864" s="382" t="s">
        <v>2319</v>
      </c>
      <c r="J864" s="382" t="s">
        <v>2320</v>
      </c>
      <c r="K864" s="382" t="s">
        <v>2330</v>
      </c>
      <c r="L864" s="384">
        <v>42171</v>
      </c>
    </row>
    <row r="865" spans="1:12">
      <c r="A865" s="382" t="s">
        <v>3900</v>
      </c>
      <c r="B865" s="382" t="s">
        <v>3901</v>
      </c>
      <c r="C865" s="382" t="s">
        <v>1621</v>
      </c>
      <c r="D865" s="382" t="s">
        <v>2422</v>
      </c>
      <c r="F865" s="383" t="s">
        <v>13</v>
      </c>
      <c r="G865" s="382" t="s">
        <v>2323</v>
      </c>
      <c r="H865" s="382" t="s">
        <v>2323</v>
      </c>
      <c r="I865" s="382" t="s">
        <v>2319</v>
      </c>
      <c r="J865" s="382" t="s">
        <v>2324</v>
      </c>
      <c r="K865" s="382" t="s">
        <v>2343</v>
      </c>
      <c r="L865" s="384">
        <v>42172</v>
      </c>
    </row>
    <row r="866" spans="1:12">
      <c r="A866" s="382" t="s">
        <v>3902</v>
      </c>
      <c r="B866" s="382" t="s">
        <v>3903</v>
      </c>
      <c r="C866" s="382" t="s">
        <v>957</v>
      </c>
      <c r="D866" s="382" t="s">
        <v>132</v>
      </c>
      <c r="F866" s="383" t="s">
        <v>13</v>
      </c>
      <c r="G866" s="382" t="s">
        <v>2323</v>
      </c>
      <c r="H866" s="382" t="s">
        <v>2323</v>
      </c>
      <c r="I866" s="382" t="s">
        <v>2319</v>
      </c>
      <c r="J866" s="382" t="s">
        <v>2324</v>
      </c>
      <c r="K866" s="382" t="s">
        <v>2376</v>
      </c>
      <c r="L866" s="384">
        <v>42171</v>
      </c>
    </row>
    <row r="867" spans="1:12">
      <c r="A867" s="382" t="s">
        <v>3904</v>
      </c>
      <c r="B867" s="382" t="s">
        <v>3905</v>
      </c>
      <c r="C867" s="382" t="s">
        <v>810</v>
      </c>
      <c r="D867" s="382" t="s">
        <v>2333</v>
      </c>
      <c r="F867" s="383" t="s">
        <v>13</v>
      </c>
      <c r="G867" s="382" t="s">
        <v>2323</v>
      </c>
      <c r="H867" s="382" t="s">
        <v>2323</v>
      </c>
      <c r="I867" s="382" t="s">
        <v>2319</v>
      </c>
      <c r="J867" s="382" t="s">
        <v>2324</v>
      </c>
      <c r="K867" s="382" t="s">
        <v>810</v>
      </c>
      <c r="L867" s="384">
        <v>42172</v>
      </c>
    </row>
    <row r="868" spans="1:12">
      <c r="A868" s="382" t="s">
        <v>3906</v>
      </c>
      <c r="B868" s="382" t="s">
        <v>3907</v>
      </c>
      <c r="C868" s="382" t="s">
        <v>957</v>
      </c>
      <c r="D868" s="382" t="s">
        <v>594</v>
      </c>
      <c r="F868" s="383" t="s">
        <v>13</v>
      </c>
      <c r="G868" s="382" t="s">
        <v>2323</v>
      </c>
      <c r="H868" s="382" t="s">
        <v>2323</v>
      </c>
      <c r="I868" s="382" t="s">
        <v>2319</v>
      </c>
      <c r="J868" s="382" t="s">
        <v>2324</v>
      </c>
      <c r="K868" s="382" t="s">
        <v>2376</v>
      </c>
      <c r="L868" s="384">
        <v>42171</v>
      </c>
    </row>
    <row r="869" spans="1:12">
      <c r="A869" s="382" t="s">
        <v>3908</v>
      </c>
      <c r="B869" s="382" t="s">
        <v>3909</v>
      </c>
      <c r="C869" s="382" t="s">
        <v>1323</v>
      </c>
      <c r="D869" s="382" t="s">
        <v>2333</v>
      </c>
      <c r="F869" s="383" t="s">
        <v>13</v>
      </c>
      <c r="G869" s="382" t="s">
        <v>2323</v>
      </c>
      <c r="H869" s="382" t="s">
        <v>2323</v>
      </c>
      <c r="I869" s="382" t="s">
        <v>2319</v>
      </c>
      <c r="J869" s="382" t="s">
        <v>2324</v>
      </c>
      <c r="K869" s="382" t="s">
        <v>2346</v>
      </c>
      <c r="L869" s="384">
        <v>42172</v>
      </c>
    </row>
    <row r="870" spans="1:12">
      <c r="A870" s="382" t="s">
        <v>3910</v>
      </c>
      <c r="B870" s="382" t="s">
        <v>3911</v>
      </c>
      <c r="C870" s="382" t="s">
        <v>101</v>
      </c>
      <c r="D870" s="382" t="s">
        <v>2317</v>
      </c>
      <c r="F870" s="383" t="s">
        <v>13</v>
      </c>
      <c r="G870" s="382" t="s">
        <v>2323</v>
      </c>
      <c r="H870" s="382" t="s">
        <v>2323</v>
      </c>
      <c r="I870" s="382" t="s">
        <v>2319</v>
      </c>
      <c r="J870" s="382" t="s">
        <v>2324</v>
      </c>
      <c r="K870" s="382" t="s">
        <v>101</v>
      </c>
      <c r="L870" s="384">
        <v>42173</v>
      </c>
    </row>
    <row r="871" spans="1:12">
      <c r="A871" s="382" t="s">
        <v>3912</v>
      </c>
      <c r="B871" s="382" t="s">
        <v>3913</v>
      </c>
      <c r="C871" s="382" t="s">
        <v>1133</v>
      </c>
      <c r="D871" s="382" t="s">
        <v>2317</v>
      </c>
      <c r="E871" s="382" t="s">
        <v>2569</v>
      </c>
      <c r="F871" s="383" t="s">
        <v>2570</v>
      </c>
      <c r="G871" s="382" t="s">
        <v>2319</v>
      </c>
      <c r="H871" s="382" t="s">
        <v>2319</v>
      </c>
      <c r="I871" s="382" t="s">
        <v>2323</v>
      </c>
      <c r="J871" s="382" t="s">
        <v>2571</v>
      </c>
      <c r="K871" s="382" t="s">
        <v>1133</v>
      </c>
      <c r="L871" s="384">
        <v>42171</v>
      </c>
    </row>
    <row r="872" spans="1:12">
      <c r="A872" s="382" t="s">
        <v>545</v>
      </c>
      <c r="B872" s="382" t="s">
        <v>546</v>
      </c>
      <c r="C872" s="382" t="s">
        <v>3682</v>
      </c>
      <c r="D872" s="382" t="s">
        <v>2329</v>
      </c>
      <c r="E872" s="382" t="s">
        <v>2569</v>
      </c>
      <c r="F872" s="383" t="s">
        <v>2570</v>
      </c>
      <c r="G872" s="382" t="s">
        <v>2319</v>
      </c>
      <c r="H872" s="382" t="s">
        <v>2319</v>
      </c>
      <c r="I872" s="382" t="s">
        <v>2323</v>
      </c>
      <c r="J872" s="382" t="s">
        <v>2571</v>
      </c>
    </row>
    <row r="873" spans="1:12">
      <c r="A873" s="382" t="s">
        <v>3914</v>
      </c>
      <c r="B873" s="382" t="s">
        <v>3915</v>
      </c>
      <c r="C873" s="382" t="s">
        <v>1621</v>
      </c>
      <c r="D873" s="382" t="s">
        <v>2329</v>
      </c>
      <c r="F873" s="383" t="s">
        <v>13</v>
      </c>
      <c r="G873" s="382" t="s">
        <v>2323</v>
      </c>
      <c r="H873" s="382" t="s">
        <v>2323</v>
      </c>
      <c r="I873" s="382" t="s">
        <v>2319</v>
      </c>
      <c r="J873" s="382" t="s">
        <v>2324</v>
      </c>
      <c r="K873" s="382" t="s">
        <v>2343</v>
      </c>
      <c r="L873" s="384">
        <v>42172</v>
      </c>
    </row>
    <row r="874" spans="1:12">
      <c r="A874" s="382" t="s">
        <v>3916</v>
      </c>
      <c r="B874" s="382" t="s">
        <v>3917</v>
      </c>
      <c r="C874" s="382" t="s">
        <v>101</v>
      </c>
      <c r="D874" s="382" t="s">
        <v>2317</v>
      </c>
      <c r="F874" s="383" t="s">
        <v>13</v>
      </c>
      <c r="G874" s="382" t="s">
        <v>2323</v>
      </c>
      <c r="H874" s="382" t="s">
        <v>2323</v>
      </c>
      <c r="I874" s="382" t="s">
        <v>2319</v>
      </c>
      <c r="J874" s="382" t="s">
        <v>2324</v>
      </c>
      <c r="K874" s="382" t="s">
        <v>101</v>
      </c>
      <c r="L874" s="384">
        <v>42173</v>
      </c>
    </row>
    <row r="875" spans="1:12">
      <c r="A875" s="382" t="s">
        <v>3918</v>
      </c>
      <c r="B875" s="382" t="s">
        <v>3919</v>
      </c>
      <c r="C875" s="382" t="s">
        <v>354</v>
      </c>
      <c r="D875" s="382" t="s">
        <v>2333</v>
      </c>
      <c r="F875" s="383" t="s">
        <v>13</v>
      </c>
      <c r="G875" s="382" t="s">
        <v>2323</v>
      </c>
      <c r="H875" s="382" t="s">
        <v>2323</v>
      </c>
      <c r="I875" s="382" t="s">
        <v>2319</v>
      </c>
      <c r="J875" s="382" t="s">
        <v>2320</v>
      </c>
      <c r="K875" s="382" t="s">
        <v>2330</v>
      </c>
      <c r="L875" s="384" t="s">
        <v>3920</v>
      </c>
    </row>
    <row r="876" spans="1:12">
      <c r="A876" s="382" t="s">
        <v>3921</v>
      </c>
      <c r="B876" s="382" t="s">
        <v>3922</v>
      </c>
      <c r="C876" s="382" t="s">
        <v>354</v>
      </c>
      <c r="D876" s="382" t="s">
        <v>3796</v>
      </c>
      <c r="F876" s="383" t="s">
        <v>13</v>
      </c>
      <c r="G876" s="382" t="s">
        <v>2323</v>
      </c>
      <c r="H876" s="382" t="s">
        <v>2323</v>
      </c>
      <c r="I876" s="382" t="s">
        <v>2319</v>
      </c>
      <c r="J876" s="382" t="s">
        <v>2320</v>
      </c>
      <c r="K876" s="382" t="s">
        <v>2330</v>
      </c>
      <c r="L876" s="384">
        <v>42171</v>
      </c>
    </row>
    <row r="877" spans="1:12">
      <c r="A877" s="382" t="s">
        <v>3923</v>
      </c>
      <c r="B877" s="382" t="s">
        <v>3924</v>
      </c>
      <c r="C877" s="382" t="s">
        <v>2343</v>
      </c>
      <c r="D877" s="382" t="s">
        <v>352</v>
      </c>
      <c r="F877" s="383" t="s">
        <v>13</v>
      </c>
      <c r="G877" s="382" t="s">
        <v>2323</v>
      </c>
      <c r="H877" s="382" t="s">
        <v>2323</v>
      </c>
      <c r="I877" s="382" t="s">
        <v>2319</v>
      </c>
      <c r="J877" s="382" t="s">
        <v>2324</v>
      </c>
      <c r="K877" s="382" t="s">
        <v>2343</v>
      </c>
      <c r="L877" s="384">
        <v>42172</v>
      </c>
    </row>
    <row r="878" spans="1:12">
      <c r="A878" s="382" t="s">
        <v>1974</v>
      </c>
      <c r="B878" s="382" t="s">
        <v>3925</v>
      </c>
      <c r="C878" s="382" t="s">
        <v>1846</v>
      </c>
      <c r="D878" s="382" t="s">
        <v>2317</v>
      </c>
      <c r="F878" s="383" t="s">
        <v>13</v>
      </c>
      <c r="G878" s="382" t="s">
        <v>2323</v>
      </c>
      <c r="H878" s="382" t="s">
        <v>2323</v>
      </c>
      <c r="I878" s="382" t="s">
        <v>2319</v>
      </c>
      <c r="J878" s="382" t="s">
        <v>2324</v>
      </c>
      <c r="K878" s="382" t="s">
        <v>1846</v>
      </c>
      <c r="L878" s="384">
        <v>42173</v>
      </c>
    </row>
    <row r="879" spans="1:12">
      <c r="A879" s="382" t="s">
        <v>3926</v>
      </c>
      <c r="B879" s="382" t="s">
        <v>3927</v>
      </c>
      <c r="C879" s="382" t="s">
        <v>2316</v>
      </c>
      <c r="D879" s="382" t="s">
        <v>2333</v>
      </c>
      <c r="F879" s="383" t="s">
        <v>2318</v>
      </c>
      <c r="G879" s="382" t="s">
        <v>2319</v>
      </c>
      <c r="H879" s="382" t="s">
        <v>2319</v>
      </c>
      <c r="I879" s="382" t="s">
        <v>2319</v>
      </c>
      <c r="J879" s="382" t="s">
        <v>2320</v>
      </c>
      <c r="K879" s="382" t="s">
        <v>2316</v>
      </c>
      <c r="L879" s="384">
        <v>42174</v>
      </c>
    </row>
    <row r="880" spans="1:12">
      <c r="A880" s="382" t="s">
        <v>1978</v>
      </c>
      <c r="B880" s="382" t="s">
        <v>1979</v>
      </c>
      <c r="C880" s="382" t="s">
        <v>1846</v>
      </c>
      <c r="D880" s="382" t="s">
        <v>2333</v>
      </c>
      <c r="E880" s="382" t="s">
        <v>2367</v>
      </c>
      <c r="F880" s="383" t="s">
        <v>24</v>
      </c>
      <c r="G880" s="382" t="s">
        <v>2319</v>
      </c>
      <c r="H880" s="382" t="s">
        <v>2323</v>
      </c>
      <c r="I880" s="382" t="s">
        <v>2319</v>
      </c>
      <c r="J880" s="382" t="s">
        <v>2324</v>
      </c>
      <c r="K880" s="382" t="s">
        <v>1846</v>
      </c>
      <c r="L880" s="384">
        <v>42173</v>
      </c>
    </row>
    <row r="881" spans="1:12">
      <c r="A881" s="382" t="s">
        <v>3928</v>
      </c>
      <c r="B881" s="382" t="s">
        <v>3929</v>
      </c>
      <c r="C881" s="382" t="s">
        <v>2365</v>
      </c>
      <c r="D881" s="382" t="s">
        <v>2422</v>
      </c>
      <c r="E881" s="382" t="s">
        <v>20</v>
      </c>
      <c r="F881" s="383" t="s">
        <v>24</v>
      </c>
      <c r="G881" s="382" t="s">
        <v>2319</v>
      </c>
      <c r="H881" s="382" t="s">
        <v>2319</v>
      </c>
      <c r="I881" s="382" t="s">
        <v>2319</v>
      </c>
      <c r="J881" s="382" t="s">
        <v>2320</v>
      </c>
      <c r="K881" s="382" t="s">
        <v>2354</v>
      </c>
      <c r="L881" s="384">
        <v>42172</v>
      </c>
    </row>
    <row r="882" spans="1:12">
      <c r="A882" s="382" t="s">
        <v>3930</v>
      </c>
      <c r="B882" s="382" t="s">
        <v>3931</v>
      </c>
      <c r="C882" s="382" t="s">
        <v>957</v>
      </c>
      <c r="D882" s="382" t="s">
        <v>2317</v>
      </c>
      <c r="F882" s="383" t="s">
        <v>13</v>
      </c>
      <c r="G882" s="382" t="s">
        <v>2323</v>
      </c>
      <c r="H882" s="382" t="s">
        <v>2323</v>
      </c>
      <c r="I882" s="382" t="s">
        <v>2319</v>
      </c>
      <c r="J882" s="382" t="s">
        <v>2324</v>
      </c>
      <c r="K882" s="382" t="s">
        <v>957</v>
      </c>
      <c r="L882" s="384">
        <v>42172</v>
      </c>
    </row>
    <row r="883" spans="1:12">
      <c r="A883" s="382" t="s">
        <v>3932</v>
      </c>
      <c r="B883" s="382" t="s">
        <v>3933</v>
      </c>
      <c r="C883" s="382" t="s">
        <v>354</v>
      </c>
      <c r="D883" s="382" t="s">
        <v>2317</v>
      </c>
      <c r="F883" s="383" t="s">
        <v>13</v>
      </c>
      <c r="G883" s="382" t="s">
        <v>2323</v>
      </c>
      <c r="H883" s="382" t="s">
        <v>2323</v>
      </c>
      <c r="I883" s="382" t="s">
        <v>2319</v>
      </c>
      <c r="J883" s="382" t="s">
        <v>2320</v>
      </c>
      <c r="K883" s="382" t="s">
        <v>2330</v>
      </c>
      <c r="L883" s="384">
        <v>42171</v>
      </c>
    </row>
    <row r="884" spans="1:12">
      <c r="A884" s="382" t="s">
        <v>3934</v>
      </c>
      <c r="B884" s="382" t="s">
        <v>3935</v>
      </c>
      <c r="C884" s="382" t="s">
        <v>957</v>
      </c>
      <c r="D884" s="382" t="s">
        <v>2329</v>
      </c>
      <c r="F884" s="383" t="s">
        <v>13</v>
      </c>
      <c r="G884" s="382" t="s">
        <v>2323</v>
      </c>
      <c r="H884" s="382" t="s">
        <v>2323</v>
      </c>
      <c r="I884" s="382" t="s">
        <v>2319</v>
      </c>
      <c r="J884" s="382" t="s">
        <v>2324</v>
      </c>
      <c r="K884" s="382" t="s">
        <v>1621</v>
      </c>
      <c r="L884" s="384">
        <v>42171</v>
      </c>
    </row>
    <row r="885" spans="1:12">
      <c r="A885" s="382" t="s">
        <v>3936</v>
      </c>
      <c r="B885" s="382" t="s">
        <v>3937</v>
      </c>
      <c r="C885" s="382" t="s">
        <v>27</v>
      </c>
      <c r="D885" s="382" t="s">
        <v>2333</v>
      </c>
      <c r="E885" s="382" t="s">
        <v>3452</v>
      </c>
      <c r="F885" s="383" t="s">
        <v>14</v>
      </c>
      <c r="G885" s="382" t="s">
        <v>2319</v>
      </c>
      <c r="H885" s="382" t="s">
        <v>2323</v>
      </c>
      <c r="I885" s="382" t="s">
        <v>2319</v>
      </c>
      <c r="J885" s="382" t="s">
        <v>2320</v>
      </c>
      <c r="K885" s="382" t="s">
        <v>2330</v>
      </c>
      <c r="L885" s="384">
        <v>42171</v>
      </c>
    </row>
    <row r="886" spans="1:12">
      <c r="A886" s="382" t="s">
        <v>3938</v>
      </c>
      <c r="B886" s="382" t="s">
        <v>3939</v>
      </c>
      <c r="C886" s="382" t="s">
        <v>354</v>
      </c>
      <c r="D886" s="382" t="s">
        <v>2333</v>
      </c>
      <c r="F886" s="383" t="s">
        <v>13</v>
      </c>
      <c r="G886" s="382" t="s">
        <v>2323</v>
      </c>
      <c r="H886" s="382" t="s">
        <v>2323</v>
      </c>
      <c r="I886" s="382" t="s">
        <v>2319</v>
      </c>
      <c r="J886" s="382" t="s">
        <v>2320</v>
      </c>
      <c r="K886" s="382" t="s">
        <v>2330</v>
      </c>
      <c r="L886" s="384">
        <v>42171</v>
      </c>
    </row>
    <row r="887" spans="1:12">
      <c r="A887" s="382" t="s">
        <v>3940</v>
      </c>
      <c r="B887" s="382" t="s">
        <v>3941</v>
      </c>
      <c r="C887" s="382" t="s">
        <v>101</v>
      </c>
      <c r="D887" s="382" t="s">
        <v>2317</v>
      </c>
      <c r="F887" s="383" t="s">
        <v>13</v>
      </c>
      <c r="G887" s="382" t="s">
        <v>2323</v>
      </c>
      <c r="H887" s="382" t="s">
        <v>2323</v>
      </c>
      <c r="I887" s="382" t="s">
        <v>2319</v>
      </c>
      <c r="J887" s="382" t="s">
        <v>2324</v>
      </c>
      <c r="K887" s="382" t="s">
        <v>101</v>
      </c>
      <c r="L887" s="384">
        <v>42173</v>
      </c>
    </row>
    <row r="888" spans="1:12">
      <c r="A888" s="382" t="s">
        <v>3942</v>
      </c>
      <c r="B888" s="382" t="s">
        <v>3943</v>
      </c>
      <c r="C888" s="382" t="s">
        <v>1621</v>
      </c>
      <c r="D888" s="382" t="s">
        <v>220</v>
      </c>
      <c r="F888" s="383" t="s">
        <v>13</v>
      </c>
      <c r="G888" s="382" t="s">
        <v>2323</v>
      </c>
      <c r="H888" s="382" t="s">
        <v>2323</v>
      </c>
      <c r="I888" s="382" t="s">
        <v>2319</v>
      </c>
      <c r="J888" s="382" t="s">
        <v>2324</v>
      </c>
      <c r="K888" s="382" t="s">
        <v>1621</v>
      </c>
      <c r="L888" s="384">
        <v>42171</v>
      </c>
    </row>
    <row r="889" spans="1:12">
      <c r="A889" s="382" t="s">
        <v>3944</v>
      </c>
      <c r="B889" s="382" t="s">
        <v>3945</v>
      </c>
      <c r="C889" s="382" t="s">
        <v>354</v>
      </c>
      <c r="D889" s="382" t="s">
        <v>2329</v>
      </c>
      <c r="F889" s="383" t="s">
        <v>13</v>
      </c>
      <c r="G889" s="382" t="s">
        <v>2323</v>
      </c>
      <c r="H889" s="382" t="s">
        <v>2323</v>
      </c>
      <c r="I889" s="382" t="s">
        <v>2319</v>
      </c>
      <c r="J889" s="382" t="s">
        <v>2320</v>
      </c>
      <c r="K889" s="382" t="s">
        <v>2330</v>
      </c>
      <c r="L889" s="384">
        <v>42171</v>
      </c>
    </row>
    <row r="890" spans="1:12">
      <c r="A890" s="382" t="s">
        <v>3946</v>
      </c>
      <c r="B890" s="382" t="s">
        <v>3947</v>
      </c>
      <c r="C890" s="382" t="s">
        <v>1846</v>
      </c>
      <c r="D890" s="382" t="s">
        <v>220</v>
      </c>
      <c r="F890" s="383" t="s">
        <v>13</v>
      </c>
      <c r="G890" s="382" t="s">
        <v>2323</v>
      </c>
      <c r="H890" s="382" t="s">
        <v>2323</v>
      </c>
      <c r="I890" s="382" t="s">
        <v>2319</v>
      </c>
      <c r="J890" s="382" t="s">
        <v>2324</v>
      </c>
      <c r="K890" s="382" t="s">
        <v>1846</v>
      </c>
      <c r="L890" s="384">
        <v>42173</v>
      </c>
    </row>
    <row r="891" spans="1:12">
      <c r="A891" s="382" t="s">
        <v>3948</v>
      </c>
      <c r="F891" s="383" t="s">
        <v>13</v>
      </c>
      <c r="G891" s="382" t="s">
        <v>2323</v>
      </c>
      <c r="H891" s="382" t="s">
        <v>2323</v>
      </c>
      <c r="I891" s="382" t="s">
        <v>2319</v>
      </c>
    </row>
    <row r="892" spans="1:12">
      <c r="A892" s="382" t="s">
        <v>3949</v>
      </c>
      <c r="B892" s="382" t="s">
        <v>3950</v>
      </c>
      <c r="C892" s="382" t="s">
        <v>957</v>
      </c>
      <c r="D892" s="382" t="s">
        <v>594</v>
      </c>
      <c r="F892" s="383" t="s">
        <v>13</v>
      </c>
      <c r="G892" s="382" t="s">
        <v>2323</v>
      </c>
      <c r="H892" s="382" t="s">
        <v>2323</v>
      </c>
      <c r="I892" s="382" t="s">
        <v>2319</v>
      </c>
      <c r="J892" s="382" t="s">
        <v>2324</v>
      </c>
      <c r="K892" s="382" t="s">
        <v>2376</v>
      </c>
      <c r="L892" s="384">
        <v>42171</v>
      </c>
    </row>
    <row r="893" spans="1:12">
      <c r="A893" s="382" t="s">
        <v>3951</v>
      </c>
      <c r="B893" s="382" t="s">
        <v>3952</v>
      </c>
      <c r="C893" s="382" t="s">
        <v>101</v>
      </c>
      <c r="D893" s="382" t="s">
        <v>2329</v>
      </c>
      <c r="F893" s="383" t="s">
        <v>13</v>
      </c>
      <c r="G893" s="382" t="s">
        <v>2323</v>
      </c>
      <c r="H893" s="382" t="s">
        <v>2323</v>
      </c>
      <c r="I893" s="382" t="s">
        <v>2319</v>
      </c>
      <c r="J893" s="382" t="s">
        <v>2324</v>
      </c>
      <c r="K893" s="382" t="s">
        <v>101</v>
      </c>
      <c r="L893" s="384">
        <v>42173</v>
      </c>
    </row>
    <row r="894" spans="1:12">
      <c r="A894" s="382" t="s">
        <v>3953</v>
      </c>
      <c r="B894" s="382" t="s">
        <v>3954</v>
      </c>
      <c r="C894" s="382" t="s">
        <v>354</v>
      </c>
      <c r="D894" s="382" t="s">
        <v>2333</v>
      </c>
      <c r="F894" s="383" t="s">
        <v>13</v>
      </c>
      <c r="G894" s="382" t="s">
        <v>2323</v>
      </c>
      <c r="H894" s="382" t="s">
        <v>2323</v>
      </c>
      <c r="I894" s="382" t="s">
        <v>2319</v>
      </c>
      <c r="J894" s="382" t="s">
        <v>2320</v>
      </c>
      <c r="K894" s="382" t="s">
        <v>2330</v>
      </c>
      <c r="L894" s="384">
        <v>42171</v>
      </c>
    </row>
    <row r="895" spans="1:12">
      <c r="A895" s="382" t="s">
        <v>2235</v>
      </c>
      <c r="B895" s="382" t="s">
        <v>3955</v>
      </c>
      <c r="C895" s="382" t="s">
        <v>1846</v>
      </c>
      <c r="D895" s="382" t="s">
        <v>2317</v>
      </c>
      <c r="F895" s="383" t="s">
        <v>13</v>
      </c>
      <c r="G895" s="382" t="s">
        <v>2323</v>
      </c>
      <c r="H895" s="382" t="s">
        <v>2323</v>
      </c>
      <c r="I895" s="382" t="s">
        <v>2319</v>
      </c>
      <c r="J895" s="382" t="s">
        <v>2324</v>
      </c>
      <c r="K895" s="382" t="s">
        <v>2354</v>
      </c>
      <c r="L895" s="384">
        <v>42172</v>
      </c>
    </row>
    <row r="896" spans="1:12">
      <c r="A896" s="382" t="s">
        <v>3956</v>
      </c>
      <c r="B896" s="382" t="s">
        <v>3957</v>
      </c>
      <c r="C896" s="382" t="s">
        <v>1621</v>
      </c>
      <c r="D896" s="382" t="s">
        <v>2317</v>
      </c>
      <c r="F896" s="383" t="s">
        <v>13</v>
      </c>
      <c r="G896" s="382" t="s">
        <v>2323</v>
      </c>
      <c r="H896" s="382" t="s">
        <v>2323</v>
      </c>
      <c r="I896" s="382" t="s">
        <v>2319</v>
      </c>
      <c r="J896" s="382" t="s">
        <v>2324</v>
      </c>
      <c r="K896" s="382" t="s">
        <v>1621</v>
      </c>
      <c r="L896" s="384">
        <v>42171</v>
      </c>
    </row>
    <row r="897" spans="1:12">
      <c r="A897" s="382" t="s">
        <v>3958</v>
      </c>
      <c r="B897" s="382" t="s">
        <v>3959</v>
      </c>
      <c r="C897" s="382" t="s">
        <v>2343</v>
      </c>
      <c r="D897" s="382" t="s">
        <v>3960</v>
      </c>
      <c r="F897" s="383" t="s">
        <v>13</v>
      </c>
      <c r="G897" s="382" t="s">
        <v>2323</v>
      </c>
      <c r="H897" s="382" t="s">
        <v>2323</v>
      </c>
      <c r="I897" s="382" t="s">
        <v>2319</v>
      </c>
      <c r="J897" s="382" t="s">
        <v>2324</v>
      </c>
      <c r="K897" s="382" t="s">
        <v>2343</v>
      </c>
      <c r="L897" s="384">
        <v>42172</v>
      </c>
    </row>
    <row r="898" spans="1:12">
      <c r="A898" s="382" t="s">
        <v>3961</v>
      </c>
      <c r="B898" s="382" t="s">
        <v>3962</v>
      </c>
      <c r="C898" s="382" t="s">
        <v>1621</v>
      </c>
      <c r="D898" s="382" t="s">
        <v>2333</v>
      </c>
      <c r="F898" s="383" t="s">
        <v>13</v>
      </c>
      <c r="G898" s="382" t="s">
        <v>2323</v>
      </c>
      <c r="H898" s="382" t="s">
        <v>2323</v>
      </c>
      <c r="I898" s="382" t="s">
        <v>2319</v>
      </c>
      <c r="J898" s="382" t="s">
        <v>2324</v>
      </c>
      <c r="K898" s="382" t="s">
        <v>1621</v>
      </c>
      <c r="L898" s="384">
        <v>42171</v>
      </c>
    </row>
    <row r="899" spans="1:12">
      <c r="A899" s="382" t="s">
        <v>3963</v>
      </c>
      <c r="B899" s="382" t="s">
        <v>3964</v>
      </c>
      <c r="C899" s="382" t="s">
        <v>957</v>
      </c>
      <c r="D899" s="382" t="s">
        <v>2333</v>
      </c>
      <c r="F899" s="383" t="s">
        <v>13</v>
      </c>
      <c r="G899" s="382" t="s">
        <v>2323</v>
      </c>
      <c r="H899" s="382" t="s">
        <v>2323</v>
      </c>
      <c r="I899" s="382" t="s">
        <v>2319</v>
      </c>
      <c r="J899" s="382" t="s">
        <v>2324</v>
      </c>
      <c r="K899" s="382" t="s">
        <v>2376</v>
      </c>
      <c r="L899" s="384">
        <v>42171</v>
      </c>
    </row>
    <row r="900" spans="1:12">
      <c r="A900" s="382" t="s">
        <v>3965</v>
      </c>
      <c r="B900" s="382" t="s">
        <v>3966</v>
      </c>
      <c r="C900" s="382" t="s">
        <v>590</v>
      </c>
      <c r="D900" s="382" t="s">
        <v>2329</v>
      </c>
      <c r="F900" s="383" t="s">
        <v>13</v>
      </c>
      <c r="G900" s="382" t="s">
        <v>2323</v>
      </c>
      <c r="H900" s="382" t="s">
        <v>2323</v>
      </c>
      <c r="I900" s="382" t="s">
        <v>2319</v>
      </c>
      <c r="J900" s="382" t="s">
        <v>2324</v>
      </c>
      <c r="K900" s="382" t="s">
        <v>590</v>
      </c>
      <c r="L900" s="384">
        <v>42171</v>
      </c>
    </row>
    <row r="901" spans="1:12">
      <c r="A901" s="382" t="s">
        <v>3967</v>
      </c>
      <c r="B901" s="382" t="s">
        <v>3968</v>
      </c>
      <c r="C901" s="382" t="s">
        <v>16</v>
      </c>
      <c r="D901" s="382" t="s">
        <v>2317</v>
      </c>
      <c r="F901" s="383" t="s">
        <v>13</v>
      </c>
      <c r="G901" s="382" t="s">
        <v>2323</v>
      </c>
      <c r="H901" s="382" t="s">
        <v>2323</v>
      </c>
      <c r="I901" s="382" t="s">
        <v>2319</v>
      </c>
      <c r="J901" s="382" t="s">
        <v>2324</v>
      </c>
      <c r="K901" s="382" t="s">
        <v>2346</v>
      </c>
      <c r="L901" s="384">
        <v>42172</v>
      </c>
    </row>
    <row r="902" spans="1:12">
      <c r="A902" s="382" t="s">
        <v>3969</v>
      </c>
      <c r="B902" s="382" t="s">
        <v>3970</v>
      </c>
      <c r="C902" s="382" t="s">
        <v>2316</v>
      </c>
      <c r="D902" s="382" t="s">
        <v>2333</v>
      </c>
      <c r="F902" s="383" t="s">
        <v>2318</v>
      </c>
      <c r="G902" s="382" t="s">
        <v>2319</v>
      </c>
      <c r="H902" s="382" t="s">
        <v>2319</v>
      </c>
      <c r="I902" s="382" t="s">
        <v>2319</v>
      </c>
      <c r="J902" s="382" t="s">
        <v>2320</v>
      </c>
      <c r="K902" s="382" t="s">
        <v>2316</v>
      </c>
      <c r="L902" s="384">
        <v>42174</v>
      </c>
    </row>
    <row r="903" spans="1:12">
      <c r="A903" s="382" t="s">
        <v>3971</v>
      </c>
      <c r="B903" s="382" t="s">
        <v>3972</v>
      </c>
      <c r="C903" s="382" t="s">
        <v>590</v>
      </c>
      <c r="D903" s="382" t="s">
        <v>352</v>
      </c>
      <c r="F903" s="383" t="s">
        <v>13</v>
      </c>
      <c r="G903" s="382" t="s">
        <v>2323</v>
      </c>
      <c r="H903" s="382" t="s">
        <v>2323</v>
      </c>
      <c r="I903" s="382" t="s">
        <v>2319</v>
      </c>
      <c r="J903" s="382" t="s">
        <v>2324</v>
      </c>
      <c r="K903" s="382" t="s">
        <v>590</v>
      </c>
      <c r="L903" s="384">
        <v>42171</v>
      </c>
    </row>
    <row r="904" spans="1:12">
      <c r="A904" s="382" t="s">
        <v>687</v>
      </c>
      <c r="B904" s="382" t="s">
        <v>688</v>
      </c>
      <c r="C904" s="382" t="s">
        <v>590</v>
      </c>
      <c r="D904" s="382" t="s">
        <v>220</v>
      </c>
      <c r="F904" s="383" t="s">
        <v>13</v>
      </c>
      <c r="G904" s="382" t="s">
        <v>2323</v>
      </c>
      <c r="H904" s="382" t="s">
        <v>2323</v>
      </c>
      <c r="I904" s="382" t="s">
        <v>2319</v>
      </c>
      <c r="J904" s="382" t="s">
        <v>2324</v>
      </c>
      <c r="K904" s="382" t="s">
        <v>2343</v>
      </c>
      <c r="L904" s="384">
        <v>42172</v>
      </c>
    </row>
    <row r="905" spans="1:12">
      <c r="A905" s="382" t="s">
        <v>3973</v>
      </c>
      <c r="B905" s="382" t="s">
        <v>3974</v>
      </c>
      <c r="C905" s="382" t="s">
        <v>354</v>
      </c>
      <c r="D905" s="382" t="s">
        <v>2333</v>
      </c>
      <c r="F905" s="383" t="s">
        <v>13</v>
      </c>
      <c r="G905" s="382" t="s">
        <v>2323</v>
      </c>
      <c r="H905" s="382" t="s">
        <v>2323</v>
      </c>
      <c r="I905" s="382" t="s">
        <v>2319</v>
      </c>
      <c r="J905" s="382" t="s">
        <v>2320</v>
      </c>
      <c r="K905" s="382" t="s">
        <v>2330</v>
      </c>
      <c r="L905" s="384">
        <v>42171</v>
      </c>
    </row>
    <row r="906" spans="1:12">
      <c r="A906" s="382" t="s">
        <v>3975</v>
      </c>
      <c r="B906" s="382" t="s">
        <v>3976</v>
      </c>
      <c r="C906" s="382" t="s">
        <v>1846</v>
      </c>
      <c r="D906" s="382" t="s">
        <v>2317</v>
      </c>
      <c r="F906" s="383" t="s">
        <v>13</v>
      </c>
      <c r="G906" s="382" t="s">
        <v>2323</v>
      </c>
      <c r="H906" s="382" t="s">
        <v>2323</v>
      </c>
      <c r="I906" s="382" t="s">
        <v>2319</v>
      </c>
      <c r="J906" s="382" t="s">
        <v>2324</v>
      </c>
      <c r="K906" s="382" t="s">
        <v>1846</v>
      </c>
      <c r="L906" s="384">
        <v>42173</v>
      </c>
    </row>
    <row r="907" spans="1:12">
      <c r="A907" s="382" t="s">
        <v>179</v>
      </c>
      <c r="B907" s="382" t="s">
        <v>180</v>
      </c>
      <c r="C907" s="382" t="s">
        <v>101</v>
      </c>
      <c r="D907" s="382">
        <v>30</v>
      </c>
      <c r="F907" s="383" t="s">
        <v>13</v>
      </c>
      <c r="G907" s="382" t="s">
        <v>2323</v>
      </c>
      <c r="H907" s="382" t="s">
        <v>2323</v>
      </c>
      <c r="I907" s="382" t="s">
        <v>2319</v>
      </c>
      <c r="J907" s="382" t="s">
        <v>2324</v>
      </c>
      <c r="K907" s="382" t="s">
        <v>101</v>
      </c>
      <c r="L907" s="384">
        <v>42173</v>
      </c>
    </row>
    <row r="908" spans="1:12">
      <c r="A908" s="382" t="s">
        <v>3977</v>
      </c>
      <c r="B908" s="382" t="s">
        <v>3978</v>
      </c>
      <c r="C908" s="382" t="s">
        <v>2343</v>
      </c>
      <c r="D908" s="382" t="s">
        <v>132</v>
      </c>
      <c r="F908" s="383" t="s">
        <v>13</v>
      </c>
      <c r="G908" s="382" t="s">
        <v>2323</v>
      </c>
      <c r="H908" s="382" t="s">
        <v>2323</v>
      </c>
      <c r="I908" s="382" t="s">
        <v>2319</v>
      </c>
      <c r="J908" s="382" t="s">
        <v>2324</v>
      </c>
      <c r="K908" s="382" t="s">
        <v>2343</v>
      </c>
      <c r="L908" s="384">
        <v>42172</v>
      </c>
    </row>
    <row r="909" spans="1:12">
      <c r="A909" s="382" t="s">
        <v>3979</v>
      </c>
      <c r="B909" s="382" t="s">
        <v>3980</v>
      </c>
      <c r="C909" s="382" t="s">
        <v>27</v>
      </c>
      <c r="D909" s="382" t="s">
        <v>3981</v>
      </c>
      <c r="F909" s="383" t="s">
        <v>13</v>
      </c>
      <c r="G909" s="382" t="s">
        <v>2323</v>
      </c>
      <c r="H909" s="382" t="s">
        <v>2323</v>
      </c>
      <c r="I909" s="382" t="s">
        <v>2319</v>
      </c>
      <c r="J909" s="382" t="s">
        <v>2320</v>
      </c>
      <c r="K909" s="382" t="s">
        <v>2343</v>
      </c>
      <c r="L909" s="384">
        <v>42172</v>
      </c>
    </row>
    <row r="910" spans="1:12">
      <c r="A910" s="382" t="s">
        <v>1013</v>
      </c>
      <c r="B910" s="382" t="s">
        <v>1014</v>
      </c>
      <c r="C910" s="382" t="s">
        <v>957</v>
      </c>
      <c r="D910" s="382" t="s">
        <v>2317</v>
      </c>
      <c r="F910" s="383" t="s">
        <v>13</v>
      </c>
      <c r="G910" s="382" t="s">
        <v>2323</v>
      </c>
      <c r="H910" s="382" t="s">
        <v>2323</v>
      </c>
      <c r="I910" s="382" t="s">
        <v>2319</v>
      </c>
      <c r="J910" s="382" t="s">
        <v>2324</v>
      </c>
      <c r="K910" s="382" t="s">
        <v>957</v>
      </c>
      <c r="L910" s="384">
        <v>42172</v>
      </c>
    </row>
    <row r="911" spans="1:12">
      <c r="A911" s="382" t="s">
        <v>3982</v>
      </c>
      <c r="B911" s="382" t="s">
        <v>3983</v>
      </c>
      <c r="C911" s="382" t="s">
        <v>1621</v>
      </c>
      <c r="D911" s="382" t="s">
        <v>2329</v>
      </c>
      <c r="F911" s="383" t="s">
        <v>13</v>
      </c>
      <c r="G911" s="382" t="s">
        <v>2323</v>
      </c>
      <c r="H911" s="382" t="s">
        <v>2323</v>
      </c>
      <c r="I911" s="382" t="s">
        <v>2319</v>
      </c>
      <c r="J911" s="382" t="s">
        <v>2324</v>
      </c>
      <c r="K911" s="382" t="s">
        <v>1621</v>
      </c>
      <c r="L911" s="384">
        <v>42171</v>
      </c>
    </row>
    <row r="912" spans="1:12">
      <c r="A912" s="382" t="s">
        <v>3984</v>
      </c>
      <c r="B912" s="382" t="s">
        <v>3985</v>
      </c>
      <c r="C912" s="382" t="s">
        <v>27</v>
      </c>
      <c r="D912" s="382" t="s">
        <v>220</v>
      </c>
      <c r="F912" s="383" t="s">
        <v>13</v>
      </c>
      <c r="G912" s="382" t="s">
        <v>2323</v>
      </c>
      <c r="H912" s="382" t="s">
        <v>2323</v>
      </c>
      <c r="I912" s="382" t="s">
        <v>2319</v>
      </c>
      <c r="J912" s="382" t="s">
        <v>2320</v>
      </c>
      <c r="K912" s="382" t="s">
        <v>2330</v>
      </c>
      <c r="L912" s="384">
        <v>42171</v>
      </c>
    </row>
    <row r="913" spans="1:12">
      <c r="A913" s="382" t="s">
        <v>3986</v>
      </c>
      <c r="B913" s="382" t="s">
        <v>3987</v>
      </c>
      <c r="C913" s="382" t="s">
        <v>101</v>
      </c>
      <c r="D913" s="382" t="s">
        <v>2333</v>
      </c>
      <c r="F913" s="383" t="s">
        <v>13</v>
      </c>
      <c r="G913" s="382" t="s">
        <v>2323</v>
      </c>
      <c r="H913" s="382" t="s">
        <v>2323</v>
      </c>
      <c r="I913" s="382" t="s">
        <v>2319</v>
      </c>
      <c r="J913" s="382" t="s">
        <v>2324</v>
      </c>
      <c r="K913" s="382" t="s">
        <v>101</v>
      </c>
      <c r="L913" s="384">
        <v>42173</v>
      </c>
    </row>
    <row r="914" spans="1:12">
      <c r="A914" s="382" t="s">
        <v>3988</v>
      </c>
      <c r="B914" s="382" t="s">
        <v>3989</v>
      </c>
      <c r="C914" s="382" t="s">
        <v>1621</v>
      </c>
      <c r="D914" s="382" t="s">
        <v>373</v>
      </c>
      <c r="F914" s="383" t="s">
        <v>13</v>
      </c>
      <c r="G914" s="382" t="s">
        <v>2323</v>
      </c>
      <c r="H914" s="382" t="s">
        <v>2323</v>
      </c>
      <c r="I914" s="382" t="s">
        <v>2319</v>
      </c>
      <c r="J914" s="382" t="s">
        <v>2324</v>
      </c>
      <c r="K914" s="382" t="s">
        <v>1621</v>
      </c>
      <c r="L914" s="384">
        <v>42171</v>
      </c>
    </row>
    <row r="915" spans="1:12">
      <c r="A915" s="382" t="s">
        <v>3990</v>
      </c>
      <c r="B915" s="382" t="s">
        <v>3991</v>
      </c>
      <c r="C915" s="382" t="s">
        <v>101</v>
      </c>
      <c r="D915" s="382" t="s">
        <v>2317</v>
      </c>
      <c r="F915" s="383" t="s">
        <v>13</v>
      </c>
      <c r="G915" s="382" t="s">
        <v>2323</v>
      </c>
      <c r="H915" s="382" t="s">
        <v>2323</v>
      </c>
      <c r="I915" s="382" t="s">
        <v>2319</v>
      </c>
      <c r="J915" s="382" t="s">
        <v>2324</v>
      </c>
      <c r="K915" s="382" t="s">
        <v>101</v>
      </c>
      <c r="L915" s="384">
        <v>42173</v>
      </c>
    </row>
    <row r="916" spans="1:12">
      <c r="A916" s="382" t="s">
        <v>3992</v>
      </c>
      <c r="B916" s="382" t="s">
        <v>3993</v>
      </c>
      <c r="C916" s="382" t="s">
        <v>407</v>
      </c>
      <c r="D916" s="382" t="s">
        <v>2317</v>
      </c>
      <c r="F916" s="383" t="s">
        <v>13</v>
      </c>
      <c r="G916" s="382" t="s">
        <v>2323</v>
      </c>
      <c r="H916" s="382" t="s">
        <v>2323</v>
      </c>
      <c r="I916" s="382" t="s">
        <v>2319</v>
      </c>
      <c r="J916" s="382" t="s">
        <v>2320</v>
      </c>
      <c r="K916" s="382" t="s">
        <v>16</v>
      </c>
      <c r="L916" s="384">
        <v>42171</v>
      </c>
    </row>
    <row r="917" spans="1:12">
      <c r="A917" s="382" t="s">
        <v>3994</v>
      </c>
      <c r="B917" s="382" t="s">
        <v>3995</v>
      </c>
      <c r="C917" s="382" t="s">
        <v>590</v>
      </c>
      <c r="D917" s="382" t="s">
        <v>2329</v>
      </c>
      <c r="F917" s="383" t="s">
        <v>13</v>
      </c>
      <c r="G917" s="382" t="s">
        <v>2323</v>
      </c>
      <c r="H917" s="382" t="s">
        <v>2323</v>
      </c>
      <c r="I917" s="382" t="s">
        <v>2319</v>
      </c>
      <c r="J917" s="382" t="s">
        <v>2324</v>
      </c>
      <c r="K917" s="382" t="s">
        <v>590</v>
      </c>
      <c r="L917" s="384">
        <v>42171</v>
      </c>
    </row>
    <row r="918" spans="1:12">
      <c r="A918" s="382" t="s">
        <v>3996</v>
      </c>
      <c r="B918" s="382" t="s">
        <v>3997</v>
      </c>
      <c r="C918" s="382" t="s">
        <v>2773</v>
      </c>
      <c r="D918" s="382" t="s">
        <v>2329</v>
      </c>
      <c r="F918" s="383" t="s">
        <v>2318</v>
      </c>
      <c r="G918" s="382" t="s">
        <v>2319</v>
      </c>
      <c r="H918" s="382" t="s">
        <v>2319</v>
      </c>
      <c r="I918" s="382" t="s">
        <v>2319</v>
      </c>
      <c r="J918" s="382" t="s">
        <v>2338</v>
      </c>
      <c r="K918" s="382" t="s">
        <v>16</v>
      </c>
      <c r="L918" s="384">
        <v>42171</v>
      </c>
    </row>
    <row r="919" spans="1:12">
      <c r="A919" s="382" t="s">
        <v>3998</v>
      </c>
      <c r="B919" s="382" t="s">
        <v>3999</v>
      </c>
      <c r="C919" s="382" t="s">
        <v>1846</v>
      </c>
      <c r="D919" s="382" t="s">
        <v>220</v>
      </c>
      <c r="F919" s="383" t="s">
        <v>13</v>
      </c>
      <c r="G919" s="382" t="s">
        <v>2323</v>
      </c>
      <c r="H919" s="382" t="s">
        <v>2323</v>
      </c>
      <c r="I919" s="382" t="s">
        <v>2319</v>
      </c>
      <c r="J919" s="382" t="s">
        <v>2324</v>
      </c>
      <c r="K919" s="382" t="s">
        <v>1846</v>
      </c>
      <c r="L919" s="384">
        <v>42173</v>
      </c>
    </row>
    <row r="920" spans="1:12">
      <c r="A920" s="382" t="s">
        <v>4000</v>
      </c>
      <c r="B920" s="382" t="s">
        <v>4001</v>
      </c>
      <c r="C920" s="382" t="s">
        <v>1846</v>
      </c>
      <c r="D920" s="382" t="s">
        <v>2333</v>
      </c>
      <c r="F920" s="383" t="s">
        <v>13</v>
      </c>
      <c r="G920" s="382" t="s">
        <v>2323</v>
      </c>
      <c r="H920" s="382" t="s">
        <v>2323</v>
      </c>
      <c r="I920" s="382" t="s">
        <v>2319</v>
      </c>
      <c r="J920" s="382" t="s">
        <v>2324</v>
      </c>
      <c r="K920" s="382" t="s">
        <v>1846</v>
      </c>
      <c r="L920" s="384">
        <v>42173</v>
      </c>
    </row>
    <row r="921" spans="1:12">
      <c r="A921" s="382" t="s">
        <v>4002</v>
      </c>
      <c r="B921" s="382" t="s">
        <v>4003</v>
      </c>
      <c r="C921" s="382" t="s">
        <v>1846</v>
      </c>
      <c r="D921" s="382" t="s">
        <v>2333</v>
      </c>
      <c r="F921" s="383" t="s">
        <v>13</v>
      </c>
      <c r="G921" s="382" t="s">
        <v>2323</v>
      </c>
      <c r="H921" s="382" t="s">
        <v>2323</v>
      </c>
      <c r="I921" s="382" t="s">
        <v>2319</v>
      </c>
      <c r="J921" s="382" t="s">
        <v>2324</v>
      </c>
      <c r="K921" s="382" t="s">
        <v>1846</v>
      </c>
      <c r="L921" s="384">
        <v>42173</v>
      </c>
    </row>
    <row r="922" spans="1:12">
      <c r="A922" s="382" t="s">
        <v>4004</v>
      </c>
      <c r="B922" s="382" t="s">
        <v>4005</v>
      </c>
      <c r="C922" s="382" t="s">
        <v>2343</v>
      </c>
      <c r="D922" s="382" t="s">
        <v>2333</v>
      </c>
      <c r="F922" s="383" t="s">
        <v>13</v>
      </c>
      <c r="G922" s="382" t="s">
        <v>2323</v>
      </c>
      <c r="H922" s="382" t="s">
        <v>2323</v>
      </c>
      <c r="I922" s="382" t="s">
        <v>2319</v>
      </c>
      <c r="J922" s="382" t="s">
        <v>2324</v>
      </c>
      <c r="K922" s="382" t="s">
        <v>2343</v>
      </c>
      <c r="L922" s="384">
        <v>42172</v>
      </c>
    </row>
    <row r="923" spans="1:12">
      <c r="A923" s="382" t="s">
        <v>4006</v>
      </c>
      <c r="B923" s="382" t="s">
        <v>4007</v>
      </c>
      <c r="C923" s="382" t="s">
        <v>16</v>
      </c>
      <c r="D923" s="382" t="s">
        <v>220</v>
      </c>
      <c r="F923" s="383" t="s">
        <v>13</v>
      </c>
      <c r="G923" s="382" t="s">
        <v>2323</v>
      </c>
      <c r="H923" s="382" t="s">
        <v>2323</v>
      </c>
      <c r="I923" s="382" t="s">
        <v>2319</v>
      </c>
      <c r="J923" s="382" t="s">
        <v>2324</v>
      </c>
      <c r="K923" s="382" t="s">
        <v>16</v>
      </c>
      <c r="L923" s="384">
        <v>42171</v>
      </c>
    </row>
    <row r="924" spans="1:12">
      <c r="A924" s="382" t="s">
        <v>4008</v>
      </c>
      <c r="B924" s="382" t="s">
        <v>4009</v>
      </c>
      <c r="C924" s="382" t="s">
        <v>1621</v>
      </c>
      <c r="D924" s="382" t="s">
        <v>352</v>
      </c>
      <c r="F924" s="383" t="s">
        <v>13</v>
      </c>
      <c r="G924" s="382" t="s">
        <v>2323</v>
      </c>
      <c r="H924" s="382" t="s">
        <v>2323</v>
      </c>
      <c r="I924" s="382" t="s">
        <v>2319</v>
      </c>
      <c r="J924" s="382" t="s">
        <v>2324</v>
      </c>
      <c r="K924" s="382" t="s">
        <v>1621</v>
      </c>
      <c r="L924" s="384">
        <v>42171</v>
      </c>
    </row>
    <row r="925" spans="1:12">
      <c r="A925" s="382" t="s">
        <v>4010</v>
      </c>
      <c r="B925" s="382" t="s">
        <v>4011</v>
      </c>
      <c r="C925" s="382" t="s">
        <v>957</v>
      </c>
      <c r="D925" s="382" t="s">
        <v>220</v>
      </c>
      <c r="F925" s="383" t="s">
        <v>13</v>
      </c>
      <c r="G925" s="382" t="s">
        <v>2323</v>
      </c>
      <c r="H925" s="382" t="s">
        <v>2323</v>
      </c>
      <c r="I925" s="382" t="s">
        <v>2319</v>
      </c>
      <c r="J925" s="382" t="s">
        <v>2324</v>
      </c>
      <c r="K925" s="382" t="s">
        <v>2376</v>
      </c>
      <c r="L925" s="384">
        <v>42171</v>
      </c>
    </row>
    <row r="926" spans="1:12">
      <c r="A926" s="382" t="s">
        <v>4012</v>
      </c>
      <c r="B926" s="382" t="s">
        <v>4013</v>
      </c>
      <c r="C926" s="382" t="s">
        <v>1621</v>
      </c>
      <c r="D926" s="382" t="s">
        <v>2317</v>
      </c>
      <c r="F926" s="383" t="s">
        <v>13</v>
      </c>
      <c r="G926" s="382" t="s">
        <v>2323</v>
      </c>
      <c r="H926" s="382" t="s">
        <v>2323</v>
      </c>
      <c r="I926" s="382" t="s">
        <v>2319</v>
      </c>
      <c r="J926" s="382" t="s">
        <v>2324</v>
      </c>
      <c r="K926" s="382" t="s">
        <v>1621</v>
      </c>
      <c r="L926" s="384">
        <v>42171</v>
      </c>
    </row>
    <row r="927" spans="1:12">
      <c r="A927" s="382" t="s">
        <v>4014</v>
      </c>
      <c r="B927" s="382" t="s">
        <v>4015</v>
      </c>
      <c r="C927" s="382" t="s">
        <v>1621</v>
      </c>
      <c r="D927" s="382" t="s">
        <v>2329</v>
      </c>
      <c r="F927" s="383" t="s">
        <v>13</v>
      </c>
      <c r="G927" s="382" t="s">
        <v>2323</v>
      </c>
      <c r="H927" s="382" t="s">
        <v>2323</v>
      </c>
      <c r="I927" s="382" t="s">
        <v>2319</v>
      </c>
      <c r="J927" s="382" t="s">
        <v>2324</v>
      </c>
      <c r="K927" s="382" t="s">
        <v>2343</v>
      </c>
    </row>
    <row r="928" spans="1:12">
      <c r="A928" s="382" t="s">
        <v>4016</v>
      </c>
      <c r="B928" s="382" t="s">
        <v>4017</v>
      </c>
      <c r="C928" s="382" t="s">
        <v>810</v>
      </c>
      <c r="D928" s="382" t="s">
        <v>132</v>
      </c>
      <c r="F928" s="383" t="s">
        <v>13</v>
      </c>
      <c r="G928" s="382" t="s">
        <v>2323</v>
      </c>
      <c r="H928" s="382" t="s">
        <v>2323</v>
      </c>
      <c r="I928" s="382" t="s">
        <v>2319</v>
      </c>
      <c r="J928" s="382" t="s">
        <v>2324</v>
      </c>
      <c r="K928" s="382" t="s">
        <v>810</v>
      </c>
    </row>
    <row r="929" spans="1:12">
      <c r="A929" s="382" t="s">
        <v>4018</v>
      </c>
      <c r="B929" s="382" t="s">
        <v>4019</v>
      </c>
      <c r="C929" s="382" t="s">
        <v>354</v>
      </c>
      <c r="D929" s="382" t="s">
        <v>2329</v>
      </c>
      <c r="F929" s="383" t="s">
        <v>13</v>
      </c>
      <c r="G929" s="382" t="s">
        <v>2323</v>
      </c>
      <c r="H929" s="382" t="s">
        <v>2323</v>
      </c>
      <c r="I929" s="382" t="s">
        <v>2319</v>
      </c>
      <c r="J929" s="382" t="s">
        <v>2320</v>
      </c>
      <c r="K929" s="382" t="s">
        <v>2330</v>
      </c>
    </row>
    <row r="930" spans="1:12">
      <c r="A930" s="382" t="s">
        <v>4020</v>
      </c>
      <c r="B930" s="382" t="s">
        <v>4021</v>
      </c>
      <c r="C930" s="382" t="s">
        <v>590</v>
      </c>
      <c r="D930" s="382" t="s">
        <v>2333</v>
      </c>
      <c r="F930" s="383" t="s">
        <v>13</v>
      </c>
      <c r="G930" s="382" t="s">
        <v>2323</v>
      </c>
      <c r="H930" s="382" t="s">
        <v>2323</v>
      </c>
      <c r="I930" s="382" t="s">
        <v>2319</v>
      </c>
      <c r="J930" s="382" t="s">
        <v>2320</v>
      </c>
      <c r="K930" s="382" t="s">
        <v>2330</v>
      </c>
    </row>
    <row r="931" spans="1:12">
      <c r="A931" s="382" t="s">
        <v>4022</v>
      </c>
      <c r="B931" s="382" t="s">
        <v>4023</v>
      </c>
      <c r="C931" s="382" t="s">
        <v>101</v>
      </c>
      <c r="D931" s="382" t="s">
        <v>2317</v>
      </c>
      <c r="F931" s="383" t="s">
        <v>13</v>
      </c>
      <c r="G931" s="382" t="s">
        <v>2323</v>
      </c>
      <c r="H931" s="382" t="s">
        <v>2323</v>
      </c>
      <c r="I931" s="382" t="s">
        <v>2319</v>
      </c>
      <c r="J931" s="382" t="s">
        <v>2324</v>
      </c>
      <c r="K931" s="382" t="s">
        <v>101</v>
      </c>
    </row>
    <row r="932" spans="1:12">
      <c r="A932" s="382" t="s">
        <v>4024</v>
      </c>
      <c r="B932" s="382" t="s">
        <v>4025</v>
      </c>
      <c r="C932" s="382" t="s">
        <v>957</v>
      </c>
      <c r="D932" s="382" t="s">
        <v>594</v>
      </c>
      <c r="F932" s="383" t="s">
        <v>13</v>
      </c>
      <c r="G932" s="382" t="s">
        <v>2323</v>
      </c>
      <c r="H932" s="382" t="s">
        <v>2323</v>
      </c>
      <c r="I932" s="382" t="s">
        <v>2319</v>
      </c>
      <c r="J932" s="382" t="s">
        <v>2324</v>
      </c>
      <c r="K932" s="382" t="s">
        <v>2376</v>
      </c>
    </row>
    <row r="933" spans="1:12">
      <c r="A933" s="382" t="s">
        <v>360</v>
      </c>
      <c r="B933" s="382" t="s">
        <v>361</v>
      </c>
      <c r="C933" s="382" t="s">
        <v>354</v>
      </c>
      <c r="D933" s="382" t="s">
        <v>2317</v>
      </c>
      <c r="F933" s="383" t="s">
        <v>13</v>
      </c>
      <c r="G933" s="382" t="s">
        <v>2323</v>
      </c>
      <c r="H933" s="382" t="s">
        <v>2323</v>
      </c>
      <c r="I933" s="382" t="s">
        <v>2319</v>
      </c>
      <c r="J933" s="382" t="s">
        <v>2320</v>
      </c>
      <c r="K933" s="382" t="s">
        <v>2330</v>
      </c>
    </row>
    <row r="934" spans="1:12">
      <c r="A934" s="382" t="s">
        <v>4026</v>
      </c>
      <c r="B934" s="382" t="s">
        <v>4027</v>
      </c>
      <c r="C934" s="382" t="s">
        <v>810</v>
      </c>
      <c r="D934" s="382" t="s">
        <v>132</v>
      </c>
      <c r="F934" s="383" t="s">
        <v>13</v>
      </c>
      <c r="G934" s="382" t="s">
        <v>2323</v>
      </c>
      <c r="H934" s="382" t="s">
        <v>2323</v>
      </c>
      <c r="I934" s="382" t="s">
        <v>2319</v>
      </c>
      <c r="J934" s="382" t="s">
        <v>2324</v>
      </c>
      <c r="K934" s="382" t="s">
        <v>810</v>
      </c>
    </row>
    <row r="935" spans="1:12">
      <c r="A935" s="382" t="s">
        <v>4028</v>
      </c>
      <c r="B935" s="382" t="s">
        <v>4029</v>
      </c>
      <c r="C935" s="382" t="s">
        <v>1621</v>
      </c>
      <c r="D935" s="382" t="s">
        <v>220</v>
      </c>
      <c r="F935" s="383" t="s">
        <v>13</v>
      </c>
      <c r="G935" s="382" t="s">
        <v>2323</v>
      </c>
      <c r="H935" s="382" t="s">
        <v>2323</v>
      </c>
      <c r="I935" s="382" t="s">
        <v>2319</v>
      </c>
      <c r="J935" s="382" t="s">
        <v>2324</v>
      </c>
      <c r="K935" s="382" t="s">
        <v>1621</v>
      </c>
    </row>
    <row r="936" spans="1:12">
      <c r="A936" s="382" t="s">
        <v>4030</v>
      </c>
      <c r="B936" s="382" t="s">
        <v>4031</v>
      </c>
      <c r="C936" s="382" t="s">
        <v>810</v>
      </c>
      <c r="D936" s="382" t="s">
        <v>2333</v>
      </c>
      <c r="F936" s="383" t="s">
        <v>13</v>
      </c>
      <c r="G936" s="382" t="s">
        <v>2323</v>
      </c>
      <c r="H936" s="382" t="s">
        <v>2323</v>
      </c>
      <c r="I936" s="382" t="s">
        <v>2319</v>
      </c>
      <c r="J936" s="382" t="s">
        <v>2324</v>
      </c>
      <c r="K936" s="382" t="s">
        <v>810</v>
      </c>
    </row>
    <row r="937" spans="1:12">
      <c r="A937" s="382" t="s">
        <v>2024</v>
      </c>
      <c r="B937" s="382" t="s">
        <v>2025</v>
      </c>
      <c r="C937" s="382" t="s">
        <v>1846</v>
      </c>
      <c r="D937" s="382" t="s">
        <v>2333</v>
      </c>
      <c r="F937" s="383" t="s">
        <v>13</v>
      </c>
      <c r="G937" s="382" t="s">
        <v>2323</v>
      </c>
      <c r="H937" s="382" t="s">
        <v>2323</v>
      </c>
      <c r="I937" s="382" t="s">
        <v>2319</v>
      </c>
      <c r="J937" s="382" t="s">
        <v>2324</v>
      </c>
      <c r="K937" s="382" t="s">
        <v>1846</v>
      </c>
    </row>
    <row r="938" spans="1:12">
      <c r="A938" s="382" t="s">
        <v>4032</v>
      </c>
      <c r="B938" s="382" t="s">
        <v>4033</v>
      </c>
      <c r="C938" s="382" t="s">
        <v>101</v>
      </c>
      <c r="D938" s="382" t="s">
        <v>2317</v>
      </c>
      <c r="F938" s="383" t="s">
        <v>13</v>
      </c>
      <c r="G938" s="382" t="s">
        <v>2323</v>
      </c>
      <c r="H938" s="382" t="s">
        <v>2323</v>
      </c>
      <c r="I938" s="382" t="s">
        <v>2319</v>
      </c>
      <c r="J938" s="382" t="s">
        <v>2324</v>
      </c>
      <c r="K938" s="382" t="s">
        <v>101</v>
      </c>
    </row>
    <row r="939" spans="1:12">
      <c r="A939" s="382" t="s">
        <v>4034</v>
      </c>
      <c r="B939" s="382" t="s">
        <v>4035</v>
      </c>
      <c r="C939" s="382" t="s">
        <v>1846</v>
      </c>
      <c r="D939" s="382" t="s">
        <v>220</v>
      </c>
      <c r="F939" s="383" t="s">
        <v>13</v>
      </c>
      <c r="G939" s="382" t="s">
        <v>2323</v>
      </c>
      <c r="H939" s="382" t="s">
        <v>2323</v>
      </c>
      <c r="I939" s="382" t="s">
        <v>2319</v>
      </c>
      <c r="J939" s="382" t="s">
        <v>2324</v>
      </c>
      <c r="K939" s="382" t="s">
        <v>1846</v>
      </c>
    </row>
    <row r="940" spans="1:12">
      <c r="A940" s="382" t="s">
        <v>4036</v>
      </c>
      <c r="B940" s="382" t="s">
        <v>4037</v>
      </c>
      <c r="C940" s="382" t="s">
        <v>1621</v>
      </c>
      <c r="D940" s="382" t="s">
        <v>220</v>
      </c>
      <c r="F940" s="383" t="s">
        <v>13</v>
      </c>
      <c r="G940" s="382" t="s">
        <v>2323</v>
      </c>
      <c r="H940" s="382" t="s">
        <v>2323</v>
      </c>
      <c r="I940" s="382" t="s">
        <v>2319</v>
      </c>
      <c r="J940" s="382" t="s">
        <v>2324</v>
      </c>
      <c r="K940" s="382" t="s">
        <v>2343</v>
      </c>
      <c r="L940" s="384">
        <v>42187</v>
      </c>
    </row>
    <row r="941" spans="1:12">
      <c r="A941" s="382" t="s">
        <v>4038</v>
      </c>
      <c r="B941" s="382" t="s">
        <v>4039</v>
      </c>
      <c r="C941" s="382" t="s">
        <v>957</v>
      </c>
      <c r="D941" s="382" t="s">
        <v>132</v>
      </c>
      <c r="F941" s="383" t="s">
        <v>13</v>
      </c>
      <c r="G941" s="382" t="s">
        <v>2323</v>
      </c>
      <c r="H941" s="382" t="s">
        <v>2323</v>
      </c>
      <c r="I941" s="382" t="s">
        <v>2319</v>
      </c>
      <c r="J941" s="382" t="s">
        <v>2324</v>
      </c>
      <c r="K941" s="382" t="s">
        <v>2376</v>
      </c>
      <c r="L941" s="384">
        <v>42187</v>
      </c>
    </row>
    <row r="942" spans="1:12">
      <c r="A942" s="382" t="s">
        <v>4040</v>
      </c>
      <c r="B942" s="382" t="s">
        <v>4041</v>
      </c>
      <c r="C942" s="382" t="s">
        <v>101</v>
      </c>
      <c r="D942" s="382" t="s">
        <v>220</v>
      </c>
      <c r="F942" s="383" t="s">
        <v>13</v>
      </c>
      <c r="G942" s="382" t="s">
        <v>2323</v>
      </c>
      <c r="H942" s="382" t="s">
        <v>2323</v>
      </c>
      <c r="I942" s="382" t="s">
        <v>2319</v>
      </c>
      <c r="J942" s="382" t="s">
        <v>2324</v>
      </c>
      <c r="K942" s="382" t="s">
        <v>101</v>
      </c>
    </row>
    <row r="943" spans="1:12">
      <c r="A943" s="382" t="s">
        <v>4042</v>
      </c>
      <c r="B943" s="382" t="s">
        <v>4043</v>
      </c>
      <c r="C943" s="382" t="s">
        <v>1846</v>
      </c>
      <c r="D943" s="382" t="s">
        <v>594</v>
      </c>
      <c r="F943" s="383" t="s">
        <v>13</v>
      </c>
      <c r="G943" s="382" t="s">
        <v>2323</v>
      </c>
      <c r="H943" s="382" t="s">
        <v>2323</v>
      </c>
      <c r="I943" s="382" t="s">
        <v>2319</v>
      </c>
      <c r="J943" s="382" t="s">
        <v>2324</v>
      </c>
      <c r="K943" s="382" t="s">
        <v>1846</v>
      </c>
    </row>
    <row r="944" spans="1:12">
      <c r="A944" s="382" t="s">
        <v>4044</v>
      </c>
      <c r="B944" s="382" t="s">
        <v>4045</v>
      </c>
      <c r="C944" s="382" t="s">
        <v>957</v>
      </c>
      <c r="D944" s="382" t="s">
        <v>2317</v>
      </c>
      <c r="F944" s="383" t="s">
        <v>13</v>
      </c>
      <c r="G944" s="382" t="s">
        <v>2323</v>
      </c>
      <c r="H944" s="382" t="s">
        <v>2323</v>
      </c>
      <c r="I944" s="382" t="s">
        <v>2319</v>
      </c>
      <c r="J944" s="382" t="s">
        <v>2324</v>
      </c>
      <c r="K944" s="382" t="s">
        <v>957</v>
      </c>
    </row>
    <row r="945" spans="1:12">
      <c r="A945" s="382" t="s">
        <v>4046</v>
      </c>
      <c r="B945" s="382" t="s">
        <v>4047</v>
      </c>
      <c r="C945" s="382" t="s">
        <v>2343</v>
      </c>
      <c r="D945" s="382" t="s">
        <v>220</v>
      </c>
      <c r="F945" s="383" t="s">
        <v>13</v>
      </c>
      <c r="G945" s="382" t="s">
        <v>2323</v>
      </c>
      <c r="H945" s="382" t="s">
        <v>2323</v>
      </c>
      <c r="I945" s="382" t="s">
        <v>2319</v>
      </c>
      <c r="J945" s="382" t="s">
        <v>2324</v>
      </c>
      <c r="K945" s="382" t="s">
        <v>2343</v>
      </c>
    </row>
    <row r="946" spans="1:12">
      <c r="A946" s="382" t="s">
        <v>4048</v>
      </c>
      <c r="B946" s="382" t="s">
        <v>4049</v>
      </c>
      <c r="C946" s="382" t="s">
        <v>1621</v>
      </c>
      <c r="D946" s="382" t="s">
        <v>594</v>
      </c>
      <c r="F946" s="383" t="s">
        <v>13</v>
      </c>
      <c r="G946" s="382" t="s">
        <v>2323</v>
      </c>
      <c r="H946" s="382" t="s">
        <v>2323</v>
      </c>
      <c r="I946" s="382" t="s">
        <v>2319</v>
      </c>
      <c r="J946" s="382" t="s">
        <v>2324</v>
      </c>
      <c r="K946" s="382" t="s">
        <v>1621</v>
      </c>
    </row>
    <row r="947" spans="1:12">
      <c r="A947" s="382" t="s">
        <v>4050</v>
      </c>
      <c r="B947" s="382" t="s">
        <v>4051</v>
      </c>
      <c r="C947" s="382" t="s">
        <v>2343</v>
      </c>
      <c r="D947" s="382" t="s">
        <v>132</v>
      </c>
      <c r="F947" s="383" t="s">
        <v>13</v>
      </c>
      <c r="G947" s="382" t="s">
        <v>2323</v>
      </c>
      <c r="H947" s="382" t="s">
        <v>2323</v>
      </c>
      <c r="I947" s="382" t="s">
        <v>2319</v>
      </c>
      <c r="J947" s="382" t="s">
        <v>2324</v>
      </c>
      <c r="K947" s="382" t="s">
        <v>2343</v>
      </c>
    </row>
    <row r="948" spans="1:12">
      <c r="A948" s="382" t="s">
        <v>4052</v>
      </c>
      <c r="B948" s="382" t="s">
        <v>4053</v>
      </c>
      <c r="C948" s="382" t="s">
        <v>1846</v>
      </c>
      <c r="D948" s="382" t="s">
        <v>132</v>
      </c>
      <c r="F948" s="383" t="s">
        <v>13</v>
      </c>
      <c r="G948" s="382" t="s">
        <v>2323</v>
      </c>
      <c r="H948" s="382" t="s">
        <v>2323</v>
      </c>
      <c r="I948" s="382" t="s">
        <v>2319</v>
      </c>
      <c r="J948" s="382" t="s">
        <v>2324</v>
      </c>
      <c r="K948" s="382" t="s">
        <v>1846</v>
      </c>
    </row>
    <row r="949" spans="1:12">
      <c r="A949" s="382" t="s">
        <v>2029</v>
      </c>
      <c r="B949" s="382" t="s">
        <v>2030</v>
      </c>
      <c r="C949" s="382" t="s">
        <v>1846</v>
      </c>
      <c r="D949" s="382" t="s">
        <v>2329</v>
      </c>
      <c r="E949" s="382" t="s">
        <v>2367</v>
      </c>
      <c r="F949" s="383" t="s">
        <v>24</v>
      </c>
      <c r="G949" s="382" t="s">
        <v>2319</v>
      </c>
      <c r="H949" s="382" t="s">
        <v>2323</v>
      </c>
      <c r="I949" s="382" t="s">
        <v>2319</v>
      </c>
      <c r="J949" s="382" t="s">
        <v>2338</v>
      </c>
      <c r="K949" s="382" t="s">
        <v>2343</v>
      </c>
    </row>
    <row r="950" spans="1:12">
      <c r="A950" s="382" t="s">
        <v>4054</v>
      </c>
      <c r="B950" s="382" t="s">
        <v>4055</v>
      </c>
      <c r="C950" s="382" t="s">
        <v>590</v>
      </c>
      <c r="D950" s="382" t="s">
        <v>2329</v>
      </c>
      <c r="E950" s="382" t="s">
        <v>20</v>
      </c>
      <c r="F950" s="383" t="s">
        <v>24</v>
      </c>
      <c r="G950" s="382" t="s">
        <v>2319</v>
      </c>
      <c r="H950" s="382" t="s">
        <v>2319</v>
      </c>
      <c r="I950" s="382" t="s">
        <v>2319</v>
      </c>
      <c r="K950" s="382" t="s">
        <v>2343</v>
      </c>
    </row>
    <row r="951" spans="1:12">
      <c r="A951" s="382" t="s">
        <v>4056</v>
      </c>
      <c r="B951" s="382" t="s">
        <v>4057</v>
      </c>
      <c r="C951" s="382" t="s">
        <v>2316</v>
      </c>
      <c r="D951" s="382" t="s">
        <v>2329</v>
      </c>
      <c r="K951" s="382" t="s">
        <v>2316</v>
      </c>
    </row>
    <row r="952" spans="1:12">
      <c r="A952" s="382" t="s">
        <v>4058</v>
      </c>
      <c r="B952" s="382" t="s">
        <v>4059</v>
      </c>
      <c r="C952" s="382" t="s">
        <v>354</v>
      </c>
      <c r="D952" s="382" t="s">
        <v>2333</v>
      </c>
      <c r="F952" s="383" t="s">
        <v>13</v>
      </c>
      <c r="G952" s="382" t="s">
        <v>2323</v>
      </c>
      <c r="H952" s="382" t="s">
        <v>2323</v>
      </c>
      <c r="I952" s="382" t="s">
        <v>2319</v>
      </c>
      <c r="J952" s="382" t="s">
        <v>2320</v>
      </c>
      <c r="K952" s="382" t="s">
        <v>2330</v>
      </c>
    </row>
    <row r="953" spans="1:12">
      <c r="A953" s="382" t="s">
        <v>4060</v>
      </c>
      <c r="B953" s="382" t="s">
        <v>4061</v>
      </c>
      <c r="C953" s="382" t="s">
        <v>16</v>
      </c>
      <c r="F953" s="383" t="s">
        <v>13</v>
      </c>
      <c r="G953" s="382" t="s">
        <v>2323</v>
      </c>
      <c r="H953" s="382" t="s">
        <v>2323</v>
      </c>
      <c r="I953" s="382" t="s">
        <v>2319</v>
      </c>
      <c r="J953" s="382" t="s">
        <v>2324</v>
      </c>
      <c r="K953" s="382" t="s">
        <v>2346</v>
      </c>
      <c r="L953" s="384">
        <v>42248</v>
      </c>
    </row>
    <row r="954" spans="1:12">
      <c r="A954" s="382" t="s">
        <v>4062</v>
      </c>
      <c r="B954" s="382" t="s">
        <v>4063</v>
      </c>
      <c r="C954" s="382" t="s">
        <v>101</v>
      </c>
      <c r="D954" s="382" t="s">
        <v>2317</v>
      </c>
      <c r="F954" s="383" t="s">
        <v>13</v>
      </c>
      <c r="G954" s="382" t="s">
        <v>2323</v>
      </c>
      <c r="H954" s="382" t="s">
        <v>2323</v>
      </c>
      <c r="I954" s="382" t="s">
        <v>2319</v>
      </c>
      <c r="J954" s="382" t="s">
        <v>2324</v>
      </c>
      <c r="K954" s="382" t="s">
        <v>101</v>
      </c>
    </row>
    <row r="955" spans="1:12">
      <c r="A955" s="382" t="s">
        <v>4064</v>
      </c>
      <c r="B955" s="382" t="s">
        <v>4065</v>
      </c>
      <c r="C955" s="382" t="s">
        <v>1846</v>
      </c>
      <c r="D955" s="382" t="s">
        <v>2333</v>
      </c>
      <c r="F955" s="383" t="s">
        <v>13</v>
      </c>
      <c r="G955" s="382" t="s">
        <v>2323</v>
      </c>
      <c r="H955" s="382" t="s">
        <v>2323</v>
      </c>
      <c r="I955" s="382" t="s">
        <v>2319</v>
      </c>
      <c r="J955" s="382" t="s">
        <v>2324</v>
      </c>
      <c r="K955" s="382" t="s">
        <v>1846</v>
      </c>
    </row>
    <row r="956" spans="1:12">
      <c r="A956" s="382" t="s">
        <v>4066</v>
      </c>
      <c r="B956" s="382" t="s">
        <v>4067</v>
      </c>
      <c r="C956" s="382" t="s">
        <v>1323</v>
      </c>
      <c r="D956" s="382" t="s">
        <v>220</v>
      </c>
      <c r="F956" s="383" t="s">
        <v>13</v>
      </c>
      <c r="G956" s="382" t="s">
        <v>2323</v>
      </c>
      <c r="H956" s="382" t="s">
        <v>2323</v>
      </c>
      <c r="I956" s="382" t="s">
        <v>2319</v>
      </c>
      <c r="J956" s="382" t="s">
        <v>2324</v>
      </c>
      <c r="K956" s="382" t="s">
        <v>2346</v>
      </c>
    </row>
    <row r="957" spans="1:12">
      <c r="A957" s="382" t="s">
        <v>4068</v>
      </c>
      <c r="B957" s="382" t="s">
        <v>4069</v>
      </c>
      <c r="C957" s="382" t="s">
        <v>590</v>
      </c>
      <c r="D957" s="382" t="s">
        <v>2317</v>
      </c>
      <c r="F957" s="383" t="s">
        <v>13</v>
      </c>
      <c r="G957" s="382" t="s">
        <v>2323</v>
      </c>
      <c r="H957" s="382" t="s">
        <v>2323</v>
      </c>
      <c r="I957" s="382" t="s">
        <v>2319</v>
      </c>
      <c r="J957" s="382" t="s">
        <v>2324</v>
      </c>
      <c r="K957" s="382" t="s">
        <v>590</v>
      </c>
    </row>
    <row r="958" spans="1:12">
      <c r="A958" s="382" t="s">
        <v>4070</v>
      </c>
      <c r="B958" s="382" t="s">
        <v>4071</v>
      </c>
      <c r="C958" s="382" t="s">
        <v>810</v>
      </c>
      <c r="D958" s="382" t="s">
        <v>2333</v>
      </c>
      <c r="F958" s="383" t="s">
        <v>13</v>
      </c>
      <c r="G958" s="382" t="s">
        <v>2323</v>
      </c>
      <c r="H958" s="382" t="s">
        <v>2323</v>
      </c>
      <c r="I958" s="382" t="s">
        <v>2319</v>
      </c>
      <c r="J958" s="382" t="s">
        <v>2324</v>
      </c>
      <c r="K958" s="382" t="s">
        <v>810</v>
      </c>
    </row>
    <row r="959" spans="1:12">
      <c r="A959" s="382" t="s">
        <v>4072</v>
      </c>
      <c r="B959" s="382" t="s">
        <v>4073</v>
      </c>
      <c r="C959" s="382" t="s">
        <v>2343</v>
      </c>
      <c r="D959" s="382" t="s">
        <v>2329</v>
      </c>
      <c r="F959" s="383" t="s">
        <v>13</v>
      </c>
      <c r="G959" s="382" t="s">
        <v>2323</v>
      </c>
      <c r="H959" s="382" t="s">
        <v>2323</v>
      </c>
      <c r="I959" s="382" t="s">
        <v>2319</v>
      </c>
      <c r="J959" s="382" t="s">
        <v>2324</v>
      </c>
      <c r="K959" s="382" t="s">
        <v>2343</v>
      </c>
    </row>
    <row r="960" spans="1:12">
      <c r="A960" s="382" t="s">
        <v>195</v>
      </c>
      <c r="B960" s="382" t="s">
        <v>196</v>
      </c>
      <c r="C960" s="382" t="s">
        <v>101</v>
      </c>
      <c r="D960" s="382" t="s">
        <v>2422</v>
      </c>
      <c r="E960" s="382" t="s">
        <v>20</v>
      </c>
      <c r="F960" s="383" t="s">
        <v>20</v>
      </c>
      <c r="G960" s="382" t="s">
        <v>2319</v>
      </c>
      <c r="H960" s="382" t="s">
        <v>2323</v>
      </c>
      <c r="I960" s="382" t="s">
        <v>2319</v>
      </c>
      <c r="J960" s="382" t="s">
        <v>2324</v>
      </c>
      <c r="K960" s="382" t="s">
        <v>2343</v>
      </c>
    </row>
    <row r="961" spans="1:12">
      <c r="A961" s="382" t="s">
        <v>4074</v>
      </c>
      <c r="B961" s="382" t="s">
        <v>4075</v>
      </c>
      <c r="C961" s="382" t="s">
        <v>590</v>
      </c>
      <c r="D961" s="382" t="s">
        <v>2317</v>
      </c>
      <c r="F961" s="383" t="s">
        <v>13</v>
      </c>
      <c r="G961" s="382" t="s">
        <v>2323</v>
      </c>
      <c r="H961" s="382" t="s">
        <v>2323</v>
      </c>
      <c r="I961" s="382" t="s">
        <v>2319</v>
      </c>
      <c r="J961" s="382" t="s">
        <v>2324</v>
      </c>
      <c r="K961" s="382" t="s">
        <v>590</v>
      </c>
    </row>
    <row r="962" spans="1:12">
      <c r="A962" s="382" t="s">
        <v>4076</v>
      </c>
      <c r="B962" s="382" t="s">
        <v>4077</v>
      </c>
      <c r="C962" s="382" t="s">
        <v>1621</v>
      </c>
      <c r="D962" s="382" t="s">
        <v>220</v>
      </c>
      <c r="F962" s="383" t="s">
        <v>13</v>
      </c>
      <c r="G962" s="382" t="s">
        <v>2323</v>
      </c>
      <c r="H962" s="382" t="s">
        <v>2323</v>
      </c>
      <c r="I962" s="382" t="s">
        <v>2319</v>
      </c>
      <c r="J962" s="382" t="s">
        <v>2324</v>
      </c>
      <c r="K962" s="382" t="s">
        <v>1621</v>
      </c>
    </row>
    <row r="963" spans="1:12">
      <c r="A963" s="382" t="s">
        <v>4078</v>
      </c>
      <c r="B963" s="382" t="s">
        <v>4079</v>
      </c>
      <c r="C963" s="382" t="s">
        <v>1133</v>
      </c>
      <c r="E963" s="382" t="s">
        <v>24</v>
      </c>
      <c r="F963" s="383" t="s">
        <v>24</v>
      </c>
      <c r="G963" s="382" t="s">
        <v>2319</v>
      </c>
      <c r="H963" s="382" t="s">
        <v>2319</v>
      </c>
      <c r="I963" s="382" t="s">
        <v>2323</v>
      </c>
      <c r="J963" s="382" t="s">
        <v>2571</v>
      </c>
      <c r="K963" s="382" t="s">
        <v>101</v>
      </c>
      <c r="L963" s="384" t="s">
        <v>4080</v>
      </c>
    </row>
    <row r="964" spans="1:12">
      <c r="A964" s="382" t="s">
        <v>4081</v>
      </c>
      <c r="B964" s="382" t="s">
        <v>4082</v>
      </c>
      <c r="C964" s="382" t="s">
        <v>957</v>
      </c>
      <c r="D964" s="382" t="s">
        <v>2317</v>
      </c>
      <c r="F964" s="383" t="s">
        <v>13</v>
      </c>
      <c r="G964" s="382" t="s">
        <v>2323</v>
      </c>
      <c r="H964" s="382" t="s">
        <v>2323</v>
      </c>
      <c r="I964" s="382" t="s">
        <v>2319</v>
      </c>
      <c r="J964" s="382" t="s">
        <v>2324</v>
      </c>
      <c r="K964" s="382" t="s">
        <v>957</v>
      </c>
    </row>
    <row r="965" spans="1:12">
      <c r="A965" s="382" t="s">
        <v>4083</v>
      </c>
      <c r="B965" s="382" t="s">
        <v>4084</v>
      </c>
      <c r="C965" s="382" t="s">
        <v>957</v>
      </c>
      <c r="D965" s="382" t="s">
        <v>2317</v>
      </c>
      <c r="F965" s="383" t="s">
        <v>13</v>
      </c>
      <c r="G965" s="382" t="s">
        <v>2323</v>
      </c>
      <c r="H965" s="382" t="s">
        <v>2323</v>
      </c>
      <c r="I965" s="382" t="s">
        <v>2319</v>
      </c>
      <c r="J965" s="382" t="s">
        <v>2324</v>
      </c>
      <c r="K965" s="382" t="s">
        <v>957</v>
      </c>
    </row>
    <row r="966" spans="1:12">
      <c r="A966" s="382" t="s">
        <v>4085</v>
      </c>
      <c r="B966" s="382" t="s">
        <v>4086</v>
      </c>
      <c r="C966" s="382" t="s">
        <v>590</v>
      </c>
      <c r="D966" s="382" t="s">
        <v>2329</v>
      </c>
      <c r="F966" s="383" t="s">
        <v>13</v>
      </c>
      <c r="G966" s="382" t="s">
        <v>2323</v>
      </c>
      <c r="H966" s="382" t="s">
        <v>2323</v>
      </c>
      <c r="I966" s="382" t="s">
        <v>2319</v>
      </c>
      <c r="J966" s="382" t="s">
        <v>2324</v>
      </c>
      <c r="K966" s="382" t="s">
        <v>590</v>
      </c>
    </row>
    <row r="967" spans="1:12">
      <c r="A967" s="382" t="s">
        <v>2037</v>
      </c>
      <c r="B967" s="382" t="s">
        <v>2038</v>
      </c>
      <c r="C967" s="382" t="s">
        <v>1846</v>
      </c>
      <c r="D967" s="382" t="s">
        <v>2333</v>
      </c>
      <c r="F967" s="383" t="s">
        <v>13</v>
      </c>
      <c r="G967" s="382" t="s">
        <v>2323</v>
      </c>
      <c r="H967" s="382" t="s">
        <v>2323</v>
      </c>
      <c r="I967" s="382" t="s">
        <v>2319</v>
      </c>
      <c r="J967" s="382" t="s">
        <v>2324</v>
      </c>
      <c r="K967" s="382" t="s">
        <v>1846</v>
      </c>
    </row>
    <row r="968" spans="1:12">
      <c r="A968" s="382" t="s">
        <v>4087</v>
      </c>
      <c r="B968" s="382" t="s">
        <v>4088</v>
      </c>
      <c r="C968" s="382" t="s">
        <v>101</v>
      </c>
      <c r="D968" s="382" t="s">
        <v>2333</v>
      </c>
      <c r="F968" s="383" t="s">
        <v>13</v>
      </c>
      <c r="G968" s="382" t="s">
        <v>2323</v>
      </c>
      <c r="H968" s="382" t="s">
        <v>2323</v>
      </c>
      <c r="I968" s="382" t="s">
        <v>2319</v>
      </c>
      <c r="J968" s="382" t="s">
        <v>2324</v>
      </c>
      <c r="K968" s="382" t="s">
        <v>101</v>
      </c>
    </row>
    <row r="969" spans="1:12">
      <c r="A969" s="382" t="s">
        <v>4089</v>
      </c>
      <c r="B969" s="382" t="s">
        <v>4090</v>
      </c>
      <c r="C969" s="382" t="s">
        <v>590</v>
      </c>
      <c r="D969" s="382" t="s">
        <v>352</v>
      </c>
      <c r="F969" s="383" t="s">
        <v>13</v>
      </c>
      <c r="G969" s="382" t="s">
        <v>2323</v>
      </c>
      <c r="H969" s="382" t="s">
        <v>2323</v>
      </c>
      <c r="I969" s="382" t="s">
        <v>2319</v>
      </c>
      <c r="J969" s="382" t="s">
        <v>2324</v>
      </c>
      <c r="K969" s="382" t="s">
        <v>590</v>
      </c>
    </row>
    <row r="970" spans="1:12">
      <c r="A970" s="382" t="s">
        <v>4091</v>
      </c>
      <c r="B970" s="382" t="s">
        <v>4092</v>
      </c>
      <c r="C970" s="382" t="s">
        <v>1621</v>
      </c>
      <c r="D970" s="382" t="s">
        <v>2333</v>
      </c>
      <c r="F970" s="383" t="s">
        <v>13</v>
      </c>
      <c r="G970" s="382" t="s">
        <v>2323</v>
      </c>
      <c r="H970" s="382" t="s">
        <v>2323</v>
      </c>
      <c r="I970" s="382" t="s">
        <v>2319</v>
      </c>
      <c r="J970" s="382" t="s">
        <v>2324</v>
      </c>
      <c r="K970" s="382" t="s">
        <v>1621</v>
      </c>
    </row>
    <row r="971" spans="1:12">
      <c r="A971" s="382" t="s">
        <v>4093</v>
      </c>
      <c r="B971" s="382" t="s">
        <v>4094</v>
      </c>
      <c r="C971" s="382" t="s">
        <v>16</v>
      </c>
      <c r="D971" s="382" t="s">
        <v>2333</v>
      </c>
      <c r="F971" s="383" t="s">
        <v>13</v>
      </c>
      <c r="G971" s="382" t="s">
        <v>2323</v>
      </c>
      <c r="H971" s="382" t="s">
        <v>2323</v>
      </c>
      <c r="I971" s="382" t="s">
        <v>2319</v>
      </c>
      <c r="J971" s="382" t="s">
        <v>2324</v>
      </c>
      <c r="K971" s="382" t="s">
        <v>16</v>
      </c>
    </row>
    <row r="972" spans="1:12">
      <c r="A972" s="382" t="s">
        <v>4095</v>
      </c>
      <c r="B972" s="382" t="s">
        <v>4096</v>
      </c>
      <c r="C972" s="382" t="s">
        <v>101</v>
      </c>
      <c r="D972" s="382" t="s">
        <v>132</v>
      </c>
      <c r="F972" s="383" t="s">
        <v>13</v>
      </c>
      <c r="G972" s="382" t="s">
        <v>2323</v>
      </c>
      <c r="H972" s="382" t="s">
        <v>2323</v>
      </c>
      <c r="I972" s="382" t="s">
        <v>2319</v>
      </c>
      <c r="J972" s="382" t="s">
        <v>2324</v>
      </c>
      <c r="K972" s="382" t="s">
        <v>101</v>
      </c>
    </row>
    <row r="973" spans="1:12">
      <c r="A973" s="382" t="s">
        <v>4097</v>
      </c>
      <c r="B973" s="382" t="s">
        <v>4098</v>
      </c>
      <c r="C973" s="382" t="s">
        <v>1621</v>
      </c>
      <c r="D973" s="382" t="s">
        <v>132</v>
      </c>
      <c r="F973" s="383" t="s">
        <v>13</v>
      </c>
      <c r="G973" s="382" t="s">
        <v>2323</v>
      </c>
      <c r="H973" s="382" t="s">
        <v>2323</v>
      </c>
      <c r="I973" s="382" t="s">
        <v>2319</v>
      </c>
      <c r="J973" s="382" t="s">
        <v>2324</v>
      </c>
      <c r="K973" s="382" t="s">
        <v>1621</v>
      </c>
    </row>
    <row r="974" spans="1:12">
      <c r="A974" s="382" t="s">
        <v>4099</v>
      </c>
      <c r="B974" s="382" t="s">
        <v>4100</v>
      </c>
      <c r="C974" s="382" t="s">
        <v>1133</v>
      </c>
      <c r="D974" s="382" t="s">
        <v>4101</v>
      </c>
      <c r="F974" s="383" t="s">
        <v>13</v>
      </c>
      <c r="G974" s="382" t="s">
        <v>2323</v>
      </c>
      <c r="H974" s="382" t="s">
        <v>2323</v>
      </c>
      <c r="I974" s="382" t="s">
        <v>2319</v>
      </c>
      <c r="J974" s="382" t="s">
        <v>2324</v>
      </c>
      <c r="K974" s="382" t="s">
        <v>1133</v>
      </c>
    </row>
    <row r="975" spans="1:12">
      <c r="A975" s="382" t="s">
        <v>4102</v>
      </c>
      <c r="B975" s="382" t="s">
        <v>4103</v>
      </c>
      <c r="C975" s="382" t="s">
        <v>957</v>
      </c>
      <c r="D975" s="382" t="s">
        <v>2329</v>
      </c>
      <c r="F975" s="383" t="s">
        <v>13</v>
      </c>
      <c r="G975" s="382" t="s">
        <v>2323</v>
      </c>
      <c r="H975" s="382" t="s">
        <v>2323</v>
      </c>
      <c r="I975" s="382" t="s">
        <v>2319</v>
      </c>
      <c r="J975" s="382" t="s">
        <v>2324</v>
      </c>
      <c r="K975" s="382" t="s">
        <v>957</v>
      </c>
    </row>
    <row r="976" spans="1:12">
      <c r="A976" s="382" t="s">
        <v>4104</v>
      </c>
      <c r="B976" s="382" t="s">
        <v>4105</v>
      </c>
      <c r="C976" s="382" t="s">
        <v>16</v>
      </c>
      <c r="D976" s="382" t="s">
        <v>220</v>
      </c>
      <c r="F976" s="383" t="s">
        <v>13</v>
      </c>
      <c r="G976" s="382" t="s">
        <v>2323</v>
      </c>
      <c r="H976" s="382" t="s">
        <v>2323</v>
      </c>
      <c r="I976" s="382" t="s">
        <v>2319</v>
      </c>
      <c r="J976" s="382" t="s">
        <v>2324</v>
      </c>
      <c r="K976" s="382" t="s">
        <v>16</v>
      </c>
    </row>
    <row r="977" spans="1:12">
      <c r="A977" s="382" t="s">
        <v>4106</v>
      </c>
      <c r="B977" s="382" t="s">
        <v>4107</v>
      </c>
      <c r="C977" s="382" t="s">
        <v>27</v>
      </c>
      <c r="D977" s="382" t="s">
        <v>220</v>
      </c>
      <c r="F977" s="383" t="s">
        <v>13</v>
      </c>
      <c r="G977" s="382" t="s">
        <v>2323</v>
      </c>
      <c r="H977" s="382" t="s">
        <v>2323</v>
      </c>
      <c r="I977" s="382" t="s">
        <v>2319</v>
      </c>
      <c r="J977" s="382" t="s">
        <v>2320</v>
      </c>
      <c r="K977" s="382" t="s">
        <v>2330</v>
      </c>
    </row>
    <row r="978" spans="1:12">
      <c r="A978" s="382" t="s">
        <v>4108</v>
      </c>
      <c r="B978" s="382" t="s">
        <v>4109</v>
      </c>
      <c r="C978" s="382" t="s">
        <v>957</v>
      </c>
      <c r="D978" s="382" t="s">
        <v>2317</v>
      </c>
      <c r="F978" s="383" t="s">
        <v>13</v>
      </c>
      <c r="G978" s="382" t="s">
        <v>2323</v>
      </c>
      <c r="H978" s="382" t="s">
        <v>2323</v>
      </c>
      <c r="I978" s="382" t="s">
        <v>2319</v>
      </c>
      <c r="J978" s="382" t="s">
        <v>2324</v>
      </c>
      <c r="K978" s="382" t="s">
        <v>957</v>
      </c>
      <c r="L978" s="384">
        <v>42248</v>
      </c>
    </row>
    <row r="979" spans="1:12">
      <c r="A979" s="382" t="s">
        <v>2041</v>
      </c>
      <c r="B979" s="382" t="s">
        <v>2042</v>
      </c>
      <c r="C979" s="382" t="s">
        <v>1846</v>
      </c>
      <c r="D979" s="382" t="s">
        <v>2317</v>
      </c>
      <c r="F979" s="383" t="s">
        <v>13</v>
      </c>
      <c r="G979" s="382" t="s">
        <v>2323</v>
      </c>
      <c r="H979" s="382" t="s">
        <v>2323</v>
      </c>
      <c r="I979" s="382" t="s">
        <v>2319</v>
      </c>
      <c r="J979" s="382" t="s">
        <v>2324</v>
      </c>
      <c r="K979" s="382" t="s">
        <v>1846</v>
      </c>
    </row>
    <row r="980" spans="1:12">
      <c r="A980" s="382" t="s">
        <v>4110</v>
      </c>
      <c r="B980" s="382" t="s">
        <v>4111</v>
      </c>
      <c r="C980" s="382" t="s">
        <v>1846</v>
      </c>
      <c r="D980" s="382" t="s">
        <v>2317</v>
      </c>
      <c r="F980" s="383" t="s">
        <v>13</v>
      </c>
      <c r="G980" s="382" t="s">
        <v>2323</v>
      </c>
      <c r="H980" s="382" t="s">
        <v>2323</v>
      </c>
      <c r="I980" s="382" t="s">
        <v>2319</v>
      </c>
      <c r="J980" s="382" t="s">
        <v>2324</v>
      </c>
      <c r="K980" s="382" t="s">
        <v>1846</v>
      </c>
    </row>
    <row r="981" spans="1:12">
      <c r="A981" s="382" t="s">
        <v>875</v>
      </c>
      <c r="B981" s="382" t="s">
        <v>876</v>
      </c>
      <c r="C981" s="382" t="s">
        <v>810</v>
      </c>
      <c r="D981" s="382" t="s">
        <v>2333</v>
      </c>
      <c r="F981" s="383" t="s">
        <v>13</v>
      </c>
      <c r="G981" s="382" t="s">
        <v>2323</v>
      </c>
      <c r="H981" s="382" t="s">
        <v>2323</v>
      </c>
      <c r="I981" s="382" t="s">
        <v>2319</v>
      </c>
      <c r="J981" s="382" t="s">
        <v>2324</v>
      </c>
      <c r="K981" s="382" t="s">
        <v>810</v>
      </c>
    </row>
    <row r="982" spans="1:12">
      <c r="A982" s="382" t="s">
        <v>4112</v>
      </c>
      <c r="B982" s="382" t="s">
        <v>4113</v>
      </c>
      <c r="C982" s="382" t="s">
        <v>810</v>
      </c>
      <c r="D982" s="382" t="s">
        <v>132</v>
      </c>
      <c r="F982" s="383" t="s">
        <v>13</v>
      </c>
      <c r="G982" s="382" t="s">
        <v>2323</v>
      </c>
      <c r="H982" s="382" t="s">
        <v>2323</v>
      </c>
      <c r="I982" s="382" t="s">
        <v>2319</v>
      </c>
      <c r="J982" s="382" t="s">
        <v>2324</v>
      </c>
      <c r="K982" s="382" t="s">
        <v>810</v>
      </c>
    </row>
    <row r="983" spans="1:12">
      <c r="A983" s="382" t="s">
        <v>4114</v>
      </c>
      <c r="B983" s="382" t="s">
        <v>4115</v>
      </c>
      <c r="C983" s="382" t="s">
        <v>957</v>
      </c>
      <c r="D983" s="382" t="s">
        <v>2317</v>
      </c>
      <c r="F983" s="383" t="s">
        <v>13</v>
      </c>
      <c r="G983" s="382" t="s">
        <v>2323</v>
      </c>
      <c r="H983" s="382" t="s">
        <v>2323</v>
      </c>
      <c r="I983" s="382" t="s">
        <v>2319</v>
      </c>
      <c r="J983" s="382" t="s">
        <v>2324</v>
      </c>
      <c r="K983" s="382" t="s">
        <v>957</v>
      </c>
    </row>
    <row r="984" spans="1:12">
      <c r="A984" s="382" t="s">
        <v>4116</v>
      </c>
      <c r="B984" s="382" t="s">
        <v>4117</v>
      </c>
      <c r="C984" s="382" t="s">
        <v>27</v>
      </c>
      <c r="D984" s="382" t="s">
        <v>2329</v>
      </c>
      <c r="F984" s="383" t="s">
        <v>13</v>
      </c>
      <c r="G984" s="382" t="s">
        <v>2323</v>
      </c>
      <c r="H984" s="382" t="s">
        <v>2323</v>
      </c>
      <c r="I984" s="382" t="s">
        <v>2319</v>
      </c>
      <c r="J984" s="382" t="s">
        <v>2320</v>
      </c>
      <c r="K984" s="382" t="s">
        <v>2330</v>
      </c>
    </row>
    <row r="985" spans="1:12">
      <c r="A985" s="382" t="s">
        <v>4118</v>
      </c>
      <c r="B985" s="382" t="s">
        <v>4119</v>
      </c>
      <c r="C985" s="382" t="s">
        <v>407</v>
      </c>
      <c r="D985" s="382" t="s">
        <v>2317</v>
      </c>
      <c r="F985" s="383" t="s">
        <v>13</v>
      </c>
      <c r="G985" s="382" t="s">
        <v>2323</v>
      </c>
      <c r="H985" s="382" t="s">
        <v>2323</v>
      </c>
      <c r="I985" s="382" t="s">
        <v>2319</v>
      </c>
      <c r="J985" s="382" t="s">
        <v>2320</v>
      </c>
      <c r="K985" s="382" t="s">
        <v>2343</v>
      </c>
    </row>
    <row r="986" spans="1:12">
      <c r="A986" s="382" t="s">
        <v>4120</v>
      </c>
      <c r="B986" s="382" t="s">
        <v>4121</v>
      </c>
      <c r="C986" s="382" t="s">
        <v>1846</v>
      </c>
      <c r="D986" s="382" t="s">
        <v>2333</v>
      </c>
      <c r="F986" s="383" t="s">
        <v>13</v>
      </c>
      <c r="G986" s="382" t="s">
        <v>2323</v>
      </c>
      <c r="H986" s="382" t="s">
        <v>2323</v>
      </c>
      <c r="I986" s="382" t="s">
        <v>2319</v>
      </c>
      <c r="J986" s="382" t="s">
        <v>2324</v>
      </c>
      <c r="K986" s="382" t="s">
        <v>1846</v>
      </c>
    </row>
    <row r="987" spans="1:12">
      <c r="A987" s="382" t="s">
        <v>4122</v>
      </c>
      <c r="B987" s="382" t="s">
        <v>4123</v>
      </c>
      <c r="C987" s="382" t="s">
        <v>101</v>
      </c>
      <c r="D987" s="382" t="s">
        <v>2317</v>
      </c>
      <c r="F987" s="383" t="s">
        <v>13</v>
      </c>
      <c r="G987" s="382" t="s">
        <v>2323</v>
      </c>
      <c r="H987" s="382" t="s">
        <v>2323</v>
      </c>
      <c r="I987" s="382" t="s">
        <v>2319</v>
      </c>
      <c r="J987" s="382" t="s">
        <v>2324</v>
      </c>
      <c r="K987" s="382" t="s">
        <v>101</v>
      </c>
    </row>
    <row r="988" spans="1:12">
      <c r="A988" s="382" t="s">
        <v>4124</v>
      </c>
      <c r="B988" s="382" t="s">
        <v>4125</v>
      </c>
      <c r="C988" s="382" t="s">
        <v>1846</v>
      </c>
      <c r="D988" s="382" t="s">
        <v>132</v>
      </c>
      <c r="F988" s="383" t="s">
        <v>13</v>
      </c>
      <c r="G988" s="382" t="s">
        <v>2323</v>
      </c>
      <c r="H988" s="382" t="s">
        <v>2323</v>
      </c>
      <c r="I988" s="382" t="s">
        <v>2319</v>
      </c>
      <c r="J988" s="382" t="s">
        <v>2324</v>
      </c>
      <c r="K988" s="382" t="s">
        <v>1846</v>
      </c>
    </row>
    <row r="989" spans="1:12">
      <c r="A989" s="382" t="s">
        <v>4126</v>
      </c>
      <c r="B989" s="382" t="s">
        <v>4127</v>
      </c>
      <c r="C989" s="382" t="s">
        <v>590</v>
      </c>
      <c r="D989" s="382" t="s">
        <v>220</v>
      </c>
      <c r="F989" s="383" t="s">
        <v>13</v>
      </c>
      <c r="G989" s="382" t="s">
        <v>2323</v>
      </c>
      <c r="H989" s="382" t="s">
        <v>2323</v>
      </c>
      <c r="I989" s="382" t="s">
        <v>2319</v>
      </c>
      <c r="J989" s="382" t="s">
        <v>2324</v>
      </c>
      <c r="K989" s="382" t="s">
        <v>590</v>
      </c>
    </row>
    <row r="990" spans="1:12">
      <c r="A990" s="382" t="s">
        <v>4128</v>
      </c>
      <c r="B990" s="382" t="s">
        <v>4129</v>
      </c>
      <c r="C990" s="382" t="s">
        <v>1846</v>
      </c>
      <c r="D990" s="382" t="s">
        <v>2329</v>
      </c>
      <c r="F990" s="383" t="s">
        <v>13</v>
      </c>
      <c r="G990" s="382" t="s">
        <v>2323</v>
      </c>
      <c r="H990" s="382" t="s">
        <v>2323</v>
      </c>
      <c r="I990" s="382" t="s">
        <v>2319</v>
      </c>
      <c r="J990" s="382" t="s">
        <v>2324</v>
      </c>
      <c r="K990" s="382" t="s">
        <v>1846</v>
      </c>
    </row>
    <row r="991" spans="1:12">
      <c r="A991" s="382" t="s">
        <v>4130</v>
      </c>
      <c r="B991" s="382" t="s">
        <v>4131</v>
      </c>
      <c r="C991" s="382" t="s">
        <v>2343</v>
      </c>
      <c r="D991" s="382" t="s">
        <v>220</v>
      </c>
      <c r="F991" s="383" t="s">
        <v>13</v>
      </c>
      <c r="G991" s="382" t="s">
        <v>2323</v>
      </c>
      <c r="H991" s="382" t="s">
        <v>2323</v>
      </c>
      <c r="I991" s="382" t="s">
        <v>2319</v>
      </c>
      <c r="J991" s="382" t="s">
        <v>2324</v>
      </c>
      <c r="K991" s="382" t="s">
        <v>2343</v>
      </c>
    </row>
    <row r="992" spans="1:12">
      <c r="A992" s="382" t="s">
        <v>1397</v>
      </c>
      <c r="B992" s="382" t="s">
        <v>1398</v>
      </c>
      <c r="C992" s="382" t="s">
        <v>1323</v>
      </c>
      <c r="D992" s="382" t="s">
        <v>220</v>
      </c>
      <c r="F992" s="383" t="s">
        <v>13</v>
      </c>
      <c r="G992" s="382" t="s">
        <v>2323</v>
      </c>
      <c r="H992" s="382" t="s">
        <v>2323</v>
      </c>
      <c r="I992" s="382" t="s">
        <v>2319</v>
      </c>
      <c r="J992" s="382" t="s">
        <v>2320</v>
      </c>
      <c r="K992" s="382" t="s">
        <v>2343</v>
      </c>
    </row>
    <row r="993" spans="1:12">
      <c r="A993" s="382" t="s">
        <v>4132</v>
      </c>
      <c r="B993" s="382" t="s">
        <v>4133</v>
      </c>
      <c r="C993" s="382" t="s">
        <v>1846</v>
      </c>
      <c r="D993" s="382" t="s">
        <v>220</v>
      </c>
      <c r="F993" s="383" t="s">
        <v>13</v>
      </c>
      <c r="G993" s="382" t="s">
        <v>2323</v>
      </c>
      <c r="H993" s="382" t="s">
        <v>2323</v>
      </c>
      <c r="I993" s="382" t="s">
        <v>2319</v>
      </c>
      <c r="J993" s="382" t="s">
        <v>2324</v>
      </c>
      <c r="K993" s="382" t="s">
        <v>1846</v>
      </c>
      <c r="L993" s="384">
        <v>42248</v>
      </c>
    </row>
    <row r="994" spans="1:12">
      <c r="A994" s="382" t="s">
        <v>4134</v>
      </c>
      <c r="B994" s="382" t="s">
        <v>4135</v>
      </c>
      <c r="C994" s="382" t="s">
        <v>101</v>
      </c>
      <c r="D994" s="382" t="s">
        <v>2317</v>
      </c>
      <c r="F994" s="383" t="s">
        <v>13</v>
      </c>
      <c r="G994" s="382" t="s">
        <v>2323</v>
      </c>
      <c r="H994" s="382" t="s">
        <v>2323</v>
      </c>
      <c r="I994" s="382" t="s">
        <v>2319</v>
      </c>
      <c r="J994" s="382" t="s">
        <v>2324</v>
      </c>
      <c r="K994" s="382" t="s">
        <v>101</v>
      </c>
    </row>
    <row r="995" spans="1:12">
      <c r="A995" s="382" t="s">
        <v>4136</v>
      </c>
      <c r="B995" s="382" t="s">
        <v>4137</v>
      </c>
      <c r="C995" s="382" t="s">
        <v>1846</v>
      </c>
      <c r="D995" s="382" t="s">
        <v>594</v>
      </c>
      <c r="F995" s="383" t="s">
        <v>13</v>
      </c>
      <c r="G995" s="382" t="s">
        <v>2323</v>
      </c>
      <c r="H995" s="382" t="s">
        <v>2323</v>
      </c>
      <c r="I995" s="382" t="s">
        <v>2319</v>
      </c>
      <c r="J995" s="382" t="s">
        <v>2324</v>
      </c>
      <c r="K995" s="382" t="s">
        <v>1846</v>
      </c>
    </row>
    <row r="996" spans="1:12">
      <c r="A996" s="382" t="s">
        <v>4138</v>
      </c>
      <c r="B996" s="382" t="s">
        <v>4139</v>
      </c>
      <c r="C996" s="382" t="s">
        <v>354</v>
      </c>
      <c r="D996" s="382" t="s">
        <v>220</v>
      </c>
      <c r="F996" s="383" t="s">
        <v>13</v>
      </c>
      <c r="G996" s="382" t="s">
        <v>2323</v>
      </c>
      <c r="H996" s="382" t="s">
        <v>2323</v>
      </c>
      <c r="I996" s="382" t="s">
        <v>2319</v>
      </c>
      <c r="J996" s="382" t="s">
        <v>2320</v>
      </c>
      <c r="K996" s="382" t="s">
        <v>2330</v>
      </c>
    </row>
    <row r="997" spans="1:12">
      <c r="A997" s="382" t="s">
        <v>1683</v>
      </c>
      <c r="B997" s="382" t="s">
        <v>4140</v>
      </c>
      <c r="C997" s="382" t="s">
        <v>1621</v>
      </c>
      <c r="D997" s="382" t="s">
        <v>2317</v>
      </c>
      <c r="F997" s="383" t="s">
        <v>13</v>
      </c>
      <c r="G997" s="382" t="s">
        <v>2323</v>
      </c>
      <c r="H997" s="382" t="s">
        <v>2323</v>
      </c>
      <c r="I997" s="382" t="s">
        <v>2319</v>
      </c>
      <c r="J997" s="382" t="s">
        <v>2324</v>
      </c>
      <c r="K997" s="382" t="s">
        <v>2354</v>
      </c>
    </row>
    <row r="998" spans="1:12">
      <c r="A998" s="382" t="s">
        <v>4141</v>
      </c>
      <c r="B998" s="382" t="s">
        <v>4142</v>
      </c>
      <c r="C998" s="382" t="s">
        <v>101</v>
      </c>
      <c r="D998" s="382" t="s">
        <v>2317</v>
      </c>
      <c r="F998" s="383" t="s">
        <v>13</v>
      </c>
      <c r="G998" s="382" t="s">
        <v>2323</v>
      </c>
      <c r="H998" s="382" t="s">
        <v>2323</v>
      </c>
      <c r="I998" s="382" t="s">
        <v>2319</v>
      </c>
      <c r="J998" s="382" t="s">
        <v>2324</v>
      </c>
      <c r="K998" s="382" t="s">
        <v>101</v>
      </c>
      <c r="L998" s="384">
        <v>42248</v>
      </c>
    </row>
    <row r="999" spans="1:12">
      <c r="A999" s="382" t="s">
        <v>4143</v>
      </c>
      <c r="B999" s="382" t="s">
        <v>4144</v>
      </c>
      <c r="C999" s="382" t="s">
        <v>101</v>
      </c>
      <c r="D999" s="382" t="s">
        <v>2422</v>
      </c>
      <c r="E999" s="382" t="s">
        <v>20</v>
      </c>
      <c r="F999" s="383" t="s">
        <v>20</v>
      </c>
      <c r="G999" s="382" t="s">
        <v>2319</v>
      </c>
      <c r="H999" s="382" t="s">
        <v>2323</v>
      </c>
      <c r="I999" s="382" t="s">
        <v>2319</v>
      </c>
      <c r="J999" s="382" t="s">
        <v>2320</v>
      </c>
      <c r="K999" s="382" t="s">
        <v>2343</v>
      </c>
      <c r="L999" s="384">
        <v>42248</v>
      </c>
    </row>
    <row r="1000" spans="1:12">
      <c r="A1000" s="382" t="s">
        <v>4145</v>
      </c>
      <c r="B1000" s="382" t="s">
        <v>4146</v>
      </c>
      <c r="C1000" s="382" t="s">
        <v>590</v>
      </c>
      <c r="D1000" s="382" t="s">
        <v>2317</v>
      </c>
      <c r="F1000" s="383" t="s">
        <v>13</v>
      </c>
      <c r="G1000" s="382" t="s">
        <v>2323</v>
      </c>
      <c r="H1000" s="382" t="s">
        <v>2323</v>
      </c>
      <c r="I1000" s="382" t="s">
        <v>2319</v>
      </c>
      <c r="J1000" s="382" t="s">
        <v>2324</v>
      </c>
      <c r="K1000" s="382" t="s">
        <v>590</v>
      </c>
      <c r="L1000" s="384">
        <v>42248</v>
      </c>
    </row>
    <row r="1001" spans="1:12">
      <c r="A1001" s="382" t="s">
        <v>4147</v>
      </c>
      <c r="B1001" s="382" t="s">
        <v>4148</v>
      </c>
      <c r="C1001" s="382" t="s">
        <v>1846</v>
      </c>
      <c r="D1001" s="382" t="s">
        <v>132</v>
      </c>
      <c r="F1001" s="383" t="s">
        <v>13</v>
      </c>
      <c r="G1001" s="382" t="s">
        <v>2323</v>
      </c>
      <c r="H1001" s="382" t="s">
        <v>2323</v>
      </c>
      <c r="I1001" s="382" t="s">
        <v>2319</v>
      </c>
      <c r="J1001" s="382" t="s">
        <v>2324</v>
      </c>
      <c r="K1001" s="382" t="s">
        <v>1846</v>
      </c>
      <c r="L1001" s="384">
        <v>42248</v>
      </c>
    </row>
    <row r="1002" spans="1:12">
      <c r="A1002" s="382" t="s">
        <v>4149</v>
      </c>
      <c r="B1002" s="382" t="s">
        <v>4150</v>
      </c>
      <c r="C1002" s="382" t="s">
        <v>1621</v>
      </c>
      <c r="D1002" s="382" t="s">
        <v>2333</v>
      </c>
      <c r="F1002" s="383" t="s">
        <v>13</v>
      </c>
      <c r="G1002" s="382" t="s">
        <v>2323</v>
      </c>
      <c r="H1002" s="382" t="s">
        <v>2323</v>
      </c>
      <c r="I1002" s="382" t="s">
        <v>2319</v>
      </c>
      <c r="J1002" s="382" t="s">
        <v>2324</v>
      </c>
      <c r="K1002" s="382" t="s">
        <v>1621</v>
      </c>
      <c r="L1002" s="384">
        <v>42248</v>
      </c>
    </row>
    <row r="1003" spans="1:12">
      <c r="A1003" s="382" t="s">
        <v>4151</v>
      </c>
      <c r="B1003" s="382" t="s">
        <v>4152</v>
      </c>
      <c r="C1003" s="382" t="s">
        <v>16</v>
      </c>
      <c r="D1003" s="382" t="s">
        <v>2317</v>
      </c>
      <c r="F1003" s="383" t="s">
        <v>13</v>
      </c>
      <c r="G1003" s="382" t="s">
        <v>2323</v>
      </c>
      <c r="H1003" s="382" t="s">
        <v>2323</v>
      </c>
      <c r="I1003" s="382" t="s">
        <v>2319</v>
      </c>
      <c r="J1003" s="382" t="s">
        <v>2324</v>
      </c>
      <c r="K1003" s="382" t="s">
        <v>2346</v>
      </c>
      <c r="L1003" s="384">
        <v>42248</v>
      </c>
    </row>
    <row r="1004" spans="1:12">
      <c r="A1004" s="382" t="s">
        <v>455</v>
      </c>
      <c r="B1004" s="382" t="s">
        <v>456</v>
      </c>
      <c r="C1004" s="382" t="s">
        <v>407</v>
      </c>
      <c r="D1004" s="382" t="s">
        <v>2317</v>
      </c>
      <c r="F1004" s="383" t="s">
        <v>13</v>
      </c>
      <c r="G1004" s="382" t="s">
        <v>2323</v>
      </c>
      <c r="H1004" s="382" t="s">
        <v>2323</v>
      </c>
      <c r="I1004" s="382" t="s">
        <v>2319</v>
      </c>
      <c r="J1004" s="382" t="s">
        <v>2320</v>
      </c>
      <c r="K1004" s="382" t="s">
        <v>16</v>
      </c>
      <c r="L1004" s="384">
        <v>42248</v>
      </c>
    </row>
    <row r="1005" spans="1:12">
      <c r="A1005" s="382" t="s">
        <v>4153</v>
      </c>
      <c r="B1005" s="382" t="s">
        <v>4154</v>
      </c>
      <c r="C1005" s="382" t="s">
        <v>1621</v>
      </c>
      <c r="D1005" s="382" t="s">
        <v>2333</v>
      </c>
      <c r="F1005" s="383" t="s">
        <v>13</v>
      </c>
      <c r="G1005" s="382" t="s">
        <v>2323</v>
      </c>
      <c r="H1005" s="382" t="s">
        <v>2323</v>
      </c>
      <c r="I1005" s="382" t="s">
        <v>2319</v>
      </c>
      <c r="J1005" s="382" t="s">
        <v>2324</v>
      </c>
      <c r="K1005" s="382" t="s">
        <v>2343</v>
      </c>
      <c r="L1005" s="384">
        <v>42248</v>
      </c>
    </row>
    <row r="1006" spans="1:12">
      <c r="A1006" s="382" t="s">
        <v>4155</v>
      </c>
      <c r="B1006" s="382" t="s">
        <v>4156</v>
      </c>
      <c r="C1006" s="382" t="s">
        <v>354</v>
      </c>
      <c r="D1006" s="382" t="s">
        <v>220</v>
      </c>
      <c r="F1006" s="383" t="s">
        <v>13</v>
      </c>
      <c r="G1006" s="382" t="s">
        <v>2323</v>
      </c>
      <c r="H1006" s="382" t="s">
        <v>2323</v>
      </c>
      <c r="I1006" s="382" t="s">
        <v>2319</v>
      </c>
      <c r="J1006" s="382" t="s">
        <v>2320</v>
      </c>
      <c r="K1006" s="382" t="s">
        <v>2330</v>
      </c>
      <c r="L1006" s="384">
        <v>42248</v>
      </c>
    </row>
    <row r="1007" spans="1:12">
      <c r="A1007" s="382" t="s">
        <v>4157</v>
      </c>
      <c r="B1007" s="382" t="s">
        <v>4158</v>
      </c>
      <c r="C1007" s="382" t="s">
        <v>1323</v>
      </c>
      <c r="D1007" s="382" t="s">
        <v>2333</v>
      </c>
      <c r="F1007" s="383" t="s">
        <v>13</v>
      </c>
      <c r="G1007" s="382" t="s">
        <v>2323</v>
      </c>
      <c r="H1007" s="382" t="s">
        <v>2323</v>
      </c>
      <c r="I1007" s="382" t="s">
        <v>2319</v>
      </c>
      <c r="J1007" s="382" t="s">
        <v>2324</v>
      </c>
      <c r="K1007" s="382" t="s">
        <v>2346</v>
      </c>
      <c r="L1007" s="384">
        <v>42248</v>
      </c>
    </row>
    <row r="1008" spans="1:12">
      <c r="A1008" s="382" t="s">
        <v>4159</v>
      </c>
      <c r="B1008" s="382" t="s">
        <v>4160</v>
      </c>
      <c r="C1008" s="382" t="s">
        <v>1846</v>
      </c>
      <c r="D1008" s="382" t="s">
        <v>2329</v>
      </c>
      <c r="E1008" s="382" t="s">
        <v>20</v>
      </c>
      <c r="F1008" s="383" t="s">
        <v>24</v>
      </c>
      <c r="G1008" s="382" t="s">
        <v>2319</v>
      </c>
      <c r="H1008" s="382" t="s">
        <v>2319</v>
      </c>
      <c r="I1008" s="382" t="s">
        <v>2319</v>
      </c>
      <c r="K1008" s="382" t="s">
        <v>2343</v>
      </c>
      <c r="L1008" s="384" t="s">
        <v>3920</v>
      </c>
    </row>
    <row r="1009" spans="1:12">
      <c r="A1009" s="382" t="s">
        <v>1687</v>
      </c>
      <c r="B1009" s="382" t="s">
        <v>1688</v>
      </c>
      <c r="C1009" s="382" t="s">
        <v>1621</v>
      </c>
      <c r="D1009" s="382" t="s">
        <v>220</v>
      </c>
      <c r="F1009" s="383" t="s">
        <v>13</v>
      </c>
      <c r="G1009" s="382" t="s">
        <v>2323</v>
      </c>
      <c r="H1009" s="382" t="s">
        <v>2323</v>
      </c>
      <c r="I1009" s="382" t="s">
        <v>2319</v>
      </c>
      <c r="J1009" s="382" t="s">
        <v>2324</v>
      </c>
      <c r="K1009" s="382" t="s">
        <v>1621</v>
      </c>
      <c r="L1009" s="384">
        <v>42248</v>
      </c>
    </row>
    <row r="1010" spans="1:12">
      <c r="A1010" s="382" t="s">
        <v>4161</v>
      </c>
      <c r="B1010" s="382" t="s">
        <v>4162</v>
      </c>
      <c r="C1010" s="382" t="s">
        <v>1621</v>
      </c>
      <c r="D1010" s="382" t="s">
        <v>2333</v>
      </c>
      <c r="F1010" s="383" t="s">
        <v>13</v>
      </c>
      <c r="G1010" s="382" t="s">
        <v>2323</v>
      </c>
      <c r="H1010" s="382" t="s">
        <v>2323</v>
      </c>
      <c r="I1010" s="382" t="s">
        <v>2319</v>
      </c>
      <c r="J1010" s="382" t="s">
        <v>2324</v>
      </c>
      <c r="K1010" s="382" t="s">
        <v>1621</v>
      </c>
      <c r="L1010" s="384">
        <v>42248</v>
      </c>
    </row>
    <row r="1011" spans="1:12">
      <c r="A1011" s="382" t="s">
        <v>4163</v>
      </c>
      <c r="B1011" s="382" t="s">
        <v>4164</v>
      </c>
      <c r="C1011" s="382" t="s">
        <v>590</v>
      </c>
      <c r="D1011" s="382" t="s">
        <v>2329</v>
      </c>
      <c r="F1011" s="383" t="s">
        <v>13</v>
      </c>
      <c r="G1011" s="382" t="s">
        <v>2323</v>
      </c>
      <c r="H1011" s="382" t="s">
        <v>2323</v>
      </c>
      <c r="I1011" s="382" t="s">
        <v>2319</v>
      </c>
      <c r="J1011" s="382" t="s">
        <v>2320</v>
      </c>
      <c r="K1011" s="382" t="s">
        <v>2343</v>
      </c>
      <c r="L1011" s="384" t="s">
        <v>4165</v>
      </c>
    </row>
    <row r="1012" spans="1:12">
      <c r="A1012" s="382" t="s">
        <v>4166</v>
      </c>
      <c r="B1012" s="382" t="s">
        <v>4167</v>
      </c>
      <c r="C1012" s="382" t="s">
        <v>1846</v>
      </c>
      <c r="D1012" s="382" t="s">
        <v>132</v>
      </c>
      <c r="F1012" s="383" t="s">
        <v>13</v>
      </c>
      <c r="G1012" s="382" t="s">
        <v>2323</v>
      </c>
      <c r="H1012" s="382" t="s">
        <v>2323</v>
      </c>
      <c r="I1012" s="382" t="s">
        <v>2319</v>
      </c>
      <c r="J1012" s="382" t="s">
        <v>2324</v>
      </c>
      <c r="K1012" s="382" t="s">
        <v>1846</v>
      </c>
      <c r="L1012" s="384" t="s">
        <v>3920</v>
      </c>
    </row>
    <row r="1013" spans="1:12">
      <c r="A1013" s="382" t="s">
        <v>4168</v>
      </c>
      <c r="B1013" s="382" t="s">
        <v>4169</v>
      </c>
      <c r="C1013" s="382" t="s">
        <v>1621</v>
      </c>
      <c r="D1013" s="382" t="s">
        <v>2422</v>
      </c>
      <c r="F1013" s="383" t="s">
        <v>13</v>
      </c>
      <c r="G1013" s="382" t="s">
        <v>2323</v>
      </c>
      <c r="H1013" s="382" t="s">
        <v>2323</v>
      </c>
      <c r="I1013" s="382" t="s">
        <v>2319</v>
      </c>
      <c r="J1013" s="382" t="s">
        <v>2324</v>
      </c>
      <c r="K1013" s="382" t="s">
        <v>2343</v>
      </c>
      <c r="L1013" s="384">
        <v>42248</v>
      </c>
    </row>
    <row r="1014" spans="1:12">
      <c r="A1014" s="382" t="s">
        <v>4170</v>
      </c>
      <c r="B1014" s="382" t="s">
        <v>4171</v>
      </c>
      <c r="C1014" s="382" t="s">
        <v>101</v>
      </c>
      <c r="D1014" s="382" t="s">
        <v>2317</v>
      </c>
      <c r="F1014" s="383" t="s">
        <v>13</v>
      </c>
      <c r="G1014" s="382" t="s">
        <v>2323</v>
      </c>
      <c r="H1014" s="382" t="s">
        <v>2323</v>
      </c>
      <c r="I1014" s="382" t="s">
        <v>2319</v>
      </c>
      <c r="J1014" s="382" t="s">
        <v>2324</v>
      </c>
      <c r="K1014" s="382" t="s">
        <v>101</v>
      </c>
      <c r="L1014" s="384">
        <v>42248</v>
      </c>
    </row>
    <row r="1015" spans="1:12">
      <c r="A1015" s="382" t="s">
        <v>4172</v>
      </c>
      <c r="B1015" s="382" t="s">
        <v>4173</v>
      </c>
      <c r="C1015" s="382" t="s">
        <v>407</v>
      </c>
      <c r="D1015" s="382" t="s">
        <v>4174</v>
      </c>
      <c r="F1015" s="383" t="s">
        <v>13</v>
      </c>
      <c r="G1015" s="382" t="s">
        <v>2323</v>
      </c>
      <c r="H1015" s="382" t="s">
        <v>2323</v>
      </c>
      <c r="I1015" s="382" t="s">
        <v>2319</v>
      </c>
      <c r="J1015" s="382" t="s">
        <v>2324</v>
      </c>
      <c r="K1015" s="382" t="s">
        <v>2343</v>
      </c>
      <c r="L1015" s="384">
        <v>42248</v>
      </c>
    </row>
    <row r="1016" spans="1:12">
      <c r="A1016" s="382" t="s">
        <v>4175</v>
      </c>
      <c r="B1016" s="382" t="s">
        <v>4176</v>
      </c>
      <c r="C1016" s="382" t="s">
        <v>590</v>
      </c>
      <c r="D1016" s="382" t="s">
        <v>220</v>
      </c>
      <c r="F1016" s="383" t="s">
        <v>13</v>
      </c>
      <c r="G1016" s="382" t="s">
        <v>2323</v>
      </c>
      <c r="H1016" s="382" t="s">
        <v>2323</v>
      </c>
      <c r="I1016" s="382" t="s">
        <v>2319</v>
      </c>
      <c r="J1016" s="382" t="s">
        <v>2324</v>
      </c>
      <c r="K1016" s="382" t="s">
        <v>590</v>
      </c>
      <c r="L1016" s="384">
        <v>42248</v>
      </c>
    </row>
    <row r="1017" spans="1:12">
      <c r="A1017" s="382" t="s">
        <v>4177</v>
      </c>
      <c r="B1017" s="382" t="s">
        <v>4178</v>
      </c>
      <c r="C1017" s="382" t="s">
        <v>101</v>
      </c>
      <c r="D1017" s="382" t="s">
        <v>2317</v>
      </c>
      <c r="F1017" s="383" t="s">
        <v>13</v>
      </c>
      <c r="G1017" s="382" t="s">
        <v>2323</v>
      </c>
      <c r="H1017" s="382" t="s">
        <v>2323</v>
      </c>
      <c r="I1017" s="382" t="s">
        <v>2319</v>
      </c>
      <c r="J1017" s="382" t="s">
        <v>2324</v>
      </c>
      <c r="K1017" s="382" t="s">
        <v>101</v>
      </c>
      <c r="L1017" s="384" t="s">
        <v>3920</v>
      </c>
    </row>
    <row r="1018" spans="1:12">
      <c r="A1018" s="382" t="s">
        <v>2046</v>
      </c>
      <c r="B1018" s="382" t="s">
        <v>2047</v>
      </c>
      <c r="C1018" s="382" t="s">
        <v>1846</v>
      </c>
      <c r="D1018" s="382" t="s">
        <v>594</v>
      </c>
      <c r="F1018" s="383" t="s">
        <v>13</v>
      </c>
      <c r="G1018" s="382" t="s">
        <v>2323</v>
      </c>
      <c r="H1018" s="382" t="s">
        <v>2323</v>
      </c>
      <c r="I1018" s="382" t="s">
        <v>2319</v>
      </c>
      <c r="J1018" s="382" t="s">
        <v>2324</v>
      </c>
      <c r="K1018" s="382" t="s">
        <v>1846</v>
      </c>
      <c r="L1018" s="384" t="s">
        <v>3920</v>
      </c>
    </row>
    <row r="1019" spans="1:12">
      <c r="A1019" s="382" t="s">
        <v>4179</v>
      </c>
      <c r="B1019" s="382" t="s">
        <v>4180</v>
      </c>
      <c r="C1019" s="382" t="s">
        <v>1846</v>
      </c>
      <c r="D1019" s="382" t="s">
        <v>4181</v>
      </c>
      <c r="F1019" s="383" t="s">
        <v>13</v>
      </c>
      <c r="G1019" s="382" t="s">
        <v>2323</v>
      </c>
      <c r="H1019" s="382" t="s">
        <v>2323</v>
      </c>
      <c r="I1019" s="382" t="s">
        <v>2319</v>
      </c>
      <c r="J1019" s="382" t="s">
        <v>2324</v>
      </c>
      <c r="K1019" s="382" t="s">
        <v>1846</v>
      </c>
      <c r="L1019" s="384" t="s">
        <v>3920</v>
      </c>
    </row>
    <row r="1020" spans="1:12">
      <c r="A1020" s="382" t="s">
        <v>4182</v>
      </c>
      <c r="B1020" s="382" t="s">
        <v>4183</v>
      </c>
      <c r="C1020" s="382" t="s">
        <v>27</v>
      </c>
      <c r="D1020" s="382" t="s">
        <v>220</v>
      </c>
      <c r="F1020" s="383" t="s">
        <v>13</v>
      </c>
      <c r="G1020" s="382" t="s">
        <v>2323</v>
      </c>
      <c r="H1020" s="382" t="s">
        <v>2323</v>
      </c>
      <c r="I1020" s="382" t="s">
        <v>2319</v>
      </c>
      <c r="J1020" s="382" t="s">
        <v>2324</v>
      </c>
      <c r="K1020" s="382" t="s">
        <v>2251</v>
      </c>
      <c r="L1020" s="384" t="s">
        <v>3920</v>
      </c>
    </row>
    <row r="1021" spans="1:12">
      <c r="A1021" s="382" t="s">
        <v>694</v>
      </c>
      <c r="B1021" s="382" t="s">
        <v>695</v>
      </c>
      <c r="C1021" s="382" t="s">
        <v>590</v>
      </c>
      <c r="D1021" s="382" t="s">
        <v>2329</v>
      </c>
      <c r="F1021" s="383" t="s">
        <v>13</v>
      </c>
      <c r="G1021" s="382" t="s">
        <v>2323</v>
      </c>
      <c r="H1021" s="382" t="s">
        <v>2323</v>
      </c>
      <c r="I1021" s="382" t="s">
        <v>2319</v>
      </c>
      <c r="J1021" s="382" t="s">
        <v>2324</v>
      </c>
      <c r="K1021" s="382" t="s">
        <v>590</v>
      </c>
      <c r="L1021" s="384" t="s">
        <v>3920</v>
      </c>
    </row>
    <row r="1022" spans="1:12">
      <c r="A1022" s="382" t="s">
        <v>4184</v>
      </c>
      <c r="B1022" s="382" t="s">
        <v>4185</v>
      </c>
      <c r="C1022" s="382" t="s">
        <v>1846</v>
      </c>
      <c r="D1022" s="382" t="s">
        <v>220</v>
      </c>
      <c r="F1022" s="383" t="s">
        <v>13</v>
      </c>
      <c r="G1022" s="382" t="s">
        <v>2323</v>
      </c>
      <c r="H1022" s="382" t="s">
        <v>2323</v>
      </c>
      <c r="I1022" s="382" t="s">
        <v>2319</v>
      </c>
      <c r="J1022" s="382" t="s">
        <v>2324</v>
      </c>
      <c r="K1022" s="382" t="s">
        <v>1846</v>
      </c>
      <c r="L1022" s="384" t="s">
        <v>3920</v>
      </c>
    </row>
    <row r="1023" spans="1:12">
      <c r="A1023" s="382" t="s">
        <v>4186</v>
      </c>
      <c r="B1023" s="382" t="s">
        <v>4187</v>
      </c>
      <c r="C1023" s="382" t="s">
        <v>407</v>
      </c>
      <c r="D1023" s="382" t="s">
        <v>2317</v>
      </c>
      <c r="F1023" s="383" t="s">
        <v>13</v>
      </c>
      <c r="G1023" s="382" t="s">
        <v>2323</v>
      </c>
      <c r="H1023" s="382" t="s">
        <v>2323</v>
      </c>
      <c r="I1023" s="382" t="s">
        <v>2319</v>
      </c>
      <c r="J1023" s="382" t="s">
        <v>2320</v>
      </c>
      <c r="K1023" s="382" t="s">
        <v>2343</v>
      </c>
      <c r="L1023" s="384" t="s">
        <v>4188</v>
      </c>
    </row>
    <row r="1024" spans="1:12">
      <c r="A1024" s="382" t="s">
        <v>4189</v>
      </c>
      <c r="B1024" s="382" t="s">
        <v>4190</v>
      </c>
      <c r="C1024" s="382" t="s">
        <v>1621</v>
      </c>
      <c r="D1024" s="382" t="s">
        <v>2329</v>
      </c>
      <c r="F1024" s="383" t="s">
        <v>13</v>
      </c>
      <c r="G1024" s="382" t="s">
        <v>2323</v>
      </c>
      <c r="H1024" s="382" t="s">
        <v>2323</v>
      </c>
      <c r="I1024" s="382" t="s">
        <v>2319</v>
      </c>
      <c r="J1024" s="382" t="s">
        <v>2324</v>
      </c>
      <c r="K1024" s="382" t="s">
        <v>2343</v>
      </c>
    </row>
    <row r="1025" spans="1:12">
      <c r="A1025" s="382" t="s">
        <v>4191</v>
      </c>
      <c r="B1025" s="382" t="s">
        <v>4192</v>
      </c>
      <c r="C1025" s="382" t="s">
        <v>1133</v>
      </c>
      <c r="D1025" s="382" t="s">
        <v>2329</v>
      </c>
      <c r="E1025" s="382" t="s">
        <v>2569</v>
      </c>
      <c r="F1025" s="383" t="s">
        <v>2570</v>
      </c>
      <c r="G1025" s="382" t="s">
        <v>2319</v>
      </c>
      <c r="K1025" s="382" t="s">
        <v>1133</v>
      </c>
    </row>
    <row r="1026" spans="1:12">
      <c r="A1026" s="382" t="s">
        <v>4193</v>
      </c>
      <c r="B1026" s="382" t="s">
        <v>4194</v>
      </c>
      <c r="C1026" s="382" t="s">
        <v>1846</v>
      </c>
      <c r="D1026" s="382" t="s">
        <v>594</v>
      </c>
      <c r="F1026" s="383" t="s">
        <v>13</v>
      </c>
      <c r="G1026" s="382" t="s">
        <v>2323</v>
      </c>
      <c r="H1026" s="382" t="s">
        <v>2319</v>
      </c>
      <c r="I1026" s="382" t="s">
        <v>2319</v>
      </c>
      <c r="J1026" s="382" t="s">
        <v>2324</v>
      </c>
      <c r="K1026" s="382" t="s">
        <v>1846</v>
      </c>
    </row>
    <row r="1027" spans="1:12">
      <c r="A1027" s="382" t="s">
        <v>4195</v>
      </c>
      <c r="B1027" s="382" t="s">
        <v>4196</v>
      </c>
    </row>
    <row r="1028" spans="1:12">
      <c r="A1028" s="382" t="s">
        <v>4197</v>
      </c>
      <c r="B1028" s="382" t="s">
        <v>4198</v>
      </c>
      <c r="C1028" s="382" t="s">
        <v>1846</v>
      </c>
      <c r="D1028" s="382" t="s">
        <v>594</v>
      </c>
      <c r="F1028" s="383" t="s">
        <v>13</v>
      </c>
      <c r="G1028" s="382" t="s">
        <v>2323</v>
      </c>
      <c r="H1028" s="382" t="s">
        <v>2323</v>
      </c>
      <c r="I1028" s="382" t="s">
        <v>2319</v>
      </c>
      <c r="J1028" s="382" t="s">
        <v>2324</v>
      </c>
      <c r="K1028" s="382" t="s">
        <v>1846</v>
      </c>
      <c r="L1028" s="384" t="s">
        <v>3920</v>
      </c>
    </row>
    <row r="1029" spans="1:12">
      <c r="A1029" s="382" t="s">
        <v>4199</v>
      </c>
      <c r="B1029" s="382" t="s">
        <v>4200</v>
      </c>
      <c r="C1029" s="382" t="s">
        <v>957</v>
      </c>
      <c r="D1029" s="382" t="s">
        <v>594</v>
      </c>
      <c r="F1029" s="383" t="s">
        <v>13</v>
      </c>
      <c r="G1029" s="382" t="s">
        <v>2323</v>
      </c>
      <c r="H1029" s="382" t="s">
        <v>2323</v>
      </c>
      <c r="I1029" s="382" t="s">
        <v>2319</v>
      </c>
      <c r="J1029" s="382" t="s">
        <v>2324</v>
      </c>
      <c r="K1029" s="382" t="s">
        <v>957</v>
      </c>
      <c r="L1029" s="384" t="s">
        <v>3920</v>
      </c>
    </row>
    <row r="1030" spans="1:12">
      <c r="A1030" s="382" t="s">
        <v>2052</v>
      </c>
      <c r="B1030" s="382" t="s">
        <v>2053</v>
      </c>
      <c r="C1030" s="382" t="s">
        <v>1846</v>
      </c>
      <c r="D1030" s="382" t="s">
        <v>132</v>
      </c>
      <c r="F1030" s="383" t="s">
        <v>13</v>
      </c>
      <c r="G1030" s="382" t="s">
        <v>2323</v>
      </c>
      <c r="H1030" s="382" t="s">
        <v>2323</v>
      </c>
      <c r="I1030" s="382" t="s">
        <v>2319</v>
      </c>
      <c r="J1030" s="382" t="s">
        <v>2324</v>
      </c>
      <c r="K1030" s="382" t="s">
        <v>1846</v>
      </c>
      <c r="L1030" s="384" t="s">
        <v>3920</v>
      </c>
    </row>
    <row r="1031" spans="1:12">
      <c r="A1031" s="382" t="s">
        <v>4201</v>
      </c>
      <c r="B1031" s="382" t="s">
        <v>4202</v>
      </c>
      <c r="C1031" s="382" t="s">
        <v>1846</v>
      </c>
      <c r="D1031" s="382" t="s">
        <v>594</v>
      </c>
      <c r="F1031" s="383" t="s">
        <v>13</v>
      </c>
      <c r="G1031" s="382" t="s">
        <v>2323</v>
      </c>
      <c r="H1031" s="382" t="s">
        <v>2323</v>
      </c>
      <c r="I1031" s="382" t="s">
        <v>2319</v>
      </c>
      <c r="J1031" s="382" t="s">
        <v>2324</v>
      </c>
      <c r="K1031" s="382" t="s">
        <v>1846</v>
      </c>
      <c r="L1031" s="384" t="s">
        <v>3920</v>
      </c>
    </row>
    <row r="1032" spans="1:12">
      <c r="A1032" s="382" t="s">
        <v>4203</v>
      </c>
      <c r="B1032" s="382" t="s">
        <v>4204</v>
      </c>
      <c r="C1032" s="382" t="s">
        <v>957</v>
      </c>
      <c r="D1032" s="382" t="s">
        <v>594</v>
      </c>
      <c r="F1032" s="383" t="s">
        <v>13</v>
      </c>
      <c r="G1032" s="382" t="s">
        <v>2323</v>
      </c>
      <c r="H1032" s="382" t="s">
        <v>2323</v>
      </c>
      <c r="I1032" s="382" t="s">
        <v>2319</v>
      </c>
      <c r="J1032" s="382" t="s">
        <v>2324</v>
      </c>
      <c r="K1032" s="382" t="s">
        <v>2376</v>
      </c>
      <c r="L1032" s="384" t="s">
        <v>3920</v>
      </c>
    </row>
    <row r="1033" spans="1:12">
      <c r="A1033" s="382" t="s">
        <v>4205</v>
      </c>
      <c r="B1033" s="382" t="s">
        <v>4206</v>
      </c>
      <c r="C1033" s="382" t="s">
        <v>590</v>
      </c>
      <c r="D1033" s="382" t="s">
        <v>132</v>
      </c>
      <c r="F1033" s="383" t="s">
        <v>13</v>
      </c>
      <c r="G1033" s="382" t="s">
        <v>2323</v>
      </c>
      <c r="H1033" s="382" t="s">
        <v>2323</v>
      </c>
      <c r="I1033" s="382" t="s">
        <v>2319</v>
      </c>
      <c r="J1033" s="382" t="s">
        <v>2324</v>
      </c>
      <c r="K1033" s="382" t="s">
        <v>2343</v>
      </c>
    </row>
    <row r="1034" spans="1:12">
      <c r="A1034" s="382" t="s">
        <v>4207</v>
      </c>
      <c r="B1034" s="382" t="s">
        <v>4208</v>
      </c>
      <c r="C1034" s="382" t="s">
        <v>1323</v>
      </c>
      <c r="D1034" s="382" t="s">
        <v>4101</v>
      </c>
      <c r="F1034" s="383" t="s">
        <v>13</v>
      </c>
      <c r="G1034" s="382" t="s">
        <v>2323</v>
      </c>
      <c r="H1034" s="382" t="s">
        <v>2323</v>
      </c>
      <c r="I1034" s="382" t="s">
        <v>2319</v>
      </c>
      <c r="J1034" s="382" t="s">
        <v>2324</v>
      </c>
      <c r="K1034" s="382" t="s">
        <v>2346</v>
      </c>
    </row>
    <row r="1035" spans="1:12">
      <c r="A1035" s="382" t="s">
        <v>4209</v>
      </c>
      <c r="B1035" s="382" t="s">
        <v>4210</v>
      </c>
      <c r="C1035" s="382" t="s">
        <v>1133</v>
      </c>
      <c r="D1035" s="382" t="s">
        <v>4101</v>
      </c>
      <c r="K1035" s="382" t="s">
        <v>1133</v>
      </c>
    </row>
    <row r="1036" spans="1:12">
      <c r="A1036" s="382" t="s">
        <v>4211</v>
      </c>
      <c r="B1036" s="382" t="s">
        <v>4212</v>
      </c>
      <c r="C1036" s="382" t="s">
        <v>590</v>
      </c>
      <c r="D1036" s="382" t="s">
        <v>352</v>
      </c>
      <c r="F1036" s="383" t="s">
        <v>13</v>
      </c>
      <c r="G1036" s="382" t="s">
        <v>2323</v>
      </c>
      <c r="H1036" s="382" t="s">
        <v>2323</v>
      </c>
      <c r="I1036" s="382" t="s">
        <v>2319</v>
      </c>
      <c r="J1036" s="382" t="s">
        <v>2324</v>
      </c>
      <c r="K1036" s="382" t="s">
        <v>2343</v>
      </c>
      <c r="L1036" s="384" t="s">
        <v>3920</v>
      </c>
    </row>
    <row r="1037" spans="1:12">
      <c r="A1037" s="382" t="s">
        <v>2057</v>
      </c>
      <c r="B1037" s="382" t="s">
        <v>2058</v>
      </c>
      <c r="C1037" s="382" t="s">
        <v>1846</v>
      </c>
      <c r="D1037" s="382" t="s">
        <v>594</v>
      </c>
      <c r="F1037" s="383" t="s">
        <v>13</v>
      </c>
      <c r="G1037" s="382" t="s">
        <v>2323</v>
      </c>
      <c r="H1037" s="382" t="s">
        <v>2323</v>
      </c>
      <c r="I1037" s="382" t="s">
        <v>2319</v>
      </c>
      <c r="J1037" s="382" t="s">
        <v>2324</v>
      </c>
      <c r="K1037" s="382" t="s">
        <v>1846</v>
      </c>
      <c r="L1037" s="384" t="s">
        <v>4165</v>
      </c>
    </row>
    <row r="1038" spans="1:12">
      <c r="A1038" s="382" t="s">
        <v>4213</v>
      </c>
      <c r="B1038" s="382" t="s">
        <v>4214</v>
      </c>
      <c r="C1038" s="382" t="s">
        <v>590</v>
      </c>
      <c r="D1038" s="382" t="s">
        <v>352</v>
      </c>
      <c r="F1038" s="383" t="s">
        <v>13</v>
      </c>
      <c r="G1038" s="382" t="s">
        <v>2323</v>
      </c>
      <c r="H1038" s="382" t="s">
        <v>2323</v>
      </c>
      <c r="I1038" s="382" t="s">
        <v>2319</v>
      </c>
      <c r="J1038" s="382" t="s">
        <v>2324</v>
      </c>
      <c r="K1038" s="382" t="s">
        <v>2343</v>
      </c>
      <c r="L1038" s="384" t="s">
        <v>4165</v>
      </c>
    </row>
    <row r="1039" spans="1:12">
      <c r="A1039" s="382" t="s">
        <v>4215</v>
      </c>
      <c r="B1039" s="382" t="s">
        <v>4216</v>
      </c>
      <c r="C1039" s="382" t="s">
        <v>810</v>
      </c>
      <c r="D1039" s="382" t="s">
        <v>352</v>
      </c>
      <c r="E1039" s="382" t="s">
        <v>2367</v>
      </c>
      <c r="F1039" s="383" t="s">
        <v>24</v>
      </c>
      <c r="G1039" s="382" t="s">
        <v>2319</v>
      </c>
      <c r="H1039" s="382" t="s">
        <v>2323</v>
      </c>
      <c r="I1039" s="382" t="s">
        <v>2319</v>
      </c>
      <c r="J1039" s="382" t="s">
        <v>2338</v>
      </c>
      <c r="K1039" s="382" t="s">
        <v>810</v>
      </c>
      <c r="L1039" s="384" t="s">
        <v>4165</v>
      </c>
    </row>
    <row r="1040" spans="1:12">
      <c r="A1040" s="382" t="s">
        <v>4217</v>
      </c>
      <c r="B1040" s="382" t="s">
        <v>4218</v>
      </c>
      <c r="C1040" s="382" t="s">
        <v>407</v>
      </c>
      <c r="D1040" s="382" t="s">
        <v>4219</v>
      </c>
      <c r="F1040" s="383" t="s">
        <v>13</v>
      </c>
      <c r="G1040" s="382" t="s">
        <v>2323</v>
      </c>
      <c r="H1040" s="382" t="s">
        <v>2323</v>
      </c>
      <c r="I1040" s="382" t="s">
        <v>2319</v>
      </c>
      <c r="J1040" s="382" t="s">
        <v>2320</v>
      </c>
      <c r="K1040" s="382" t="s">
        <v>16</v>
      </c>
      <c r="L1040" s="384" t="s">
        <v>4165</v>
      </c>
    </row>
    <row r="1041" spans="1:12">
      <c r="A1041" s="382" t="s">
        <v>4220</v>
      </c>
      <c r="B1041" s="382" t="s">
        <v>4221</v>
      </c>
      <c r="C1041" s="382" t="s">
        <v>354</v>
      </c>
      <c r="D1041" s="382" t="s">
        <v>594</v>
      </c>
      <c r="F1041" s="383" t="s">
        <v>13</v>
      </c>
      <c r="G1041" s="382" t="s">
        <v>2323</v>
      </c>
      <c r="H1041" s="382" t="s">
        <v>2323</v>
      </c>
      <c r="I1041" s="382" t="s">
        <v>2319</v>
      </c>
      <c r="J1041" s="382" t="s">
        <v>2320</v>
      </c>
      <c r="K1041" s="382" t="s">
        <v>2330</v>
      </c>
      <c r="L1041" s="384" t="s">
        <v>4165</v>
      </c>
    </row>
    <row r="1042" spans="1:12">
      <c r="A1042" s="382" t="s">
        <v>4222</v>
      </c>
      <c r="B1042" s="382" t="s">
        <v>4223</v>
      </c>
      <c r="C1042" s="382" t="s">
        <v>2251</v>
      </c>
      <c r="D1042" s="382" t="s">
        <v>352</v>
      </c>
      <c r="F1042" s="383" t="s">
        <v>13</v>
      </c>
      <c r="G1042" s="382" t="s">
        <v>2323</v>
      </c>
      <c r="H1042" s="382" t="s">
        <v>2323</v>
      </c>
      <c r="I1042" s="382" t="s">
        <v>2319</v>
      </c>
      <c r="J1042" s="382" t="s">
        <v>2324</v>
      </c>
      <c r="K1042" s="382" t="s">
        <v>2251</v>
      </c>
      <c r="L1042" s="384" t="s">
        <v>4165</v>
      </c>
    </row>
    <row r="1043" spans="1:12">
      <c r="A1043" s="382" t="s">
        <v>1137</v>
      </c>
      <c r="B1043" s="382" t="s">
        <v>1138</v>
      </c>
      <c r="C1043" s="382" t="s">
        <v>1133</v>
      </c>
      <c r="D1043" s="382" t="s">
        <v>4219</v>
      </c>
      <c r="F1043" s="383" t="s">
        <v>13</v>
      </c>
      <c r="G1043" s="382" t="s">
        <v>2323</v>
      </c>
      <c r="H1043" s="382" t="s">
        <v>2323</v>
      </c>
      <c r="I1043" s="382" t="s">
        <v>2319</v>
      </c>
      <c r="J1043" s="382" t="s">
        <v>2324</v>
      </c>
      <c r="K1043" s="382" t="s">
        <v>2346</v>
      </c>
      <c r="L1043" s="384" t="s">
        <v>4165</v>
      </c>
    </row>
    <row r="1044" spans="1:12">
      <c r="A1044" s="382" t="s">
        <v>4224</v>
      </c>
      <c r="B1044" s="382" t="s">
        <v>4225</v>
      </c>
      <c r="C1044" s="382" t="s">
        <v>101</v>
      </c>
      <c r="D1044" s="382" t="s">
        <v>132</v>
      </c>
      <c r="F1044" s="383" t="s">
        <v>13</v>
      </c>
      <c r="G1044" s="382" t="s">
        <v>2323</v>
      </c>
      <c r="H1044" s="382" t="s">
        <v>2323</v>
      </c>
      <c r="I1044" s="382" t="s">
        <v>2319</v>
      </c>
      <c r="J1044" s="382" t="s">
        <v>2324</v>
      </c>
      <c r="K1044" s="382" t="s">
        <v>101</v>
      </c>
      <c r="L1044" s="384" t="s">
        <v>4165</v>
      </c>
    </row>
    <row r="1045" spans="1:12">
      <c r="A1045" s="382" t="s">
        <v>4226</v>
      </c>
      <c r="B1045" s="382" t="s">
        <v>4227</v>
      </c>
      <c r="C1045" s="382" t="s">
        <v>810</v>
      </c>
      <c r="D1045" s="382" t="s">
        <v>132</v>
      </c>
      <c r="F1045" s="383" t="s">
        <v>13</v>
      </c>
      <c r="G1045" s="382" t="s">
        <v>2323</v>
      </c>
      <c r="H1045" s="382" t="s">
        <v>2323</v>
      </c>
      <c r="I1045" s="382" t="s">
        <v>2319</v>
      </c>
      <c r="J1045" s="382" t="s">
        <v>2324</v>
      </c>
      <c r="K1045" s="382" t="s">
        <v>4228</v>
      </c>
      <c r="L1045" s="384" t="s">
        <v>4165</v>
      </c>
    </row>
    <row r="1046" spans="1:12">
      <c r="A1046" s="382" t="s">
        <v>4229</v>
      </c>
      <c r="B1046" s="382" t="s">
        <v>4230</v>
      </c>
      <c r="C1046" s="382" t="s">
        <v>31</v>
      </c>
      <c r="D1046" s="382" t="s">
        <v>132</v>
      </c>
      <c r="F1046" s="383" t="s">
        <v>13</v>
      </c>
      <c r="G1046" s="382" t="s">
        <v>2323</v>
      </c>
      <c r="H1046" s="382" t="s">
        <v>2323</v>
      </c>
      <c r="I1046" s="382" t="s">
        <v>2319</v>
      </c>
      <c r="J1046" s="382" t="s">
        <v>2320</v>
      </c>
      <c r="K1046" s="382" t="s">
        <v>2330</v>
      </c>
      <c r="L1046" s="384" t="s">
        <v>4165</v>
      </c>
    </row>
    <row r="1047" spans="1:12">
      <c r="A1047" s="382" t="s">
        <v>4231</v>
      </c>
      <c r="B1047" s="382" t="s">
        <v>4232</v>
      </c>
      <c r="C1047" s="382" t="s">
        <v>1323</v>
      </c>
      <c r="D1047" s="382" t="s">
        <v>594</v>
      </c>
      <c r="F1047" s="383" t="s">
        <v>13</v>
      </c>
      <c r="G1047" s="382" t="s">
        <v>2323</v>
      </c>
      <c r="H1047" s="382" t="s">
        <v>2323</v>
      </c>
      <c r="I1047" s="382" t="s">
        <v>2319</v>
      </c>
      <c r="J1047" s="382" t="s">
        <v>2324</v>
      </c>
      <c r="K1047" s="382" t="s">
        <v>1323</v>
      </c>
      <c r="L1047" s="384" t="s">
        <v>4165</v>
      </c>
    </row>
    <row r="1048" spans="1:12">
      <c r="A1048" s="382" t="s">
        <v>4233</v>
      </c>
      <c r="B1048" s="382" t="s">
        <v>4234</v>
      </c>
      <c r="C1048" s="382" t="s">
        <v>1621</v>
      </c>
      <c r="D1048" s="382" t="s">
        <v>2329</v>
      </c>
      <c r="F1048" s="383" t="s">
        <v>13</v>
      </c>
      <c r="G1048" s="382" t="s">
        <v>2323</v>
      </c>
      <c r="H1048" s="382" t="s">
        <v>2323</v>
      </c>
      <c r="I1048" s="382" t="s">
        <v>2319</v>
      </c>
      <c r="J1048" s="382" t="s">
        <v>2324</v>
      </c>
      <c r="K1048" s="382" t="s">
        <v>2343</v>
      </c>
      <c r="L1048" s="384" t="s">
        <v>4165</v>
      </c>
    </row>
    <row r="1049" spans="1:12">
      <c r="A1049" s="382" t="s">
        <v>2061</v>
      </c>
      <c r="B1049" s="382" t="s">
        <v>2062</v>
      </c>
      <c r="C1049" s="382" t="s">
        <v>1846</v>
      </c>
      <c r="D1049" s="382" t="s">
        <v>132</v>
      </c>
      <c r="F1049" s="383" t="s">
        <v>13</v>
      </c>
      <c r="G1049" s="382" t="s">
        <v>2323</v>
      </c>
      <c r="H1049" s="382" t="s">
        <v>2323</v>
      </c>
      <c r="I1049" s="382" t="s">
        <v>2319</v>
      </c>
      <c r="J1049" s="382" t="s">
        <v>2324</v>
      </c>
      <c r="K1049" s="382" t="s">
        <v>1846</v>
      </c>
      <c r="L1049" s="384" t="s">
        <v>4165</v>
      </c>
    </row>
    <row r="1050" spans="1:12">
      <c r="A1050" s="382" t="s">
        <v>4235</v>
      </c>
      <c r="B1050" s="382" t="s">
        <v>4236</v>
      </c>
      <c r="C1050" s="382" t="s">
        <v>810</v>
      </c>
      <c r="D1050" s="382" t="s">
        <v>132</v>
      </c>
      <c r="F1050" s="383" t="s">
        <v>13</v>
      </c>
      <c r="G1050" s="382" t="s">
        <v>2323</v>
      </c>
      <c r="H1050" s="382" t="s">
        <v>2323</v>
      </c>
      <c r="I1050" s="382" t="s">
        <v>2319</v>
      </c>
      <c r="J1050" s="382" t="s">
        <v>2320</v>
      </c>
      <c r="K1050" s="382" t="s">
        <v>1133</v>
      </c>
      <c r="L1050" s="384" t="s">
        <v>4165</v>
      </c>
    </row>
    <row r="1051" spans="1:12">
      <c r="A1051" s="382" t="s">
        <v>2067</v>
      </c>
      <c r="B1051" s="382" t="s">
        <v>2068</v>
      </c>
      <c r="C1051" s="382" t="s">
        <v>1846</v>
      </c>
      <c r="D1051" s="382" t="s">
        <v>132</v>
      </c>
      <c r="F1051" s="383" t="s">
        <v>13</v>
      </c>
      <c r="G1051" s="382" t="s">
        <v>2323</v>
      </c>
      <c r="H1051" s="382" t="s">
        <v>2323</v>
      </c>
      <c r="I1051" s="382" t="s">
        <v>2319</v>
      </c>
      <c r="J1051" s="382" t="s">
        <v>2324</v>
      </c>
      <c r="K1051" s="382" t="s">
        <v>1846</v>
      </c>
      <c r="L1051" s="384" t="s">
        <v>4188</v>
      </c>
    </row>
    <row r="1052" spans="1:12">
      <c r="A1052" s="382" t="s">
        <v>4237</v>
      </c>
      <c r="B1052" s="382" t="s">
        <v>4238</v>
      </c>
      <c r="C1052" s="382" t="s">
        <v>31</v>
      </c>
      <c r="D1052" s="382" t="s">
        <v>2329</v>
      </c>
      <c r="E1052" s="382" t="s">
        <v>20</v>
      </c>
      <c r="F1052" s="383" t="s">
        <v>24</v>
      </c>
      <c r="G1052" s="382" t="s">
        <v>2319</v>
      </c>
      <c r="H1052" s="382" t="s">
        <v>2323</v>
      </c>
      <c r="I1052" s="382" t="s">
        <v>2319</v>
      </c>
      <c r="J1052" s="382" t="s">
        <v>2320</v>
      </c>
      <c r="K1052" s="382" t="s">
        <v>2330</v>
      </c>
      <c r="L1052" s="384" t="s">
        <v>4188</v>
      </c>
    </row>
    <row r="1053" spans="1:12">
      <c r="A1053" s="382" t="s">
        <v>4239</v>
      </c>
      <c r="B1053" s="382" t="s">
        <v>4240</v>
      </c>
      <c r="C1053" s="382" t="s">
        <v>1621</v>
      </c>
      <c r="D1053" s="382" t="s">
        <v>2329</v>
      </c>
      <c r="F1053" s="383" t="s">
        <v>13</v>
      </c>
      <c r="G1053" s="382" t="s">
        <v>2323</v>
      </c>
      <c r="H1053" s="382" t="s">
        <v>2323</v>
      </c>
      <c r="I1053" s="382" t="s">
        <v>2319</v>
      </c>
      <c r="J1053" s="382" t="s">
        <v>2324</v>
      </c>
      <c r="K1053" s="382" t="s">
        <v>1621</v>
      </c>
      <c r="L1053" s="384" t="s">
        <v>4165</v>
      </c>
    </row>
    <row r="1054" spans="1:12">
      <c r="A1054" s="382" t="s">
        <v>879</v>
      </c>
      <c r="B1054" s="382" t="s">
        <v>880</v>
      </c>
      <c r="C1054" s="382" t="s">
        <v>810</v>
      </c>
      <c r="D1054" s="382" t="s">
        <v>132</v>
      </c>
      <c r="F1054" s="383" t="s">
        <v>13</v>
      </c>
      <c r="G1054" s="382" t="s">
        <v>2323</v>
      </c>
      <c r="H1054" s="382" t="s">
        <v>2323</v>
      </c>
      <c r="I1054" s="382" t="s">
        <v>2319</v>
      </c>
      <c r="J1054" s="382" t="s">
        <v>2324</v>
      </c>
      <c r="K1054" s="382" t="s">
        <v>4228</v>
      </c>
      <c r="L1054" s="384" t="s">
        <v>4165</v>
      </c>
    </row>
    <row r="1055" spans="1:12">
      <c r="A1055" s="382" t="s">
        <v>4241</v>
      </c>
      <c r="B1055" s="382" t="s">
        <v>4242</v>
      </c>
      <c r="C1055" s="382" t="s">
        <v>2316</v>
      </c>
      <c r="K1055" s="382" t="s">
        <v>2316</v>
      </c>
    </row>
    <row r="1056" spans="1:12">
      <c r="A1056" s="382" t="s">
        <v>2071</v>
      </c>
      <c r="B1056" s="382" t="s">
        <v>2072</v>
      </c>
      <c r="C1056" s="382" t="s">
        <v>1846</v>
      </c>
      <c r="D1056" s="382" t="s">
        <v>594</v>
      </c>
      <c r="F1056" s="383" t="s">
        <v>13</v>
      </c>
      <c r="G1056" s="382" t="s">
        <v>2323</v>
      </c>
      <c r="H1056" s="382" t="s">
        <v>2323</v>
      </c>
      <c r="I1056" s="382" t="s">
        <v>2319</v>
      </c>
      <c r="J1056" s="382" t="s">
        <v>2324</v>
      </c>
      <c r="K1056" s="382" t="s">
        <v>1846</v>
      </c>
      <c r="L1056" s="384" t="s">
        <v>4165</v>
      </c>
    </row>
    <row r="1057" spans="1:12">
      <c r="A1057" s="382" t="s">
        <v>4243</v>
      </c>
      <c r="B1057" s="382" t="s">
        <v>4244</v>
      </c>
      <c r="C1057" s="382" t="s">
        <v>2336</v>
      </c>
      <c r="D1057" s="382" t="s">
        <v>2329</v>
      </c>
      <c r="E1057" s="382" t="s">
        <v>2337</v>
      </c>
      <c r="F1057" s="383" t="s">
        <v>2337</v>
      </c>
      <c r="G1057" s="382" t="s">
        <v>2319</v>
      </c>
      <c r="H1057" s="382" t="s">
        <v>2323</v>
      </c>
      <c r="I1057" s="382" t="s">
        <v>2319</v>
      </c>
      <c r="J1057" s="382" t="s">
        <v>2320</v>
      </c>
      <c r="K1057" s="382" t="s">
        <v>2343</v>
      </c>
      <c r="L1057" s="384" t="s">
        <v>4165</v>
      </c>
    </row>
    <row r="1058" spans="1:12">
      <c r="A1058" s="382" t="s">
        <v>4245</v>
      </c>
      <c r="B1058" s="382" t="s">
        <v>4246</v>
      </c>
      <c r="C1058" s="382" t="s">
        <v>810</v>
      </c>
      <c r="D1058" s="382" t="s">
        <v>352</v>
      </c>
      <c r="F1058" s="383" t="s">
        <v>13</v>
      </c>
      <c r="G1058" s="382" t="s">
        <v>2323</v>
      </c>
      <c r="H1058" s="382" t="s">
        <v>2323</v>
      </c>
      <c r="I1058" s="382" t="s">
        <v>2319</v>
      </c>
      <c r="J1058" s="382" t="s">
        <v>2324</v>
      </c>
      <c r="K1058" s="382" t="s">
        <v>4228</v>
      </c>
      <c r="L1058" s="384" t="s">
        <v>4165</v>
      </c>
    </row>
    <row r="1059" spans="1:12">
      <c r="A1059" s="382" t="s">
        <v>4247</v>
      </c>
      <c r="B1059" s="382" t="s">
        <v>4248</v>
      </c>
      <c r="C1059" s="382" t="s">
        <v>957</v>
      </c>
      <c r="D1059" s="382" t="s">
        <v>2329</v>
      </c>
      <c r="F1059" s="383" t="s">
        <v>13</v>
      </c>
      <c r="G1059" s="382" t="s">
        <v>2323</v>
      </c>
      <c r="H1059" s="382" t="s">
        <v>2323</v>
      </c>
      <c r="I1059" s="382" t="s">
        <v>2319</v>
      </c>
      <c r="J1059" s="382" t="s">
        <v>2324</v>
      </c>
      <c r="K1059" s="382" t="s">
        <v>957</v>
      </c>
      <c r="L1059" s="384" t="s">
        <v>4165</v>
      </c>
    </row>
    <row r="1060" spans="1:12">
      <c r="A1060" s="382" t="s">
        <v>4249</v>
      </c>
      <c r="B1060" s="382" t="s">
        <v>4250</v>
      </c>
      <c r="C1060" s="382" t="s">
        <v>590</v>
      </c>
      <c r="D1060" s="382" t="s">
        <v>352</v>
      </c>
      <c r="F1060" s="383" t="s">
        <v>13</v>
      </c>
      <c r="G1060" s="382" t="s">
        <v>2323</v>
      </c>
      <c r="H1060" s="382" t="s">
        <v>2323</v>
      </c>
      <c r="I1060" s="382" t="s">
        <v>2319</v>
      </c>
      <c r="J1060" s="382" t="s">
        <v>2324</v>
      </c>
      <c r="K1060" s="382" t="s">
        <v>590</v>
      </c>
      <c r="L1060" s="384" t="s">
        <v>4165</v>
      </c>
    </row>
    <row r="1061" spans="1:12">
      <c r="A1061" s="382" t="s">
        <v>4251</v>
      </c>
      <c r="B1061" s="382" t="s">
        <v>4252</v>
      </c>
      <c r="C1061" s="382" t="s">
        <v>1846</v>
      </c>
      <c r="D1061" s="382" t="s">
        <v>132</v>
      </c>
      <c r="F1061" s="383" t="s">
        <v>13</v>
      </c>
      <c r="G1061" s="382" t="s">
        <v>2323</v>
      </c>
      <c r="H1061" s="382" t="s">
        <v>2323</v>
      </c>
      <c r="I1061" s="382" t="s">
        <v>2319</v>
      </c>
      <c r="J1061" s="382" t="s">
        <v>2324</v>
      </c>
      <c r="K1061" s="382" t="s">
        <v>1846</v>
      </c>
      <c r="L1061" s="384" t="s">
        <v>4188</v>
      </c>
    </row>
    <row r="1062" spans="1:12">
      <c r="A1062" s="382" t="s">
        <v>4253</v>
      </c>
      <c r="B1062" s="382" t="s">
        <v>4254</v>
      </c>
      <c r="C1062" s="382" t="s">
        <v>1133</v>
      </c>
      <c r="D1062" s="382" t="s">
        <v>4219</v>
      </c>
      <c r="E1062" s="382" t="s">
        <v>2569</v>
      </c>
      <c r="F1062" s="383" t="s">
        <v>2570</v>
      </c>
      <c r="G1062" s="382" t="s">
        <v>2319</v>
      </c>
      <c r="H1062" s="382" t="s">
        <v>2323</v>
      </c>
      <c r="I1062" s="382" t="s">
        <v>2323</v>
      </c>
      <c r="J1062" s="382" t="s">
        <v>2320</v>
      </c>
      <c r="K1062" s="382" t="s">
        <v>2316</v>
      </c>
      <c r="L1062" s="384" t="s">
        <v>4255</v>
      </c>
    </row>
    <row r="1063" spans="1:12">
      <c r="A1063" s="382" t="s">
        <v>4256</v>
      </c>
      <c r="B1063" s="382" t="s">
        <v>4257</v>
      </c>
      <c r="C1063" s="382" t="s">
        <v>810</v>
      </c>
      <c r="D1063" s="382" t="s">
        <v>132</v>
      </c>
      <c r="F1063" s="383" t="s">
        <v>13</v>
      </c>
      <c r="G1063" s="382" t="s">
        <v>2323</v>
      </c>
      <c r="H1063" s="382" t="s">
        <v>2323</v>
      </c>
      <c r="I1063" s="382" t="s">
        <v>2319</v>
      </c>
      <c r="J1063" s="382" t="s">
        <v>2324</v>
      </c>
      <c r="K1063" s="382" t="s">
        <v>810</v>
      </c>
      <c r="L1063" s="384" t="s">
        <v>4188</v>
      </c>
    </row>
    <row r="1064" spans="1:12">
      <c r="A1064" s="382" t="s">
        <v>4258</v>
      </c>
      <c r="B1064" s="382" t="s">
        <v>4259</v>
      </c>
      <c r="C1064" s="382" t="s">
        <v>1621</v>
      </c>
      <c r="D1064" s="382" t="s">
        <v>4219</v>
      </c>
      <c r="F1064" s="383" t="s">
        <v>13</v>
      </c>
      <c r="G1064" s="382" t="s">
        <v>2323</v>
      </c>
      <c r="H1064" s="382" t="s">
        <v>2323</v>
      </c>
      <c r="I1064" s="382" t="s">
        <v>2319</v>
      </c>
      <c r="J1064" s="382" t="s">
        <v>2324</v>
      </c>
      <c r="K1064" s="382" t="s">
        <v>1621</v>
      </c>
      <c r="L1064" s="384" t="s">
        <v>4188</v>
      </c>
    </row>
    <row r="1065" spans="1:12">
      <c r="A1065" s="382" t="s">
        <v>217</v>
      </c>
      <c r="B1065" s="382" t="s">
        <v>218</v>
      </c>
      <c r="C1065" s="382" t="s">
        <v>101</v>
      </c>
      <c r="D1065" s="382" t="s">
        <v>220</v>
      </c>
      <c r="F1065" s="383" t="s">
        <v>13</v>
      </c>
      <c r="G1065" s="382" t="s">
        <v>2323</v>
      </c>
      <c r="H1065" s="382" t="s">
        <v>2323</v>
      </c>
      <c r="I1065" s="382" t="s">
        <v>2319</v>
      </c>
      <c r="J1065" s="382" t="s">
        <v>2324</v>
      </c>
      <c r="K1065" s="382" t="s">
        <v>101</v>
      </c>
      <c r="L1065" s="384" t="s">
        <v>4188</v>
      </c>
    </row>
    <row r="1066" spans="1:12">
      <c r="A1066" s="382" t="s">
        <v>4260</v>
      </c>
      <c r="B1066" s="382" t="s">
        <v>4261</v>
      </c>
      <c r="C1066" s="382" t="s">
        <v>1253</v>
      </c>
      <c r="D1066" s="382" t="s">
        <v>220</v>
      </c>
      <c r="F1066" s="383" t="s">
        <v>13</v>
      </c>
      <c r="G1066" s="382" t="s">
        <v>2323</v>
      </c>
      <c r="H1066" s="382" t="s">
        <v>2323</v>
      </c>
      <c r="I1066" s="382" t="s">
        <v>2319</v>
      </c>
      <c r="J1066" s="382" t="s">
        <v>2324</v>
      </c>
      <c r="K1066" s="382" t="s">
        <v>101</v>
      </c>
      <c r="L1066" s="384" t="s">
        <v>4188</v>
      </c>
    </row>
    <row r="1067" spans="1:12">
      <c r="A1067" s="382" t="s">
        <v>4262</v>
      </c>
      <c r="B1067" s="382" t="s">
        <v>4263</v>
      </c>
      <c r="C1067" s="382" t="s">
        <v>1846</v>
      </c>
      <c r="D1067" s="382" t="s">
        <v>132</v>
      </c>
      <c r="F1067" s="383" t="s">
        <v>13</v>
      </c>
      <c r="G1067" s="382" t="s">
        <v>2323</v>
      </c>
      <c r="H1067" s="382" t="s">
        <v>2323</v>
      </c>
      <c r="I1067" s="382" t="s">
        <v>2319</v>
      </c>
      <c r="J1067" s="382" t="s">
        <v>2324</v>
      </c>
      <c r="K1067" s="382" t="s">
        <v>1846</v>
      </c>
      <c r="L1067" s="384" t="s">
        <v>4188</v>
      </c>
    </row>
    <row r="1068" spans="1:12">
      <c r="A1068" s="382" t="s">
        <v>4264</v>
      </c>
      <c r="B1068" s="382" t="s">
        <v>4265</v>
      </c>
      <c r="C1068" s="382" t="s">
        <v>1846</v>
      </c>
      <c r="D1068" s="382" t="s">
        <v>4219</v>
      </c>
      <c r="F1068" s="383" t="s">
        <v>13</v>
      </c>
      <c r="G1068" s="382" t="s">
        <v>2323</v>
      </c>
      <c r="H1068" s="382" t="s">
        <v>2323</v>
      </c>
      <c r="I1068" s="382" t="s">
        <v>2319</v>
      </c>
      <c r="J1068" s="382" t="s">
        <v>2324</v>
      </c>
      <c r="K1068" s="382" t="s">
        <v>1846</v>
      </c>
      <c r="L1068" s="384" t="s">
        <v>4188</v>
      </c>
    </row>
    <row r="1069" spans="1:12">
      <c r="A1069" s="382" t="s">
        <v>4266</v>
      </c>
      <c r="B1069" s="382" t="s">
        <v>4267</v>
      </c>
      <c r="C1069" s="382" t="s">
        <v>590</v>
      </c>
      <c r="D1069" s="382" t="s">
        <v>4219</v>
      </c>
      <c r="F1069" s="383" t="s">
        <v>13</v>
      </c>
      <c r="G1069" s="382" t="s">
        <v>2323</v>
      </c>
      <c r="H1069" s="382" t="s">
        <v>2323</v>
      </c>
      <c r="I1069" s="382" t="s">
        <v>2319</v>
      </c>
      <c r="J1069" s="382" t="s">
        <v>2324</v>
      </c>
      <c r="K1069" s="382" t="s">
        <v>590</v>
      </c>
      <c r="L1069" s="384" t="s">
        <v>4188</v>
      </c>
    </row>
    <row r="1070" spans="1:12">
      <c r="A1070" s="382" t="s">
        <v>4268</v>
      </c>
      <c r="B1070" s="382" t="s">
        <v>4269</v>
      </c>
      <c r="C1070" s="382" t="s">
        <v>101</v>
      </c>
      <c r="D1070" s="382" t="s">
        <v>4219</v>
      </c>
      <c r="F1070" s="383" t="s">
        <v>13</v>
      </c>
      <c r="G1070" s="382" t="s">
        <v>2323</v>
      </c>
      <c r="H1070" s="382" t="s">
        <v>2323</v>
      </c>
      <c r="I1070" s="382" t="s">
        <v>2319</v>
      </c>
      <c r="J1070" s="382" t="s">
        <v>2324</v>
      </c>
      <c r="K1070" s="382" t="s">
        <v>101</v>
      </c>
      <c r="L1070" s="384" t="s">
        <v>4188</v>
      </c>
    </row>
    <row r="1071" spans="1:12">
      <c r="A1071" s="382" t="s">
        <v>4270</v>
      </c>
      <c r="B1071" s="382" t="s">
        <v>4271</v>
      </c>
      <c r="C1071" s="382" t="s">
        <v>957</v>
      </c>
      <c r="D1071" s="382" t="s">
        <v>220</v>
      </c>
      <c r="F1071" s="383" t="s">
        <v>13</v>
      </c>
      <c r="G1071" s="382" t="s">
        <v>2323</v>
      </c>
      <c r="H1071" s="382" t="s">
        <v>2323</v>
      </c>
      <c r="I1071" s="382" t="s">
        <v>2319</v>
      </c>
      <c r="J1071" s="382" t="s">
        <v>2324</v>
      </c>
      <c r="K1071" s="382" t="s">
        <v>957</v>
      </c>
      <c r="L1071" s="384" t="s">
        <v>4188</v>
      </c>
    </row>
    <row r="1072" spans="1:12">
      <c r="A1072" s="382" t="s">
        <v>4272</v>
      </c>
      <c r="B1072" s="382" t="s">
        <v>4273</v>
      </c>
      <c r="C1072" s="382" t="s">
        <v>1621</v>
      </c>
      <c r="D1072" s="382" t="s">
        <v>220</v>
      </c>
      <c r="F1072" s="383" t="s">
        <v>13</v>
      </c>
      <c r="G1072" s="382" t="s">
        <v>2323</v>
      </c>
      <c r="H1072" s="382" t="s">
        <v>2323</v>
      </c>
      <c r="I1072" s="382" t="s">
        <v>2319</v>
      </c>
      <c r="J1072" s="382" t="s">
        <v>2324</v>
      </c>
      <c r="K1072" s="382" t="s">
        <v>1621</v>
      </c>
      <c r="L1072" s="384" t="s">
        <v>4188</v>
      </c>
    </row>
    <row r="1073" spans="1:12">
      <c r="A1073" s="382" t="s">
        <v>4274</v>
      </c>
      <c r="B1073" s="382" t="s">
        <v>4275</v>
      </c>
      <c r="C1073" s="382" t="s">
        <v>1621</v>
      </c>
      <c r="D1073" s="382" t="s">
        <v>220</v>
      </c>
      <c r="F1073" s="383" t="s">
        <v>13</v>
      </c>
      <c r="G1073" s="382" t="s">
        <v>2323</v>
      </c>
      <c r="H1073" s="382" t="s">
        <v>2323</v>
      </c>
      <c r="I1073" s="382" t="s">
        <v>2319</v>
      </c>
      <c r="J1073" s="382" t="s">
        <v>2324</v>
      </c>
      <c r="K1073" s="382" t="s">
        <v>1621</v>
      </c>
      <c r="L1073" s="384" t="s">
        <v>4188</v>
      </c>
    </row>
    <row r="1074" spans="1:12">
      <c r="A1074" s="382" t="s">
        <v>4276</v>
      </c>
      <c r="B1074" s="382" t="s">
        <v>4277</v>
      </c>
      <c r="C1074" s="382" t="s">
        <v>2336</v>
      </c>
      <c r="D1074" s="382" t="s">
        <v>2329</v>
      </c>
      <c r="E1074" s="382" t="s">
        <v>2337</v>
      </c>
      <c r="F1074" s="383" t="s">
        <v>2337</v>
      </c>
      <c r="G1074" s="382" t="s">
        <v>2319</v>
      </c>
      <c r="H1074" s="382" t="s">
        <v>2323</v>
      </c>
      <c r="I1074" s="382" t="s">
        <v>2319</v>
      </c>
      <c r="J1074" s="382" t="s">
        <v>2338</v>
      </c>
      <c r="K1074" s="382" t="s">
        <v>16</v>
      </c>
    </row>
    <row r="1075" spans="1:12">
      <c r="A1075" s="382" t="s">
        <v>4278</v>
      </c>
      <c r="B1075" s="382" t="s">
        <v>4279</v>
      </c>
      <c r="C1075" s="382" t="s">
        <v>957</v>
      </c>
      <c r="D1075" s="382" t="s">
        <v>220</v>
      </c>
      <c r="F1075" s="383" t="s">
        <v>13</v>
      </c>
      <c r="G1075" s="382" t="s">
        <v>2323</v>
      </c>
      <c r="H1075" s="382" t="s">
        <v>2323</v>
      </c>
      <c r="I1075" s="382" t="s">
        <v>2319</v>
      </c>
      <c r="J1075" s="382" t="s">
        <v>2324</v>
      </c>
      <c r="K1075" s="382" t="s">
        <v>957</v>
      </c>
      <c r="L1075" s="384" t="s">
        <v>4188</v>
      </c>
    </row>
    <row r="1076" spans="1:12">
      <c r="A1076" s="382" t="s">
        <v>4280</v>
      </c>
      <c r="B1076" s="382" t="s">
        <v>4281</v>
      </c>
      <c r="C1076" s="382" t="s">
        <v>101</v>
      </c>
      <c r="D1076" s="382" t="s">
        <v>2329</v>
      </c>
      <c r="F1076" s="383" t="s">
        <v>13</v>
      </c>
      <c r="G1076" s="382" t="s">
        <v>2323</v>
      </c>
      <c r="H1076" s="382" t="s">
        <v>2323</v>
      </c>
      <c r="I1076" s="382" t="s">
        <v>2319</v>
      </c>
      <c r="J1076" s="382" t="s">
        <v>2324</v>
      </c>
      <c r="K1076" s="382" t="s">
        <v>101</v>
      </c>
      <c r="L1076" s="384" t="s">
        <v>4282</v>
      </c>
    </row>
    <row r="1077" spans="1:12">
      <c r="A1077" s="382" t="s">
        <v>4283</v>
      </c>
      <c r="B1077" s="382" t="s">
        <v>4284</v>
      </c>
      <c r="C1077" s="382" t="s">
        <v>1133</v>
      </c>
      <c r="D1077" s="382" t="s">
        <v>2329</v>
      </c>
      <c r="E1077" s="382" t="s">
        <v>2569</v>
      </c>
      <c r="F1077" s="383" t="s">
        <v>2570</v>
      </c>
      <c r="G1077" s="382" t="s">
        <v>2319</v>
      </c>
      <c r="H1077" s="382" t="s">
        <v>2319</v>
      </c>
      <c r="I1077" s="382" t="s">
        <v>2323</v>
      </c>
      <c r="J1077" s="382" t="s">
        <v>2320</v>
      </c>
      <c r="K1077" s="382" t="s">
        <v>1133</v>
      </c>
    </row>
    <row r="1078" spans="1:12">
      <c r="A1078" s="382" t="s">
        <v>4285</v>
      </c>
      <c r="B1078" s="382" t="s">
        <v>4286</v>
      </c>
      <c r="C1078" s="382" t="s">
        <v>2336</v>
      </c>
      <c r="D1078" s="382" t="s">
        <v>2333</v>
      </c>
      <c r="E1078" s="382" t="s">
        <v>4287</v>
      </c>
      <c r="F1078" s="383" t="s">
        <v>2337</v>
      </c>
      <c r="G1078" s="382" t="s">
        <v>2319</v>
      </c>
      <c r="H1078" s="382" t="s">
        <v>2323</v>
      </c>
      <c r="I1078" s="382" t="s">
        <v>2319</v>
      </c>
      <c r="J1078" s="382" t="s">
        <v>2338</v>
      </c>
      <c r="K1078" s="382" t="s">
        <v>101</v>
      </c>
      <c r="L1078" s="384" t="s">
        <v>4188</v>
      </c>
    </row>
    <row r="1079" spans="1:12">
      <c r="A1079" s="382" t="s">
        <v>4288</v>
      </c>
      <c r="B1079" s="382" t="s">
        <v>4289</v>
      </c>
      <c r="C1079" s="382" t="s">
        <v>101</v>
      </c>
      <c r="D1079" s="382" t="s">
        <v>2329</v>
      </c>
      <c r="F1079" s="383" t="s">
        <v>13</v>
      </c>
      <c r="G1079" s="382" t="s">
        <v>2323</v>
      </c>
      <c r="H1079" s="382" t="s">
        <v>2323</v>
      </c>
      <c r="I1079" s="382" t="s">
        <v>2319</v>
      </c>
      <c r="J1079" s="382" t="s">
        <v>2324</v>
      </c>
      <c r="K1079" s="382" t="s">
        <v>101</v>
      </c>
      <c r="L1079" s="384" t="s">
        <v>4282</v>
      </c>
    </row>
    <row r="1080" spans="1:12">
      <c r="A1080" s="382" t="s">
        <v>4290</v>
      </c>
      <c r="B1080" s="382" t="s">
        <v>4291</v>
      </c>
      <c r="C1080" s="382" t="s">
        <v>1846</v>
      </c>
      <c r="D1080" s="382" t="s">
        <v>2317</v>
      </c>
      <c r="F1080" s="383" t="s">
        <v>13</v>
      </c>
      <c r="G1080" s="382" t="s">
        <v>2323</v>
      </c>
      <c r="H1080" s="382" t="s">
        <v>2323</v>
      </c>
      <c r="I1080" s="382" t="s">
        <v>2319</v>
      </c>
      <c r="J1080" s="382" t="s">
        <v>2324</v>
      </c>
      <c r="K1080" s="382" t="s">
        <v>2354</v>
      </c>
      <c r="L1080" s="384" t="s">
        <v>4292</v>
      </c>
    </row>
    <row r="1081" spans="1:12">
      <c r="A1081" s="382" t="s">
        <v>4293</v>
      </c>
      <c r="B1081" s="382" t="s">
        <v>4294</v>
      </c>
      <c r="C1081" s="382" t="s">
        <v>101</v>
      </c>
      <c r="D1081" s="382" t="s">
        <v>2317</v>
      </c>
      <c r="F1081" s="383" t="s">
        <v>13</v>
      </c>
      <c r="G1081" s="382" t="s">
        <v>2323</v>
      </c>
      <c r="H1081" s="382" t="s">
        <v>2323</v>
      </c>
      <c r="I1081" s="382" t="s">
        <v>2319</v>
      </c>
      <c r="J1081" s="382" t="s">
        <v>2324</v>
      </c>
      <c r="K1081" s="382" t="s">
        <v>101</v>
      </c>
      <c r="L1081" s="384" t="s">
        <v>4282</v>
      </c>
    </row>
    <row r="1082" spans="1:12">
      <c r="A1082" s="382" t="s">
        <v>4295</v>
      </c>
      <c r="B1082" s="382" t="s">
        <v>4296</v>
      </c>
      <c r="C1082" s="382" t="s">
        <v>16</v>
      </c>
      <c r="D1082" s="382" t="s">
        <v>2317</v>
      </c>
      <c r="F1082" s="383" t="s">
        <v>13</v>
      </c>
      <c r="G1082" s="382" t="s">
        <v>2323</v>
      </c>
      <c r="H1082" s="382" t="s">
        <v>2323</v>
      </c>
      <c r="I1082" s="382" t="s">
        <v>2319</v>
      </c>
      <c r="J1082" s="382" t="s">
        <v>2324</v>
      </c>
      <c r="K1082" s="382" t="s">
        <v>16</v>
      </c>
      <c r="L1082" s="384" t="s">
        <v>4282</v>
      </c>
    </row>
    <row r="1083" spans="1:12">
      <c r="A1083" s="382" t="s">
        <v>1515</v>
      </c>
      <c r="B1083" s="382" t="s">
        <v>1516</v>
      </c>
      <c r="C1083" s="382" t="s">
        <v>31</v>
      </c>
      <c r="D1083" s="382" t="s">
        <v>2329</v>
      </c>
      <c r="E1083" s="382" t="s">
        <v>20</v>
      </c>
      <c r="F1083" s="383" t="s">
        <v>24</v>
      </c>
      <c r="K1083" s="382" t="s">
        <v>2330</v>
      </c>
    </row>
    <row r="1084" spans="1:12">
      <c r="A1084" s="382" t="s">
        <v>4297</v>
      </c>
      <c r="B1084" s="382" t="s">
        <v>4298</v>
      </c>
      <c r="C1084" s="382" t="s">
        <v>1621</v>
      </c>
      <c r="D1084" s="382" t="s">
        <v>352</v>
      </c>
      <c r="F1084" s="383" t="s">
        <v>13</v>
      </c>
      <c r="G1084" s="382" t="s">
        <v>2323</v>
      </c>
      <c r="H1084" s="382" t="s">
        <v>2323</v>
      </c>
      <c r="I1084" s="382" t="s">
        <v>2319</v>
      </c>
      <c r="J1084" s="382" t="s">
        <v>2324</v>
      </c>
      <c r="K1084" s="382" t="s">
        <v>1621</v>
      </c>
      <c r="L1084" s="384" t="s">
        <v>4282</v>
      </c>
    </row>
    <row r="1085" spans="1:12">
      <c r="A1085" s="382" t="s">
        <v>4299</v>
      </c>
      <c r="B1085" s="382" t="s">
        <v>4300</v>
      </c>
      <c r="C1085" s="382" t="s">
        <v>1621</v>
      </c>
      <c r="D1085" s="382" t="s">
        <v>352</v>
      </c>
      <c r="F1085" s="383" t="s">
        <v>13</v>
      </c>
      <c r="G1085" s="382" t="s">
        <v>2323</v>
      </c>
      <c r="H1085" s="382" t="s">
        <v>2323</v>
      </c>
      <c r="I1085" s="382" t="s">
        <v>2319</v>
      </c>
      <c r="J1085" s="382" t="s">
        <v>2324</v>
      </c>
      <c r="K1085" s="382" t="s">
        <v>1621</v>
      </c>
      <c r="L1085" s="384" t="s">
        <v>4282</v>
      </c>
    </row>
    <row r="1086" spans="1:12">
      <c r="A1086" s="382" t="s">
        <v>4301</v>
      </c>
      <c r="B1086" s="382" t="s">
        <v>4302</v>
      </c>
      <c r="C1086" s="382" t="s">
        <v>1621</v>
      </c>
      <c r="D1086" s="382" t="s">
        <v>2317</v>
      </c>
      <c r="F1086" s="383" t="s">
        <v>13</v>
      </c>
      <c r="G1086" s="382" t="s">
        <v>2323</v>
      </c>
      <c r="H1086" s="382" t="s">
        <v>2323</v>
      </c>
      <c r="I1086" s="382" t="s">
        <v>2319</v>
      </c>
      <c r="J1086" s="382" t="s">
        <v>2324</v>
      </c>
      <c r="K1086" s="382" t="s">
        <v>1621</v>
      </c>
      <c r="L1086" s="384" t="s">
        <v>4282</v>
      </c>
    </row>
    <row r="1087" spans="1:12">
      <c r="A1087" s="382" t="s">
        <v>4303</v>
      </c>
      <c r="B1087" s="382" t="s">
        <v>4304</v>
      </c>
      <c r="C1087" s="382" t="s">
        <v>590</v>
      </c>
      <c r="D1087" s="382" t="s">
        <v>2422</v>
      </c>
      <c r="E1087" s="382" t="s">
        <v>18</v>
      </c>
      <c r="F1087" s="383">
        <v>7.0000000000000001E-3</v>
      </c>
      <c r="G1087" s="382" t="s">
        <v>2319</v>
      </c>
      <c r="H1087" s="382" t="s">
        <v>2319</v>
      </c>
      <c r="I1087" s="382" t="s">
        <v>2319</v>
      </c>
      <c r="J1087" s="382" t="s">
        <v>2320</v>
      </c>
      <c r="K1087" s="382" t="s">
        <v>590</v>
      </c>
      <c r="L1087" s="384" t="s">
        <v>4282</v>
      </c>
    </row>
    <row r="1088" spans="1:12">
      <c r="A1088" s="382" t="s">
        <v>4305</v>
      </c>
      <c r="B1088" s="382" t="s">
        <v>4306</v>
      </c>
      <c r="C1088" s="382" t="s">
        <v>1621</v>
      </c>
      <c r="D1088" s="382" t="s">
        <v>2329</v>
      </c>
      <c r="F1088" s="383" t="s">
        <v>13</v>
      </c>
      <c r="G1088" s="382" t="s">
        <v>2323</v>
      </c>
      <c r="H1088" s="382" t="s">
        <v>2323</v>
      </c>
      <c r="I1088" s="382" t="s">
        <v>2319</v>
      </c>
      <c r="J1088" s="382" t="s">
        <v>2324</v>
      </c>
      <c r="K1088" s="382" t="s">
        <v>1621</v>
      </c>
      <c r="L1088" s="384" t="s">
        <v>4282</v>
      </c>
    </row>
    <row r="1089" spans="1:12">
      <c r="A1089" s="382" t="s">
        <v>4307</v>
      </c>
      <c r="B1089" s="382" t="s">
        <v>4308</v>
      </c>
      <c r="C1089" s="382" t="s">
        <v>1846</v>
      </c>
      <c r="D1089" s="382" t="s">
        <v>132</v>
      </c>
      <c r="F1089" s="383" t="s">
        <v>13</v>
      </c>
      <c r="G1089" s="382" t="s">
        <v>2323</v>
      </c>
      <c r="H1089" s="382" t="s">
        <v>2323</v>
      </c>
      <c r="I1089" s="382" t="s">
        <v>2319</v>
      </c>
      <c r="J1089" s="382" t="s">
        <v>2324</v>
      </c>
      <c r="K1089" s="382" t="s">
        <v>1846</v>
      </c>
      <c r="L1089" s="384" t="s">
        <v>4282</v>
      </c>
    </row>
    <row r="1090" spans="1:12">
      <c r="A1090" s="382" t="s">
        <v>4309</v>
      </c>
      <c r="B1090" s="382" t="s">
        <v>4310</v>
      </c>
      <c r="C1090" s="382" t="s">
        <v>1846</v>
      </c>
      <c r="D1090" s="382" t="s">
        <v>594</v>
      </c>
      <c r="F1090" s="383" t="s">
        <v>13</v>
      </c>
      <c r="G1090" s="382" t="s">
        <v>2323</v>
      </c>
      <c r="H1090" s="382" t="s">
        <v>2323</v>
      </c>
      <c r="I1090" s="382" t="s">
        <v>2319</v>
      </c>
      <c r="J1090" s="382" t="s">
        <v>2324</v>
      </c>
      <c r="K1090" s="382" t="s">
        <v>1846</v>
      </c>
      <c r="L1090" s="384" t="s">
        <v>4282</v>
      </c>
    </row>
    <row r="1091" spans="1:12">
      <c r="A1091" s="382" t="s">
        <v>4311</v>
      </c>
      <c r="B1091" s="382" t="s">
        <v>4312</v>
      </c>
      <c r="C1091" s="382" t="s">
        <v>590</v>
      </c>
      <c r="D1091" s="382" t="s">
        <v>220</v>
      </c>
      <c r="F1091" s="383" t="s">
        <v>13</v>
      </c>
      <c r="G1091" s="382" t="s">
        <v>2323</v>
      </c>
      <c r="H1091" s="382" t="s">
        <v>2323</v>
      </c>
      <c r="I1091" s="382" t="s">
        <v>2319</v>
      </c>
      <c r="J1091" s="382" t="s">
        <v>2324</v>
      </c>
      <c r="K1091" s="382" t="s">
        <v>590</v>
      </c>
      <c r="L1091" s="384" t="s">
        <v>4282</v>
      </c>
    </row>
    <row r="1092" spans="1:12">
      <c r="A1092" s="382" t="s">
        <v>4313</v>
      </c>
      <c r="B1092" s="382" t="s">
        <v>4314</v>
      </c>
      <c r="C1092" s="382" t="s">
        <v>590</v>
      </c>
      <c r="D1092" s="382" t="s">
        <v>2317</v>
      </c>
      <c r="F1092" s="383" t="s">
        <v>13</v>
      </c>
      <c r="G1092" s="382" t="s">
        <v>2323</v>
      </c>
      <c r="H1092" s="382" t="s">
        <v>2323</v>
      </c>
      <c r="I1092" s="382" t="s">
        <v>2319</v>
      </c>
      <c r="J1092" s="382" t="s">
        <v>2324</v>
      </c>
      <c r="K1092" s="382" t="s">
        <v>590</v>
      </c>
      <c r="L1092" s="384" t="s">
        <v>4282</v>
      </c>
    </row>
    <row r="1093" spans="1:12">
      <c r="A1093" s="382" t="s">
        <v>4315</v>
      </c>
      <c r="B1093" s="382" t="s">
        <v>4316</v>
      </c>
      <c r="C1093" s="382" t="s">
        <v>1846</v>
      </c>
      <c r="D1093" s="382" t="s">
        <v>2333</v>
      </c>
      <c r="F1093" s="383" t="s">
        <v>13</v>
      </c>
      <c r="G1093" s="382" t="s">
        <v>2323</v>
      </c>
      <c r="H1093" s="382" t="s">
        <v>2323</v>
      </c>
      <c r="I1093" s="382" t="s">
        <v>2319</v>
      </c>
      <c r="J1093" s="382" t="s">
        <v>2324</v>
      </c>
      <c r="K1093" s="382" t="s">
        <v>1846</v>
      </c>
      <c r="L1093" s="384" t="s">
        <v>4282</v>
      </c>
    </row>
    <row r="1094" spans="1:12">
      <c r="A1094" s="382" t="s">
        <v>4317</v>
      </c>
      <c r="B1094" s="382" t="s">
        <v>4318</v>
      </c>
      <c r="C1094" s="382" t="s">
        <v>590</v>
      </c>
      <c r="D1094" s="382" t="s">
        <v>594</v>
      </c>
      <c r="F1094" s="383" t="s">
        <v>13</v>
      </c>
      <c r="G1094" s="382" t="s">
        <v>2323</v>
      </c>
      <c r="H1094" s="382" t="s">
        <v>2323</v>
      </c>
      <c r="I1094" s="382" t="s">
        <v>2319</v>
      </c>
      <c r="J1094" s="382" t="s">
        <v>2320</v>
      </c>
      <c r="K1094" s="382" t="s">
        <v>2330</v>
      </c>
      <c r="L1094" s="384" t="s">
        <v>4282</v>
      </c>
    </row>
    <row r="1095" spans="1:12">
      <c r="A1095" s="382" t="s">
        <v>2076</v>
      </c>
      <c r="B1095" s="382" t="s">
        <v>2077</v>
      </c>
      <c r="C1095" s="382" t="s">
        <v>1846</v>
      </c>
      <c r="D1095" s="382" t="s">
        <v>2333</v>
      </c>
      <c r="E1095" s="382" t="s">
        <v>2367</v>
      </c>
      <c r="F1095" s="383" t="s">
        <v>24</v>
      </c>
      <c r="G1095" s="382" t="s">
        <v>2319</v>
      </c>
      <c r="H1095" s="382" t="s">
        <v>2319</v>
      </c>
      <c r="I1095" s="382" t="s">
        <v>2319</v>
      </c>
      <c r="J1095" s="382" t="s">
        <v>2338</v>
      </c>
      <c r="K1095" s="382" t="s">
        <v>1846</v>
      </c>
      <c r="L1095" s="384" t="s">
        <v>4255</v>
      </c>
    </row>
    <row r="1096" spans="1:12">
      <c r="A1096" s="382" t="s">
        <v>4319</v>
      </c>
      <c r="B1096" s="382" t="s">
        <v>4320</v>
      </c>
      <c r="C1096" s="382" t="s">
        <v>810</v>
      </c>
      <c r="F1096" s="383" t="s">
        <v>13</v>
      </c>
      <c r="G1096" s="382" t="s">
        <v>2323</v>
      </c>
      <c r="H1096" s="382" t="s">
        <v>2323</v>
      </c>
      <c r="I1096" s="382" t="s">
        <v>2319</v>
      </c>
      <c r="J1096" s="382" t="s">
        <v>2324</v>
      </c>
      <c r="K1096" s="382" t="s">
        <v>4228</v>
      </c>
    </row>
    <row r="1097" spans="1:12">
      <c r="A1097" s="382" t="s">
        <v>4321</v>
      </c>
      <c r="B1097" s="382" t="s">
        <v>4322</v>
      </c>
      <c r="C1097" s="382" t="s">
        <v>27</v>
      </c>
      <c r="D1097" s="382" t="s">
        <v>220</v>
      </c>
      <c r="F1097" s="383" t="s">
        <v>13</v>
      </c>
      <c r="G1097" s="382" t="s">
        <v>2323</v>
      </c>
      <c r="H1097" s="382" t="s">
        <v>2323</v>
      </c>
      <c r="I1097" s="382" t="s">
        <v>2319</v>
      </c>
      <c r="J1097" s="382" t="s">
        <v>2320</v>
      </c>
      <c r="K1097" s="382" t="s">
        <v>2330</v>
      </c>
      <c r="L1097" s="384" t="s">
        <v>4255</v>
      </c>
    </row>
    <row r="1098" spans="1:12">
      <c r="A1098" s="382" t="s">
        <v>4323</v>
      </c>
      <c r="B1098" s="382" t="s">
        <v>4324</v>
      </c>
      <c r="C1098" s="382" t="s">
        <v>101</v>
      </c>
      <c r="D1098" s="382" t="s">
        <v>2329</v>
      </c>
      <c r="F1098" s="383" t="s">
        <v>13</v>
      </c>
      <c r="G1098" s="382" t="s">
        <v>2323</v>
      </c>
      <c r="H1098" s="382" t="s">
        <v>2323</v>
      </c>
      <c r="I1098" s="382" t="s">
        <v>2319</v>
      </c>
      <c r="J1098" s="382" t="s">
        <v>2324</v>
      </c>
      <c r="K1098" s="382" t="s">
        <v>101</v>
      </c>
      <c r="L1098" s="384" t="s">
        <v>4325</v>
      </c>
    </row>
    <row r="1099" spans="1:12">
      <c r="A1099" s="382" t="s">
        <v>4326</v>
      </c>
      <c r="B1099" s="382" t="s">
        <v>4327</v>
      </c>
      <c r="C1099" s="382" t="s">
        <v>1846</v>
      </c>
      <c r="D1099" s="382" t="s">
        <v>220</v>
      </c>
      <c r="F1099" s="383" t="s">
        <v>13</v>
      </c>
      <c r="G1099" s="382" t="s">
        <v>2323</v>
      </c>
      <c r="H1099" s="382" t="s">
        <v>2323</v>
      </c>
      <c r="I1099" s="382" t="s">
        <v>2319</v>
      </c>
      <c r="J1099" s="382" t="s">
        <v>2324</v>
      </c>
      <c r="K1099" s="382" t="s">
        <v>1846</v>
      </c>
      <c r="L1099" s="384" t="s">
        <v>4255</v>
      </c>
    </row>
    <row r="1100" spans="1:12">
      <c r="A1100" s="382" t="s">
        <v>4328</v>
      </c>
      <c r="B1100" s="382" t="s">
        <v>4329</v>
      </c>
      <c r="C1100" s="382" t="s">
        <v>1621</v>
      </c>
      <c r="D1100" s="382" t="s">
        <v>2329</v>
      </c>
      <c r="F1100" s="383" t="s">
        <v>13</v>
      </c>
      <c r="G1100" s="382" t="s">
        <v>2323</v>
      </c>
      <c r="H1100" s="382" t="s">
        <v>2323</v>
      </c>
      <c r="I1100" s="382" t="s">
        <v>2319</v>
      </c>
      <c r="J1100" s="382" t="s">
        <v>2324</v>
      </c>
    </row>
    <row r="1101" spans="1:12">
      <c r="A1101" s="382" t="s">
        <v>4330</v>
      </c>
      <c r="B1101" s="382" t="s">
        <v>4331</v>
      </c>
      <c r="C1101" s="382" t="s">
        <v>1846</v>
      </c>
      <c r="D1101" s="382" t="s">
        <v>2333</v>
      </c>
      <c r="F1101" s="383" t="s">
        <v>13</v>
      </c>
      <c r="G1101" s="382" t="s">
        <v>2323</v>
      </c>
      <c r="H1101" s="382" t="s">
        <v>2323</v>
      </c>
      <c r="I1101" s="382" t="s">
        <v>2319</v>
      </c>
      <c r="J1101" s="382" t="s">
        <v>2324</v>
      </c>
      <c r="K1101" s="382" t="s">
        <v>1846</v>
      </c>
      <c r="L1101" s="384" t="s">
        <v>4325</v>
      </c>
    </row>
    <row r="1102" spans="1:12">
      <c r="A1102" s="382" t="s">
        <v>4332</v>
      </c>
      <c r="B1102" s="382" t="s">
        <v>4333</v>
      </c>
      <c r="C1102" s="382" t="s">
        <v>1846</v>
      </c>
      <c r="D1102" s="382" t="s">
        <v>594</v>
      </c>
      <c r="F1102" s="383" t="s">
        <v>13</v>
      </c>
      <c r="G1102" s="382" t="s">
        <v>2323</v>
      </c>
      <c r="H1102" s="382" t="s">
        <v>2323</v>
      </c>
      <c r="I1102" s="382" t="s">
        <v>2319</v>
      </c>
      <c r="J1102" s="382" t="s">
        <v>2324</v>
      </c>
      <c r="K1102" s="382" t="s">
        <v>1846</v>
      </c>
      <c r="L1102" s="384" t="s">
        <v>4255</v>
      </c>
    </row>
    <row r="1103" spans="1:12">
      <c r="A1103" s="382" t="s">
        <v>4334</v>
      </c>
      <c r="B1103" s="382" t="s">
        <v>4335</v>
      </c>
      <c r="C1103" s="382" t="s">
        <v>1846</v>
      </c>
      <c r="D1103" s="382" t="s">
        <v>594</v>
      </c>
      <c r="F1103" s="383" t="s">
        <v>13</v>
      </c>
      <c r="G1103" s="382" t="s">
        <v>2323</v>
      </c>
      <c r="H1103" s="382" t="s">
        <v>2323</v>
      </c>
      <c r="I1103" s="382" t="s">
        <v>2319</v>
      </c>
      <c r="J1103" s="382" t="s">
        <v>2324</v>
      </c>
      <c r="K1103" s="382" t="s">
        <v>1846</v>
      </c>
      <c r="L1103" s="384" t="s">
        <v>4255</v>
      </c>
    </row>
    <row r="1104" spans="1:12">
      <c r="A1104" s="382" t="s">
        <v>4336</v>
      </c>
      <c r="B1104" s="382" t="s">
        <v>4337</v>
      </c>
      <c r="C1104" s="382" t="s">
        <v>1846</v>
      </c>
      <c r="D1104" s="382" t="s">
        <v>594</v>
      </c>
      <c r="F1104" s="383" t="s">
        <v>13</v>
      </c>
      <c r="G1104" s="382" t="s">
        <v>2323</v>
      </c>
      <c r="H1104" s="382" t="s">
        <v>2323</v>
      </c>
      <c r="I1104" s="382" t="s">
        <v>2319</v>
      </c>
      <c r="J1104" s="382" t="s">
        <v>2324</v>
      </c>
      <c r="K1104" s="382" t="s">
        <v>1846</v>
      </c>
      <c r="L1104" s="384" t="s">
        <v>4255</v>
      </c>
    </row>
    <row r="1105" spans="1:12">
      <c r="A1105" s="382" t="s">
        <v>4338</v>
      </c>
      <c r="B1105" s="382" t="s">
        <v>4339</v>
      </c>
      <c r="C1105" s="382" t="s">
        <v>1846</v>
      </c>
      <c r="D1105" s="382" t="s">
        <v>594</v>
      </c>
      <c r="F1105" s="383" t="s">
        <v>13</v>
      </c>
      <c r="G1105" s="382" t="s">
        <v>2323</v>
      </c>
      <c r="H1105" s="382" t="s">
        <v>2323</v>
      </c>
      <c r="I1105" s="382" t="s">
        <v>2319</v>
      </c>
      <c r="J1105" s="382" t="s">
        <v>2324</v>
      </c>
      <c r="K1105" s="382" t="s">
        <v>1846</v>
      </c>
      <c r="L1105" s="384" t="s">
        <v>4255</v>
      </c>
    </row>
    <row r="1106" spans="1:12">
      <c r="A1106" s="382" t="s">
        <v>4340</v>
      </c>
      <c r="B1106" s="382" t="s">
        <v>4341</v>
      </c>
      <c r="C1106" s="382" t="s">
        <v>1846</v>
      </c>
      <c r="D1106" s="382" t="s">
        <v>594</v>
      </c>
      <c r="F1106" s="383" t="s">
        <v>13</v>
      </c>
      <c r="G1106" s="382" t="s">
        <v>2323</v>
      </c>
      <c r="H1106" s="382" t="s">
        <v>2323</v>
      </c>
      <c r="I1106" s="382" t="s">
        <v>2319</v>
      </c>
      <c r="J1106" s="382" t="s">
        <v>2324</v>
      </c>
      <c r="K1106" s="382" t="s">
        <v>1846</v>
      </c>
      <c r="L1106" s="384" t="s">
        <v>4325</v>
      </c>
    </row>
    <row r="1107" spans="1:12">
      <c r="A1107" s="382" t="s">
        <v>2080</v>
      </c>
      <c r="B1107" s="382" t="s">
        <v>2081</v>
      </c>
      <c r="C1107" s="382" t="s">
        <v>1846</v>
      </c>
      <c r="D1107" s="382" t="s">
        <v>132</v>
      </c>
      <c r="F1107" s="383" t="s">
        <v>13</v>
      </c>
      <c r="G1107" s="382" t="s">
        <v>2323</v>
      </c>
      <c r="H1107" s="382" t="s">
        <v>2323</v>
      </c>
      <c r="I1107" s="382" t="s">
        <v>2319</v>
      </c>
      <c r="J1107" s="382" t="s">
        <v>2324</v>
      </c>
      <c r="K1107" s="382" t="s">
        <v>1846</v>
      </c>
      <c r="L1107" s="384" t="s">
        <v>4325</v>
      </c>
    </row>
    <row r="1108" spans="1:12">
      <c r="A1108" s="382" t="s">
        <v>4342</v>
      </c>
      <c r="B1108" s="382" t="s">
        <v>4343</v>
      </c>
      <c r="C1108" s="382" t="s">
        <v>1621</v>
      </c>
      <c r="D1108" s="382" t="s">
        <v>4219</v>
      </c>
      <c r="F1108" s="383" t="s">
        <v>13</v>
      </c>
      <c r="G1108" s="382" t="s">
        <v>2323</v>
      </c>
      <c r="H1108" s="382" t="s">
        <v>2323</v>
      </c>
      <c r="I1108" s="382" t="s">
        <v>2319</v>
      </c>
      <c r="J1108" s="382" t="s">
        <v>2324</v>
      </c>
      <c r="K1108" s="382" t="s">
        <v>1621</v>
      </c>
      <c r="L1108" s="384" t="s">
        <v>4325</v>
      </c>
    </row>
    <row r="1109" spans="1:12">
      <c r="A1109" s="382" t="s">
        <v>4344</v>
      </c>
      <c r="B1109" s="382" t="s">
        <v>4345</v>
      </c>
      <c r="C1109" s="382" t="s">
        <v>16</v>
      </c>
      <c r="D1109" s="382" t="s">
        <v>4219</v>
      </c>
      <c r="F1109" s="383" t="s">
        <v>13</v>
      </c>
      <c r="G1109" s="382" t="s">
        <v>2323</v>
      </c>
      <c r="H1109" s="382" t="s">
        <v>2323</v>
      </c>
      <c r="I1109" s="382" t="s">
        <v>2319</v>
      </c>
      <c r="J1109" s="382" t="s">
        <v>2324</v>
      </c>
      <c r="K1109" s="382" t="s">
        <v>2346</v>
      </c>
      <c r="L1109" s="384" t="s">
        <v>4325</v>
      </c>
    </row>
    <row r="1110" spans="1:12">
      <c r="A1110" s="382" t="s">
        <v>4346</v>
      </c>
      <c r="B1110" s="382" t="s">
        <v>4347</v>
      </c>
      <c r="C1110" s="382" t="s">
        <v>1846</v>
      </c>
      <c r="D1110" s="382" t="s">
        <v>132</v>
      </c>
      <c r="F1110" s="383" t="s">
        <v>13</v>
      </c>
      <c r="G1110" s="382" t="s">
        <v>2323</v>
      </c>
      <c r="H1110" s="382" t="s">
        <v>2323</v>
      </c>
      <c r="I1110" s="382" t="s">
        <v>2319</v>
      </c>
      <c r="J1110" s="382" t="s">
        <v>2324</v>
      </c>
      <c r="K1110" s="382" t="s">
        <v>1846</v>
      </c>
      <c r="L1110" s="384" t="s">
        <v>4325</v>
      </c>
    </row>
    <row r="1111" spans="1:12">
      <c r="A1111" s="382" t="s">
        <v>224</v>
      </c>
      <c r="B1111" s="382" t="s">
        <v>225</v>
      </c>
      <c r="C1111" s="382" t="s">
        <v>101</v>
      </c>
      <c r="D1111" s="382" t="s">
        <v>4219</v>
      </c>
      <c r="F1111" s="383" t="s">
        <v>13</v>
      </c>
      <c r="G1111" s="382" t="s">
        <v>2323</v>
      </c>
      <c r="H1111" s="382" t="s">
        <v>2323</v>
      </c>
      <c r="I1111" s="382" t="s">
        <v>2319</v>
      </c>
      <c r="J1111" s="382" t="s">
        <v>2324</v>
      </c>
      <c r="K1111" s="382" t="s">
        <v>101</v>
      </c>
      <c r="L1111" s="384" t="s">
        <v>4325</v>
      </c>
    </row>
    <row r="1112" spans="1:12">
      <c r="A1112" s="382" t="s">
        <v>4348</v>
      </c>
      <c r="B1112" s="382" t="s">
        <v>4349</v>
      </c>
      <c r="C1112" s="382" t="s">
        <v>1621</v>
      </c>
      <c r="D1112" s="382" t="s">
        <v>4219</v>
      </c>
      <c r="F1112" s="383" t="s">
        <v>13</v>
      </c>
      <c r="G1112" s="382" t="s">
        <v>2323</v>
      </c>
      <c r="H1112" s="382" t="s">
        <v>2323</v>
      </c>
      <c r="I1112" s="382" t="s">
        <v>2319</v>
      </c>
      <c r="J1112" s="382" t="s">
        <v>2324</v>
      </c>
      <c r="K1112" s="382" t="s">
        <v>1621</v>
      </c>
      <c r="L1112" s="384" t="s">
        <v>4325</v>
      </c>
    </row>
    <row r="1113" spans="1:12">
      <c r="A1113" s="382" t="s">
        <v>4350</v>
      </c>
      <c r="B1113" s="382" t="s">
        <v>4351</v>
      </c>
      <c r="C1113" s="382" t="s">
        <v>101</v>
      </c>
      <c r="D1113" s="382" t="s">
        <v>4219</v>
      </c>
      <c r="F1113" s="383" t="s">
        <v>13</v>
      </c>
      <c r="G1113" s="382" t="s">
        <v>2323</v>
      </c>
      <c r="H1113" s="382" t="s">
        <v>2323</v>
      </c>
      <c r="I1113" s="382" t="s">
        <v>2319</v>
      </c>
      <c r="J1113" s="382" t="s">
        <v>2324</v>
      </c>
      <c r="K1113" s="382" t="s">
        <v>101</v>
      </c>
      <c r="L1113" s="384" t="s">
        <v>4325</v>
      </c>
    </row>
    <row r="1114" spans="1:12">
      <c r="A1114" s="382" t="s">
        <v>4352</v>
      </c>
      <c r="B1114" s="382" t="s">
        <v>4353</v>
      </c>
      <c r="C1114" s="382" t="s">
        <v>1846</v>
      </c>
      <c r="D1114" s="382" t="s">
        <v>4354</v>
      </c>
      <c r="F1114" s="383" t="s">
        <v>13</v>
      </c>
      <c r="G1114" s="382" t="s">
        <v>2323</v>
      </c>
      <c r="H1114" s="382" t="s">
        <v>2323</v>
      </c>
      <c r="I1114" s="382" t="s">
        <v>2319</v>
      </c>
      <c r="J1114" s="382" t="s">
        <v>2324</v>
      </c>
      <c r="K1114" s="382" t="s">
        <v>1846</v>
      </c>
      <c r="L1114" s="384" t="s">
        <v>4325</v>
      </c>
    </row>
    <row r="1115" spans="1:12">
      <c r="A1115" s="382" t="s">
        <v>4355</v>
      </c>
      <c r="B1115" s="382" t="s">
        <v>4356</v>
      </c>
      <c r="C1115" s="382" t="s">
        <v>354</v>
      </c>
      <c r="D1115" s="382" t="s">
        <v>4219</v>
      </c>
      <c r="F1115" s="383" t="s">
        <v>13</v>
      </c>
      <c r="G1115" s="382" t="s">
        <v>2323</v>
      </c>
      <c r="H1115" s="382" t="s">
        <v>2323</v>
      </c>
      <c r="I1115" s="382" t="s">
        <v>2319</v>
      </c>
      <c r="J1115" s="382" t="s">
        <v>2320</v>
      </c>
      <c r="K1115" s="382" t="s">
        <v>2330</v>
      </c>
      <c r="L1115" s="384" t="s">
        <v>4325</v>
      </c>
    </row>
    <row r="1116" spans="1:12">
      <c r="A1116" s="382" t="s">
        <v>4357</v>
      </c>
      <c r="B1116" s="382" t="s">
        <v>4358</v>
      </c>
      <c r="C1116" s="382" t="s">
        <v>2336</v>
      </c>
      <c r="D1116" s="382" t="s">
        <v>132</v>
      </c>
      <c r="E1116" s="382" t="s">
        <v>2337</v>
      </c>
      <c r="F1116" s="383" t="s">
        <v>2337</v>
      </c>
      <c r="G1116" s="382" t="s">
        <v>2319</v>
      </c>
      <c r="H1116" s="382" t="s">
        <v>2323</v>
      </c>
      <c r="I1116" s="382" t="s">
        <v>2319</v>
      </c>
      <c r="J1116" s="382" t="s">
        <v>2324</v>
      </c>
      <c r="K1116" s="382" t="s">
        <v>16</v>
      </c>
      <c r="L1116" s="384" t="s">
        <v>4325</v>
      </c>
    </row>
    <row r="1117" spans="1:12">
      <c r="A1117" s="382" t="s">
        <v>4359</v>
      </c>
      <c r="B1117" s="382" t="s">
        <v>4360</v>
      </c>
      <c r="C1117" s="382" t="s">
        <v>1133</v>
      </c>
      <c r="D1117" s="382" t="s">
        <v>2317</v>
      </c>
      <c r="E1117" s="382" t="s">
        <v>2569</v>
      </c>
      <c r="F1117" s="383" t="s">
        <v>2570</v>
      </c>
      <c r="G1117" s="382" t="s">
        <v>2319</v>
      </c>
      <c r="H1117" s="382" t="s">
        <v>2319</v>
      </c>
      <c r="I1117" s="382" t="s">
        <v>2323</v>
      </c>
      <c r="J1117" s="382" t="s">
        <v>2571</v>
      </c>
      <c r="K1117" s="382" t="s">
        <v>1133</v>
      </c>
    </row>
    <row r="1118" spans="1:12">
      <c r="A1118" s="382" t="s">
        <v>4361</v>
      </c>
      <c r="B1118" s="382" t="s">
        <v>4362</v>
      </c>
      <c r="C1118" s="382" t="s">
        <v>810</v>
      </c>
      <c r="D1118" s="382" t="s">
        <v>132</v>
      </c>
      <c r="F1118" s="383" t="s">
        <v>13</v>
      </c>
      <c r="G1118" s="382" t="s">
        <v>2323</v>
      </c>
      <c r="H1118" s="382" t="s">
        <v>2323</v>
      </c>
      <c r="I1118" s="382" t="s">
        <v>2319</v>
      </c>
      <c r="J1118" s="382" t="s">
        <v>2324</v>
      </c>
      <c r="K1118" s="382" t="s">
        <v>810</v>
      </c>
      <c r="L1118" s="384" t="s">
        <v>4325</v>
      </c>
    </row>
    <row r="1119" spans="1:12">
      <c r="A1119" s="382" t="s">
        <v>4363</v>
      </c>
      <c r="B1119" s="382" t="s">
        <v>4364</v>
      </c>
      <c r="C1119" s="382" t="s">
        <v>957</v>
      </c>
      <c r="D1119" s="382" t="s">
        <v>2333</v>
      </c>
      <c r="F1119" s="383" t="s">
        <v>13</v>
      </c>
      <c r="G1119" s="382" t="s">
        <v>2323</v>
      </c>
      <c r="H1119" s="382" t="s">
        <v>2323</v>
      </c>
      <c r="I1119" s="382" t="s">
        <v>2319</v>
      </c>
      <c r="J1119" s="382" t="s">
        <v>2324</v>
      </c>
      <c r="K1119" s="382" t="s">
        <v>957</v>
      </c>
      <c r="L1119" s="384" t="s">
        <v>4325</v>
      </c>
    </row>
    <row r="1120" spans="1:12">
      <c r="A1120" s="382" t="s">
        <v>4365</v>
      </c>
      <c r="B1120" s="382" t="s">
        <v>4366</v>
      </c>
      <c r="C1120" s="382" t="s">
        <v>957</v>
      </c>
      <c r="D1120" s="382" t="s">
        <v>2317</v>
      </c>
      <c r="F1120" s="383" t="s">
        <v>13</v>
      </c>
      <c r="G1120" s="382" t="s">
        <v>2323</v>
      </c>
      <c r="H1120" s="382" t="s">
        <v>2323</v>
      </c>
      <c r="I1120" s="382" t="s">
        <v>2319</v>
      </c>
      <c r="J1120" s="382" t="s">
        <v>2320</v>
      </c>
      <c r="K1120" s="382" t="s">
        <v>2354</v>
      </c>
      <c r="L1120" s="384" t="s">
        <v>4325</v>
      </c>
    </row>
    <row r="1121" spans="1:12">
      <c r="A1121" s="382" t="s">
        <v>4367</v>
      </c>
      <c r="B1121" s="382" t="s">
        <v>4368</v>
      </c>
      <c r="C1121" s="382" t="s">
        <v>101</v>
      </c>
      <c r="D1121" s="382" t="s">
        <v>2317</v>
      </c>
      <c r="F1121" s="383" t="s">
        <v>13</v>
      </c>
      <c r="G1121" s="382" t="s">
        <v>2323</v>
      </c>
      <c r="H1121" s="382" t="s">
        <v>2323</v>
      </c>
      <c r="I1121" s="382" t="s">
        <v>2319</v>
      </c>
      <c r="J1121" s="382" t="s">
        <v>2324</v>
      </c>
      <c r="K1121" s="382" t="s">
        <v>101</v>
      </c>
      <c r="L1121" s="384" t="s">
        <v>4325</v>
      </c>
    </row>
    <row r="1122" spans="1:12">
      <c r="A1122" s="382" t="s">
        <v>4369</v>
      </c>
      <c r="B1122" s="382" t="s">
        <v>4370</v>
      </c>
      <c r="C1122" s="382" t="s">
        <v>101</v>
      </c>
      <c r="D1122" s="382" t="s">
        <v>2317</v>
      </c>
      <c r="F1122" s="383" t="s">
        <v>13</v>
      </c>
      <c r="G1122" s="382" t="s">
        <v>2323</v>
      </c>
      <c r="H1122" s="382" t="s">
        <v>2323</v>
      </c>
      <c r="I1122" s="382" t="s">
        <v>2319</v>
      </c>
      <c r="J1122" s="382" t="s">
        <v>2324</v>
      </c>
      <c r="K1122" s="382" t="s">
        <v>101</v>
      </c>
      <c r="L1122" s="384" t="s">
        <v>4325</v>
      </c>
    </row>
    <row r="1123" spans="1:12">
      <c r="A1123" s="382" t="s">
        <v>1017</v>
      </c>
      <c r="B1123" s="382" t="s">
        <v>4371</v>
      </c>
      <c r="C1123" s="382" t="s">
        <v>957</v>
      </c>
      <c r="D1123" s="382" t="s">
        <v>2317</v>
      </c>
      <c r="F1123" s="383" t="s">
        <v>13</v>
      </c>
      <c r="G1123" s="382" t="s">
        <v>2323</v>
      </c>
      <c r="H1123" s="382" t="s">
        <v>2323</v>
      </c>
      <c r="I1123" s="382" t="s">
        <v>2319</v>
      </c>
      <c r="J1123" s="382" t="s">
        <v>2324</v>
      </c>
      <c r="K1123" s="382" t="s">
        <v>957</v>
      </c>
      <c r="L1123" s="384" t="s">
        <v>4325</v>
      </c>
    </row>
    <row r="1124" spans="1:12">
      <c r="A1124" s="382" t="s">
        <v>370</v>
      </c>
      <c r="B1124" s="382" t="s">
        <v>371</v>
      </c>
      <c r="C1124" s="382" t="s">
        <v>354</v>
      </c>
      <c r="D1124" s="382" t="s">
        <v>373</v>
      </c>
      <c r="F1124" s="383" t="s">
        <v>13</v>
      </c>
      <c r="G1124" s="382" t="s">
        <v>2323</v>
      </c>
      <c r="H1124" s="382" t="s">
        <v>2323</v>
      </c>
      <c r="I1124" s="382" t="s">
        <v>2319</v>
      </c>
      <c r="J1124" s="382" t="s">
        <v>2320</v>
      </c>
      <c r="K1124" s="382" t="s">
        <v>2330</v>
      </c>
      <c r="L1124" s="384" t="s">
        <v>4325</v>
      </c>
    </row>
    <row r="1125" spans="1:12">
      <c r="A1125" s="382" t="s">
        <v>4372</v>
      </c>
      <c r="B1125" s="382" t="s">
        <v>4373</v>
      </c>
      <c r="C1125" s="382" t="s">
        <v>590</v>
      </c>
      <c r="D1125" s="382" t="s">
        <v>2329</v>
      </c>
      <c r="F1125" s="383" t="s">
        <v>13</v>
      </c>
      <c r="G1125" s="382" t="s">
        <v>2323</v>
      </c>
      <c r="H1125" s="382" t="s">
        <v>2323</v>
      </c>
      <c r="I1125" s="382" t="s">
        <v>2319</v>
      </c>
      <c r="J1125" s="382" t="s">
        <v>2324</v>
      </c>
      <c r="K1125" s="382" t="s">
        <v>590</v>
      </c>
      <c r="L1125" s="384" t="s">
        <v>4325</v>
      </c>
    </row>
    <row r="1126" spans="1:12">
      <c r="A1126" s="382" t="s">
        <v>4374</v>
      </c>
      <c r="B1126" s="382" t="s">
        <v>4375</v>
      </c>
      <c r="C1126" s="382" t="s">
        <v>1621</v>
      </c>
      <c r="D1126" s="382" t="s">
        <v>220</v>
      </c>
      <c r="F1126" s="383" t="s">
        <v>13</v>
      </c>
      <c r="G1126" s="382" t="s">
        <v>2323</v>
      </c>
      <c r="H1126" s="382" t="s">
        <v>2323</v>
      </c>
      <c r="I1126" s="382" t="s">
        <v>2319</v>
      </c>
      <c r="J1126" s="382" t="s">
        <v>2324</v>
      </c>
      <c r="K1126" s="382" t="s">
        <v>1621</v>
      </c>
      <c r="L1126" s="384" t="s">
        <v>4325</v>
      </c>
    </row>
    <row r="1127" spans="1:12">
      <c r="A1127" s="382" t="s">
        <v>4376</v>
      </c>
      <c r="B1127" s="382" t="s">
        <v>4377</v>
      </c>
      <c r="C1127" s="382" t="s">
        <v>101</v>
      </c>
      <c r="D1127" s="382" t="s">
        <v>220</v>
      </c>
      <c r="F1127" s="383" t="s">
        <v>13</v>
      </c>
      <c r="G1127" s="382" t="s">
        <v>2323</v>
      </c>
      <c r="H1127" s="382" t="s">
        <v>2323</v>
      </c>
      <c r="I1127" s="382" t="s">
        <v>2319</v>
      </c>
      <c r="J1127" s="382" t="s">
        <v>2324</v>
      </c>
      <c r="K1127" s="382" t="s">
        <v>101</v>
      </c>
      <c r="L1127" s="384" t="s">
        <v>4325</v>
      </c>
    </row>
    <row r="1128" spans="1:12">
      <c r="A1128" s="382" t="s">
        <v>4378</v>
      </c>
      <c r="B1128" s="382" t="s">
        <v>4379</v>
      </c>
      <c r="C1128" s="382" t="s">
        <v>2316</v>
      </c>
      <c r="D1128" s="382" t="s">
        <v>2317</v>
      </c>
      <c r="E1128" s="382" t="s">
        <v>2569</v>
      </c>
      <c r="F1128" s="383" t="s">
        <v>2570</v>
      </c>
      <c r="G1128" s="382" t="s">
        <v>2319</v>
      </c>
      <c r="H1128" s="382" t="s">
        <v>2319</v>
      </c>
      <c r="I1128" s="382" t="s">
        <v>2323</v>
      </c>
      <c r="J1128" s="382" t="s">
        <v>2571</v>
      </c>
      <c r="K1128" s="382" t="s">
        <v>1133</v>
      </c>
    </row>
    <row r="1129" spans="1:12">
      <c r="A1129" s="382" t="s">
        <v>4380</v>
      </c>
      <c r="B1129" s="382" t="s">
        <v>4381</v>
      </c>
      <c r="C1129" s="382" t="s">
        <v>1621</v>
      </c>
      <c r="D1129" s="382" t="s">
        <v>352</v>
      </c>
      <c r="F1129" s="383" t="s">
        <v>13</v>
      </c>
      <c r="G1129" s="382" t="s">
        <v>2323</v>
      </c>
      <c r="H1129" s="382" t="s">
        <v>2323</v>
      </c>
      <c r="I1129" s="382" t="s">
        <v>2319</v>
      </c>
      <c r="J1129" s="382" t="s">
        <v>2324</v>
      </c>
      <c r="K1129" s="382" t="s">
        <v>1621</v>
      </c>
      <c r="L1129" s="384" t="s">
        <v>4325</v>
      </c>
    </row>
    <row r="1130" spans="1:12">
      <c r="A1130" s="382" t="s">
        <v>4382</v>
      </c>
      <c r="B1130" s="382" t="s">
        <v>4383</v>
      </c>
      <c r="C1130" s="382" t="s">
        <v>101</v>
      </c>
      <c r="D1130" s="382" t="s">
        <v>2317</v>
      </c>
      <c r="F1130" s="383" t="s">
        <v>13</v>
      </c>
      <c r="G1130" s="382" t="s">
        <v>2323</v>
      </c>
      <c r="H1130" s="382" t="s">
        <v>2323</v>
      </c>
      <c r="I1130" s="382" t="s">
        <v>2319</v>
      </c>
      <c r="J1130" s="382" t="s">
        <v>2324</v>
      </c>
      <c r="K1130" s="382" t="s">
        <v>101</v>
      </c>
      <c r="L1130" s="384" t="s">
        <v>4325</v>
      </c>
    </row>
    <row r="1131" spans="1:12">
      <c r="A1131" s="382" t="s">
        <v>4384</v>
      </c>
      <c r="B1131" s="382" t="s">
        <v>4385</v>
      </c>
      <c r="C1131" s="382" t="s">
        <v>544</v>
      </c>
      <c r="D1131" s="382" t="s">
        <v>2329</v>
      </c>
      <c r="F1131" s="383" t="s">
        <v>13</v>
      </c>
      <c r="G1131" s="382" t="s">
        <v>2323</v>
      </c>
      <c r="H1131" s="382" t="s">
        <v>2323</v>
      </c>
      <c r="I1131" s="382" t="s">
        <v>2319</v>
      </c>
      <c r="J1131" s="382" t="s">
        <v>2324</v>
      </c>
      <c r="K1131" s="382" t="s">
        <v>544</v>
      </c>
      <c r="L1131" s="384" t="s">
        <v>4292</v>
      </c>
    </row>
    <row r="1132" spans="1:12">
      <c r="A1132" s="382" t="s">
        <v>4386</v>
      </c>
      <c r="B1132" s="382" t="s">
        <v>4387</v>
      </c>
      <c r="C1132" s="382" t="s">
        <v>1621</v>
      </c>
      <c r="D1132" s="382" t="s">
        <v>2943</v>
      </c>
      <c r="E1132" s="382" t="s">
        <v>19</v>
      </c>
      <c r="F1132" s="383" t="s">
        <v>24</v>
      </c>
      <c r="G1132" s="382" t="s">
        <v>2319</v>
      </c>
      <c r="H1132" s="382" t="s">
        <v>2319</v>
      </c>
      <c r="I1132" s="382" t="s">
        <v>2323</v>
      </c>
      <c r="J1132" s="382" t="s">
        <v>2320</v>
      </c>
      <c r="K1132" s="382" t="s">
        <v>1621</v>
      </c>
      <c r="L1132" s="384" t="s">
        <v>4388</v>
      </c>
    </row>
    <row r="1133" spans="1:12">
      <c r="A1133" s="382" t="s">
        <v>1021</v>
      </c>
      <c r="B1133" s="382" t="s">
        <v>1022</v>
      </c>
      <c r="C1133" s="382" t="s">
        <v>957</v>
      </c>
      <c r="D1133" s="382" t="s">
        <v>594</v>
      </c>
      <c r="F1133" s="383" t="s">
        <v>13</v>
      </c>
      <c r="G1133" s="382" t="s">
        <v>2323</v>
      </c>
      <c r="H1133" s="382" t="s">
        <v>2323</v>
      </c>
      <c r="I1133" s="382" t="s">
        <v>2319</v>
      </c>
      <c r="J1133" s="382" t="s">
        <v>2320</v>
      </c>
      <c r="K1133" s="382" t="s">
        <v>1846</v>
      </c>
      <c r="L1133" s="384" t="s">
        <v>4292</v>
      </c>
    </row>
    <row r="1134" spans="1:12">
      <c r="A1134" s="382" t="s">
        <v>4389</v>
      </c>
      <c r="B1134" s="382" t="s">
        <v>4390</v>
      </c>
      <c r="C1134" s="382" t="s">
        <v>101</v>
      </c>
      <c r="D1134" s="382" t="s">
        <v>2329</v>
      </c>
      <c r="F1134" s="383" t="s">
        <v>13</v>
      </c>
      <c r="G1134" s="382" t="s">
        <v>2323</v>
      </c>
      <c r="H1134" s="382" t="s">
        <v>2323</v>
      </c>
      <c r="I1134" s="382" t="s">
        <v>2319</v>
      </c>
      <c r="J1134" s="382" t="s">
        <v>2324</v>
      </c>
      <c r="K1134" s="382" t="s">
        <v>101</v>
      </c>
      <c r="L1134" s="384" t="s">
        <v>4292</v>
      </c>
    </row>
    <row r="1135" spans="1:12">
      <c r="A1135" s="382" t="s">
        <v>4391</v>
      </c>
      <c r="B1135" s="382" t="s">
        <v>4392</v>
      </c>
      <c r="C1135" s="382" t="s">
        <v>1621</v>
      </c>
      <c r="D1135" s="382" t="s">
        <v>2333</v>
      </c>
      <c r="F1135" s="383" t="s">
        <v>13</v>
      </c>
      <c r="G1135" s="382" t="s">
        <v>2323</v>
      </c>
      <c r="H1135" s="382" t="s">
        <v>2323</v>
      </c>
      <c r="I1135" s="382" t="s">
        <v>2319</v>
      </c>
      <c r="J1135" s="382" t="s">
        <v>2324</v>
      </c>
      <c r="K1135" s="382" t="s">
        <v>1621</v>
      </c>
      <c r="L1135" s="384" t="s">
        <v>4292</v>
      </c>
    </row>
    <row r="1136" spans="1:12">
      <c r="A1136" s="382" t="s">
        <v>4393</v>
      </c>
      <c r="B1136" s="382" t="s">
        <v>4394</v>
      </c>
      <c r="C1136" s="382" t="s">
        <v>354</v>
      </c>
      <c r="D1136" s="382" t="s">
        <v>594</v>
      </c>
      <c r="F1136" s="383" t="s">
        <v>13</v>
      </c>
      <c r="G1136" s="382" t="s">
        <v>2323</v>
      </c>
      <c r="H1136" s="382" t="s">
        <v>2323</v>
      </c>
      <c r="I1136" s="382" t="s">
        <v>2319</v>
      </c>
      <c r="J1136" s="382" t="s">
        <v>2320</v>
      </c>
      <c r="K1136" s="382" t="s">
        <v>2330</v>
      </c>
      <c r="L1136" s="384" t="s">
        <v>4292</v>
      </c>
    </row>
    <row r="1137" spans="1:12">
      <c r="A1137" s="382" t="s">
        <v>4395</v>
      </c>
      <c r="B1137" s="382" t="s">
        <v>4396</v>
      </c>
      <c r="C1137" s="382" t="s">
        <v>810</v>
      </c>
      <c r="D1137" s="382" t="s">
        <v>4219</v>
      </c>
      <c r="E1137" s="382" t="s">
        <v>2367</v>
      </c>
      <c r="F1137" s="383" t="s">
        <v>24</v>
      </c>
      <c r="G1137" s="382" t="s">
        <v>2319</v>
      </c>
      <c r="H1137" s="382" t="s">
        <v>2323</v>
      </c>
      <c r="I1137" s="382" t="s">
        <v>2319</v>
      </c>
      <c r="J1137" s="382" t="s">
        <v>2338</v>
      </c>
      <c r="K1137" s="382" t="s">
        <v>810</v>
      </c>
      <c r="L1137" s="384" t="s">
        <v>4397</v>
      </c>
    </row>
    <row r="1138" spans="1:12">
      <c r="A1138" s="382" t="s">
        <v>4398</v>
      </c>
      <c r="B1138" s="382" t="s">
        <v>4399</v>
      </c>
      <c r="C1138" s="382" t="s">
        <v>1846</v>
      </c>
      <c r="D1138" s="382" t="s">
        <v>132</v>
      </c>
      <c r="F1138" s="383" t="s">
        <v>13</v>
      </c>
      <c r="G1138" s="382" t="s">
        <v>2323</v>
      </c>
      <c r="H1138" s="382" t="s">
        <v>2323</v>
      </c>
      <c r="I1138" s="382" t="s">
        <v>2319</v>
      </c>
      <c r="J1138" s="382" t="s">
        <v>2324</v>
      </c>
      <c r="K1138" s="382" t="s">
        <v>1846</v>
      </c>
      <c r="L1138" s="384" t="s">
        <v>4292</v>
      </c>
    </row>
    <row r="1139" spans="1:12">
      <c r="A1139" s="382" t="s">
        <v>4400</v>
      </c>
      <c r="B1139" s="382" t="s">
        <v>4401</v>
      </c>
      <c r="C1139" s="382" t="s">
        <v>1846</v>
      </c>
      <c r="D1139" s="382" t="s">
        <v>594</v>
      </c>
      <c r="F1139" s="383" t="s">
        <v>13</v>
      </c>
      <c r="G1139" s="382" t="s">
        <v>2323</v>
      </c>
      <c r="H1139" s="382" t="s">
        <v>2323</v>
      </c>
      <c r="I1139" s="382" t="s">
        <v>2319</v>
      </c>
      <c r="J1139" s="382" t="s">
        <v>2324</v>
      </c>
      <c r="K1139" s="382" t="s">
        <v>1846</v>
      </c>
      <c r="L1139" s="384" t="s">
        <v>4292</v>
      </c>
    </row>
    <row r="1140" spans="1:12">
      <c r="A1140" s="382" t="s">
        <v>1691</v>
      </c>
      <c r="B1140" s="382" t="s">
        <v>1692</v>
      </c>
      <c r="C1140" s="382" t="s">
        <v>1621</v>
      </c>
      <c r="D1140" s="382" t="s">
        <v>4101</v>
      </c>
      <c r="F1140" s="383" t="s">
        <v>13</v>
      </c>
      <c r="G1140" s="382" t="s">
        <v>2323</v>
      </c>
      <c r="H1140" s="382" t="s">
        <v>2323</v>
      </c>
      <c r="I1140" s="382" t="s">
        <v>2319</v>
      </c>
      <c r="J1140" s="382" t="s">
        <v>2324</v>
      </c>
      <c r="K1140" s="382" t="s">
        <v>1621</v>
      </c>
      <c r="L1140" s="384" t="s">
        <v>4292</v>
      </c>
    </row>
    <row r="1141" spans="1:12">
      <c r="A1141" s="382" t="s">
        <v>4402</v>
      </c>
      <c r="B1141" s="382" t="s">
        <v>4403</v>
      </c>
      <c r="C1141" s="382" t="s">
        <v>1846</v>
      </c>
      <c r="D1141" s="382" t="s">
        <v>132</v>
      </c>
      <c r="F1141" s="383" t="s">
        <v>13</v>
      </c>
      <c r="G1141" s="382" t="s">
        <v>2323</v>
      </c>
      <c r="H1141" s="382" t="s">
        <v>2323</v>
      </c>
      <c r="I1141" s="382" t="s">
        <v>2319</v>
      </c>
      <c r="J1141" s="382" t="s">
        <v>2324</v>
      </c>
      <c r="K1141" s="382" t="s">
        <v>1846</v>
      </c>
    </row>
    <row r="1142" spans="1:12">
      <c r="A1142" s="382" t="s">
        <v>4404</v>
      </c>
      <c r="B1142" s="382" t="s">
        <v>4405</v>
      </c>
      <c r="C1142" s="382" t="s">
        <v>1621</v>
      </c>
      <c r="D1142" s="382" t="s">
        <v>594</v>
      </c>
      <c r="F1142" s="383" t="s">
        <v>13</v>
      </c>
      <c r="G1142" s="382" t="s">
        <v>2323</v>
      </c>
      <c r="H1142" s="382" t="s">
        <v>2323</v>
      </c>
      <c r="I1142" s="382" t="s">
        <v>2319</v>
      </c>
      <c r="J1142" s="382" t="s">
        <v>2324</v>
      </c>
      <c r="K1142" s="382" t="s">
        <v>1621</v>
      </c>
      <c r="L1142" s="384" t="s">
        <v>4292</v>
      </c>
    </row>
    <row r="1143" spans="1:12">
      <c r="A1143" s="382" t="s">
        <v>4406</v>
      </c>
      <c r="B1143" s="382" t="s">
        <v>4407</v>
      </c>
      <c r="C1143" s="382" t="s">
        <v>16</v>
      </c>
      <c r="D1143" s="382" t="s">
        <v>4219</v>
      </c>
      <c r="F1143" s="383" t="s">
        <v>13</v>
      </c>
      <c r="G1143" s="382" t="s">
        <v>2323</v>
      </c>
      <c r="H1143" s="382" t="s">
        <v>2323</v>
      </c>
      <c r="I1143" s="382" t="s">
        <v>2319</v>
      </c>
      <c r="J1143" s="382" t="s">
        <v>2324</v>
      </c>
      <c r="K1143" s="382" t="s">
        <v>16</v>
      </c>
      <c r="L1143" s="384" t="s">
        <v>4292</v>
      </c>
    </row>
    <row r="1144" spans="1:12">
      <c r="A1144" s="382" t="s">
        <v>4408</v>
      </c>
      <c r="B1144" s="382" t="s">
        <v>4409</v>
      </c>
      <c r="C1144" s="382" t="s">
        <v>957</v>
      </c>
      <c r="D1144" s="382" t="s">
        <v>132</v>
      </c>
      <c r="F1144" s="383" t="s">
        <v>13</v>
      </c>
      <c r="G1144" s="382" t="s">
        <v>2323</v>
      </c>
      <c r="H1144" s="382" t="s">
        <v>2323</v>
      </c>
      <c r="I1144" s="382" t="s">
        <v>2319</v>
      </c>
      <c r="J1144" s="382" t="s">
        <v>2324</v>
      </c>
      <c r="K1144" s="382" t="s">
        <v>957</v>
      </c>
      <c r="L1144" s="384" t="s">
        <v>4292</v>
      </c>
    </row>
    <row r="1145" spans="1:12">
      <c r="A1145" s="382" t="s">
        <v>4410</v>
      </c>
      <c r="B1145" s="382" t="s">
        <v>4411</v>
      </c>
      <c r="C1145" s="382" t="s">
        <v>1846</v>
      </c>
      <c r="D1145" s="382" t="s">
        <v>132</v>
      </c>
      <c r="F1145" s="383" t="s">
        <v>13</v>
      </c>
      <c r="G1145" s="382" t="s">
        <v>2323</v>
      </c>
      <c r="H1145" s="382" t="s">
        <v>2323</v>
      </c>
      <c r="I1145" s="382" t="s">
        <v>2319</v>
      </c>
      <c r="J1145" s="382" t="s">
        <v>2324</v>
      </c>
      <c r="K1145" s="382" t="s">
        <v>1846</v>
      </c>
      <c r="L1145" s="384" t="s">
        <v>4292</v>
      </c>
    </row>
    <row r="1146" spans="1:12">
      <c r="A1146" s="382" t="s">
        <v>229</v>
      </c>
      <c r="B1146" s="382" t="s">
        <v>230</v>
      </c>
      <c r="C1146" s="382" t="s">
        <v>101</v>
      </c>
      <c r="D1146" s="382" t="s">
        <v>220</v>
      </c>
      <c r="F1146" s="383" t="s">
        <v>13</v>
      </c>
      <c r="G1146" s="382" t="s">
        <v>2323</v>
      </c>
      <c r="H1146" s="382" t="s">
        <v>2323</v>
      </c>
      <c r="I1146" s="382" t="s">
        <v>2319</v>
      </c>
      <c r="J1146" s="382" t="s">
        <v>2324</v>
      </c>
      <c r="K1146" s="382" t="s">
        <v>101</v>
      </c>
      <c r="L1146" s="384" t="s">
        <v>4292</v>
      </c>
    </row>
    <row r="1147" spans="1:12">
      <c r="A1147" s="382" t="s">
        <v>4412</v>
      </c>
      <c r="B1147" s="382" t="s">
        <v>4413</v>
      </c>
      <c r="C1147" s="382" t="s">
        <v>1846</v>
      </c>
      <c r="D1147" s="382" t="s">
        <v>594</v>
      </c>
      <c r="F1147" s="383" t="s">
        <v>13</v>
      </c>
      <c r="G1147" s="382" t="s">
        <v>2323</v>
      </c>
      <c r="H1147" s="382" t="s">
        <v>2323</v>
      </c>
      <c r="I1147" s="382" t="s">
        <v>2319</v>
      </c>
      <c r="J1147" s="382" t="s">
        <v>2324</v>
      </c>
      <c r="K1147" s="382" t="s">
        <v>1846</v>
      </c>
      <c r="L1147" s="384" t="s">
        <v>4292</v>
      </c>
    </row>
    <row r="1148" spans="1:12">
      <c r="A1148" s="382" t="s">
        <v>4414</v>
      </c>
      <c r="B1148" s="382" t="s">
        <v>4415</v>
      </c>
      <c r="C1148" s="382" t="s">
        <v>1846</v>
      </c>
      <c r="D1148" s="382" t="s">
        <v>132</v>
      </c>
      <c r="F1148" s="383" t="s">
        <v>13</v>
      </c>
      <c r="G1148" s="382" t="s">
        <v>2323</v>
      </c>
      <c r="H1148" s="382" t="s">
        <v>2323</v>
      </c>
      <c r="I1148" s="382" t="s">
        <v>2319</v>
      </c>
      <c r="J1148" s="382" t="s">
        <v>2324</v>
      </c>
      <c r="K1148" s="382" t="s">
        <v>1846</v>
      </c>
      <c r="L1148" s="384" t="s">
        <v>4292</v>
      </c>
    </row>
    <row r="1149" spans="1:12">
      <c r="A1149" s="382" t="s">
        <v>4416</v>
      </c>
      <c r="B1149" s="382" t="s">
        <v>4417</v>
      </c>
      <c r="C1149" s="382" t="s">
        <v>1846</v>
      </c>
      <c r="D1149" s="382" t="s">
        <v>594</v>
      </c>
      <c r="F1149" s="383" t="s">
        <v>13</v>
      </c>
      <c r="G1149" s="382" t="s">
        <v>2323</v>
      </c>
      <c r="H1149" s="382" t="s">
        <v>2323</v>
      </c>
      <c r="I1149" s="382" t="s">
        <v>2319</v>
      </c>
      <c r="J1149" s="382" t="s">
        <v>2324</v>
      </c>
      <c r="K1149" s="382" t="s">
        <v>1846</v>
      </c>
      <c r="L1149" s="384" t="s">
        <v>4292</v>
      </c>
    </row>
    <row r="1150" spans="1:12">
      <c r="A1150" s="382" t="s">
        <v>4418</v>
      </c>
      <c r="B1150" s="382" t="s">
        <v>4419</v>
      </c>
      <c r="C1150" s="382" t="s">
        <v>101</v>
      </c>
      <c r="D1150" s="382" t="s">
        <v>4219</v>
      </c>
      <c r="F1150" s="383" t="s">
        <v>13</v>
      </c>
      <c r="G1150" s="382" t="s">
        <v>2323</v>
      </c>
      <c r="H1150" s="382" t="s">
        <v>2323</v>
      </c>
      <c r="I1150" s="382" t="s">
        <v>2319</v>
      </c>
      <c r="J1150" s="382" t="s">
        <v>2324</v>
      </c>
      <c r="K1150" s="382" t="s">
        <v>101</v>
      </c>
      <c r="L1150" s="384" t="s">
        <v>4397</v>
      </c>
    </row>
    <row r="1151" spans="1:12">
      <c r="A1151" s="382" t="s">
        <v>4420</v>
      </c>
      <c r="B1151" s="382" t="s">
        <v>4421</v>
      </c>
      <c r="C1151" s="382" t="s">
        <v>590</v>
      </c>
      <c r="D1151" s="382" t="s">
        <v>220</v>
      </c>
      <c r="F1151" s="383" t="s">
        <v>13</v>
      </c>
      <c r="G1151" s="382" t="s">
        <v>2323</v>
      </c>
      <c r="H1151" s="382" t="s">
        <v>2323</v>
      </c>
      <c r="I1151" s="382" t="s">
        <v>2319</v>
      </c>
      <c r="J1151" s="382" t="s">
        <v>2324</v>
      </c>
      <c r="K1151" s="382" t="s">
        <v>590</v>
      </c>
      <c r="L1151" s="384" t="s">
        <v>4292</v>
      </c>
    </row>
    <row r="1152" spans="1:12">
      <c r="A1152" s="382" t="s">
        <v>4422</v>
      </c>
      <c r="B1152" s="382" t="s">
        <v>4423</v>
      </c>
      <c r="C1152" s="382" t="s">
        <v>1133</v>
      </c>
      <c r="D1152" s="382" t="s">
        <v>2329</v>
      </c>
      <c r="F1152" s="383" t="s">
        <v>13</v>
      </c>
      <c r="G1152" s="382" t="s">
        <v>2323</v>
      </c>
      <c r="H1152" s="382" t="s">
        <v>2323</v>
      </c>
      <c r="I1152" s="382" t="s">
        <v>2319</v>
      </c>
      <c r="J1152" s="382" t="s">
        <v>2324</v>
      </c>
      <c r="K1152" s="382" t="s">
        <v>1133</v>
      </c>
      <c r="L1152" s="384" t="s">
        <v>4424</v>
      </c>
    </row>
    <row r="1153" spans="1:12">
      <c r="A1153" s="382" t="s">
        <v>1695</v>
      </c>
      <c r="B1153" s="382" t="s">
        <v>4425</v>
      </c>
      <c r="C1153" s="382" t="s">
        <v>1621</v>
      </c>
      <c r="D1153" s="382" t="s">
        <v>2317</v>
      </c>
      <c r="F1153" s="383" t="s">
        <v>13</v>
      </c>
      <c r="G1153" s="382" t="s">
        <v>2323</v>
      </c>
      <c r="H1153" s="382" t="s">
        <v>2323</v>
      </c>
      <c r="I1153" s="382" t="s">
        <v>2319</v>
      </c>
      <c r="J1153" s="382" t="s">
        <v>2324</v>
      </c>
      <c r="K1153" s="382" t="s">
        <v>1621</v>
      </c>
      <c r="L1153" s="384" t="s">
        <v>4397</v>
      </c>
    </row>
    <row r="1154" spans="1:12">
      <c r="A1154" s="382" t="s">
        <v>4426</v>
      </c>
      <c r="B1154" s="382" t="s">
        <v>4427</v>
      </c>
      <c r="C1154" s="382" t="s">
        <v>354</v>
      </c>
      <c r="D1154" s="382" t="s">
        <v>220</v>
      </c>
      <c r="F1154" s="383" t="s">
        <v>13</v>
      </c>
      <c r="G1154" s="382" t="s">
        <v>2323</v>
      </c>
      <c r="H1154" s="382" t="s">
        <v>2323</v>
      </c>
      <c r="I1154" s="382" t="s">
        <v>2319</v>
      </c>
      <c r="J1154" s="382" t="s">
        <v>2320</v>
      </c>
      <c r="K1154" s="382" t="s">
        <v>2330</v>
      </c>
      <c r="L1154" s="384" t="s">
        <v>4397</v>
      </c>
    </row>
    <row r="1155" spans="1:12">
      <c r="A1155" s="382" t="s">
        <v>4428</v>
      </c>
      <c r="B1155" s="382" t="s">
        <v>4429</v>
      </c>
      <c r="C1155" s="382" t="s">
        <v>16</v>
      </c>
      <c r="D1155" s="382" t="s">
        <v>2329</v>
      </c>
      <c r="F1155" s="383" t="s">
        <v>13</v>
      </c>
      <c r="G1155" s="382" t="s">
        <v>2323</v>
      </c>
      <c r="H1155" s="382" t="s">
        <v>2323</v>
      </c>
      <c r="I1155" s="382" t="s">
        <v>2319</v>
      </c>
      <c r="J1155" s="382" t="s">
        <v>2324</v>
      </c>
      <c r="K1155" s="382" t="s">
        <v>16</v>
      </c>
    </row>
    <row r="1156" spans="1:12">
      <c r="A1156" s="382" t="s">
        <v>4430</v>
      </c>
      <c r="B1156" s="382" t="s">
        <v>4431</v>
      </c>
      <c r="C1156" s="382" t="s">
        <v>810</v>
      </c>
      <c r="D1156" s="382" t="s">
        <v>4101</v>
      </c>
      <c r="F1156" s="383" t="s">
        <v>13</v>
      </c>
      <c r="G1156" s="382" t="s">
        <v>2323</v>
      </c>
      <c r="H1156" s="382" t="s">
        <v>2323</v>
      </c>
      <c r="I1156" s="382" t="s">
        <v>2319</v>
      </c>
      <c r="J1156" s="382" t="s">
        <v>2324</v>
      </c>
      <c r="K1156" s="382" t="s">
        <v>810</v>
      </c>
      <c r="L1156" s="384" t="s">
        <v>4397</v>
      </c>
    </row>
    <row r="1157" spans="1:12">
      <c r="A1157" s="382" t="s">
        <v>4432</v>
      </c>
      <c r="B1157" s="382" t="s">
        <v>4433</v>
      </c>
      <c r="C1157" s="382" t="s">
        <v>1846</v>
      </c>
      <c r="D1157" s="382" t="s">
        <v>132</v>
      </c>
      <c r="F1157" s="383" t="s">
        <v>13</v>
      </c>
      <c r="G1157" s="382" t="s">
        <v>2323</v>
      </c>
      <c r="H1157" s="382" t="s">
        <v>2323</v>
      </c>
      <c r="I1157" s="382" t="s">
        <v>2319</v>
      </c>
      <c r="J1157" s="382" t="s">
        <v>2324</v>
      </c>
      <c r="K1157" s="382" t="s">
        <v>1846</v>
      </c>
      <c r="L1157" s="384" t="s">
        <v>4397</v>
      </c>
    </row>
    <row r="1158" spans="1:12">
      <c r="A1158" s="382" t="s">
        <v>4434</v>
      </c>
      <c r="B1158" s="382" t="s">
        <v>4435</v>
      </c>
      <c r="C1158" s="382" t="s">
        <v>957</v>
      </c>
      <c r="D1158" s="382" t="s">
        <v>220</v>
      </c>
      <c r="F1158" s="383" t="s">
        <v>13</v>
      </c>
      <c r="G1158" s="382" t="s">
        <v>2323</v>
      </c>
      <c r="H1158" s="382" t="s">
        <v>2323</v>
      </c>
      <c r="I1158" s="382" t="s">
        <v>2319</v>
      </c>
      <c r="J1158" s="382" t="s">
        <v>2324</v>
      </c>
      <c r="K1158" s="382" t="s">
        <v>957</v>
      </c>
      <c r="L1158" s="384" t="s">
        <v>4397</v>
      </c>
    </row>
    <row r="1159" spans="1:12">
      <c r="A1159" s="382" t="s">
        <v>4436</v>
      </c>
      <c r="B1159" s="382" t="s">
        <v>4437</v>
      </c>
      <c r="C1159" s="382" t="s">
        <v>2336</v>
      </c>
      <c r="D1159" s="382" t="s">
        <v>132</v>
      </c>
      <c r="E1159" s="382" t="s">
        <v>2337</v>
      </c>
      <c r="F1159" s="383" t="s">
        <v>2337</v>
      </c>
      <c r="G1159" s="382" t="s">
        <v>2319</v>
      </c>
      <c r="H1159" s="382" t="s">
        <v>2323</v>
      </c>
      <c r="I1159" s="382" t="s">
        <v>2319</v>
      </c>
      <c r="J1159" s="382" t="s">
        <v>2338</v>
      </c>
      <c r="K1159" s="382" t="s">
        <v>16</v>
      </c>
    </row>
    <row r="1160" spans="1:12">
      <c r="A1160" s="382" t="s">
        <v>4438</v>
      </c>
      <c r="B1160" s="382" t="s">
        <v>4439</v>
      </c>
      <c r="C1160" s="382" t="s">
        <v>354</v>
      </c>
      <c r="D1160" s="382" t="s">
        <v>4219</v>
      </c>
      <c r="F1160" s="383" t="s">
        <v>13</v>
      </c>
      <c r="G1160" s="382" t="s">
        <v>2323</v>
      </c>
      <c r="H1160" s="382" t="s">
        <v>2323</v>
      </c>
      <c r="I1160" s="382" t="s">
        <v>2319</v>
      </c>
      <c r="J1160" s="382" t="s">
        <v>2320</v>
      </c>
      <c r="K1160" s="382" t="s">
        <v>2330</v>
      </c>
      <c r="L1160" s="384" t="s">
        <v>4397</v>
      </c>
    </row>
    <row r="1161" spans="1:12">
      <c r="A1161" s="382" t="s">
        <v>4440</v>
      </c>
      <c r="B1161" s="382" t="s">
        <v>4441</v>
      </c>
      <c r="C1161" s="382" t="s">
        <v>590</v>
      </c>
      <c r="D1161" s="382" t="s">
        <v>4442</v>
      </c>
      <c r="F1161" s="383" t="s">
        <v>13</v>
      </c>
      <c r="G1161" s="382" t="s">
        <v>2323</v>
      </c>
      <c r="H1161" s="382" t="s">
        <v>2323</v>
      </c>
      <c r="I1161" s="382" t="s">
        <v>2319</v>
      </c>
      <c r="J1161" s="382" t="s">
        <v>2324</v>
      </c>
      <c r="K1161" s="382" t="s">
        <v>590</v>
      </c>
      <c r="L1161" s="384" t="s">
        <v>4397</v>
      </c>
    </row>
    <row r="1162" spans="1:12">
      <c r="A1162" s="382" t="s">
        <v>4443</v>
      </c>
      <c r="B1162" s="382" t="s">
        <v>4444</v>
      </c>
      <c r="C1162" s="382" t="s">
        <v>1621</v>
      </c>
      <c r="D1162" s="382" t="s">
        <v>132</v>
      </c>
      <c r="F1162" s="383" t="s">
        <v>13</v>
      </c>
      <c r="G1162" s="382" t="s">
        <v>2323</v>
      </c>
      <c r="H1162" s="382" t="s">
        <v>2323</v>
      </c>
      <c r="I1162" s="382" t="s">
        <v>2319</v>
      </c>
      <c r="J1162" s="382" t="s">
        <v>2324</v>
      </c>
      <c r="K1162" s="382" t="s">
        <v>1621</v>
      </c>
      <c r="L1162" s="384" t="s">
        <v>4397</v>
      </c>
    </row>
    <row r="1163" spans="1:12">
      <c r="A1163" s="382" t="s">
        <v>4445</v>
      </c>
      <c r="B1163" s="382" t="s">
        <v>4446</v>
      </c>
      <c r="C1163" s="382" t="s">
        <v>101</v>
      </c>
      <c r="D1163" s="382" t="s">
        <v>2333</v>
      </c>
      <c r="E1163" s="382" t="s">
        <v>19</v>
      </c>
      <c r="F1163" s="383" t="s">
        <v>24</v>
      </c>
      <c r="G1163" s="382" t="s">
        <v>2319</v>
      </c>
      <c r="H1163" s="382" t="s">
        <v>2323</v>
      </c>
      <c r="I1163" s="382" t="s">
        <v>2319</v>
      </c>
      <c r="J1163" s="382" t="s">
        <v>2320</v>
      </c>
      <c r="K1163" s="382" t="s">
        <v>101</v>
      </c>
    </row>
    <row r="1164" spans="1:12">
      <c r="A1164" s="382" t="s">
        <v>4447</v>
      </c>
      <c r="B1164" s="382" t="s">
        <v>4448</v>
      </c>
      <c r="C1164" s="382" t="s">
        <v>354</v>
      </c>
      <c r="D1164" s="382" t="s">
        <v>594</v>
      </c>
      <c r="F1164" s="383" t="s">
        <v>13</v>
      </c>
      <c r="G1164" s="382" t="s">
        <v>2323</v>
      </c>
      <c r="H1164" s="382" t="s">
        <v>2323</v>
      </c>
      <c r="I1164" s="382" t="s">
        <v>2319</v>
      </c>
      <c r="J1164" s="382" t="s">
        <v>2320</v>
      </c>
      <c r="K1164" s="382" t="s">
        <v>2330</v>
      </c>
      <c r="L1164" s="384" t="s">
        <v>4397</v>
      </c>
    </row>
    <row r="1165" spans="1:12">
      <c r="A1165" s="382" t="s">
        <v>4449</v>
      </c>
      <c r="B1165" s="382" t="s">
        <v>4450</v>
      </c>
      <c r="C1165" s="382" t="s">
        <v>16</v>
      </c>
      <c r="D1165" s="382" t="s">
        <v>373</v>
      </c>
      <c r="F1165" s="383" t="s">
        <v>13</v>
      </c>
      <c r="G1165" s="382" t="s">
        <v>2323</v>
      </c>
      <c r="H1165" s="382" t="s">
        <v>2323</v>
      </c>
      <c r="I1165" s="382" t="s">
        <v>2319</v>
      </c>
      <c r="J1165" s="382" t="s">
        <v>2324</v>
      </c>
      <c r="K1165" s="382" t="s">
        <v>2330</v>
      </c>
      <c r="L1165" s="384" t="s">
        <v>4397</v>
      </c>
    </row>
    <row r="1166" spans="1:12">
      <c r="A1166" s="382" t="s">
        <v>4451</v>
      </c>
      <c r="B1166" s="382" t="s">
        <v>4452</v>
      </c>
      <c r="C1166" s="382" t="s">
        <v>354</v>
      </c>
      <c r="D1166" s="382" t="s">
        <v>594</v>
      </c>
      <c r="F1166" s="383" t="s">
        <v>13</v>
      </c>
      <c r="G1166" s="382" t="s">
        <v>2323</v>
      </c>
      <c r="H1166" s="382" t="s">
        <v>2323</v>
      </c>
      <c r="I1166" s="382" t="s">
        <v>2319</v>
      </c>
      <c r="J1166" s="382" t="s">
        <v>2320</v>
      </c>
      <c r="K1166" s="382" t="s">
        <v>2330</v>
      </c>
      <c r="L1166" s="384" t="s">
        <v>4397</v>
      </c>
    </row>
    <row r="1167" spans="1:12">
      <c r="A1167" s="382" t="s">
        <v>4453</v>
      </c>
      <c r="B1167" s="382" t="s">
        <v>4454</v>
      </c>
      <c r="C1167" s="382" t="s">
        <v>810</v>
      </c>
      <c r="D1167" s="382" t="s">
        <v>132</v>
      </c>
      <c r="F1167" s="383" t="s">
        <v>13</v>
      </c>
      <c r="G1167" s="382" t="s">
        <v>2323</v>
      </c>
      <c r="H1167" s="382" t="s">
        <v>2323</v>
      </c>
      <c r="I1167" s="382" t="s">
        <v>2319</v>
      </c>
      <c r="J1167" s="382" t="s">
        <v>2324</v>
      </c>
      <c r="K1167" s="382" t="s">
        <v>810</v>
      </c>
    </row>
    <row r="1168" spans="1:12">
      <c r="A1168" s="382" t="s">
        <v>4455</v>
      </c>
      <c r="B1168" s="382" t="s">
        <v>4456</v>
      </c>
      <c r="C1168" s="382" t="s">
        <v>3682</v>
      </c>
      <c r="D1168" s="382" t="s">
        <v>4219</v>
      </c>
      <c r="E1168" s="382" t="s">
        <v>2569</v>
      </c>
      <c r="F1168" s="383" t="s">
        <v>2570</v>
      </c>
      <c r="G1168" s="382" t="s">
        <v>2319</v>
      </c>
      <c r="H1168" s="382" t="s">
        <v>2319</v>
      </c>
      <c r="I1168" s="382" t="s">
        <v>2323</v>
      </c>
      <c r="J1168" s="382" t="s">
        <v>2571</v>
      </c>
      <c r="K1168" s="382" t="s">
        <v>3682</v>
      </c>
    </row>
    <row r="1169" spans="1:12">
      <c r="A1169" s="382" t="s">
        <v>4457</v>
      </c>
      <c r="B1169" s="382" t="s">
        <v>4458</v>
      </c>
      <c r="C1169" s="382" t="s">
        <v>101</v>
      </c>
      <c r="D1169" s="382" t="s">
        <v>4219</v>
      </c>
      <c r="F1169" s="383" t="s">
        <v>13</v>
      </c>
      <c r="G1169" s="382" t="s">
        <v>2323</v>
      </c>
      <c r="H1169" s="382" t="s">
        <v>2323</v>
      </c>
      <c r="I1169" s="382" t="s">
        <v>2319</v>
      </c>
      <c r="J1169" s="382" t="s">
        <v>2324</v>
      </c>
      <c r="K1169" s="382" t="s">
        <v>101</v>
      </c>
      <c r="L1169" s="384" t="s">
        <v>4397</v>
      </c>
    </row>
    <row r="1170" spans="1:12">
      <c r="A1170" s="382" t="s">
        <v>4459</v>
      </c>
      <c r="B1170" s="382" t="s">
        <v>4460</v>
      </c>
      <c r="C1170" s="382" t="s">
        <v>810</v>
      </c>
      <c r="D1170" s="382" t="s">
        <v>4219</v>
      </c>
      <c r="F1170" s="383" t="s">
        <v>13</v>
      </c>
      <c r="G1170" s="382" t="s">
        <v>2323</v>
      </c>
      <c r="H1170" s="382" t="s">
        <v>2323</v>
      </c>
      <c r="I1170" s="382" t="s">
        <v>2319</v>
      </c>
      <c r="J1170" s="382" t="s">
        <v>2324</v>
      </c>
      <c r="K1170" s="382" t="s">
        <v>810</v>
      </c>
    </row>
    <row r="1171" spans="1:12">
      <c r="A1171" s="382" t="s">
        <v>4461</v>
      </c>
      <c r="B1171" s="382" t="s">
        <v>4462</v>
      </c>
      <c r="C1171" s="382" t="s">
        <v>1846</v>
      </c>
      <c r="D1171" s="382" t="s">
        <v>132</v>
      </c>
      <c r="F1171" s="383" t="s">
        <v>13</v>
      </c>
      <c r="G1171" s="382" t="s">
        <v>2323</v>
      </c>
      <c r="H1171" s="382" t="s">
        <v>2323</v>
      </c>
      <c r="I1171" s="382" t="s">
        <v>2319</v>
      </c>
      <c r="J1171" s="382" t="s">
        <v>2324</v>
      </c>
      <c r="K1171" s="382" t="s">
        <v>1846</v>
      </c>
      <c r="L1171" s="384" t="s">
        <v>4397</v>
      </c>
    </row>
    <row r="1172" spans="1:12">
      <c r="A1172" s="382" t="s">
        <v>375</v>
      </c>
      <c r="B1172" s="382" t="s">
        <v>376</v>
      </c>
      <c r="C1172" s="382" t="s">
        <v>354</v>
      </c>
      <c r="D1172" s="382" t="s">
        <v>4219</v>
      </c>
      <c r="F1172" s="383" t="s">
        <v>13</v>
      </c>
      <c r="G1172" s="382" t="s">
        <v>2323</v>
      </c>
      <c r="H1172" s="382" t="s">
        <v>2323</v>
      </c>
      <c r="I1172" s="382" t="s">
        <v>2319</v>
      </c>
      <c r="J1172" s="382" t="s">
        <v>2324</v>
      </c>
      <c r="K1172" s="382" t="s">
        <v>101</v>
      </c>
    </row>
    <row r="1173" spans="1:12">
      <c r="A1173" s="382" t="s">
        <v>4463</v>
      </c>
      <c r="B1173" s="382" t="s">
        <v>4464</v>
      </c>
      <c r="C1173" s="382" t="s">
        <v>1846</v>
      </c>
      <c r="D1173" s="382" t="s">
        <v>132</v>
      </c>
      <c r="F1173" s="383" t="s">
        <v>13</v>
      </c>
      <c r="G1173" s="382" t="s">
        <v>2323</v>
      </c>
      <c r="H1173" s="382" t="s">
        <v>2323</v>
      </c>
      <c r="I1173" s="382" t="s">
        <v>2319</v>
      </c>
      <c r="J1173" s="382" t="s">
        <v>2324</v>
      </c>
      <c r="K1173" s="382" t="s">
        <v>1846</v>
      </c>
      <c r="L1173" s="384" t="s">
        <v>4397</v>
      </c>
    </row>
    <row r="1174" spans="1:12">
      <c r="A1174" s="382" t="s">
        <v>4465</v>
      </c>
      <c r="B1174" s="382" t="s">
        <v>4466</v>
      </c>
      <c r="C1174" s="382" t="s">
        <v>1323</v>
      </c>
      <c r="D1174" s="382" t="s">
        <v>4101</v>
      </c>
      <c r="F1174" s="383" t="s">
        <v>13</v>
      </c>
      <c r="G1174" s="382" t="s">
        <v>2323</v>
      </c>
      <c r="H1174" s="382" t="s">
        <v>2323</v>
      </c>
      <c r="I1174" s="382" t="s">
        <v>2319</v>
      </c>
      <c r="J1174" s="382" t="s">
        <v>2324</v>
      </c>
      <c r="K1174" s="382" t="s">
        <v>1323</v>
      </c>
      <c r="L1174" s="384" t="s">
        <v>4467</v>
      </c>
    </row>
    <row r="1175" spans="1:12">
      <c r="A1175" s="382" t="s">
        <v>4468</v>
      </c>
      <c r="B1175" s="382" t="s">
        <v>4469</v>
      </c>
      <c r="C1175" s="382" t="s">
        <v>957</v>
      </c>
      <c r="D1175" s="382" t="s">
        <v>220</v>
      </c>
      <c r="F1175" s="383" t="s">
        <v>13</v>
      </c>
      <c r="G1175" s="382" t="s">
        <v>2323</v>
      </c>
      <c r="H1175" s="382" t="s">
        <v>2323</v>
      </c>
      <c r="I1175" s="382" t="s">
        <v>2319</v>
      </c>
      <c r="J1175" s="382" t="s">
        <v>2324</v>
      </c>
      <c r="K1175" s="382" t="s">
        <v>957</v>
      </c>
      <c r="L1175" s="384" t="s">
        <v>4397</v>
      </c>
    </row>
    <row r="1176" spans="1:12">
      <c r="A1176" s="382" t="s">
        <v>4470</v>
      </c>
      <c r="B1176" s="382" t="s">
        <v>4471</v>
      </c>
      <c r="C1176" s="382" t="s">
        <v>101</v>
      </c>
      <c r="F1176" s="383" t="s">
        <v>13</v>
      </c>
      <c r="G1176" s="382" t="s">
        <v>2323</v>
      </c>
      <c r="H1176" s="382" t="s">
        <v>2323</v>
      </c>
      <c r="I1176" s="382" t="s">
        <v>2319</v>
      </c>
      <c r="J1176" s="382" t="s">
        <v>2324</v>
      </c>
      <c r="K1176" s="382" t="s">
        <v>101</v>
      </c>
      <c r="L1176" s="384" t="s">
        <v>4397</v>
      </c>
    </row>
    <row r="1177" spans="1:12">
      <c r="A1177" s="382" t="s">
        <v>1701</v>
      </c>
      <c r="B1177" s="382" t="s">
        <v>1702</v>
      </c>
      <c r="C1177" s="382" t="s">
        <v>1621</v>
      </c>
      <c r="D1177" s="382" t="s">
        <v>2317</v>
      </c>
      <c r="F1177" s="383" t="s">
        <v>13</v>
      </c>
      <c r="K1177" s="382" t="s">
        <v>1621</v>
      </c>
    </row>
    <row r="1178" spans="1:12">
      <c r="A1178" s="382" t="s">
        <v>4472</v>
      </c>
      <c r="B1178" s="382" t="s">
        <v>4473</v>
      </c>
      <c r="C1178" s="382" t="s">
        <v>1846</v>
      </c>
      <c r="D1178" s="382" t="s">
        <v>2329</v>
      </c>
      <c r="F1178" s="383" t="s">
        <v>13</v>
      </c>
      <c r="G1178" s="382" t="s">
        <v>2323</v>
      </c>
      <c r="H1178" s="382" t="s">
        <v>2323</v>
      </c>
      <c r="I1178" s="382" t="s">
        <v>2319</v>
      </c>
      <c r="J1178" s="382" t="s">
        <v>2324</v>
      </c>
      <c r="K1178" s="382" t="s">
        <v>1846</v>
      </c>
      <c r="L1178" s="384" t="s">
        <v>4474</v>
      </c>
    </row>
    <row r="1179" spans="1:12">
      <c r="A1179" s="382" t="s">
        <v>459</v>
      </c>
      <c r="B1179" s="382" t="s">
        <v>460</v>
      </c>
      <c r="C1179" s="382" t="s">
        <v>407</v>
      </c>
      <c r="D1179" s="382" t="s">
        <v>2329</v>
      </c>
      <c r="F1179" s="383" t="s">
        <v>13</v>
      </c>
      <c r="G1179" s="382" t="s">
        <v>2323</v>
      </c>
      <c r="H1179" s="382" t="s">
        <v>2323</v>
      </c>
      <c r="I1179" s="382" t="s">
        <v>2319</v>
      </c>
      <c r="J1179" s="382" t="s">
        <v>2320</v>
      </c>
      <c r="K1179" s="382" t="s">
        <v>2354</v>
      </c>
      <c r="L1179" s="384" t="s">
        <v>4467</v>
      </c>
    </row>
    <row r="1180" spans="1:12">
      <c r="A1180" s="382" t="s">
        <v>701</v>
      </c>
      <c r="B1180" s="382" t="s">
        <v>702</v>
      </c>
      <c r="C1180" s="382" t="s">
        <v>590</v>
      </c>
      <c r="D1180" s="382" t="s">
        <v>132</v>
      </c>
      <c r="K1180" s="382" t="s">
        <v>590</v>
      </c>
    </row>
    <row r="1181" spans="1:12">
      <c r="A1181" s="382" t="s">
        <v>4475</v>
      </c>
      <c r="B1181" s="382" t="s">
        <v>4476</v>
      </c>
      <c r="C1181" s="382" t="s">
        <v>101</v>
      </c>
      <c r="D1181" s="382" t="s">
        <v>2333</v>
      </c>
      <c r="F1181" s="383" t="s">
        <v>13</v>
      </c>
      <c r="G1181" s="382" t="s">
        <v>2323</v>
      </c>
      <c r="H1181" s="382" t="s">
        <v>2323</v>
      </c>
      <c r="I1181" s="382" t="s">
        <v>2319</v>
      </c>
      <c r="J1181" s="382" t="s">
        <v>2324</v>
      </c>
      <c r="K1181" s="382" t="s">
        <v>101</v>
      </c>
    </row>
    <row r="1182" spans="1:12">
      <c r="A1182" s="382" t="s">
        <v>4477</v>
      </c>
      <c r="B1182" s="382" t="s">
        <v>4478</v>
      </c>
      <c r="C1182" s="382" t="s">
        <v>810</v>
      </c>
      <c r="D1182" s="382" t="s">
        <v>2317</v>
      </c>
      <c r="F1182" s="383" t="s">
        <v>13</v>
      </c>
      <c r="G1182" s="382" t="s">
        <v>2323</v>
      </c>
      <c r="H1182" s="382" t="s">
        <v>2323</v>
      </c>
      <c r="I1182" s="382" t="s">
        <v>2319</v>
      </c>
      <c r="J1182" s="382" t="s">
        <v>2324</v>
      </c>
      <c r="K1182" s="382" t="s">
        <v>810</v>
      </c>
    </row>
    <row r="1183" spans="1:12">
      <c r="A1183" s="382" t="s">
        <v>4479</v>
      </c>
      <c r="B1183" s="382" t="s">
        <v>4480</v>
      </c>
      <c r="C1183" s="382" t="s">
        <v>1621</v>
      </c>
      <c r="D1183" s="382" t="s">
        <v>352</v>
      </c>
      <c r="F1183" s="383" t="s">
        <v>13</v>
      </c>
      <c r="G1183" s="382" t="s">
        <v>2323</v>
      </c>
      <c r="H1183" s="382" t="s">
        <v>2323</v>
      </c>
      <c r="I1183" s="382" t="s">
        <v>2319</v>
      </c>
      <c r="J1183" s="382" t="s">
        <v>2324</v>
      </c>
      <c r="K1183" s="382" t="s">
        <v>1621</v>
      </c>
    </row>
    <row r="1184" spans="1:12">
      <c r="A1184" s="382" t="s">
        <v>4481</v>
      </c>
      <c r="B1184" s="382" t="s">
        <v>4482</v>
      </c>
      <c r="C1184" s="382" t="s">
        <v>354</v>
      </c>
      <c r="D1184" s="382" t="s">
        <v>4219</v>
      </c>
      <c r="F1184" s="383" t="s">
        <v>13</v>
      </c>
      <c r="G1184" s="382" t="s">
        <v>2323</v>
      </c>
      <c r="H1184" s="382" t="s">
        <v>2323</v>
      </c>
      <c r="I1184" s="382" t="s">
        <v>2319</v>
      </c>
      <c r="J1184" s="382" t="s">
        <v>2320</v>
      </c>
      <c r="K1184" s="382" t="s">
        <v>2330</v>
      </c>
    </row>
    <row r="1185" spans="1:12">
      <c r="A1185" s="382" t="s">
        <v>4483</v>
      </c>
      <c r="B1185" s="382" t="s">
        <v>4484</v>
      </c>
      <c r="C1185" s="382" t="s">
        <v>101</v>
      </c>
      <c r="D1185" s="382" t="s">
        <v>594</v>
      </c>
      <c r="E1185" s="382" t="s">
        <v>2367</v>
      </c>
      <c r="F1185" s="383" t="s">
        <v>24</v>
      </c>
      <c r="G1185" s="382" t="s">
        <v>2319</v>
      </c>
      <c r="H1185" s="382" t="s">
        <v>2323</v>
      </c>
      <c r="I1185" s="382" t="s">
        <v>2319</v>
      </c>
      <c r="J1185" s="382" t="s">
        <v>2324</v>
      </c>
      <c r="K1185" s="382" t="s">
        <v>101</v>
      </c>
      <c r="L1185" s="384" t="s">
        <v>4467</v>
      </c>
    </row>
    <row r="1186" spans="1:12">
      <c r="A1186" s="382" t="s">
        <v>4485</v>
      </c>
      <c r="B1186" s="382" t="s">
        <v>4486</v>
      </c>
      <c r="C1186" s="382" t="s">
        <v>810</v>
      </c>
      <c r="D1186" s="382" t="s">
        <v>4487</v>
      </c>
      <c r="F1186" s="383" t="s">
        <v>13</v>
      </c>
      <c r="G1186" s="382" t="s">
        <v>2323</v>
      </c>
      <c r="H1186" s="382" t="s">
        <v>2323</v>
      </c>
      <c r="I1186" s="382" t="s">
        <v>2319</v>
      </c>
      <c r="J1186" s="382" t="s">
        <v>2324</v>
      </c>
      <c r="K1186" s="382" t="s">
        <v>810</v>
      </c>
      <c r="L1186" s="384" t="s">
        <v>4467</v>
      </c>
    </row>
    <row r="1187" spans="1:12">
      <c r="A1187" s="382" t="s">
        <v>4488</v>
      </c>
      <c r="B1187" s="382" t="s">
        <v>4489</v>
      </c>
      <c r="C1187" s="382" t="s">
        <v>590</v>
      </c>
      <c r="D1187" s="382" t="s">
        <v>4219</v>
      </c>
      <c r="F1187" s="383" t="s">
        <v>13</v>
      </c>
      <c r="G1187" s="382" t="s">
        <v>2323</v>
      </c>
      <c r="H1187" s="382" t="s">
        <v>2323</v>
      </c>
      <c r="I1187" s="382" t="s">
        <v>2319</v>
      </c>
      <c r="J1187" s="382" t="s">
        <v>2324</v>
      </c>
      <c r="K1187" s="382" t="s">
        <v>590</v>
      </c>
      <c r="L1187" s="384" t="s">
        <v>4467</v>
      </c>
    </row>
    <row r="1188" spans="1:12">
      <c r="A1188" s="382" t="s">
        <v>4490</v>
      </c>
      <c r="B1188" s="382" t="s">
        <v>4491</v>
      </c>
      <c r="C1188" s="382" t="s">
        <v>1253</v>
      </c>
      <c r="D1188" s="382" t="s">
        <v>2333</v>
      </c>
      <c r="F1188" s="383" t="s">
        <v>13</v>
      </c>
      <c r="G1188" s="382" t="s">
        <v>2323</v>
      </c>
      <c r="H1188" s="382" t="s">
        <v>2323</v>
      </c>
      <c r="I1188" s="382" t="s">
        <v>2319</v>
      </c>
      <c r="J1188" s="382" t="s">
        <v>2324</v>
      </c>
      <c r="K1188" s="382" t="s">
        <v>4492</v>
      </c>
    </row>
    <row r="1189" spans="1:12">
      <c r="A1189" s="382" t="s">
        <v>4493</v>
      </c>
      <c r="B1189" s="382" t="s">
        <v>4494</v>
      </c>
      <c r="C1189" s="382" t="s">
        <v>354</v>
      </c>
      <c r="D1189" s="382" t="s">
        <v>132</v>
      </c>
      <c r="F1189" s="383" t="s">
        <v>13</v>
      </c>
      <c r="G1189" s="382" t="s">
        <v>2323</v>
      </c>
      <c r="H1189" s="382" t="s">
        <v>2323</v>
      </c>
      <c r="I1189" s="382" t="s">
        <v>2319</v>
      </c>
      <c r="J1189" s="382" t="s">
        <v>2320</v>
      </c>
      <c r="K1189" s="382" t="s">
        <v>2330</v>
      </c>
      <c r="L1189" s="384" t="s">
        <v>4467</v>
      </c>
    </row>
    <row r="1190" spans="1:12">
      <c r="A1190" s="382" t="s">
        <v>4495</v>
      </c>
      <c r="B1190" s="382" t="s">
        <v>4496</v>
      </c>
      <c r="C1190" s="382" t="s">
        <v>1621</v>
      </c>
      <c r="D1190" s="382" t="s">
        <v>220</v>
      </c>
      <c r="F1190" s="383" t="s">
        <v>13</v>
      </c>
      <c r="G1190" s="382" t="s">
        <v>2323</v>
      </c>
      <c r="H1190" s="382" t="s">
        <v>2323</v>
      </c>
      <c r="I1190" s="382" t="s">
        <v>2319</v>
      </c>
      <c r="J1190" s="382" t="s">
        <v>2324</v>
      </c>
      <c r="K1190" s="382" t="s">
        <v>1621</v>
      </c>
    </row>
    <row r="1191" spans="1:12">
      <c r="A1191" s="382" t="s">
        <v>4497</v>
      </c>
      <c r="B1191" s="382" t="s">
        <v>4498</v>
      </c>
      <c r="C1191" s="382" t="s">
        <v>957</v>
      </c>
      <c r="D1191" s="382" t="s">
        <v>594</v>
      </c>
      <c r="F1191" s="383" t="s">
        <v>13</v>
      </c>
      <c r="G1191" s="382" t="s">
        <v>2323</v>
      </c>
      <c r="H1191" s="382" t="s">
        <v>2323</v>
      </c>
      <c r="I1191" s="382" t="s">
        <v>2319</v>
      </c>
      <c r="J1191" s="382" t="s">
        <v>2320</v>
      </c>
      <c r="K1191" s="382" t="s">
        <v>2354</v>
      </c>
      <c r="L1191" s="384" t="s">
        <v>4467</v>
      </c>
    </row>
    <row r="1192" spans="1:12">
      <c r="A1192" s="382" t="s">
        <v>4499</v>
      </c>
      <c r="B1192" s="382" t="s">
        <v>4500</v>
      </c>
      <c r="C1192" s="382" t="s">
        <v>407</v>
      </c>
      <c r="D1192" s="382" t="s">
        <v>132</v>
      </c>
      <c r="F1192" s="383" t="s">
        <v>13</v>
      </c>
      <c r="G1192" s="382" t="s">
        <v>2323</v>
      </c>
      <c r="H1192" s="382" t="s">
        <v>2323</v>
      </c>
      <c r="I1192" s="382" t="s">
        <v>2319</v>
      </c>
      <c r="J1192" s="382" t="s">
        <v>2320</v>
      </c>
      <c r="K1192" s="382" t="s">
        <v>2354</v>
      </c>
      <c r="L1192" s="384" t="s">
        <v>4467</v>
      </c>
    </row>
    <row r="1193" spans="1:12">
      <c r="A1193" s="382" t="s">
        <v>1708</v>
      </c>
      <c r="B1193" s="382" t="s">
        <v>1709</v>
      </c>
      <c r="C1193" s="382" t="s">
        <v>1621</v>
      </c>
      <c r="D1193" s="382" t="s">
        <v>4219</v>
      </c>
      <c r="F1193" s="383" t="s">
        <v>13</v>
      </c>
      <c r="G1193" s="382" t="s">
        <v>2323</v>
      </c>
      <c r="H1193" s="382" t="s">
        <v>2323</v>
      </c>
      <c r="I1193" s="382" t="s">
        <v>2319</v>
      </c>
      <c r="J1193" s="382" t="s">
        <v>2324</v>
      </c>
      <c r="K1193" s="382" t="s">
        <v>1621</v>
      </c>
      <c r="L1193" s="384" t="s">
        <v>4467</v>
      </c>
    </row>
    <row r="1194" spans="1:12">
      <c r="A1194" s="382" t="s">
        <v>4501</v>
      </c>
      <c r="B1194" s="382" t="s">
        <v>4502</v>
      </c>
      <c r="C1194" s="382" t="s">
        <v>1846</v>
      </c>
      <c r="D1194" s="382" t="s">
        <v>4101</v>
      </c>
      <c r="F1194" s="383" t="s">
        <v>13</v>
      </c>
      <c r="G1194" s="382" t="s">
        <v>2323</v>
      </c>
      <c r="H1194" s="382" t="s">
        <v>2323</v>
      </c>
      <c r="I1194" s="382" t="s">
        <v>2319</v>
      </c>
      <c r="J1194" s="382" t="s">
        <v>2324</v>
      </c>
      <c r="K1194" s="382" t="s">
        <v>1846</v>
      </c>
      <c r="L1194" s="384" t="s">
        <v>4467</v>
      </c>
    </row>
    <row r="1195" spans="1:12">
      <c r="A1195" s="382" t="s">
        <v>4503</v>
      </c>
      <c r="B1195" s="382" t="s">
        <v>4504</v>
      </c>
      <c r="C1195" s="382" t="s">
        <v>16</v>
      </c>
      <c r="D1195" s="382" t="s">
        <v>4442</v>
      </c>
      <c r="F1195" s="383" t="s">
        <v>13</v>
      </c>
      <c r="G1195" s="382" t="s">
        <v>2323</v>
      </c>
      <c r="H1195" s="382" t="s">
        <v>2323</v>
      </c>
      <c r="I1195" s="382" t="s">
        <v>2319</v>
      </c>
      <c r="J1195" s="382" t="s">
        <v>2324</v>
      </c>
      <c r="K1195" s="382" t="s">
        <v>2346</v>
      </c>
      <c r="L1195" s="384" t="s">
        <v>4467</v>
      </c>
    </row>
    <row r="1196" spans="1:12">
      <c r="A1196" s="382" t="s">
        <v>2084</v>
      </c>
      <c r="B1196" s="382" t="s">
        <v>2085</v>
      </c>
      <c r="C1196" s="382" t="s">
        <v>1846</v>
      </c>
      <c r="D1196" s="382" t="s">
        <v>132</v>
      </c>
      <c r="F1196" s="383" t="s">
        <v>13</v>
      </c>
      <c r="G1196" s="382" t="s">
        <v>2323</v>
      </c>
      <c r="H1196" s="382" t="s">
        <v>2323</v>
      </c>
      <c r="I1196" s="382" t="s">
        <v>2319</v>
      </c>
      <c r="J1196" s="382" t="s">
        <v>2324</v>
      </c>
      <c r="K1196" s="382" t="s">
        <v>1846</v>
      </c>
      <c r="L1196" s="384" t="s">
        <v>4467</v>
      </c>
    </row>
    <row r="1197" spans="1:12">
      <c r="A1197" s="382" t="s">
        <v>4505</v>
      </c>
      <c r="B1197" s="382" t="s">
        <v>4506</v>
      </c>
      <c r="C1197" s="382" t="s">
        <v>101</v>
      </c>
      <c r="D1197" s="382" t="s">
        <v>4219</v>
      </c>
      <c r="F1197" s="383" t="s">
        <v>13</v>
      </c>
      <c r="G1197" s="382" t="s">
        <v>2323</v>
      </c>
      <c r="H1197" s="382" t="s">
        <v>2323</v>
      </c>
      <c r="I1197" s="382" t="s">
        <v>2319</v>
      </c>
      <c r="J1197" s="382" t="s">
        <v>2324</v>
      </c>
      <c r="K1197" s="382" t="s">
        <v>101</v>
      </c>
      <c r="L1197" s="384" t="s">
        <v>4467</v>
      </c>
    </row>
    <row r="1198" spans="1:12">
      <c r="A1198" s="382" t="s">
        <v>4507</v>
      </c>
      <c r="B1198" s="382" t="s">
        <v>4508</v>
      </c>
      <c r="C1198" s="382" t="s">
        <v>407</v>
      </c>
      <c r="D1198" s="382" t="s">
        <v>132</v>
      </c>
      <c r="F1198" s="383" t="s">
        <v>13</v>
      </c>
      <c r="G1198" s="382" t="s">
        <v>2323</v>
      </c>
      <c r="H1198" s="382" t="s">
        <v>2323</v>
      </c>
      <c r="I1198" s="382" t="s">
        <v>2319</v>
      </c>
      <c r="J1198" s="382" t="s">
        <v>2320</v>
      </c>
      <c r="K1198" s="382" t="s">
        <v>16</v>
      </c>
      <c r="L1198" s="384" t="s">
        <v>4467</v>
      </c>
    </row>
    <row r="1199" spans="1:12">
      <c r="A1199" s="382" t="s">
        <v>4509</v>
      </c>
      <c r="B1199" s="382" t="s">
        <v>4510</v>
      </c>
      <c r="C1199" s="382" t="s">
        <v>957</v>
      </c>
      <c r="D1199" s="382" t="s">
        <v>4101</v>
      </c>
      <c r="F1199" s="383" t="s">
        <v>13</v>
      </c>
      <c r="G1199" s="382" t="s">
        <v>2323</v>
      </c>
      <c r="H1199" s="382" t="s">
        <v>2323</v>
      </c>
      <c r="I1199" s="382" t="s">
        <v>2319</v>
      </c>
      <c r="J1199" s="382" t="s">
        <v>2324</v>
      </c>
      <c r="K1199" s="382" t="s">
        <v>957</v>
      </c>
      <c r="L1199" s="384" t="s">
        <v>4467</v>
      </c>
    </row>
    <row r="1200" spans="1:12">
      <c r="A1200" s="382" t="s">
        <v>4511</v>
      </c>
      <c r="B1200" s="382" t="s">
        <v>4512</v>
      </c>
      <c r="C1200" s="382" t="s">
        <v>407</v>
      </c>
      <c r="D1200" s="382" t="s">
        <v>4219</v>
      </c>
      <c r="F1200" s="383" t="s">
        <v>13</v>
      </c>
      <c r="G1200" s="382" t="s">
        <v>2323</v>
      </c>
      <c r="H1200" s="382" t="s">
        <v>2323</v>
      </c>
      <c r="I1200" s="382" t="s">
        <v>2319</v>
      </c>
      <c r="J1200" s="382" t="s">
        <v>2324</v>
      </c>
      <c r="K1200" s="382" t="s">
        <v>407</v>
      </c>
      <c r="L1200" s="384" t="s">
        <v>4474</v>
      </c>
    </row>
    <row r="1201" spans="1:12">
      <c r="A1201" s="382" t="s">
        <v>4513</v>
      </c>
      <c r="B1201" s="382" t="s">
        <v>4514</v>
      </c>
      <c r="C1201" s="382" t="s">
        <v>1133</v>
      </c>
      <c r="D1201" s="382" t="s">
        <v>594</v>
      </c>
      <c r="E1201" s="382" t="s">
        <v>2367</v>
      </c>
      <c r="F1201" s="383" t="s">
        <v>24</v>
      </c>
      <c r="G1201" s="382" t="s">
        <v>2319</v>
      </c>
      <c r="H1201" s="382" t="s">
        <v>2319</v>
      </c>
      <c r="I1201" s="382" t="s">
        <v>2319</v>
      </c>
      <c r="J1201" s="382" t="s">
        <v>2338</v>
      </c>
      <c r="K1201" s="382" t="s">
        <v>1133</v>
      </c>
      <c r="L1201" s="384" t="s">
        <v>4467</v>
      </c>
    </row>
    <row r="1202" spans="1:12">
      <c r="A1202" s="382" t="s">
        <v>4515</v>
      </c>
      <c r="B1202" s="382" t="s">
        <v>4516</v>
      </c>
      <c r="C1202" s="382" t="s">
        <v>407</v>
      </c>
      <c r="D1202" s="382" t="s">
        <v>132</v>
      </c>
      <c r="F1202" s="383" t="s">
        <v>13</v>
      </c>
      <c r="G1202" s="382" t="s">
        <v>2323</v>
      </c>
      <c r="H1202" s="382" t="s">
        <v>2323</v>
      </c>
      <c r="I1202" s="382" t="s">
        <v>2319</v>
      </c>
      <c r="J1202" s="382" t="s">
        <v>2324</v>
      </c>
      <c r="K1202" s="382" t="s">
        <v>407</v>
      </c>
      <c r="L1202" s="384" t="s">
        <v>4467</v>
      </c>
    </row>
    <row r="1203" spans="1:12">
      <c r="A1203" s="382" t="s">
        <v>4517</v>
      </c>
      <c r="B1203" s="382" t="s">
        <v>4518</v>
      </c>
      <c r="C1203" s="382" t="s">
        <v>101</v>
      </c>
      <c r="D1203" s="382" t="s">
        <v>220</v>
      </c>
      <c r="E1203" s="382" t="s">
        <v>24</v>
      </c>
      <c r="F1203" s="383" t="s">
        <v>24</v>
      </c>
      <c r="G1203" s="382" t="s">
        <v>2319</v>
      </c>
      <c r="H1203" s="382" t="s">
        <v>2319</v>
      </c>
      <c r="I1203" s="382" t="s">
        <v>2319</v>
      </c>
      <c r="J1203" s="382" t="s">
        <v>2320</v>
      </c>
      <c r="K1203" s="382" t="s">
        <v>101</v>
      </c>
      <c r="L1203" s="384" t="s">
        <v>4474</v>
      </c>
    </row>
    <row r="1204" spans="1:12">
      <c r="A1204" s="382" t="s">
        <v>4519</v>
      </c>
      <c r="B1204" s="382" t="s">
        <v>4520</v>
      </c>
      <c r="C1204" s="382" t="s">
        <v>407</v>
      </c>
      <c r="D1204" s="382" t="s">
        <v>2333</v>
      </c>
      <c r="F1204" s="383" t="s">
        <v>13</v>
      </c>
      <c r="G1204" s="382" t="s">
        <v>2323</v>
      </c>
      <c r="H1204" s="382" t="s">
        <v>2323</v>
      </c>
      <c r="I1204" s="382" t="s">
        <v>2319</v>
      </c>
      <c r="J1204" s="382" t="s">
        <v>2324</v>
      </c>
      <c r="K1204" s="382" t="s">
        <v>407</v>
      </c>
      <c r="L1204" s="384" t="s">
        <v>4467</v>
      </c>
    </row>
    <row r="1205" spans="1:12">
      <c r="A1205" s="382" t="s">
        <v>718</v>
      </c>
      <c r="B1205" s="382" t="s">
        <v>719</v>
      </c>
      <c r="C1205" s="382" t="s">
        <v>590</v>
      </c>
      <c r="D1205" s="382" t="s">
        <v>2317</v>
      </c>
      <c r="F1205" s="383" t="s">
        <v>13</v>
      </c>
      <c r="G1205" s="382" t="s">
        <v>2323</v>
      </c>
      <c r="H1205" s="382" t="s">
        <v>2323</v>
      </c>
      <c r="I1205" s="382" t="s">
        <v>2319</v>
      </c>
      <c r="J1205" s="382" t="s">
        <v>2324</v>
      </c>
      <c r="K1205" s="382" t="s">
        <v>590</v>
      </c>
      <c r="L1205" s="384" t="s">
        <v>4474</v>
      </c>
    </row>
    <row r="1206" spans="1:12">
      <c r="A1206" s="382" t="s">
        <v>4521</v>
      </c>
      <c r="B1206" s="382" t="s">
        <v>4522</v>
      </c>
      <c r="C1206" s="382" t="s">
        <v>1846</v>
      </c>
      <c r="D1206" s="382" t="s">
        <v>2317</v>
      </c>
      <c r="F1206" s="383" t="s">
        <v>13</v>
      </c>
      <c r="G1206" s="382" t="s">
        <v>2323</v>
      </c>
      <c r="H1206" s="382" t="s">
        <v>2323</v>
      </c>
      <c r="I1206" s="382" t="s">
        <v>2319</v>
      </c>
      <c r="J1206" s="382" t="s">
        <v>2324</v>
      </c>
      <c r="K1206" s="382" t="s">
        <v>1846</v>
      </c>
      <c r="L1206" s="384" t="s">
        <v>4474</v>
      </c>
    </row>
    <row r="1207" spans="1:12">
      <c r="A1207" s="382" t="s">
        <v>4523</v>
      </c>
      <c r="B1207" s="382" t="s">
        <v>4524</v>
      </c>
      <c r="C1207" s="382" t="s">
        <v>810</v>
      </c>
      <c r="D1207" s="382" t="s">
        <v>2422</v>
      </c>
      <c r="F1207" s="383" t="s">
        <v>13</v>
      </c>
      <c r="G1207" s="382" t="s">
        <v>2323</v>
      </c>
      <c r="H1207" s="382" t="s">
        <v>2323</v>
      </c>
      <c r="I1207" s="382" t="s">
        <v>2319</v>
      </c>
      <c r="J1207" s="382" t="s">
        <v>2324</v>
      </c>
      <c r="K1207" s="382" t="s">
        <v>4228</v>
      </c>
    </row>
    <row r="1208" spans="1:12">
      <c r="A1208" s="382" t="s">
        <v>4525</v>
      </c>
      <c r="B1208" s="382" t="s">
        <v>4526</v>
      </c>
      <c r="C1208" s="382" t="s">
        <v>16</v>
      </c>
      <c r="D1208" s="382" t="s">
        <v>373</v>
      </c>
      <c r="F1208" s="383" t="s">
        <v>13</v>
      </c>
      <c r="G1208" s="382" t="s">
        <v>2323</v>
      </c>
      <c r="H1208" s="382" t="s">
        <v>2323</v>
      </c>
      <c r="I1208" s="382" t="s">
        <v>2319</v>
      </c>
      <c r="J1208" s="382" t="s">
        <v>2324</v>
      </c>
      <c r="K1208" s="382" t="s">
        <v>16</v>
      </c>
      <c r="L1208" s="384" t="s">
        <v>4474</v>
      </c>
    </row>
    <row r="1209" spans="1:12">
      <c r="A1209" s="382" t="s">
        <v>4527</v>
      </c>
      <c r="B1209" s="382" t="s">
        <v>4528</v>
      </c>
      <c r="C1209" s="382" t="s">
        <v>1846</v>
      </c>
      <c r="D1209" s="382" t="s">
        <v>373</v>
      </c>
      <c r="F1209" s="383" t="s">
        <v>13</v>
      </c>
      <c r="G1209" s="382" t="s">
        <v>2323</v>
      </c>
      <c r="H1209" s="382" t="s">
        <v>2323</v>
      </c>
      <c r="I1209" s="382" t="s">
        <v>2319</v>
      </c>
      <c r="J1209" s="382" t="s">
        <v>2324</v>
      </c>
      <c r="K1209" s="382" t="s">
        <v>1846</v>
      </c>
    </row>
    <row r="1210" spans="1:12">
      <c r="A1210" s="382" t="s">
        <v>2088</v>
      </c>
      <c r="B1210" s="382" t="s">
        <v>2089</v>
      </c>
      <c r="C1210" s="382" t="s">
        <v>1846</v>
      </c>
      <c r="D1210" s="382" t="s">
        <v>2329</v>
      </c>
      <c r="F1210" s="383" t="s">
        <v>13</v>
      </c>
      <c r="G1210" s="382" t="s">
        <v>2323</v>
      </c>
      <c r="H1210" s="382" t="s">
        <v>2323</v>
      </c>
      <c r="I1210" s="382" t="s">
        <v>2319</v>
      </c>
      <c r="J1210" s="382" t="s">
        <v>2324</v>
      </c>
      <c r="K1210" s="382" t="s">
        <v>1846</v>
      </c>
    </row>
    <row r="1211" spans="1:12">
      <c r="A1211" s="382" t="s">
        <v>4529</v>
      </c>
      <c r="B1211" s="382" t="s">
        <v>4530</v>
      </c>
      <c r="C1211" s="382" t="s">
        <v>957</v>
      </c>
      <c r="F1211" s="383" t="s">
        <v>13</v>
      </c>
      <c r="G1211" s="382" t="s">
        <v>2323</v>
      </c>
      <c r="H1211" s="382" t="s">
        <v>2323</v>
      </c>
      <c r="I1211" s="382" t="s">
        <v>2319</v>
      </c>
      <c r="J1211" s="382" t="s">
        <v>2320</v>
      </c>
      <c r="K1211" s="382" t="s">
        <v>2354</v>
      </c>
      <c r="L1211" s="384" t="s">
        <v>4474</v>
      </c>
    </row>
    <row r="1212" spans="1:12">
      <c r="A1212" s="382" t="s">
        <v>234</v>
      </c>
      <c r="B1212" s="382" t="s">
        <v>235</v>
      </c>
      <c r="C1212" s="382" t="s">
        <v>101</v>
      </c>
      <c r="D1212" s="382" t="s">
        <v>2422</v>
      </c>
      <c r="E1212" s="382" t="s">
        <v>20</v>
      </c>
      <c r="F1212" s="383" t="s">
        <v>20</v>
      </c>
      <c r="G1212" s="382" t="s">
        <v>2319</v>
      </c>
      <c r="H1212" s="382" t="s">
        <v>2323</v>
      </c>
      <c r="I1212" s="382" t="s">
        <v>2319</v>
      </c>
      <c r="J1212" s="382" t="s">
        <v>2320</v>
      </c>
      <c r="K1212" s="382" t="s">
        <v>101</v>
      </c>
      <c r="L1212" s="384">
        <v>42248</v>
      </c>
    </row>
    <row r="1213" spans="1:12">
      <c r="A1213" s="382" t="s">
        <v>4531</v>
      </c>
      <c r="B1213" s="382" t="s">
        <v>4532</v>
      </c>
      <c r="C1213" s="382" t="s">
        <v>1621</v>
      </c>
      <c r="F1213" s="383" t="s">
        <v>13</v>
      </c>
      <c r="G1213" s="382" t="s">
        <v>2323</v>
      </c>
      <c r="H1213" s="382" t="s">
        <v>2323</v>
      </c>
      <c r="I1213" s="382" t="s">
        <v>2319</v>
      </c>
      <c r="J1213" s="382" t="s">
        <v>2324</v>
      </c>
      <c r="K1213" s="382" t="s">
        <v>1621</v>
      </c>
      <c r="L1213" s="384" t="s">
        <v>4474</v>
      </c>
    </row>
    <row r="1214" spans="1:12">
      <c r="A1214" s="382" t="s">
        <v>4533</v>
      </c>
      <c r="B1214" s="382" t="s">
        <v>4534</v>
      </c>
      <c r="C1214" s="382" t="s">
        <v>101</v>
      </c>
      <c r="F1214" s="383" t="s">
        <v>13</v>
      </c>
      <c r="G1214" s="382" t="s">
        <v>2323</v>
      </c>
      <c r="H1214" s="382" t="s">
        <v>2323</v>
      </c>
      <c r="I1214" s="382" t="s">
        <v>2319</v>
      </c>
      <c r="J1214" s="382" t="s">
        <v>2324</v>
      </c>
      <c r="K1214" s="382" t="s">
        <v>101</v>
      </c>
      <c r="L1214" s="384" t="s">
        <v>4474</v>
      </c>
    </row>
    <row r="1215" spans="1:12">
      <c r="A1215" s="382" t="s">
        <v>4535</v>
      </c>
      <c r="B1215" s="382" t="s">
        <v>4536</v>
      </c>
      <c r="C1215" s="382" t="s">
        <v>590</v>
      </c>
      <c r="D1215" s="382" t="s">
        <v>2317</v>
      </c>
      <c r="F1215" s="383" t="s">
        <v>13</v>
      </c>
      <c r="G1215" s="382" t="s">
        <v>2323</v>
      </c>
      <c r="H1215" s="382" t="s">
        <v>2323</v>
      </c>
      <c r="I1215" s="382" t="s">
        <v>2319</v>
      </c>
      <c r="J1215" s="382" t="s">
        <v>2324</v>
      </c>
      <c r="K1215" s="382" t="s">
        <v>590</v>
      </c>
      <c r="L1215" s="384" t="s">
        <v>4474</v>
      </c>
    </row>
    <row r="1216" spans="1:12">
      <c r="A1216" s="382" t="s">
        <v>4537</v>
      </c>
      <c r="B1216" s="382" t="s">
        <v>4538</v>
      </c>
      <c r="C1216" s="382" t="s">
        <v>1323</v>
      </c>
      <c r="D1216" s="382" t="s">
        <v>2317</v>
      </c>
      <c r="F1216" s="383" t="s">
        <v>13</v>
      </c>
      <c r="G1216" s="382" t="s">
        <v>2323</v>
      </c>
      <c r="H1216" s="382" t="s">
        <v>2323</v>
      </c>
      <c r="I1216" s="382" t="s">
        <v>2319</v>
      </c>
      <c r="J1216" s="382" t="s">
        <v>2324</v>
      </c>
      <c r="K1216" s="382" t="s">
        <v>1323</v>
      </c>
      <c r="L1216" s="384" t="s">
        <v>4474</v>
      </c>
    </row>
    <row r="1217" spans="1:12">
      <c r="A1217" s="382" t="s">
        <v>4539</v>
      </c>
      <c r="B1217" s="382" t="s">
        <v>4540</v>
      </c>
      <c r="C1217" s="382" t="s">
        <v>1621</v>
      </c>
      <c r="D1217" s="382" t="s">
        <v>373</v>
      </c>
      <c r="F1217" s="383" t="s">
        <v>13</v>
      </c>
      <c r="G1217" s="382" t="s">
        <v>2323</v>
      </c>
      <c r="H1217" s="382" t="s">
        <v>2323</v>
      </c>
      <c r="I1217" s="382" t="s">
        <v>2319</v>
      </c>
      <c r="J1217" s="382" t="s">
        <v>2324</v>
      </c>
      <c r="K1217" s="382" t="s">
        <v>1621</v>
      </c>
      <c r="L1217" s="384" t="s">
        <v>4474</v>
      </c>
    </row>
    <row r="1218" spans="1:12">
      <c r="A1218" s="382" t="s">
        <v>4541</v>
      </c>
      <c r="B1218" s="382" t="s">
        <v>4542</v>
      </c>
      <c r="C1218" s="382" t="s">
        <v>810</v>
      </c>
      <c r="D1218" s="382" t="s">
        <v>132</v>
      </c>
      <c r="F1218" s="383" t="s">
        <v>13</v>
      </c>
      <c r="G1218" s="382" t="s">
        <v>2323</v>
      </c>
      <c r="H1218" s="382" t="s">
        <v>2323</v>
      </c>
      <c r="I1218" s="382" t="s">
        <v>2319</v>
      </c>
      <c r="J1218" s="382" t="s">
        <v>2324</v>
      </c>
      <c r="K1218" s="382" t="s">
        <v>810</v>
      </c>
      <c r="L1218" s="384" t="s">
        <v>4474</v>
      </c>
    </row>
    <row r="1219" spans="1:12">
      <c r="A1219" s="382" t="s">
        <v>4543</v>
      </c>
      <c r="B1219" s="382" t="s">
        <v>4544</v>
      </c>
      <c r="C1219" s="382" t="s">
        <v>407</v>
      </c>
      <c r="D1219" s="382" t="s">
        <v>2317</v>
      </c>
      <c r="F1219" s="383" t="s">
        <v>13</v>
      </c>
      <c r="G1219" s="382" t="s">
        <v>2323</v>
      </c>
      <c r="H1219" s="382" t="s">
        <v>2323</v>
      </c>
      <c r="I1219" s="382" t="s">
        <v>2319</v>
      </c>
      <c r="J1219" s="382" t="s">
        <v>2324</v>
      </c>
      <c r="K1219" s="382" t="s">
        <v>407</v>
      </c>
      <c r="L1219" s="384" t="s">
        <v>4474</v>
      </c>
    </row>
    <row r="1220" spans="1:12">
      <c r="A1220" s="382" t="s">
        <v>4545</v>
      </c>
      <c r="B1220" s="382" t="s">
        <v>4546</v>
      </c>
      <c r="C1220" s="382" t="s">
        <v>101</v>
      </c>
      <c r="D1220" s="382" t="s">
        <v>4547</v>
      </c>
      <c r="F1220" s="383" t="s">
        <v>13</v>
      </c>
      <c r="G1220" s="382" t="s">
        <v>2323</v>
      </c>
      <c r="H1220" s="382" t="s">
        <v>2323</v>
      </c>
      <c r="I1220" s="382" t="s">
        <v>2319</v>
      </c>
      <c r="J1220" s="382" t="s">
        <v>2324</v>
      </c>
      <c r="K1220" s="382" t="s">
        <v>101</v>
      </c>
      <c r="L1220" s="384" t="s">
        <v>4548</v>
      </c>
    </row>
    <row r="1221" spans="1:12">
      <c r="A1221" s="382" t="s">
        <v>2096</v>
      </c>
      <c r="B1221" s="382" t="s">
        <v>2097</v>
      </c>
      <c r="C1221" s="382" t="s">
        <v>1846</v>
      </c>
      <c r="D1221" s="382" t="s">
        <v>2099</v>
      </c>
      <c r="F1221" s="383" t="s">
        <v>13</v>
      </c>
      <c r="G1221" s="382" t="s">
        <v>2323</v>
      </c>
      <c r="H1221" s="382" t="s">
        <v>2323</v>
      </c>
      <c r="I1221" s="382" t="s">
        <v>2319</v>
      </c>
      <c r="J1221" s="382" t="s">
        <v>2324</v>
      </c>
      <c r="K1221" s="382" t="s">
        <v>1846</v>
      </c>
      <c r="L1221" s="384" t="s">
        <v>4474</v>
      </c>
    </row>
    <row r="1222" spans="1:12">
      <c r="A1222" s="382" t="s">
        <v>4549</v>
      </c>
      <c r="B1222" s="382" t="s">
        <v>4550</v>
      </c>
      <c r="C1222" s="382" t="s">
        <v>101</v>
      </c>
      <c r="D1222" s="382" t="s">
        <v>4547</v>
      </c>
      <c r="F1222" s="383" t="s">
        <v>13</v>
      </c>
      <c r="G1222" s="382" t="s">
        <v>2323</v>
      </c>
      <c r="H1222" s="382" t="s">
        <v>2323</v>
      </c>
      <c r="I1222" s="382" t="s">
        <v>2319</v>
      </c>
      <c r="J1222" s="382" t="s">
        <v>2324</v>
      </c>
      <c r="K1222" s="382" t="s">
        <v>101</v>
      </c>
      <c r="L1222" s="384" t="s">
        <v>4474</v>
      </c>
    </row>
    <row r="1223" spans="1:12">
      <c r="A1223" s="382" t="s">
        <v>4551</v>
      </c>
      <c r="B1223" s="382" t="s">
        <v>4552</v>
      </c>
      <c r="C1223" s="382" t="s">
        <v>1846</v>
      </c>
      <c r="D1223" s="382" t="s">
        <v>2333</v>
      </c>
      <c r="F1223" s="383" t="s">
        <v>13</v>
      </c>
      <c r="G1223" s="382" t="s">
        <v>2323</v>
      </c>
      <c r="H1223" s="382" t="s">
        <v>2323</v>
      </c>
      <c r="I1223" s="382" t="s">
        <v>2319</v>
      </c>
      <c r="J1223" s="382" t="s">
        <v>2324</v>
      </c>
      <c r="K1223" s="382" t="s">
        <v>1846</v>
      </c>
      <c r="L1223" s="384" t="s">
        <v>4474</v>
      </c>
    </row>
    <row r="1224" spans="1:12">
      <c r="A1224" s="382" t="s">
        <v>4553</v>
      </c>
      <c r="B1224" s="382" t="s">
        <v>4554</v>
      </c>
      <c r="C1224" s="382" t="s">
        <v>354</v>
      </c>
      <c r="D1224" s="382" t="s">
        <v>132</v>
      </c>
      <c r="F1224" s="383" t="s">
        <v>13</v>
      </c>
      <c r="G1224" s="382" t="s">
        <v>2323</v>
      </c>
      <c r="H1224" s="382" t="s">
        <v>2323</v>
      </c>
      <c r="I1224" s="382" t="s">
        <v>2319</v>
      </c>
      <c r="J1224" s="382" t="s">
        <v>2320</v>
      </c>
      <c r="K1224" s="382" t="s">
        <v>2330</v>
      </c>
      <c r="L1224" s="384" t="s">
        <v>4548</v>
      </c>
    </row>
    <row r="1225" spans="1:12">
      <c r="A1225" s="382" t="s">
        <v>4555</v>
      </c>
      <c r="B1225" s="382" t="s">
        <v>4556</v>
      </c>
      <c r="C1225" s="382" t="s">
        <v>16</v>
      </c>
      <c r="D1225" s="382" t="s">
        <v>220</v>
      </c>
      <c r="F1225" s="383" t="s">
        <v>13</v>
      </c>
      <c r="G1225" s="382" t="s">
        <v>2323</v>
      </c>
      <c r="H1225" s="382" t="s">
        <v>2323</v>
      </c>
      <c r="I1225" s="382" t="s">
        <v>2319</v>
      </c>
      <c r="J1225" s="382" t="s">
        <v>2324</v>
      </c>
      <c r="K1225" s="382" t="s">
        <v>16</v>
      </c>
      <c r="L1225" s="384" t="s">
        <v>4474</v>
      </c>
    </row>
    <row r="1226" spans="1:12">
      <c r="A1226" s="382" t="s">
        <v>4557</v>
      </c>
      <c r="B1226" s="382" t="s">
        <v>4558</v>
      </c>
      <c r="C1226" s="382" t="s">
        <v>407</v>
      </c>
      <c r="D1226" s="382" t="s">
        <v>4547</v>
      </c>
      <c r="F1226" s="383" t="s">
        <v>13</v>
      </c>
      <c r="G1226" s="382" t="s">
        <v>2323</v>
      </c>
      <c r="H1226" s="382" t="s">
        <v>2323</v>
      </c>
      <c r="I1226" s="382" t="s">
        <v>2319</v>
      </c>
      <c r="J1226" s="382" t="s">
        <v>2320</v>
      </c>
      <c r="K1226" s="382" t="s">
        <v>2354</v>
      </c>
      <c r="L1226" s="384" t="s">
        <v>4548</v>
      </c>
    </row>
    <row r="1227" spans="1:12">
      <c r="A1227" s="382" t="s">
        <v>4559</v>
      </c>
      <c r="B1227" s="382" t="s">
        <v>4560</v>
      </c>
      <c r="C1227" s="382" t="s">
        <v>1846</v>
      </c>
      <c r="D1227" s="382" t="s">
        <v>132</v>
      </c>
      <c r="F1227" s="383" t="s">
        <v>13</v>
      </c>
      <c r="G1227" s="382" t="s">
        <v>2323</v>
      </c>
      <c r="H1227" s="382" t="s">
        <v>2323</v>
      </c>
      <c r="I1227" s="382" t="s">
        <v>2319</v>
      </c>
      <c r="J1227" s="382" t="s">
        <v>2324</v>
      </c>
      <c r="K1227" s="382" t="s">
        <v>1846</v>
      </c>
      <c r="L1227" s="384" t="s">
        <v>4474</v>
      </c>
    </row>
    <row r="1228" spans="1:12">
      <c r="A1228" s="382" t="s">
        <v>4561</v>
      </c>
      <c r="B1228" s="382" t="s">
        <v>4562</v>
      </c>
      <c r="C1228" s="382" t="s">
        <v>4563</v>
      </c>
      <c r="D1228" s="382" t="s">
        <v>2422</v>
      </c>
    </row>
    <row r="1229" spans="1:12">
      <c r="A1229" s="382" t="s">
        <v>4564</v>
      </c>
      <c r="B1229" s="382" t="s">
        <v>4565</v>
      </c>
      <c r="C1229" s="382" t="s">
        <v>957</v>
      </c>
      <c r="D1229" s="382" t="s">
        <v>2333</v>
      </c>
      <c r="E1229" s="382" t="s">
        <v>2367</v>
      </c>
      <c r="F1229" s="383" t="s">
        <v>24</v>
      </c>
      <c r="G1229" s="382" t="s">
        <v>2319</v>
      </c>
      <c r="H1229" s="382" t="s">
        <v>2323</v>
      </c>
      <c r="I1229" s="382" t="s">
        <v>2319</v>
      </c>
      <c r="J1229" s="382" t="s">
        <v>2324</v>
      </c>
      <c r="K1229" s="382" t="s">
        <v>957</v>
      </c>
      <c r="L1229" s="384" t="s">
        <v>4548</v>
      </c>
    </row>
    <row r="1230" spans="1:12">
      <c r="A1230" s="382" t="s">
        <v>4566</v>
      </c>
      <c r="B1230" s="382" t="s">
        <v>4567</v>
      </c>
      <c r="C1230" s="382" t="s">
        <v>1846</v>
      </c>
      <c r="D1230" s="382" t="s">
        <v>373</v>
      </c>
      <c r="F1230" s="383" t="s">
        <v>13</v>
      </c>
      <c r="G1230" s="382" t="s">
        <v>2323</v>
      </c>
      <c r="H1230" s="382" t="s">
        <v>2323</v>
      </c>
      <c r="I1230" s="382" t="s">
        <v>2319</v>
      </c>
      <c r="J1230" s="382" t="s">
        <v>2324</v>
      </c>
    </row>
    <row r="1231" spans="1:12">
      <c r="A1231" s="382" t="s">
        <v>4568</v>
      </c>
      <c r="B1231" s="382" t="s">
        <v>4569</v>
      </c>
      <c r="C1231" s="382" t="s">
        <v>3682</v>
      </c>
      <c r="D1231" s="382" t="s">
        <v>2329</v>
      </c>
      <c r="E1231" s="382" t="s">
        <v>2569</v>
      </c>
      <c r="F1231" s="383" t="s">
        <v>2570</v>
      </c>
      <c r="G1231" s="382" t="s">
        <v>2319</v>
      </c>
      <c r="H1231" s="382" t="s">
        <v>2319</v>
      </c>
      <c r="I1231" s="382" t="s">
        <v>2323</v>
      </c>
      <c r="J1231" s="382" t="s">
        <v>2571</v>
      </c>
    </row>
    <row r="1232" spans="1:12">
      <c r="A1232" s="382" t="s">
        <v>4570</v>
      </c>
      <c r="B1232" s="382" t="s">
        <v>4571</v>
      </c>
      <c r="C1232" s="382" t="s">
        <v>1323</v>
      </c>
      <c r="D1232" s="382" t="s">
        <v>2317</v>
      </c>
      <c r="F1232" s="383" t="s">
        <v>13</v>
      </c>
      <c r="G1232" s="382" t="s">
        <v>2323</v>
      </c>
      <c r="H1232" s="382" t="s">
        <v>2323</v>
      </c>
      <c r="I1232" s="382" t="s">
        <v>2319</v>
      </c>
      <c r="J1232" s="382" t="s">
        <v>2324</v>
      </c>
      <c r="K1232" s="382" t="s">
        <v>1323</v>
      </c>
      <c r="L1232" s="384" t="s">
        <v>4548</v>
      </c>
    </row>
    <row r="1233" spans="1:12">
      <c r="A1233" s="382" t="s">
        <v>4572</v>
      </c>
      <c r="B1233" s="382" t="s">
        <v>4573</v>
      </c>
      <c r="C1233" s="382" t="s">
        <v>1323</v>
      </c>
      <c r="D1233" s="382" t="s">
        <v>2317</v>
      </c>
      <c r="F1233" s="383" t="s">
        <v>13</v>
      </c>
      <c r="G1233" s="382" t="s">
        <v>2323</v>
      </c>
      <c r="H1233" s="382" t="s">
        <v>2323</v>
      </c>
      <c r="I1233" s="382" t="s">
        <v>2319</v>
      </c>
      <c r="J1233" s="382" t="s">
        <v>2324</v>
      </c>
      <c r="K1233" s="382" t="s">
        <v>1323</v>
      </c>
      <c r="L1233" s="384" t="s">
        <v>4548</v>
      </c>
    </row>
    <row r="1234" spans="1:12">
      <c r="A1234" s="382" t="s">
        <v>4574</v>
      </c>
      <c r="B1234" s="382" t="s">
        <v>4575</v>
      </c>
      <c r="C1234" s="382" t="s">
        <v>810</v>
      </c>
      <c r="D1234" s="382" t="s">
        <v>132</v>
      </c>
      <c r="F1234" s="383" t="s">
        <v>13</v>
      </c>
      <c r="G1234" s="382" t="s">
        <v>2323</v>
      </c>
      <c r="H1234" s="382" t="s">
        <v>2323</v>
      </c>
      <c r="I1234" s="382" t="s">
        <v>2319</v>
      </c>
      <c r="J1234" s="382" t="s">
        <v>2324</v>
      </c>
      <c r="K1234" s="382" t="s">
        <v>810</v>
      </c>
      <c r="L1234" s="384" t="s">
        <v>4548</v>
      </c>
    </row>
    <row r="1235" spans="1:12">
      <c r="A1235" s="382" t="s">
        <v>4576</v>
      </c>
      <c r="B1235" s="382" t="s">
        <v>4577</v>
      </c>
      <c r="C1235" s="382" t="s">
        <v>1323</v>
      </c>
      <c r="D1235" s="382" t="s">
        <v>220</v>
      </c>
      <c r="F1235" s="383" t="s">
        <v>13</v>
      </c>
      <c r="G1235" s="382" t="s">
        <v>2323</v>
      </c>
      <c r="H1235" s="382" t="s">
        <v>2323</v>
      </c>
      <c r="I1235" s="382" t="s">
        <v>2319</v>
      </c>
      <c r="J1235" s="382" t="s">
        <v>2324</v>
      </c>
      <c r="K1235" s="382" t="s">
        <v>1323</v>
      </c>
      <c r="L1235" s="384" t="s">
        <v>4548</v>
      </c>
    </row>
    <row r="1236" spans="1:12">
      <c r="A1236" s="382" t="s">
        <v>1141</v>
      </c>
      <c r="B1236" s="382" t="s">
        <v>1142</v>
      </c>
      <c r="C1236" s="382" t="s">
        <v>1133</v>
      </c>
      <c r="D1236" s="382" t="s">
        <v>2329</v>
      </c>
      <c r="F1236" s="383" t="s">
        <v>13</v>
      </c>
      <c r="G1236" s="382" t="s">
        <v>2323</v>
      </c>
      <c r="H1236" s="382" t="s">
        <v>2323</v>
      </c>
      <c r="I1236" s="382" t="s">
        <v>2319</v>
      </c>
      <c r="J1236" s="382" t="s">
        <v>2324</v>
      </c>
      <c r="K1236" s="382" t="s">
        <v>2346</v>
      </c>
      <c r="L1236" s="384" t="s">
        <v>4578</v>
      </c>
    </row>
    <row r="1237" spans="1:12">
      <c r="A1237" s="382" t="s">
        <v>4579</v>
      </c>
      <c r="B1237" s="382" t="s">
        <v>4580</v>
      </c>
      <c r="C1237" s="382" t="s">
        <v>957</v>
      </c>
      <c r="D1237" s="382" t="s">
        <v>2329</v>
      </c>
      <c r="E1237" s="382" t="s">
        <v>2367</v>
      </c>
      <c r="F1237" s="383" t="s">
        <v>24</v>
      </c>
      <c r="G1237" s="382" t="s">
        <v>2319</v>
      </c>
      <c r="H1237" s="382" t="s">
        <v>2323</v>
      </c>
      <c r="I1237" s="382" t="s">
        <v>2319</v>
      </c>
      <c r="J1237" s="382" t="s">
        <v>2324</v>
      </c>
      <c r="K1237" s="382" t="s">
        <v>957</v>
      </c>
      <c r="L1237" s="384" t="s">
        <v>4548</v>
      </c>
    </row>
    <row r="1238" spans="1:12">
      <c r="A1238" s="382" t="s">
        <v>4581</v>
      </c>
      <c r="B1238" s="382" t="s">
        <v>4582</v>
      </c>
      <c r="C1238" s="382" t="s">
        <v>407</v>
      </c>
      <c r="D1238" s="382" t="s">
        <v>2329</v>
      </c>
      <c r="F1238" s="383" t="s">
        <v>13</v>
      </c>
      <c r="G1238" s="382" t="s">
        <v>2323</v>
      </c>
      <c r="H1238" s="382" t="s">
        <v>2323</v>
      </c>
      <c r="I1238" s="382" t="s">
        <v>2319</v>
      </c>
      <c r="J1238" s="382" t="s">
        <v>2320</v>
      </c>
      <c r="K1238" s="382" t="s">
        <v>16</v>
      </c>
      <c r="L1238" s="384" t="s">
        <v>4548</v>
      </c>
    </row>
    <row r="1239" spans="1:12">
      <c r="A1239" s="382" t="s">
        <v>4583</v>
      </c>
      <c r="B1239" s="382" t="s">
        <v>4584</v>
      </c>
      <c r="C1239" s="382" t="s">
        <v>101</v>
      </c>
      <c r="D1239" s="382" t="s">
        <v>2317</v>
      </c>
      <c r="F1239" s="383" t="s">
        <v>13</v>
      </c>
      <c r="G1239" s="382" t="s">
        <v>2323</v>
      </c>
      <c r="H1239" s="382" t="s">
        <v>2323</v>
      </c>
      <c r="I1239" s="382" t="s">
        <v>2319</v>
      </c>
      <c r="J1239" s="382" t="s">
        <v>2324</v>
      </c>
      <c r="K1239" s="382" t="s">
        <v>101</v>
      </c>
      <c r="L1239" s="384" t="s">
        <v>4548</v>
      </c>
    </row>
    <row r="1240" spans="1:12">
      <c r="A1240" s="382" t="s">
        <v>4585</v>
      </c>
      <c r="B1240" s="382" t="s">
        <v>4586</v>
      </c>
      <c r="C1240" s="382" t="s">
        <v>354</v>
      </c>
      <c r="D1240" s="382" t="s">
        <v>2329</v>
      </c>
      <c r="F1240" s="383" t="s">
        <v>13</v>
      </c>
      <c r="G1240" s="382" t="s">
        <v>2323</v>
      </c>
      <c r="H1240" s="382" t="s">
        <v>2323</v>
      </c>
      <c r="I1240" s="382" t="s">
        <v>2319</v>
      </c>
      <c r="J1240" s="382" t="s">
        <v>2320</v>
      </c>
      <c r="K1240" s="382" t="s">
        <v>2330</v>
      </c>
      <c r="L1240" s="384" t="s">
        <v>4548</v>
      </c>
    </row>
    <row r="1241" spans="1:12">
      <c r="A1241" s="382" t="s">
        <v>4587</v>
      </c>
      <c r="B1241" s="382" t="s">
        <v>4588</v>
      </c>
      <c r="C1241" s="382" t="s">
        <v>2316</v>
      </c>
      <c r="D1241" s="382">
        <v>30</v>
      </c>
      <c r="E1241" s="382" t="s">
        <v>2367</v>
      </c>
      <c r="F1241" s="383" t="s">
        <v>24</v>
      </c>
      <c r="G1241" s="382" t="s">
        <v>2319</v>
      </c>
      <c r="H1241" s="382" t="s">
        <v>2319</v>
      </c>
      <c r="I1241" s="382" t="s">
        <v>2319</v>
      </c>
      <c r="J1241" s="382" t="s">
        <v>2338</v>
      </c>
      <c r="K1241" s="382" t="s">
        <v>1133</v>
      </c>
    </row>
    <row r="1242" spans="1:12">
      <c r="A1242" s="382" t="s">
        <v>4589</v>
      </c>
      <c r="B1242" s="382" t="s">
        <v>4590</v>
      </c>
      <c r="C1242" s="382" t="s">
        <v>354</v>
      </c>
      <c r="D1242" s="382" t="s">
        <v>594</v>
      </c>
      <c r="F1242" s="383" t="s">
        <v>13</v>
      </c>
      <c r="G1242" s="382" t="s">
        <v>2323</v>
      </c>
      <c r="H1242" s="382" t="s">
        <v>2323</v>
      </c>
      <c r="I1242" s="382" t="s">
        <v>2319</v>
      </c>
      <c r="J1242" s="382" t="s">
        <v>2320</v>
      </c>
      <c r="K1242" s="382" t="s">
        <v>2330</v>
      </c>
      <c r="L1242" s="384" t="s">
        <v>4548</v>
      </c>
    </row>
    <row r="1243" spans="1:12">
      <c r="A1243" s="382" t="s">
        <v>4591</v>
      </c>
      <c r="B1243" s="382" t="s">
        <v>4592</v>
      </c>
      <c r="C1243" s="382" t="s">
        <v>1846</v>
      </c>
      <c r="D1243" s="382" t="s">
        <v>4219</v>
      </c>
      <c r="E1243" s="382" t="s">
        <v>2367</v>
      </c>
      <c r="F1243" s="383" t="s">
        <v>24</v>
      </c>
      <c r="G1243" s="382" t="s">
        <v>2319</v>
      </c>
      <c r="H1243" s="382" t="s">
        <v>2323</v>
      </c>
      <c r="I1243" s="382" t="s">
        <v>2319</v>
      </c>
      <c r="J1243" s="382" t="s">
        <v>2324</v>
      </c>
      <c r="K1243" s="382" t="s">
        <v>957</v>
      </c>
      <c r="L1243" s="384" t="s">
        <v>4548</v>
      </c>
    </row>
    <row r="1244" spans="1:12">
      <c r="A1244" s="382" t="s">
        <v>4593</v>
      </c>
      <c r="B1244" s="382" t="s">
        <v>4594</v>
      </c>
      <c r="C1244" s="382" t="s">
        <v>957</v>
      </c>
      <c r="D1244" s="382" t="s">
        <v>4219</v>
      </c>
      <c r="E1244" s="382" t="s">
        <v>2367</v>
      </c>
      <c r="F1244" s="383" t="s">
        <v>24</v>
      </c>
      <c r="G1244" s="382" t="s">
        <v>2319</v>
      </c>
      <c r="H1244" s="382" t="s">
        <v>2323</v>
      </c>
      <c r="I1244" s="382" t="s">
        <v>2319</v>
      </c>
      <c r="J1244" s="382" t="s">
        <v>2324</v>
      </c>
      <c r="K1244" s="382" t="s">
        <v>957</v>
      </c>
      <c r="L1244" s="384" t="s">
        <v>4548</v>
      </c>
    </row>
    <row r="1245" spans="1:12">
      <c r="A1245" s="382" t="s">
        <v>4595</v>
      </c>
      <c r="B1245" s="382" t="s">
        <v>4596</v>
      </c>
      <c r="C1245" s="382" t="s">
        <v>1846</v>
      </c>
      <c r="D1245" s="382" t="s">
        <v>132</v>
      </c>
      <c r="F1245" s="383" t="s">
        <v>13</v>
      </c>
      <c r="G1245" s="382" t="s">
        <v>2323</v>
      </c>
      <c r="H1245" s="382" t="s">
        <v>2323</v>
      </c>
      <c r="I1245" s="382" t="s">
        <v>2319</v>
      </c>
      <c r="J1245" s="382" t="s">
        <v>2324</v>
      </c>
      <c r="K1245" s="382" t="s">
        <v>1846</v>
      </c>
      <c r="L1245" s="384" t="s">
        <v>4548</v>
      </c>
    </row>
    <row r="1246" spans="1:12">
      <c r="A1246" s="382" t="s">
        <v>4597</v>
      </c>
      <c r="B1246" s="382" t="s">
        <v>4598</v>
      </c>
      <c r="C1246" s="382" t="s">
        <v>2316</v>
      </c>
      <c r="D1246" s="382" t="s">
        <v>4219</v>
      </c>
      <c r="F1246" s="383" t="s">
        <v>2337</v>
      </c>
      <c r="G1246" s="382" t="s">
        <v>2319</v>
      </c>
      <c r="H1246" s="382" t="s">
        <v>2319</v>
      </c>
      <c r="I1246" s="382" t="s">
        <v>2319</v>
      </c>
      <c r="J1246" s="382" t="s">
        <v>2320</v>
      </c>
    </row>
    <row r="1247" spans="1:12">
      <c r="A1247" s="382" t="s">
        <v>4599</v>
      </c>
      <c r="B1247" s="382" t="s">
        <v>4600</v>
      </c>
      <c r="C1247" s="382" t="s">
        <v>354</v>
      </c>
      <c r="D1247" s="382" t="s">
        <v>4442</v>
      </c>
      <c r="F1247" s="383" t="s">
        <v>13</v>
      </c>
      <c r="G1247" s="382" t="s">
        <v>2323</v>
      </c>
      <c r="H1247" s="382" t="s">
        <v>2323</v>
      </c>
      <c r="I1247" s="382" t="s">
        <v>2319</v>
      </c>
      <c r="J1247" s="382" t="s">
        <v>2320</v>
      </c>
      <c r="K1247" s="382" t="s">
        <v>2330</v>
      </c>
      <c r="L1247" s="384" t="s">
        <v>4601</v>
      </c>
    </row>
    <row r="1248" spans="1:12">
      <c r="A1248" s="382" t="s">
        <v>4602</v>
      </c>
      <c r="B1248" s="382" t="s">
        <v>4603</v>
      </c>
      <c r="C1248" s="382" t="s">
        <v>957</v>
      </c>
      <c r="D1248" s="382" t="s">
        <v>4442</v>
      </c>
      <c r="F1248" s="383" t="s">
        <v>13</v>
      </c>
      <c r="G1248" s="382" t="s">
        <v>2323</v>
      </c>
      <c r="H1248" s="382" t="s">
        <v>2323</v>
      </c>
      <c r="I1248" s="382" t="s">
        <v>2319</v>
      </c>
      <c r="J1248" s="382" t="s">
        <v>2324</v>
      </c>
      <c r="K1248" s="382" t="s">
        <v>957</v>
      </c>
      <c r="L1248" s="384" t="s">
        <v>4548</v>
      </c>
    </row>
    <row r="1249" spans="1:12">
      <c r="A1249" s="382" t="s">
        <v>4604</v>
      </c>
      <c r="B1249" s="382" t="s">
        <v>4605</v>
      </c>
      <c r="C1249" s="382" t="s">
        <v>27</v>
      </c>
      <c r="D1249" s="382" t="s">
        <v>352</v>
      </c>
      <c r="F1249" s="383" t="s">
        <v>13</v>
      </c>
      <c r="G1249" s="382" t="s">
        <v>2323</v>
      </c>
      <c r="H1249" s="382" t="s">
        <v>2323</v>
      </c>
      <c r="I1249" s="382" t="s">
        <v>2319</v>
      </c>
      <c r="J1249" s="382" t="s">
        <v>2320</v>
      </c>
      <c r="K1249" s="382" t="s">
        <v>2330</v>
      </c>
      <c r="L1249" s="384" t="s">
        <v>4548</v>
      </c>
    </row>
    <row r="1250" spans="1:12">
      <c r="A1250" s="382" t="s">
        <v>4606</v>
      </c>
      <c r="B1250" s="382" t="s">
        <v>4607</v>
      </c>
      <c r="C1250" s="382" t="s">
        <v>544</v>
      </c>
      <c r="D1250" s="382" t="s">
        <v>4608</v>
      </c>
      <c r="E1250" s="382" t="s">
        <v>24</v>
      </c>
      <c r="F1250" s="383" t="s">
        <v>24</v>
      </c>
      <c r="G1250" s="382" t="s">
        <v>2319</v>
      </c>
      <c r="H1250" s="382" t="s">
        <v>2323</v>
      </c>
      <c r="I1250" s="382" t="s">
        <v>2319</v>
      </c>
      <c r="J1250" s="382" t="s">
        <v>2320</v>
      </c>
      <c r="K1250" s="382" t="s">
        <v>2330</v>
      </c>
      <c r="L1250" s="384" t="s">
        <v>4548</v>
      </c>
    </row>
    <row r="1251" spans="1:12">
      <c r="A1251" s="382" t="s">
        <v>4609</v>
      </c>
      <c r="B1251" s="382" t="s">
        <v>4610</v>
      </c>
      <c r="C1251" s="382" t="s">
        <v>957</v>
      </c>
      <c r="D1251" s="382" t="s">
        <v>220</v>
      </c>
      <c r="F1251" s="383" t="s">
        <v>13</v>
      </c>
      <c r="G1251" s="382" t="s">
        <v>2323</v>
      </c>
      <c r="H1251" s="382" t="s">
        <v>2323</v>
      </c>
      <c r="I1251" s="382" t="s">
        <v>2319</v>
      </c>
      <c r="J1251" s="382" t="s">
        <v>2324</v>
      </c>
      <c r="K1251" s="382" t="s">
        <v>957</v>
      </c>
      <c r="L1251" s="384" t="s">
        <v>4548</v>
      </c>
    </row>
    <row r="1252" spans="1:12">
      <c r="A1252" s="382" t="s">
        <v>4611</v>
      </c>
      <c r="B1252" s="382" t="s">
        <v>4612</v>
      </c>
      <c r="C1252" s="382" t="s">
        <v>957</v>
      </c>
      <c r="D1252" s="382" t="s">
        <v>4219</v>
      </c>
      <c r="F1252" s="383" t="s">
        <v>13</v>
      </c>
      <c r="G1252" s="382" t="s">
        <v>2323</v>
      </c>
      <c r="H1252" s="382" t="s">
        <v>2323</v>
      </c>
      <c r="I1252" s="382" t="s">
        <v>2319</v>
      </c>
      <c r="J1252" s="382" t="s">
        <v>2320</v>
      </c>
      <c r="K1252" s="382" t="s">
        <v>2354</v>
      </c>
      <c r="L1252" s="384" t="s">
        <v>4548</v>
      </c>
    </row>
    <row r="1253" spans="1:12">
      <c r="A1253" s="382" t="s">
        <v>4613</v>
      </c>
      <c r="B1253" s="382" t="s">
        <v>4614</v>
      </c>
      <c r="C1253" s="382" t="s">
        <v>810</v>
      </c>
      <c r="D1253" s="382" t="s">
        <v>2329</v>
      </c>
      <c r="F1253" s="383" t="s">
        <v>13</v>
      </c>
      <c r="G1253" s="382" t="s">
        <v>2323</v>
      </c>
      <c r="H1253" s="382" t="s">
        <v>2323</v>
      </c>
      <c r="I1253" s="382" t="s">
        <v>2319</v>
      </c>
      <c r="J1253" s="382" t="s">
        <v>2324</v>
      </c>
      <c r="K1253" s="382" t="s">
        <v>810</v>
      </c>
      <c r="L1253" s="384">
        <v>42172</v>
      </c>
    </row>
    <row r="1254" spans="1:12">
      <c r="A1254" s="382" t="s">
        <v>4615</v>
      </c>
      <c r="B1254" s="382" t="s">
        <v>4616</v>
      </c>
      <c r="C1254" s="382" t="s">
        <v>590</v>
      </c>
      <c r="D1254" s="382" t="s">
        <v>4219</v>
      </c>
      <c r="F1254" s="383" t="s">
        <v>13</v>
      </c>
      <c r="G1254" s="382" t="s">
        <v>2323</v>
      </c>
      <c r="H1254" s="382" t="s">
        <v>2323</v>
      </c>
      <c r="I1254" s="382" t="s">
        <v>2319</v>
      </c>
      <c r="J1254" s="382" t="s">
        <v>2324</v>
      </c>
      <c r="K1254" s="382" t="s">
        <v>590</v>
      </c>
      <c r="L1254" s="384" t="s">
        <v>4548</v>
      </c>
    </row>
    <row r="1255" spans="1:12">
      <c r="A1255" s="382" t="s">
        <v>4617</v>
      </c>
      <c r="B1255" s="382" t="s">
        <v>4618</v>
      </c>
      <c r="C1255" s="382" t="s">
        <v>957</v>
      </c>
      <c r="D1255" s="382" t="s">
        <v>220</v>
      </c>
      <c r="F1255" s="383" t="s">
        <v>13</v>
      </c>
      <c r="G1255" s="382" t="s">
        <v>2323</v>
      </c>
      <c r="H1255" s="382" t="s">
        <v>2323</v>
      </c>
      <c r="I1255" s="382" t="s">
        <v>2319</v>
      </c>
      <c r="J1255" s="382" t="s">
        <v>2324</v>
      </c>
      <c r="K1255" s="382" t="s">
        <v>957</v>
      </c>
      <c r="L1255" s="384" t="s">
        <v>4548</v>
      </c>
    </row>
    <row r="1256" spans="1:12">
      <c r="A1256" s="382" t="s">
        <v>4619</v>
      </c>
      <c r="B1256" s="382" t="s">
        <v>4620</v>
      </c>
      <c r="C1256" s="382" t="s">
        <v>957</v>
      </c>
      <c r="D1256" s="382" t="s">
        <v>220</v>
      </c>
      <c r="F1256" s="383" t="s">
        <v>13</v>
      </c>
      <c r="G1256" s="382" t="s">
        <v>2323</v>
      </c>
      <c r="H1256" s="382" t="s">
        <v>2323</v>
      </c>
      <c r="I1256" s="382" t="s">
        <v>2319</v>
      </c>
      <c r="J1256" s="382" t="s">
        <v>2324</v>
      </c>
      <c r="K1256" s="382" t="s">
        <v>957</v>
      </c>
      <c r="L1256" s="384" t="s">
        <v>4548</v>
      </c>
    </row>
    <row r="1257" spans="1:12">
      <c r="A1257" s="382" t="s">
        <v>4621</v>
      </c>
      <c r="B1257" s="382" t="s">
        <v>4622</v>
      </c>
      <c r="C1257" s="382" t="s">
        <v>590</v>
      </c>
      <c r="D1257" s="382" t="s">
        <v>220</v>
      </c>
      <c r="F1257" s="383" t="s">
        <v>13</v>
      </c>
      <c r="G1257" s="382" t="s">
        <v>2323</v>
      </c>
      <c r="H1257" s="382" t="s">
        <v>2323</v>
      </c>
      <c r="I1257" s="382" t="s">
        <v>2319</v>
      </c>
      <c r="J1257" s="382" t="s">
        <v>2324</v>
      </c>
      <c r="K1257" s="382" t="s">
        <v>590</v>
      </c>
      <c r="L1257" s="384" t="s">
        <v>4548</v>
      </c>
    </row>
    <row r="1258" spans="1:12">
      <c r="A1258" s="382" t="s">
        <v>4623</v>
      </c>
      <c r="B1258" s="382" t="s">
        <v>4624</v>
      </c>
      <c r="C1258" s="382" t="s">
        <v>590</v>
      </c>
      <c r="D1258" s="382" t="s">
        <v>352</v>
      </c>
      <c r="F1258" s="383" t="s">
        <v>13</v>
      </c>
      <c r="G1258" s="382" t="s">
        <v>2323</v>
      </c>
      <c r="H1258" s="382" t="s">
        <v>2323</v>
      </c>
      <c r="I1258" s="382" t="s">
        <v>2319</v>
      </c>
      <c r="J1258" s="382" t="s">
        <v>2324</v>
      </c>
      <c r="K1258" s="382" t="s">
        <v>590</v>
      </c>
      <c r="L1258" s="384" t="s">
        <v>4548</v>
      </c>
    </row>
    <row r="1259" spans="1:12">
      <c r="A1259" s="382" t="s">
        <v>4625</v>
      </c>
      <c r="B1259" s="382" t="s">
        <v>4626</v>
      </c>
      <c r="C1259" s="382" t="s">
        <v>16</v>
      </c>
      <c r="D1259" s="382" t="s">
        <v>2333</v>
      </c>
      <c r="F1259" s="383" t="s">
        <v>13</v>
      </c>
      <c r="G1259" s="382" t="s">
        <v>2323</v>
      </c>
      <c r="H1259" s="382" t="s">
        <v>2323</v>
      </c>
      <c r="I1259" s="382" t="s">
        <v>2319</v>
      </c>
      <c r="J1259" s="382" t="s">
        <v>2324</v>
      </c>
      <c r="K1259" s="382" t="s">
        <v>2346</v>
      </c>
      <c r="L1259" s="384" t="s">
        <v>4601</v>
      </c>
    </row>
    <row r="1260" spans="1:12">
      <c r="A1260" s="382" t="s">
        <v>4627</v>
      </c>
      <c r="B1260" s="382" t="s">
        <v>4628</v>
      </c>
      <c r="C1260" s="382" t="s">
        <v>354</v>
      </c>
      <c r="D1260" s="382" t="s">
        <v>4629</v>
      </c>
      <c r="F1260" s="383" t="s">
        <v>13</v>
      </c>
      <c r="G1260" s="382" t="s">
        <v>2323</v>
      </c>
      <c r="H1260" s="382" t="s">
        <v>2323</v>
      </c>
      <c r="I1260" s="382" t="s">
        <v>2319</v>
      </c>
      <c r="J1260" s="382" t="s">
        <v>2320</v>
      </c>
      <c r="K1260" s="382" t="s">
        <v>2330</v>
      </c>
      <c r="L1260" s="384" t="s">
        <v>4548</v>
      </c>
    </row>
    <row r="1261" spans="1:12">
      <c r="A1261" s="382" t="s">
        <v>4630</v>
      </c>
      <c r="B1261" s="382" t="s">
        <v>4631</v>
      </c>
      <c r="C1261" s="382" t="s">
        <v>32</v>
      </c>
      <c r="D1261" s="382" t="s">
        <v>4632</v>
      </c>
      <c r="E1261" s="382" t="s">
        <v>21</v>
      </c>
      <c r="F1261" s="383" t="s">
        <v>21</v>
      </c>
      <c r="G1261" s="382" t="s">
        <v>2319</v>
      </c>
      <c r="H1261" s="382" t="s">
        <v>2319</v>
      </c>
      <c r="I1261" s="382" t="s">
        <v>2319</v>
      </c>
      <c r="J1261" s="382" t="s">
        <v>2320</v>
      </c>
      <c r="K1261" s="382" t="s">
        <v>4563</v>
      </c>
    </row>
    <row r="1262" spans="1:12">
      <c r="A1262" s="382" t="s">
        <v>1401</v>
      </c>
      <c r="B1262" s="382" t="s">
        <v>1402</v>
      </c>
      <c r="C1262" s="382" t="s">
        <v>1323</v>
      </c>
      <c r="D1262" s="382" t="s">
        <v>2333</v>
      </c>
      <c r="F1262" s="383" t="s">
        <v>13</v>
      </c>
      <c r="G1262" s="382" t="s">
        <v>2323</v>
      </c>
      <c r="H1262" s="382" t="s">
        <v>2323</v>
      </c>
      <c r="I1262" s="382" t="s">
        <v>2319</v>
      </c>
      <c r="J1262" s="382" t="s">
        <v>2324</v>
      </c>
      <c r="K1262" s="382" t="s">
        <v>4633</v>
      </c>
      <c r="L1262" s="384" t="s">
        <v>4548</v>
      </c>
    </row>
    <row r="1263" spans="1:12">
      <c r="A1263" s="382" t="s">
        <v>463</v>
      </c>
      <c r="B1263" s="382" t="s">
        <v>464</v>
      </c>
      <c r="C1263" s="382" t="s">
        <v>407</v>
      </c>
      <c r="D1263" s="382" t="s">
        <v>4219</v>
      </c>
      <c r="F1263" s="383" t="s">
        <v>13</v>
      </c>
      <c r="G1263" s="382" t="s">
        <v>2323</v>
      </c>
      <c r="H1263" s="382" t="s">
        <v>2323</v>
      </c>
      <c r="I1263" s="382" t="s">
        <v>2319</v>
      </c>
      <c r="J1263" s="382" t="s">
        <v>2324</v>
      </c>
      <c r="K1263" s="382" t="s">
        <v>407</v>
      </c>
      <c r="L1263" s="384" t="s">
        <v>4548</v>
      </c>
    </row>
    <row r="1264" spans="1:12">
      <c r="A1264" s="382" t="s">
        <v>4634</v>
      </c>
      <c r="B1264" s="382" t="s">
        <v>4635</v>
      </c>
      <c r="C1264" s="382" t="s">
        <v>407</v>
      </c>
      <c r="D1264" s="382" t="s">
        <v>4219</v>
      </c>
      <c r="F1264" s="383" t="s">
        <v>13</v>
      </c>
      <c r="G1264" s="382" t="s">
        <v>2323</v>
      </c>
      <c r="H1264" s="382" t="s">
        <v>2323</v>
      </c>
      <c r="I1264" s="382" t="s">
        <v>2319</v>
      </c>
      <c r="J1264" s="382" t="s">
        <v>2320</v>
      </c>
      <c r="K1264" s="382" t="s">
        <v>2354</v>
      </c>
      <c r="L1264" s="384" t="s">
        <v>4601</v>
      </c>
    </row>
    <row r="1265" spans="1:12">
      <c r="A1265" s="382" t="s">
        <v>4636</v>
      </c>
      <c r="B1265" s="382" t="s">
        <v>4637</v>
      </c>
      <c r="C1265" s="382" t="s">
        <v>957</v>
      </c>
      <c r="D1265" s="382" t="s">
        <v>4219</v>
      </c>
      <c r="E1265" s="382" t="s">
        <v>2367</v>
      </c>
      <c r="F1265" s="383" t="s">
        <v>24</v>
      </c>
      <c r="G1265" s="382" t="s">
        <v>2319</v>
      </c>
      <c r="H1265" s="382" t="s">
        <v>2323</v>
      </c>
      <c r="I1265" s="382" t="s">
        <v>2319</v>
      </c>
      <c r="J1265" s="382" t="s">
        <v>2324</v>
      </c>
      <c r="K1265" s="382" t="s">
        <v>957</v>
      </c>
      <c r="L1265" s="384" t="s">
        <v>4601</v>
      </c>
    </row>
    <row r="1266" spans="1:12">
      <c r="A1266" s="382" t="s">
        <v>4638</v>
      </c>
      <c r="B1266" s="382" t="s">
        <v>4639</v>
      </c>
      <c r="C1266" s="382" t="s">
        <v>810</v>
      </c>
      <c r="D1266" s="382" t="s">
        <v>132</v>
      </c>
      <c r="E1266" s="382" t="s">
        <v>2367</v>
      </c>
      <c r="F1266" s="383" t="s">
        <v>24</v>
      </c>
      <c r="G1266" s="382" t="s">
        <v>2319</v>
      </c>
      <c r="H1266" s="382" t="s">
        <v>2323</v>
      </c>
      <c r="I1266" s="382" t="s">
        <v>2319</v>
      </c>
      <c r="J1266" s="382" t="s">
        <v>2324</v>
      </c>
      <c r="K1266" s="382" t="s">
        <v>810</v>
      </c>
      <c r="L1266" s="384" t="s">
        <v>4640</v>
      </c>
    </row>
    <row r="1267" spans="1:12">
      <c r="A1267" s="382" t="s">
        <v>4641</v>
      </c>
      <c r="B1267" s="382" t="s">
        <v>4642</v>
      </c>
      <c r="C1267" s="382" t="s">
        <v>1323</v>
      </c>
      <c r="D1267" s="382" t="s">
        <v>352</v>
      </c>
      <c r="F1267" s="383" t="s">
        <v>13</v>
      </c>
      <c r="G1267" s="382" t="s">
        <v>2323</v>
      </c>
      <c r="H1267" s="382" t="s">
        <v>2323</v>
      </c>
      <c r="I1267" s="382" t="s">
        <v>2319</v>
      </c>
      <c r="J1267" s="382" t="s">
        <v>2324</v>
      </c>
      <c r="K1267" s="382" t="s">
        <v>1323</v>
      </c>
    </row>
    <row r="1268" spans="1:12">
      <c r="A1268" s="382" t="s">
        <v>4643</v>
      </c>
      <c r="B1268" s="382" t="s">
        <v>4644</v>
      </c>
      <c r="C1268" s="382" t="s">
        <v>1846</v>
      </c>
      <c r="D1268" s="382" t="s">
        <v>594</v>
      </c>
      <c r="F1268" s="383" t="s">
        <v>13</v>
      </c>
      <c r="G1268" s="382" t="s">
        <v>2323</v>
      </c>
      <c r="H1268" s="382" t="s">
        <v>2323</v>
      </c>
      <c r="I1268" s="382" t="s">
        <v>2319</v>
      </c>
      <c r="J1268" s="382" t="s">
        <v>2324</v>
      </c>
      <c r="K1268" s="382" t="s">
        <v>1846</v>
      </c>
      <c r="L1268" s="384" t="s">
        <v>4601</v>
      </c>
    </row>
    <row r="1269" spans="1:12">
      <c r="A1269" s="382" t="s">
        <v>4645</v>
      </c>
      <c r="B1269" s="382" t="s">
        <v>4646</v>
      </c>
      <c r="C1269" s="382" t="s">
        <v>957</v>
      </c>
      <c r="D1269" s="382" t="s">
        <v>220</v>
      </c>
      <c r="F1269" s="383" t="s">
        <v>13</v>
      </c>
      <c r="G1269" s="382" t="s">
        <v>2323</v>
      </c>
      <c r="H1269" s="382" t="s">
        <v>2323</v>
      </c>
      <c r="I1269" s="382" t="s">
        <v>2319</v>
      </c>
      <c r="J1269" s="382" t="s">
        <v>2324</v>
      </c>
      <c r="K1269" s="382" t="s">
        <v>957</v>
      </c>
      <c r="L1269" s="384" t="s">
        <v>4601</v>
      </c>
    </row>
    <row r="1270" spans="1:12">
      <c r="A1270" s="382" t="s">
        <v>4647</v>
      </c>
      <c r="B1270" s="382" t="s">
        <v>4648</v>
      </c>
      <c r="C1270" s="382" t="s">
        <v>1253</v>
      </c>
      <c r="D1270" s="382" t="s">
        <v>2333</v>
      </c>
      <c r="F1270" s="383" t="s">
        <v>13</v>
      </c>
      <c r="G1270" s="382" t="s">
        <v>2323</v>
      </c>
      <c r="H1270" s="382" t="s">
        <v>2323</v>
      </c>
      <c r="I1270" s="382" t="s">
        <v>2319</v>
      </c>
      <c r="J1270" s="382" t="s">
        <v>2324</v>
      </c>
      <c r="K1270" s="382" t="s">
        <v>4492</v>
      </c>
      <c r="L1270" s="384" t="s">
        <v>4601</v>
      </c>
    </row>
    <row r="1271" spans="1:12">
      <c r="A1271" s="382" t="s">
        <v>4649</v>
      </c>
      <c r="B1271" s="382" t="s">
        <v>4650</v>
      </c>
      <c r="C1271" s="382" t="s">
        <v>590</v>
      </c>
      <c r="D1271" s="382" t="s">
        <v>2333</v>
      </c>
      <c r="F1271" s="383" t="s">
        <v>13</v>
      </c>
      <c r="G1271" s="382" t="s">
        <v>2323</v>
      </c>
      <c r="H1271" s="382" t="s">
        <v>2323</v>
      </c>
      <c r="I1271" s="382" t="s">
        <v>2319</v>
      </c>
      <c r="J1271" s="382" t="s">
        <v>2324</v>
      </c>
      <c r="K1271" s="382" t="s">
        <v>590</v>
      </c>
      <c r="L1271" s="384" t="s">
        <v>4601</v>
      </c>
    </row>
    <row r="1272" spans="1:12">
      <c r="A1272" s="382" t="s">
        <v>4651</v>
      </c>
      <c r="B1272" s="382" t="s">
        <v>4652</v>
      </c>
      <c r="C1272" s="382" t="s">
        <v>407</v>
      </c>
      <c r="D1272" s="382" t="s">
        <v>2317</v>
      </c>
      <c r="F1272" s="383" t="s">
        <v>13</v>
      </c>
      <c r="G1272" s="382" t="s">
        <v>2323</v>
      </c>
      <c r="H1272" s="382" t="s">
        <v>2323</v>
      </c>
      <c r="I1272" s="382" t="s">
        <v>2319</v>
      </c>
      <c r="J1272" s="382" t="s">
        <v>2320</v>
      </c>
      <c r="K1272" s="382" t="s">
        <v>2354</v>
      </c>
      <c r="L1272" s="384" t="s">
        <v>4601</v>
      </c>
    </row>
    <row r="1273" spans="1:12">
      <c r="A1273" s="382" t="s">
        <v>4653</v>
      </c>
      <c r="B1273" s="382" t="s">
        <v>4654</v>
      </c>
      <c r="C1273" s="382" t="s">
        <v>1846</v>
      </c>
      <c r="D1273" s="382" t="s">
        <v>132</v>
      </c>
      <c r="F1273" s="383" t="s">
        <v>13</v>
      </c>
      <c r="G1273" s="382" t="s">
        <v>2323</v>
      </c>
      <c r="H1273" s="382" t="s">
        <v>2323</v>
      </c>
      <c r="I1273" s="382" t="s">
        <v>2319</v>
      </c>
      <c r="J1273" s="382" t="s">
        <v>2324</v>
      </c>
      <c r="K1273" s="382" t="s">
        <v>1846</v>
      </c>
      <c r="L1273" s="384" t="s">
        <v>4601</v>
      </c>
    </row>
    <row r="1274" spans="1:12">
      <c r="A1274" s="382" t="s">
        <v>4655</v>
      </c>
      <c r="B1274" s="382" t="s">
        <v>4656</v>
      </c>
      <c r="C1274" s="382" t="s">
        <v>957</v>
      </c>
      <c r="D1274" s="382" t="s">
        <v>220</v>
      </c>
      <c r="F1274" s="383" t="s">
        <v>13</v>
      </c>
      <c r="G1274" s="382" t="s">
        <v>2323</v>
      </c>
      <c r="H1274" s="382" t="s">
        <v>2323</v>
      </c>
      <c r="I1274" s="382" t="s">
        <v>2319</v>
      </c>
      <c r="J1274" s="382" t="s">
        <v>2324</v>
      </c>
      <c r="K1274" s="382" t="s">
        <v>957</v>
      </c>
      <c r="L1274" s="384" t="s">
        <v>4601</v>
      </c>
    </row>
    <row r="1275" spans="1:12">
      <c r="A1275" s="382" t="s">
        <v>4657</v>
      </c>
      <c r="B1275" s="382" t="s">
        <v>4658</v>
      </c>
      <c r="C1275" s="382" t="s">
        <v>407</v>
      </c>
      <c r="D1275" s="382" t="s">
        <v>4219</v>
      </c>
      <c r="F1275" s="383" t="s">
        <v>13</v>
      </c>
      <c r="G1275" s="382" t="s">
        <v>2323</v>
      </c>
      <c r="H1275" s="382" t="s">
        <v>2323</v>
      </c>
      <c r="I1275" s="382" t="s">
        <v>2319</v>
      </c>
      <c r="J1275" s="382" t="s">
        <v>2320</v>
      </c>
      <c r="K1275" s="382" t="s">
        <v>16</v>
      </c>
      <c r="L1275" s="384" t="s">
        <v>4601</v>
      </c>
    </row>
    <row r="1276" spans="1:12">
      <c r="A1276" s="382" t="s">
        <v>1712</v>
      </c>
      <c r="B1276" s="382" t="s">
        <v>1713</v>
      </c>
      <c r="C1276" s="382" t="s">
        <v>1621</v>
      </c>
      <c r="D1276" s="382" t="s">
        <v>4101</v>
      </c>
      <c r="F1276" s="383" t="s">
        <v>13</v>
      </c>
      <c r="G1276" s="382" t="s">
        <v>2323</v>
      </c>
      <c r="H1276" s="382" t="s">
        <v>2323</v>
      </c>
      <c r="I1276" s="382" t="s">
        <v>2319</v>
      </c>
      <c r="J1276" s="382" t="s">
        <v>2324</v>
      </c>
      <c r="K1276" s="382" t="s">
        <v>1621</v>
      </c>
    </row>
    <row r="1277" spans="1:12">
      <c r="A1277" s="382" t="s">
        <v>1720</v>
      </c>
      <c r="B1277" s="382" t="s">
        <v>1721</v>
      </c>
      <c r="C1277" s="382" t="s">
        <v>1621</v>
      </c>
      <c r="D1277" s="382" t="s">
        <v>132</v>
      </c>
      <c r="F1277" s="383" t="s">
        <v>13</v>
      </c>
      <c r="G1277" s="382" t="s">
        <v>2323</v>
      </c>
      <c r="H1277" s="382" t="s">
        <v>2323</v>
      </c>
      <c r="I1277" s="382" t="s">
        <v>2319</v>
      </c>
      <c r="J1277" s="382" t="s">
        <v>2324</v>
      </c>
      <c r="K1277" s="382" t="s">
        <v>1621</v>
      </c>
      <c r="L1277" s="384" t="s">
        <v>4601</v>
      </c>
    </row>
    <row r="1278" spans="1:12">
      <c r="A1278" s="382" t="s">
        <v>4659</v>
      </c>
      <c r="B1278" s="382" t="s">
        <v>4660</v>
      </c>
      <c r="C1278" s="382" t="s">
        <v>1846</v>
      </c>
      <c r="D1278" s="382" t="s">
        <v>132</v>
      </c>
      <c r="F1278" s="383" t="s">
        <v>13</v>
      </c>
      <c r="G1278" s="382" t="s">
        <v>2323</v>
      </c>
      <c r="H1278" s="382" t="s">
        <v>2323</v>
      </c>
      <c r="I1278" s="382" t="s">
        <v>2319</v>
      </c>
      <c r="J1278" s="382" t="s">
        <v>2324</v>
      </c>
      <c r="K1278" s="382" t="s">
        <v>1846</v>
      </c>
      <c r="L1278" s="384" t="s">
        <v>4601</v>
      </c>
    </row>
    <row r="1279" spans="1:12">
      <c r="A1279" s="382" t="s">
        <v>4661</v>
      </c>
      <c r="B1279" s="382" t="s">
        <v>4662</v>
      </c>
      <c r="C1279" s="382" t="s">
        <v>354</v>
      </c>
      <c r="D1279" s="382" t="s">
        <v>220</v>
      </c>
      <c r="F1279" s="383" t="s">
        <v>13</v>
      </c>
      <c r="G1279" s="382" t="s">
        <v>2323</v>
      </c>
      <c r="H1279" s="382" t="s">
        <v>2323</v>
      </c>
      <c r="I1279" s="382" t="s">
        <v>2319</v>
      </c>
      <c r="J1279" s="382" t="s">
        <v>2320</v>
      </c>
      <c r="K1279" s="382" t="s">
        <v>2330</v>
      </c>
      <c r="L1279" s="384" t="s">
        <v>4601</v>
      </c>
    </row>
    <row r="1280" spans="1:12">
      <c r="A1280" s="382" t="s">
        <v>4663</v>
      </c>
      <c r="B1280" s="382" t="s">
        <v>4664</v>
      </c>
      <c r="C1280" s="382" t="s">
        <v>101</v>
      </c>
      <c r="D1280" s="382" t="s">
        <v>4219</v>
      </c>
      <c r="F1280" s="383" t="s">
        <v>13</v>
      </c>
      <c r="G1280" s="382" t="s">
        <v>2323</v>
      </c>
      <c r="H1280" s="382" t="s">
        <v>2323</v>
      </c>
      <c r="I1280" s="382" t="s">
        <v>2319</v>
      </c>
      <c r="J1280" s="382" t="s">
        <v>2324</v>
      </c>
      <c r="K1280" s="382" t="s">
        <v>101</v>
      </c>
      <c r="L1280" s="384">
        <v>42171</v>
      </c>
    </row>
    <row r="1281" spans="1:12">
      <c r="A1281" s="382" t="s">
        <v>4665</v>
      </c>
      <c r="B1281" s="382" t="s">
        <v>4666</v>
      </c>
      <c r="C1281" s="382" t="s">
        <v>1621</v>
      </c>
      <c r="D1281" s="382" t="s">
        <v>4219</v>
      </c>
      <c r="F1281" s="383" t="s">
        <v>13</v>
      </c>
      <c r="G1281" s="382" t="s">
        <v>2323</v>
      </c>
      <c r="H1281" s="382" t="s">
        <v>2323</v>
      </c>
      <c r="I1281" s="382" t="s">
        <v>2319</v>
      </c>
      <c r="J1281" s="382" t="s">
        <v>2324</v>
      </c>
      <c r="K1281" s="382" t="s">
        <v>1621</v>
      </c>
      <c r="L1281" s="384" t="s">
        <v>4601</v>
      </c>
    </row>
    <row r="1282" spans="1:12">
      <c r="A1282" s="382" t="s">
        <v>4667</v>
      </c>
      <c r="B1282" s="382" t="s">
        <v>4668</v>
      </c>
      <c r="C1282" s="382" t="s">
        <v>1621</v>
      </c>
      <c r="D1282" s="382" t="s">
        <v>4442</v>
      </c>
      <c r="F1282" s="383" t="s">
        <v>13</v>
      </c>
      <c r="G1282" s="382" t="s">
        <v>2323</v>
      </c>
      <c r="H1282" s="382" t="s">
        <v>2323</v>
      </c>
      <c r="I1282" s="382" t="s">
        <v>2319</v>
      </c>
      <c r="J1282" s="382" t="s">
        <v>2324</v>
      </c>
      <c r="K1282" s="382" t="s">
        <v>1621</v>
      </c>
      <c r="L1282" s="384" t="s">
        <v>4601</v>
      </c>
    </row>
    <row r="1283" spans="1:12">
      <c r="A1283" s="382" t="s">
        <v>4669</v>
      </c>
      <c r="B1283" s="382" t="s">
        <v>4670</v>
      </c>
      <c r="C1283" s="382" t="s">
        <v>590</v>
      </c>
      <c r="D1283" s="382" t="s">
        <v>220</v>
      </c>
      <c r="F1283" s="383" t="s">
        <v>13</v>
      </c>
      <c r="G1283" s="382" t="s">
        <v>2323</v>
      </c>
      <c r="H1283" s="382" t="s">
        <v>2323</v>
      </c>
      <c r="I1283" s="382" t="s">
        <v>2319</v>
      </c>
      <c r="J1283" s="382" t="s">
        <v>2324</v>
      </c>
      <c r="K1283" s="382" t="s">
        <v>590</v>
      </c>
      <c r="L1283" s="384" t="s">
        <v>4601</v>
      </c>
    </row>
    <row r="1284" spans="1:12">
      <c r="A1284" s="382" t="s">
        <v>4671</v>
      </c>
      <c r="B1284" s="382" t="s">
        <v>4672</v>
      </c>
      <c r="C1284" s="382" t="s">
        <v>1846</v>
      </c>
      <c r="D1284" s="382" t="s">
        <v>132</v>
      </c>
      <c r="E1284" s="382" t="s">
        <v>2367</v>
      </c>
      <c r="F1284" s="383" t="s">
        <v>24</v>
      </c>
      <c r="G1284" s="382" t="s">
        <v>2319</v>
      </c>
      <c r="H1284" s="382" t="s">
        <v>2323</v>
      </c>
      <c r="I1284" s="382" t="s">
        <v>2319</v>
      </c>
      <c r="J1284" s="382" t="s">
        <v>2324</v>
      </c>
      <c r="K1284" s="382" t="s">
        <v>1846</v>
      </c>
      <c r="L1284" s="384" t="s">
        <v>4601</v>
      </c>
    </row>
    <row r="1285" spans="1:12">
      <c r="A1285" s="382" t="s">
        <v>4673</v>
      </c>
      <c r="B1285" s="382" t="s">
        <v>4674</v>
      </c>
      <c r="C1285" s="382" t="s">
        <v>810</v>
      </c>
      <c r="D1285" s="382" t="s">
        <v>2366</v>
      </c>
      <c r="F1285" s="383" t="s">
        <v>13</v>
      </c>
      <c r="G1285" s="382" t="s">
        <v>2323</v>
      </c>
      <c r="H1285" s="382" t="s">
        <v>2323</v>
      </c>
      <c r="I1285" s="382" t="s">
        <v>2319</v>
      </c>
      <c r="J1285" s="382" t="s">
        <v>2324</v>
      </c>
      <c r="K1285" s="382" t="s">
        <v>810</v>
      </c>
    </row>
    <row r="1286" spans="1:12">
      <c r="A1286" s="382" t="s">
        <v>4675</v>
      </c>
      <c r="B1286" s="382" t="s">
        <v>4676</v>
      </c>
      <c r="C1286" s="382" t="s">
        <v>957</v>
      </c>
      <c r="D1286" s="382" t="s">
        <v>4219</v>
      </c>
      <c r="E1286" s="382" t="s">
        <v>2367</v>
      </c>
      <c r="F1286" s="383" t="s">
        <v>24</v>
      </c>
      <c r="G1286" s="382" t="s">
        <v>2319</v>
      </c>
      <c r="H1286" s="382" t="s">
        <v>2323</v>
      </c>
      <c r="I1286" s="382" t="s">
        <v>2319</v>
      </c>
      <c r="J1286" s="382" t="s">
        <v>2324</v>
      </c>
      <c r="K1286" s="382" t="s">
        <v>957</v>
      </c>
      <c r="L1286" s="384" t="s">
        <v>4601</v>
      </c>
    </row>
    <row r="1287" spans="1:12">
      <c r="A1287" s="382" t="s">
        <v>1025</v>
      </c>
      <c r="B1287" s="382" t="s">
        <v>1026</v>
      </c>
      <c r="C1287" s="382" t="s">
        <v>957</v>
      </c>
      <c r="D1287" s="382" t="s">
        <v>4442</v>
      </c>
      <c r="F1287" s="383" t="s">
        <v>13</v>
      </c>
      <c r="G1287" s="382" t="s">
        <v>2323</v>
      </c>
      <c r="H1287" s="382" t="s">
        <v>2323</v>
      </c>
      <c r="I1287" s="382" t="s">
        <v>2319</v>
      </c>
      <c r="J1287" s="382" t="s">
        <v>2320</v>
      </c>
      <c r="K1287" s="382" t="s">
        <v>2354</v>
      </c>
      <c r="L1287" s="384" t="s">
        <v>4601</v>
      </c>
    </row>
    <row r="1288" spans="1:12">
      <c r="A1288" s="382" t="s">
        <v>4677</v>
      </c>
      <c r="B1288" s="382" t="s">
        <v>4678</v>
      </c>
      <c r="C1288" s="382" t="s">
        <v>1133</v>
      </c>
      <c r="D1288" s="382" t="s">
        <v>4219</v>
      </c>
      <c r="F1288" s="383" t="s">
        <v>13</v>
      </c>
      <c r="G1288" s="382" t="s">
        <v>2323</v>
      </c>
      <c r="H1288" s="382" t="s">
        <v>2323</v>
      </c>
      <c r="I1288" s="382" t="s">
        <v>2319</v>
      </c>
      <c r="J1288" s="382" t="s">
        <v>2324</v>
      </c>
      <c r="K1288" s="382" t="s">
        <v>1133</v>
      </c>
      <c r="L1288" s="384" t="s">
        <v>4640</v>
      </c>
    </row>
    <row r="1289" spans="1:12">
      <c r="A1289" s="382" t="s">
        <v>4679</v>
      </c>
      <c r="B1289" s="382" t="s">
        <v>4680</v>
      </c>
      <c r="C1289" s="382" t="s">
        <v>354</v>
      </c>
      <c r="D1289" s="382" t="s">
        <v>220</v>
      </c>
      <c r="F1289" s="383" t="s">
        <v>13</v>
      </c>
      <c r="G1289" s="382" t="s">
        <v>2323</v>
      </c>
      <c r="H1289" s="382" t="s">
        <v>2323</v>
      </c>
      <c r="I1289" s="382" t="s">
        <v>2319</v>
      </c>
      <c r="J1289" s="382" t="s">
        <v>2320</v>
      </c>
      <c r="K1289" s="382" t="s">
        <v>2330</v>
      </c>
      <c r="L1289" s="384" t="s">
        <v>4601</v>
      </c>
    </row>
    <row r="1290" spans="1:12">
      <c r="A1290" s="382" t="s">
        <v>467</v>
      </c>
      <c r="B1290" s="382" t="s">
        <v>468</v>
      </c>
      <c r="C1290" s="382" t="s">
        <v>407</v>
      </c>
      <c r="D1290" s="382" t="s">
        <v>4219</v>
      </c>
      <c r="F1290" s="383" t="s">
        <v>13</v>
      </c>
      <c r="G1290" s="382" t="s">
        <v>2323</v>
      </c>
      <c r="H1290" s="382" t="s">
        <v>2323</v>
      </c>
      <c r="I1290" s="382" t="s">
        <v>2319</v>
      </c>
      <c r="J1290" s="382" t="s">
        <v>2320</v>
      </c>
      <c r="K1290" s="382" t="s">
        <v>16</v>
      </c>
      <c r="L1290" s="384" t="s">
        <v>4601</v>
      </c>
    </row>
    <row r="1291" spans="1:12">
      <c r="A1291" s="382" t="s">
        <v>4681</v>
      </c>
      <c r="B1291" s="382" t="s">
        <v>4682</v>
      </c>
      <c r="C1291" s="382" t="s">
        <v>1621</v>
      </c>
      <c r="D1291" s="382" t="s">
        <v>2317</v>
      </c>
      <c r="F1291" s="383" t="s">
        <v>13</v>
      </c>
      <c r="G1291" s="382" t="s">
        <v>2323</v>
      </c>
      <c r="H1291" s="382" t="s">
        <v>2323</v>
      </c>
      <c r="I1291" s="382" t="s">
        <v>2319</v>
      </c>
      <c r="J1291" s="382" t="s">
        <v>2324</v>
      </c>
      <c r="K1291" s="382" t="s">
        <v>1621</v>
      </c>
      <c r="L1291" s="384" t="s">
        <v>4601</v>
      </c>
    </row>
    <row r="1292" spans="1:12">
      <c r="A1292" s="382" t="s">
        <v>1033</v>
      </c>
      <c r="B1292" s="382" t="s">
        <v>1034</v>
      </c>
      <c r="C1292" s="382" t="s">
        <v>957</v>
      </c>
      <c r="D1292" s="382" t="s">
        <v>220</v>
      </c>
      <c r="F1292" s="383" t="s">
        <v>13</v>
      </c>
      <c r="G1292" s="382" t="s">
        <v>2323</v>
      </c>
      <c r="H1292" s="382" t="s">
        <v>2323</v>
      </c>
      <c r="I1292" s="382" t="s">
        <v>2319</v>
      </c>
      <c r="J1292" s="382" t="s">
        <v>2324</v>
      </c>
      <c r="K1292" s="382" t="s">
        <v>957</v>
      </c>
      <c r="L1292" s="384" t="s">
        <v>4683</v>
      </c>
    </row>
    <row r="1293" spans="1:12">
      <c r="A1293" s="382" t="s">
        <v>4684</v>
      </c>
      <c r="B1293" s="382" t="s">
        <v>4685</v>
      </c>
      <c r="C1293" s="382" t="s">
        <v>590</v>
      </c>
      <c r="D1293" s="382" t="s">
        <v>352</v>
      </c>
      <c r="F1293" s="383" t="s">
        <v>4686</v>
      </c>
    </row>
    <row r="1294" spans="1:12">
      <c r="A1294" s="382" t="s">
        <v>4687</v>
      </c>
      <c r="B1294" s="382" t="s">
        <v>4688</v>
      </c>
      <c r="C1294" s="382" t="s">
        <v>27</v>
      </c>
      <c r="D1294" s="382" t="s">
        <v>352</v>
      </c>
      <c r="F1294" s="383" t="s">
        <v>13</v>
      </c>
      <c r="G1294" s="382" t="s">
        <v>2323</v>
      </c>
      <c r="H1294" s="382" t="s">
        <v>2323</v>
      </c>
      <c r="I1294" s="382" t="s">
        <v>2319</v>
      </c>
      <c r="J1294" s="382" t="s">
        <v>2320</v>
      </c>
    </row>
    <row r="1295" spans="1:12">
      <c r="A1295" s="382" t="s">
        <v>4689</v>
      </c>
      <c r="B1295" s="382" t="s">
        <v>4690</v>
      </c>
      <c r="C1295" s="382" t="s">
        <v>16</v>
      </c>
      <c r="D1295" s="382" t="s">
        <v>2317</v>
      </c>
      <c r="F1295" s="383" t="s">
        <v>13</v>
      </c>
      <c r="G1295" s="382" t="s">
        <v>2323</v>
      </c>
      <c r="H1295" s="382" t="s">
        <v>2323</v>
      </c>
      <c r="I1295" s="382" t="s">
        <v>2319</v>
      </c>
      <c r="J1295" s="382" t="s">
        <v>2324</v>
      </c>
      <c r="K1295" s="382" t="s">
        <v>16</v>
      </c>
      <c r="L1295" s="384" t="s">
        <v>4683</v>
      </c>
    </row>
    <row r="1296" spans="1:12">
      <c r="A1296" s="382" t="s">
        <v>4691</v>
      </c>
      <c r="B1296" s="382" t="s">
        <v>4692</v>
      </c>
      <c r="C1296" s="382" t="s">
        <v>810</v>
      </c>
      <c r="D1296" s="382" t="s">
        <v>2317</v>
      </c>
      <c r="F1296" s="383" t="s">
        <v>13</v>
      </c>
      <c r="G1296" s="382" t="s">
        <v>2323</v>
      </c>
      <c r="H1296" s="382" t="s">
        <v>2323</v>
      </c>
      <c r="I1296" s="382" t="s">
        <v>2319</v>
      </c>
      <c r="J1296" s="382" t="s">
        <v>2324</v>
      </c>
      <c r="K1296" s="382" t="s">
        <v>810</v>
      </c>
      <c r="L1296" s="384" t="s">
        <v>4683</v>
      </c>
    </row>
    <row r="1297" spans="1:12">
      <c r="A1297" s="382" t="s">
        <v>4693</v>
      </c>
      <c r="B1297" s="382" t="s">
        <v>4694</v>
      </c>
      <c r="C1297" s="382" t="s">
        <v>2316</v>
      </c>
      <c r="F1297" s="383" t="s">
        <v>4695</v>
      </c>
      <c r="G1297" s="382" t="s">
        <v>2319</v>
      </c>
      <c r="H1297" s="382" t="s">
        <v>2319</v>
      </c>
      <c r="I1297" s="382" t="s">
        <v>2319</v>
      </c>
      <c r="J1297" s="382" t="s">
        <v>2320</v>
      </c>
    </row>
    <row r="1298" spans="1:12">
      <c r="A1298" s="382" t="s">
        <v>722</v>
      </c>
      <c r="B1298" s="382" t="s">
        <v>723</v>
      </c>
      <c r="C1298" s="382" t="s">
        <v>590</v>
      </c>
      <c r="D1298" s="382" t="s">
        <v>2329</v>
      </c>
      <c r="F1298" s="383" t="s">
        <v>13</v>
      </c>
      <c r="G1298" s="382" t="s">
        <v>2323</v>
      </c>
      <c r="H1298" s="382" t="s">
        <v>2323</v>
      </c>
      <c r="I1298" s="382" t="s">
        <v>2319</v>
      </c>
      <c r="J1298" s="382" t="s">
        <v>2324</v>
      </c>
      <c r="K1298" s="382" t="s">
        <v>590</v>
      </c>
      <c r="L1298" s="384" t="s">
        <v>4683</v>
      </c>
    </row>
    <row r="1299" spans="1:12">
      <c r="A1299" s="382" t="s">
        <v>4696</v>
      </c>
      <c r="B1299" s="382" t="s">
        <v>4697</v>
      </c>
      <c r="C1299" s="382" t="s">
        <v>1253</v>
      </c>
      <c r="D1299" s="382" t="s">
        <v>352</v>
      </c>
      <c r="F1299" s="383" t="s">
        <v>13</v>
      </c>
      <c r="G1299" s="382" t="s">
        <v>2323</v>
      </c>
      <c r="H1299" s="382" t="s">
        <v>2323</v>
      </c>
      <c r="I1299" s="382" t="s">
        <v>2319</v>
      </c>
      <c r="J1299" s="382" t="s">
        <v>2324</v>
      </c>
      <c r="K1299" s="382" t="s">
        <v>4492</v>
      </c>
      <c r="L1299" s="384" t="s">
        <v>4683</v>
      </c>
    </row>
    <row r="1300" spans="1:12">
      <c r="A1300" s="382" t="s">
        <v>2103</v>
      </c>
      <c r="B1300" s="382" t="s">
        <v>2104</v>
      </c>
      <c r="C1300" s="382" t="s">
        <v>1846</v>
      </c>
      <c r="D1300" s="382" t="s">
        <v>2333</v>
      </c>
      <c r="F1300" s="383" t="s">
        <v>13</v>
      </c>
      <c r="G1300" s="382" t="s">
        <v>2323</v>
      </c>
      <c r="H1300" s="382" t="s">
        <v>2323</v>
      </c>
      <c r="I1300" s="382" t="s">
        <v>2319</v>
      </c>
      <c r="J1300" s="382" t="s">
        <v>2324</v>
      </c>
      <c r="K1300" s="382" t="s">
        <v>1846</v>
      </c>
      <c r="L1300" s="384" t="s">
        <v>4683</v>
      </c>
    </row>
    <row r="1301" spans="1:12">
      <c r="A1301" s="382" t="s">
        <v>4698</v>
      </c>
      <c r="B1301" s="382" t="s">
        <v>4699</v>
      </c>
      <c r="C1301" s="382" t="s">
        <v>407</v>
      </c>
      <c r="D1301" s="382" t="s">
        <v>220</v>
      </c>
      <c r="F1301" s="383" t="s">
        <v>13</v>
      </c>
      <c r="G1301" s="382" t="s">
        <v>2323</v>
      </c>
      <c r="H1301" s="382" t="s">
        <v>2323</v>
      </c>
      <c r="I1301" s="382" t="s">
        <v>2319</v>
      </c>
      <c r="J1301" s="382" t="s">
        <v>2324</v>
      </c>
      <c r="K1301" s="382" t="s">
        <v>407</v>
      </c>
      <c r="L1301" s="384" t="s">
        <v>4683</v>
      </c>
    </row>
    <row r="1302" spans="1:12">
      <c r="A1302" s="382" t="s">
        <v>4700</v>
      </c>
      <c r="B1302" s="382" t="s">
        <v>4701</v>
      </c>
      <c r="C1302" s="382" t="s">
        <v>957</v>
      </c>
      <c r="D1302" s="382" t="s">
        <v>220</v>
      </c>
      <c r="F1302" s="383" t="s">
        <v>13</v>
      </c>
      <c r="G1302" s="382" t="s">
        <v>2323</v>
      </c>
      <c r="H1302" s="382" t="s">
        <v>2323</v>
      </c>
      <c r="I1302" s="382" t="s">
        <v>2319</v>
      </c>
      <c r="J1302" s="382" t="s">
        <v>2324</v>
      </c>
      <c r="K1302" s="382" t="s">
        <v>957</v>
      </c>
      <c r="L1302" s="384" t="s">
        <v>4683</v>
      </c>
    </row>
    <row r="1303" spans="1:12">
      <c r="A1303" s="382" t="s">
        <v>4702</v>
      </c>
      <c r="B1303" s="382" t="s">
        <v>4703</v>
      </c>
      <c r="C1303" s="382" t="s">
        <v>957</v>
      </c>
      <c r="D1303" s="382" t="s">
        <v>2317</v>
      </c>
      <c r="F1303" s="383" t="s">
        <v>13</v>
      </c>
      <c r="G1303" s="382" t="s">
        <v>2323</v>
      </c>
      <c r="H1303" s="382" t="s">
        <v>2323</v>
      </c>
      <c r="I1303" s="382" t="s">
        <v>2319</v>
      </c>
      <c r="J1303" s="382" t="s">
        <v>2324</v>
      </c>
      <c r="K1303" s="382" t="s">
        <v>957</v>
      </c>
      <c r="L1303" s="384" t="s">
        <v>4683</v>
      </c>
    </row>
    <row r="1304" spans="1:12">
      <c r="A1304" s="382" t="s">
        <v>1552</v>
      </c>
      <c r="B1304" s="382" t="s">
        <v>1553</v>
      </c>
      <c r="C1304" s="382" t="s">
        <v>27</v>
      </c>
      <c r="D1304" s="382" t="s">
        <v>220</v>
      </c>
      <c r="F1304" s="383" t="s">
        <v>13</v>
      </c>
      <c r="G1304" s="382" t="s">
        <v>2323</v>
      </c>
      <c r="H1304" s="382" t="s">
        <v>2323</v>
      </c>
      <c r="I1304" s="382" t="s">
        <v>2319</v>
      </c>
      <c r="J1304" s="382" t="s">
        <v>2320</v>
      </c>
      <c r="K1304" s="382" t="s">
        <v>2330</v>
      </c>
      <c r="L1304" s="384" t="s">
        <v>4683</v>
      </c>
    </row>
    <row r="1305" spans="1:12">
      <c r="A1305" s="382" t="s">
        <v>4704</v>
      </c>
      <c r="B1305" s="382" t="s">
        <v>4705</v>
      </c>
      <c r="C1305" s="382" t="s">
        <v>957</v>
      </c>
      <c r="D1305" s="382" t="s">
        <v>2329</v>
      </c>
      <c r="E1305" s="382" t="s">
        <v>2367</v>
      </c>
      <c r="F1305" s="383" t="s">
        <v>24</v>
      </c>
      <c r="G1305" s="382" t="s">
        <v>2319</v>
      </c>
      <c r="H1305" s="382" t="s">
        <v>2323</v>
      </c>
      <c r="I1305" s="382" t="s">
        <v>2319</v>
      </c>
      <c r="J1305" s="382" t="s">
        <v>2324</v>
      </c>
      <c r="K1305" s="382" t="s">
        <v>957</v>
      </c>
      <c r="L1305" s="384" t="s">
        <v>4683</v>
      </c>
    </row>
    <row r="1306" spans="1:12">
      <c r="A1306" s="382" t="s">
        <v>4706</v>
      </c>
      <c r="B1306" s="382" t="s">
        <v>4707</v>
      </c>
      <c r="C1306" s="382" t="s">
        <v>1846</v>
      </c>
      <c r="D1306" s="382" t="s">
        <v>2329</v>
      </c>
      <c r="F1306" s="383" t="s">
        <v>13</v>
      </c>
      <c r="G1306" s="382" t="s">
        <v>2323</v>
      </c>
      <c r="H1306" s="382" t="s">
        <v>2323</v>
      </c>
      <c r="I1306" s="382" t="s">
        <v>2319</v>
      </c>
      <c r="J1306" s="382" t="s">
        <v>2324</v>
      </c>
      <c r="K1306" s="382" t="s">
        <v>1846</v>
      </c>
      <c r="L1306" s="384">
        <v>42171</v>
      </c>
    </row>
    <row r="1307" spans="1:12">
      <c r="A1307" s="382" t="s">
        <v>4708</v>
      </c>
      <c r="B1307" s="382" t="s">
        <v>4709</v>
      </c>
      <c r="C1307" s="382" t="s">
        <v>1133</v>
      </c>
      <c r="D1307" s="382" t="s">
        <v>2329</v>
      </c>
      <c r="F1307" s="383" t="s">
        <v>13</v>
      </c>
      <c r="G1307" s="382" t="s">
        <v>2323</v>
      </c>
      <c r="H1307" s="382" t="s">
        <v>2323</v>
      </c>
      <c r="I1307" s="382" t="s">
        <v>2319</v>
      </c>
      <c r="J1307" s="382" t="s">
        <v>2324</v>
      </c>
      <c r="K1307" s="382" t="s">
        <v>1133</v>
      </c>
      <c r="L1307" s="384" t="s">
        <v>4710</v>
      </c>
    </row>
    <row r="1308" spans="1:12">
      <c r="A1308" s="382" t="s">
        <v>71</v>
      </c>
      <c r="B1308" s="382" t="s">
        <v>72</v>
      </c>
      <c r="C1308" s="382" t="s">
        <v>31</v>
      </c>
      <c r="D1308" s="382" t="s">
        <v>2422</v>
      </c>
      <c r="E1308" s="382" t="s">
        <v>30</v>
      </c>
      <c r="F1308" s="383" t="s">
        <v>30</v>
      </c>
      <c r="G1308" s="382" t="s">
        <v>2319</v>
      </c>
      <c r="H1308" s="382" t="s">
        <v>2323</v>
      </c>
      <c r="I1308" s="382" t="s">
        <v>2319</v>
      </c>
      <c r="J1308" s="382" t="s">
        <v>2320</v>
      </c>
      <c r="K1308" s="382" t="s">
        <v>810</v>
      </c>
      <c r="L1308" s="384" t="s">
        <v>4711</v>
      </c>
    </row>
    <row r="1309" spans="1:12">
      <c r="A1309" s="382" t="s">
        <v>1405</v>
      </c>
      <c r="B1309" s="382" t="s">
        <v>1406</v>
      </c>
      <c r="C1309" s="382" t="s">
        <v>1323</v>
      </c>
      <c r="D1309" s="382" t="s">
        <v>2333</v>
      </c>
      <c r="F1309" s="383" t="s">
        <v>13</v>
      </c>
      <c r="G1309" s="382" t="s">
        <v>2323</v>
      </c>
      <c r="H1309" s="382" t="s">
        <v>2323</v>
      </c>
      <c r="I1309" s="382" t="s">
        <v>2319</v>
      </c>
      <c r="J1309" s="382" t="s">
        <v>2324</v>
      </c>
      <c r="K1309" s="382" t="s">
        <v>4492</v>
      </c>
      <c r="L1309" s="384" t="s">
        <v>4683</v>
      </c>
    </row>
    <row r="1310" spans="1:12">
      <c r="A1310" s="382" t="s">
        <v>4712</v>
      </c>
      <c r="B1310" s="382" t="s">
        <v>4713</v>
      </c>
      <c r="C1310" s="382" t="s">
        <v>101</v>
      </c>
      <c r="D1310" s="382" t="s">
        <v>132</v>
      </c>
      <c r="E1310" s="382" t="s">
        <v>2367</v>
      </c>
      <c r="F1310" s="383" t="s">
        <v>24</v>
      </c>
      <c r="G1310" s="382" t="s">
        <v>2319</v>
      </c>
      <c r="H1310" s="382" t="s">
        <v>2323</v>
      </c>
      <c r="I1310" s="382" t="s">
        <v>2319</v>
      </c>
      <c r="J1310" s="382" t="s">
        <v>2324</v>
      </c>
      <c r="K1310" s="382" t="s">
        <v>101</v>
      </c>
      <c r="L1310" s="384" t="s">
        <v>4467</v>
      </c>
    </row>
    <row r="1311" spans="1:12">
      <c r="A1311" s="382" t="s">
        <v>4714</v>
      </c>
      <c r="B1311" s="382" t="s">
        <v>4715</v>
      </c>
      <c r="C1311" s="382" t="s">
        <v>810</v>
      </c>
      <c r="D1311" s="382" t="s">
        <v>4101</v>
      </c>
      <c r="F1311" s="383" t="s">
        <v>13</v>
      </c>
      <c r="G1311" s="382" t="s">
        <v>2323</v>
      </c>
      <c r="H1311" s="382" t="s">
        <v>2323</v>
      </c>
      <c r="I1311" s="382" t="s">
        <v>2319</v>
      </c>
      <c r="J1311" s="382" t="s">
        <v>2324</v>
      </c>
      <c r="K1311" s="382" t="s">
        <v>810</v>
      </c>
      <c r="L1311" s="384" t="s">
        <v>4683</v>
      </c>
    </row>
    <row r="1312" spans="1:12">
      <c r="A1312" s="382" t="s">
        <v>729</v>
      </c>
      <c r="B1312" s="382" t="s">
        <v>730</v>
      </c>
      <c r="C1312" s="382" t="s">
        <v>590</v>
      </c>
      <c r="D1312" s="382" t="s">
        <v>4442</v>
      </c>
      <c r="F1312" s="383" t="s">
        <v>13</v>
      </c>
      <c r="G1312" s="382" t="s">
        <v>2323</v>
      </c>
      <c r="H1312" s="382" t="s">
        <v>2323</v>
      </c>
      <c r="I1312" s="382" t="s">
        <v>2319</v>
      </c>
      <c r="J1312" s="382" t="s">
        <v>2324</v>
      </c>
      <c r="K1312" s="382" t="s">
        <v>590</v>
      </c>
      <c r="L1312" s="384" t="s">
        <v>4711</v>
      </c>
    </row>
    <row r="1313" spans="1:12">
      <c r="A1313" s="382" t="s">
        <v>4716</v>
      </c>
      <c r="B1313" s="382" t="s">
        <v>4717</v>
      </c>
      <c r="C1313" s="382" t="s">
        <v>1323</v>
      </c>
      <c r="D1313" s="382" t="s">
        <v>4101</v>
      </c>
      <c r="F1313" s="383" t="s">
        <v>13</v>
      </c>
      <c r="G1313" s="382" t="s">
        <v>2323</v>
      </c>
      <c r="H1313" s="382" t="s">
        <v>2323</v>
      </c>
      <c r="I1313" s="382" t="s">
        <v>2319</v>
      </c>
      <c r="J1313" s="382" t="s">
        <v>2324</v>
      </c>
      <c r="K1313" s="382" t="s">
        <v>4633</v>
      </c>
      <c r="L1313" s="384" t="s">
        <v>4683</v>
      </c>
    </row>
    <row r="1314" spans="1:12">
      <c r="A1314" s="382" t="s">
        <v>4718</v>
      </c>
      <c r="B1314" s="382" t="s">
        <v>4719</v>
      </c>
      <c r="C1314" s="382" t="s">
        <v>590</v>
      </c>
      <c r="D1314" s="382" t="s">
        <v>2422</v>
      </c>
      <c r="E1314" s="382" t="s">
        <v>19</v>
      </c>
      <c r="F1314" s="383" t="s">
        <v>24</v>
      </c>
      <c r="G1314" s="382" t="s">
        <v>2319</v>
      </c>
      <c r="H1314" s="382" t="s">
        <v>2323</v>
      </c>
      <c r="I1314" s="382" t="s">
        <v>2319</v>
      </c>
      <c r="J1314" s="382" t="s">
        <v>2320</v>
      </c>
      <c r="K1314" s="382" t="s">
        <v>590</v>
      </c>
      <c r="L1314" s="384" t="s">
        <v>4711</v>
      </c>
    </row>
    <row r="1315" spans="1:12">
      <c r="A1315" s="382" t="s">
        <v>4720</v>
      </c>
      <c r="B1315" s="382" t="s">
        <v>4721</v>
      </c>
      <c r="C1315" s="382" t="s">
        <v>407</v>
      </c>
      <c r="D1315" s="382" t="s">
        <v>4219</v>
      </c>
      <c r="F1315" s="383" t="s">
        <v>13</v>
      </c>
      <c r="G1315" s="382" t="s">
        <v>2323</v>
      </c>
      <c r="H1315" s="382" t="s">
        <v>2323</v>
      </c>
      <c r="I1315" s="382" t="s">
        <v>2319</v>
      </c>
      <c r="J1315" s="382" t="s">
        <v>2320</v>
      </c>
      <c r="K1315" s="382" t="s">
        <v>2354</v>
      </c>
      <c r="L1315" s="384" t="s">
        <v>4683</v>
      </c>
    </row>
    <row r="1316" spans="1:12">
      <c r="A1316" s="382" t="s">
        <v>2107</v>
      </c>
      <c r="B1316" s="382" t="s">
        <v>2108</v>
      </c>
      <c r="C1316" s="382" t="s">
        <v>1846</v>
      </c>
      <c r="D1316" s="382" t="s">
        <v>4101</v>
      </c>
      <c r="F1316" s="383" t="s">
        <v>13</v>
      </c>
      <c r="G1316" s="382" t="s">
        <v>2323</v>
      </c>
      <c r="H1316" s="382" t="s">
        <v>2323</v>
      </c>
      <c r="I1316" s="382" t="s">
        <v>2319</v>
      </c>
      <c r="J1316" s="382" t="s">
        <v>2324</v>
      </c>
      <c r="K1316" s="382" t="s">
        <v>1846</v>
      </c>
      <c r="L1316" s="384" t="s">
        <v>4683</v>
      </c>
    </row>
    <row r="1317" spans="1:12">
      <c r="A1317" s="382" t="s">
        <v>4722</v>
      </c>
      <c r="B1317" s="382" t="s">
        <v>4723</v>
      </c>
      <c r="C1317" s="382" t="s">
        <v>354</v>
      </c>
      <c r="D1317" s="382" t="s">
        <v>4101</v>
      </c>
      <c r="F1317" s="383" t="s">
        <v>13</v>
      </c>
      <c r="G1317" s="382" t="s">
        <v>2323</v>
      </c>
      <c r="H1317" s="382" t="s">
        <v>2323</v>
      </c>
      <c r="I1317" s="382" t="s">
        <v>2319</v>
      </c>
      <c r="J1317" s="382" t="s">
        <v>2320</v>
      </c>
      <c r="K1317" s="382" t="s">
        <v>4492</v>
      </c>
      <c r="L1317" s="384" t="s">
        <v>4683</v>
      </c>
    </row>
    <row r="1318" spans="1:12">
      <c r="A1318" s="382" t="s">
        <v>4724</v>
      </c>
      <c r="B1318" s="382" t="s">
        <v>4725</v>
      </c>
      <c r="C1318" s="382" t="s">
        <v>1846</v>
      </c>
      <c r="D1318" s="382" t="s">
        <v>4101</v>
      </c>
      <c r="F1318" s="383" t="s">
        <v>13</v>
      </c>
      <c r="G1318" s="382" t="s">
        <v>2323</v>
      </c>
      <c r="H1318" s="382" t="s">
        <v>2323</v>
      </c>
      <c r="I1318" s="382" t="s">
        <v>2319</v>
      </c>
      <c r="J1318" s="382" t="s">
        <v>2320</v>
      </c>
      <c r="K1318" s="382" t="s">
        <v>1846</v>
      </c>
      <c r="L1318" s="384">
        <v>42171</v>
      </c>
    </row>
    <row r="1319" spans="1:12">
      <c r="A1319" s="382" t="s">
        <v>4726</v>
      </c>
      <c r="B1319" s="382" t="s">
        <v>4727</v>
      </c>
      <c r="C1319" s="382" t="s">
        <v>590</v>
      </c>
      <c r="D1319" s="382" t="s">
        <v>594</v>
      </c>
    </row>
    <row r="1320" spans="1:12">
      <c r="A1320" s="382" t="s">
        <v>4728</v>
      </c>
      <c r="B1320" s="382" t="s">
        <v>4729</v>
      </c>
      <c r="C1320" s="382" t="s">
        <v>590</v>
      </c>
      <c r="D1320" s="382" t="s">
        <v>132</v>
      </c>
      <c r="F1320" s="383" t="s">
        <v>13</v>
      </c>
      <c r="G1320" s="382" t="s">
        <v>2323</v>
      </c>
      <c r="H1320" s="382" t="s">
        <v>2323</v>
      </c>
      <c r="I1320" s="382" t="s">
        <v>2319</v>
      </c>
      <c r="J1320" s="382" t="s">
        <v>2320</v>
      </c>
      <c r="K1320" s="382" t="s">
        <v>590</v>
      </c>
      <c r="L1320" s="384">
        <v>42174</v>
      </c>
    </row>
    <row r="1321" spans="1:12">
      <c r="A1321" s="382" t="s">
        <v>1039</v>
      </c>
      <c r="B1321" s="382" t="s">
        <v>1040</v>
      </c>
      <c r="C1321" s="382" t="s">
        <v>957</v>
      </c>
      <c r="D1321" s="382" t="s">
        <v>4101</v>
      </c>
      <c r="F1321" s="383" t="s">
        <v>13</v>
      </c>
      <c r="G1321" s="382" t="s">
        <v>2323</v>
      </c>
      <c r="H1321" s="382" t="s">
        <v>2323</v>
      </c>
      <c r="I1321" s="382" t="s">
        <v>2319</v>
      </c>
      <c r="J1321" s="382" t="s">
        <v>2324</v>
      </c>
      <c r="K1321" s="382" t="s">
        <v>957</v>
      </c>
      <c r="L1321" s="384" t="s">
        <v>4711</v>
      </c>
    </row>
    <row r="1322" spans="1:12">
      <c r="A1322" s="382" t="s">
        <v>4730</v>
      </c>
      <c r="B1322" s="382" t="s">
        <v>4731</v>
      </c>
      <c r="C1322" s="382" t="s">
        <v>407</v>
      </c>
      <c r="D1322" s="382" t="s">
        <v>4219</v>
      </c>
      <c r="F1322" s="383" t="s">
        <v>13</v>
      </c>
      <c r="G1322" s="382" t="s">
        <v>2323</v>
      </c>
      <c r="H1322" s="382" t="s">
        <v>2323</v>
      </c>
      <c r="I1322" s="382" t="s">
        <v>2319</v>
      </c>
      <c r="J1322" s="382" t="s">
        <v>2320</v>
      </c>
      <c r="K1322" s="382" t="s">
        <v>2354</v>
      </c>
      <c r="L1322" s="384" t="s">
        <v>4710</v>
      </c>
    </row>
    <row r="1323" spans="1:12">
      <c r="A1323" s="382" t="s">
        <v>4732</v>
      </c>
      <c r="B1323" s="382" t="s">
        <v>4733</v>
      </c>
      <c r="C1323" s="382" t="s">
        <v>27</v>
      </c>
      <c r="D1323" s="382" t="s">
        <v>4101</v>
      </c>
      <c r="F1323" s="383" t="s">
        <v>13</v>
      </c>
      <c r="G1323" s="382" t="s">
        <v>2323</v>
      </c>
      <c r="H1323" s="382" t="s">
        <v>2323</v>
      </c>
      <c r="I1323" s="382" t="s">
        <v>2319</v>
      </c>
      <c r="J1323" s="382" t="s">
        <v>2320</v>
      </c>
      <c r="K1323" s="382" t="s">
        <v>2330</v>
      </c>
      <c r="L1323" s="384" t="s">
        <v>4710</v>
      </c>
    </row>
    <row r="1324" spans="1:12">
      <c r="A1324" s="382" t="s">
        <v>4734</v>
      </c>
      <c r="B1324" s="382" t="s">
        <v>4735</v>
      </c>
      <c r="C1324" s="382" t="s">
        <v>1621</v>
      </c>
      <c r="D1324" s="382" t="s">
        <v>4442</v>
      </c>
      <c r="F1324" s="383" t="s">
        <v>13</v>
      </c>
      <c r="G1324" s="382" t="s">
        <v>2323</v>
      </c>
      <c r="H1324" s="382" t="s">
        <v>2323</v>
      </c>
      <c r="I1324" s="382" t="s">
        <v>2319</v>
      </c>
      <c r="J1324" s="382" t="s">
        <v>2324</v>
      </c>
      <c r="K1324" s="382" t="s">
        <v>1621</v>
      </c>
      <c r="L1324" s="384" t="s">
        <v>4710</v>
      </c>
    </row>
    <row r="1325" spans="1:12">
      <c r="A1325" s="382" t="s">
        <v>4736</v>
      </c>
      <c r="B1325" s="382" t="s">
        <v>4737</v>
      </c>
      <c r="C1325" s="382" t="s">
        <v>1846</v>
      </c>
      <c r="D1325" s="382" t="s">
        <v>4101</v>
      </c>
      <c r="F1325" s="383" t="s">
        <v>13</v>
      </c>
      <c r="G1325" s="382" t="s">
        <v>2323</v>
      </c>
      <c r="H1325" s="382" t="s">
        <v>2323</v>
      </c>
      <c r="I1325" s="382" t="s">
        <v>2319</v>
      </c>
      <c r="J1325" s="382" t="s">
        <v>2324</v>
      </c>
      <c r="K1325" s="382" t="s">
        <v>1846</v>
      </c>
    </row>
    <row r="1326" spans="1:12">
      <c r="A1326" s="382" t="s">
        <v>4738</v>
      </c>
      <c r="B1326" s="382" t="s">
        <v>4739</v>
      </c>
      <c r="C1326" s="382" t="s">
        <v>101</v>
      </c>
      <c r="D1326" s="382" t="s">
        <v>4442</v>
      </c>
      <c r="F1326" s="383" t="s">
        <v>13</v>
      </c>
      <c r="G1326" s="382" t="s">
        <v>2323</v>
      </c>
      <c r="H1326" s="382" t="s">
        <v>2323</v>
      </c>
      <c r="I1326" s="382" t="s">
        <v>2319</v>
      </c>
      <c r="J1326" s="382" t="s">
        <v>2324</v>
      </c>
      <c r="K1326" s="382" t="s">
        <v>101</v>
      </c>
      <c r="L1326" s="384" t="s">
        <v>4711</v>
      </c>
    </row>
    <row r="1327" spans="1:12">
      <c r="A1327" s="382" t="s">
        <v>1045</v>
      </c>
      <c r="B1327" s="382" t="s">
        <v>1046</v>
      </c>
      <c r="C1327" s="382" t="s">
        <v>957</v>
      </c>
      <c r="D1327" s="382" t="s">
        <v>220</v>
      </c>
      <c r="F1327" s="383" t="s">
        <v>13</v>
      </c>
      <c r="G1327" s="382" t="s">
        <v>2323</v>
      </c>
      <c r="H1327" s="382" t="s">
        <v>2323</v>
      </c>
      <c r="I1327" s="382" t="s">
        <v>2319</v>
      </c>
      <c r="J1327" s="382" t="s">
        <v>2324</v>
      </c>
      <c r="K1327" s="382" t="s">
        <v>957</v>
      </c>
      <c r="L1327" s="384" t="s">
        <v>4710</v>
      </c>
    </row>
    <row r="1328" spans="1:12">
      <c r="A1328" s="382" t="s">
        <v>4740</v>
      </c>
      <c r="B1328" s="382" t="s">
        <v>4741</v>
      </c>
      <c r="C1328" s="382" t="s">
        <v>4563</v>
      </c>
      <c r="D1328" s="382" t="s">
        <v>4442</v>
      </c>
      <c r="F1328" s="383" t="s">
        <v>13</v>
      </c>
      <c r="G1328" s="382" t="s">
        <v>2323</v>
      </c>
      <c r="H1328" s="382" t="s">
        <v>2323</v>
      </c>
      <c r="I1328" s="382" t="s">
        <v>2319</v>
      </c>
      <c r="J1328" s="382" t="s">
        <v>2320</v>
      </c>
      <c r="K1328" s="382" t="s">
        <v>2330</v>
      </c>
      <c r="L1328" s="384" t="s">
        <v>4711</v>
      </c>
    </row>
    <row r="1329" spans="1:12">
      <c r="A1329" s="382" t="s">
        <v>4742</v>
      </c>
      <c r="B1329" s="382" t="s">
        <v>4743</v>
      </c>
      <c r="C1329" s="382" t="s">
        <v>407</v>
      </c>
      <c r="D1329" s="382" t="s">
        <v>4487</v>
      </c>
      <c r="F1329" s="383" t="s">
        <v>13</v>
      </c>
      <c r="G1329" s="382" t="s">
        <v>2323</v>
      </c>
      <c r="H1329" s="382" t="s">
        <v>2323</v>
      </c>
      <c r="I1329" s="382" t="s">
        <v>2319</v>
      </c>
      <c r="J1329" s="382" t="s">
        <v>2320</v>
      </c>
      <c r="K1329" s="382" t="s">
        <v>2354</v>
      </c>
      <c r="L1329" s="384" t="s">
        <v>4710</v>
      </c>
    </row>
    <row r="1330" spans="1:12">
      <c r="A1330" s="382" t="s">
        <v>4744</v>
      </c>
      <c r="B1330" s="382" t="s">
        <v>4745</v>
      </c>
      <c r="C1330" s="382" t="s">
        <v>590</v>
      </c>
      <c r="D1330" s="382" t="s">
        <v>4746</v>
      </c>
      <c r="F1330" s="383" t="s">
        <v>13</v>
      </c>
      <c r="G1330" s="382" t="s">
        <v>2323</v>
      </c>
      <c r="H1330" s="382" t="s">
        <v>2323</v>
      </c>
      <c r="I1330" s="382" t="s">
        <v>2319</v>
      </c>
      <c r="J1330" s="382" t="s">
        <v>2324</v>
      </c>
      <c r="K1330" s="382" t="s">
        <v>590</v>
      </c>
      <c r="L1330" s="384" t="s">
        <v>4710</v>
      </c>
    </row>
    <row r="1331" spans="1:12">
      <c r="A1331" s="382" t="s">
        <v>4747</v>
      </c>
      <c r="B1331" s="382" t="s">
        <v>4748</v>
      </c>
      <c r="C1331" s="382" t="s">
        <v>1621</v>
      </c>
      <c r="D1331" s="382" t="s">
        <v>220</v>
      </c>
      <c r="F1331" s="383" t="s">
        <v>13</v>
      </c>
      <c r="G1331" s="382" t="s">
        <v>2323</v>
      </c>
      <c r="H1331" s="382" t="s">
        <v>2323</v>
      </c>
      <c r="I1331" s="382" t="s">
        <v>2319</v>
      </c>
      <c r="J1331" s="382" t="s">
        <v>2324</v>
      </c>
      <c r="K1331" s="382" t="s">
        <v>1621</v>
      </c>
      <c r="L1331" s="384" t="s">
        <v>4710</v>
      </c>
    </row>
    <row r="1332" spans="1:12">
      <c r="A1332" s="382" t="s">
        <v>4749</v>
      </c>
      <c r="B1332" s="382" t="s">
        <v>4750</v>
      </c>
      <c r="C1332" s="382" t="s">
        <v>101</v>
      </c>
      <c r="D1332" s="382" t="s">
        <v>4219</v>
      </c>
      <c r="F1332" s="383" t="s">
        <v>13</v>
      </c>
      <c r="G1332" s="382" t="s">
        <v>2323</v>
      </c>
      <c r="H1332" s="382" t="s">
        <v>2323</v>
      </c>
      <c r="I1332" s="382" t="s">
        <v>2319</v>
      </c>
      <c r="J1332" s="382" t="s">
        <v>2324</v>
      </c>
      <c r="K1332" s="382" t="s">
        <v>101</v>
      </c>
      <c r="L1332" s="384" t="s">
        <v>4710</v>
      </c>
    </row>
    <row r="1333" spans="1:12">
      <c r="A1333" s="382" t="s">
        <v>4751</v>
      </c>
      <c r="B1333" s="382" t="s">
        <v>4752</v>
      </c>
      <c r="C1333" s="382" t="s">
        <v>407</v>
      </c>
      <c r="D1333" s="382" t="s">
        <v>220</v>
      </c>
      <c r="F1333" s="383" t="s">
        <v>13</v>
      </c>
      <c r="G1333" s="382" t="s">
        <v>2323</v>
      </c>
      <c r="H1333" s="382" t="s">
        <v>2323</v>
      </c>
      <c r="I1333" s="382" t="s">
        <v>2319</v>
      </c>
      <c r="J1333" s="382" t="s">
        <v>2324</v>
      </c>
      <c r="K1333" s="382" t="s">
        <v>407</v>
      </c>
      <c r="L1333" s="384" t="s">
        <v>4711</v>
      </c>
    </row>
    <row r="1334" spans="1:12">
      <c r="A1334" s="382" t="s">
        <v>4753</v>
      </c>
      <c r="B1334" s="382" t="s">
        <v>4754</v>
      </c>
      <c r="C1334" s="382" t="s">
        <v>1253</v>
      </c>
      <c r="D1334" s="382" t="s">
        <v>220</v>
      </c>
      <c r="F1334" s="383" t="s">
        <v>13</v>
      </c>
      <c r="G1334" s="382" t="s">
        <v>2323</v>
      </c>
      <c r="H1334" s="382" t="s">
        <v>2323</v>
      </c>
      <c r="I1334" s="382" t="s">
        <v>2319</v>
      </c>
      <c r="J1334" s="382" t="s">
        <v>2324</v>
      </c>
      <c r="K1334" s="382" t="s">
        <v>4492</v>
      </c>
      <c r="L1334" s="384" t="s">
        <v>4710</v>
      </c>
    </row>
    <row r="1335" spans="1:12">
      <c r="A1335" s="382" t="s">
        <v>4755</v>
      </c>
      <c r="B1335" s="382" t="s">
        <v>4756</v>
      </c>
      <c r="C1335" s="382" t="s">
        <v>590</v>
      </c>
      <c r="D1335" s="382" t="s">
        <v>4442</v>
      </c>
      <c r="F1335" s="383" t="s">
        <v>13</v>
      </c>
      <c r="G1335" s="382" t="s">
        <v>2323</v>
      </c>
      <c r="H1335" s="382" t="s">
        <v>2323</v>
      </c>
      <c r="I1335" s="382" t="s">
        <v>2319</v>
      </c>
      <c r="J1335" s="382" t="s">
        <v>2324</v>
      </c>
      <c r="K1335" s="382" t="s">
        <v>590</v>
      </c>
      <c r="L1335" s="384" t="s">
        <v>4710</v>
      </c>
    </row>
    <row r="1336" spans="1:12">
      <c r="A1336" s="382" t="s">
        <v>4757</v>
      </c>
      <c r="B1336" s="382" t="s">
        <v>4758</v>
      </c>
      <c r="C1336" s="382" t="s">
        <v>810</v>
      </c>
      <c r="D1336" s="382" t="s">
        <v>132</v>
      </c>
      <c r="F1336" s="383" t="s">
        <v>13</v>
      </c>
      <c r="G1336" s="382" t="s">
        <v>2323</v>
      </c>
      <c r="H1336" s="382" t="s">
        <v>2323</v>
      </c>
      <c r="I1336" s="382" t="s">
        <v>2319</v>
      </c>
      <c r="J1336" s="382" t="s">
        <v>2324</v>
      </c>
      <c r="K1336" s="382" t="s">
        <v>810</v>
      </c>
      <c r="L1336" s="384">
        <v>42172</v>
      </c>
    </row>
    <row r="1337" spans="1:12">
      <c r="A1337" s="382" t="s">
        <v>4759</v>
      </c>
      <c r="B1337" s="382" t="s">
        <v>4760</v>
      </c>
      <c r="C1337" s="382" t="s">
        <v>27</v>
      </c>
      <c r="D1337" s="382" t="s">
        <v>4442</v>
      </c>
      <c r="F1337" s="383" t="s">
        <v>13</v>
      </c>
      <c r="G1337" s="382" t="s">
        <v>2323</v>
      </c>
      <c r="H1337" s="382" t="s">
        <v>2323</v>
      </c>
      <c r="I1337" s="382" t="s">
        <v>2319</v>
      </c>
      <c r="J1337" s="382" t="s">
        <v>2320</v>
      </c>
      <c r="K1337" s="382" t="s">
        <v>4492</v>
      </c>
      <c r="L1337" s="384" t="s">
        <v>4710</v>
      </c>
    </row>
    <row r="1338" spans="1:12">
      <c r="A1338" s="382" t="s">
        <v>1409</v>
      </c>
      <c r="B1338" s="382" t="s">
        <v>1410</v>
      </c>
      <c r="C1338" s="382" t="s">
        <v>1323</v>
      </c>
      <c r="D1338" s="382" t="s">
        <v>4101</v>
      </c>
      <c r="F1338" s="383" t="s">
        <v>13</v>
      </c>
      <c r="G1338" s="382" t="s">
        <v>2323</v>
      </c>
      <c r="H1338" s="382" t="s">
        <v>2323</v>
      </c>
      <c r="I1338" s="382" t="s">
        <v>2319</v>
      </c>
      <c r="J1338" s="382" t="s">
        <v>2324</v>
      </c>
      <c r="K1338" s="382" t="s">
        <v>1323</v>
      </c>
      <c r="L1338" s="384" t="s">
        <v>4710</v>
      </c>
    </row>
    <row r="1339" spans="1:12">
      <c r="A1339" s="382" t="s">
        <v>4761</v>
      </c>
      <c r="B1339" s="382" t="s">
        <v>4762</v>
      </c>
      <c r="C1339" s="382" t="s">
        <v>1846</v>
      </c>
      <c r="D1339" s="382" t="s">
        <v>132</v>
      </c>
      <c r="F1339" s="383" t="s">
        <v>13</v>
      </c>
      <c r="G1339" s="382" t="s">
        <v>2323</v>
      </c>
      <c r="H1339" s="382" t="s">
        <v>2323</v>
      </c>
      <c r="I1339" s="382" t="s">
        <v>2319</v>
      </c>
      <c r="J1339" s="382" t="s">
        <v>2324</v>
      </c>
      <c r="K1339" s="382" t="s">
        <v>1846</v>
      </c>
      <c r="L1339" s="384" t="s">
        <v>4710</v>
      </c>
    </row>
    <row r="1340" spans="1:12">
      <c r="A1340" s="382" t="s">
        <v>1724</v>
      </c>
      <c r="B1340" s="382" t="s">
        <v>1725</v>
      </c>
      <c r="C1340" s="382" t="s">
        <v>1621</v>
      </c>
      <c r="D1340" s="382" t="s">
        <v>4101</v>
      </c>
      <c r="F1340" s="383" t="s">
        <v>13</v>
      </c>
      <c r="G1340" s="382" t="s">
        <v>2323</v>
      </c>
      <c r="H1340" s="382" t="s">
        <v>2323</v>
      </c>
      <c r="I1340" s="382" t="s">
        <v>2319</v>
      </c>
      <c r="J1340" s="382" t="s">
        <v>2324</v>
      </c>
      <c r="K1340" s="382" t="s">
        <v>1621</v>
      </c>
      <c r="L1340" s="384" t="s">
        <v>4710</v>
      </c>
    </row>
    <row r="1341" spans="1:12">
      <c r="A1341" s="382" t="s">
        <v>1728</v>
      </c>
      <c r="B1341" s="382" t="s">
        <v>1729</v>
      </c>
      <c r="C1341" s="382" t="s">
        <v>1621</v>
      </c>
      <c r="D1341" s="382" t="s">
        <v>220</v>
      </c>
      <c r="F1341" s="383" t="s">
        <v>13</v>
      </c>
      <c r="G1341" s="382" t="s">
        <v>2323</v>
      </c>
      <c r="H1341" s="382" t="s">
        <v>2323</v>
      </c>
      <c r="I1341" s="382" t="s">
        <v>2319</v>
      </c>
      <c r="J1341" s="382" t="s">
        <v>2324</v>
      </c>
      <c r="K1341" s="382" t="s">
        <v>1621</v>
      </c>
    </row>
    <row r="1342" spans="1:12">
      <c r="A1342" s="382" t="s">
        <v>4763</v>
      </c>
      <c r="B1342" s="382" t="s">
        <v>4764</v>
      </c>
      <c r="C1342" s="382" t="s">
        <v>2346</v>
      </c>
      <c r="D1342" s="382" t="s">
        <v>4101</v>
      </c>
      <c r="F1342" s="383" t="s">
        <v>13</v>
      </c>
      <c r="G1342" s="382" t="s">
        <v>2323</v>
      </c>
      <c r="H1342" s="382" t="s">
        <v>2323</v>
      </c>
      <c r="I1342" s="382" t="s">
        <v>2319</v>
      </c>
      <c r="J1342" s="382" t="s">
        <v>2324</v>
      </c>
      <c r="K1342" s="382" t="s">
        <v>2346</v>
      </c>
    </row>
    <row r="1343" spans="1:12">
      <c r="A1343" s="382" t="s">
        <v>4765</v>
      </c>
      <c r="B1343" s="382" t="s">
        <v>4766</v>
      </c>
      <c r="C1343" s="382" t="s">
        <v>16</v>
      </c>
      <c r="D1343" s="382" t="s">
        <v>4101</v>
      </c>
      <c r="F1343" s="383" t="s">
        <v>13</v>
      </c>
      <c r="G1343" s="382" t="s">
        <v>2323</v>
      </c>
      <c r="H1343" s="382" t="s">
        <v>2323</v>
      </c>
      <c r="I1343" s="382" t="s">
        <v>2319</v>
      </c>
      <c r="J1343" s="382" t="s">
        <v>2324</v>
      </c>
      <c r="K1343" s="382" t="s">
        <v>2346</v>
      </c>
      <c r="L1343" s="384" t="s">
        <v>4710</v>
      </c>
    </row>
    <row r="1344" spans="1:12">
      <c r="A1344" s="382" t="s">
        <v>4767</v>
      </c>
      <c r="B1344" s="382" t="s">
        <v>4768</v>
      </c>
      <c r="C1344" s="382" t="s">
        <v>544</v>
      </c>
      <c r="D1344" s="382" t="s">
        <v>4442</v>
      </c>
      <c r="F1344" s="383" t="s">
        <v>13</v>
      </c>
      <c r="G1344" s="382" t="s">
        <v>2323</v>
      </c>
      <c r="H1344" s="382" t="s">
        <v>2323</v>
      </c>
      <c r="I1344" s="382" t="s">
        <v>2319</v>
      </c>
      <c r="J1344" s="382" t="s">
        <v>2324</v>
      </c>
      <c r="K1344" s="382" t="s">
        <v>544</v>
      </c>
      <c r="L1344" s="384" t="s">
        <v>4711</v>
      </c>
    </row>
    <row r="1345" spans="1:12">
      <c r="A1345" s="382" t="s">
        <v>4769</v>
      </c>
      <c r="B1345" s="382" t="s">
        <v>4770</v>
      </c>
      <c r="C1345" s="382" t="s">
        <v>1253</v>
      </c>
      <c r="D1345" s="382" t="s">
        <v>4442</v>
      </c>
      <c r="F1345" s="383" t="s">
        <v>13</v>
      </c>
      <c r="G1345" s="382" t="s">
        <v>2323</v>
      </c>
      <c r="H1345" s="382" t="s">
        <v>2323</v>
      </c>
      <c r="I1345" s="382" t="s">
        <v>2319</v>
      </c>
      <c r="J1345" s="382" t="s">
        <v>2324</v>
      </c>
      <c r="K1345" s="382" t="s">
        <v>4492</v>
      </c>
      <c r="L1345" s="384" t="s">
        <v>4710</v>
      </c>
    </row>
    <row r="1346" spans="1:12">
      <c r="A1346" s="382" t="s">
        <v>4771</v>
      </c>
      <c r="B1346" s="382" t="s">
        <v>4772</v>
      </c>
      <c r="C1346" s="382" t="s">
        <v>1133</v>
      </c>
      <c r="D1346" s="382" t="s">
        <v>4219</v>
      </c>
      <c r="F1346" s="383" t="s">
        <v>13</v>
      </c>
      <c r="G1346" s="382" t="s">
        <v>2323</v>
      </c>
      <c r="H1346" s="382" t="s">
        <v>2323</v>
      </c>
      <c r="I1346" s="382" t="s">
        <v>2319</v>
      </c>
      <c r="J1346" s="382" t="s">
        <v>2324</v>
      </c>
      <c r="K1346" s="382" t="s">
        <v>1133</v>
      </c>
      <c r="L1346" s="384" t="s">
        <v>4711</v>
      </c>
    </row>
    <row r="1347" spans="1:12">
      <c r="A1347" s="382" t="s">
        <v>4773</v>
      </c>
      <c r="B1347" s="382" t="s">
        <v>4774</v>
      </c>
      <c r="C1347" s="382" t="s">
        <v>354</v>
      </c>
      <c r="D1347" s="382" t="s">
        <v>220</v>
      </c>
      <c r="F1347" s="383" t="s">
        <v>13</v>
      </c>
      <c r="G1347" s="382" t="s">
        <v>2323</v>
      </c>
      <c r="H1347" s="382" t="s">
        <v>2323</v>
      </c>
      <c r="I1347" s="382" t="s">
        <v>2319</v>
      </c>
      <c r="J1347" s="382" t="s">
        <v>2320</v>
      </c>
      <c r="K1347" s="382" t="s">
        <v>2330</v>
      </c>
      <c r="L1347" s="384" t="s">
        <v>4710</v>
      </c>
    </row>
    <row r="1348" spans="1:12">
      <c r="A1348" s="382" t="s">
        <v>4775</v>
      </c>
      <c r="B1348" s="382" t="s">
        <v>4776</v>
      </c>
      <c r="C1348" s="382" t="s">
        <v>1621</v>
      </c>
      <c r="D1348" s="382" t="s">
        <v>4487</v>
      </c>
      <c r="E1348" s="382" t="s">
        <v>2367</v>
      </c>
      <c r="F1348" s="383" t="s">
        <v>24</v>
      </c>
      <c r="G1348" s="382" t="s">
        <v>2319</v>
      </c>
      <c r="H1348" s="382" t="s">
        <v>2319</v>
      </c>
      <c r="I1348" s="382" t="s">
        <v>2319</v>
      </c>
      <c r="J1348" s="382" t="s">
        <v>2320</v>
      </c>
      <c r="K1348" s="382" t="s">
        <v>1621</v>
      </c>
      <c r="L1348" s="384" t="s">
        <v>4777</v>
      </c>
    </row>
    <row r="1349" spans="1:12">
      <c r="A1349" s="382" t="s">
        <v>258</v>
      </c>
      <c r="B1349" s="382" t="s">
        <v>259</v>
      </c>
      <c r="C1349" s="382" t="s">
        <v>101</v>
      </c>
      <c r="D1349" s="382" t="s">
        <v>4219</v>
      </c>
      <c r="F1349" s="383" t="s">
        <v>13</v>
      </c>
      <c r="G1349" s="382" t="s">
        <v>2323</v>
      </c>
      <c r="H1349" s="382" t="s">
        <v>2323</v>
      </c>
      <c r="I1349" s="382" t="s">
        <v>2319</v>
      </c>
      <c r="J1349" s="382" t="s">
        <v>2324</v>
      </c>
      <c r="K1349" s="382" t="s">
        <v>101</v>
      </c>
      <c r="L1349" s="384" t="s">
        <v>4710</v>
      </c>
    </row>
    <row r="1350" spans="1:12">
      <c r="A1350" s="382" t="s">
        <v>4778</v>
      </c>
      <c r="B1350" s="382" t="s">
        <v>4779</v>
      </c>
      <c r="C1350" s="382" t="s">
        <v>810</v>
      </c>
      <c r="D1350" s="382" t="s">
        <v>132</v>
      </c>
      <c r="F1350" s="383" t="s">
        <v>13</v>
      </c>
      <c r="G1350" s="382" t="s">
        <v>2323</v>
      </c>
      <c r="H1350" s="382" t="s">
        <v>2323</v>
      </c>
      <c r="I1350" s="382" t="s">
        <v>2319</v>
      </c>
      <c r="J1350" s="382" t="s">
        <v>2324</v>
      </c>
      <c r="K1350" s="382" t="s">
        <v>810</v>
      </c>
      <c r="L1350" s="384" t="s">
        <v>4710</v>
      </c>
    </row>
    <row r="1351" spans="1:12">
      <c r="A1351" s="382" t="s">
        <v>4780</v>
      </c>
      <c r="B1351" s="382" t="s">
        <v>4781</v>
      </c>
      <c r="C1351" s="382" t="s">
        <v>1621</v>
      </c>
      <c r="D1351" s="382" t="s">
        <v>4219</v>
      </c>
      <c r="F1351" s="383" t="s">
        <v>13</v>
      </c>
      <c r="G1351" s="382" t="s">
        <v>2323</v>
      </c>
      <c r="H1351" s="382" t="s">
        <v>2323</v>
      </c>
      <c r="I1351" s="382" t="s">
        <v>2319</v>
      </c>
      <c r="J1351" s="382" t="s">
        <v>2324</v>
      </c>
      <c r="K1351" s="382" t="s">
        <v>1621</v>
      </c>
      <c r="L1351" s="384" t="s">
        <v>4710</v>
      </c>
    </row>
    <row r="1352" spans="1:12">
      <c r="A1352" s="382" t="s">
        <v>4782</v>
      </c>
      <c r="B1352" s="382" t="s">
        <v>4783</v>
      </c>
      <c r="C1352" s="382" t="s">
        <v>1621</v>
      </c>
      <c r="D1352" s="382" t="s">
        <v>4219</v>
      </c>
      <c r="E1352" s="382" t="s">
        <v>2367</v>
      </c>
      <c r="F1352" s="383" t="s">
        <v>24</v>
      </c>
      <c r="G1352" s="382" t="s">
        <v>2319</v>
      </c>
      <c r="H1352" s="382" t="s">
        <v>2319</v>
      </c>
      <c r="I1352" s="382" t="s">
        <v>2319</v>
      </c>
      <c r="J1352" s="382" t="s">
        <v>2320</v>
      </c>
      <c r="K1352" s="382" t="s">
        <v>1621</v>
      </c>
      <c r="L1352" s="384" t="s">
        <v>4711</v>
      </c>
    </row>
    <row r="1353" spans="1:12">
      <c r="A1353" s="382" t="s">
        <v>4784</v>
      </c>
      <c r="B1353" s="382" t="s">
        <v>4785</v>
      </c>
      <c r="C1353" s="382" t="s">
        <v>407</v>
      </c>
      <c r="D1353" s="382" t="s">
        <v>4101</v>
      </c>
      <c r="F1353" s="383" t="s">
        <v>13</v>
      </c>
      <c r="G1353" s="382" t="s">
        <v>2323</v>
      </c>
      <c r="H1353" s="382" t="s">
        <v>2323</v>
      </c>
      <c r="I1353" s="382" t="s">
        <v>2319</v>
      </c>
      <c r="J1353" s="382" t="s">
        <v>2324</v>
      </c>
      <c r="K1353" s="382" t="s">
        <v>4786</v>
      </c>
      <c r="L1353" s="384" t="s">
        <v>4711</v>
      </c>
    </row>
    <row r="1354" spans="1:12">
      <c r="A1354" s="382" t="s">
        <v>4787</v>
      </c>
      <c r="B1354" s="382" t="s">
        <v>4788</v>
      </c>
      <c r="C1354" s="382" t="s">
        <v>101</v>
      </c>
      <c r="D1354" s="382" t="s">
        <v>220</v>
      </c>
      <c r="F1354" s="383" t="s">
        <v>13</v>
      </c>
      <c r="G1354" s="382" t="s">
        <v>2323</v>
      </c>
      <c r="H1354" s="382" t="s">
        <v>2323</v>
      </c>
      <c r="I1354" s="382" t="s">
        <v>2319</v>
      </c>
      <c r="J1354" s="382" t="s">
        <v>2324</v>
      </c>
      <c r="K1354" s="382" t="s">
        <v>101</v>
      </c>
      <c r="L1354" s="384" t="s">
        <v>4710</v>
      </c>
    </row>
    <row r="1355" spans="1:12">
      <c r="A1355" s="382" t="s">
        <v>739</v>
      </c>
      <c r="B1355" s="382" t="s">
        <v>740</v>
      </c>
      <c r="C1355" s="382" t="s">
        <v>590</v>
      </c>
      <c r="D1355" s="382" t="s">
        <v>4442</v>
      </c>
      <c r="F1355" s="383" t="s">
        <v>13</v>
      </c>
      <c r="G1355" s="382" t="s">
        <v>2323</v>
      </c>
      <c r="H1355" s="382" t="s">
        <v>2323</v>
      </c>
      <c r="I1355" s="382" t="s">
        <v>2319</v>
      </c>
      <c r="J1355" s="382" t="s">
        <v>2324</v>
      </c>
      <c r="K1355" s="382" t="s">
        <v>590</v>
      </c>
      <c r="L1355" s="384" t="s">
        <v>4711</v>
      </c>
    </row>
    <row r="1356" spans="1:12">
      <c r="A1356" s="382" t="s">
        <v>4789</v>
      </c>
      <c r="B1356" s="382" t="s">
        <v>4790</v>
      </c>
      <c r="C1356" s="382" t="s">
        <v>1621</v>
      </c>
      <c r="D1356" s="382" t="s">
        <v>4219</v>
      </c>
      <c r="F1356" s="383" t="s">
        <v>13</v>
      </c>
      <c r="G1356" s="382" t="s">
        <v>2323</v>
      </c>
      <c r="H1356" s="382" t="s">
        <v>2323</v>
      </c>
      <c r="I1356" s="382" t="s">
        <v>2319</v>
      </c>
      <c r="J1356" s="382" t="s">
        <v>2324</v>
      </c>
      <c r="K1356" s="382" t="s">
        <v>1621</v>
      </c>
      <c r="L1356" s="384" t="s">
        <v>4711</v>
      </c>
    </row>
    <row r="1357" spans="1:12">
      <c r="A1357" s="382" t="s">
        <v>4791</v>
      </c>
      <c r="B1357" s="382" t="s">
        <v>4792</v>
      </c>
      <c r="C1357" s="382" t="s">
        <v>590</v>
      </c>
      <c r="D1357" s="382" t="s">
        <v>220</v>
      </c>
      <c r="F1357" s="383" t="s">
        <v>13</v>
      </c>
      <c r="G1357" s="382" t="s">
        <v>2323</v>
      </c>
      <c r="H1357" s="382" t="s">
        <v>2323</v>
      </c>
      <c r="I1357" s="382" t="s">
        <v>2319</v>
      </c>
      <c r="J1357" s="382" t="s">
        <v>2324</v>
      </c>
      <c r="K1357" s="382" t="s">
        <v>590</v>
      </c>
      <c r="L1357" s="384" t="s">
        <v>4711</v>
      </c>
    </row>
    <row r="1358" spans="1:12">
      <c r="A1358" s="382" t="s">
        <v>4793</v>
      </c>
      <c r="B1358" s="382" t="s">
        <v>4794</v>
      </c>
      <c r="C1358" s="382" t="s">
        <v>407</v>
      </c>
      <c r="D1358" s="382" t="s">
        <v>4101</v>
      </c>
      <c r="F1358" s="383" t="s">
        <v>13</v>
      </c>
      <c r="G1358" s="382" t="s">
        <v>2323</v>
      </c>
      <c r="H1358" s="382" t="s">
        <v>2323</v>
      </c>
      <c r="I1358" s="382" t="s">
        <v>2319</v>
      </c>
      <c r="J1358" s="382" t="s">
        <v>2320</v>
      </c>
      <c r="K1358" s="382" t="s">
        <v>16</v>
      </c>
      <c r="L1358" s="384" t="s">
        <v>4711</v>
      </c>
    </row>
    <row r="1359" spans="1:12">
      <c r="A1359" s="382" t="s">
        <v>4795</v>
      </c>
      <c r="B1359" s="382" t="s">
        <v>4796</v>
      </c>
      <c r="C1359" s="382" t="s">
        <v>957</v>
      </c>
      <c r="D1359" s="382" t="s">
        <v>220</v>
      </c>
      <c r="F1359" s="383" t="s">
        <v>13</v>
      </c>
      <c r="G1359" s="382" t="s">
        <v>2323</v>
      </c>
      <c r="H1359" s="382" t="s">
        <v>2323</v>
      </c>
      <c r="I1359" s="382" t="s">
        <v>2319</v>
      </c>
      <c r="J1359" s="382" t="s">
        <v>2324</v>
      </c>
      <c r="K1359" s="382" t="s">
        <v>957</v>
      </c>
      <c r="L1359" s="384" t="s">
        <v>4711</v>
      </c>
    </row>
    <row r="1360" spans="1:12">
      <c r="A1360" s="382" t="s">
        <v>4797</v>
      </c>
      <c r="B1360" s="382" t="s">
        <v>4798</v>
      </c>
      <c r="C1360" s="382" t="s">
        <v>1846</v>
      </c>
      <c r="D1360" s="382" t="s">
        <v>132</v>
      </c>
      <c r="F1360" s="383" t="s">
        <v>13</v>
      </c>
      <c r="G1360" s="382" t="s">
        <v>2323</v>
      </c>
      <c r="H1360" s="382" t="s">
        <v>2323</v>
      </c>
      <c r="I1360" s="382" t="s">
        <v>2319</v>
      </c>
      <c r="J1360" s="382" t="s">
        <v>2324</v>
      </c>
      <c r="K1360" s="382" t="s">
        <v>1846</v>
      </c>
      <c r="L1360" s="384" t="s">
        <v>4711</v>
      </c>
    </row>
    <row r="1361" spans="1:12">
      <c r="A1361" s="382" t="s">
        <v>561</v>
      </c>
      <c r="B1361" s="382" t="s">
        <v>562</v>
      </c>
      <c r="C1361" s="382" t="s">
        <v>4799</v>
      </c>
      <c r="D1361" s="382" t="s">
        <v>4219</v>
      </c>
      <c r="E1361" s="382" t="s">
        <v>2569</v>
      </c>
      <c r="F1361" s="383" t="s">
        <v>2570</v>
      </c>
      <c r="G1361" s="382" t="s">
        <v>2319</v>
      </c>
      <c r="H1361" s="382" t="s">
        <v>2319</v>
      </c>
      <c r="I1361" s="382" t="s">
        <v>2323</v>
      </c>
      <c r="J1361" s="382" t="s">
        <v>2571</v>
      </c>
    </row>
    <row r="1362" spans="1:12">
      <c r="A1362" s="382" t="s">
        <v>4800</v>
      </c>
      <c r="B1362" s="382" t="s">
        <v>4801</v>
      </c>
      <c r="C1362" s="382" t="s">
        <v>407</v>
      </c>
      <c r="D1362" s="382" t="s">
        <v>4101</v>
      </c>
      <c r="F1362" s="383" t="s">
        <v>13</v>
      </c>
      <c r="G1362" s="382" t="s">
        <v>2323</v>
      </c>
      <c r="H1362" s="382" t="s">
        <v>2323</v>
      </c>
      <c r="I1362" s="382" t="s">
        <v>2319</v>
      </c>
      <c r="J1362" s="382" t="s">
        <v>2324</v>
      </c>
      <c r="K1362" s="382" t="s">
        <v>407</v>
      </c>
      <c r="L1362" s="384" t="s">
        <v>4711</v>
      </c>
    </row>
    <row r="1363" spans="1:12">
      <c r="A1363" s="382" t="s">
        <v>4802</v>
      </c>
      <c r="B1363" s="382" t="s">
        <v>4803</v>
      </c>
      <c r="C1363" s="382" t="s">
        <v>1621</v>
      </c>
      <c r="D1363" s="382" t="s">
        <v>352</v>
      </c>
      <c r="F1363" s="383" t="s">
        <v>13</v>
      </c>
      <c r="G1363" s="382" t="s">
        <v>2323</v>
      </c>
      <c r="H1363" s="382" t="s">
        <v>2323</v>
      </c>
      <c r="I1363" s="382" t="s">
        <v>2319</v>
      </c>
      <c r="J1363" s="382" t="s">
        <v>2324</v>
      </c>
      <c r="K1363" s="382" t="s">
        <v>1621</v>
      </c>
      <c r="L1363" s="384" t="s">
        <v>4711</v>
      </c>
    </row>
    <row r="1364" spans="1:12">
      <c r="A1364" s="382" t="s">
        <v>1416</v>
      </c>
      <c r="B1364" s="382" t="s">
        <v>1417</v>
      </c>
      <c r="C1364" s="382" t="s">
        <v>1323</v>
      </c>
      <c r="D1364" s="382" t="s">
        <v>4219</v>
      </c>
      <c r="F1364" s="383" t="s">
        <v>13</v>
      </c>
      <c r="G1364" s="382" t="s">
        <v>2323</v>
      </c>
      <c r="H1364" s="382" t="s">
        <v>2323</v>
      </c>
      <c r="I1364" s="382" t="s">
        <v>2319</v>
      </c>
      <c r="J1364" s="382" t="s">
        <v>2324</v>
      </c>
      <c r="K1364" s="382" t="s">
        <v>1323</v>
      </c>
      <c r="L1364" s="384" t="s">
        <v>4711</v>
      </c>
    </row>
    <row r="1365" spans="1:12">
      <c r="A1365" s="382" t="s">
        <v>4804</v>
      </c>
      <c r="B1365" s="382" t="s">
        <v>4805</v>
      </c>
      <c r="C1365" s="382" t="s">
        <v>407</v>
      </c>
      <c r="D1365" s="382" t="s">
        <v>220</v>
      </c>
      <c r="F1365" s="383" t="s">
        <v>13</v>
      </c>
      <c r="G1365" s="382" t="s">
        <v>2323</v>
      </c>
      <c r="H1365" s="382" t="s">
        <v>2323</v>
      </c>
      <c r="I1365" s="382" t="s">
        <v>2319</v>
      </c>
      <c r="J1365" s="382" t="s">
        <v>2320</v>
      </c>
      <c r="K1365" s="382" t="s">
        <v>16</v>
      </c>
      <c r="L1365" s="384" t="s">
        <v>4711</v>
      </c>
    </row>
    <row r="1366" spans="1:12">
      <c r="A1366" s="382" t="s">
        <v>4806</v>
      </c>
      <c r="B1366" s="382" t="s">
        <v>4807</v>
      </c>
      <c r="C1366" s="382" t="s">
        <v>101</v>
      </c>
      <c r="D1366" s="382" t="s">
        <v>2422</v>
      </c>
      <c r="E1366" s="382" t="s">
        <v>19</v>
      </c>
      <c r="F1366" s="383" t="s">
        <v>24</v>
      </c>
      <c r="G1366" s="382" t="s">
        <v>2319</v>
      </c>
      <c r="H1366" s="382" t="s">
        <v>2319</v>
      </c>
      <c r="I1366" s="382" t="s">
        <v>2319</v>
      </c>
      <c r="J1366" s="382" t="s">
        <v>2320</v>
      </c>
      <c r="K1366" s="382" t="s">
        <v>101</v>
      </c>
    </row>
    <row r="1367" spans="1:12">
      <c r="A1367" s="382" t="s">
        <v>4808</v>
      </c>
      <c r="B1367" s="382" t="s">
        <v>4809</v>
      </c>
      <c r="C1367" s="382" t="s">
        <v>590</v>
      </c>
      <c r="D1367" s="382" t="s">
        <v>4101</v>
      </c>
      <c r="E1367" s="382" t="s">
        <v>19</v>
      </c>
      <c r="F1367" s="383" t="s">
        <v>24</v>
      </c>
      <c r="G1367" s="382" t="s">
        <v>2319</v>
      </c>
      <c r="H1367" s="382" t="s">
        <v>2323</v>
      </c>
      <c r="I1367" s="382" t="s">
        <v>2319</v>
      </c>
      <c r="J1367" s="382" t="s">
        <v>2324</v>
      </c>
      <c r="K1367" s="382" t="s">
        <v>590</v>
      </c>
      <c r="L1367" s="384" t="s">
        <v>4810</v>
      </c>
    </row>
    <row r="1368" spans="1:12">
      <c r="A1368" s="382" t="s">
        <v>2111</v>
      </c>
      <c r="B1368" s="382" t="s">
        <v>2112</v>
      </c>
      <c r="C1368" s="382" t="s">
        <v>1846</v>
      </c>
      <c r="D1368" s="382" t="s">
        <v>2329</v>
      </c>
      <c r="F1368" s="383" t="s">
        <v>13</v>
      </c>
      <c r="G1368" s="382" t="s">
        <v>2323</v>
      </c>
      <c r="H1368" s="382" t="s">
        <v>2323</v>
      </c>
      <c r="I1368" s="382" t="s">
        <v>2319</v>
      </c>
      <c r="J1368" s="382" t="s">
        <v>2324</v>
      </c>
      <c r="K1368" s="382" t="s">
        <v>1846</v>
      </c>
      <c r="L1368" s="384" t="s">
        <v>4811</v>
      </c>
    </row>
    <row r="1369" spans="1:12">
      <c r="A1369" s="382" t="s">
        <v>4812</v>
      </c>
      <c r="B1369" s="382" t="s">
        <v>4813</v>
      </c>
      <c r="C1369" s="382" t="s">
        <v>407</v>
      </c>
      <c r="D1369" s="382" t="s">
        <v>132</v>
      </c>
      <c r="F1369" s="383" t="s">
        <v>13</v>
      </c>
      <c r="G1369" s="382" t="s">
        <v>2323</v>
      </c>
      <c r="H1369" s="382" t="s">
        <v>2323</v>
      </c>
      <c r="I1369" s="382" t="s">
        <v>2319</v>
      </c>
      <c r="J1369" s="382" t="s">
        <v>2324</v>
      </c>
      <c r="K1369" s="382" t="s">
        <v>407</v>
      </c>
      <c r="L1369" s="384" t="s">
        <v>4711</v>
      </c>
    </row>
    <row r="1370" spans="1:12">
      <c r="A1370" s="382" t="s">
        <v>4814</v>
      </c>
      <c r="B1370" s="382" t="s">
        <v>4815</v>
      </c>
      <c r="C1370" s="382" t="s">
        <v>1621</v>
      </c>
      <c r="D1370" s="382" t="s">
        <v>4101</v>
      </c>
      <c r="F1370" s="383" t="s">
        <v>13</v>
      </c>
      <c r="G1370" s="382" t="s">
        <v>2323</v>
      </c>
      <c r="H1370" s="382" t="s">
        <v>2323</v>
      </c>
      <c r="I1370" s="382" t="s">
        <v>2319</v>
      </c>
      <c r="J1370" s="382" t="s">
        <v>2324</v>
      </c>
      <c r="K1370" s="382" t="s">
        <v>1621</v>
      </c>
      <c r="L1370" s="384" t="s">
        <v>4711</v>
      </c>
    </row>
    <row r="1371" spans="1:12">
      <c r="A1371" s="382" t="s">
        <v>4816</v>
      </c>
      <c r="B1371" s="382" t="s">
        <v>4817</v>
      </c>
      <c r="C1371" s="382" t="s">
        <v>354</v>
      </c>
      <c r="D1371" s="382" t="s">
        <v>4101</v>
      </c>
      <c r="F1371" s="383" t="s">
        <v>13</v>
      </c>
      <c r="G1371" s="382" t="s">
        <v>2323</v>
      </c>
      <c r="H1371" s="382" t="s">
        <v>2323</v>
      </c>
      <c r="I1371" s="382" t="s">
        <v>2319</v>
      </c>
      <c r="J1371" s="382" t="s">
        <v>2320</v>
      </c>
      <c r="K1371" s="382" t="s">
        <v>2330</v>
      </c>
      <c r="L1371" s="384" t="s">
        <v>4711</v>
      </c>
    </row>
    <row r="1372" spans="1:12">
      <c r="A1372" s="382" t="s">
        <v>4818</v>
      </c>
      <c r="B1372" s="382" t="s">
        <v>4819</v>
      </c>
      <c r="C1372" s="382" t="s">
        <v>957</v>
      </c>
      <c r="D1372" s="382" t="s">
        <v>4101</v>
      </c>
      <c r="F1372" s="383" t="s">
        <v>13</v>
      </c>
      <c r="G1372" s="382" t="s">
        <v>2323</v>
      </c>
      <c r="H1372" s="382" t="s">
        <v>2323</v>
      </c>
      <c r="I1372" s="382" t="s">
        <v>2319</v>
      </c>
      <c r="J1372" s="382" t="s">
        <v>2324</v>
      </c>
      <c r="K1372" s="382" t="s">
        <v>957</v>
      </c>
      <c r="L1372" s="384" t="s">
        <v>4711</v>
      </c>
    </row>
    <row r="1373" spans="1:12">
      <c r="A1373" s="382" t="s">
        <v>4820</v>
      </c>
      <c r="B1373" s="382" t="s">
        <v>4821</v>
      </c>
      <c r="C1373" s="382" t="s">
        <v>407</v>
      </c>
      <c r="D1373" s="382" t="s">
        <v>853</v>
      </c>
      <c r="F1373" s="383" t="s">
        <v>13</v>
      </c>
      <c r="G1373" s="382" t="s">
        <v>2323</v>
      </c>
      <c r="H1373" s="382" t="s">
        <v>2323</v>
      </c>
      <c r="I1373" s="382" t="s">
        <v>2319</v>
      </c>
      <c r="J1373" s="382" t="s">
        <v>2320</v>
      </c>
      <c r="K1373" s="382" t="s">
        <v>2354</v>
      </c>
      <c r="L1373" s="384" t="s">
        <v>4711</v>
      </c>
    </row>
    <row r="1374" spans="1:12">
      <c r="A1374" s="382" t="s">
        <v>4822</v>
      </c>
      <c r="B1374" s="382" t="s">
        <v>4823</v>
      </c>
      <c r="C1374" s="382" t="s">
        <v>1621</v>
      </c>
      <c r="D1374" s="382" t="s">
        <v>4442</v>
      </c>
      <c r="F1374" s="383" t="s">
        <v>13</v>
      </c>
      <c r="G1374" s="382" t="s">
        <v>2323</v>
      </c>
      <c r="H1374" s="382" t="s">
        <v>2323</v>
      </c>
      <c r="I1374" s="382" t="s">
        <v>2319</v>
      </c>
      <c r="J1374" s="382" t="s">
        <v>2324</v>
      </c>
    </row>
    <row r="1375" spans="1:12">
      <c r="A1375" s="382" t="s">
        <v>4824</v>
      </c>
      <c r="B1375" s="382" t="s">
        <v>4825</v>
      </c>
      <c r="C1375" s="382" t="s">
        <v>1846</v>
      </c>
      <c r="D1375" s="382" t="s">
        <v>4101</v>
      </c>
      <c r="E1375" s="382" t="s">
        <v>2367</v>
      </c>
      <c r="F1375" s="383" t="s">
        <v>24</v>
      </c>
      <c r="G1375" s="382" t="s">
        <v>2319</v>
      </c>
      <c r="H1375" s="382" t="s">
        <v>2319</v>
      </c>
      <c r="I1375" s="382" t="s">
        <v>2319</v>
      </c>
      <c r="J1375" s="382" t="s">
        <v>2324</v>
      </c>
      <c r="K1375" s="382" t="s">
        <v>1846</v>
      </c>
      <c r="L1375" s="384" t="s">
        <v>4640</v>
      </c>
    </row>
    <row r="1376" spans="1:12">
      <c r="A1376" s="382" t="s">
        <v>4826</v>
      </c>
      <c r="B1376" s="382" t="s">
        <v>4827</v>
      </c>
      <c r="C1376" s="382" t="s">
        <v>407</v>
      </c>
      <c r="D1376" s="382" t="s">
        <v>4442</v>
      </c>
      <c r="F1376" s="383" t="s">
        <v>13</v>
      </c>
      <c r="G1376" s="382" t="s">
        <v>2323</v>
      </c>
      <c r="H1376" s="382" t="s">
        <v>2323</v>
      </c>
      <c r="I1376" s="382" t="s">
        <v>2319</v>
      </c>
      <c r="J1376" s="382" t="s">
        <v>2324</v>
      </c>
      <c r="K1376" s="382" t="s">
        <v>407</v>
      </c>
      <c r="L1376" s="384" t="s">
        <v>4711</v>
      </c>
    </row>
    <row r="1377" spans="1:12">
      <c r="A1377" s="382" t="s">
        <v>1732</v>
      </c>
      <c r="B1377" s="382" t="s">
        <v>1733</v>
      </c>
      <c r="C1377" s="382" t="s">
        <v>1621</v>
      </c>
      <c r="D1377" s="382" t="s">
        <v>2333</v>
      </c>
      <c r="F1377" s="383" t="s">
        <v>13</v>
      </c>
      <c r="G1377" s="382" t="s">
        <v>2323</v>
      </c>
      <c r="H1377" s="382" t="s">
        <v>2323</v>
      </c>
      <c r="I1377" s="382" t="s">
        <v>2319</v>
      </c>
      <c r="J1377" s="382" t="s">
        <v>2324</v>
      </c>
      <c r="K1377" s="382" t="s">
        <v>1621</v>
      </c>
      <c r="L1377" s="384" t="s">
        <v>4711</v>
      </c>
    </row>
    <row r="1378" spans="1:12">
      <c r="A1378" s="382" t="s">
        <v>4828</v>
      </c>
      <c r="B1378" s="382" t="s">
        <v>4829</v>
      </c>
      <c r="C1378" s="382" t="s">
        <v>957</v>
      </c>
      <c r="D1378" s="382" t="s">
        <v>4629</v>
      </c>
      <c r="F1378" s="383" t="s">
        <v>13</v>
      </c>
      <c r="G1378" s="382" t="s">
        <v>2323</v>
      </c>
      <c r="H1378" s="382" t="s">
        <v>2323</v>
      </c>
      <c r="I1378" s="382" t="s">
        <v>2319</v>
      </c>
      <c r="J1378" s="382" t="s">
        <v>2320</v>
      </c>
      <c r="K1378" s="382" t="s">
        <v>2330</v>
      </c>
    </row>
    <row r="1379" spans="1:12">
      <c r="A1379" s="382" t="s">
        <v>4830</v>
      </c>
      <c r="B1379" s="382" t="s">
        <v>4831</v>
      </c>
      <c r="C1379" s="382" t="s">
        <v>407</v>
      </c>
      <c r="D1379" s="382" t="s">
        <v>4442</v>
      </c>
      <c r="F1379" s="383" t="s">
        <v>13</v>
      </c>
      <c r="G1379" s="382" t="s">
        <v>2323</v>
      </c>
      <c r="H1379" s="382" t="s">
        <v>2323</v>
      </c>
      <c r="I1379" s="382" t="s">
        <v>2319</v>
      </c>
      <c r="J1379" s="382" t="s">
        <v>2320</v>
      </c>
      <c r="K1379" s="382" t="s">
        <v>2354</v>
      </c>
      <c r="L1379" s="384" t="s">
        <v>4711</v>
      </c>
    </row>
    <row r="1380" spans="1:12">
      <c r="A1380" s="382" t="s">
        <v>4832</v>
      </c>
      <c r="B1380" s="382" t="s">
        <v>4833</v>
      </c>
      <c r="C1380" s="382" t="s">
        <v>16</v>
      </c>
      <c r="D1380" s="382" t="s">
        <v>4101</v>
      </c>
      <c r="F1380" s="383" t="s">
        <v>13</v>
      </c>
      <c r="G1380" s="382" t="s">
        <v>2323</v>
      </c>
      <c r="H1380" s="382" t="s">
        <v>2323</v>
      </c>
      <c r="I1380" s="382" t="s">
        <v>2319</v>
      </c>
      <c r="J1380" s="382" t="s">
        <v>2324</v>
      </c>
      <c r="K1380" s="382" t="s">
        <v>16</v>
      </c>
      <c r="L1380" s="384" t="s">
        <v>4711</v>
      </c>
    </row>
    <row r="1381" spans="1:12">
      <c r="A1381" s="382" t="s">
        <v>4834</v>
      </c>
      <c r="B1381" s="382" t="s">
        <v>4835</v>
      </c>
      <c r="C1381" s="382" t="s">
        <v>1846</v>
      </c>
      <c r="D1381" s="382" t="s">
        <v>4101</v>
      </c>
      <c r="F1381" s="383" t="s">
        <v>13</v>
      </c>
      <c r="G1381" s="382" t="s">
        <v>2323</v>
      </c>
      <c r="H1381" s="382" t="s">
        <v>2323</v>
      </c>
      <c r="I1381" s="382" t="s">
        <v>2319</v>
      </c>
      <c r="J1381" s="382" t="s">
        <v>2324</v>
      </c>
      <c r="K1381" s="382" t="s">
        <v>1846</v>
      </c>
      <c r="L1381" s="384" t="s">
        <v>4711</v>
      </c>
    </row>
    <row r="1382" spans="1:12">
      <c r="A1382" s="382" t="s">
        <v>4836</v>
      </c>
      <c r="B1382" s="382" t="s">
        <v>4837</v>
      </c>
      <c r="C1382" s="382" t="s">
        <v>407</v>
      </c>
      <c r="D1382" s="382" t="s">
        <v>4219</v>
      </c>
      <c r="F1382" s="383" t="s">
        <v>13</v>
      </c>
      <c r="G1382" s="382" t="s">
        <v>2323</v>
      </c>
      <c r="H1382" s="382" t="s">
        <v>2323</v>
      </c>
      <c r="I1382" s="382" t="s">
        <v>2319</v>
      </c>
      <c r="J1382" s="382" t="s">
        <v>2320</v>
      </c>
      <c r="K1382" s="382" t="s">
        <v>2354</v>
      </c>
      <c r="L1382" s="384" t="s">
        <v>4711</v>
      </c>
    </row>
    <row r="1383" spans="1:12">
      <c r="A1383" s="382" t="s">
        <v>4838</v>
      </c>
      <c r="B1383" s="382" t="s">
        <v>4839</v>
      </c>
      <c r="C1383" s="382" t="s">
        <v>1323</v>
      </c>
      <c r="D1383" s="382" t="s">
        <v>4219</v>
      </c>
      <c r="F1383" s="383" t="s">
        <v>13</v>
      </c>
      <c r="G1383" s="382" t="s">
        <v>2323</v>
      </c>
      <c r="H1383" s="382" t="s">
        <v>2323</v>
      </c>
      <c r="I1383" s="382" t="s">
        <v>2319</v>
      </c>
      <c r="J1383" s="382" t="s">
        <v>2324</v>
      </c>
      <c r="K1383" s="382" t="s">
        <v>4633</v>
      </c>
      <c r="L1383" s="384" t="s">
        <v>4711</v>
      </c>
    </row>
    <row r="1384" spans="1:12">
      <c r="A1384" s="382" t="s">
        <v>4840</v>
      </c>
      <c r="B1384" s="382" t="s">
        <v>4841</v>
      </c>
      <c r="C1384" s="382" t="s">
        <v>1846</v>
      </c>
      <c r="D1384" s="382" t="s">
        <v>594</v>
      </c>
      <c r="F1384" s="383" t="s">
        <v>13</v>
      </c>
      <c r="G1384" s="382" t="s">
        <v>2323</v>
      </c>
      <c r="H1384" s="382" t="s">
        <v>2323</v>
      </c>
      <c r="I1384" s="382" t="s">
        <v>2319</v>
      </c>
      <c r="J1384" s="382" t="s">
        <v>2324</v>
      </c>
      <c r="K1384" s="382" t="s">
        <v>1846</v>
      </c>
      <c r="L1384" s="384" t="s">
        <v>4711</v>
      </c>
    </row>
    <row r="1385" spans="1:12">
      <c r="A1385" s="382" t="s">
        <v>4842</v>
      </c>
      <c r="B1385" s="382" t="s">
        <v>4843</v>
      </c>
      <c r="C1385" s="382" t="s">
        <v>1621</v>
      </c>
      <c r="D1385" s="382" t="s">
        <v>4219</v>
      </c>
      <c r="F1385" s="383" t="s">
        <v>13</v>
      </c>
      <c r="G1385" s="382" t="s">
        <v>2323</v>
      </c>
      <c r="H1385" s="382" t="s">
        <v>2323</v>
      </c>
      <c r="I1385" s="382" t="s">
        <v>2319</v>
      </c>
      <c r="J1385" s="382" t="s">
        <v>2324</v>
      </c>
      <c r="K1385" s="382" t="s">
        <v>1621</v>
      </c>
      <c r="L1385" s="384" t="s">
        <v>4711</v>
      </c>
    </row>
    <row r="1386" spans="1:12">
      <c r="A1386" s="382" t="s">
        <v>4844</v>
      </c>
      <c r="B1386" s="382" t="s">
        <v>4845</v>
      </c>
      <c r="C1386" s="382" t="s">
        <v>957</v>
      </c>
      <c r="D1386" s="382" t="s">
        <v>4101</v>
      </c>
      <c r="F1386" s="383" t="s">
        <v>13</v>
      </c>
      <c r="G1386" s="382" t="s">
        <v>2323</v>
      </c>
      <c r="H1386" s="382" t="s">
        <v>2323</v>
      </c>
      <c r="I1386" s="382" t="s">
        <v>2319</v>
      </c>
      <c r="J1386" s="382" t="s">
        <v>2324</v>
      </c>
      <c r="K1386" s="382" t="s">
        <v>957</v>
      </c>
      <c r="L1386" s="384" t="s">
        <v>4711</v>
      </c>
    </row>
    <row r="1387" spans="1:12">
      <c r="A1387" s="382" t="s">
        <v>4846</v>
      </c>
      <c r="B1387" s="382" t="s">
        <v>4847</v>
      </c>
      <c r="C1387" s="382" t="s">
        <v>1621</v>
      </c>
      <c r="D1387" s="382" t="s">
        <v>4101</v>
      </c>
      <c r="F1387" s="383" t="s">
        <v>13</v>
      </c>
      <c r="G1387" s="382" t="s">
        <v>2323</v>
      </c>
      <c r="H1387" s="382" t="s">
        <v>2323</v>
      </c>
      <c r="I1387" s="382" t="s">
        <v>2319</v>
      </c>
      <c r="J1387" s="382" t="s">
        <v>2324</v>
      </c>
      <c r="K1387" s="382" t="s">
        <v>1621</v>
      </c>
      <c r="L1387" s="384" t="s">
        <v>4640</v>
      </c>
    </row>
    <row r="1388" spans="1:12">
      <c r="A1388" s="382" t="s">
        <v>4848</v>
      </c>
      <c r="B1388" s="382" t="s">
        <v>4849</v>
      </c>
      <c r="C1388" s="382" t="s">
        <v>1323</v>
      </c>
      <c r="D1388" s="382" t="s">
        <v>2317</v>
      </c>
      <c r="F1388" s="383" t="s">
        <v>13</v>
      </c>
      <c r="G1388" s="382" t="s">
        <v>2323</v>
      </c>
      <c r="H1388" s="382" t="s">
        <v>2323</v>
      </c>
      <c r="I1388" s="382" t="s">
        <v>2319</v>
      </c>
      <c r="J1388" s="382" t="s">
        <v>2324</v>
      </c>
      <c r="K1388" s="382" t="s">
        <v>2346</v>
      </c>
      <c r="L1388" s="384">
        <v>42172</v>
      </c>
    </row>
    <row r="1389" spans="1:12">
      <c r="A1389" s="382" t="s">
        <v>1190</v>
      </c>
      <c r="B1389" s="382" t="s">
        <v>1191</v>
      </c>
      <c r="C1389" s="382" t="s">
        <v>1133</v>
      </c>
      <c r="D1389" s="382" t="s">
        <v>4746</v>
      </c>
      <c r="E1389" s="382" t="s">
        <v>24</v>
      </c>
      <c r="F1389" s="383" t="s">
        <v>24</v>
      </c>
      <c r="G1389" s="382" t="s">
        <v>2319</v>
      </c>
      <c r="H1389" s="382" t="s">
        <v>2323</v>
      </c>
      <c r="I1389" s="382" t="s">
        <v>2319</v>
      </c>
      <c r="J1389" s="382" t="s">
        <v>2324</v>
      </c>
      <c r="K1389" s="382" t="s">
        <v>1133</v>
      </c>
      <c r="L1389" s="384" t="s">
        <v>4850</v>
      </c>
    </row>
    <row r="1390" spans="1:12">
      <c r="A1390" s="382" t="s">
        <v>4851</v>
      </c>
      <c r="B1390" s="382" t="s">
        <v>4852</v>
      </c>
      <c r="C1390" s="382" t="s">
        <v>544</v>
      </c>
      <c r="D1390" s="382" t="s">
        <v>4442</v>
      </c>
      <c r="F1390" s="383" t="s">
        <v>13</v>
      </c>
      <c r="G1390" s="382" t="s">
        <v>2323</v>
      </c>
      <c r="H1390" s="382" t="s">
        <v>2323</v>
      </c>
      <c r="I1390" s="382" t="s">
        <v>2319</v>
      </c>
      <c r="J1390" s="382" t="s">
        <v>2324</v>
      </c>
      <c r="K1390" s="382" t="s">
        <v>544</v>
      </c>
      <c r="L1390" s="384" t="s">
        <v>4640</v>
      </c>
    </row>
    <row r="1391" spans="1:12">
      <c r="A1391" s="382" t="s">
        <v>4853</v>
      </c>
      <c r="B1391" s="382" t="s">
        <v>4854</v>
      </c>
      <c r="C1391" s="382" t="s">
        <v>1846</v>
      </c>
      <c r="D1391" s="382" t="s">
        <v>4101</v>
      </c>
      <c r="F1391" s="383" t="s">
        <v>13</v>
      </c>
      <c r="G1391" s="382" t="s">
        <v>2323</v>
      </c>
      <c r="H1391" s="382" t="s">
        <v>2323</v>
      </c>
      <c r="I1391" s="382" t="s">
        <v>2319</v>
      </c>
      <c r="J1391" s="382" t="s">
        <v>2324</v>
      </c>
      <c r="K1391" s="382" t="s">
        <v>1846</v>
      </c>
      <c r="L1391" s="384" t="s">
        <v>4640</v>
      </c>
    </row>
    <row r="1392" spans="1:12">
      <c r="A1392" s="382" t="s">
        <v>4855</v>
      </c>
      <c r="B1392" s="382" t="s">
        <v>4856</v>
      </c>
      <c r="C1392" s="382" t="s">
        <v>407</v>
      </c>
      <c r="D1392" s="382" t="s">
        <v>352</v>
      </c>
      <c r="F1392" s="383" t="s">
        <v>13</v>
      </c>
      <c r="G1392" s="382" t="s">
        <v>2323</v>
      </c>
      <c r="H1392" s="382" t="s">
        <v>2323</v>
      </c>
      <c r="I1392" s="382" t="s">
        <v>2319</v>
      </c>
      <c r="J1392" s="382" t="s">
        <v>2320</v>
      </c>
      <c r="K1392" s="382" t="s">
        <v>2354</v>
      </c>
    </row>
    <row r="1393" spans="1:12">
      <c r="A1393" s="382" t="s">
        <v>4857</v>
      </c>
      <c r="B1393" s="382" t="s">
        <v>4858</v>
      </c>
      <c r="C1393" s="382" t="s">
        <v>1846</v>
      </c>
      <c r="D1393" s="382" t="s">
        <v>4219</v>
      </c>
      <c r="F1393" s="383" t="s">
        <v>13</v>
      </c>
      <c r="G1393" s="382" t="s">
        <v>2323</v>
      </c>
      <c r="H1393" s="382" t="s">
        <v>2323</v>
      </c>
      <c r="I1393" s="382" t="s">
        <v>2319</v>
      </c>
      <c r="J1393" s="382" t="s">
        <v>2324</v>
      </c>
      <c r="K1393" s="382" t="s">
        <v>1846</v>
      </c>
      <c r="L1393" s="384" t="s">
        <v>4640</v>
      </c>
    </row>
    <row r="1394" spans="1:12">
      <c r="A1394" s="382" t="s">
        <v>4859</v>
      </c>
      <c r="B1394" s="382" t="s">
        <v>4860</v>
      </c>
      <c r="C1394" s="382" t="s">
        <v>957</v>
      </c>
      <c r="D1394" s="382" t="s">
        <v>4101</v>
      </c>
      <c r="F1394" s="383" t="s">
        <v>13</v>
      </c>
      <c r="G1394" s="382" t="s">
        <v>2323</v>
      </c>
      <c r="H1394" s="382" t="s">
        <v>2323</v>
      </c>
      <c r="I1394" s="382" t="s">
        <v>2319</v>
      </c>
      <c r="J1394" s="382" t="s">
        <v>2324</v>
      </c>
      <c r="K1394" s="382" t="s">
        <v>957</v>
      </c>
      <c r="L1394" s="384" t="s">
        <v>4640</v>
      </c>
    </row>
    <row r="1395" spans="1:12">
      <c r="A1395" s="382" t="s">
        <v>471</v>
      </c>
      <c r="B1395" s="382" t="s">
        <v>472</v>
      </c>
      <c r="C1395" s="382" t="s">
        <v>407</v>
      </c>
      <c r="D1395" s="382" t="s">
        <v>4219</v>
      </c>
      <c r="F1395" s="383" t="s">
        <v>13</v>
      </c>
      <c r="G1395" s="382" t="s">
        <v>2323</v>
      </c>
      <c r="H1395" s="382" t="s">
        <v>2323</v>
      </c>
      <c r="I1395" s="382" t="s">
        <v>2319</v>
      </c>
      <c r="J1395" s="382" t="s">
        <v>2324</v>
      </c>
      <c r="K1395" s="382" t="s">
        <v>407</v>
      </c>
      <c r="L1395" s="384" t="s">
        <v>4640</v>
      </c>
    </row>
    <row r="1396" spans="1:12">
      <c r="A1396" s="382" t="s">
        <v>4861</v>
      </c>
      <c r="B1396" s="382" t="s">
        <v>4862</v>
      </c>
      <c r="C1396" s="382" t="s">
        <v>1323</v>
      </c>
      <c r="D1396" s="382" t="s">
        <v>4219</v>
      </c>
      <c r="F1396" s="383" t="s">
        <v>13</v>
      </c>
      <c r="G1396" s="382" t="s">
        <v>2323</v>
      </c>
      <c r="H1396" s="382" t="s">
        <v>2319</v>
      </c>
      <c r="I1396" s="382" t="s">
        <v>2319</v>
      </c>
      <c r="J1396" s="382" t="s">
        <v>2324</v>
      </c>
      <c r="K1396" s="382" t="s">
        <v>4633</v>
      </c>
    </row>
    <row r="1397" spans="1:12">
      <c r="A1397" s="382" t="s">
        <v>4863</v>
      </c>
      <c r="B1397" s="382" t="s">
        <v>4864</v>
      </c>
      <c r="C1397" s="382" t="s">
        <v>957</v>
      </c>
      <c r="D1397" s="382" t="s">
        <v>4219</v>
      </c>
      <c r="F1397" s="383" t="s">
        <v>13</v>
      </c>
      <c r="G1397" s="382" t="s">
        <v>2323</v>
      </c>
      <c r="H1397" s="382" t="s">
        <v>2323</v>
      </c>
      <c r="I1397" s="382" t="s">
        <v>2319</v>
      </c>
      <c r="J1397" s="382" t="s">
        <v>2324</v>
      </c>
      <c r="K1397" s="382" t="s">
        <v>957</v>
      </c>
      <c r="L1397" s="384" t="s">
        <v>4640</v>
      </c>
    </row>
    <row r="1398" spans="1:12">
      <c r="A1398" s="382" t="s">
        <v>4865</v>
      </c>
      <c r="B1398" s="382" t="s">
        <v>4866</v>
      </c>
      <c r="C1398" s="382" t="s">
        <v>1846</v>
      </c>
      <c r="D1398" s="382" t="s">
        <v>4442</v>
      </c>
      <c r="F1398" s="383" t="s">
        <v>13</v>
      </c>
      <c r="G1398" s="382" t="s">
        <v>2323</v>
      </c>
      <c r="H1398" s="382" t="s">
        <v>2323</v>
      </c>
      <c r="I1398" s="382" t="s">
        <v>2319</v>
      </c>
      <c r="J1398" s="382" t="s">
        <v>2324</v>
      </c>
      <c r="K1398" s="382" t="s">
        <v>1846</v>
      </c>
      <c r="L1398" s="384" t="s">
        <v>4850</v>
      </c>
    </row>
    <row r="1399" spans="1:12">
      <c r="A1399" s="382" t="s">
        <v>4867</v>
      </c>
      <c r="B1399" s="382" t="s">
        <v>4868</v>
      </c>
      <c r="C1399" s="382" t="s">
        <v>1846</v>
      </c>
      <c r="D1399" s="382" t="s">
        <v>352</v>
      </c>
      <c r="F1399" s="383" t="s">
        <v>13</v>
      </c>
      <c r="G1399" s="382" t="s">
        <v>2323</v>
      </c>
      <c r="H1399" s="382" t="s">
        <v>2319</v>
      </c>
      <c r="I1399" s="382" t="s">
        <v>2319</v>
      </c>
      <c r="J1399" s="382" t="s">
        <v>2324</v>
      </c>
      <c r="K1399" s="382" t="s">
        <v>1846</v>
      </c>
    </row>
    <row r="1400" spans="1:12">
      <c r="A1400" s="382" t="s">
        <v>4869</v>
      </c>
      <c r="B1400" s="382" t="s">
        <v>4870</v>
      </c>
      <c r="C1400" s="382" t="s">
        <v>2365</v>
      </c>
      <c r="D1400" s="382" t="s">
        <v>853</v>
      </c>
      <c r="F1400" s="383" t="s">
        <v>13</v>
      </c>
      <c r="G1400" s="382" t="s">
        <v>2323</v>
      </c>
      <c r="H1400" s="382" t="s">
        <v>2323</v>
      </c>
      <c r="I1400" s="382" t="s">
        <v>2319</v>
      </c>
      <c r="J1400" s="382" t="s">
        <v>2324</v>
      </c>
      <c r="K1400" s="382" t="s">
        <v>4871</v>
      </c>
      <c r="L1400" s="384" t="s">
        <v>4640</v>
      </c>
    </row>
    <row r="1401" spans="1:12">
      <c r="A1401" s="382" t="s">
        <v>4872</v>
      </c>
      <c r="B1401" s="382" t="s">
        <v>4873</v>
      </c>
      <c r="C1401" s="382" t="s">
        <v>2365</v>
      </c>
      <c r="D1401" s="382" t="s">
        <v>853</v>
      </c>
      <c r="F1401" s="383" t="s">
        <v>13</v>
      </c>
      <c r="G1401" s="382" t="s">
        <v>2323</v>
      </c>
      <c r="H1401" s="382" t="s">
        <v>2323</v>
      </c>
      <c r="I1401" s="382" t="s">
        <v>2319</v>
      </c>
      <c r="J1401" s="382" t="s">
        <v>2324</v>
      </c>
      <c r="K1401" s="382" t="s">
        <v>4871</v>
      </c>
      <c r="L1401" s="384" t="s">
        <v>4640</v>
      </c>
    </row>
    <row r="1402" spans="1:12">
      <c r="A1402" s="382" t="s">
        <v>4874</v>
      </c>
      <c r="B1402" s="382" t="s">
        <v>4875</v>
      </c>
      <c r="C1402" s="382" t="s">
        <v>957</v>
      </c>
      <c r="D1402" s="382" t="s">
        <v>4219</v>
      </c>
      <c r="F1402" s="383" t="s">
        <v>13</v>
      </c>
      <c r="G1402" s="382" t="s">
        <v>2323</v>
      </c>
      <c r="H1402" s="382" t="s">
        <v>2323</v>
      </c>
      <c r="I1402" s="382" t="s">
        <v>2319</v>
      </c>
      <c r="J1402" s="382" t="s">
        <v>2324</v>
      </c>
      <c r="K1402" s="382" t="s">
        <v>957</v>
      </c>
      <c r="L1402" s="384" t="s">
        <v>4640</v>
      </c>
    </row>
    <row r="1403" spans="1:12">
      <c r="A1403" s="382" t="s">
        <v>4876</v>
      </c>
      <c r="B1403" s="382" t="s">
        <v>4877</v>
      </c>
      <c r="C1403" s="382" t="s">
        <v>957</v>
      </c>
      <c r="D1403" s="382" t="s">
        <v>4101</v>
      </c>
      <c r="F1403" s="383" t="s">
        <v>13</v>
      </c>
      <c r="G1403" s="382" t="s">
        <v>2323</v>
      </c>
      <c r="H1403" s="382" t="s">
        <v>2323</v>
      </c>
      <c r="I1403" s="382" t="s">
        <v>2319</v>
      </c>
      <c r="J1403" s="382" t="s">
        <v>2324</v>
      </c>
      <c r="K1403" s="382" t="s">
        <v>957</v>
      </c>
      <c r="L1403" s="384" t="s">
        <v>4640</v>
      </c>
    </row>
    <row r="1404" spans="1:12">
      <c r="A1404" s="382" t="s">
        <v>73</v>
      </c>
      <c r="B1404" s="382" t="s">
        <v>74</v>
      </c>
      <c r="C1404" s="382" t="s">
        <v>31</v>
      </c>
      <c r="D1404" s="382" t="s">
        <v>4746</v>
      </c>
      <c r="E1404" s="382" t="s">
        <v>30</v>
      </c>
      <c r="F1404" s="383" t="s">
        <v>30</v>
      </c>
      <c r="G1404" s="382" t="s">
        <v>2319</v>
      </c>
      <c r="H1404" s="382" t="s">
        <v>2323</v>
      </c>
      <c r="I1404" s="382" t="s">
        <v>2319</v>
      </c>
      <c r="J1404" s="382" t="s">
        <v>2324</v>
      </c>
      <c r="K1404" s="382" t="s">
        <v>810</v>
      </c>
      <c r="L1404" s="384" t="s">
        <v>4850</v>
      </c>
    </row>
    <row r="1405" spans="1:12">
      <c r="A1405" s="382" t="s">
        <v>4878</v>
      </c>
      <c r="B1405" s="382" t="s">
        <v>4879</v>
      </c>
      <c r="C1405" s="382" t="s">
        <v>1253</v>
      </c>
      <c r="D1405" s="382" t="s">
        <v>4442</v>
      </c>
      <c r="F1405" s="383" t="s">
        <v>13</v>
      </c>
      <c r="G1405" s="382" t="s">
        <v>2323</v>
      </c>
      <c r="H1405" s="382" t="s">
        <v>2323</v>
      </c>
      <c r="I1405" s="382" t="s">
        <v>2319</v>
      </c>
      <c r="J1405" s="382" t="s">
        <v>2324</v>
      </c>
      <c r="K1405" s="382" t="s">
        <v>4492</v>
      </c>
      <c r="L1405" s="384" t="s">
        <v>4880</v>
      </c>
    </row>
    <row r="1406" spans="1:12">
      <c r="A1406" s="382" t="s">
        <v>4881</v>
      </c>
      <c r="B1406" s="382" t="s">
        <v>4882</v>
      </c>
      <c r="C1406" s="382" t="s">
        <v>1621</v>
      </c>
      <c r="D1406" s="382" t="s">
        <v>2317</v>
      </c>
      <c r="F1406" s="383" t="s">
        <v>13</v>
      </c>
      <c r="G1406" s="382" t="s">
        <v>2323</v>
      </c>
      <c r="H1406" s="382" t="s">
        <v>2323</v>
      </c>
      <c r="I1406" s="382" t="s">
        <v>2319</v>
      </c>
      <c r="J1406" s="382" t="s">
        <v>2324</v>
      </c>
      <c r="K1406" s="382" t="s">
        <v>1621</v>
      </c>
      <c r="L1406" s="384" t="s">
        <v>4880</v>
      </c>
    </row>
    <row r="1407" spans="1:12">
      <c r="A1407" s="382" t="s">
        <v>4883</v>
      </c>
      <c r="B1407" s="382" t="s">
        <v>4884</v>
      </c>
      <c r="C1407" s="382" t="s">
        <v>1621</v>
      </c>
      <c r="D1407" s="382" t="s">
        <v>2317</v>
      </c>
      <c r="F1407" s="383" t="s">
        <v>13</v>
      </c>
      <c r="G1407" s="382" t="s">
        <v>2323</v>
      </c>
      <c r="H1407" s="382" t="s">
        <v>2323</v>
      </c>
      <c r="I1407" s="382" t="s">
        <v>2319</v>
      </c>
      <c r="J1407" s="382" t="s">
        <v>2324</v>
      </c>
      <c r="K1407" s="382" t="s">
        <v>1621</v>
      </c>
      <c r="L1407" s="384" t="s">
        <v>4880</v>
      </c>
    </row>
    <row r="1408" spans="1:12">
      <c r="A1408" s="382" t="s">
        <v>475</v>
      </c>
      <c r="B1408" s="382" t="s">
        <v>476</v>
      </c>
      <c r="C1408" s="382" t="s">
        <v>407</v>
      </c>
      <c r="D1408" s="382" t="s">
        <v>220</v>
      </c>
      <c r="E1408" s="382" t="s">
        <v>2367</v>
      </c>
      <c r="F1408" s="383" t="s">
        <v>24</v>
      </c>
      <c r="G1408" s="382" t="s">
        <v>2319</v>
      </c>
      <c r="H1408" s="382" t="s">
        <v>2323</v>
      </c>
      <c r="I1408" s="382" t="s">
        <v>2319</v>
      </c>
      <c r="J1408" s="382" t="s">
        <v>2324</v>
      </c>
      <c r="K1408" s="382" t="s">
        <v>407</v>
      </c>
      <c r="L1408" s="384" t="s">
        <v>4880</v>
      </c>
    </row>
    <row r="1409" spans="1:12">
      <c r="A1409" s="382" t="s">
        <v>4885</v>
      </c>
      <c r="B1409" s="382" t="s">
        <v>4886</v>
      </c>
      <c r="C1409" s="382" t="s">
        <v>2336</v>
      </c>
      <c r="D1409" s="382" t="s">
        <v>132</v>
      </c>
      <c r="E1409" s="382" t="s">
        <v>2337</v>
      </c>
      <c r="F1409" s="383" t="s">
        <v>2337</v>
      </c>
      <c r="G1409" s="382" t="s">
        <v>2319</v>
      </c>
      <c r="H1409" s="382" t="s">
        <v>2323</v>
      </c>
      <c r="I1409" s="382" t="s">
        <v>2319</v>
      </c>
      <c r="J1409" s="382" t="s">
        <v>2320</v>
      </c>
      <c r="K1409" s="382" t="s">
        <v>4887</v>
      </c>
      <c r="L1409" s="384" t="s">
        <v>4880</v>
      </c>
    </row>
    <row r="1410" spans="1:12">
      <c r="A1410" s="382" t="s">
        <v>4888</v>
      </c>
      <c r="B1410" s="382" t="s">
        <v>4889</v>
      </c>
      <c r="C1410" s="382" t="s">
        <v>2365</v>
      </c>
      <c r="D1410" s="382" t="s">
        <v>4442</v>
      </c>
      <c r="E1410" s="382" t="s">
        <v>2569</v>
      </c>
      <c r="F1410" s="383" t="s">
        <v>2570</v>
      </c>
      <c r="G1410" s="382" t="s">
        <v>2319</v>
      </c>
      <c r="H1410" s="382" t="s">
        <v>2319</v>
      </c>
      <c r="I1410" s="382" t="s">
        <v>2323</v>
      </c>
      <c r="J1410" s="382" t="s">
        <v>2571</v>
      </c>
    </row>
    <row r="1411" spans="1:12">
      <c r="A1411" s="382" t="s">
        <v>4890</v>
      </c>
      <c r="B1411" s="382" t="s">
        <v>4891</v>
      </c>
      <c r="C1411" s="382" t="s">
        <v>957</v>
      </c>
      <c r="D1411" s="382" t="s">
        <v>4442</v>
      </c>
      <c r="E1411" s="382" t="s">
        <v>2367</v>
      </c>
      <c r="F1411" s="383" t="s">
        <v>24</v>
      </c>
      <c r="G1411" s="382" t="s">
        <v>2319</v>
      </c>
      <c r="H1411" s="382" t="s">
        <v>2323</v>
      </c>
      <c r="I1411" s="382" t="s">
        <v>2319</v>
      </c>
      <c r="J1411" s="382" t="s">
        <v>2324</v>
      </c>
      <c r="K1411" s="382" t="s">
        <v>957</v>
      </c>
      <c r="L1411" s="384" t="s">
        <v>4880</v>
      </c>
    </row>
    <row r="1412" spans="1:12">
      <c r="A1412" s="382" t="s">
        <v>4892</v>
      </c>
      <c r="B1412" s="382" t="s">
        <v>4893</v>
      </c>
      <c r="C1412" s="382" t="s">
        <v>957</v>
      </c>
      <c r="D1412" s="382" t="s">
        <v>4442</v>
      </c>
      <c r="E1412" s="382" t="s">
        <v>2367</v>
      </c>
      <c r="F1412" s="383" t="s">
        <v>24</v>
      </c>
      <c r="G1412" s="382" t="s">
        <v>2319</v>
      </c>
      <c r="H1412" s="382" t="s">
        <v>2323</v>
      </c>
      <c r="I1412" s="382" t="s">
        <v>2319</v>
      </c>
      <c r="J1412" s="382" t="s">
        <v>2324</v>
      </c>
      <c r="K1412" s="382" t="s">
        <v>957</v>
      </c>
      <c r="L1412" s="384" t="s">
        <v>4850</v>
      </c>
    </row>
    <row r="1413" spans="1:12">
      <c r="A1413" s="382" t="s">
        <v>1049</v>
      </c>
      <c r="B1413" s="382" t="s">
        <v>1050</v>
      </c>
      <c r="C1413" s="382" t="s">
        <v>957</v>
      </c>
      <c r="D1413" s="382" t="s">
        <v>220</v>
      </c>
      <c r="F1413" s="383" t="s">
        <v>13</v>
      </c>
      <c r="G1413" s="382" t="s">
        <v>2323</v>
      </c>
      <c r="H1413" s="382" t="s">
        <v>2323</v>
      </c>
      <c r="I1413" s="382" t="s">
        <v>2319</v>
      </c>
      <c r="J1413" s="382" t="s">
        <v>2324</v>
      </c>
      <c r="K1413" s="382" t="s">
        <v>957</v>
      </c>
      <c r="L1413" s="384" t="s">
        <v>4880</v>
      </c>
    </row>
    <row r="1414" spans="1:12">
      <c r="A1414" s="382" t="s">
        <v>4894</v>
      </c>
      <c r="B1414" s="382" t="s">
        <v>4895</v>
      </c>
      <c r="C1414" s="382" t="s">
        <v>27</v>
      </c>
      <c r="D1414" s="382" t="s">
        <v>2317</v>
      </c>
      <c r="F1414" s="383" t="s">
        <v>13</v>
      </c>
      <c r="G1414" s="382" t="s">
        <v>2323</v>
      </c>
      <c r="H1414" s="382" t="s">
        <v>2323</v>
      </c>
      <c r="I1414" s="382" t="s">
        <v>2319</v>
      </c>
      <c r="J1414" s="382" t="s">
        <v>2320</v>
      </c>
      <c r="K1414" s="382" t="s">
        <v>2330</v>
      </c>
      <c r="L1414" s="384" t="s">
        <v>4880</v>
      </c>
    </row>
    <row r="1415" spans="1:12">
      <c r="A1415" s="382" t="s">
        <v>4896</v>
      </c>
      <c r="B1415" s="382" t="s">
        <v>4897</v>
      </c>
      <c r="C1415" s="382" t="s">
        <v>957</v>
      </c>
      <c r="D1415" s="382" t="s">
        <v>2333</v>
      </c>
      <c r="F1415" s="383" t="s">
        <v>13</v>
      </c>
      <c r="G1415" s="382" t="s">
        <v>2323</v>
      </c>
      <c r="H1415" s="382" t="s">
        <v>2323</v>
      </c>
      <c r="I1415" s="382" t="s">
        <v>2319</v>
      </c>
      <c r="J1415" s="382" t="s">
        <v>2324</v>
      </c>
      <c r="K1415" s="382" t="s">
        <v>957</v>
      </c>
      <c r="L1415" s="384" t="s">
        <v>4255</v>
      </c>
    </row>
    <row r="1416" spans="1:12">
      <c r="A1416" s="382" t="s">
        <v>4898</v>
      </c>
      <c r="B1416" s="382" t="s">
        <v>4899</v>
      </c>
      <c r="C1416" s="382" t="s">
        <v>810</v>
      </c>
      <c r="D1416" s="382" t="s">
        <v>594</v>
      </c>
      <c r="F1416" s="383" t="s">
        <v>13</v>
      </c>
      <c r="G1416" s="382" t="s">
        <v>2323</v>
      </c>
      <c r="H1416" s="382" t="s">
        <v>2323</v>
      </c>
      <c r="I1416" s="382" t="s">
        <v>2319</v>
      </c>
      <c r="J1416" s="382" t="s">
        <v>2324</v>
      </c>
      <c r="K1416" s="382" t="s">
        <v>810</v>
      </c>
      <c r="L1416" s="384" t="s">
        <v>4255</v>
      </c>
    </row>
    <row r="1417" spans="1:12">
      <c r="A1417" s="382" t="s">
        <v>4900</v>
      </c>
      <c r="B1417" s="382" t="s">
        <v>4901</v>
      </c>
      <c r="C1417" s="382" t="s">
        <v>2365</v>
      </c>
      <c r="D1417" s="382" t="s">
        <v>853</v>
      </c>
      <c r="F1417" s="383" t="s">
        <v>13</v>
      </c>
      <c r="G1417" s="382" t="s">
        <v>2323</v>
      </c>
      <c r="H1417" s="382" t="s">
        <v>2323</v>
      </c>
      <c r="I1417" s="382" t="s">
        <v>2319</v>
      </c>
      <c r="J1417" s="382" t="s">
        <v>2324</v>
      </c>
      <c r="K1417" s="382" t="s">
        <v>4871</v>
      </c>
      <c r="L1417" s="384" t="s">
        <v>4255</v>
      </c>
    </row>
    <row r="1418" spans="1:12">
      <c r="A1418" s="382" t="s">
        <v>4902</v>
      </c>
      <c r="B1418" s="382" t="s">
        <v>4903</v>
      </c>
      <c r="C1418" s="382" t="s">
        <v>354</v>
      </c>
      <c r="D1418" s="382" t="s">
        <v>2317</v>
      </c>
      <c r="F1418" s="383" t="s">
        <v>13</v>
      </c>
      <c r="G1418" s="382" t="s">
        <v>2323</v>
      </c>
      <c r="H1418" s="382" t="s">
        <v>2323</v>
      </c>
      <c r="I1418" s="382" t="s">
        <v>2319</v>
      </c>
      <c r="J1418" s="382" t="s">
        <v>2320</v>
      </c>
      <c r="K1418" s="382" t="s">
        <v>2330</v>
      </c>
      <c r="L1418" s="384" t="s">
        <v>4850</v>
      </c>
    </row>
    <row r="1419" spans="1:12">
      <c r="A1419" s="382" t="s">
        <v>4904</v>
      </c>
      <c r="B1419" s="382" t="s">
        <v>4905</v>
      </c>
      <c r="C1419" s="382" t="s">
        <v>1323</v>
      </c>
      <c r="D1419" s="382" t="s">
        <v>2333</v>
      </c>
      <c r="F1419" s="383" t="s">
        <v>13</v>
      </c>
      <c r="G1419" s="382" t="s">
        <v>2323</v>
      </c>
      <c r="H1419" s="382" t="s">
        <v>2323</v>
      </c>
      <c r="I1419" s="382" t="s">
        <v>2319</v>
      </c>
      <c r="J1419" s="382" t="s">
        <v>2324</v>
      </c>
      <c r="K1419" s="382" t="s">
        <v>1323</v>
      </c>
      <c r="L1419" s="384" t="s">
        <v>4255</v>
      </c>
    </row>
    <row r="1420" spans="1:12">
      <c r="A1420" s="382" t="s">
        <v>4906</v>
      </c>
      <c r="B1420" s="382" t="s">
        <v>4907</v>
      </c>
      <c r="C1420" s="382" t="s">
        <v>4563</v>
      </c>
      <c r="D1420" s="382" t="s">
        <v>4442</v>
      </c>
      <c r="F1420" s="383" t="s">
        <v>13</v>
      </c>
      <c r="G1420" s="382" t="s">
        <v>2323</v>
      </c>
      <c r="H1420" s="382" t="s">
        <v>2323</v>
      </c>
      <c r="I1420" s="382" t="s">
        <v>2319</v>
      </c>
      <c r="J1420" s="382" t="s">
        <v>2320</v>
      </c>
      <c r="K1420" s="382" t="s">
        <v>2330</v>
      </c>
      <c r="L1420" s="384" t="s">
        <v>4711</v>
      </c>
    </row>
    <row r="1421" spans="1:12">
      <c r="A1421" s="382" t="s">
        <v>4908</v>
      </c>
      <c r="B1421" s="382" t="s">
        <v>4909</v>
      </c>
      <c r="C1421" s="382" t="s">
        <v>407</v>
      </c>
      <c r="D1421" s="382" t="s">
        <v>4442</v>
      </c>
      <c r="F1421" s="383" t="s">
        <v>13</v>
      </c>
      <c r="G1421" s="382" t="s">
        <v>2323</v>
      </c>
      <c r="H1421" s="382" t="s">
        <v>2323</v>
      </c>
      <c r="I1421" s="382" t="s">
        <v>2319</v>
      </c>
      <c r="J1421" s="382" t="s">
        <v>2320</v>
      </c>
      <c r="K1421" s="382" t="s">
        <v>2354</v>
      </c>
      <c r="L1421" s="384" t="s">
        <v>4255</v>
      </c>
    </row>
    <row r="1422" spans="1:12">
      <c r="A1422" s="382" t="s">
        <v>4910</v>
      </c>
      <c r="B1422" s="382" t="s">
        <v>4911</v>
      </c>
      <c r="C1422" s="382" t="s">
        <v>1846</v>
      </c>
      <c r="D1422" s="382" t="s">
        <v>4101</v>
      </c>
      <c r="F1422" s="383" t="s">
        <v>13</v>
      </c>
      <c r="G1422" s="382" t="s">
        <v>2323</v>
      </c>
      <c r="H1422" s="382" t="s">
        <v>2323</v>
      </c>
      <c r="I1422" s="382" t="s">
        <v>2319</v>
      </c>
      <c r="J1422" s="382" t="s">
        <v>2324</v>
      </c>
      <c r="K1422" s="382" t="s">
        <v>1846</v>
      </c>
    </row>
    <row r="1423" spans="1:12">
      <c r="A1423" s="382" t="s">
        <v>4912</v>
      </c>
      <c r="B1423" s="382" t="s">
        <v>4913</v>
      </c>
      <c r="C1423" s="382" t="s">
        <v>1253</v>
      </c>
      <c r="D1423" s="382" t="s">
        <v>4746</v>
      </c>
      <c r="E1423" s="382" t="s">
        <v>24</v>
      </c>
      <c r="F1423" s="383" t="s">
        <v>24</v>
      </c>
      <c r="G1423" s="382" t="s">
        <v>2319</v>
      </c>
      <c r="H1423" s="382" t="s">
        <v>2319</v>
      </c>
      <c r="I1423" s="382" t="s">
        <v>2323</v>
      </c>
      <c r="J1423" s="382" t="s">
        <v>4914</v>
      </c>
    </row>
    <row r="1424" spans="1:12">
      <c r="A1424" s="382" t="s">
        <v>4915</v>
      </c>
      <c r="B1424" s="382" t="s">
        <v>4916</v>
      </c>
      <c r="C1424" s="382" t="s">
        <v>407</v>
      </c>
      <c r="D1424" s="382" t="s">
        <v>220</v>
      </c>
      <c r="F1424" s="383" t="s">
        <v>13</v>
      </c>
      <c r="G1424" s="382" t="s">
        <v>2323</v>
      </c>
      <c r="H1424" s="382" t="s">
        <v>2323</v>
      </c>
      <c r="I1424" s="382" t="s">
        <v>2319</v>
      </c>
      <c r="J1424" s="382" t="s">
        <v>2320</v>
      </c>
      <c r="K1424" s="382" t="s">
        <v>16</v>
      </c>
      <c r="L1424" s="384" t="s">
        <v>4255</v>
      </c>
    </row>
    <row r="1425" spans="1:12">
      <c r="A1425" s="382" t="s">
        <v>4917</v>
      </c>
      <c r="B1425" s="382" t="s">
        <v>4918</v>
      </c>
      <c r="C1425" s="382" t="s">
        <v>407</v>
      </c>
      <c r="D1425" s="382" t="s">
        <v>4101</v>
      </c>
      <c r="F1425" s="383" t="s">
        <v>13</v>
      </c>
      <c r="G1425" s="382" t="s">
        <v>2323</v>
      </c>
      <c r="H1425" s="382" t="s">
        <v>2323</v>
      </c>
      <c r="I1425" s="382" t="s">
        <v>2319</v>
      </c>
      <c r="J1425" s="382" t="s">
        <v>2324</v>
      </c>
      <c r="K1425" s="382" t="s">
        <v>407</v>
      </c>
      <c r="L1425" s="384" t="s">
        <v>4255</v>
      </c>
    </row>
    <row r="1426" spans="1:12">
      <c r="A1426" s="382" t="s">
        <v>1738</v>
      </c>
      <c r="B1426" s="382" t="s">
        <v>1739</v>
      </c>
      <c r="C1426" s="382" t="s">
        <v>1621</v>
      </c>
      <c r="D1426" s="382" t="s">
        <v>220</v>
      </c>
      <c r="F1426" s="383" t="s">
        <v>13</v>
      </c>
      <c r="G1426" s="382" t="s">
        <v>2323</v>
      </c>
      <c r="H1426" s="382" t="s">
        <v>2323</v>
      </c>
      <c r="I1426" s="382" t="s">
        <v>2319</v>
      </c>
      <c r="J1426" s="382" t="s">
        <v>2324</v>
      </c>
      <c r="K1426" s="382" t="s">
        <v>1621</v>
      </c>
      <c r="L1426" s="384" t="s">
        <v>4255</v>
      </c>
    </row>
    <row r="1427" spans="1:12">
      <c r="A1427" s="382" t="s">
        <v>4919</v>
      </c>
      <c r="B1427" s="382" t="s">
        <v>4920</v>
      </c>
      <c r="C1427" s="382" t="s">
        <v>101</v>
      </c>
      <c r="D1427" s="382" t="s">
        <v>4442</v>
      </c>
      <c r="F1427" s="383" t="s">
        <v>13</v>
      </c>
      <c r="G1427" s="382" t="s">
        <v>2323</v>
      </c>
      <c r="H1427" s="382" t="s">
        <v>2323</v>
      </c>
      <c r="I1427" s="382" t="s">
        <v>2319</v>
      </c>
      <c r="J1427" s="382" t="s">
        <v>2324</v>
      </c>
      <c r="K1427" s="382" t="s">
        <v>101</v>
      </c>
      <c r="L1427" s="384" t="s">
        <v>4292</v>
      </c>
    </row>
    <row r="1428" spans="1:12">
      <c r="A1428" s="382" t="s">
        <v>4921</v>
      </c>
      <c r="B1428" s="382" t="s">
        <v>4922</v>
      </c>
      <c r="C1428" s="382" t="s">
        <v>1621</v>
      </c>
      <c r="D1428" s="382" t="s">
        <v>4442</v>
      </c>
      <c r="F1428" s="383" t="s">
        <v>13</v>
      </c>
      <c r="G1428" s="382" t="s">
        <v>2323</v>
      </c>
      <c r="H1428" s="382" t="s">
        <v>2323</v>
      </c>
      <c r="I1428" s="382" t="s">
        <v>2319</v>
      </c>
      <c r="J1428" s="382" t="s">
        <v>2324</v>
      </c>
      <c r="K1428" s="382" t="s">
        <v>1621</v>
      </c>
      <c r="L1428" s="384" t="s">
        <v>4325</v>
      </c>
    </row>
    <row r="1429" spans="1:12">
      <c r="A1429" s="382" t="s">
        <v>4923</v>
      </c>
      <c r="B1429" s="382" t="s">
        <v>4924</v>
      </c>
      <c r="C1429" s="382" t="s">
        <v>1133</v>
      </c>
      <c r="D1429" s="382" t="s">
        <v>4219</v>
      </c>
      <c r="F1429" s="383" t="s">
        <v>13</v>
      </c>
      <c r="G1429" s="382" t="s">
        <v>2323</v>
      </c>
      <c r="H1429" s="382" t="s">
        <v>2323</v>
      </c>
      <c r="I1429" s="382" t="s">
        <v>2319</v>
      </c>
      <c r="J1429" s="382" t="s">
        <v>2324</v>
      </c>
      <c r="K1429" s="382" t="s">
        <v>1133</v>
      </c>
      <c r="L1429" s="384" t="s">
        <v>4255</v>
      </c>
    </row>
    <row r="1430" spans="1:12">
      <c r="A1430" s="382" t="s">
        <v>4925</v>
      </c>
      <c r="B1430" s="382" t="s">
        <v>4926</v>
      </c>
      <c r="C1430" s="382" t="s">
        <v>2336</v>
      </c>
      <c r="D1430" s="382" t="s">
        <v>4927</v>
      </c>
      <c r="E1430" s="382" t="s">
        <v>2337</v>
      </c>
      <c r="F1430" s="383" t="s">
        <v>2337</v>
      </c>
      <c r="G1430" s="382" t="s">
        <v>2319</v>
      </c>
      <c r="H1430" s="382" t="s">
        <v>2323</v>
      </c>
      <c r="I1430" s="382" t="s">
        <v>2319</v>
      </c>
      <c r="J1430" s="382" t="s">
        <v>2320</v>
      </c>
      <c r="K1430" s="382" t="s">
        <v>4887</v>
      </c>
      <c r="L1430" s="384" t="s">
        <v>4850</v>
      </c>
    </row>
    <row r="1431" spans="1:12">
      <c r="A1431" s="382" t="s">
        <v>4928</v>
      </c>
      <c r="B1431" s="382" t="s">
        <v>4929</v>
      </c>
      <c r="C1431" s="382" t="s">
        <v>1621</v>
      </c>
      <c r="D1431" s="382" t="s">
        <v>4219</v>
      </c>
      <c r="F1431" s="383" t="s">
        <v>13</v>
      </c>
      <c r="G1431" s="382" t="s">
        <v>2323</v>
      </c>
      <c r="H1431" s="382" t="s">
        <v>2323</v>
      </c>
      <c r="I1431" s="382" t="s">
        <v>2319</v>
      </c>
      <c r="J1431" s="382" t="s">
        <v>2324</v>
      </c>
      <c r="K1431" s="382" t="s">
        <v>1621</v>
      </c>
    </row>
    <row r="1432" spans="1:12">
      <c r="A1432" s="382" t="s">
        <v>484</v>
      </c>
      <c r="B1432" s="382" t="s">
        <v>485</v>
      </c>
      <c r="C1432" s="382" t="s">
        <v>407</v>
      </c>
      <c r="D1432" s="382" t="s">
        <v>4219</v>
      </c>
      <c r="F1432" s="383" t="s">
        <v>13</v>
      </c>
      <c r="G1432" s="382" t="s">
        <v>2323</v>
      </c>
      <c r="H1432" s="382" t="s">
        <v>2323</v>
      </c>
      <c r="I1432" s="382" t="s">
        <v>2319</v>
      </c>
      <c r="J1432" s="382" t="s">
        <v>2324</v>
      </c>
      <c r="K1432" s="382" t="s">
        <v>407</v>
      </c>
      <c r="L1432" s="384" t="s">
        <v>4930</v>
      </c>
    </row>
    <row r="1433" spans="1:12">
      <c r="A1433" s="382" t="s">
        <v>1053</v>
      </c>
      <c r="B1433" s="382" t="s">
        <v>1054</v>
      </c>
      <c r="C1433" s="382" t="s">
        <v>957</v>
      </c>
      <c r="D1433" s="382" t="s">
        <v>220</v>
      </c>
      <c r="F1433" s="383" t="s">
        <v>13</v>
      </c>
      <c r="G1433" s="382" t="s">
        <v>2323</v>
      </c>
      <c r="H1433" s="382" t="s">
        <v>2323</v>
      </c>
      <c r="I1433" s="382" t="s">
        <v>2319</v>
      </c>
      <c r="J1433" s="382" t="s">
        <v>2324</v>
      </c>
      <c r="K1433" s="382" t="s">
        <v>957</v>
      </c>
      <c r="L1433" s="384" t="s">
        <v>4931</v>
      </c>
    </row>
    <row r="1434" spans="1:12">
      <c r="A1434" s="382" t="s">
        <v>4932</v>
      </c>
      <c r="B1434" s="382" t="s">
        <v>4933</v>
      </c>
      <c r="C1434" s="382" t="s">
        <v>354</v>
      </c>
      <c r="D1434" s="382" t="s">
        <v>220</v>
      </c>
      <c r="F1434" s="383" t="s">
        <v>13</v>
      </c>
      <c r="G1434" s="382" t="s">
        <v>2323</v>
      </c>
      <c r="H1434" s="382" t="s">
        <v>2323</v>
      </c>
      <c r="I1434" s="382" t="s">
        <v>2319</v>
      </c>
      <c r="J1434" s="382" t="s">
        <v>2320</v>
      </c>
      <c r="K1434" s="382" t="s">
        <v>2330</v>
      </c>
      <c r="L1434" s="384" t="s">
        <v>4931</v>
      </c>
    </row>
    <row r="1435" spans="1:12">
      <c r="A1435" s="382" t="s">
        <v>4934</v>
      </c>
      <c r="B1435" s="382" t="s">
        <v>4935</v>
      </c>
      <c r="C1435" s="382" t="s">
        <v>1621</v>
      </c>
      <c r="D1435" s="382" t="s">
        <v>4101</v>
      </c>
      <c r="F1435" s="383" t="s">
        <v>13</v>
      </c>
      <c r="G1435" s="382" t="s">
        <v>2323</v>
      </c>
      <c r="H1435" s="382" t="s">
        <v>2323</v>
      </c>
      <c r="I1435" s="382" t="s">
        <v>2319</v>
      </c>
      <c r="J1435" s="382" t="s">
        <v>2324</v>
      </c>
      <c r="K1435" s="382" t="s">
        <v>1621</v>
      </c>
      <c r="L1435" s="384" t="s">
        <v>4931</v>
      </c>
    </row>
    <row r="1436" spans="1:12">
      <c r="A1436" s="382" t="s">
        <v>4936</v>
      </c>
      <c r="B1436" s="382" t="s">
        <v>4937</v>
      </c>
      <c r="C1436" s="382" t="s">
        <v>1621</v>
      </c>
      <c r="D1436" s="382" t="s">
        <v>373</v>
      </c>
      <c r="F1436" s="383" t="s">
        <v>13</v>
      </c>
      <c r="G1436" s="382" t="s">
        <v>2323</v>
      </c>
      <c r="H1436" s="382" t="s">
        <v>2323</v>
      </c>
      <c r="I1436" s="382" t="s">
        <v>2319</v>
      </c>
      <c r="J1436" s="382" t="s">
        <v>2324</v>
      </c>
      <c r="K1436" s="382" t="s">
        <v>1621</v>
      </c>
      <c r="L1436" s="384" t="s">
        <v>4931</v>
      </c>
    </row>
    <row r="1437" spans="1:12">
      <c r="A1437" s="382" t="s">
        <v>4938</v>
      </c>
      <c r="B1437" s="382" t="s">
        <v>4939</v>
      </c>
      <c r="C1437" s="382" t="s">
        <v>1323</v>
      </c>
      <c r="D1437" s="382" t="s">
        <v>4101</v>
      </c>
      <c r="F1437" s="383" t="s">
        <v>13</v>
      </c>
      <c r="G1437" s="382" t="s">
        <v>2323</v>
      </c>
      <c r="H1437" s="382" t="s">
        <v>2323</v>
      </c>
      <c r="I1437" s="382" t="s">
        <v>2319</v>
      </c>
      <c r="J1437" s="382" t="s">
        <v>2324</v>
      </c>
      <c r="K1437" s="382" t="s">
        <v>1323</v>
      </c>
      <c r="L1437" s="384" t="s">
        <v>4931</v>
      </c>
    </row>
    <row r="1438" spans="1:12">
      <c r="A1438" s="382" t="s">
        <v>265</v>
      </c>
      <c r="B1438" s="382" t="s">
        <v>266</v>
      </c>
      <c r="C1438" s="382" t="s">
        <v>101</v>
      </c>
      <c r="D1438" s="382" t="s">
        <v>4442</v>
      </c>
      <c r="F1438" s="383" t="s">
        <v>13</v>
      </c>
      <c r="G1438" s="382" t="s">
        <v>2323</v>
      </c>
      <c r="H1438" s="382" t="s">
        <v>2323</v>
      </c>
      <c r="I1438" s="382" t="s">
        <v>2319</v>
      </c>
      <c r="J1438" s="382" t="s">
        <v>2324</v>
      </c>
      <c r="K1438" s="382" t="s">
        <v>101</v>
      </c>
      <c r="L1438" s="384" t="s">
        <v>4931</v>
      </c>
    </row>
    <row r="1439" spans="1:12">
      <c r="A1439" s="382" t="s">
        <v>4940</v>
      </c>
      <c r="B1439" s="382" t="s">
        <v>4941</v>
      </c>
      <c r="C1439" s="382" t="s">
        <v>1846</v>
      </c>
      <c r="D1439" s="382" t="s">
        <v>4219</v>
      </c>
      <c r="F1439" s="383" t="s">
        <v>13</v>
      </c>
      <c r="G1439" s="382" t="s">
        <v>2323</v>
      </c>
      <c r="H1439" s="382" t="s">
        <v>2323</v>
      </c>
      <c r="I1439" s="382" t="s">
        <v>2319</v>
      </c>
      <c r="J1439" s="382" t="s">
        <v>2324</v>
      </c>
      <c r="K1439" s="382" t="s">
        <v>1846</v>
      </c>
      <c r="L1439" s="384" t="s">
        <v>4942</v>
      </c>
    </row>
    <row r="1440" spans="1:12">
      <c r="A1440" s="382" t="s">
        <v>4943</v>
      </c>
      <c r="B1440" s="382" t="s">
        <v>4944</v>
      </c>
      <c r="C1440" s="382" t="s">
        <v>2365</v>
      </c>
      <c r="D1440" s="382" t="s">
        <v>4442</v>
      </c>
      <c r="F1440" s="383" t="s">
        <v>13</v>
      </c>
      <c r="G1440" s="382" t="s">
        <v>2323</v>
      </c>
      <c r="H1440" s="382" t="s">
        <v>2323</v>
      </c>
      <c r="I1440" s="382" t="s">
        <v>2319</v>
      </c>
      <c r="J1440" s="382" t="s">
        <v>2324</v>
      </c>
      <c r="K1440" s="382" t="s">
        <v>4871</v>
      </c>
      <c r="L1440" s="384" t="s">
        <v>4931</v>
      </c>
    </row>
    <row r="1441" spans="1:12">
      <c r="A1441" s="382" t="s">
        <v>4945</v>
      </c>
      <c r="B1441" s="382" t="s">
        <v>4946</v>
      </c>
      <c r="C1441" s="382" t="s">
        <v>1846</v>
      </c>
      <c r="D1441" s="382" t="s">
        <v>352</v>
      </c>
      <c r="F1441" s="383" t="s">
        <v>13</v>
      </c>
      <c r="G1441" s="382" t="s">
        <v>2323</v>
      </c>
      <c r="H1441" s="382" t="s">
        <v>2319</v>
      </c>
      <c r="I1441" s="382" t="s">
        <v>2319</v>
      </c>
      <c r="J1441" s="382" t="s">
        <v>2324</v>
      </c>
      <c r="K1441" s="382" t="s">
        <v>1846</v>
      </c>
    </row>
    <row r="1442" spans="1:12">
      <c r="A1442" s="382" t="s">
        <v>1057</v>
      </c>
      <c r="B1442" s="382" t="s">
        <v>1058</v>
      </c>
      <c r="C1442" s="382" t="s">
        <v>957</v>
      </c>
      <c r="D1442" s="382" t="s">
        <v>220</v>
      </c>
      <c r="F1442" s="383" t="s">
        <v>13</v>
      </c>
      <c r="G1442" s="382" t="s">
        <v>2323</v>
      </c>
      <c r="H1442" s="382" t="s">
        <v>2323</v>
      </c>
      <c r="I1442" s="382" t="s">
        <v>2319</v>
      </c>
      <c r="J1442" s="382" t="s">
        <v>2324</v>
      </c>
      <c r="K1442" s="382" t="s">
        <v>957</v>
      </c>
      <c r="L1442" s="384" t="s">
        <v>4931</v>
      </c>
    </row>
    <row r="1443" spans="1:12">
      <c r="A1443" s="382" t="s">
        <v>4947</v>
      </c>
      <c r="B1443" s="382" t="s">
        <v>4948</v>
      </c>
      <c r="C1443" s="382" t="s">
        <v>957</v>
      </c>
      <c r="D1443" s="382" t="s">
        <v>4101</v>
      </c>
      <c r="F1443" s="383" t="s">
        <v>13</v>
      </c>
      <c r="G1443" s="382" t="s">
        <v>2323</v>
      </c>
      <c r="H1443" s="382" t="s">
        <v>2323</v>
      </c>
      <c r="I1443" s="382" t="s">
        <v>2319</v>
      </c>
      <c r="J1443" s="382" t="s">
        <v>2320</v>
      </c>
      <c r="K1443" s="382" t="s">
        <v>2354</v>
      </c>
      <c r="L1443" s="384" t="s">
        <v>4931</v>
      </c>
    </row>
    <row r="1444" spans="1:12">
      <c r="A1444" s="382" t="s">
        <v>4949</v>
      </c>
      <c r="B1444" s="382" t="s">
        <v>4950</v>
      </c>
      <c r="C1444" s="382" t="s">
        <v>407</v>
      </c>
      <c r="D1444" s="382" t="s">
        <v>220</v>
      </c>
      <c r="F1444" s="383" t="s">
        <v>13</v>
      </c>
      <c r="G1444" s="382" t="s">
        <v>2323</v>
      </c>
      <c r="H1444" s="382" t="s">
        <v>2323</v>
      </c>
      <c r="I1444" s="382" t="s">
        <v>2319</v>
      </c>
      <c r="J1444" s="382" t="s">
        <v>2324</v>
      </c>
      <c r="K1444" s="382" t="s">
        <v>407</v>
      </c>
      <c r="L1444" s="384" t="s">
        <v>4931</v>
      </c>
    </row>
    <row r="1445" spans="1:12">
      <c r="A1445" s="382" t="s">
        <v>4951</v>
      </c>
      <c r="B1445" s="382" t="s">
        <v>4952</v>
      </c>
      <c r="C1445" s="382" t="s">
        <v>407</v>
      </c>
      <c r="D1445" s="382" t="s">
        <v>220</v>
      </c>
      <c r="F1445" s="383" t="s">
        <v>13</v>
      </c>
      <c r="G1445" s="382" t="s">
        <v>2323</v>
      </c>
      <c r="H1445" s="382" t="s">
        <v>2323</v>
      </c>
      <c r="I1445" s="382" t="s">
        <v>2319</v>
      </c>
      <c r="J1445" s="382" t="s">
        <v>2324</v>
      </c>
      <c r="K1445" s="382" t="s">
        <v>407</v>
      </c>
      <c r="L1445" s="384" t="s">
        <v>4931</v>
      </c>
    </row>
    <row r="1446" spans="1:12">
      <c r="A1446" s="382" t="s">
        <v>4953</v>
      </c>
      <c r="B1446" s="382" t="s">
        <v>4954</v>
      </c>
      <c r="C1446" s="382" t="s">
        <v>957</v>
      </c>
      <c r="D1446" s="382" t="s">
        <v>4219</v>
      </c>
      <c r="F1446" s="383" t="s">
        <v>13</v>
      </c>
      <c r="G1446" s="382" t="s">
        <v>2323</v>
      </c>
      <c r="H1446" s="382" t="s">
        <v>2323</v>
      </c>
      <c r="I1446" s="382" t="s">
        <v>2319</v>
      </c>
      <c r="J1446" s="382" t="s">
        <v>2320</v>
      </c>
      <c r="K1446" s="382" t="s">
        <v>2354</v>
      </c>
      <c r="L1446" s="384" t="s">
        <v>4931</v>
      </c>
    </row>
    <row r="1447" spans="1:12">
      <c r="A1447" s="382" t="s">
        <v>4955</v>
      </c>
      <c r="B1447" s="382" t="s">
        <v>4956</v>
      </c>
      <c r="C1447" s="382" t="s">
        <v>1846</v>
      </c>
      <c r="D1447" s="382" t="s">
        <v>4101</v>
      </c>
      <c r="F1447" s="383" t="s">
        <v>13</v>
      </c>
      <c r="G1447" s="382" t="s">
        <v>2323</v>
      </c>
      <c r="H1447" s="382" t="s">
        <v>2323</v>
      </c>
      <c r="I1447" s="382" t="s">
        <v>2319</v>
      </c>
      <c r="J1447" s="382" t="s">
        <v>2324</v>
      </c>
      <c r="K1447" s="382" t="s">
        <v>1846</v>
      </c>
      <c r="L1447" s="384" t="s">
        <v>4931</v>
      </c>
    </row>
    <row r="1448" spans="1:12">
      <c r="A1448" s="382" t="s">
        <v>4957</v>
      </c>
      <c r="B1448" s="382" t="s">
        <v>4958</v>
      </c>
      <c r="C1448" s="382" t="s">
        <v>1621</v>
      </c>
      <c r="D1448" s="382" t="s">
        <v>4219</v>
      </c>
      <c r="F1448" s="383" t="s">
        <v>13</v>
      </c>
      <c r="G1448" s="382" t="s">
        <v>2323</v>
      </c>
      <c r="H1448" s="382" t="s">
        <v>2323</v>
      </c>
      <c r="I1448" s="382" t="s">
        <v>2319</v>
      </c>
      <c r="J1448" s="382" t="s">
        <v>2324</v>
      </c>
      <c r="K1448" s="382" t="s">
        <v>1621</v>
      </c>
      <c r="L1448" s="384" t="s">
        <v>4931</v>
      </c>
    </row>
    <row r="1449" spans="1:12">
      <c r="A1449" s="382" t="s">
        <v>4959</v>
      </c>
      <c r="B1449" s="382" t="s">
        <v>4960</v>
      </c>
      <c r="C1449" s="382" t="s">
        <v>407</v>
      </c>
      <c r="D1449" s="382" t="s">
        <v>594</v>
      </c>
      <c r="E1449" s="382" t="s">
        <v>2367</v>
      </c>
      <c r="F1449" s="383" t="s">
        <v>24</v>
      </c>
      <c r="G1449" s="382" t="s">
        <v>2319</v>
      </c>
      <c r="H1449" s="382" t="s">
        <v>2323</v>
      </c>
      <c r="I1449" s="382" t="s">
        <v>2319</v>
      </c>
      <c r="J1449" s="382" t="s">
        <v>2320</v>
      </c>
      <c r="K1449" s="382" t="s">
        <v>2354</v>
      </c>
      <c r="L1449" s="384" t="s">
        <v>4931</v>
      </c>
    </row>
    <row r="1450" spans="1:12">
      <c r="A1450" s="382" t="s">
        <v>4961</v>
      </c>
      <c r="B1450" s="382" t="s">
        <v>4962</v>
      </c>
      <c r="C1450" s="382" t="s">
        <v>407</v>
      </c>
      <c r="D1450" s="382" t="s">
        <v>4442</v>
      </c>
      <c r="F1450" s="383" t="s">
        <v>13</v>
      </c>
      <c r="G1450" s="382" t="s">
        <v>2323</v>
      </c>
      <c r="H1450" s="382" t="s">
        <v>2323</v>
      </c>
      <c r="I1450" s="382" t="s">
        <v>2319</v>
      </c>
      <c r="J1450" s="382" t="s">
        <v>2320</v>
      </c>
      <c r="K1450" s="382" t="s">
        <v>2354</v>
      </c>
      <c r="L1450" s="384" t="s">
        <v>4931</v>
      </c>
    </row>
    <row r="1451" spans="1:12">
      <c r="A1451" s="382" t="s">
        <v>4963</v>
      </c>
      <c r="B1451" s="382" t="s">
        <v>4964</v>
      </c>
      <c r="C1451" s="382" t="s">
        <v>957</v>
      </c>
      <c r="D1451" s="382" t="s">
        <v>4101</v>
      </c>
      <c r="F1451" s="383" t="s">
        <v>13</v>
      </c>
      <c r="G1451" s="382" t="s">
        <v>2323</v>
      </c>
      <c r="H1451" s="382" t="s">
        <v>2323</v>
      </c>
      <c r="I1451" s="382" t="s">
        <v>2319</v>
      </c>
      <c r="J1451" s="382" t="s">
        <v>2324</v>
      </c>
      <c r="K1451" s="382" t="s">
        <v>957</v>
      </c>
      <c r="L1451" s="384" t="s">
        <v>4931</v>
      </c>
    </row>
    <row r="1452" spans="1:12">
      <c r="A1452" s="382" t="s">
        <v>4965</v>
      </c>
      <c r="B1452" s="382" t="s">
        <v>4966</v>
      </c>
      <c r="C1452" s="382" t="s">
        <v>101</v>
      </c>
      <c r="D1452" s="382" t="s">
        <v>4219</v>
      </c>
      <c r="F1452" s="383" t="s">
        <v>13</v>
      </c>
      <c r="G1452" s="382" t="s">
        <v>2323</v>
      </c>
      <c r="H1452" s="382" t="s">
        <v>2323</v>
      </c>
      <c r="I1452" s="382" t="s">
        <v>2319</v>
      </c>
      <c r="J1452" s="382" t="s">
        <v>2324</v>
      </c>
      <c r="K1452" s="382" t="s">
        <v>101</v>
      </c>
      <c r="L1452" s="384" t="s">
        <v>4931</v>
      </c>
    </row>
    <row r="1453" spans="1:12">
      <c r="A1453" s="382" t="s">
        <v>1276</v>
      </c>
      <c r="B1453" s="382" t="s">
        <v>1277</v>
      </c>
      <c r="C1453" s="382" t="s">
        <v>1253</v>
      </c>
      <c r="D1453" s="382" t="s">
        <v>4219</v>
      </c>
      <c r="F1453" s="383" t="s">
        <v>13</v>
      </c>
      <c r="G1453" s="382" t="s">
        <v>2323</v>
      </c>
      <c r="H1453" s="382" t="s">
        <v>2323</v>
      </c>
      <c r="I1453" s="382" t="s">
        <v>2319</v>
      </c>
      <c r="J1453" s="382" t="s">
        <v>2324</v>
      </c>
      <c r="K1453" s="382" t="s">
        <v>1253</v>
      </c>
      <c r="L1453" s="384" t="s">
        <v>4931</v>
      </c>
    </row>
    <row r="1454" spans="1:12">
      <c r="A1454" s="382" t="s">
        <v>4967</v>
      </c>
      <c r="B1454" s="382" t="s">
        <v>4968</v>
      </c>
      <c r="C1454" s="382" t="s">
        <v>1323</v>
      </c>
      <c r="D1454" s="382" t="s">
        <v>2333</v>
      </c>
      <c r="F1454" s="383" t="s">
        <v>13</v>
      </c>
      <c r="G1454" s="382" t="s">
        <v>2323</v>
      </c>
      <c r="H1454" s="382" t="s">
        <v>2323</v>
      </c>
      <c r="I1454" s="382" t="s">
        <v>2319</v>
      </c>
      <c r="J1454" s="382" t="s">
        <v>2324</v>
      </c>
      <c r="K1454" s="382" t="s">
        <v>1323</v>
      </c>
      <c r="L1454" s="384" t="s">
        <v>4931</v>
      </c>
    </row>
    <row r="1455" spans="1:12">
      <c r="A1455" s="382" t="s">
        <v>4969</v>
      </c>
      <c r="B1455" s="382" t="s">
        <v>4970</v>
      </c>
      <c r="C1455" s="382" t="s">
        <v>810</v>
      </c>
      <c r="D1455" s="382" t="s">
        <v>2329</v>
      </c>
      <c r="F1455" s="383" t="s">
        <v>13</v>
      </c>
      <c r="G1455" s="382" t="s">
        <v>2323</v>
      </c>
      <c r="H1455" s="382" t="s">
        <v>2323</v>
      </c>
      <c r="I1455" s="382" t="s">
        <v>2319</v>
      </c>
      <c r="J1455" s="382" t="s">
        <v>2324</v>
      </c>
      <c r="K1455" s="382" t="s">
        <v>810</v>
      </c>
      <c r="L1455" s="384" t="s">
        <v>4931</v>
      </c>
    </row>
    <row r="1456" spans="1:12">
      <c r="A1456" s="382" t="s">
        <v>1742</v>
      </c>
      <c r="B1456" s="382" t="s">
        <v>1743</v>
      </c>
      <c r="C1456" s="382" t="s">
        <v>1621</v>
      </c>
      <c r="D1456" s="382" t="s">
        <v>594</v>
      </c>
      <c r="F1456" s="383" t="s">
        <v>13</v>
      </c>
      <c r="G1456" s="382" t="s">
        <v>2323</v>
      </c>
      <c r="H1456" s="382" t="s">
        <v>2323</v>
      </c>
      <c r="I1456" s="382" t="s">
        <v>2319</v>
      </c>
      <c r="J1456" s="382" t="s">
        <v>2324</v>
      </c>
      <c r="K1456" s="382" t="s">
        <v>1621</v>
      </c>
      <c r="L1456" s="384" t="s">
        <v>4931</v>
      </c>
    </row>
    <row r="1457" spans="1:12">
      <c r="A1457" s="382" t="s">
        <v>4971</v>
      </c>
      <c r="B1457" s="382" t="s">
        <v>4972</v>
      </c>
      <c r="C1457" s="382" t="s">
        <v>810</v>
      </c>
      <c r="D1457" s="382" t="s">
        <v>2333</v>
      </c>
      <c r="F1457" s="383" t="s">
        <v>13</v>
      </c>
      <c r="G1457" s="382" t="s">
        <v>2323</v>
      </c>
      <c r="H1457" s="382" t="s">
        <v>2323</v>
      </c>
      <c r="I1457" s="382" t="s">
        <v>2319</v>
      </c>
      <c r="J1457" s="382" t="s">
        <v>2324</v>
      </c>
      <c r="K1457" s="382" t="s">
        <v>810</v>
      </c>
    </row>
    <row r="1458" spans="1:12">
      <c r="A1458" s="382" t="s">
        <v>4973</v>
      </c>
      <c r="B1458" s="382" t="s">
        <v>4974</v>
      </c>
      <c r="C1458" s="382" t="s">
        <v>1621</v>
      </c>
      <c r="D1458" s="382" t="s">
        <v>352</v>
      </c>
      <c r="F1458" s="383" t="s">
        <v>13</v>
      </c>
      <c r="G1458" s="382" t="s">
        <v>2323</v>
      </c>
      <c r="H1458" s="382" t="s">
        <v>2323</v>
      </c>
      <c r="I1458" s="382" t="s">
        <v>2319</v>
      </c>
      <c r="J1458" s="382" t="s">
        <v>2324</v>
      </c>
      <c r="K1458" s="382" t="s">
        <v>1621</v>
      </c>
      <c r="L1458" s="384" t="s">
        <v>4931</v>
      </c>
    </row>
    <row r="1459" spans="1:12">
      <c r="A1459" s="382" t="s">
        <v>4975</v>
      </c>
      <c r="B1459" s="382" t="s">
        <v>4976</v>
      </c>
      <c r="C1459" s="382" t="s">
        <v>407</v>
      </c>
      <c r="D1459" s="382" t="s">
        <v>2317</v>
      </c>
      <c r="F1459" s="383" t="s">
        <v>13</v>
      </c>
      <c r="G1459" s="382" t="s">
        <v>2323</v>
      </c>
      <c r="H1459" s="382" t="s">
        <v>2323</v>
      </c>
      <c r="I1459" s="382" t="s">
        <v>2319</v>
      </c>
      <c r="J1459" s="382" t="s">
        <v>2320</v>
      </c>
      <c r="K1459" s="382" t="s">
        <v>16</v>
      </c>
      <c r="L1459" s="384" t="s">
        <v>4931</v>
      </c>
    </row>
    <row r="1460" spans="1:12">
      <c r="A1460" s="382" t="s">
        <v>4977</v>
      </c>
      <c r="B1460" s="382" t="s">
        <v>4978</v>
      </c>
      <c r="C1460" s="382" t="s">
        <v>810</v>
      </c>
      <c r="D1460" s="382" t="s">
        <v>132</v>
      </c>
      <c r="F1460" s="383" t="s">
        <v>13</v>
      </c>
      <c r="G1460" s="382" t="s">
        <v>2323</v>
      </c>
      <c r="H1460" s="382" t="s">
        <v>2323</v>
      </c>
      <c r="I1460" s="382" t="s">
        <v>2319</v>
      </c>
      <c r="J1460" s="382" t="s">
        <v>2324</v>
      </c>
      <c r="K1460" s="382" t="s">
        <v>810</v>
      </c>
      <c r="L1460" s="384" t="s">
        <v>4931</v>
      </c>
    </row>
    <row r="1461" spans="1:12">
      <c r="A1461" s="382" t="s">
        <v>4979</v>
      </c>
      <c r="B1461" s="382" t="s">
        <v>4980</v>
      </c>
      <c r="C1461" s="382" t="s">
        <v>407</v>
      </c>
      <c r="D1461" s="382" t="s">
        <v>4219</v>
      </c>
      <c r="F1461" s="383" t="s">
        <v>13</v>
      </c>
      <c r="G1461" s="382" t="s">
        <v>2323</v>
      </c>
      <c r="H1461" s="382" t="s">
        <v>2323</v>
      </c>
      <c r="I1461" s="382" t="s">
        <v>2319</v>
      </c>
      <c r="J1461" s="382" t="s">
        <v>2320</v>
      </c>
      <c r="K1461" s="382" t="s">
        <v>16</v>
      </c>
      <c r="L1461" s="384" t="s">
        <v>4931</v>
      </c>
    </row>
    <row r="1462" spans="1:12">
      <c r="A1462" s="382" t="s">
        <v>1746</v>
      </c>
      <c r="B1462" s="382" t="s">
        <v>1747</v>
      </c>
      <c r="C1462" s="382" t="s">
        <v>1621</v>
      </c>
      <c r="D1462" s="382" t="s">
        <v>220</v>
      </c>
      <c r="F1462" s="383" t="s">
        <v>13</v>
      </c>
      <c r="G1462" s="382" t="s">
        <v>2323</v>
      </c>
      <c r="H1462" s="382" t="s">
        <v>2323</v>
      </c>
      <c r="I1462" s="382" t="s">
        <v>2319</v>
      </c>
      <c r="J1462" s="382" t="s">
        <v>2324</v>
      </c>
      <c r="K1462" s="382" t="s">
        <v>1621</v>
      </c>
      <c r="L1462" s="384" t="s">
        <v>4931</v>
      </c>
    </row>
    <row r="1463" spans="1:12">
      <c r="A1463" s="382" t="s">
        <v>1061</v>
      </c>
      <c r="B1463" s="382" t="s">
        <v>1062</v>
      </c>
      <c r="C1463" s="382" t="s">
        <v>957</v>
      </c>
      <c r="D1463" s="382" t="s">
        <v>4219</v>
      </c>
      <c r="F1463" s="383" t="s">
        <v>13</v>
      </c>
      <c r="G1463" s="382" t="s">
        <v>2323</v>
      </c>
      <c r="H1463" s="382" t="s">
        <v>2323</v>
      </c>
      <c r="I1463" s="382" t="s">
        <v>2319</v>
      </c>
      <c r="J1463" s="382" t="s">
        <v>2320</v>
      </c>
      <c r="K1463" s="382" t="s">
        <v>2354</v>
      </c>
      <c r="L1463" s="384" t="s">
        <v>4931</v>
      </c>
    </row>
    <row r="1464" spans="1:12">
      <c r="A1464" s="382" t="s">
        <v>4981</v>
      </c>
      <c r="B1464" s="382" t="s">
        <v>4982</v>
      </c>
      <c r="C1464" s="382" t="s">
        <v>957</v>
      </c>
      <c r="D1464" s="382" t="s">
        <v>352</v>
      </c>
      <c r="E1464" s="382" t="s">
        <v>2367</v>
      </c>
      <c r="F1464" s="383" t="s">
        <v>24</v>
      </c>
      <c r="G1464" s="382" t="s">
        <v>2319</v>
      </c>
      <c r="H1464" s="382" t="s">
        <v>2323</v>
      </c>
      <c r="I1464" s="382" t="s">
        <v>2319</v>
      </c>
      <c r="J1464" s="382" t="s">
        <v>2324</v>
      </c>
      <c r="K1464" s="382" t="s">
        <v>957</v>
      </c>
    </row>
    <row r="1465" spans="1:12">
      <c r="A1465" s="382" t="s">
        <v>4983</v>
      </c>
      <c r="B1465" s="382" t="s">
        <v>4984</v>
      </c>
      <c r="C1465" s="382" t="s">
        <v>101</v>
      </c>
      <c r="D1465" s="382" t="s">
        <v>4219</v>
      </c>
      <c r="F1465" s="383" t="s">
        <v>13</v>
      </c>
      <c r="G1465" s="382" t="s">
        <v>2323</v>
      </c>
      <c r="H1465" s="382" t="s">
        <v>2323</v>
      </c>
      <c r="I1465" s="382" t="s">
        <v>2319</v>
      </c>
      <c r="J1465" s="382" t="s">
        <v>2324</v>
      </c>
      <c r="K1465" s="382" t="s">
        <v>101</v>
      </c>
      <c r="L1465" s="384" t="s">
        <v>4931</v>
      </c>
    </row>
    <row r="1466" spans="1:12">
      <c r="A1466" s="382" t="s">
        <v>489</v>
      </c>
      <c r="B1466" s="382" t="s">
        <v>490</v>
      </c>
      <c r="C1466" s="382" t="s">
        <v>407</v>
      </c>
      <c r="D1466" s="382" t="s">
        <v>132</v>
      </c>
      <c r="F1466" s="383" t="s">
        <v>13</v>
      </c>
      <c r="G1466" s="382" t="s">
        <v>2323</v>
      </c>
      <c r="H1466" s="382" t="s">
        <v>2323</v>
      </c>
      <c r="I1466" s="382" t="s">
        <v>2319</v>
      </c>
      <c r="J1466" s="382" t="s">
        <v>2324</v>
      </c>
      <c r="K1466" s="382" t="s">
        <v>407</v>
      </c>
      <c r="L1466" s="384" t="s">
        <v>4942</v>
      </c>
    </row>
    <row r="1467" spans="1:12">
      <c r="A1467" s="382" t="s">
        <v>2130</v>
      </c>
      <c r="B1467" s="382" t="s">
        <v>2131</v>
      </c>
      <c r="C1467" s="382" t="s">
        <v>1846</v>
      </c>
      <c r="D1467" s="382" t="s">
        <v>4101</v>
      </c>
      <c r="F1467" s="383" t="s">
        <v>13</v>
      </c>
      <c r="G1467" s="382" t="s">
        <v>2323</v>
      </c>
      <c r="H1467" s="382" t="s">
        <v>2323</v>
      </c>
      <c r="I1467" s="382" t="s">
        <v>2319</v>
      </c>
      <c r="J1467" s="382" t="s">
        <v>2324</v>
      </c>
      <c r="K1467" s="382" t="s">
        <v>1846</v>
      </c>
      <c r="L1467" s="384" t="s">
        <v>4931</v>
      </c>
    </row>
    <row r="1468" spans="1:12">
      <c r="A1468" s="382" t="s">
        <v>4985</v>
      </c>
      <c r="B1468" s="382" t="s">
        <v>4986</v>
      </c>
      <c r="C1468" s="382" t="s">
        <v>1323</v>
      </c>
      <c r="D1468" s="382" t="s">
        <v>4101</v>
      </c>
      <c r="F1468" s="383" t="s">
        <v>13</v>
      </c>
      <c r="G1468" s="382" t="s">
        <v>2323</v>
      </c>
      <c r="H1468" s="382" t="s">
        <v>2323</v>
      </c>
      <c r="I1468" s="382" t="s">
        <v>2319</v>
      </c>
      <c r="J1468" s="382" t="s">
        <v>2324</v>
      </c>
      <c r="K1468" s="382" t="s">
        <v>1323</v>
      </c>
      <c r="L1468" s="384" t="s">
        <v>4931</v>
      </c>
    </row>
    <row r="1469" spans="1:12">
      <c r="A1469" s="382" t="s">
        <v>746</v>
      </c>
      <c r="B1469" s="382" t="s">
        <v>747</v>
      </c>
      <c r="C1469" s="382" t="s">
        <v>590</v>
      </c>
      <c r="D1469" s="382" t="s">
        <v>4101</v>
      </c>
      <c r="F1469" s="383" t="s">
        <v>13</v>
      </c>
      <c r="G1469" s="382" t="s">
        <v>2323</v>
      </c>
      <c r="H1469" s="382" t="s">
        <v>2323</v>
      </c>
      <c r="I1469" s="382" t="s">
        <v>2319</v>
      </c>
      <c r="J1469" s="382" t="s">
        <v>2324</v>
      </c>
      <c r="K1469" s="382" t="s">
        <v>590</v>
      </c>
    </row>
    <row r="1470" spans="1:12">
      <c r="A1470" s="382" t="s">
        <v>1757</v>
      </c>
      <c r="B1470" s="382" t="s">
        <v>1758</v>
      </c>
      <c r="C1470" s="382" t="s">
        <v>1621</v>
      </c>
      <c r="D1470" s="382" t="s">
        <v>4219</v>
      </c>
      <c r="F1470" s="383" t="s">
        <v>13</v>
      </c>
      <c r="G1470" s="382" t="s">
        <v>2323</v>
      </c>
      <c r="H1470" s="382" t="s">
        <v>2323</v>
      </c>
      <c r="I1470" s="382" t="s">
        <v>2319</v>
      </c>
      <c r="J1470" s="382" t="s">
        <v>2324</v>
      </c>
      <c r="K1470" s="382" t="s">
        <v>1621</v>
      </c>
    </row>
    <row r="1471" spans="1:12">
      <c r="A1471" s="382" t="s">
        <v>4987</v>
      </c>
      <c r="B1471" s="382" t="s">
        <v>4988</v>
      </c>
      <c r="C1471" s="382" t="s">
        <v>1323</v>
      </c>
      <c r="D1471" s="382" t="s">
        <v>4101</v>
      </c>
      <c r="F1471" s="383" t="s">
        <v>13</v>
      </c>
      <c r="G1471" s="382" t="s">
        <v>2323</v>
      </c>
      <c r="H1471" s="382" t="s">
        <v>2323</v>
      </c>
      <c r="I1471" s="382" t="s">
        <v>2319</v>
      </c>
      <c r="J1471" s="382" t="s">
        <v>2324</v>
      </c>
      <c r="K1471" s="382" t="s">
        <v>1323</v>
      </c>
    </row>
    <row r="1472" spans="1:12">
      <c r="A1472" s="382" t="s">
        <v>4989</v>
      </c>
      <c r="B1472" s="382" t="s">
        <v>4990</v>
      </c>
      <c r="C1472" s="382" t="s">
        <v>590</v>
      </c>
      <c r="D1472" s="382" t="s">
        <v>4991</v>
      </c>
      <c r="E1472" s="382" t="s">
        <v>24</v>
      </c>
      <c r="F1472" s="383" t="s">
        <v>24</v>
      </c>
      <c r="G1472" s="382" t="s">
        <v>2319</v>
      </c>
      <c r="H1472" s="382" t="s">
        <v>2323</v>
      </c>
      <c r="I1472" s="382" t="s">
        <v>2319</v>
      </c>
      <c r="J1472" s="382" t="s">
        <v>2324</v>
      </c>
      <c r="K1472" s="382" t="s">
        <v>590</v>
      </c>
    </row>
    <row r="1473" spans="1:12">
      <c r="A1473" s="382" t="s">
        <v>4992</v>
      </c>
      <c r="B1473" s="382" t="s">
        <v>4993</v>
      </c>
      <c r="C1473" s="382" t="s">
        <v>810</v>
      </c>
      <c r="D1473" s="382" t="s">
        <v>4219</v>
      </c>
      <c r="E1473" s="382" t="s">
        <v>2367</v>
      </c>
      <c r="F1473" s="383" t="s">
        <v>24</v>
      </c>
      <c r="G1473" s="382" t="s">
        <v>2319</v>
      </c>
      <c r="H1473" s="382" t="s">
        <v>2323</v>
      </c>
      <c r="I1473" s="382" t="s">
        <v>2319</v>
      </c>
      <c r="J1473" s="382" t="s">
        <v>2338</v>
      </c>
      <c r="K1473" s="382" t="s">
        <v>810</v>
      </c>
    </row>
    <row r="1474" spans="1:12">
      <c r="A1474" s="382" t="s">
        <v>889</v>
      </c>
      <c r="B1474" s="382" t="s">
        <v>890</v>
      </c>
      <c r="C1474" s="382" t="s">
        <v>810</v>
      </c>
      <c r="D1474" s="382" t="s">
        <v>2422</v>
      </c>
      <c r="F1474" s="383" t="s">
        <v>13</v>
      </c>
      <c r="G1474" s="382" t="s">
        <v>2323</v>
      </c>
      <c r="H1474" s="382" t="s">
        <v>2323</v>
      </c>
      <c r="I1474" s="382" t="s">
        <v>2319</v>
      </c>
      <c r="J1474" s="382" t="s">
        <v>2324</v>
      </c>
      <c r="K1474" s="382" t="s">
        <v>810</v>
      </c>
      <c r="L1474" s="384" t="s">
        <v>4942</v>
      </c>
    </row>
    <row r="1475" spans="1:12">
      <c r="A1475" s="382" t="s">
        <v>4994</v>
      </c>
      <c r="B1475" s="382" t="s">
        <v>4995</v>
      </c>
      <c r="C1475" s="382" t="s">
        <v>1621</v>
      </c>
      <c r="D1475" s="382" t="s">
        <v>4101</v>
      </c>
      <c r="F1475" s="383" t="s">
        <v>13</v>
      </c>
      <c r="G1475" s="382" t="s">
        <v>2323</v>
      </c>
      <c r="H1475" s="382" t="s">
        <v>2323</v>
      </c>
      <c r="I1475" s="382" t="s">
        <v>2319</v>
      </c>
      <c r="J1475" s="382" t="s">
        <v>2324</v>
      </c>
      <c r="K1475" s="382" t="s">
        <v>1621</v>
      </c>
    </row>
    <row r="1476" spans="1:12">
      <c r="A1476" s="382" t="s">
        <v>4996</v>
      </c>
      <c r="B1476" s="382" t="s">
        <v>4997</v>
      </c>
      <c r="C1476" s="382" t="s">
        <v>1621</v>
      </c>
      <c r="D1476" s="382" t="s">
        <v>352</v>
      </c>
      <c r="F1476" s="383" t="s">
        <v>13</v>
      </c>
      <c r="G1476" s="382" t="s">
        <v>2323</v>
      </c>
      <c r="H1476" s="382" t="s">
        <v>2323</v>
      </c>
      <c r="I1476" s="382" t="s">
        <v>2319</v>
      </c>
      <c r="J1476" s="382" t="s">
        <v>2324</v>
      </c>
      <c r="K1476" s="382" t="s">
        <v>1621</v>
      </c>
    </row>
    <row r="1477" spans="1:12">
      <c r="A1477" s="382" t="s">
        <v>4998</v>
      </c>
      <c r="B1477" s="382" t="s">
        <v>4999</v>
      </c>
      <c r="C1477" s="382" t="s">
        <v>590</v>
      </c>
      <c r="D1477" s="382" t="s">
        <v>2317</v>
      </c>
      <c r="F1477" s="383" t="s">
        <v>13</v>
      </c>
      <c r="G1477" s="382" t="s">
        <v>2323</v>
      </c>
      <c r="H1477" s="382" t="s">
        <v>2323</v>
      </c>
      <c r="I1477" s="382" t="s">
        <v>2319</v>
      </c>
      <c r="J1477" s="382" t="s">
        <v>2324</v>
      </c>
      <c r="K1477" s="382" t="s">
        <v>590</v>
      </c>
    </row>
    <row r="1478" spans="1:12">
      <c r="A1478" s="382" t="s">
        <v>5000</v>
      </c>
      <c r="B1478" s="382" t="s">
        <v>5001</v>
      </c>
      <c r="C1478" s="382" t="s">
        <v>1621</v>
      </c>
      <c r="D1478" s="382" t="s">
        <v>352</v>
      </c>
      <c r="F1478" s="383" t="s">
        <v>13</v>
      </c>
      <c r="G1478" s="382" t="s">
        <v>2323</v>
      </c>
      <c r="H1478" s="382" t="s">
        <v>2323</v>
      </c>
      <c r="I1478" s="382" t="s">
        <v>2319</v>
      </c>
      <c r="J1478" s="382" t="s">
        <v>2324</v>
      </c>
      <c r="K1478" s="382" t="s">
        <v>1621</v>
      </c>
    </row>
    <row r="1479" spans="1:12">
      <c r="A1479" s="382" t="s">
        <v>5002</v>
      </c>
      <c r="B1479" s="382" t="s">
        <v>5003</v>
      </c>
      <c r="C1479" s="382" t="s">
        <v>1253</v>
      </c>
      <c r="D1479" s="382" t="s">
        <v>2333</v>
      </c>
      <c r="F1479" s="383" t="s">
        <v>13</v>
      </c>
      <c r="G1479" s="382" t="s">
        <v>2323</v>
      </c>
      <c r="H1479" s="382" t="s">
        <v>2323</v>
      </c>
      <c r="I1479" s="382" t="s">
        <v>2319</v>
      </c>
      <c r="J1479" s="382" t="s">
        <v>2324</v>
      </c>
      <c r="K1479" s="382" t="s">
        <v>1253</v>
      </c>
    </row>
    <row r="1480" spans="1:12">
      <c r="A1480" s="382" t="s">
        <v>5004</v>
      </c>
      <c r="B1480" s="382" t="s">
        <v>5005</v>
      </c>
      <c r="C1480" s="382" t="s">
        <v>1253</v>
      </c>
      <c r="D1480" s="382" t="s">
        <v>2317</v>
      </c>
      <c r="F1480" s="383" t="s">
        <v>13</v>
      </c>
      <c r="G1480" s="382" t="s">
        <v>2323</v>
      </c>
      <c r="H1480" s="382" t="s">
        <v>2323</v>
      </c>
      <c r="I1480" s="382" t="s">
        <v>2319</v>
      </c>
      <c r="J1480" s="382" t="s">
        <v>2324</v>
      </c>
      <c r="K1480" s="382" t="s">
        <v>1253</v>
      </c>
    </row>
    <row r="1481" spans="1:12">
      <c r="A1481" s="382" t="s">
        <v>5006</v>
      </c>
      <c r="B1481" s="382" t="s">
        <v>5007</v>
      </c>
      <c r="C1481" s="382" t="s">
        <v>407</v>
      </c>
      <c r="D1481" s="382" t="s">
        <v>2333</v>
      </c>
      <c r="F1481" s="383" t="s">
        <v>13</v>
      </c>
      <c r="G1481" s="382" t="s">
        <v>2323</v>
      </c>
      <c r="H1481" s="382" t="s">
        <v>2323</v>
      </c>
      <c r="I1481" s="382" t="s">
        <v>2319</v>
      </c>
      <c r="J1481" s="382" t="s">
        <v>2320</v>
      </c>
      <c r="K1481" s="382" t="s">
        <v>2354</v>
      </c>
    </row>
    <row r="1482" spans="1:12">
      <c r="A1482" s="382" t="s">
        <v>760</v>
      </c>
      <c r="B1482" s="382" t="s">
        <v>761</v>
      </c>
      <c r="C1482" s="382" t="s">
        <v>590</v>
      </c>
      <c r="D1482" s="382" t="s">
        <v>4442</v>
      </c>
      <c r="F1482" s="383" t="s">
        <v>13</v>
      </c>
      <c r="G1482" s="382" t="s">
        <v>2323</v>
      </c>
      <c r="H1482" s="382" t="s">
        <v>2323</v>
      </c>
      <c r="I1482" s="382" t="s">
        <v>2319</v>
      </c>
      <c r="J1482" s="382" t="s">
        <v>2324</v>
      </c>
      <c r="K1482" s="382" t="s">
        <v>590</v>
      </c>
    </row>
    <row r="1483" spans="1:12">
      <c r="A1483" s="382" t="s">
        <v>5008</v>
      </c>
      <c r="B1483" s="382" t="s">
        <v>5009</v>
      </c>
      <c r="C1483" s="382" t="s">
        <v>1846</v>
      </c>
      <c r="D1483" s="382" t="s">
        <v>132</v>
      </c>
      <c r="F1483" s="383" t="s">
        <v>13</v>
      </c>
      <c r="G1483" s="382" t="s">
        <v>2323</v>
      </c>
      <c r="H1483" s="382" t="s">
        <v>2323</v>
      </c>
      <c r="I1483" s="382" t="s">
        <v>2319</v>
      </c>
      <c r="J1483" s="382" t="s">
        <v>2324</v>
      </c>
      <c r="K1483" s="382" t="s">
        <v>1846</v>
      </c>
    </row>
    <row r="1484" spans="1:12">
      <c r="A1484" s="382" t="s">
        <v>5010</v>
      </c>
      <c r="B1484" s="382" t="s">
        <v>5011</v>
      </c>
      <c r="C1484" s="382" t="s">
        <v>957</v>
      </c>
      <c r="D1484" s="382" t="s">
        <v>2317</v>
      </c>
      <c r="F1484" s="383" t="s">
        <v>13</v>
      </c>
      <c r="G1484" s="382" t="s">
        <v>2323</v>
      </c>
      <c r="H1484" s="382" t="s">
        <v>2323</v>
      </c>
      <c r="I1484" s="382" t="s">
        <v>2319</v>
      </c>
      <c r="J1484" s="382" t="s">
        <v>2324</v>
      </c>
      <c r="K1484" s="382" t="s">
        <v>957</v>
      </c>
    </row>
    <row r="1485" spans="1:12">
      <c r="A1485" s="382" t="s">
        <v>5012</v>
      </c>
      <c r="B1485" s="382" t="s">
        <v>5013</v>
      </c>
      <c r="C1485" s="382" t="s">
        <v>957</v>
      </c>
      <c r="D1485" s="382" t="s">
        <v>4101</v>
      </c>
      <c r="F1485" s="383" t="s">
        <v>13</v>
      </c>
      <c r="G1485" s="382" t="s">
        <v>2323</v>
      </c>
      <c r="H1485" s="382" t="s">
        <v>2323</v>
      </c>
      <c r="I1485" s="382" t="s">
        <v>2319</v>
      </c>
      <c r="J1485" s="382" t="s">
        <v>2320</v>
      </c>
      <c r="K1485" s="382" t="s">
        <v>2354</v>
      </c>
    </row>
    <row r="1486" spans="1:12">
      <c r="A1486" s="382" t="s">
        <v>5014</v>
      </c>
      <c r="B1486" s="382" t="s">
        <v>5015</v>
      </c>
      <c r="C1486" s="382" t="s">
        <v>1846</v>
      </c>
      <c r="D1486" s="382" t="s">
        <v>4101</v>
      </c>
      <c r="F1486" s="383" t="s">
        <v>13</v>
      </c>
      <c r="G1486" s="382" t="s">
        <v>2323</v>
      </c>
      <c r="H1486" s="382" t="s">
        <v>2323</v>
      </c>
      <c r="I1486" s="382" t="s">
        <v>2319</v>
      </c>
      <c r="J1486" s="382" t="s">
        <v>2324</v>
      </c>
      <c r="K1486" s="382" t="s">
        <v>1846</v>
      </c>
    </row>
    <row r="1487" spans="1:12">
      <c r="A1487" s="382" t="s">
        <v>5016</v>
      </c>
      <c r="B1487" s="382" t="s">
        <v>5017</v>
      </c>
      <c r="C1487" s="382" t="s">
        <v>590</v>
      </c>
      <c r="D1487" s="382" t="s">
        <v>4101</v>
      </c>
      <c r="F1487" s="383" t="s">
        <v>13</v>
      </c>
      <c r="G1487" s="382" t="s">
        <v>2323</v>
      </c>
      <c r="H1487" s="382" t="s">
        <v>2323</v>
      </c>
      <c r="I1487" s="382" t="s">
        <v>2319</v>
      </c>
      <c r="J1487" s="382" t="s">
        <v>2324</v>
      </c>
      <c r="K1487" s="382" t="s">
        <v>590</v>
      </c>
    </row>
    <row r="1488" spans="1:12">
      <c r="A1488" s="382" t="s">
        <v>5018</v>
      </c>
      <c r="B1488" s="382" t="s">
        <v>5019</v>
      </c>
      <c r="C1488" s="382" t="s">
        <v>957</v>
      </c>
      <c r="D1488" s="382" t="s">
        <v>4219</v>
      </c>
      <c r="F1488" s="383" t="s">
        <v>13</v>
      </c>
      <c r="G1488" s="382" t="s">
        <v>2323</v>
      </c>
      <c r="H1488" s="382" t="s">
        <v>2323</v>
      </c>
      <c r="I1488" s="382" t="s">
        <v>2319</v>
      </c>
      <c r="J1488" s="382" t="s">
        <v>2320</v>
      </c>
      <c r="K1488" s="382" t="s">
        <v>2354</v>
      </c>
    </row>
    <row r="1489" spans="1:12">
      <c r="A1489" s="382" t="s">
        <v>5020</v>
      </c>
      <c r="B1489" s="382" t="s">
        <v>5021</v>
      </c>
      <c r="C1489" s="382" t="s">
        <v>957</v>
      </c>
      <c r="D1489" s="382" t="s">
        <v>220</v>
      </c>
      <c r="F1489" s="383" t="s">
        <v>13</v>
      </c>
      <c r="G1489" s="382" t="s">
        <v>2323</v>
      </c>
      <c r="H1489" s="382" t="s">
        <v>2323</v>
      </c>
      <c r="I1489" s="382" t="s">
        <v>2319</v>
      </c>
      <c r="J1489" s="382" t="s">
        <v>2324</v>
      </c>
      <c r="K1489" s="382" t="s">
        <v>957</v>
      </c>
    </row>
    <row r="1490" spans="1:12">
      <c r="A1490" s="382" t="s">
        <v>5022</v>
      </c>
      <c r="B1490" s="382" t="s">
        <v>5023</v>
      </c>
      <c r="C1490" s="382" t="s">
        <v>407</v>
      </c>
      <c r="D1490" s="382" t="s">
        <v>4219</v>
      </c>
      <c r="F1490" s="383" t="s">
        <v>13</v>
      </c>
      <c r="G1490" s="382" t="s">
        <v>2323</v>
      </c>
      <c r="H1490" s="382" t="s">
        <v>2323</v>
      </c>
      <c r="I1490" s="382" t="s">
        <v>2319</v>
      </c>
      <c r="J1490" s="382" t="s">
        <v>2320</v>
      </c>
      <c r="K1490" s="382" t="s">
        <v>16</v>
      </c>
    </row>
    <row r="1491" spans="1:12">
      <c r="A1491" s="382" t="s">
        <v>5024</v>
      </c>
      <c r="B1491" s="382" t="s">
        <v>5025</v>
      </c>
      <c r="C1491" s="382" t="s">
        <v>1323</v>
      </c>
      <c r="D1491" s="382" t="s">
        <v>4219</v>
      </c>
      <c r="F1491" s="383" t="s">
        <v>13</v>
      </c>
      <c r="G1491" s="382" t="s">
        <v>2323</v>
      </c>
      <c r="H1491" s="382" t="s">
        <v>2323</v>
      </c>
      <c r="I1491" s="382" t="s">
        <v>2319</v>
      </c>
      <c r="J1491" s="382" t="s">
        <v>2324</v>
      </c>
      <c r="K1491" s="382" t="s">
        <v>1323</v>
      </c>
    </row>
    <row r="1492" spans="1:12">
      <c r="A1492" s="382" t="s">
        <v>5026</v>
      </c>
      <c r="B1492" s="382" t="s">
        <v>5027</v>
      </c>
      <c r="C1492" s="382" t="s">
        <v>2336</v>
      </c>
      <c r="D1492" s="382" t="s">
        <v>4101</v>
      </c>
      <c r="E1492" s="382" t="s">
        <v>2337</v>
      </c>
      <c r="F1492" s="383" t="s">
        <v>2337</v>
      </c>
      <c r="G1492" s="382" t="s">
        <v>2319</v>
      </c>
      <c r="H1492" s="382" t="s">
        <v>2323</v>
      </c>
      <c r="I1492" s="382" t="s">
        <v>2319</v>
      </c>
      <c r="J1492" s="382" t="s">
        <v>2324</v>
      </c>
      <c r="K1492" s="382" t="s">
        <v>4887</v>
      </c>
      <c r="L1492" s="384" t="s">
        <v>4942</v>
      </c>
    </row>
    <row r="1493" spans="1:12">
      <c r="A1493" s="382" t="s">
        <v>2134</v>
      </c>
      <c r="B1493" s="382" t="s">
        <v>2135</v>
      </c>
      <c r="C1493" s="382" t="s">
        <v>1846</v>
      </c>
      <c r="D1493" s="382" t="s">
        <v>4442</v>
      </c>
      <c r="F1493" s="383" t="s">
        <v>13</v>
      </c>
      <c r="G1493" s="382" t="s">
        <v>2323</v>
      </c>
      <c r="H1493" s="382" t="s">
        <v>2323</v>
      </c>
      <c r="I1493" s="382" t="s">
        <v>2319</v>
      </c>
      <c r="J1493" s="382" t="s">
        <v>2324</v>
      </c>
      <c r="K1493" s="382" t="s">
        <v>1846</v>
      </c>
    </row>
    <row r="1494" spans="1:12">
      <c r="A1494" s="382" t="s">
        <v>5028</v>
      </c>
      <c r="B1494" s="382" t="s">
        <v>5029</v>
      </c>
      <c r="C1494" s="382" t="s">
        <v>1323</v>
      </c>
      <c r="D1494" s="382" t="s">
        <v>4101</v>
      </c>
      <c r="F1494" s="383" t="s">
        <v>13</v>
      </c>
      <c r="G1494" s="382" t="s">
        <v>2323</v>
      </c>
      <c r="H1494" s="382" t="s">
        <v>2323</v>
      </c>
      <c r="I1494" s="382" t="s">
        <v>2319</v>
      </c>
      <c r="J1494" s="382" t="s">
        <v>2324</v>
      </c>
      <c r="K1494" s="382" t="s">
        <v>1323</v>
      </c>
      <c r="L1494" s="384" t="s">
        <v>4942</v>
      </c>
    </row>
    <row r="1495" spans="1:12">
      <c r="A1495" s="382" t="s">
        <v>5030</v>
      </c>
      <c r="B1495" s="382" t="s">
        <v>5031</v>
      </c>
      <c r="C1495" s="382" t="s">
        <v>407</v>
      </c>
      <c r="D1495" s="382" t="s">
        <v>4219</v>
      </c>
      <c r="F1495" s="383" t="s">
        <v>13</v>
      </c>
      <c r="G1495" s="382" t="s">
        <v>2323</v>
      </c>
      <c r="H1495" s="382" t="s">
        <v>2323</v>
      </c>
      <c r="I1495" s="382" t="s">
        <v>2319</v>
      </c>
      <c r="J1495" s="382" t="s">
        <v>2324</v>
      </c>
      <c r="K1495" s="382" t="s">
        <v>407</v>
      </c>
      <c r="L1495" s="384" t="s">
        <v>4942</v>
      </c>
    </row>
    <row r="1496" spans="1:12">
      <c r="A1496" s="382" t="s">
        <v>5032</v>
      </c>
      <c r="B1496" s="382" t="s">
        <v>5033</v>
      </c>
      <c r="C1496" s="382" t="s">
        <v>407</v>
      </c>
      <c r="D1496" s="382" t="s">
        <v>4101</v>
      </c>
      <c r="F1496" s="383" t="s">
        <v>13</v>
      </c>
      <c r="G1496" s="382" t="s">
        <v>2323</v>
      </c>
      <c r="H1496" s="382" t="s">
        <v>2323</v>
      </c>
      <c r="I1496" s="382" t="s">
        <v>2319</v>
      </c>
      <c r="J1496" s="382" t="s">
        <v>2320</v>
      </c>
      <c r="K1496" s="382" t="s">
        <v>2354</v>
      </c>
      <c r="L1496" s="384" t="s">
        <v>4942</v>
      </c>
    </row>
    <row r="1497" spans="1:12">
      <c r="A1497" s="382" t="s">
        <v>893</v>
      </c>
      <c r="B1497" s="382" t="s">
        <v>894</v>
      </c>
      <c r="C1497" s="382" t="s">
        <v>810</v>
      </c>
      <c r="D1497" s="382" t="s">
        <v>4219</v>
      </c>
      <c r="F1497" s="383" t="s">
        <v>13</v>
      </c>
      <c r="G1497" s="382" t="s">
        <v>2323</v>
      </c>
      <c r="H1497" s="382" t="s">
        <v>2323</v>
      </c>
      <c r="I1497" s="382" t="s">
        <v>2319</v>
      </c>
      <c r="J1497" s="382" t="s">
        <v>2324</v>
      </c>
      <c r="K1497" s="382" t="s">
        <v>810</v>
      </c>
      <c r="L1497" s="384" t="s">
        <v>4942</v>
      </c>
    </row>
    <row r="1498" spans="1:12">
      <c r="A1498" s="382" t="s">
        <v>5034</v>
      </c>
      <c r="B1498" s="382" t="s">
        <v>5035</v>
      </c>
      <c r="C1498" s="382" t="s">
        <v>1323</v>
      </c>
      <c r="D1498" s="382" t="s">
        <v>4219</v>
      </c>
      <c r="F1498" s="383" t="s">
        <v>13</v>
      </c>
      <c r="G1498" s="382" t="s">
        <v>2323</v>
      </c>
      <c r="H1498" s="382" t="s">
        <v>2323</v>
      </c>
      <c r="I1498" s="382" t="s">
        <v>2319</v>
      </c>
      <c r="J1498" s="382" t="s">
        <v>2324</v>
      </c>
      <c r="K1498" s="382" t="s">
        <v>1323</v>
      </c>
      <c r="L1498" s="384" t="s">
        <v>4942</v>
      </c>
    </row>
    <row r="1499" spans="1:12">
      <c r="A1499" s="382" t="s">
        <v>5036</v>
      </c>
      <c r="B1499" s="382" t="s">
        <v>5037</v>
      </c>
      <c r="C1499" s="382" t="s">
        <v>2316</v>
      </c>
      <c r="D1499" s="382" t="s">
        <v>4442</v>
      </c>
      <c r="K1499" s="382" t="s">
        <v>2316</v>
      </c>
    </row>
    <row r="1500" spans="1:12">
      <c r="A1500" s="382" t="s">
        <v>1067</v>
      </c>
      <c r="B1500" s="382" t="s">
        <v>1068</v>
      </c>
      <c r="C1500" s="382" t="s">
        <v>957</v>
      </c>
      <c r="D1500" s="382" t="s">
        <v>4219</v>
      </c>
      <c r="E1500" s="382" t="s">
        <v>2367</v>
      </c>
      <c r="F1500" s="383" t="s">
        <v>24</v>
      </c>
      <c r="G1500" s="382" t="s">
        <v>2319</v>
      </c>
      <c r="H1500" s="382" t="s">
        <v>2323</v>
      </c>
      <c r="I1500" s="382" t="s">
        <v>2319</v>
      </c>
      <c r="J1500" s="382" t="s">
        <v>2338</v>
      </c>
      <c r="K1500" s="382" t="s">
        <v>957</v>
      </c>
      <c r="L1500" s="384" t="s">
        <v>4942</v>
      </c>
    </row>
    <row r="1501" spans="1:12">
      <c r="A1501" s="382" t="s">
        <v>5038</v>
      </c>
      <c r="B1501" s="382" t="s">
        <v>5039</v>
      </c>
      <c r="C1501" s="382" t="s">
        <v>957</v>
      </c>
      <c r="D1501" s="382" t="s">
        <v>220</v>
      </c>
      <c r="F1501" s="383" t="s">
        <v>13</v>
      </c>
      <c r="G1501" s="382" t="s">
        <v>2323</v>
      </c>
      <c r="H1501" s="382" t="s">
        <v>2323</v>
      </c>
      <c r="I1501" s="382" t="s">
        <v>2319</v>
      </c>
      <c r="J1501" s="382" t="s">
        <v>2324</v>
      </c>
      <c r="K1501" s="382" t="s">
        <v>957</v>
      </c>
      <c r="L1501" s="384" t="s">
        <v>5040</v>
      </c>
    </row>
    <row r="1502" spans="1:12">
      <c r="A1502" s="382" t="s">
        <v>5041</v>
      </c>
      <c r="B1502" s="382" t="s">
        <v>5042</v>
      </c>
      <c r="C1502" s="382" t="s">
        <v>407</v>
      </c>
      <c r="D1502" s="382" t="s">
        <v>4219</v>
      </c>
      <c r="F1502" s="383" t="s">
        <v>13</v>
      </c>
      <c r="G1502" s="382" t="s">
        <v>2323</v>
      </c>
      <c r="H1502" s="382" t="s">
        <v>2323</v>
      </c>
      <c r="I1502" s="382" t="s">
        <v>2319</v>
      </c>
      <c r="J1502" s="382" t="s">
        <v>2320</v>
      </c>
      <c r="K1502" s="382" t="s">
        <v>2354</v>
      </c>
      <c r="L1502" s="384" t="s">
        <v>5040</v>
      </c>
    </row>
    <row r="1503" spans="1:12">
      <c r="A1503" s="382" t="s">
        <v>5043</v>
      </c>
      <c r="B1503" s="382" t="s">
        <v>5044</v>
      </c>
      <c r="C1503" s="382" t="s">
        <v>101</v>
      </c>
      <c r="D1503" s="382" t="s">
        <v>4442</v>
      </c>
      <c r="E1503" s="382" t="s">
        <v>24</v>
      </c>
      <c r="F1503" s="383" t="s">
        <v>24</v>
      </c>
      <c r="G1503" s="382" t="s">
        <v>2319</v>
      </c>
      <c r="H1503" s="382" t="s">
        <v>2323</v>
      </c>
      <c r="I1503" s="382" t="s">
        <v>2319</v>
      </c>
      <c r="J1503" s="382" t="s">
        <v>2324</v>
      </c>
      <c r="K1503" s="382" t="s">
        <v>101</v>
      </c>
      <c r="L1503" s="384" t="s">
        <v>5045</v>
      </c>
    </row>
    <row r="1504" spans="1:12">
      <c r="A1504" s="382" t="s">
        <v>1762</v>
      </c>
      <c r="B1504" s="382" t="s">
        <v>1763</v>
      </c>
      <c r="C1504" s="382" t="s">
        <v>1621</v>
      </c>
      <c r="D1504" s="382" t="s">
        <v>4101</v>
      </c>
      <c r="F1504" s="383" t="s">
        <v>13</v>
      </c>
      <c r="G1504" s="382" t="s">
        <v>2323</v>
      </c>
      <c r="H1504" s="382" t="s">
        <v>2323</v>
      </c>
      <c r="I1504" s="382" t="s">
        <v>2319</v>
      </c>
      <c r="J1504" s="382" t="s">
        <v>2324</v>
      </c>
      <c r="K1504" s="382" t="s">
        <v>1621</v>
      </c>
      <c r="L1504" s="384" t="s">
        <v>5040</v>
      </c>
    </row>
    <row r="1505" spans="1:12">
      <c r="A1505" s="382" t="s">
        <v>5046</v>
      </c>
      <c r="B1505" s="382" t="s">
        <v>5047</v>
      </c>
      <c r="C1505" s="382" t="s">
        <v>2336</v>
      </c>
      <c r="D1505" s="382" t="s">
        <v>132</v>
      </c>
      <c r="E1505" s="382" t="s">
        <v>2337</v>
      </c>
      <c r="F1505" s="383" t="s">
        <v>2337</v>
      </c>
      <c r="G1505" s="382" t="s">
        <v>2319</v>
      </c>
      <c r="H1505" s="382" t="s">
        <v>2323</v>
      </c>
      <c r="I1505" s="382" t="s">
        <v>2319</v>
      </c>
      <c r="J1505" s="382" t="s">
        <v>2338</v>
      </c>
      <c r="K1505" s="382" t="s">
        <v>4887</v>
      </c>
      <c r="L1505" s="384" t="s">
        <v>5040</v>
      </c>
    </row>
    <row r="1506" spans="1:12">
      <c r="A1506" s="382" t="s">
        <v>5048</v>
      </c>
      <c r="B1506" s="382" t="s">
        <v>5049</v>
      </c>
      <c r="C1506" s="382" t="s">
        <v>407</v>
      </c>
      <c r="D1506" s="382" t="s">
        <v>220</v>
      </c>
      <c r="F1506" s="383" t="s">
        <v>13</v>
      </c>
      <c r="G1506" s="382" t="s">
        <v>2323</v>
      </c>
      <c r="H1506" s="382" t="s">
        <v>2323</v>
      </c>
      <c r="I1506" s="382" t="s">
        <v>2319</v>
      </c>
      <c r="J1506" s="382" t="s">
        <v>2324</v>
      </c>
      <c r="K1506" s="382" t="s">
        <v>407</v>
      </c>
      <c r="L1506" s="384" t="s">
        <v>5040</v>
      </c>
    </row>
    <row r="1507" spans="1:12">
      <c r="A1507" s="382" t="s">
        <v>5050</v>
      </c>
      <c r="B1507" s="382" t="s">
        <v>5051</v>
      </c>
      <c r="C1507" s="382" t="s">
        <v>101</v>
      </c>
      <c r="D1507" s="382" t="s">
        <v>4442</v>
      </c>
      <c r="F1507" s="383" t="s">
        <v>13</v>
      </c>
      <c r="G1507" s="382" t="s">
        <v>2323</v>
      </c>
      <c r="H1507" s="382" t="s">
        <v>2323</v>
      </c>
      <c r="I1507" s="382" t="s">
        <v>2319</v>
      </c>
      <c r="J1507" s="382" t="s">
        <v>2324</v>
      </c>
      <c r="K1507" s="382" t="s">
        <v>101</v>
      </c>
      <c r="L1507" s="384" t="s">
        <v>5040</v>
      </c>
    </row>
    <row r="1508" spans="1:12">
      <c r="A1508" s="382" t="s">
        <v>5052</v>
      </c>
      <c r="B1508" s="382" t="s">
        <v>5053</v>
      </c>
      <c r="C1508" s="382" t="s">
        <v>590</v>
      </c>
      <c r="D1508" s="382" t="s">
        <v>4101</v>
      </c>
      <c r="F1508" s="383" t="s">
        <v>13</v>
      </c>
      <c r="G1508" s="382" t="s">
        <v>2323</v>
      </c>
      <c r="H1508" s="382" t="s">
        <v>2323</v>
      </c>
      <c r="I1508" s="382" t="s">
        <v>2319</v>
      </c>
      <c r="J1508" s="382" t="s">
        <v>2324</v>
      </c>
      <c r="K1508" s="382" t="s">
        <v>590</v>
      </c>
      <c r="L1508" s="384" t="s">
        <v>5040</v>
      </c>
    </row>
    <row r="1509" spans="1:12">
      <c r="A1509" s="382" t="s">
        <v>5054</v>
      </c>
      <c r="B1509" s="382" t="s">
        <v>5055</v>
      </c>
      <c r="C1509" s="382" t="s">
        <v>1323</v>
      </c>
      <c r="D1509" s="382" t="s">
        <v>4101</v>
      </c>
      <c r="F1509" s="383" t="s">
        <v>13</v>
      </c>
      <c r="G1509" s="382" t="s">
        <v>2323</v>
      </c>
      <c r="H1509" s="382" t="s">
        <v>2323</v>
      </c>
      <c r="I1509" s="382" t="s">
        <v>2319</v>
      </c>
      <c r="J1509" s="382" t="s">
        <v>2324</v>
      </c>
      <c r="K1509" s="382" t="s">
        <v>1323</v>
      </c>
      <c r="L1509" s="384" t="s">
        <v>5045</v>
      </c>
    </row>
    <row r="1510" spans="1:12">
      <c r="A1510" s="382" t="s">
        <v>5056</v>
      </c>
      <c r="B1510" s="382" t="s">
        <v>5057</v>
      </c>
      <c r="C1510" s="382" t="s">
        <v>1846</v>
      </c>
      <c r="D1510" s="382" t="s">
        <v>4442</v>
      </c>
      <c r="F1510" s="383" t="s">
        <v>13</v>
      </c>
      <c r="G1510" s="382" t="s">
        <v>2323</v>
      </c>
      <c r="H1510" s="382" t="s">
        <v>2323</v>
      </c>
      <c r="I1510" s="382" t="s">
        <v>2319</v>
      </c>
      <c r="J1510" s="382" t="s">
        <v>2324</v>
      </c>
      <c r="K1510" s="382" t="s">
        <v>1846</v>
      </c>
      <c r="L1510" s="384" t="s">
        <v>5040</v>
      </c>
    </row>
    <row r="1511" spans="1:12">
      <c r="A1511" s="382" t="s">
        <v>5058</v>
      </c>
      <c r="B1511" s="382" t="s">
        <v>5059</v>
      </c>
      <c r="C1511" s="382" t="s">
        <v>1846</v>
      </c>
      <c r="D1511" s="382" t="s">
        <v>4442</v>
      </c>
      <c r="E1511" s="382" t="s">
        <v>2367</v>
      </c>
      <c r="F1511" s="383" t="s">
        <v>24</v>
      </c>
      <c r="G1511" s="382" t="s">
        <v>2319</v>
      </c>
      <c r="H1511" s="382" t="s">
        <v>2323</v>
      </c>
      <c r="I1511" s="382" t="s">
        <v>2319</v>
      </c>
      <c r="J1511" s="382" t="s">
        <v>2338</v>
      </c>
      <c r="K1511" s="382" t="s">
        <v>1846</v>
      </c>
    </row>
    <row r="1512" spans="1:12">
      <c r="A1512" s="382" t="s">
        <v>5060</v>
      </c>
      <c r="B1512" s="382" t="s">
        <v>5061</v>
      </c>
      <c r="C1512" s="382" t="s">
        <v>1323</v>
      </c>
      <c r="D1512" s="382" t="s">
        <v>4219</v>
      </c>
      <c r="F1512" s="383" t="s">
        <v>13</v>
      </c>
      <c r="G1512" s="382" t="s">
        <v>2323</v>
      </c>
      <c r="H1512" s="382" t="s">
        <v>2323</v>
      </c>
      <c r="I1512" s="382" t="s">
        <v>2319</v>
      </c>
      <c r="J1512" s="382" t="s">
        <v>2324</v>
      </c>
      <c r="K1512" s="382" t="s">
        <v>1323</v>
      </c>
    </row>
    <row r="1513" spans="1:12">
      <c r="A1513" s="382" t="s">
        <v>5062</v>
      </c>
      <c r="B1513" s="382" t="s">
        <v>5063</v>
      </c>
      <c r="C1513" s="382" t="s">
        <v>810</v>
      </c>
      <c r="D1513" s="382" t="s">
        <v>4219</v>
      </c>
      <c r="F1513" s="383" t="s">
        <v>13</v>
      </c>
      <c r="G1513" s="382" t="s">
        <v>2323</v>
      </c>
      <c r="H1513" s="382" t="s">
        <v>2323</v>
      </c>
      <c r="I1513" s="382" t="s">
        <v>2319</v>
      </c>
      <c r="J1513" s="382" t="s">
        <v>2320</v>
      </c>
      <c r="K1513" s="382" t="s">
        <v>2330</v>
      </c>
      <c r="L1513" s="384" t="s">
        <v>5040</v>
      </c>
    </row>
    <row r="1514" spans="1:12">
      <c r="A1514" s="382" t="s">
        <v>5064</v>
      </c>
      <c r="B1514" s="382" t="s">
        <v>5065</v>
      </c>
      <c r="C1514" s="382" t="s">
        <v>407</v>
      </c>
      <c r="D1514" s="382" t="s">
        <v>4219</v>
      </c>
      <c r="F1514" s="383" t="s">
        <v>13</v>
      </c>
      <c r="G1514" s="382" t="s">
        <v>2323</v>
      </c>
      <c r="H1514" s="382" t="s">
        <v>2323</v>
      </c>
      <c r="I1514" s="382" t="s">
        <v>2319</v>
      </c>
      <c r="J1514" s="382" t="s">
        <v>2320</v>
      </c>
      <c r="K1514" s="382" t="s">
        <v>2354</v>
      </c>
      <c r="L1514" s="384" t="s">
        <v>5040</v>
      </c>
    </row>
    <row r="1515" spans="1:12">
      <c r="A1515" s="382" t="s">
        <v>287</v>
      </c>
      <c r="B1515" s="382" t="s">
        <v>288</v>
      </c>
      <c r="C1515" s="382" t="s">
        <v>101</v>
      </c>
      <c r="D1515" s="382" t="s">
        <v>4442</v>
      </c>
      <c r="F1515" s="383" t="s">
        <v>13</v>
      </c>
      <c r="G1515" s="382" t="s">
        <v>2323</v>
      </c>
      <c r="H1515" s="382" t="s">
        <v>2323</v>
      </c>
      <c r="I1515" s="382" t="s">
        <v>2319</v>
      </c>
      <c r="J1515" s="382" t="s">
        <v>2324</v>
      </c>
      <c r="K1515" s="382" t="s">
        <v>101</v>
      </c>
      <c r="L1515" s="384" t="s">
        <v>5040</v>
      </c>
    </row>
    <row r="1516" spans="1:12">
      <c r="A1516" s="382" t="s">
        <v>5066</v>
      </c>
      <c r="B1516" s="382" t="s">
        <v>5067</v>
      </c>
      <c r="C1516" s="382" t="s">
        <v>1253</v>
      </c>
      <c r="D1516" s="382" t="s">
        <v>4219</v>
      </c>
      <c r="F1516" s="383" t="s">
        <v>13</v>
      </c>
      <c r="G1516" s="382" t="s">
        <v>2323</v>
      </c>
      <c r="H1516" s="382" t="s">
        <v>2323</v>
      </c>
      <c r="I1516" s="382" t="s">
        <v>2319</v>
      </c>
      <c r="J1516" s="382" t="s">
        <v>2324</v>
      </c>
      <c r="K1516" s="382" t="s">
        <v>1253</v>
      </c>
      <c r="L1516" s="384" t="s">
        <v>5040</v>
      </c>
    </row>
    <row r="1517" spans="1:12">
      <c r="A1517" s="382" t="s">
        <v>5068</v>
      </c>
      <c r="B1517" s="382" t="s">
        <v>5069</v>
      </c>
      <c r="C1517" s="382" t="s">
        <v>407</v>
      </c>
      <c r="D1517" s="382" t="s">
        <v>4219</v>
      </c>
      <c r="F1517" s="383" t="s">
        <v>13</v>
      </c>
      <c r="G1517" s="382" t="s">
        <v>2323</v>
      </c>
      <c r="H1517" s="382" t="s">
        <v>2323</v>
      </c>
      <c r="I1517" s="382" t="s">
        <v>2319</v>
      </c>
      <c r="J1517" s="382" t="s">
        <v>2320</v>
      </c>
      <c r="K1517" s="382" t="s">
        <v>2354</v>
      </c>
      <c r="L1517" s="384" t="s">
        <v>5040</v>
      </c>
    </row>
    <row r="1518" spans="1:12">
      <c r="A1518" s="382" t="s">
        <v>5070</v>
      </c>
      <c r="B1518" s="382" t="s">
        <v>5071</v>
      </c>
      <c r="C1518" s="382" t="s">
        <v>1621</v>
      </c>
      <c r="D1518" s="382" t="s">
        <v>352</v>
      </c>
      <c r="F1518" s="383" t="s">
        <v>13</v>
      </c>
      <c r="G1518" s="382" t="s">
        <v>2323</v>
      </c>
      <c r="H1518" s="382" t="s">
        <v>2323</v>
      </c>
      <c r="I1518" s="382" t="s">
        <v>2319</v>
      </c>
      <c r="J1518" s="382" t="s">
        <v>2324</v>
      </c>
      <c r="K1518" s="382" t="s">
        <v>1621</v>
      </c>
    </row>
    <row r="1519" spans="1:12">
      <c r="A1519" s="382" t="s">
        <v>5072</v>
      </c>
      <c r="B1519" s="382" t="s">
        <v>5073</v>
      </c>
      <c r="C1519" s="382" t="s">
        <v>1253</v>
      </c>
      <c r="D1519" s="382" t="s">
        <v>4442</v>
      </c>
      <c r="F1519" s="383" t="s">
        <v>13</v>
      </c>
      <c r="G1519" s="382" t="s">
        <v>2323</v>
      </c>
      <c r="H1519" s="382" t="s">
        <v>2323</v>
      </c>
      <c r="I1519" s="382" t="s">
        <v>2319</v>
      </c>
      <c r="J1519" s="382" t="s">
        <v>2324</v>
      </c>
      <c r="K1519" s="382" t="s">
        <v>1253</v>
      </c>
      <c r="L1519" s="384" t="s">
        <v>5040</v>
      </c>
    </row>
    <row r="1520" spans="1:12">
      <c r="A1520" s="382" t="s">
        <v>2139</v>
      </c>
      <c r="B1520" s="382" t="s">
        <v>2140</v>
      </c>
      <c r="C1520" s="382" t="s">
        <v>1846</v>
      </c>
      <c r="D1520" s="382" t="s">
        <v>132</v>
      </c>
      <c r="F1520" s="383" t="s">
        <v>13</v>
      </c>
      <c r="G1520" s="382" t="s">
        <v>2323</v>
      </c>
      <c r="H1520" s="382" t="s">
        <v>2323</v>
      </c>
      <c r="I1520" s="382" t="s">
        <v>2319</v>
      </c>
      <c r="J1520" s="382" t="s">
        <v>2324</v>
      </c>
      <c r="K1520" s="382" t="s">
        <v>1846</v>
      </c>
      <c r="L1520" s="384" t="s">
        <v>5040</v>
      </c>
    </row>
    <row r="1521" spans="1:12">
      <c r="A1521" s="382" t="s">
        <v>5074</v>
      </c>
      <c r="B1521" s="382" t="s">
        <v>5075</v>
      </c>
      <c r="C1521" s="382" t="s">
        <v>407</v>
      </c>
      <c r="D1521" s="382" t="s">
        <v>352</v>
      </c>
      <c r="F1521" s="383" t="s">
        <v>13</v>
      </c>
      <c r="G1521" s="382" t="s">
        <v>2323</v>
      </c>
      <c r="H1521" s="382" t="s">
        <v>2323</v>
      </c>
      <c r="I1521" s="382" t="s">
        <v>2319</v>
      </c>
      <c r="J1521" s="382" t="s">
        <v>2324</v>
      </c>
      <c r="K1521" s="382" t="s">
        <v>407</v>
      </c>
      <c r="L1521" s="384" t="s">
        <v>5040</v>
      </c>
    </row>
    <row r="1522" spans="1:12">
      <c r="A1522" s="382" t="s">
        <v>5076</v>
      </c>
      <c r="B1522" s="382" t="s">
        <v>5077</v>
      </c>
      <c r="C1522" s="382" t="s">
        <v>1846</v>
      </c>
      <c r="D1522" s="382" t="s">
        <v>4101</v>
      </c>
      <c r="F1522" s="383" t="s">
        <v>13</v>
      </c>
      <c r="G1522" s="382" t="s">
        <v>2323</v>
      </c>
      <c r="H1522" s="382" t="s">
        <v>2323</v>
      </c>
      <c r="I1522" s="382" t="s">
        <v>2319</v>
      </c>
      <c r="J1522" s="382" t="s">
        <v>2324</v>
      </c>
      <c r="K1522" s="382" t="s">
        <v>1846</v>
      </c>
      <c r="L1522" s="384" t="s">
        <v>5040</v>
      </c>
    </row>
    <row r="1523" spans="1:12">
      <c r="A1523" s="382" t="s">
        <v>5078</v>
      </c>
      <c r="B1523" s="382" t="s">
        <v>5079</v>
      </c>
      <c r="C1523" s="382" t="s">
        <v>407</v>
      </c>
      <c r="D1523" s="382" t="s">
        <v>4219</v>
      </c>
      <c r="F1523" s="383" t="s">
        <v>13</v>
      </c>
      <c r="G1523" s="382" t="s">
        <v>2323</v>
      </c>
      <c r="H1523" s="382" t="s">
        <v>2323</v>
      </c>
      <c r="I1523" s="382" t="s">
        <v>2319</v>
      </c>
      <c r="J1523" s="382" t="s">
        <v>2320</v>
      </c>
      <c r="K1523" s="382" t="s">
        <v>2354</v>
      </c>
      <c r="L1523" s="384" t="s">
        <v>5040</v>
      </c>
    </row>
    <row r="1524" spans="1:12">
      <c r="A1524" s="382" t="s">
        <v>5080</v>
      </c>
      <c r="B1524" s="382" t="s">
        <v>5081</v>
      </c>
      <c r="C1524" s="382" t="s">
        <v>957</v>
      </c>
      <c r="D1524" s="382" t="s">
        <v>220</v>
      </c>
      <c r="F1524" s="383" t="s">
        <v>13</v>
      </c>
      <c r="G1524" s="382" t="s">
        <v>2323</v>
      </c>
      <c r="H1524" s="382" t="s">
        <v>2323</v>
      </c>
      <c r="I1524" s="382" t="s">
        <v>2319</v>
      </c>
      <c r="J1524" s="382" t="s">
        <v>2324</v>
      </c>
      <c r="K1524" s="382" t="s">
        <v>957</v>
      </c>
      <c r="L1524" s="384" t="s">
        <v>5040</v>
      </c>
    </row>
    <row r="1525" spans="1:12">
      <c r="A1525" s="382" t="s">
        <v>5082</v>
      </c>
      <c r="B1525" s="382" t="s">
        <v>5083</v>
      </c>
      <c r="C1525" s="382" t="s">
        <v>957</v>
      </c>
      <c r="D1525" s="382" t="s">
        <v>4219</v>
      </c>
      <c r="F1525" s="383" t="s">
        <v>13</v>
      </c>
      <c r="G1525" s="382" t="s">
        <v>2323</v>
      </c>
      <c r="H1525" s="382" t="s">
        <v>2323</v>
      </c>
      <c r="I1525" s="382" t="s">
        <v>2319</v>
      </c>
      <c r="J1525" s="382" t="s">
        <v>2324</v>
      </c>
      <c r="K1525" s="382" t="s">
        <v>957</v>
      </c>
      <c r="L1525" s="384" t="s">
        <v>5040</v>
      </c>
    </row>
    <row r="1526" spans="1:12">
      <c r="A1526" s="382" t="s">
        <v>5084</v>
      </c>
      <c r="B1526" s="382" t="s">
        <v>5085</v>
      </c>
      <c r="C1526" s="382" t="s">
        <v>101</v>
      </c>
      <c r="D1526" s="382" t="s">
        <v>4219</v>
      </c>
      <c r="F1526" s="383" t="s">
        <v>13</v>
      </c>
      <c r="G1526" s="382" t="s">
        <v>2323</v>
      </c>
      <c r="H1526" s="382" t="s">
        <v>2323</v>
      </c>
      <c r="I1526" s="382" t="s">
        <v>2319</v>
      </c>
      <c r="J1526" s="382" t="s">
        <v>2324</v>
      </c>
      <c r="K1526" s="382" t="s">
        <v>101</v>
      </c>
      <c r="L1526" s="384" t="s">
        <v>5045</v>
      </c>
    </row>
    <row r="1527" spans="1:12">
      <c r="A1527" s="382" t="s">
        <v>1079</v>
      </c>
      <c r="B1527" s="382" t="s">
        <v>1080</v>
      </c>
      <c r="C1527" s="382" t="s">
        <v>957</v>
      </c>
      <c r="D1527" s="382" t="s">
        <v>853</v>
      </c>
      <c r="F1527" s="383" t="s">
        <v>13</v>
      </c>
      <c r="G1527" s="382" t="s">
        <v>2323</v>
      </c>
      <c r="H1527" s="382" t="s">
        <v>2323</v>
      </c>
      <c r="I1527" s="382" t="s">
        <v>2319</v>
      </c>
      <c r="J1527" s="382" t="s">
        <v>2320</v>
      </c>
      <c r="K1527" s="382" t="s">
        <v>2354</v>
      </c>
      <c r="L1527" s="384" t="s">
        <v>5045</v>
      </c>
    </row>
    <row r="1528" spans="1:12">
      <c r="A1528" s="382" t="s">
        <v>5086</v>
      </c>
      <c r="B1528" s="382" t="s">
        <v>5087</v>
      </c>
      <c r="C1528" s="382" t="s">
        <v>590</v>
      </c>
      <c r="D1528" s="382" t="s">
        <v>2333</v>
      </c>
      <c r="F1528" s="383" t="s">
        <v>13</v>
      </c>
      <c r="G1528" s="382" t="s">
        <v>2323</v>
      </c>
      <c r="H1528" s="382" t="s">
        <v>2323</v>
      </c>
      <c r="I1528" s="382" t="s">
        <v>2319</v>
      </c>
      <c r="J1528" s="382" t="s">
        <v>2324</v>
      </c>
      <c r="K1528" s="382" t="s">
        <v>590</v>
      </c>
    </row>
    <row r="1529" spans="1:12">
      <c r="A1529" s="382" t="s">
        <v>5088</v>
      </c>
      <c r="B1529" s="382" t="s">
        <v>5089</v>
      </c>
      <c r="C1529" s="382" t="s">
        <v>1621</v>
      </c>
      <c r="D1529" s="382" t="s">
        <v>2333</v>
      </c>
      <c r="F1529" s="383" t="s">
        <v>13</v>
      </c>
      <c r="G1529" s="382" t="s">
        <v>2323</v>
      </c>
      <c r="H1529" s="382" t="s">
        <v>2323</v>
      </c>
      <c r="I1529" s="382" t="s">
        <v>2319</v>
      </c>
      <c r="J1529" s="382" t="s">
        <v>2324</v>
      </c>
      <c r="K1529" s="382" t="s">
        <v>1621</v>
      </c>
      <c r="L1529" s="384" t="s">
        <v>5045</v>
      </c>
    </row>
    <row r="1530" spans="1:12">
      <c r="A1530" s="382" t="s">
        <v>5090</v>
      </c>
      <c r="B1530" s="382" t="s">
        <v>5091</v>
      </c>
      <c r="C1530" s="382" t="s">
        <v>1253</v>
      </c>
      <c r="D1530" s="382" t="s">
        <v>4219</v>
      </c>
      <c r="F1530" s="383" t="s">
        <v>13</v>
      </c>
      <c r="G1530" s="382" t="s">
        <v>2323</v>
      </c>
      <c r="H1530" s="382" t="s">
        <v>2323</v>
      </c>
      <c r="I1530" s="382" t="s">
        <v>2319</v>
      </c>
      <c r="J1530" s="382" t="s">
        <v>2324</v>
      </c>
      <c r="K1530" s="382" t="s">
        <v>1253</v>
      </c>
      <c r="L1530" s="384" t="s">
        <v>5045</v>
      </c>
    </row>
    <row r="1531" spans="1:12">
      <c r="A1531" s="382" t="s">
        <v>5092</v>
      </c>
      <c r="B1531" s="382" t="s">
        <v>5093</v>
      </c>
      <c r="C1531" s="382" t="s">
        <v>354</v>
      </c>
      <c r="D1531" s="382" t="s">
        <v>352</v>
      </c>
      <c r="F1531" s="383" t="s">
        <v>13</v>
      </c>
      <c r="G1531" s="382" t="s">
        <v>2323</v>
      </c>
      <c r="H1531" s="382" t="s">
        <v>2323</v>
      </c>
      <c r="I1531" s="382" t="s">
        <v>2319</v>
      </c>
      <c r="J1531" s="382" t="s">
        <v>2324</v>
      </c>
      <c r="K1531" s="382" t="s">
        <v>354</v>
      </c>
      <c r="L1531" s="384" t="s">
        <v>5045</v>
      </c>
    </row>
    <row r="1532" spans="1:12">
      <c r="A1532" s="382" t="s">
        <v>5094</v>
      </c>
      <c r="B1532" s="382" t="s">
        <v>5095</v>
      </c>
      <c r="C1532" s="382" t="s">
        <v>957</v>
      </c>
      <c r="D1532" s="382" t="s">
        <v>4101</v>
      </c>
      <c r="F1532" s="383" t="s">
        <v>13</v>
      </c>
      <c r="G1532" s="382" t="s">
        <v>2323</v>
      </c>
      <c r="H1532" s="382" t="s">
        <v>2323</v>
      </c>
      <c r="I1532" s="382" t="s">
        <v>2319</v>
      </c>
      <c r="J1532" s="382" t="s">
        <v>2324</v>
      </c>
      <c r="K1532" s="382" t="s">
        <v>957</v>
      </c>
      <c r="L1532" s="384" t="s">
        <v>5045</v>
      </c>
    </row>
    <row r="1533" spans="1:12">
      <c r="A1533" s="382" t="s">
        <v>5096</v>
      </c>
      <c r="B1533" s="382" t="s">
        <v>5097</v>
      </c>
      <c r="C1533" s="382" t="s">
        <v>2336</v>
      </c>
      <c r="D1533" s="382" t="s">
        <v>2333</v>
      </c>
      <c r="E1533" s="382" t="s">
        <v>2337</v>
      </c>
      <c r="F1533" s="383" t="s">
        <v>2337</v>
      </c>
      <c r="G1533" s="382" t="s">
        <v>2319</v>
      </c>
      <c r="H1533" s="382" t="s">
        <v>2323</v>
      </c>
      <c r="I1533" s="382" t="s">
        <v>2319</v>
      </c>
      <c r="J1533" s="382" t="s">
        <v>2338</v>
      </c>
      <c r="K1533" s="382" t="s">
        <v>4887</v>
      </c>
    </row>
    <row r="1534" spans="1:12">
      <c r="A1534" s="382" t="s">
        <v>5098</v>
      </c>
      <c r="B1534" s="382" t="s">
        <v>5099</v>
      </c>
      <c r="C1534" s="382" t="s">
        <v>957</v>
      </c>
      <c r="D1534" s="382" t="s">
        <v>4442</v>
      </c>
      <c r="F1534" s="383" t="s">
        <v>13</v>
      </c>
      <c r="G1534" s="382" t="s">
        <v>2323</v>
      </c>
      <c r="H1534" s="382" t="s">
        <v>2323</v>
      </c>
      <c r="I1534" s="382" t="s">
        <v>2319</v>
      </c>
      <c r="J1534" s="382" t="s">
        <v>2324</v>
      </c>
      <c r="K1534" s="382" t="s">
        <v>957</v>
      </c>
      <c r="L1534" s="384" t="s">
        <v>5045</v>
      </c>
    </row>
    <row r="1535" spans="1:12">
      <c r="A1535" s="382" t="s">
        <v>5100</v>
      </c>
      <c r="B1535" s="382" t="s">
        <v>5101</v>
      </c>
      <c r="C1535" s="382" t="s">
        <v>1621</v>
      </c>
      <c r="D1535" s="382" t="s">
        <v>5102</v>
      </c>
      <c r="F1535" s="383" t="s">
        <v>13</v>
      </c>
      <c r="G1535" s="382" t="s">
        <v>2323</v>
      </c>
      <c r="H1535" s="382" t="s">
        <v>2323</v>
      </c>
      <c r="I1535" s="382" t="s">
        <v>2319</v>
      </c>
      <c r="J1535" s="382" t="s">
        <v>2324</v>
      </c>
      <c r="K1535" s="382" t="s">
        <v>1621</v>
      </c>
      <c r="L1535" s="384" t="s">
        <v>5045</v>
      </c>
    </row>
    <row r="1536" spans="1:12">
      <c r="A1536" s="382" t="s">
        <v>1767</v>
      </c>
      <c r="B1536" s="382" t="s">
        <v>1768</v>
      </c>
      <c r="C1536" s="382" t="s">
        <v>1621</v>
      </c>
      <c r="D1536" s="382" t="s">
        <v>4101</v>
      </c>
      <c r="F1536" s="383" t="s">
        <v>13</v>
      </c>
      <c r="G1536" s="382" t="s">
        <v>2323</v>
      </c>
      <c r="H1536" s="382" t="s">
        <v>2323</v>
      </c>
      <c r="I1536" s="382" t="s">
        <v>2319</v>
      </c>
      <c r="J1536" s="382" t="s">
        <v>2324</v>
      </c>
      <c r="K1536" s="382" t="s">
        <v>1621</v>
      </c>
      <c r="L1536" s="384" t="s">
        <v>5045</v>
      </c>
    </row>
    <row r="1537" spans="1:12">
      <c r="A1537" s="382" t="s">
        <v>5103</v>
      </c>
      <c r="B1537" s="382" t="s">
        <v>5104</v>
      </c>
      <c r="C1537" s="382" t="s">
        <v>957</v>
      </c>
      <c r="D1537" s="382" t="s">
        <v>4101</v>
      </c>
      <c r="F1537" s="383" t="s">
        <v>13</v>
      </c>
      <c r="G1537" s="382" t="s">
        <v>2323</v>
      </c>
      <c r="H1537" s="382" t="s">
        <v>2323</v>
      </c>
      <c r="I1537" s="382" t="s">
        <v>2319</v>
      </c>
      <c r="J1537" s="382" t="s">
        <v>2324</v>
      </c>
      <c r="K1537" s="382" t="s">
        <v>957</v>
      </c>
      <c r="L1537" s="384" t="s">
        <v>5045</v>
      </c>
    </row>
    <row r="1538" spans="1:12">
      <c r="A1538" s="382" t="s">
        <v>5105</v>
      </c>
      <c r="B1538" s="382" t="s">
        <v>5106</v>
      </c>
      <c r="C1538" s="382" t="s">
        <v>1621</v>
      </c>
      <c r="D1538" s="382" t="s">
        <v>4219</v>
      </c>
      <c r="F1538" s="383" t="s">
        <v>13</v>
      </c>
      <c r="G1538" s="382" t="s">
        <v>2323</v>
      </c>
      <c r="H1538" s="382" t="s">
        <v>2323</v>
      </c>
      <c r="I1538" s="382" t="s">
        <v>2319</v>
      </c>
      <c r="J1538" s="382" t="s">
        <v>2324</v>
      </c>
      <c r="K1538" s="382" t="s">
        <v>1621</v>
      </c>
      <c r="L1538" s="384" t="s">
        <v>5045</v>
      </c>
    </row>
    <row r="1539" spans="1:12">
      <c r="A1539" s="382" t="s">
        <v>5107</v>
      </c>
      <c r="B1539" s="382" t="s">
        <v>5108</v>
      </c>
      <c r="C1539" s="382" t="s">
        <v>407</v>
      </c>
      <c r="D1539" s="382" t="s">
        <v>4219</v>
      </c>
      <c r="F1539" s="383" t="s">
        <v>13</v>
      </c>
      <c r="G1539" s="382" t="s">
        <v>2323</v>
      </c>
      <c r="H1539" s="382" t="s">
        <v>2323</v>
      </c>
      <c r="I1539" s="382" t="s">
        <v>2319</v>
      </c>
      <c r="J1539" s="382" t="s">
        <v>2324</v>
      </c>
      <c r="K1539" s="382" t="s">
        <v>407</v>
      </c>
      <c r="L1539" s="384" t="s">
        <v>5045</v>
      </c>
    </row>
    <row r="1540" spans="1:12">
      <c r="A1540" s="382" t="s">
        <v>5109</v>
      </c>
      <c r="B1540" s="382" t="s">
        <v>5110</v>
      </c>
      <c r="C1540" s="382" t="s">
        <v>1846</v>
      </c>
      <c r="D1540" s="382" t="s">
        <v>132</v>
      </c>
      <c r="F1540" s="383" t="s">
        <v>13</v>
      </c>
      <c r="G1540" s="382" t="s">
        <v>2323</v>
      </c>
      <c r="H1540" s="382" t="s">
        <v>2323</v>
      </c>
      <c r="I1540" s="382" t="s">
        <v>2319</v>
      </c>
      <c r="J1540" s="382" t="s">
        <v>2324</v>
      </c>
      <c r="K1540" s="382" t="s">
        <v>1846</v>
      </c>
    </row>
    <row r="1541" spans="1:12">
      <c r="A1541" s="382" t="s">
        <v>1427</v>
      </c>
      <c r="B1541" s="382" t="s">
        <v>1428</v>
      </c>
      <c r="C1541" s="382" t="s">
        <v>1323</v>
      </c>
      <c r="D1541" s="382" t="s">
        <v>132</v>
      </c>
      <c r="F1541" s="383" t="s">
        <v>13</v>
      </c>
      <c r="G1541" s="382" t="s">
        <v>2323</v>
      </c>
      <c r="H1541" s="382" t="s">
        <v>2323</v>
      </c>
      <c r="I1541" s="382" t="s">
        <v>2319</v>
      </c>
      <c r="J1541" s="382" t="s">
        <v>2324</v>
      </c>
      <c r="K1541" s="382" t="s">
        <v>1846</v>
      </c>
      <c r="L1541" s="384" t="s">
        <v>5045</v>
      </c>
    </row>
    <row r="1542" spans="1:12">
      <c r="A1542" s="382" t="s">
        <v>902</v>
      </c>
      <c r="B1542" s="382" t="s">
        <v>903</v>
      </c>
      <c r="C1542" s="382" t="s">
        <v>810</v>
      </c>
      <c r="D1542" s="382" t="s">
        <v>4219</v>
      </c>
      <c r="F1542" s="383" t="s">
        <v>13</v>
      </c>
      <c r="G1542" s="382" t="s">
        <v>2323</v>
      </c>
      <c r="H1542" s="382" t="s">
        <v>2323</v>
      </c>
      <c r="I1542" s="382" t="s">
        <v>2319</v>
      </c>
      <c r="J1542" s="382" t="s">
        <v>2324</v>
      </c>
      <c r="K1542" s="382" t="s">
        <v>810</v>
      </c>
      <c r="L1542" s="384" t="s">
        <v>5045</v>
      </c>
    </row>
    <row r="1543" spans="1:12">
      <c r="A1543" s="382" t="s">
        <v>5111</v>
      </c>
      <c r="B1543" s="382" t="s">
        <v>5112</v>
      </c>
      <c r="C1543" s="382" t="s">
        <v>1846</v>
      </c>
      <c r="D1543" s="382" t="s">
        <v>132</v>
      </c>
      <c r="E1543" s="382" t="s">
        <v>2367</v>
      </c>
      <c r="F1543" s="383" t="s">
        <v>24</v>
      </c>
      <c r="G1543" s="382" t="s">
        <v>2319</v>
      </c>
      <c r="H1543" s="382" t="s">
        <v>2323</v>
      </c>
      <c r="I1543" s="382" t="s">
        <v>2319</v>
      </c>
      <c r="J1543" s="382" t="s">
        <v>2338</v>
      </c>
      <c r="K1543" s="382" t="s">
        <v>1846</v>
      </c>
      <c r="L1543" s="384" t="s">
        <v>5045</v>
      </c>
    </row>
    <row r="1544" spans="1:12">
      <c r="A1544" s="382" t="s">
        <v>5113</v>
      </c>
      <c r="B1544" s="382" t="s">
        <v>5114</v>
      </c>
      <c r="C1544" s="382" t="s">
        <v>1253</v>
      </c>
      <c r="D1544" s="382" t="s">
        <v>4442</v>
      </c>
      <c r="F1544" s="383" t="s">
        <v>13</v>
      </c>
      <c r="G1544" s="382" t="s">
        <v>2323</v>
      </c>
      <c r="H1544" s="382" t="s">
        <v>2323</v>
      </c>
      <c r="I1544" s="382" t="s">
        <v>2319</v>
      </c>
      <c r="J1544" s="382" t="s">
        <v>2324</v>
      </c>
      <c r="K1544" s="382" t="s">
        <v>1253</v>
      </c>
      <c r="L1544" s="384" t="s">
        <v>5045</v>
      </c>
    </row>
    <row r="1545" spans="1:12">
      <c r="A1545" s="382" t="s">
        <v>5115</v>
      </c>
      <c r="B1545" s="382" t="s">
        <v>5116</v>
      </c>
      <c r="C1545" s="382" t="s">
        <v>1621</v>
      </c>
      <c r="D1545" s="382" t="s">
        <v>4101</v>
      </c>
      <c r="F1545" s="383" t="s">
        <v>13</v>
      </c>
      <c r="G1545" s="382" t="s">
        <v>2323</v>
      </c>
      <c r="H1545" s="382" t="s">
        <v>2323</v>
      </c>
      <c r="I1545" s="382" t="s">
        <v>2319</v>
      </c>
      <c r="J1545" s="382" t="s">
        <v>2324</v>
      </c>
      <c r="K1545" s="382" t="s">
        <v>1621</v>
      </c>
    </row>
    <row r="1546" spans="1:12">
      <c r="A1546" s="382" t="s">
        <v>5117</v>
      </c>
      <c r="B1546" s="382" t="s">
        <v>5118</v>
      </c>
      <c r="C1546" s="382" t="s">
        <v>1621</v>
      </c>
      <c r="D1546" s="382" t="s">
        <v>4746</v>
      </c>
      <c r="F1546" s="383" t="s">
        <v>13</v>
      </c>
      <c r="G1546" s="382" t="s">
        <v>2323</v>
      </c>
      <c r="H1546" s="382" t="s">
        <v>2323</v>
      </c>
      <c r="I1546" s="382" t="s">
        <v>2319</v>
      </c>
      <c r="J1546" s="382" t="s">
        <v>2324</v>
      </c>
      <c r="K1546" s="382" t="s">
        <v>1621</v>
      </c>
      <c r="L1546" s="384" t="s">
        <v>5045</v>
      </c>
    </row>
    <row r="1547" spans="1:12">
      <c r="A1547" s="382" t="s">
        <v>5119</v>
      </c>
      <c r="B1547" s="382" t="s">
        <v>5120</v>
      </c>
      <c r="C1547" s="382" t="s">
        <v>544</v>
      </c>
      <c r="D1547" s="382" t="s">
        <v>132</v>
      </c>
      <c r="F1547" s="383" t="s">
        <v>13</v>
      </c>
      <c r="G1547" s="382" t="s">
        <v>2323</v>
      </c>
      <c r="H1547" s="382" t="s">
        <v>2323</v>
      </c>
      <c r="I1547" s="382" t="s">
        <v>2319</v>
      </c>
      <c r="J1547" s="382" t="s">
        <v>2324</v>
      </c>
      <c r="K1547" s="382" t="s">
        <v>544</v>
      </c>
      <c r="L1547" s="384" t="s">
        <v>5045</v>
      </c>
    </row>
    <row r="1548" spans="1:12">
      <c r="A1548" s="382" t="s">
        <v>5121</v>
      </c>
      <c r="B1548" s="382" t="s">
        <v>5122</v>
      </c>
      <c r="C1548" s="382" t="s">
        <v>957</v>
      </c>
      <c r="D1548" s="382" t="s">
        <v>4101</v>
      </c>
      <c r="F1548" s="383" t="s">
        <v>13</v>
      </c>
      <c r="G1548" s="382" t="s">
        <v>2323</v>
      </c>
      <c r="H1548" s="382" t="s">
        <v>2323</v>
      </c>
      <c r="I1548" s="382" t="s">
        <v>2319</v>
      </c>
      <c r="J1548" s="382" t="s">
        <v>2320</v>
      </c>
      <c r="K1548" s="382" t="s">
        <v>2354</v>
      </c>
      <c r="L1548" s="384" t="s">
        <v>5045</v>
      </c>
    </row>
    <row r="1549" spans="1:12">
      <c r="A1549" s="382" t="s">
        <v>493</v>
      </c>
      <c r="B1549" s="382" t="s">
        <v>494</v>
      </c>
      <c r="C1549" s="382" t="s">
        <v>407</v>
      </c>
      <c r="D1549" s="382" t="s">
        <v>4746</v>
      </c>
      <c r="E1549" s="382" t="s">
        <v>24</v>
      </c>
      <c r="F1549" s="383" t="s">
        <v>24</v>
      </c>
      <c r="G1549" s="382" t="s">
        <v>2319</v>
      </c>
      <c r="H1549" s="382" t="s">
        <v>2323</v>
      </c>
      <c r="I1549" s="382" t="s">
        <v>2319</v>
      </c>
      <c r="J1549" s="382" t="s">
        <v>2324</v>
      </c>
      <c r="K1549" s="382" t="s">
        <v>407</v>
      </c>
    </row>
    <row r="1550" spans="1:12">
      <c r="A1550" s="382" t="s">
        <v>5123</v>
      </c>
      <c r="B1550" s="382" t="s">
        <v>5124</v>
      </c>
      <c r="C1550" s="382" t="s">
        <v>957</v>
      </c>
      <c r="D1550" s="382" t="s">
        <v>4219</v>
      </c>
      <c r="F1550" s="383" t="s">
        <v>13</v>
      </c>
      <c r="G1550" s="382" t="s">
        <v>2323</v>
      </c>
      <c r="H1550" s="382" t="s">
        <v>2323</v>
      </c>
      <c r="I1550" s="382" t="s">
        <v>2319</v>
      </c>
      <c r="J1550" s="382" t="s">
        <v>2320</v>
      </c>
      <c r="K1550" s="382" t="s">
        <v>2354</v>
      </c>
      <c r="L1550" s="384" t="s">
        <v>5045</v>
      </c>
    </row>
    <row r="1551" spans="1:12">
      <c r="A1551" s="382" t="s">
        <v>5125</v>
      </c>
      <c r="B1551" s="382" t="s">
        <v>5126</v>
      </c>
      <c r="C1551" s="382" t="s">
        <v>810</v>
      </c>
      <c r="D1551" s="382" t="s">
        <v>132</v>
      </c>
      <c r="F1551" s="383" t="s">
        <v>13</v>
      </c>
      <c r="G1551" s="382" t="s">
        <v>2323</v>
      </c>
      <c r="H1551" s="382" t="s">
        <v>2323</v>
      </c>
      <c r="I1551" s="382" t="s">
        <v>2319</v>
      </c>
      <c r="J1551" s="382" t="s">
        <v>2324</v>
      </c>
      <c r="K1551" s="382" t="s">
        <v>810</v>
      </c>
      <c r="L1551" s="384" t="s">
        <v>5045</v>
      </c>
    </row>
    <row r="1552" spans="1:12">
      <c r="A1552" s="382" t="s">
        <v>5127</v>
      </c>
      <c r="B1552" s="382" t="s">
        <v>5128</v>
      </c>
      <c r="C1552" s="382" t="s">
        <v>1621</v>
      </c>
      <c r="D1552" s="382" t="s">
        <v>352</v>
      </c>
      <c r="F1552" s="383" t="s">
        <v>13</v>
      </c>
      <c r="G1552" s="382" t="s">
        <v>2323</v>
      </c>
      <c r="H1552" s="382" t="s">
        <v>2323</v>
      </c>
      <c r="I1552" s="382" t="s">
        <v>2319</v>
      </c>
      <c r="J1552" s="382" t="s">
        <v>2324</v>
      </c>
      <c r="K1552" s="382" t="s">
        <v>1621</v>
      </c>
      <c r="L1552" s="384" t="s">
        <v>5045</v>
      </c>
    </row>
    <row r="1553" spans="1:12">
      <c r="A1553" s="382" t="s">
        <v>5129</v>
      </c>
      <c r="B1553" s="382" t="s">
        <v>5130</v>
      </c>
      <c r="C1553" s="382" t="s">
        <v>407</v>
      </c>
      <c r="D1553" s="382" t="s">
        <v>4746</v>
      </c>
      <c r="E1553" s="382" t="s">
        <v>24</v>
      </c>
      <c r="F1553" s="383" t="s">
        <v>24</v>
      </c>
      <c r="G1553" s="382" t="s">
        <v>2319</v>
      </c>
      <c r="H1553" s="382" t="s">
        <v>2323</v>
      </c>
      <c r="I1553" s="382" t="s">
        <v>2319</v>
      </c>
      <c r="J1553" s="382" t="s">
        <v>2324</v>
      </c>
      <c r="K1553" s="382" t="s">
        <v>407</v>
      </c>
    </row>
    <row r="1554" spans="1:12">
      <c r="A1554" s="382" t="s">
        <v>5131</v>
      </c>
      <c r="B1554" s="382" t="s">
        <v>5132</v>
      </c>
      <c r="C1554" s="382" t="s">
        <v>1323</v>
      </c>
      <c r="D1554" s="382" t="s">
        <v>4101</v>
      </c>
      <c r="F1554" s="383" t="s">
        <v>13</v>
      </c>
      <c r="G1554" s="382" t="s">
        <v>2323</v>
      </c>
      <c r="H1554" s="382" t="s">
        <v>2323</v>
      </c>
      <c r="I1554" s="382" t="s">
        <v>2319</v>
      </c>
      <c r="J1554" s="382" t="s">
        <v>2324</v>
      </c>
      <c r="K1554" s="382" t="s">
        <v>1323</v>
      </c>
      <c r="L1554" s="384" t="s">
        <v>5045</v>
      </c>
    </row>
    <row r="1555" spans="1:12">
      <c r="A1555" s="382" t="s">
        <v>5133</v>
      </c>
      <c r="B1555" s="382" t="s">
        <v>5134</v>
      </c>
      <c r="C1555" s="382" t="s">
        <v>407</v>
      </c>
      <c r="D1555" s="382" t="s">
        <v>4219</v>
      </c>
      <c r="F1555" s="383" t="s">
        <v>13</v>
      </c>
      <c r="G1555" s="382" t="s">
        <v>2323</v>
      </c>
      <c r="H1555" s="382" t="s">
        <v>2323</v>
      </c>
      <c r="I1555" s="382" t="s">
        <v>2319</v>
      </c>
      <c r="J1555" s="382" t="s">
        <v>2320</v>
      </c>
      <c r="K1555" s="382" t="s">
        <v>16</v>
      </c>
      <c r="L1555" s="384" t="s">
        <v>5045</v>
      </c>
    </row>
    <row r="1556" spans="1:12">
      <c r="A1556" s="382" t="s">
        <v>1771</v>
      </c>
      <c r="B1556" s="382" t="s">
        <v>1772</v>
      </c>
      <c r="C1556" s="382" t="s">
        <v>1621</v>
      </c>
      <c r="D1556" s="382" t="s">
        <v>4101</v>
      </c>
      <c r="F1556" s="383" t="s">
        <v>13</v>
      </c>
      <c r="G1556" s="382" t="s">
        <v>2323</v>
      </c>
      <c r="H1556" s="382" t="s">
        <v>2323</v>
      </c>
      <c r="I1556" s="382" t="s">
        <v>2319</v>
      </c>
      <c r="J1556" s="382" t="s">
        <v>2324</v>
      </c>
      <c r="K1556" s="382" t="s">
        <v>1621</v>
      </c>
      <c r="L1556" s="384" t="s">
        <v>5045</v>
      </c>
    </row>
    <row r="1557" spans="1:12">
      <c r="A1557" s="382" t="s">
        <v>5135</v>
      </c>
      <c r="B1557" s="382" t="s">
        <v>5136</v>
      </c>
      <c r="C1557" s="382" t="s">
        <v>810</v>
      </c>
      <c r="D1557" s="382" t="s">
        <v>4101</v>
      </c>
      <c r="F1557" s="383" t="s">
        <v>13</v>
      </c>
      <c r="G1557" s="382" t="s">
        <v>2323</v>
      </c>
      <c r="H1557" s="382" t="s">
        <v>2323</v>
      </c>
      <c r="I1557" s="382" t="s">
        <v>2319</v>
      </c>
      <c r="J1557" s="382" t="s">
        <v>2324</v>
      </c>
      <c r="K1557" s="382" t="s">
        <v>810</v>
      </c>
    </row>
    <row r="1558" spans="1:12">
      <c r="A1558" s="382" t="s">
        <v>5137</v>
      </c>
      <c r="B1558" s="382" t="s">
        <v>5138</v>
      </c>
      <c r="C1558" s="382" t="s">
        <v>101</v>
      </c>
      <c r="D1558" s="382" t="s">
        <v>4442</v>
      </c>
      <c r="F1558" s="383" t="s">
        <v>13</v>
      </c>
      <c r="G1558" s="382" t="s">
        <v>2323</v>
      </c>
      <c r="H1558" s="382" t="s">
        <v>2323</v>
      </c>
      <c r="I1558" s="382" t="s">
        <v>2319</v>
      </c>
      <c r="J1558" s="382" t="s">
        <v>2324</v>
      </c>
      <c r="K1558" s="382" t="s">
        <v>101</v>
      </c>
      <c r="L1558" s="384" t="s">
        <v>5045</v>
      </c>
    </row>
    <row r="1559" spans="1:12">
      <c r="A1559" s="382" t="s">
        <v>5139</v>
      </c>
      <c r="B1559" s="382" t="s">
        <v>5140</v>
      </c>
      <c r="C1559" s="382" t="s">
        <v>1846</v>
      </c>
      <c r="D1559" s="382" t="s">
        <v>4101</v>
      </c>
      <c r="F1559" s="383" t="s">
        <v>13</v>
      </c>
      <c r="G1559" s="382" t="s">
        <v>2323</v>
      </c>
      <c r="H1559" s="382" t="s">
        <v>2323</v>
      </c>
      <c r="I1559" s="382" t="s">
        <v>2319</v>
      </c>
      <c r="J1559" s="382" t="s">
        <v>2324</v>
      </c>
      <c r="K1559" s="382" t="s">
        <v>1846</v>
      </c>
      <c r="L1559" s="384" t="s">
        <v>5045</v>
      </c>
    </row>
    <row r="1560" spans="1:12">
      <c r="A1560" s="382" t="s">
        <v>5141</v>
      </c>
      <c r="B1560" s="382" t="s">
        <v>5142</v>
      </c>
      <c r="C1560" s="382" t="s">
        <v>1846</v>
      </c>
      <c r="D1560" s="382" t="s">
        <v>4219</v>
      </c>
      <c r="F1560" s="383" t="s">
        <v>13</v>
      </c>
      <c r="G1560" s="382" t="s">
        <v>2323</v>
      </c>
      <c r="H1560" s="382" t="s">
        <v>2323</v>
      </c>
      <c r="I1560" s="382" t="s">
        <v>2319</v>
      </c>
      <c r="J1560" s="382" t="s">
        <v>2324</v>
      </c>
      <c r="K1560" s="382" t="s">
        <v>1846</v>
      </c>
      <c r="L1560" s="384" t="s">
        <v>5045</v>
      </c>
    </row>
    <row r="1561" spans="1:12">
      <c r="A1561" s="382" t="s">
        <v>5143</v>
      </c>
      <c r="B1561" s="382" t="s">
        <v>5144</v>
      </c>
      <c r="C1561" s="382" t="s">
        <v>1253</v>
      </c>
      <c r="D1561" s="382" t="s">
        <v>4442</v>
      </c>
      <c r="F1561" s="383" t="s">
        <v>13</v>
      </c>
      <c r="G1561" s="382" t="s">
        <v>2323</v>
      </c>
      <c r="H1561" s="382" t="s">
        <v>2323</v>
      </c>
      <c r="I1561" s="382" t="s">
        <v>2319</v>
      </c>
      <c r="J1561" s="382" t="s">
        <v>2324</v>
      </c>
      <c r="K1561" s="382" t="s">
        <v>1253</v>
      </c>
      <c r="L1561" s="384" t="s">
        <v>5045</v>
      </c>
    </row>
    <row r="1562" spans="1:12">
      <c r="A1562" s="382" t="s">
        <v>5145</v>
      </c>
      <c r="B1562" s="382" t="s">
        <v>5146</v>
      </c>
      <c r="C1562" s="382" t="s">
        <v>1621</v>
      </c>
      <c r="D1562" s="382" t="s">
        <v>352</v>
      </c>
      <c r="F1562" s="383" t="s">
        <v>13</v>
      </c>
      <c r="G1562" s="382" t="s">
        <v>2323</v>
      </c>
      <c r="H1562" s="382" t="s">
        <v>2323</v>
      </c>
      <c r="I1562" s="382" t="s">
        <v>2319</v>
      </c>
      <c r="J1562" s="382" t="s">
        <v>2324</v>
      </c>
      <c r="K1562" s="382" t="s">
        <v>1621</v>
      </c>
      <c r="L1562" s="384" t="s">
        <v>5045</v>
      </c>
    </row>
    <row r="1563" spans="1:12">
      <c r="A1563" s="382" t="s">
        <v>1083</v>
      </c>
      <c r="B1563" s="382" t="s">
        <v>1084</v>
      </c>
      <c r="C1563" s="382" t="s">
        <v>957</v>
      </c>
      <c r="D1563" s="382" t="s">
        <v>4101</v>
      </c>
      <c r="F1563" s="383" t="s">
        <v>13</v>
      </c>
      <c r="G1563" s="382" t="s">
        <v>2323</v>
      </c>
      <c r="H1563" s="382" t="s">
        <v>2323</v>
      </c>
      <c r="I1563" s="382" t="s">
        <v>2319</v>
      </c>
      <c r="J1563" s="382" t="s">
        <v>2324</v>
      </c>
      <c r="K1563" s="382" t="s">
        <v>957</v>
      </c>
      <c r="L1563" s="384" t="s">
        <v>5045</v>
      </c>
    </row>
    <row r="1564" spans="1:12">
      <c r="A1564" s="382" t="s">
        <v>5147</v>
      </c>
      <c r="B1564" s="382" t="s">
        <v>5148</v>
      </c>
      <c r="C1564" s="382" t="s">
        <v>2773</v>
      </c>
      <c r="D1564" s="382" t="s">
        <v>2329</v>
      </c>
      <c r="F1564" s="383" t="s">
        <v>2318</v>
      </c>
      <c r="K1564" s="382" t="s">
        <v>2773</v>
      </c>
    </row>
    <row r="1565" spans="1:12">
      <c r="A1565" s="382" t="s">
        <v>2146</v>
      </c>
      <c r="B1565" s="382" t="s">
        <v>2147</v>
      </c>
      <c r="C1565" s="382" t="s">
        <v>1846</v>
      </c>
      <c r="D1565" s="382" t="s">
        <v>4101</v>
      </c>
      <c r="F1565" s="383" t="s">
        <v>13</v>
      </c>
      <c r="G1565" s="382" t="s">
        <v>2323</v>
      </c>
      <c r="H1565" s="382" t="s">
        <v>2323</v>
      </c>
      <c r="I1565" s="382" t="s">
        <v>2319</v>
      </c>
      <c r="J1565" s="382" t="s">
        <v>2324</v>
      </c>
      <c r="K1565" s="382" t="s">
        <v>1846</v>
      </c>
      <c r="L1565" s="384" t="s">
        <v>5045</v>
      </c>
    </row>
    <row r="1566" spans="1:12">
      <c r="A1566" s="382" t="s">
        <v>5149</v>
      </c>
      <c r="B1566" s="382" t="s">
        <v>5150</v>
      </c>
      <c r="C1566" s="382" t="s">
        <v>1253</v>
      </c>
      <c r="D1566" s="382" t="s">
        <v>2329</v>
      </c>
      <c r="F1566" s="383" t="s">
        <v>13</v>
      </c>
      <c r="G1566" s="382" t="s">
        <v>2323</v>
      </c>
      <c r="H1566" s="382" t="s">
        <v>2323</v>
      </c>
      <c r="I1566" s="382" t="s">
        <v>2319</v>
      </c>
      <c r="J1566" s="382" t="s">
        <v>2324</v>
      </c>
      <c r="K1566" s="382" t="s">
        <v>1253</v>
      </c>
      <c r="L1566" s="384" t="s">
        <v>5045</v>
      </c>
    </row>
    <row r="1567" spans="1:12">
      <c r="A1567" s="382" t="s">
        <v>5151</v>
      </c>
      <c r="B1567" s="382" t="s">
        <v>5152</v>
      </c>
      <c r="C1567" s="382" t="s">
        <v>957</v>
      </c>
      <c r="D1567" s="382" t="s">
        <v>4101</v>
      </c>
      <c r="F1567" s="383" t="s">
        <v>13</v>
      </c>
      <c r="G1567" s="382" t="s">
        <v>2323</v>
      </c>
      <c r="H1567" s="382" t="s">
        <v>2323</v>
      </c>
      <c r="I1567" s="382" t="s">
        <v>2319</v>
      </c>
      <c r="J1567" s="382" t="s">
        <v>2320</v>
      </c>
      <c r="K1567" s="382" t="s">
        <v>2354</v>
      </c>
      <c r="L1567" s="384" t="s">
        <v>5045</v>
      </c>
    </row>
    <row r="1568" spans="1:12">
      <c r="A1568" s="382" t="s">
        <v>5153</v>
      </c>
      <c r="B1568" s="382" t="s">
        <v>5154</v>
      </c>
      <c r="C1568" s="382" t="s">
        <v>1846</v>
      </c>
      <c r="D1568" s="382" t="s">
        <v>4101</v>
      </c>
      <c r="F1568" s="383" t="s">
        <v>13</v>
      </c>
      <c r="G1568" s="382" t="s">
        <v>2323</v>
      </c>
      <c r="H1568" s="382" t="s">
        <v>2323</v>
      </c>
      <c r="I1568" s="382" t="s">
        <v>2319</v>
      </c>
      <c r="J1568" s="382" t="s">
        <v>2324</v>
      </c>
      <c r="K1568" s="382" t="s">
        <v>1846</v>
      </c>
    </row>
    <row r="1569" spans="1:11">
      <c r="A1569" s="382" t="s">
        <v>5155</v>
      </c>
      <c r="B1569" s="382" t="s">
        <v>5156</v>
      </c>
      <c r="C1569" s="382" t="s">
        <v>407</v>
      </c>
      <c r="D1569" s="382" t="s">
        <v>4101</v>
      </c>
      <c r="F1569" s="383" t="s">
        <v>13</v>
      </c>
      <c r="G1569" s="382" t="s">
        <v>2323</v>
      </c>
      <c r="H1569" s="382" t="s">
        <v>2323</v>
      </c>
      <c r="I1569" s="382" t="s">
        <v>2319</v>
      </c>
      <c r="J1569" s="382" t="s">
        <v>2324</v>
      </c>
      <c r="K1569" s="382" t="s">
        <v>1846</v>
      </c>
    </row>
    <row r="1570" spans="1:11">
      <c r="A1570" s="382" t="s">
        <v>5157</v>
      </c>
      <c r="B1570" s="382" t="s">
        <v>5158</v>
      </c>
      <c r="C1570" s="382" t="s">
        <v>1846</v>
      </c>
      <c r="D1570" s="382" t="s">
        <v>4101</v>
      </c>
      <c r="F1570" s="383" t="s">
        <v>13</v>
      </c>
      <c r="G1570" s="382" t="s">
        <v>2323</v>
      </c>
      <c r="H1570" s="382" t="s">
        <v>2323</v>
      </c>
      <c r="I1570" s="382" t="s">
        <v>2319</v>
      </c>
      <c r="J1570" s="382" t="s">
        <v>2324</v>
      </c>
      <c r="K1570" s="382" t="s">
        <v>1846</v>
      </c>
    </row>
    <row r="1571" spans="1:11">
      <c r="A1571" s="382" t="s">
        <v>5159</v>
      </c>
      <c r="B1571" s="382" t="s">
        <v>5160</v>
      </c>
      <c r="C1571" s="382" t="s">
        <v>1621</v>
      </c>
      <c r="D1571" s="382" t="s">
        <v>4219</v>
      </c>
      <c r="F1571" s="383" t="s">
        <v>13</v>
      </c>
      <c r="G1571" s="382" t="s">
        <v>2323</v>
      </c>
      <c r="H1571" s="382" t="s">
        <v>2323</v>
      </c>
      <c r="I1571" s="382" t="s">
        <v>2319</v>
      </c>
      <c r="J1571" s="382" t="s">
        <v>2324</v>
      </c>
      <c r="K1571" s="382" t="s">
        <v>1621</v>
      </c>
    </row>
    <row r="1572" spans="1:11">
      <c r="A1572" s="382" t="s">
        <v>5161</v>
      </c>
      <c r="B1572" s="382" t="s">
        <v>5162</v>
      </c>
      <c r="C1572" s="382" t="s">
        <v>101</v>
      </c>
      <c r="D1572" s="382" t="s">
        <v>4101</v>
      </c>
      <c r="F1572" s="383" t="s">
        <v>13</v>
      </c>
      <c r="G1572" s="382" t="s">
        <v>2323</v>
      </c>
      <c r="H1572" s="382" t="s">
        <v>2323</v>
      </c>
      <c r="I1572" s="382" t="s">
        <v>2319</v>
      </c>
      <c r="J1572" s="382" t="s">
        <v>2324</v>
      </c>
      <c r="K1572" s="382" t="s">
        <v>101</v>
      </c>
    </row>
    <row r="1573" spans="1:11">
      <c r="A1573" s="382" t="s">
        <v>5163</v>
      </c>
      <c r="B1573" s="382" t="s">
        <v>5164</v>
      </c>
      <c r="C1573" s="382" t="s">
        <v>1621</v>
      </c>
      <c r="D1573" s="382" t="s">
        <v>352</v>
      </c>
      <c r="F1573" s="383" t="s">
        <v>13</v>
      </c>
      <c r="G1573" s="382" t="s">
        <v>2323</v>
      </c>
      <c r="H1573" s="382" t="s">
        <v>2323</v>
      </c>
      <c r="I1573" s="382" t="s">
        <v>2319</v>
      </c>
      <c r="J1573" s="382" t="s">
        <v>2324</v>
      </c>
      <c r="K1573" s="382" t="s">
        <v>1621</v>
      </c>
    </row>
    <row r="1574" spans="1:11">
      <c r="A1574" s="382" t="s">
        <v>5165</v>
      </c>
      <c r="B1574" s="382" t="s">
        <v>5166</v>
      </c>
      <c r="C1574" s="382" t="s">
        <v>27</v>
      </c>
      <c r="D1574" s="382" t="s">
        <v>384</v>
      </c>
      <c r="F1574" s="383" t="s">
        <v>13</v>
      </c>
      <c r="G1574" s="382" t="s">
        <v>2323</v>
      </c>
      <c r="H1574" s="382" t="s">
        <v>2323</v>
      </c>
      <c r="I1574" s="382" t="s">
        <v>2319</v>
      </c>
      <c r="J1574" s="382" t="s">
        <v>2320</v>
      </c>
      <c r="K1574" s="382" t="s">
        <v>2330</v>
      </c>
    </row>
    <row r="1575" spans="1:11">
      <c r="A1575" s="382" t="s">
        <v>5167</v>
      </c>
      <c r="B1575" s="382" t="s">
        <v>5168</v>
      </c>
      <c r="C1575" s="382" t="s">
        <v>1621</v>
      </c>
      <c r="D1575" s="382" t="s">
        <v>4101</v>
      </c>
      <c r="F1575" s="383" t="s">
        <v>13</v>
      </c>
      <c r="G1575" s="382" t="s">
        <v>2323</v>
      </c>
      <c r="H1575" s="382" t="s">
        <v>2323</v>
      </c>
      <c r="I1575" s="382" t="s">
        <v>2319</v>
      </c>
      <c r="J1575" s="382" t="s">
        <v>2324</v>
      </c>
      <c r="K1575" s="382" t="s">
        <v>1621</v>
      </c>
    </row>
    <row r="1576" spans="1:11">
      <c r="A1576" s="382" t="s">
        <v>5169</v>
      </c>
      <c r="B1576" s="382" t="s">
        <v>5170</v>
      </c>
      <c r="C1576" s="382" t="s">
        <v>1323</v>
      </c>
      <c r="D1576" s="382" t="s">
        <v>4101</v>
      </c>
      <c r="F1576" s="383" t="s">
        <v>13</v>
      </c>
      <c r="G1576" s="382" t="s">
        <v>2323</v>
      </c>
      <c r="H1576" s="382" t="s">
        <v>2323</v>
      </c>
      <c r="I1576" s="382" t="s">
        <v>2319</v>
      </c>
      <c r="J1576" s="382" t="s">
        <v>2324</v>
      </c>
      <c r="K1576" s="382" t="s">
        <v>1323</v>
      </c>
    </row>
    <row r="1577" spans="1:11">
      <c r="A1577" s="382" t="s">
        <v>2150</v>
      </c>
      <c r="B1577" s="382" t="s">
        <v>2151</v>
      </c>
      <c r="C1577" s="382" t="s">
        <v>1846</v>
      </c>
      <c r="D1577" s="382" t="s">
        <v>4101</v>
      </c>
      <c r="F1577" s="383" t="s">
        <v>13</v>
      </c>
      <c r="G1577" s="382" t="s">
        <v>2323</v>
      </c>
      <c r="H1577" s="382" t="s">
        <v>2323</v>
      </c>
      <c r="I1577" s="382" t="s">
        <v>2319</v>
      </c>
      <c r="J1577" s="382" t="s">
        <v>2324</v>
      </c>
      <c r="K1577" s="382" t="s">
        <v>1846</v>
      </c>
    </row>
    <row r="1578" spans="1:11">
      <c r="A1578" s="382" t="s">
        <v>5171</v>
      </c>
      <c r="B1578" s="382" t="s">
        <v>5172</v>
      </c>
      <c r="C1578" s="382" t="s">
        <v>1846</v>
      </c>
      <c r="D1578" s="382" t="s">
        <v>594</v>
      </c>
      <c r="F1578" s="383" t="s">
        <v>13</v>
      </c>
      <c r="G1578" s="382" t="s">
        <v>2323</v>
      </c>
      <c r="H1578" s="382" t="s">
        <v>2323</v>
      </c>
      <c r="I1578" s="382" t="s">
        <v>2319</v>
      </c>
      <c r="J1578" s="382" t="s">
        <v>2324</v>
      </c>
      <c r="K1578" s="382" t="s">
        <v>1846</v>
      </c>
    </row>
    <row r="1579" spans="1:11">
      <c r="A1579" s="382" t="s">
        <v>5173</v>
      </c>
      <c r="B1579" s="382" t="s">
        <v>5174</v>
      </c>
      <c r="C1579" s="382" t="s">
        <v>1621</v>
      </c>
      <c r="D1579" s="382">
        <v>30</v>
      </c>
      <c r="F1579" s="383" t="s">
        <v>13</v>
      </c>
      <c r="G1579" s="382" t="s">
        <v>2323</v>
      </c>
      <c r="H1579" s="382" t="s">
        <v>2323</v>
      </c>
      <c r="I1579" s="382" t="s">
        <v>2319</v>
      </c>
      <c r="J1579" s="382" t="s">
        <v>2324</v>
      </c>
      <c r="K1579" s="382" t="s">
        <v>1621</v>
      </c>
    </row>
    <row r="1580" spans="1:11">
      <c r="A1580" s="382" t="s">
        <v>1285</v>
      </c>
      <c r="B1580" s="382" t="s">
        <v>1286</v>
      </c>
      <c r="C1580" s="382" t="s">
        <v>1253</v>
      </c>
      <c r="D1580" s="382">
        <v>60</v>
      </c>
      <c r="F1580" s="383" t="s">
        <v>13</v>
      </c>
      <c r="G1580" s="382" t="s">
        <v>2323</v>
      </c>
      <c r="H1580" s="382" t="s">
        <v>2323</v>
      </c>
      <c r="I1580" s="382" t="s">
        <v>2319</v>
      </c>
      <c r="J1580" s="382" t="s">
        <v>2324</v>
      </c>
      <c r="K1580" s="382" t="s">
        <v>1253</v>
      </c>
    </row>
    <row r="1581" spans="1:11">
      <c r="A1581" s="382" t="s">
        <v>5175</v>
      </c>
      <c r="B1581" s="382" t="s">
        <v>5176</v>
      </c>
      <c r="C1581" s="382" t="s">
        <v>1621</v>
      </c>
      <c r="D1581" s="382">
        <v>60</v>
      </c>
      <c r="F1581" s="383" t="s">
        <v>13</v>
      </c>
      <c r="G1581" s="382" t="s">
        <v>2323</v>
      </c>
      <c r="H1581" s="382" t="s">
        <v>2323</v>
      </c>
      <c r="I1581" s="382" t="s">
        <v>2319</v>
      </c>
      <c r="J1581" s="382" t="s">
        <v>2324</v>
      </c>
      <c r="K1581" s="382" t="s">
        <v>1621</v>
      </c>
    </row>
    <row r="1582" spans="1:11">
      <c r="A1582" s="382" t="s">
        <v>5177</v>
      </c>
      <c r="B1582" s="382" t="s">
        <v>5178</v>
      </c>
      <c r="C1582" s="382" t="s">
        <v>1621</v>
      </c>
      <c r="D1582" s="382" t="s">
        <v>594</v>
      </c>
      <c r="F1582" s="383" t="s">
        <v>13</v>
      </c>
      <c r="G1582" s="382" t="s">
        <v>2323</v>
      </c>
      <c r="H1582" s="382" t="s">
        <v>2323</v>
      </c>
      <c r="I1582" s="382" t="s">
        <v>2319</v>
      </c>
      <c r="J1582" s="382" t="s">
        <v>2324</v>
      </c>
      <c r="K1582" s="382" t="s">
        <v>1621</v>
      </c>
    </row>
    <row r="1583" spans="1:11">
      <c r="A1583" s="382" t="s">
        <v>5179</v>
      </c>
      <c r="B1583" s="382" t="s">
        <v>5180</v>
      </c>
      <c r="C1583" s="382" t="s">
        <v>1253</v>
      </c>
      <c r="D1583" s="382">
        <v>60</v>
      </c>
      <c r="F1583" s="383" t="s">
        <v>13</v>
      </c>
      <c r="G1583" s="382" t="s">
        <v>2323</v>
      </c>
      <c r="H1583" s="382" t="s">
        <v>2323</v>
      </c>
      <c r="I1583" s="382" t="s">
        <v>2319</v>
      </c>
      <c r="J1583" s="382" t="s">
        <v>2324</v>
      </c>
      <c r="K1583" s="382" t="s">
        <v>1253</v>
      </c>
    </row>
    <row r="1584" spans="1:11">
      <c r="A1584" s="382" t="s">
        <v>5181</v>
      </c>
      <c r="B1584" s="382" t="s">
        <v>5182</v>
      </c>
      <c r="C1584" s="382" t="s">
        <v>1621</v>
      </c>
      <c r="D1584" s="382">
        <v>60</v>
      </c>
      <c r="F1584" s="383" t="s">
        <v>13</v>
      </c>
      <c r="G1584" s="382" t="s">
        <v>2323</v>
      </c>
      <c r="H1584" s="382" t="s">
        <v>2323</v>
      </c>
      <c r="I1584" s="382" t="s">
        <v>2319</v>
      </c>
      <c r="J1584" s="382" t="s">
        <v>2324</v>
      </c>
      <c r="K1584" s="382" t="s">
        <v>1621</v>
      </c>
    </row>
    <row r="1585" spans="1:11">
      <c r="A1585" s="382" t="s">
        <v>5183</v>
      </c>
      <c r="B1585" s="382" t="s">
        <v>5184</v>
      </c>
      <c r="C1585" s="382" t="s">
        <v>2336</v>
      </c>
      <c r="D1585" s="382">
        <v>30</v>
      </c>
      <c r="E1585" s="382" t="s">
        <v>2337</v>
      </c>
      <c r="F1585" s="383" t="s">
        <v>2337</v>
      </c>
      <c r="G1585" s="382" t="s">
        <v>2319</v>
      </c>
      <c r="H1585" s="382" t="s">
        <v>2323</v>
      </c>
      <c r="I1585" s="382" t="s">
        <v>2319</v>
      </c>
      <c r="J1585" s="382" t="s">
        <v>2320</v>
      </c>
      <c r="K1585" s="382" t="s">
        <v>4887</v>
      </c>
    </row>
    <row r="1586" spans="1:11">
      <c r="A1586" s="382" t="s">
        <v>5185</v>
      </c>
      <c r="B1586" s="382" t="s">
        <v>5186</v>
      </c>
      <c r="C1586" s="382" t="s">
        <v>1846</v>
      </c>
      <c r="D1586" s="382">
        <v>30</v>
      </c>
      <c r="F1586" s="383" t="s">
        <v>13</v>
      </c>
      <c r="G1586" s="382" t="s">
        <v>2323</v>
      </c>
      <c r="H1586" s="382" t="s">
        <v>2323</v>
      </c>
      <c r="I1586" s="382" t="s">
        <v>2319</v>
      </c>
      <c r="J1586" s="382" t="s">
        <v>2324</v>
      </c>
      <c r="K1586" s="382" t="s">
        <v>1846</v>
      </c>
    </row>
    <row r="1587" spans="1:11">
      <c r="A1587" s="382" t="s">
        <v>5187</v>
      </c>
      <c r="B1587" s="382" t="s">
        <v>5188</v>
      </c>
      <c r="C1587" s="382" t="s">
        <v>1846</v>
      </c>
      <c r="D1587" s="382">
        <v>90</v>
      </c>
      <c r="F1587" s="383" t="s">
        <v>13</v>
      </c>
      <c r="G1587" s="382" t="s">
        <v>2323</v>
      </c>
      <c r="H1587" s="382" t="s">
        <v>2323</v>
      </c>
      <c r="I1587" s="382" t="s">
        <v>2319</v>
      </c>
      <c r="J1587" s="382" t="s">
        <v>2324</v>
      </c>
      <c r="K1587" s="382" t="s">
        <v>1846</v>
      </c>
    </row>
    <row r="1588" spans="1:11">
      <c r="A1588" s="382" t="s">
        <v>5189</v>
      </c>
      <c r="B1588" s="382" t="s">
        <v>5190</v>
      </c>
      <c r="C1588" s="382" t="s">
        <v>957</v>
      </c>
      <c r="D1588" s="382">
        <v>30</v>
      </c>
      <c r="F1588" s="383" t="s">
        <v>13</v>
      </c>
      <c r="G1588" s="382" t="s">
        <v>2323</v>
      </c>
      <c r="H1588" s="382" t="s">
        <v>2323</v>
      </c>
      <c r="I1588" s="382" t="s">
        <v>2319</v>
      </c>
      <c r="J1588" s="382" t="s">
        <v>2324</v>
      </c>
      <c r="K1588" s="382" t="s">
        <v>957</v>
      </c>
    </row>
    <row r="1589" spans="1:11">
      <c r="A1589" s="382" t="s">
        <v>5191</v>
      </c>
      <c r="B1589" s="382" t="s">
        <v>5192</v>
      </c>
      <c r="C1589" s="382" t="s">
        <v>1323</v>
      </c>
      <c r="D1589" s="382">
        <v>30</v>
      </c>
      <c r="F1589" s="383" t="s">
        <v>13</v>
      </c>
      <c r="G1589" s="382" t="s">
        <v>2323</v>
      </c>
      <c r="H1589" s="382" t="s">
        <v>2323</v>
      </c>
      <c r="I1589" s="382" t="s">
        <v>2319</v>
      </c>
      <c r="J1589" s="382" t="s">
        <v>2324</v>
      </c>
      <c r="K1589" s="382" t="s">
        <v>1323</v>
      </c>
    </row>
    <row r="1590" spans="1:11">
      <c r="A1590" s="382" t="s">
        <v>1297</v>
      </c>
      <c r="B1590" s="382" t="s">
        <v>1298</v>
      </c>
      <c r="C1590" s="382" t="s">
        <v>1253</v>
      </c>
      <c r="D1590" s="382">
        <v>90</v>
      </c>
      <c r="F1590" s="383" t="s">
        <v>13</v>
      </c>
      <c r="G1590" s="382" t="s">
        <v>2323</v>
      </c>
      <c r="H1590" s="382" t="s">
        <v>2323</v>
      </c>
      <c r="I1590" s="382" t="s">
        <v>2319</v>
      </c>
      <c r="J1590" s="382" t="s">
        <v>2324</v>
      </c>
      <c r="K1590" s="382" t="s">
        <v>1253</v>
      </c>
    </row>
    <row r="1591" spans="1:11">
      <c r="A1591" s="382" t="s">
        <v>5193</v>
      </c>
      <c r="B1591" s="382" t="s">
        <v>5194</v>
      </c>
      <c r="C1591" s="382" t="s">
        <v>1253</v>
      </c>
      <c r="D1591" s="382">
        <v>90</v>
      </c>
      <c r="F1591" s="383" t="s">
        <v>13</v>
      </c>
      <c r="G1591" s="382" t="s">
        <v>2323</v>
      </c>
      <c r="H1591" s="382" t="s">
        <v>2323</v>
      </c>
      <c r="I1591" s="382" t="s">
        <v>2319</v>
      </c>
      <c r="J1591" s="382" t="s">
        <v>2324</v>
      </c>
      <c r="K1591" s="382" t="s">
        <v>1253</v>
      </c>
    </row>
    <row r="1592" spans="1:11">
      <c r="A1592" s="382" t="s">
        <v>1775</v>
      </c>
      <c r="B1592" s="382" t="s">
        <v>1776</v>
      </c>
      <c r="C1592" s="382" t="s">
        <v>1621</v>
      </c>
      <c r="D1592" s="382">
        <v>60</v>
      </c>
      <c r="K1592" s="382" t="s">
        <v>1621</v>
      </c>
    </row>
    <row r="1593" spans="1:11">
      <c r="A1593" s="382" t="s">
        <v>5195</v>
      </c>
      <c r="B1593" s="382" t="s">
        <v>5196</v>
      </c>
      <c r="C1593" s="382" t="s">
        <v>407</v>
      </c>
      <c r="D1593" s="382">
        <v>45</v>
      </c>
      <c r="F1593" s="383" t="s">
        <v>13</v>
      </c>
      <c r="G1593" s="382" t="s">
        <v>2323</v>
      </c>
      <c r="H1593" s="382" t="s">
        <v>2323</v>
      </c>
      <c r="I1593" s="382" t="s">
        <v>2319</v>
      </c>
      <c r="J1593" s="382" t="s">
        <v>2320</v>
      </c>
      <c r="K1593" s="382" t="s">
        <v>2354</v>
      </c>
    </row>
    <row r="1594" spans="1:11">
      <c r="A1594" s="382" t="s">
        <v>5197</v>
      </c>
      <c r="B1594" s="382" t="s">
        <v>5198</v>
      </c>
      <c r="C1594" s="382" t="s">
        <v>101</v>
      </c>
      <c r="D1594" s="382">
        <v>90</v>
      </c>
      <c r="F1594" s="383" t="s">
        <v>13</v>
      </c>
      <c r="G1594" s="382" t="s">
        <v>2323</v>
      </c>
      <c r="H1594" s="382" t="s">
        <v>2323</v>
      </c>
      <c r="I1594" s="382" t="s">
        <v>2319</v>
      </c>
      <c r="J1594" s="382" t="s">
        <v>2324</v>
      </c>
      <c r="K1594" s="382" t="s">
        <v>101</v>
      </c>
    </row>
    <row r="1595" spans="1:11">
      <c r="A1595" s="382" t="s">
        <v>5199</v>
      </c>
      <c r="B1595" s="382" t="s">
        <v>5200</v>
      </c>
      <c r="C1595" s="382" t="s">
        <v>1253</v>
      </c>
      <c r="D1595" s="382" t="s">
        <v>384</v>
      </c>
      <c r="F1595" s="383" t="s">
        <v>13</v>
      </c>
      <c r="G1595" s="382" t="s">
        <v>2323</v>
      </c>
      <c r="H1595" s="382" t="s">
        <v>2323</v>
      </c>
      <c r="I1595" s="382" t="s">
        <v>2319</v>
      </c>
      <c r="J1595" s="382" t="s">
        <v>2324</v>
      </c>
      <c r="K1595" s="382" t="s">
        <v>1253</v>
      </c>
    </row>
    <row r="1596" spans="1:11">
      <c r="A1596" s="382" t="s">
        <v>5201</v>
      </c>
      <c r="B1596" s="382" t="s">
        <v>5202</v>
      </c>
      <c r="C1596" s="382" t="s">
        <v>407</v>
      </c>
      <c r="D1596" s="382">
        <v>30</v>
      </c>
      <c r="F1596" s="383" t="s">
        <v>13</v>
      </c>
      <c r="G1596" s="382" t="s">
        <v>2323</v>
      </c>
      <c r="H1596" s="382" t="s">
        <v>2323</v>
      </c>
      <c r="I1596" s="382" t="s">
        <v>2319</v>
      </c>
      <c r="J1596" s="382" t="s">
        <v>2320</v>
      </c>
      <c r="K1596" s="382" t="s">
        <v>2354</v>
      </c>
    </row>
    <row r="1597" spans="1:11">
      <c r="A1597" s="382" t="s">
        <v>1779</v>
      </c>
      <c r="B1597" s="382" t="s">
        <v>1780</v>
      </c>
      <c r="C1597" s="382" t="s">
        <v>1621</v>
      </c>
      <c r="D1597" s="382">
        <v>120</v>
      </c>
      <c r="F1597" s="383" t="s">
        <v>13</v>
      </c>
      <c r="G1597" s="382" t="s">
        <v>2323</v>
      </c>
      <c r="H1597" s="382" t="s">
        <v>2323</v>
      </c>
      <c r="I1597" s="382" t="s">
        <v>2319</v>
      </c>
      <c r="J1597" s="382" t="s">
        <v>2324</v>
      </c>
      <c r="K1597" s="382" t="s">
        <v>1621</v>
      </c>
    </row>
    <row r="1598" spans="1:11">
      <c r="A1598" s="382" t="s">
        <v>5203</v>
      </c>
      <c r="B1598" s="382" t="s">
        <v>5204</v>
      </c>
      <c r="C1598" s="382" t="s">
        <v>810</v>
      </c>
      <c r="D1598" s="382">
        <v>30</v>
      </c>
      <c r="F1598" s="383" t="s">
        <v>13</v>
      </c>
      <c r="G1598" s="382" t="s">
        <v>2323</v>
      </c>
      <c r="H1598" s="382" t="s">
        <v>2323</v>
      </c>
      <c r="I1598" s="382" t="s">
        <v>2319</v>
      </c>
      <c r="J1598" s="382" t="s">
        <v>2324</v>
      </c>
      <c r="K1598" s="382" t="s">
        <v>810</v>
      </c>
    </row>
    <row r="1599" spans="1:11">
      <c r="A1599" s="382" t="s">
        <v>5205</v>
      </c>
      <c r="B1599" s="382" t="s">
        <v>5206</v>
      </c>
      <c r="C1599" s="382" t="s">
        <v>957</v>
      </c>
      <c r="D1599" s="382">
        <v>30</v>
      </c>
      <c r="F1599" s="383" t="s">
        <v>13</v>
      </c>
      <c r="G1599" s="382" t="s">
        <v>2323</v>
      </c>
      <c r="H1599" s="382" t="s">
        <v>2323</v>
      </c>
      <c r="I1599" s="382" t="s">
        <v>2319</v>
      </c>
      <c r="J1599" s="382" t="s">
        <v>2324</v>
      </c>
      <c r="K1599" s="382" t="s">
        <v>957</v>
      </c>
    </row>
    <row r="1600" spans="1:11">
      <c r="A1600" s="382" t="s">
        <v>5207</v>
      </c>
      <c r="B1600" s="382" t="s">
        <v>5208</v>
      </c>
      <c r="C1600" s="382" t="s">
        <v>590</v>
      </c>
      <c r="D1600" s="382" t="s">
        <v>594</v>
      </c>
      <c r="F1600" s="383" t="s">
        <v>13</v>
      </c>
      <c r="G1600" s="382" t="s">
        <v>2323</v>
      </c>
      <c r="H1600" s="382" t="s">
        <v>2323</v>
      </c>
      <c r="I1600" s="382" t="s">
        <v>2319</v>
      </c>
      <c r="J1600" s="382" t="s">
        <v>2324</v>
      </c>
      <c r="K1600" s="382" t="s">
        <v>590</v>
      </c>
    </row>
    <row r="1601" spans="1:11">
      <c r="A1601" s="382" t="s">
        <v>381</v>
      </c>
      <c r="B1601" s="382" t="s">
        <v>382</v>
      </c>
      <c r="C1601" s="382" t="s">
        <v>354</v>
      </c>
      <c r="D1601" s="382" t="s">
        <v>384</v>
      </c>
      <c r="F1601" s="383" t="s">
        <v>13</v>
      </c>
      <c r="G1601" s="382" t="s">
        <v>2323</v>
      </c>
      <c r="H1601" s="382" t="s">
        <v>2323</v>
      </c>
      <c r="I1601" s="382" t="s">
        <v>2319</v>
      </c>
      <c r="J1601" s="382" t="s">
        <v>2320</v>
      </c>
      <c r="K1601" s="382" t="s">
        <v>2330</v>
      </c>
    </row>
    <row r="1602" spans="1:11">
      <c r="A1602" s="382" t="s">
        <v>5209</v>
      </c>
      <c r="B1602" s="382" t="s">
        <v>5210</v>
      </c>
      <c r="C1602" s="382" t="s">
        <v>1621</v>
      </c>
      <c r="D1602" s="382" t="s">
        <v>352</v>
      </c>
      <c r="F1602" s="383" t="s">
        <v>13</v>
      </c>
      <c r="G1602" s="382" t="s">
        <v>2323</v>
      </c>
      <c r="H1602" s="382" t="s">
        <v>2323</v>
      </c>
      <c r="I1602" s="382" t="s">
        <v>2319</v>
      </c>
      <c r="J1602" s="382" t="s">
        <v>2324</v>
      </c>
      <c r="K1602" s="382" t="s">
        <v>1621</v>
      </c>
    </row>
    <row r="1603" spans="1:11">
      <c r="A1603" s="382" t="s">
        <v>5211</v>
      </c>
      <c r="B1603" s="382" t="s">
        <v>5212</v>
      </c>
      <c r="C1603" s="382" t="s">
        <v>101</v>
      </c>
      <c r="D1603" s="382">
        <v>60</v>
      </c>
      <c r="F1603" s="383" t="s">
        <v>13</v>
      </c>
      <c r="G1603" s="382" t="s">
        <v>2323</v>
      </c>
      <c r="H1603" s="382" t="s">
        <v>2323</v>
      </c>
      <c r="I1603" s="382" t="s">
        <v>2319</v>
      </c>
      <c r="J1603" s="382" t="s">
        <v>2324</v>
      </c>
      <c r="K1603" s="382" t="s">
        <v>101</v>
      </c>
    </row>
    <row r="1604" spans="1:11">
      <c r="A1604" s="382" t="s">
        <v>1434</v>
      </c>
      <c r="B1604" s="382" t="s">
        <v>1435</v>
      </c>
      <c r="C1604" s="382" t="s">
        <v>1323</v>
      </c>
      <c r="D1604" s="382">
        <v>60</v>
      </c>
      <c r="F1604" s="383" t="s">
        <v>13</v>
      </c>
      <c r="G1604" s="382" t="s">
        <v>2323</v>
      </c>
      <c r="H1604" s="382" t="s">
        <v>2323</v>
      </c>
      <c r="I1604" s="382" t="s">
        <v>2319</v>
      </c>
      <c r="J1604" s="382" t="s">
        <v>2324</v>
      </c>
      <c r="K1604" s="382" t="s">
        <v>1323</v>
      </c>
    </row>
    <row r="1605" spans="1:11">
      <c r="A1605" s="382" t="s">
        <v>764</v>
      </c>
      <c r="B1605" s="382" t="s">
        <v>765</v>
      </c>
      <c r="C1605" s="382" t="s">
        <v>590</v>
      </c>
      <c r="D1605" s="382">
        <v>60</v>
      </c>
      <c r="F1605" s="383" t="s">
        <v>13</v>
      </c>
      <c r="G1605" s="382" t="s">
        <v>2323</v>
      </c>
      <c r="H1605" s="382" t="s">
        <v>2323</v>
      </c>
      <c r="I1605" s="382" t="s">
        <v>2319</v>
      </c>
      <c r="J1605" s="382" t="s">
        <v>2324</v>
      </c>
      <c r="K1605" s="382" t="s">
        <v>590</v>
      </c>
    </row>
    <row r="1606" spans="1:11">
      <c r="A1606" s="382" t="s">
        <v>5213</v>
      </c>
      <c r="B1606" s="382" t="s">
        <v>5214</v>
      </c>
      <c r="C1606" s="382" t="s">
        <v>957</v>
      </c>
      <c r="D1606" s="382">
        <v>30</v>
      </c>
      <c r="F1606" s="383" t="s">
        <v>13</v>
      </c>
      <c r="G1606" s="382" t="s">
        <v>2323</v>
      </c>
      <c r="H1606" s="382" t="s">
        <v>2323</v>
      </c>
      <c r="I1606" s="382" t="s">
        <v>2319</v>
      </c>
      <c r="J1606" s="382" t="s">
        <v>2324</v>
      </c>
      <c r="K1606" s="382" t="s">
        <v>957</v>
      </c>
    </row>
    <row r="1607" spans="1:11">
      <c r="A1607" s="382" t="s">
        <v>388</v>
      </c>
      <c r="B1607" s="382" t="s">
        <v>389</v>
      </c>
      <c r="C1607" s="382" t="s">
        <v>354</v>
      </c>
      <c r="D1607" s="382">
        <v>30</v>
      </c>
      <c r="F1607" s="383" t="s">
        <v>13</v>
      </c>
      <c r="G1607" s="382" t="s">
        <v>2323</v>
      </c>
      <c r="H1607" s="382" t="s">
        <v>2323</v>
      </c>
      <c r="I1607" s="382" t="s">
        <v>2319</v>
      </c>
      <c r="J1607" s="382" t="s">
        <v>2320</v>
      </c>
      <c r="K1607" s="382" t="s">
        <v>2330</v>
      </c>
    </row>
    <row r="1608" spans="1:11">
      <c r="A1608" s="382" t="s">
        <v>912</v>
      </c>
      <c r="B1608" s="382" t="s">
        <v>913</v>
      </c>
      <c r="C1608" s="382" t="s">
        <v>810</v>
      </c>
      <c r="D1608" s="382" t="s">
        <v>132</v>
      </c>
      <c r="F1608" s="383" t="s">
        <v>13</v>
      </c>
      <c r="G1608" s="382" t="s">
        <v>2323</v>
      </c>
      <c r="H1608" s="382" t="s">
        <v>2323</v>
      </c>
      <c r="I1608" s="382" t="s">
        <v>2319</v>
      </c>
      <c r="J1608" s="382" t="s">
        <v>2324</v>
      </c>
      <c r="K1608" s="382" t="s">
        <v>810</v>
      </c>
    </row>
    <row r="1609" spans="1:11">
      <c r="A1609" s="382" t="s">
        <v>5215</v>
      </c>
      <c r="B1609" s="382" t="s">
        <v>5216</v>
      </c>
      <c r="C1609" s="382" t="s">
        <v>1621</v>
      </c>
      <c r="D1609" s="382">
        <v>90</v>
      </c>
      <c r="F1609" s="383" t="s">
        <v>13</v>
      </c>
      <c r="G1609" s="382" t="s">
        <v>2323</v>
      </c>
      <c r="H1609" s="382" t="s">
        <v>2323</v>
      </c>
      <c r="I1609" s="382" t="s">
        <v>2319</v>
      </c>
      <c r="J1609" s="382" t="s">
        <v>2324</v>
      </c>
      <c r="K1609" s="382" t="s">
        <v>1621</v>
      </c>
    </row>
    <row r="1610" spans="1:11">
      <c r="A1610" s="382" t="s">
        <v>5217</v>
      </c>
      <c r="B1610" s="382" t="s">
        <v>5218</v>
      </c>
      <c r="C1610" s="382" t="s">
        <v>1621</v>
      </c>
      <c r="D1610" s="382" t="s">
        <v>352</v>
      </c>
      <c r="F1610" s="383" t="s">
        <v>13</v>
      </c>
      <c r="G1610" s="382" t="s">
        <v>2323</v>
      </c>
      <c r="H1610" s="382" t="s">
        <v>2323</v>
      </c>
      <c r="I1610" s="382" t="s">
        <v>2319</v>
      </c>
      <c r="J1610" s="382" t="s">
        <v>2324</v>
      </c>
      <c r="K1610" s="382" t="s">
        <v>1621</v>
      </c>
    </row>
    <row r="1611" spans="1:11">
      <c r="A1611" s="382" t="s">
        <v>5219</v>
      </c>
      <c r="B1611" s="382" t="s">
        <v>5220</v>
      </c>
      <c r="C1611" s="382" t="s">
        <v>2336</v>
      </c>
      <c r="D1611" s="382" t="s">
        <v>220</v>
      </c>
      <c r="E1611" s="382" t="s">
        <v>15</v>
      </c>
      <c r="F1611" s="383" t="s">
        <v>13</v>
      </c>
      <c r="G1611" s="382" t="s">
        <v>2323</v>
      </c>
      <c r="H1611" s="382" t="s">
        <v>2323</v>
      </c>
      <c r="I1611" s="382" t="s">
        <v>2319</v>
      </c>
      <c r="J1611" s="382" t="s">
        <v>2324</v>
      </c>
      <c r="K1611" s="382" t="s">
        <v>16</v>
      </c>
    </row>
    <row r="1612" spans="1:11">
      <c r="A1612" s="382" t="s">
        <v>5221</v>
      </c>
      <c r="B1612" s="382" t="s">
        <v>5222</v>
      </c>
      <c r="C1612" s="382" t="s">
        <v>407</v>
      </c>
      <c r="D1612" s="382">
        <v>60</v>
      </c>
      <c r="F1612" s="383" t="s">
        <v>13</v>
      </c>
      <c r="G1612" s="382" t="s">
        <v>2323</v>
      </c>
      <c r="H1612" s="382" t="s">
        <v>2323</v>
      </c>
      <c r="I1612" s="382" t="s">
        <v>2319</v>
      </c>
      <c r="J1612" s="382" t="s">
        <v>2320</v>
      </c>
      <c r="K1612" s="382" t="s">
        <v>2354</v>
      </c>
    </row>
    <row r="1613" spans="1:11">
      <c r="A1613" s="382" t="s">
        <v>5223</v>
      </c>
      <c r="B1613" s="382" t="s">
        <v>5224</v>
      </c>
      <c r="C1613" s="382" t="s">
        <v>590</v>
      </c>
      <c r="D1613" s="382">
        <v>60</v>
      </c>
      <c r="F1613" s="383" t="s">
        <v>13</v>
      </c>
      <c r="G1613" s="382" t="s">
        <v>2323</v>
      </c>
      <c r="H1613" s="382" t="s">
        <v>2323</v>
      </c>
      <c r="I1613" s="382" t="s">
        <v>2319</v>
      </c>
      <c r="J1613" s="382" t="s">
        <v>2324</v>
      </c>
      <c r="K1613" s="382" t="s">
        <v>590</v>
      </c>
    </row>
    <row r="1614" spans="1:11">
      <c r="A1614" s="382" t="s">
        <v>5225</v>
      </c>
      <c r="B1614" s="382" t="s">
        <v>5226</v>
      </c>
      <c r="C1614" s="382" t="s">
        <v>407</v>
      </c>
      <c r="D1614" s="382">
        <v>60</v>
      </c>
      <c r="F1614" s="383" t="s">
        <v>13</v>
      </c>
      <c r="G1614" s="382" t="s">
        <v>2323</v>
      </c>
      <c r="H1614" s="382" t="s">
        <v>2323</v>
      </c>
      <c r="I1614" s="382" t="s">
        <v>2319</v>
      </c>
      <c r="J1614" s="382" t="s">
        <v>2320</v>
      </c>
      <c r="K1614" s="382" t="s">
        <v>2354</v>
      </c>
    </row>
    <row r="1615" spans="1:11">
      <c r="A1615" s="382" t="s">
        <v>781</v>
      </c>
      <c r="B1615" s="382" t="s">
        <v>782</v>
      </c>
      <c r="C1615" s="382" t="s">
        <v>590</v>
      </c>
      <c r="D1615" s="382">
        <v>90</v>
      </c>
      <c r="F1615" s="383" t="s">
        <v>13</v>
      </c>
      <c r="G1615" s="382" t="s">
        <v>2323</v>
      </c>
      <c r="H1615" s="382" t="s">
        <v>2323</v>
      </c>
      <c r="I1615" s="382" t="s">
        <v>2319</v>
      </c>
      <c r="J1615" s="382" t="s">
        <v>2324</v>
      </c>
      <c r="K1615" s="382" t="s">
        <v>590</v>
      </c>
    </row>
    <row r="1616" spans="1:11">
      <c r="A1616" s="382" t="s">
        <v>5227</v>
      </c>
      <c r="B1616" s="382" t="s">
        <v>5228</v>
      </c>
      <c r="C1616" s="382" t="s">
        <v>407</v>
      </c>
      <c r="D1616" s="382">
        <v>30</v>
      </c>
      <c r="F1616" s="383" t="s">
        <v>13</v>
      </c>
      <c r="G1616" s="382" t="s">
        <v>2323</v>
      </c>
      <c r="H1616" s="382" t="s">
        <v>2323</v>
      </c>
      <c r="I1616" s="382" t="s">
        <v>2319</v>
      </c>
      <c r="J1616" s="382" t="s">
        <v>2320</v>
      </c>
      <c r="K1616" s="382" t="s">
        <v>2354</v>
      </c>
    </row>
    <row r="1617" spans="1:11">
      <c r="A1617" s="382" t="s">
        <v>5229</v>
      </c>
      <c r="B1617" s="382" t="s">
        <v>5230</v>
      </c>
      <c r="C1617" s="382" t="s">
        <v>957</v>
      </c>
      <c r="D1617" s="382" t="s">
        <v>220</v>
      </c>
      <c r="F1617" s="383" t="s">
        <v>13</v>
      </c>
      <c r="G1617" s="382" t="s">
        <v>2323</v>
      </c>
      <c r="H1617" s="382" t="s">
        <v>2323</v>
      </c>
      <c r="I1617" s="382" t="s">
        <v>2319</v>
      </c>
      <c r="J1617" s="382" t="s">
        <v>2324</v>
      </c>
      <c r="K1617" s="382" t="s">
        <v>957</v>
      </c>
    </row>
    <row r="1618" spans="1:11">
      <c r="A1618" s="382" t="s">
        <v>1783</v>
      </c>
      <c r="B1618" s="382" t="s">
        <v>1784</v>
      </c>
      <c r="C1618" s="382" t="s">
        <v>1621</v>
      </c>
      <c r="D1618" s="382" t="s">
        <v>352</v>
      </c>
      <c r="F1618" s="383" t="s">
        <v>13</v>
      </c>
      <c r="G1618" s="382" t="s">
        <v>2323</v>
      </c>
      <c r="H1618" s="382" t="s">
        <v>2323</v>
      </c>
      <c r="I1618" s="382" t="s">
        <v>2319</v>
      </c>
      <c r="J1618" s="382" t="s">
        <v>2324</v>
      </c>
      <c r="K1618" s="382" t="s">
        <v>1621</v>
      </c>
    </row>
    <row r="1619" spans="1:11">
      <c r="A1619" s="382" t="s">
        <v>5231</v>
      </c>
      <c r="B1619" s="382" t="s">
        <v>5232</v>
      </c>
      <c r="C1619" s="382" t="s">
        <v>957</v>
      </c>
      <c r="D1619" s="382">
        <v>60</v>
      </c>
      <c r="F1619" s="383" t="s">
        <v>13</v>
      </c>
      <c r="G1619" s="382" t="s">
        <v>2323</v>
      </c>
      <c r="H1619" s="382" t="s">
        <v>2323</v>
      </c>
      <c r="I1619" s="382" t="s">
        <v>2319</v>
      </c>
      <c r="J1619" s="382" t="s">
        <v>2324</v>
      </c>
      <c r="K1619" s="382" t="s">
        <v>957</v>
      </c>
    </row>
    <row r="1620" spans="1:11">
      <c r="A1620" s="382" t="s">
        <v>5233</v>
      </c>
      <c r="B1620" s="382" t="s">
        <v>5234</v>
      </c>
      <c r="C1620" s="382" t="s">
        <v>1323</v>
      </c>
      <c r="D1620" s="382">
        <v>60</v>
      </c>
      <c r="F1620" s="383" t="s">
        <v>13</v>
      </c>
      <c r="G1620" s="382" t="s">
        <v>2323</v>
      </c>
      <c r="H1620" s="382" t="s">
        <v>2323</v>
      </c>
      <c r="I1620" s="382" t="s">
        <v>2319</v>
      </c>
      <c r="J1620" s="382" t="s">
        <v>2324</v>
      </c>
      <c r="K1620" s="382" t="s">
        <v>1323</v>
      </c>
    </row>
    <row r="1621" spans="1:11">
      <c r="A1621" s="382" t="s">
        <v>5235</v>
      </c>
      <c r="B1621" s="382" t="s">
        <v>5236</v>
      </c>
      <c r="C1621" s="382" t="s">
        <v>957</v>
      </c>
      <c r="D1621" s="382">
        <v>30</v>
      </c>
      <c r="F1621" s="383" t="s">
        <v>13</v>
      </c>
      <c r="G1621" s="382" t="s">
        <v>2323</v>
      </c>
      <c r="H1621" s="382" t="s">
        <v>2323</v>
      </c>
      <c r="I1621" s="382" t="s">
        <v>2319</v>
      </c>
      <c r="J1621" s="382" t="s">
        <v>2320</v>
      </c>
      <c r="K1621" s="382" t="s">
        <v>2354</v>
      </c>
    </row>
    <row r="1622" spans="1:11">
      <c r="A1622" s="382" t="s">
        <v>5237</v>
      </c>
      <c r="B1622" s="382" t="s">
        <v>5238</v>
      </c>
      <c r="C1622" s="382" t="s">
        <v>1846</v>
      </c>
      <c r="D1622" s="382">
        <v>90</v>
      </c>
      <c r="F1622" s="383" t="s">
        <v>13</v>
      </c>
      <c r="G1622" s="382" t="s">
        <v>2323</v>
      </c>
      <c r="H1622" s="382" t="s">
        <v>2323</v>
      </c>
      <c r="I1622" s="382" t="s">
        <v>2319</v>
      </c>
      <c r="J1622" s="382" t="s">
        <v>2324</v>
      </c>
      <c r="K1622" s="382" t="s">
        <v>1846</v>
      </c>
    </row>
    <row r="1623" spans="1:11">
      <c r="A1623" s="382" t="s">
        <v>1589</v>
      </c>
      <c r="B1623" s="382" t="s">
        <v>1590</v>
      </c>
      <c r="C1623" s="382" t="s">
        <v>32</v>
      </c>
      <c r="D1623" s="382">
        <v>90</v>
      </c>
      <c r="F1623" s="383" t="s">
        <v>13</v>
      </c>
      <c r="G1623" s="382" t="s">
        <v>2323</v>
      </c>
      <c r="H1623" s="382" t="s">
        <v>2323</v>
      </c>
      <c r="I1623" s="382" t="s">
        <v>2319</v>
      </c>
      <c r="J1623" s="382" t="s">
        <v>2324</v>
      </c>
      <c r="K1623" s="382" t="s">
        <v>16</v>
      </c>
    </row>
    <row r="1624" spans="1:11">
      <c r="A1624" s="382" t="s">
        <v>1439</v>
      </c>
      <c r="B1624" s="382" t="s">
        <v>1440</v>
      </c>
      <c r="C1624" s="382" t="s">
        <v>1323</v>
      </c>
      <c r="D1624" s="382">
        <v>60</v>
      </c>
      <c r="F1624" s="383" t="s">
        <v>13</v>
      </c>
      <c r="G1624" s="382" t="s">
        <v>2323</v>
      </c>
      <c r="H1624" s="382" t="s">
        <v>2323</v>
      </c>
      <c r="I1624" s="382" t="s">
        <v>2319</v>
      </c>
      <c r="J1624" s="382" t="s">
        <v>2324</v>
      </c>
      <c r="K1624" s="382" t="s">
        <v>1323</v>
      </c>
    </row>
    <row r="1625" spans="1:11">
      <c r="A1625" s="382" t="s">
        <v>508</v>
      </c>
      <c r="B1625" s="382" t="s">
        <v>509</v>
      </c>
      <c r="C1625" s="382" t="s">
        <v>407</v>
      </c>
      <c r="D1625" s="382">
        <v>90</v>
      </c>
      <c r="F1625" s="383" t="s">
        <v>13</v>
      </c>
      <c r="G1625" s="382" t="s">
        <v>2323</v>
      </c>
      <c r="H1625" s="382" t="s">
        <v>2323</v>
      </c>
      <c r="I1625" s="382" t="s">
        <v>2319</v>
      </c>
      <c r="J1625" s="382" t="s">
        <v>2320</v>
      </c>
      <c r="K1625" s="382" t="s">
        <v>2354</v>
      </c>
    </row>
    <row r="1626" spans="1:11">
      <c r="A1626" s="382" t="s">
        <v>5239</v>
      </c>
      <c r="B1626" s="382" t="s">
        <v>5240</v>
      </c>
      <c r="C1626" s="382" t="s">
        <v>810</v>
      </c>
      <c r="D1626" s="382" t="s">
        <v>594</v>
      </c>
      <c r="F1626" s="383" t="s">
        <v>13</v>
      </c>
      <c r="G1626" s="382" t="s">
        <v>2323</v>
      </c>
      <c r="H1626" s="382" t="s">
        <v>2323</v>
      </c>
      <c r="I1626" s="382" t="s">
        <v>2319</v>
      </c>
      <c r="J1626" s="382" t="s">
        <v>2324</v>
      </c>
      <c r="K1626" s="382" t="s">
        <v>810</v>
      </c>
    </row>
    <row r="1627" spans="1:11">
      <c r="A1627" s="382" t="s">
        <v>5241</v>
      </c>
      <c r="B1627" s="382" t="s">
        <v>5242</v>
      </c>
      <c r="C1627" s="382" t="s">
        <v>957</v>
      </c>
      <c r="D1627" s="382">
        <v>30</v>
      </c>
      <c r="F1627" s="383" t="s">
        <v>13</v>
      </c>
      <c r="G1627" s="382" t="s">
        <v>2323</v>
      </c>
      <c r="H1627" s="382" t="s">
        <v>2323</v>
      </c>
      <c r="I1627" s="382" t="s">
        <v>2319</v>
      </c>
      <c r="J1627" s="382" t="s">
        <v>2320</v>
      </c>
      <c r="K1627" s="382" t="s">
        <v>2354</v>
      </c>
    </row>
    <row r="1628" spans="1:11">
      <c r="A1628" s="382" t="s">
        <v>5243</v>
      </c>
      <c r="B1628" s="382" t="s">
        <v>5244</v>
      </c>
      <c r="C1628" s="382" t="s">
        <v>1323</v>
      </c>
      <c r="D1628" s="382">
        <v>60</v>
      </c>
      <c r="F1628" s="383" t="s">
        <v>13</v>
      </c>
      <c r="G1628" s="382" t="s">
        <v>2323</v>
      </c>
      <c r="H1628" s="382" t="s">
        <v>2323</v>
      </c>
      <c r="I1628" s="382" t="s">
        <v>2319</v>
      </c>
      <c r="J1628" s="382" t="s">
        <v>2324</v>
      </c>
      <c r="K1628" s="382" t="s">
        <v>1323</v>
      </c>
    </row>
    <row r="1629" spans="1:11">
      <c r="A1629" s="382" t="s">
        <v>5245</v>
      </c>
      <c r="B1629" s="382" t="s">
        <v>5246</v>
      </c>
      <c r="C1629" s="382" t="s">
        <v>1846</v>
      </c>
      <c r="D1629" s="382" t="s">
        <v>594</v>
      </c>
      <c r="F1629" s="383" t="s">
        <v>13</v>
      </c>
      <c r="G1629" s="382" t="s">
        <v>2323</v>
      </c>
      <c r="H1629" s="382" t="s">
        <v>2323</v>
      </c>
      <c r="I1629" s="382" t="s">
        <v>2319</v>
      </c>
      <c r="J1629" s="382" t="s">
        <v>2324</v>
      </c>
      <c r="K1629" s="382" t="s">
        <v>1846</v>
      </c>
    </row>
    <row r="1630" spans="1:11">
      <c r="A1630" s="382" t="s">
        <v>5247</v>
      </c>
      <c r="B1630" s="382" t="s">
        <v>5248</v>
      </c>
      <c r="C1630" s="382" t="s">
        <v>2336</v>
      </c>
      <c r="D1630" s="382" t="s">
        <v>220</v>
      </c>
      <c r="E1630" s="382" t="s">
        <v>15</v>
      </c>
      <c r="F1630" s="383" t="s">
        <v>13</v>
      </c>
      <c r="G1630" s="382" t="s">
        <v>2323</v>
      </c>
      <c r="H1630" s="382" t="s">
        <v>2323</v>
      </c>
      <c r="I1630" s="382" t="s">
        <v>2319</v>
      </c>
      <c r="J1630" s="382" t="s">
        <v>2324</v>
      </c>
      <c r="K1630" s="382" t="s">
        <v>16</v>
      </c>
    </row>
    <row r="1631" spans="1:11">
      <c r="A1631" s="382" t="s">
        <v>5249</v>
      </c>
      <c r="B1631" s="382" t="s">
        <v>5250</v>
      </c>
      <c r="C1631" s="382" t="s">
        <v>354</v>
      </c>
      <c r="D1631" s="382">
        <v>90</v>
      </c>
      <c r="F1631" s="383" t="s">
        <v>13</v>
      </c>
      <c r="G1631" s="382" t="s">
        <v>2323</v>
      </c>
      <c r="H1631" s="382" t="s">
        <v>2323</v>
      </c>
      <c r="I1631" s="382" t="s">
        <v>2319</v>
      </c>
      <c r="J1631" s="382" t="s">
        <v>2320</v>
      </c>
      <c r="K1631" s="382" t="s">
        <v>2330</v>
      </c>
    </row>
    <row r="1632" spans="1:11">
      <c r="A1632" s="382" t="s">
        <v>5251</v>
      </c>
      <c r="B1632" s="382" t="s">
        <v>5252</v>
      </c>
      <c r="C1632" s="382" t="s">
        <v>1253</v>
      </c>
      <c r="D1632" s="382">
        <v>30</v>
      </c>
      <c r="F1632" s="383" t="s">
        <v>13</v>
      </c>
      <c r="G1632" s="382" t="s">
        <v>2323</v>
      </c>
      <c r="H1632" s="382" t="s">
        <v>2323</v>
      </c>
      <c r="I1632" s="382" t="s">
        <v>2319</v>
      </c>
      <c r="J1632" s="382" t="s">
        <v>2324</v>
      </c>
      <c r="K1632" s="382" t="s">
        <v>1253</v>
      </c>
    </row>
    <row r="1633" spans="1:11">
      <c r="A1633" s="382" t="s">
        <v>5253</v>
      </c>
      <c r="B1633" s="382" t="s">
        <v>5254</v>
      </c>
      <c r="C1633" s="382" t="s">
        <v>957</v>
      </c>
      <c r="D1633" s="382">
        <v>30</v>
      </c>
      <c r="F1633" s="383" t="s">
        <v>13</v>
      </c>
      <c r="G1633" s="382" t="s">
        <v>2323</v>
      </c>
      <c r="H1633" s="382" t="s">
        <v>2323</v>
      </c>
      <c r="I1633" s="382" t="s">
        <v>2319</v>
      </c>
      <c r="J1633" s="382" t="s">
        <v>2320</v>
      </c>
      <c r="K1633" s="382" t="s">
        <v>2354</v>
      </c>
    </row>
    <row r="1634" spans="1:11">
      <c r="A1634" s="382" t="s">
        <v>5255</v>
      </c>
      <c r="B1634" s="382" t="s">
        <v>5256</v>
      </c>
      <c r="C1634" s="382" t="s">
        <v>1621</v>
      </c>
      <c r="D1634" s="382" t="s">
        <v>594</v>
      </c>
      <c r="F1634" s="383" t="s">
        <v>13</v>
      </c>
      <c r="G1634" s="382" t="s">
        <v>2323</v>
      </c>
      <c r="H1634" s="382" t="s">
        <v>2323</v>
      </c>
      <c r="I1634" s="382" t="s">
        <v>2319</v>
      </c>
      <c r="J1634" s="382" t="s">
        <v>2324</v>
      </c>
      <c r="K1634" s="382" t="s">
        <v>1621</v>
      </c>
    </row>
    <row r="1635" spans="1:11">
      <c r="A1635" s="382" t="s">
        <v>5257</v>
      </c>
      <c r="B1635" s="382" t="s">
        <v>5258</v>
      </c>
      <c r="C1635" s="382" t="s">
        <v>1133</v>
      </c>
      <c r="D1635" s="382" t="s">
        <v>594</v>
      </c>
      <c r="F1635" s="383" t="s">
        <v>13</v>
      </c>
      <c r="G1635" s="382" t="s">
        <v>2323</v>
      </c>
      <c r="H1635" s="382" t="s">
        <v>2323</v>
      </c>
      <c r="I1635" s="382" t="s">
        <v>2319</v>
      </c>
      <c r="J1635" s="382" t="s">
        <v>2324</v>
      </c>
      <c r="K1635" s="382" t="s">
        <v>1133</v>
      </c>
    </row>
    <row r="1636" spans="1:11">
      <c r="A1636" s="382" t="s">
        <v>5259</v>
      </c>
      <c r="B1636" s="382" t="s">
        <v>5260</v>
      </c>
      <c r="C1636" s="382" t="s">
        <v>957</v>
      </c>
      <c r="D1636" s="382">
        <v>30</v>
      </c>
      <c r="F1636" s="383" t="s">
        <v>13</v>
      </c>
      <c r="G1636" s="382" t="s">
        <v>2323</v>
      </c>
      <c r="H1636" s="382" t="s">
        <v>2323</v>
      </c>
      <c r="I1636" s="382" t="s">
        <v>2319</v>
      </c>
      <c r="J1636" s="382" t="s">
        <v>2320</v>
      </c>
      <c r="K1636" s="382" t="s">
        <v>2354</v>
      </c>
    </row>
    <row r="1637" spans="1:11">
      <c r="A1637" s="382" t="s">
        <v>5261</v>
      </c>
      <c r="B1637" s="382" t="s">
        <v>5262</v>
      </c>
      <c r="C1637" s="382" t="s">
        <v>407</v>
      </c>
      <c r="D1637" s="382">
        <v>30</v>
      </c>
      <c r="F1637" s="383" t="s">
        <v>13</v>
      </c>
      <c r="G1637" s="382" t="s">
        <v>2323</v>
      </c>
      <c r="H1637" s="382" t="s">
        <v>2323</v>
      </c>
      <c r="I1637" s="382" t="s">
        <v>2319</v>
      </c>
      <c r="J1637" s="382" t="s">
        <v>2324</v>
      </c>
      <c r="K1637" s="382" t="s">
        <v>407</v>
      </c>
    </row>
    <row r="1638" spans="1:11">
      <c r="A1638" s="382" t="s">
        <v>5263</v>
      </c>
      <c r="B1638" s="382" t="s">
        <v>5264</v>
      </c>
      <c r="C1638" s="382" t="s">
        <v>407</v>
      </c>
      <c r="D1638" s="382">
        <v>30</v>
      </c>
      <c r="F1638" s="383" t="s">
        <v>13</v>
      </c>
      <c r="G1638" s="382" t="s">
        <v>2323</v>
      </c>
      <c r="H1638" s="382" t="s">
        <v>2323</v>
      </c>
      <c r="I1638" s="382" t="s">
        <v>2319</v>
      </c>
      <c r="J1638" s="382" t="s">
        <v>2324</v>
      </c>
      <c r="K1638" s="382" t="s">
        <v>407</v>
      </c>
    </row>
    <row r="1639" spans="1:11">
      <c r="A1639" s="382" t="s">
        <v>5265</v>
      </c>
      <c r="B1639" s="382" t="s">
        <v>5266</v>
      </c>
      <c r="C1639" s="382" t="s">
        <v>2365</v>
      </c>
      <c r="D1639" s="382" t="s">
        <v>5267</v>
      </c>
      <c r="F1639" s="383" t="s">
        <v>13</v>
      </c>
      <c r="G1639" s="382" t="s">
        <v>2323</v>
      </c>
      <c r="H1639" s="382" t="s">
        <v>2323</v>
      </c>
      <c r="I1639" s="382" t="s">
        <v>2319</v>
      </c>
      <c r="J1639" s="382" t="s">
        <v>2324</v>
      </c>
      <c r="K1639" s="382" t="s">
        <v>4871</v>
      </c>
    </row>
    <row r="1640" spans="1:11">
      <c r="A1640" s="382" t="s">
        <v>514</v>
      </c>
      <c r="B1640" s="382" t="s">
        <v>515</v>
      </c>
      <c r="C1640" s="382" t="s">
        <v>407</v>
      </c>
      <c r="D1640" s="382">
        <v>30</v>
      </c>
      <c r="F1640" s="383" t="s">
        <v>13</v>
      </c>
      <c r="G1640" s="382" t="s">
        <v>2323</v>
      </c>
      <c r="H1640" s="382" t="s">
        <v>2323</v>
      </c>
      <c r="I1640" s="382" t="s">
        <v>2319</v>
      </c>
      <c r="J1640" s="382" t="s">
        <v>2324</v>
      </c>
      <c r="K1640" s="382" t="s">
        <v>407</v>
      </c>
    </row>
    <row r="1641" spans="1:11">
      <c r="A1641" s="382" t="s">
        <v>5268</v>
      </c>
      <c r="B1641" s="382" t="s">
        <v>5269</v>
      </c>
      <c r="C1641" s="382" t="s">
        <v>2365</v>
      </c>
      <c r="D1641" s="382" t="s">
        <v>5267</v>
      </c>
      <c r="F1641" s="383" t="s">
        <v>13</v>
      </c>
      <c r="G1641" s="382" t="s">
        <v>2323</v>
      </c>
      <c r="H1641" s="382" t="s">
        <v>2323</v>
      </c>
      <c r="I1641" s="382" t="s">
        <v>2319</v>
      </c>
      <c r="J1641" s="382" t="s">
        <v>2324</v>
      </c>
      <c r="K1641" s="382" t="s">
        <v>4871</v>
      </c>
    </row>
    <row r="1642" spans="1:11">
      <c r="A1642" s="382" t="s">
        <v>5270</v>
      </c>
      <c r="B1642" s="382" t="s">
        <v>5271</v>
      </c>
      <c r="C1642" s="382" t="s">
        <v>957</v>
      </c>
      <c r="D1642" s="382">
        <v>60</v>
      </c>
      <c r="F1642" s="383" t="s">
        <v>13</v>
      </c>
      <c r="G1642" s="382" t="s">
        <v>2323</v>
      </c>
      <c r="H1642" s="382" t="s">
        <v>2323</v>
      </c>
      <c r="I1642" s="382" t="s">
        <v>2319</v>
      </c>
      <c r="J1642" s="382" t="s">
        <v>2324</v>
      </c>
      <c r="K1642" s="382" t="s">
        <v>957</v>
      </c>
    </row>
    <row r="1643" spans="1:11">
      <c r="A1643" s="382" t="s">
        <v>5272</v>
      </c>
      <c r="B1643" s="382" t="s">
        <v>5273</v>
      </c>
      <c r="C1643" s="382" t="s">
        <v>1846</v>
      </c>
      <c r="D1643" s="382" t="s">
        <v>5274</v>
      </c>
      <c r="F1643" s="383" t="s">
        <v>13</v>
      </c>
      <c r="G1643" s="382" t="s">
        <v>2323</v>
      </c>
      <c r="H1643" s="382" t="s">
        <v>2323</v>
      </c>
      <c r="I1643" s="382" t="s">
        <v>2319</v>
      </c>
      <c r="J1643" s="382" t="s">
        <v>2324</v>
      </c>
      <c r="K1643" s="382" t="s">
        <v>1846</v>
      </c>
    </row>
    <row r="1644" spans="1:11">
      <c r="A1644" s="382" t="s">
        <v>5275</v>
      </c>
      <c r="B1644" s="382" t="s">
        <v>5276</v>
      </c>
      <c r="C1644" s="382" t="s">
        <v>2365</v>
      </c>
      <c r="D1644" s="382" t="s">
        <v>132</v>
      </c>
      <c r="F1644" s="383" t="s">
        <v>13</v>
      </c>
      <c r="G1644" s="382" t="s">
        <v>2323</v>
      </c>
      <c r="H1644" s="382" t="s">
        <v>2323</v>
      </c>
      <c r="I1644" s="382" t="s">
        <v>2319</v>
      </c>
      <c r="J1644" s="382" t="s">
        <v>2324</v>
      </c>
      <c r="K1644" s="382" t="s">
        <v>4871</v>
      </c>
    </row>
    <row r="1645" spans="1:11">
      <c r="A1645" s="382" t="s">
        <v>5277</v>
      </c>
      <c r="B1645" s="382" t="s">
        <v>5278</v>
      </c>
      <c r="C1645" s="382" t="s">
        <v>957</v>
      </c>
      <c r="D1645" s="382">
        <v>30</v>
      </c>
      <c r="F1645" s="383" t="s">
        <v>13</v>
      </c>
      <c r="G1645" s="382" t="s">
        <v>2323</v>
      </c>
      <c r="H1645" s="382" t="s">
        <v>2323</v>
      </c>
      <c r="I1645" s="382" t="s">
        <v>2319</v>
      </c>
      <c r="J1645" s="382" t="s">
        <v>2324</v>
      </c>
      <c r="K1645" s="382" t="s">
        <v>957</v>
      </c>
    </row>
    <row r="1646" spans="1:11">
      <c r="A1646" s="382" t="s">
        <v>5279</v>
      </c>
      <c r="B1646" s="382" t="s">
        <v>5280</v>
      </c>
      <c r="C1646" s="382" t="s">
        <v>1323</v>
      </c>
      <c r="D1646" s="382">
        <v>30</v>
      </c>
      <c r="F1646" s="383" t="s">
        <v>13</v>
      </c>
      <c r="G1646" s="382" t="s">
        <v>2323</v>
      </c>
      <c r="H1646" s="382" t="s">
        <v>2323</v>
      </c>
      <c r="I1646" s="382" t="s">
        <v>2319</v>
      </c>
      <c r="J1646" s="382" t="s">
        <v>2324</v>
      </c>
      <c r="K1646" s="382" t="s">
        <v>1323</v>
      </c>
    </row>
    <row r="1647" spans="1:11">
      <c r="A1647" s="382" t="s">
        <v>5281</v>
      </c>
      <c r="B1647" s="382" t="s">
        <v>5282</v>
      </c>
      <c r="C1647" s="382" t="s">
        <v>1621</v>
      </c>
      <c r="D1647" s="382" t="s">
        <v>4219</v>
      </c>
      <c r="F1647" s="383" t="s">
        <v>13</v>
      </c>
      <c r="G1647" s="382" t="s">
        <v>2323</v>
      </c>
      <c r="H1647" s="382" t="s">
        <v>2323</v>
      </c>
      <c r="I1647" s="382" t="s">
        <v>2319</v>
      </c>
      <c r="J1647" s="382" t="s">
        <v>2324</v>
      </c>
      <c r="K1647" s="382" t="s">
        <v>1621</v>
      </c>
    </row>
    <row r="1648" spans="1:11">
      <c r="A1648" s="382" t="s">
        <v>5283</v>
      </c>
      <c r="B1648" s="382" t="s">
        <v>5284</v>
      </c>
      <c r="C1648" s="382" t="s">
        <v>1846</v>
      </c>
      <c r="D1648" s="382">
        <v>30</v>
      </c>
      <c r="F1648" s="383" t="s">
        <v>13</v>
      </c>
      <c r="G1648" s="382" t="s">
        <v>2323</v>
      </c>
      <c r="H1648" s="382" t="s">
        <v>2323</v>
      </c>
      <c r="I1648" s="382" t="s">
        <v>2319</v>
      </c>
      <c r="J1648" s="382" t="s">
        <v>2324</v>
      </c>
      <c r="K1648" s="382" t="s">
        <v>1846</v>
      </c>
    </row>
    <row r="1649" spans="1:11">
      <c r="A1649" s="382" t="s">
        <v>5285</v>
      </c>
      <c r="B1649" s="382" t="s">
        <v>5286</v>
      </c>
      <c r="C1649" s="382" t="s">
        <v>2336</v>
      </c>
      <c r="D1649" s="382" t="s">
        <v>2317</v>
      </c>
      <c r="E1649" s="382" t="s">
        <v>2337</v>
      </c>
      <c r="F1649" s="383" t="s">
        <v>2337</v>
      </c>
      <c r="G1649" s="382" t="s">
        <v>2319</v>
      </c>
      <c r="H1649" s="382" t="s">
        <v>2323</v>
      </c>
      <c r="I1649" s="382" t="s">
        <v>2319</v>
      </c>
      <c r="J1649" s="382" t="s">
        <v>2324</v>
      </c>
      <c r="K1649" s="382" t="s">
        <v>4887</v>
      </c>
    </row>
    <row r="1650" spans="1:11">
      <c r="A1650" s="382" t="s">
        <v>5287</v>
      </c>
      <c r="B1650" s="382" t="s">
        <v>5288</v>
      </c>
      <c r="C1650" s="382" t="s">
        <v>1846</v>
      </c>
      <c r="D1650" s="382" t="s">
        <v>132</v>
      </c>
      <c r="F1650" s="383" t="s">
        <v>13</v>
      </c>
      <c r="G1650" s="382" t="s">
        <v>2323</v>
      </c>
      <c r="H1650" s="382" t="s">
        <v>2323</v>
      </c>
      <c r="I1650" s="382" t="s">
        <v>2319</v>
      </c>
      <c r="J1650" s="382" t="s">
        <v>2324</v>
      </c>
      <c r="K1650" s="382" t="s">
        <v>1846</v>
      </c>
    </row>
    <row r="1651" spans="1:11">
      <c r="A1651" s="382" t="s">
        <v>5289</v>
      </c>
      <c r="B1651" s="382" t="s">
        <v>5290</v>
      </c>
      <c r="C1651" s="382" t="s">
        <v>1253</v>
      </c>
      <c r="D1651" s="382">
        <v>90</v>
      </c>
      <c r="F1651" s="383" t="s">
        <v>13</v>
      </c>
      <c r="G1651" s="382" t="s">
        <v>2323</v>
      </c>
      <c r="H1651" s="382" t="s">
        <v>2323</v>
      </c>
      <c r="I1651" s="382" t="s">
        <v>2319</v>
      </c>
      <c r="J1651" s="382" t="s">
        <v>2324</v>
      </c>
      <c r="K1651" s="382" t="s">
        <v>1253</v>
      </c>
    </row>
    <row r="1652" spans="1:11">
      <c r="A1652" s="382" t="s">
        <v>1443</v>
      </c>
      <c r="B1652" s="382" t="s">
        <v>1444</v>
      </c>
      <c r="C1652" s="382" t="s">
        <v>1323</v>
      </c>
      <c r="D1652" s="382">
        <v>60</v>
      </c>
      <c r="F1652" s="383" t="s">
        <v>13</v>
      </c>
      <c r="G1652" s="382" t="s">
        <v>2323</v>
      </c>
      <c r="H1652" s="382" t="s">
        <v>2323</v>
      </c>
      <c r="I1652" s="382" t="s">
        <v>2319</v>
      </c>
      <c r="J1652" s="382" t="s">
        <v>2324</v>
      </c>
      <c r="K1652" s="382" t="s">
        <v>1323</v>
      </c>
    </row>
    <row r="1653" spans="1:11">
      <c r="A1653" s="382" t="s">
        <v>5291</v>
      </c>
      <c r="B1653" s="382" t="s">
        <v>5292</v>
      </c>
      <c r="C1653" s="382" t="s">
        <v>1323</v>
      </c>
      <c r="D1653" s="382">
        <v>60</v>
      </c>
      <c r="F1653" s="383" t="s">
        <v>13</v>
      </c>
      <c r="G1653" s="382" t="s">
        <v>2323</v>
      </c>
      <c r="H1653" s="382" t="s">
        <v>2323</v>
      </c>
      <c r="I1653" s="382" t="s">
        <v>2319</v>
      </c>
      <c r="J1653" s="382" t="s">
        <v>2324</v>
      </c>
      <c r="K1653" s="382" t="s">
        <v>1323</v>
      </c>
    </row>
    <row r="1654" spans="1:11">
      <c r="A1654" s="382" t="s">
        <v>5293</v>
      </c>
      <c r="B1654" s="382" t="s">
        <v>5294</v>
      </c>
      <c r="C1654" s="382" t="s">
        <v>1323</v>
      </c>
      <c r="D1654" s="382" t="s">
        <v>853</v>
      </c>
      <c r="F1654" s="383" t="s">
        <v>13</v>
      </c>
      <c r="G1654" s="382" t="s">
        <v>2323</v>
      </c>
      <c r="H1654" s="382" t="s">
        <v>2323</v>
      </c>
      <c r="I1654" s="382" t="s">
        <v>2319</v>
      </c>
      <c r="J1654" s="382" t="s">
        <v>2324</v>
      </c>
      <c r="K1654" s="382" t="s">
        <v>1323</v>
      </c>
    </row>
    <row r="1655" spans="1:11">
      <c r="A1655" s="382" t="s">
        <v>5295</v>
      </c>
      <c r="B1655" s="382" t="s">
        <v>5296</v>
      </c>
      <c r="C1655" s="382" t="s">
        <v>1253</v>
      </c>
      <c r="D1655" s="382">
        <v>90</v>
      </c>
      <c r="F1655" s="383" t="s">
        <v>13</v>
      </c>
      <c r="G1655" s="382" t="s">
        <v>2323</v>
      </c>
      <c r="H1655" s="382" t="s">
        <v>2323</v>
      </c>
      <c r="I1655" s="382" t="s">
        <v>2319</v>
      </c>
      <c r="J1655" s="382" t="s">
        <v>2324</v>
      </c>
      <c r="K1655" s="382" t="s">
        <v>1253</v>
      </c>
    </row>
    <row r="1656" spans="1:11">
      <c r="A1656" s="382" t="s">
        <v>5297</v>
      </c>
      <c r="B1656" s="382" t="s">
        <v>5298</v>
      </c>
      <c r="C1656" s="382" t="s">
        <v>590</v>
      </c>
      <c r="D1656" s="382">
        <v>60</v>
      </c>
      <c r="F1656" s="383" t="s">
        <v>13</v>
      </c>
      <c r="G1656" s="382" t="s">
        <v>2323</v>
      </c>
      <c r="H1656" s="382" t="s">
        <v>2323</v>
      </c>
      <c r="I1656" s="382" t="s">
        <v>2319</v>
      </c>
      <c r="J1656" s="382" t="s">
        <v>2324</v>
      </c>
      <c r="K1656" s="382" t="s">
        <v>590</v>
      </c>
    </row>
    <row r="1657" spans="1:11">
      <c r="A1657" s="382" t="s">
        <v>5299</v>
      </c>
      <c r="B1657" s="382" t="s">
        <v>5300</v>
      </c>
      <c r="C1657" s="382" t="s">
        <v>1846</v>
      </c>
      <c r="D1657" s="382" t="s">
        <v>132</v>
      </c>
      <c r="E1657" s="382" t="s">
        <v>2367</v>
      </c>
      <c r="F1657" s="383" t="s">
        <v>24</v>
      </c>
      <c r="G1657" s="382" t="s">
        <v>2319</v>
      </c>
      <c r="H1657" s="382" t="s">
        <v>2323</v>
      </c>
      <c r="I1657" s="382" t="s">
        <v>2319</v>
      </c>
      <c r="J1657" s="382" t="s">
        <v>2338</v>
      </c>
      <c r="K1657" s="382" t="s">
        <v>1846</v>
      </c>
    </row>
    <row r="1658" spans="1:11">
      <c r="A1658" s="382" t="s">
        <v>5301</v>
      </c>
      <c r="B1658" s="382" t="s">
        <v>5302</v>
      </c>
      <c r="C1658" s="382" t="s">
        <v>590</v>
      </c>
      <c r="D1658" s="382">
        <v>30</v>
      </c>
      <c r="F1658" s="383" t="s">
        <v>13</v>
      </c>
      <c r="G1658" s="382" t="s">
        <v>2323</v>
      </c>
      <c r="H1658" s="382" t="s">
        <v>2323</v>
      </c>
      <c r="I1658" s="382" t="s">
        <v>2319</v>
      </c>
      <c r="J1658" s="382" t="s">
        <v>2324</v>
      </c>
      <c r="K1658" s="382" t="s">
        <v>590</v>
      </c>
    </row>
    <row r="1659" spans="1:11">
      <c r="A1659" s="382" t="s">
        <v>1790</v>
      </c>
      <c r="B1659" s="382" t="s">
        <v>1791</v>
      </c>
      <c r="C1659" s="382" t="s">
        <v>1621</v>
      </c>
      <c r="D1659" s="382" t="s">
        <v>373</v>
      </c>
      <c r="F1659" s="383" t="s">
        <v>13</v>
      </c>
      <c r="G1659" s="382" t="s">
        <v>2323</v>
      </c>
      <c r="H1659" s="382" t="s">
        <v>2323</v>
      </c>
      <c r="I1659" s="382" t="s">
        <v>2319</v>
      </c>
      <c r="K1659" s="382" t="s">
        <v>1621</v>
      </c>
    </row>
    <row r="1660" spans="1:11">
      <c r="A1660" s="382" t="s">
        <v>5303</v>
      </c>
      <c r="B1660" s="382" t="s">
        <v>5304</v>
      </c>
      <c r="C1660" s="382" t="s">
        <v>1846</v>
      </c>
      <c r="D1660" s="382">
        <v>30</v>
      </c>
      <c r="F1660" s="383" t="s">
        <v>13</v>
      </c>
      <c r="G1660" s="382" t="s">
        <v>2323</v>
      </c>
      <c r="H1660" s="382" t="s">
        <v>2323</v>
      </c>
      <c r="I1660" s="382" t="s">
        <v>2319</v>
      </c>
      <c r="J1660" s="382" t="s">
        <v>2324</v>
      </c>
      <c r="K1660" s="382" t="s">
        <v>1846</v>
      </c>
    </row>
    <row r="1661" spans="1:11">
      <c r="A1661" s="382" t="s">
        <v>5305</v>
      </c>
      <c r="B1661" s="382" t="s">
        <v>5306</v>
      </c>
      <c r="C1661" s="382" t="s">
        <v>1323</v>
      </c>
      <c r="D1661" s="382">
        <v>60</v>
      </c>
      <c r="F1661" s="383" t="s">
        <v>13</v>
      </c>
      <c r="G1661" s="382" t="s">
        <v>2323</v>
      </c>
      <c r="H1661" s="382" t="s">
        <v>2323</v>
      </c>
      <c r="I1661" s="382" t="s">
        <v>2319</v>
      </c>
      <c r="J1661" s="382" t="s">
        <v>2324</v>
      </c>
      <c r="K1661" s="382" t="s">
        <v>1323</v>
      </c>
    </row>
    <row r="1662" spans="1:11">
      <c r="A1662" s="382" t="s">
        <v>5307</v>
      </c>
      <c r="B1662" s="382" t="s">
        <v>5308</v>
      </c>
      <c r="C1662" s="382" t="s">
        <v>1846</v>
      </c>
      <c r="D1662" s="382" t="s">
        <v>132</v>
      </c>
      <c r="E1662" s="382" t="s">
        <v>2367</v>
      </c>
      <c r="F1662" s="383" t="s">
        <v>24</v>
      </c>
      <c r="G1662" s="382" t="s">
        <v>2319</v>
      </c>
      <c r="H1662" s="382" t="s">
        <v>2323</v>
      </c>
      <c r="I1662" s="382" t="s">
        <v>2319</v>
      </c>
      <c r="J1662" s="382" t="s">
        <v>2338</v>
      </c>
      <c r="K1662" s="382" t="s">
        <v>1846</v>
      </c>
    </row>
    <row r="1663" spans="1:11">
      <c r="A1663" s="382" t="s">
        <v>918</v>
      </c>
      <c r="B1663" s="382" t="s">
        <v>919</v>
      </c>
      <c r="C1663" s="382" t="s">
        <v>810</v>
      </c>
      <c r="D1663" s="382">
        <v>90</v>
      </c>
      <c r="E1663" s="382" t="s">
        <v>24</v>
      </c>
      <c r="F1663" s="383" t="s">
        <v>24</v>
      </c>
      <c r="G1663" s="382" t="s">
        <v>2319</v>
      </c>
      <c r="H1663" s="382" t="s">
        <v>2323</v>
      </c>
      <c r="I1663" s="382" t="s">
        <v>2319</v>
      </c>
      <c r="J1663" s="382" t="s">
        <v>2571</v>
      </c>
      <c r="K1663" s="382" t="s">
        <v>810</v>
      </c>
    </row>
    <row r="1664" spans="1:11">
      <c r="A1664" s="382" t="s">
        <v>5309</v>
      </c>
      <c r="B1664" s="382" t="s">
        <v>5310</v>
      </c>
      <c r="C1664" s="382" t="s">
        <v>590</v>
      </c>
      <c r="D1664" s="382">
        <v>60</v>
      </c>
      <c r="F1664" s="383" t="s">
        <v>13</v>
      </c>
      <c r="G1664" s="382" t="s">
        <v>2323</v>
      </c>
      <c r="H1664" s="382" t="s">
        <v>2323</v>
      </c>
      <c r="I1664" s="382" t="s">
        <v>2319</v>
      </c>
      <c r="K1664" s="382" t="s">
        <v>590</v>
      </c>
    </row>
    <row r="1665" spans="1:11">
      <c r="A1665" s="382" t="s">
        <v>5311</v>
      </c>
      <c r="B1665" s="382" t="s">
        <v>5312</v>
      </c>
      <c r="C1665" s="382" t="s">
        <v>1846</v>
      </c>
      <c r="D1665" s="382" t="s">
        <v>594</v>
      </c>
      <c r="F1665" s="383" t="s">
        <v>13</v>
      </c>
      <c r="G1665" s="382" t="s">
        <v>2323</v>
      </c>
      <c r="H1665" s="382" t="s">
        <v>2323</v>
      </c>
      <c r="I1665" s="382" t="s">
        <v>2319</v>
      </c>
      <c r="J1665" s="382" t="s">
        <v>2324</v>
      </c>
      <c r="K1665" s="382" t="s">
        <v>1846</v>
      </c>
    </row>
    <row r="1666" spans="1:11">
      <c r="A1666" s="382" t="s">
        <v>5313</v>
      </c>
      <c r="B1666" s="382" t="s">
        <v>5314</v>
      </c>
      <c r="C1666" s="382" t="s">
        <v>1323</v>
      </c>
      <c r="D1666" s="382">
        <v>30</v>
      </c>
      <c r="F1666" s="383" t="s">
        <v>13</v>
      </c>
      <c r="G1666" s="382" t="s">
        <v>2323</v>
      </c>
      <c r="H1666" s="382" t="s">
        <v>2323</v>
      </c>
      <c r="I1666" s="382" t="s">
        <v>2319</v>
      </c>
      <c r="J1666" s="382" t="s">
        <v>2324</v>
      </c>
      <c r="K1666" s="382" t="s">
        <v>1323</v>
      </c>
    </row>
    <row r="1667" spans="1:11">
      <c r="A1667" s="382" t="s">
        <v>5315</v>
      </c>
      <c r="B1667" s="382" t="s">
        <v>5316</v>
      </c>
      <c r="C1667" s="382" t="s">
        <v>1621</v>
      </c>
      <c r="D1667" s="382">
        <v>30</v>
      </c>
      <c r="F1667" s="383" t="s">
        <v>13</v>
      </c>
      <c r="G1667" s="382" t="s">
        <v>2323</v>
      </c>
      <c r="H1667" s="382" t="s">
        <v>2323</v>
      </c>
      <c r="I1667" s="382" t="s">
        <v>2319</v>
      </c>
      <c r="J1667" s="382" t="s">
        <v>2324</v>
      </c>
      <c r="K1667" s="382" t="s">
        <v>1621</v>
      </c>
    </row>
    <row r="1668" spans="1:11">
      <c r="A1668" s="382" t="s">
        <v>5317</v>
      </c>
      <c r="B1668" s="382" t="s">
        <v>5318</v>
      </c>
      <c r="C1668" s="382" t="s">
        <v>1621</v>
      </c>
      <c r="D1668" s="382">
        <v>90</v>
      </c>
      <c r="F1668" s="383" t="s">
        <v>13</v>
      </c>
      <c r="G1668" s="382" t="s">
        <v>2323</v>
      </c>
      <c r="H1668" s="382" t="s">
        <v>2323</v>
      </c>
      <c r="I1668" s="382" t="s">
        <v>2319</v>
      </c>
      <c r="J1668" s="382" t="s">
        <v>2324</v>
      </c>
      <c r="K1668" s="382" t="s">
        <v>1621</v>
      </c>
    </row>
    <row r="1669" spans="1:11">
      <c r="A1669" s="382" t="s">
        <v>5319</v>
      </c>
      <c r="B1669" s="382" t="s">
        <v>5320</v>
      </c>
      <c r="C1669" s="382" t="s">
        <v>101</v>
      </c>
      <c r="D1669" s="382">
        <v>90</v>
      </c>
      <c r="F1669" s="383" t="s">
        <v>13</v>
      </c>
      <c r="G1669" s="382" t="s">
        <v>2323</v>
      </c>
      <c r="H1669" s="382" t="s">
        <v>2323</v>
      </c>
      <c r="I1669" s="382" t="s">
        <v>2319</v>
      </c>
      <c r="J1669" s="382" t="s">
        <v>2324</v>
      </c>
      <c r="K1669" s="382" t="s">
        <v>101</v>
      </c>
    </row>
    <row r="1670" spans="1:11">
      <c r="A1670" s="382" t="s">
        <v>5321</v>
      </c>
      <c r="B1670" s="382" t="s">
        <v>5322</v>
      </c>
      <c r="C1670" s="382" t="s">
        <v>1846</v>
      </c>
      <c r="D1670" s="382">
        <v>30</v>
      </c>
      <c r="F1670" s="383" t="s">
        <v>13</v>
      </c>
      <c r="G1670" s="382" t="s">
        <v>2323</v>
      </c>
      <c r="H1670" s="382" t="s">
        <v>2323</v>
      </c>
      <c r="I1670" s="382" t="s">
        <v>2319</v>
      </c>
      <c r="J1670" s="382" t="s">
        <v>2324</v>
      </c>
      <c r="K1670" s="382" t="s">
        <v>1846</v>
      </c>
    </row>
    <row r="1671" spans="1:11">
      <c r="A1671" s="382" t="s">
        <v>5323</v>
      </c>
      <c r="B1671" s="382" t="s">
        <v>5324</v>
      </c>
      <c r="C1671" s="382" t="s">
        <v>2773</v>
      </c>
      <c r="D1671" s="382">
        <v>90</v>
      </c>
      <c r="F1671" s="383" t="s">
        <v>2318</v>
      </c>
      <c r="G1671" s="382" t="s">
        <v>2319</v>
      </c>
      <c r="H1671" s="382" t="s">
        <v>2323</v>
      </c>
      <c r="I1671" s="382" t="s">
        <v>2319</v>
      </c>
      <c r="J1671" s="382" t="s">
        <v>2320</v>
      </c>
      <c r="K1671" s="382" t="s">
        <v>2773</v>
      </c>
    </row>
    <row r="1672" spans="1:11">
      <c r="A1672" s="382" t="s">
        <v>5325</v>
      </c>
      <c r="B1672" s="382" t="s">
        <v>5326</v>
      </c>
      <c r="C1672" s="382" t="s">
        <v>1846</v>
      </c>
      <c r="D1672" s="382">
        <v>30</v>
      </c>
      <c r="F1672" s="383" t="s">
        <v>13</v>
      </c>
      <c r="G1672" s="382" t="s">
        <v>2323</v>
      </c>
      <c r="H1672" s="382" t="s">
        <v>2323</v>
      </c>
      <c r="I1672" s="382" t="s">
        <v>2319</v>
      </c>
      <c r="J1672" s="382" t="s">
        <v>2324</v>
      </c>
      <c r="K1672" s="382" t="s">
        <v>1846</v>
      </c>
    </row>
    <row r="1673" spans="1:11">
      <c r="A1673" s="382" t="s">
        <v>5327</v>
      </c>
      <c r="B1673" s="382" t="s">
        <v>5328</v>
      </c>
      <c r="C1673" s="382" t="s">
        <v>407</v>
      </c>
      <c r="D1673" s="382" t="s">
        <v>220</v>
      </c>
      <c r="F1673" s="383" t="s">
        <v>13</v>
      </c>
      <c r="G1673" s="382" t="s">
        <v>2323</v>
      </c>
      <c r="H1673" s="382" t="s">
        <v>2323</v>
      </c>
      <c r="I1673" s="382" t="s">
        <v>2319</v>
      </c>
      <c r="J1673" s="382" t="s">
        <v>2324</v>
      </c>
      <c r="K1673" s="382" t="s">
        <v>407</v>
      </c>
    </row>
    <row r="1674" spans="1:11">
      <c r="A1674" s="382" t="s">
        <v>5329</v>
      </c>
      <c r="B1674" s="382" t="s">
        <v>5330</v>
      </c>
      <c r="C1674" s="382" t="s">
        <v>2773</v>
      </c>
      <c r="D1674" s="382">
        <v>90</v>
      </c>
      <c r="F1674" s="383" t="s">
        <v>2318</v>
      </c>
      <c r="K1674" s="382" t="s">
        <v>2773</v>
      </c>
    </row>
    <row r="1675" spans="1:11">
      <c r="A1675" s="382" t="s">
        <v>5331</v>
      </c>
      <c r="B1675" s="382" t="s">
        <v>5332</v>
      </c>
      <c r="C1675" s="382" t="s">
        <v>1846</v>
      </c>
      <c r="D1675" s="382">
        <v>30</v>
      </c>
      <c r="F1675" s="383" t="s">
        <v>13</v>
      </c>
      <c r="G1675" s="382" t="s">
        <v>2323</v>
      </c>
      <c r="H1675" s="382" t="s">
        <v>2323</v>
      </c>
      <c r="I1675" s="382" t="s">
        <v>2319</v>
      </c>
      <c r="J1675" s="382" t="s">
        <v>2324</v>
      </c>
      <c r="K1675" s="382" t="s">
        <v>1846</v>
      </c>
    </row>
    <row r="1676" spans="1:11">
      <c r="A1676" s="382" t="s">
        <v>5333</v>
      </c>
      <c r="B1676" s="382" t="s">
        <v>5334</v>
      </c>
      <c r="C1676" s="382" t="s">
        <v>957</v>
      </c>
      <c r="D1676" s="382">
        <v>90</v>
      </c>
      <c r="F1676" s="383" t="s">
        <v>13</v>
      </c>
      <c r="G1676" s="382" t="s">
        <v>2323</v>
      </c>
      <c r="H1676" s="382" t="s">
        <v>2323</v>
      </c>
      <c r="I1676" s="382" t="s">
        <v>2319</v>
      </c>
      <c r="J1676" s="382" t="s">
        <v>2324</v>
      </c>
      <c r="K1676" s="382" t="s">
        <v>957</v>
      </c>
    </row>
    <row r="1677" spans="1:11">
      <c r="A1677" s="382" t="s">
        <v>5335</v>
      </c>
      <c r="B1677" s="382" t="s">
        <v>5336</v>
      </c>
      <c r="C1677" s="382" t="s">
        <v>810</v>
      </c>
      <c r="D1677" s="382" t="s">
        <v>132</v>
      </c>
      <c r="F1677" s="383" t="s">
        <v>13</v>
      </c>
      <c r="G1677" s="382" t="s">
        <v>2323</v>
      </c>
      <c r="H1677" s="382" t="s">
        <v>2323</v>
      </c>
      <c r="I1677" s="382" t="s">
        <v>2319</v>
      </c>
      <c r="J1677" s="382" t="s">
        <v>2324</v>
      </c>
      <c r="K1677" s="382" t="s">
        <v>810</v>
      </c>
    </row>
    <row r="1678" spans="1:11">
      <c r="A1678" s="382" t="s">
        <v>5337</v>
      </c>
      <c r="B1678" s="382" t="s">
        <v>5338</v>
      </c>
      <c r="C1678" s="382" t="s">
        <v>407</v>
      </c>
      <c r="D1678" s="382" t="s">
        <v>352</v>
      </c>
      <c r="F1678" s="383" t="s">
        <v>13</v>
      </c>
      <c r="G1678" s="382" t="s">
        <v>2323</v>
      </c>
      <c r="H1678" s="382" t="s">
        <v>2323</v>
      </c>
      <c r="I1678" s="382" t="s">
        <v>2319</v>
      </c>
      <c r="J1678" s="382" t="s">
        <v>2320</v>
      </c>
      <c r="K1678" s="382" t="s">
        <v>2330</v>
      </c>
    </row>
    <row r="1679" spans="1:11">
      <c r="A1679" s="382" t="s">
        <v>5339</v>
      </c>
      <c r="B1679" s="382" t="s">
        <v>5340</v>
      </c>
      <c r="C1679" s="382" t="s">
        <v>957</v>
      </c>
      <c r="D1679" s="382">
        <v>60</v>
      </c>
      <c r="F1679" s="383" t="s">
        <v>13</v>
      </c>
      <c r="G1679" s="382" t="s">
        <v>2323</v>
      </c>
      <c r="H1679" s="382" t="s">
        <v>2323</v>
      </c>
      <c r="I1679" s="382" t="s">
        <v>2319</v>
      </c>
      <c r="J1679" s="382" t="s">
        <v>2320</v>
      </c>
      <c r="K1679" s="382" t="s">
        <v>2354</v>
      </c>
    </row>
    <row r="1680" spans="1:11">
      <c r="A1680" s="382" t="s">
        <v>1087</v>
      </c>
      <c r="B1680" s="382" t="s">
        <v>1088</v>
      </c>
      <c r="C1680" s="382" t="s">
        <v>957</v>
      </c>
      <c r="D1680" s="382">
        <v>30</v>
      </c>
      <c r="E1680" s="382" t="s">
        <v>2367</v>
      </c>
      <c r="F1680" s="383" t="s">
        <v>24</v>
      </c>
      <c r="G1680" s="382" t="s">
        <v>2319</v>
      </c>
      <c r="H1680" s="382" t="s">
        <v>2323</v>
      </c>
      <c r="I1680" s="382" t="s">
        <v>2319</v>
      </c>
      <c r="J1680" s="382" t="s">
        <v>5341</v>
      </c>
      <c r="K1680" s="382" t="s">
        <v>2354</v>
      </c>
    </row>
    <row r="1681" spans="1:11">
      <c r="A1681" s="382" t="s">
        <v>5342</v>
      </c>
      <c r="B1681" s="382" t="s">
        <v>5343</v>
      </c>
      <c r="C1681" s="382" t="s">
        <v>101</v>
      </c>
      <c r="D1681" s="382">
        <v>60</v>
      </c>
      <c r="F1681" s="383" t="s">
        <v>13</v>
      </c>
      <c r="G1681" s="382" t="s">
        <v>2323</v>
      </c>
      <c r="H1681" s="382" t="s">
        <v>2323</v>
      </c>
      <c r="I1681" s="382" t="s">
        <v>2319</v>
      </c>
      <c r="J1681" s="382" t="s">
        <v>2324</v>
      </c>
      <c r="K1681" s="382" t="s">
        <v>101</v>
      </c>
    </row>
    <row r="1682" spans="1:11">
      <c r="A1682" s="382" t="s">
        <v>5344</v>
      </c>
      <c r="B1682" s="382" t="s">
        <v>5345</v>
      </c>
      <c r="C1682" s="382" t="s">
        <v>1323</v>
      </c>
      <c r="D1682" s="382">
        <v>60</v>
      </c>
      <c r="F1682" s="383" t="s">
        <v>13</v>
      </c>
      <c r="G1682" s="382" t="s">
        <v>2323</v>
      </c>
      <c r="H1682" s="382" t="s">
        <v>2323</v>
      </c>
      <c r="I1682" s="382" t="s">
        <v>2319</v>
      </c>
      <c r="J1682" s="382" t="s">
        <v>2324</v>
      </c>
      <c r="K1682" s="382" t="s">
        <v>1323</v>
      </c>
    </row>
    <row r="1683" spans="1:11">
      <c r="A1683" s="382" t="s">
        <v>1602</v>
      </c>
      <c r="B1683" s="382" t="s">
        <v>1603</v>
      </c>
      <c r="C1683" s="382" t="s">
        <v>32</v>
      </c>
      <c r="D1683" s="382">
        <v>90</v>
      </c>
      <c r="F1683" s="383" t="s">
        <v>13</v>
      </c>
      <c r="G1683" s="382" t="s">
        <v>2323</v>
      </c>
      <c r="H1683" s="382" t="s">
        <v>2323</v>
      </c>
      <c r="I1683" s="382" t="s">
        <v>2319</v>
      </c>
      <c r="J1683" s="382" t="s">
        <v>2324</v>
      </c>
      <c r="K1683" s="382" t="s">
        <v>16</v>
      </c>
    </row>
    <row r="1684" spans="1:11">
      <c r="A1684" s="382" t="s">
        <v>5346</v>
      </c>
      <c r="B1684" s="382" t="s">
        <v>5347</v>
      </c>
      <c r="C1684" s="382" t="s">
        <v>1846</v>
      </c>
      <c r="D1684" s="382" t="s">
        <v>132</v>
      </c>
      <c r="F1684" s="383" t="s">
        <v>13</v>
      </c>
      <c r="G1684" s="382" t="s">
        <v>2323</v>
      </c>
      <c r="H1684" s="382" t="s">
        <v>2323</v>
      </c>
      <c r="I1684" s="382" t="s">
        <v>2319</v>
      </c>
      <c r="J1684" s="382" t="s">
        <v>2324</v>
      </c>
      <c r="K1684" s="382" t="s">
        <v>1846</v>
      </c>
    </row>
    <row r="1685" spans="1:11">
      <c r="A1685" s="382" t="s">
        <v>5348</v>
      </c>
      <c r="B1685" s="382" t="s">
        <v>5349</v>
      </c>
      <c r="C1685" s="382" t="s">
        <v>1846</v>
      </c>
      <c r="D1685" s="382">
        <v>30</v>
      </c>
      <c r="F1685" s="383" t="s">
        <v>13</v>
      </c>
      <c r="G1685" s="382" t="s">
        <v>2323</v>
      </c>
      <c r="H1685" s="382" t="s">
        <v>2323</v>
      </c>
      <c r="I1685" s="382" t="s">
        <v>2319</v>
      </c>
      <c r="J1685" s="382" t="s">
        <v>2324</v>
      </c>
      <c r="K1685" s="382" t="s">
        <v>1846</v>
      </c>
    </row>
    <row r="1686" spans="1:11">
      <c r="A1686" s="382" t="s">
        <v>5350</v>
      </c>
      <c r="B1686" s="382" t="s">
        <v>5351</v>
      </c>
      <c r="C1686" s="382" t="s">
        <v>2773</v>
      </c>
      <c r="D1686" s="382">
        <v>90</v>
      </c>
      <c r="F1686" s="383" t="s">
        <v>2318</v>
      </c>
      <c r="G1686" s="382" t="s">
        <v>2319</v>
      </c>
      <c r="H1686" s="382" t="s">
        <v>2323</v>
      </c>
      <c r="I1686" s="382" t="s">
        <v>2319</v>
      </c>
      <c r="J1686" s="382" t="s">
        <v>2320</v>
      </c>
      <c r="K1686" s="382" t="s">
        <v>2773</v>
      </c>
    </row>
    <row r="1687" spans="1:11">
      <c r="A1687" s="382" t="s">
        <v>5352</v>
      </c>
      <c r="B1687" s="382" t="s">
        <v>5353</v>
      </c>
      <c r="C1687" s="382" t="s">
        <v>27</v>
      </c>
      <c r="D1687" s="382">
        <v>90</v>
      </c>
      <c r="F1687" s="383" t="s">
        <v>13</v>
      </c>
      <c r="G1687" s="382" t="s">
        <v>2323</v>
      </c>
      <c r="H1687" s="382" t="s">
        <v>2323</v>
      </c>
      <c r="I1687" s="382" t="s">
        <v>2319</v>
      </c>
      <c r="J1687" s="382" t="s">
        <v>2320</v>
      </c>
      <c r="K1687" s="382" t="s">
        <v>2330</v>
      </c>
    </row>
    <row r="1688" spans="1:11">
      <c r="A1688" s="382" t="s">
        <v>5354</v>
      </c>
      <c r="B1688" s="382" t="s">
        <v>5355</v>
      </c>
      <c r="C1688" s="382" t="s">
        <v>1621</v>
      </c>
      <c r="D1688" s="382">
        <v>60</v>
      </c>
      <c r="F1688" s="383" t="s">
        <v>13</v>
      </c>
      <c r="G1688" s="382" t="s">
        <v>2323</v>
      </c>
      <c r="H1688" s="382" t="s">
        <v>2323</v>
      </c>
      <c r="I1688" s="382" t="s">
        <v>2319</v>
      </c>
      <c r="J1688" s="382" t="s">
        <v>2324</v>
      </c>
      <c r="K1688" s="382" t="s">
        <v>1621</v>
      </c>
    </row>
    <row r="1689" spans="1:11">
      <c r="A1689" s="382" t="s">
        <v>5356</v>
      </c>
      <c r="B1689" s="382" t="s">
        <v>5357</v>
      </c>
      <c r="C1689" s="382" t="s">
        <v>101</v>
      </c>
      <c r="D1689" s="382">
        <v>90</v>
      </c>
      <c r="F1689" s="383" t="s">
        <v>13</v>
      </c>
      <c r="G1689" s="382" t="s">
        <v>2323</v>
      </c>
      <c r="H1689" s="382" t="s">
        <v>2323</v>
      </c>
      <c r="I1689" s="382" t="s">
        <v>2319</v>
      </c>
      <c r="J1689" s="382" t="s">
        <v>2324</v>
      </c>
      <c r="K1689" s="382" t="s">
        <v>101</v>
      </c>
    </row>
    <row r="1690" spans="1:11">
      <c r="A1690" s="382" t="s">
        <v>5358</v>
      </c>
      <c r="B1690" s="382" t="s">
        <v>5359</v>
      </c>
      <c r="C1690" s="382" t="s">
        <v>27</v>
      </c>
      <c r="D1690" s="382">
        <v>60</v>
      </c>
      <c r="E1690" s="382" t="s">
        <v>19</v>
      </c>
      <c r="F1690" s="383" t="s">
        <v>24</v>
      </c>
      <c r="G1690" s="382" t="s">
        <v>2319</v>
      </c>
      <c r="H1690" s="382" t="s">
        <v>2323</v>
      </c>
      <c r="I1690" s="382" t="s">
        <v>2319</v>
      </c>
      <c r="J1690" s="382" t="s">
        <v>2320</v>
      </c>
      <c r="K1690" s="382" t="s">
        <v>4887</v>
      </c>
    </row>
    <row r="1691" spans="1:11">
      <c r="A1691" s="382" t="s">
        <v>5360</v>
      </c>
      <c r="B1691" s="382" t="s">
        <v>5361</v>
      </c>
      <c r="C1691" s="382" t="s">
        <v>354</v>
      </c>
      <c r="D1691" s="382" t="s">
        <v>352</v>
      </c>
      <c r="F1691" s="383" t="s">
        <v>13</v>
      </c>
      <c r="G1691" s="382" t="s">
        <v>2323</v>
      </c>
      <c r="H1691" s="382" t="s">
        <v>2323</v>
      </c>
      <c r="I1691" s="382" t="s">
        <v>2319</v>
      </c>
      <c r="J1691" s="382" t="s">
        <v>2320</v>
      </c>
      <c r="K1691" s="382" t="s">
        <v>2330</v>
      </c>
    </row>
    <row r="1692" spans="1:11">
      <c r="A1692" s="382" t="s">
        <v>5362</v>
      </c>
      <c r="B1692" s="382" t="s">
        <v>5363</v>
      </c>
      <c r="C1692" s="382" t="s">
        <v>407</v>
      </c>
      <c r="D1692" s="382">
        <v>30</v>
      </c>
      <c r="F1692" s="383" t="s">
        <v>13</v>
      </c>
      <c r="G1692" s="382" t="s">
        <v>2323</v>
      </c>
      <c r="H1692" s="382" t="s">
        <v>2323</v>
      </c>
      <c r="I1692" s="382" t="s">
        <v>2319</v>
      </c>
      <c r="J1692" s="382" t="s">
        <v>2320</v>
      </c>
      <c r="K1692" s="382" t="s">
        <v>2354</v>
      </c>
    </row>
    <row r="1693" spans="1:11">
      <c r="A1693" s="382" t="s">
        <v>5364</v>
      </c>
      <c r="B1693" s="382" t="s">
        <v>5365</v>
      </c>
      <c r="C1693" s="382" t="s">
        <v>1621</v>
      </c>
      <c r="D1693" s="382">
        <v>30</v>
      </c>
      <c r="F1693" s="383" t="s">
        <v>13</v>
      </c>
      <c r="G1693" s="382" t="s">
        <v>2323</v>
      </c>
      <c r="H1693" s="382" t="s">
        <v>2323</v>
      </c>
      <c r="I1693" s="382" t="s">
        <v>2319</v>
      </c>
      <c r="J1693" s="382" t="s">
        <v>2324</v>
      </c>
      <c r="K1693" s="382" t="s">
        <v>1621</v>
      </c>
    </row>
    <row r="1694" spans="1:11">
      <c r="A1694" s="382" t="s">
        <v>5366</v>
      </c>
      <c r="B1694" s="382" t="s">
        <v>5367</v>
      </c>
      <c r="C1694" s="382" t="s">
        <v>957</v>
      </c>
      <c r="D1694" s="382" t="s">
        <v>352</v>
      </c>
      <c r="F1694" s="383" t="s">
        <v>13</v>
      </c>
      <c r="G1694" s="382" t="s">
        <v>2323</v>
      </c>
      <c r="H1694" s="382" t="s">
        <v>2323</v>
      </c>
      <c r="I1694" s="382" t="s">
        <v>2319</v>
      </c>
      <c r="J1694" s="382" t="s">
        <v>2320</v>
      </c>
      <c r="K1694" s="382" t="s">
        <v>2330</v>
      </c>
    </row>
    <row r="1695" spans="1:11">
      <c r="A1695" s="382" t="s">
        <v>5368</v>
      </c>
      <c r="B1695" s="382" t="s">
        <v>5369</v>
      </c>
      <c r="C1695" s="382" t="s">
        <v>1323</v>
      </c>
      <c r="D1695" s="382">
        <v>30</v>
      </c>
      <c r="F1695" s="383" t="s">
        <v>13</v>
      </c>
      <c r="G1695" s="382" t="s">
        <v>2323</v>
      </c>
      <c r="H1695" s="382" t="s">
        <v>2323</v>
      </c>
      <c r="I1695" s="382" t="s">
        <v>2319</v>
      </c>
      <c r="J1695" s="382" t="s">
        <v>2324</v>
      </c>
      <c r="K1695" s="382" t="s">
        <v>1323</v>
      </c>
    </row>
    <row r="1696" spans="1:11">
      <c r="A1696" s="382" t="s">
        <v>5370</v>
      </c>
      <c r="B1696" s="382" t="s">
        <v>5371</v>
      </c>
      <c r="C1696" s="382" t="s">
        <v>590</v>
      </c>
      <c r="D1696" s="382" t="s">
        <v>352</v>
      </c>
      <c r="F1696" s="383" t="s">
        <v>13</v>
      </c>
      <c r="G1696" s="382" t="s">
        <v>2323</v>
      </c>
      <c r="H1696" s="382" t="s">
        <v>2323</v>
      </c>
      <c r="I1696" s="382" t="s">
        <v>2319</v>
      </c>
      <c r="J1696" s="382" t="s">
        <v>2320</v>
      </c>
      <c r="K1696" s="382" t="s">
        <v>2330</v>
      </c>
    </row>
    <row r="1697" spans="1:11">
      <c r="A1697" s="382" t="s">
        <v>5372</v>
      </c>
      <c r="B1697" s="382" t="s">
        <v>5373</v>
      </c>
      <c r="C1697" s="382" t="s">
        <v>1621</v>
      </c>
      <c r="D1697" s="382">
        <v>60</v>
      </c>
      <c r="F1697" s="383" t="s">
        <v>13</v>
      </c>
      <c r="G1697" s="382" t="s">
        <v>2323</v>
      </c>
      <c r="H1697" s="382" t="s">
        <v>2323</v>
      </c>
      <c r="I1697" s="382" t="s">
        <v>2319</v>
      </c>
      <c r="J1697" s="382" t="s">
        <v>2324</v>
      </c>
      <c r="K1697" s="382" t="s">
        <v>1621</v>
      </c>
    </row>
    <row r="1698" spans="1:11">
      <c r="A1698" s="382" t="s">
        <v>349</v>
      </c>
      <c r="B1698" s="382" t="s">
        <v>350</v>
      </c>
      <c r="C1698" s="382" t="s">
        <v>2336</v>
      </c>
      <c r="D1698" s="382" t="s">
        <v>352</v>
      </c>
      <c r="E1698" s="382" t="s">
        <v>15</v>
      </c>
      <c r="F1698" s="383" t="s">
        <v>13</v>
      </c>
      <c r="G1698" s="382" t="s">
        <v>2323</v>
      </c>
      <c r="H1698" s="382" t="s">
        <v>2323</v>
      </c>
      <c r="I1698" s="382" t="s">
        <v>2319</v>
      </c>
      <c r="J1698" s="382" t="s">
        <v>2324</v>
      </c>
      <c r="K1698" s="382" t="s">
        <v>16</v>
      </c>
    </row>
    <row r="1699" spans="1:11">
      <c r="A1699" s="382" t="s">
        <v>1302</v>
      </c>
      <c r="B1699" s="382" t="s">
        <v>1303</v>
      </c>
      <c r="C1699" s="382" t="s">
        <v>1253</v>
      </c>
      <c r="D1699" s="382" t="s">
        <v>352</v>
      </c>
      <c r="F1699" s="383" t="s">
        <v>13</v>
      </c>
      <c r="G1699" s="382" t="s">
        <v>2323</v>
      </c>
      <c r="H1699" s="382" t="s">
        <v>2323</v>
      </c>
      <c r="I1699" s="382" t="s">
        <v>2319</v>
      </c>
      <c r="J1699" s="382" t="s">
        <v>2324</v>
      </c>
      <c r="K1699" s="382" t="s">
        <v>1253</v>
      </c>
    </row>
    <row r="1700" spans="1:11">
      <c r="A1700" s="382" t="s">
        <v>5374</v>
      </c>
      <c r="B1700" s="382" t="s">
        <v>5375</v>
      </c>
      <c r="C1700" s="382" t="s">
        <v>354</v>
      </c>
      <c r="D1700" s="382">
        <v>60</v>
      </c>
      <c r="F1700" s="383" t="s">
        <v>13</v>
      </c>
      <c r="G1700" s="382" t="s">
        <v>2323</v>
      </c>
      <c r="H1700" s="382" t="s">
        <v>2323</v>
      </c>
      <c r="I1700" s="382" t="s">
        <v>2319</v>
      </c>
      <c r="J1700" s="382" t="s">
        <v>2320</v>
      </c>
      <c r="K1700" s="382" t="s">
        <v>2330</v>
      </c>
    </row>
    <row r="1701" spans="1:11">
      <c r="A1701" s="382" t="s">
        <v>5376</v>
      </c>
      <c r="B1701" s="382" t="s">
        <v>5377</v>
      </c>
      <c r="C1701" s="382" t="s">
        <v>101</v>
      </c>
      <c r="D1701" s="382">
        <v>60</v>
      </c>
      <c r="F1701" s="383" t="s">
        <v>13</v>
      </c>
      <c r="G1701" s="382" t="s">
        <v>2323</v>
      </c>
      <c r="H1701" s="382" t="s">
        <v>2323</v>
      </c>
      <c r="I1701" s="382" t="s">
        <v>2319</v>
      </c>
      <c r="J1701" s="382" t="s">
        <v>2324</v>
      </c>
      <c r="K1701" s="382" t="s">
        <v>101</v>
      </c>
    </row>
    <row r="1702" spans="1:11">
      <c r="A1702" s="382" t="s">
        <v>5378</v>
      </c>
      <c r="B1702" s="382" t="s">
        <v>5379</v>
      </c>
      <c r="C1702" s="382" t="s">
        <v>1846</v>
      </c>
      <c r="D1702" s="382">
        <v>30</v>
      </c>
      <c r="F1702" s="383" t="s">
        <v>13</v>
      </c>
      <c r="G1702" s="382" t="s">
        <v>2323</v>
      </c>
      <c r="H1702" s="382" t="s">
        <v>2323</v>
      </c>
      <c r="I1702" s="382" t="s">
        <v>2319</v>
      </c>
      <c r="J1702" s="382" t="s">
        <v>2324</v>
      </c>
      <c r="K1702" s="382" t="s">
        <v>1846</v>
      </c>
    </row>
    <row r="1703" spans="1:11">
      <c r="A1703" s="382" t="s">
        <v>1606</v>
      </c>
      <c r="B1703" s="382" t="s">
        <v>5380</v>
      </c>
      <c r="C1703" s="382" t="s">
        <v>32</v>
      </c>
      <c r="D1703" s="382" t="s">
        <v>5381</v>
      </c>
      <c r="F1703" s="383" t="s">
        <v>13</v>
      </c>
      <c r="G1703" s="382" t="s">
        <v>2323</v>
      </c>
      <c r="H1703" s="382" t="s">
        <v>2323</v>
      </c>
      <c r="I1703" s="382" t="s">
        <v>2319</v>
      </c>
      <c r="J1703" s="382" t="s">
        <v>2324</v>
      </c>
      <c r="K1703" s="382" t="s">
        <v>16</v>
      </c>
    </row>
    <row r="1704" spans="1:11">
      <c r="A1704" s="382" t="s">
        <v>5382</v>
      </c>
      <c r="B1704" s="382" t="s">
        <v>5383</v>
      </c>
      <c r="C1704" s="382" t="s">
        <v>1621</v>
      </c>
      <c r="D1704" s="382">
        <v>60</v>
      </c>
      <c r="F1704" s="383" t="s">
        <v>13</v>
      </c>
      <c r="G1704" s="382" t="s">
        <v>2323</v>
      </c>
      <c r="H1704" s="382" t="s">
        <v>2323</v>
      </c>
      <c r="I1704" s="382" t="s">
        <v>2319</v>
      </c>
      <c r="J1704" s="382" t="s">
        <v>2324</v>
      </c>
      <c r="K1704" s="382" t="s">
        <v>1621</v>
      </c>
    </row>
    <row r="1705" spans="1:11">
      <c r="A1705" s="382" t="s">
        <v>5384</v>
      </c>
      <c r="B1705" s="382" t="s">
        <v>5385</v>
      </c>
      <c r="C1705" s="382" t="s">
        <v>407</v>
      </c>
      <c r="D1705" s="382">
        <v>90</v>
      </c>
      <c r="F1705" s="383" t="s">
        <v>13</v>
      </c>
      <c r="G1705" s="382" t="s">
        <v>2323</v>
      </c>
      <c r="H1705" s="382" t="s">
        <v>2323</v>
      </c>
      <c r="I1705" s="382" t="s">
        <v>2319</v>
      </c>
      <c r="J1705" s="382" t="s">
        <v>2324</v>
      </c>
      <c r="K1705" s="382" t="s">
        <v>407</v>
      </c>
    </row>
    <row r="1706" spans="1:11">
      <c r="A1706" s="382" t="s">
        <v>5386</v>
      </c>
      <c r="B1706" s="382" t="s">
        <v>5387</v>
      </c>
      <c r="C1706" s="382" t="s">
        <v>957</v>
      </c>
      <c r="D1706" s="382">
        <v>30</v>
      </c>
      <c r="F1706" s="383" t="s">
        <v>13</v>
      </c>
      <c r="G1706" s="382" t="s">
        <v>2323</v>
      </c>
      <c r="H1706" s="382" t="s">
        <v>2323</v>
      </c>
      <c r="I1706" s="382" t="s">
        <v>2319</v>
      </c>
      <c r="J1706" s="382" t="s">
        <v>2324</v>
      </c>
      <c r="K1706" s="382" t="s">
        <v>957</v>
      </c>
    </row>
    <row r="1707" spans="1:11">
      <c r="A1707" s="382" t="s">
        <v>518</v>
      </c>
      <c r="B1707" s="382" t="s">
        <v>519</v>
      </c>
      <c r="C1707" s="382" t="s">
        <v>407</v>
      </c>
      <c r="D1707" s="382">
        <v>90</v>
      </c>
      <c r="F1707" s="383" t="s">
        <v>13</v>
      </c>
      <c r="G1707" s="382" t="s">
        <v>2323</v>
      </c>
      <c r="H1707" s="382" t="s">
        <v>2323</v>
      </c>
      <c r="I1707" s="382" t="s">
        <v>2319</v>
      </c>
      <c r="J1707" s="382" t="s">
        <v>2324</v>
      </c>
      <c r="K1707" s="382" t="s">
        <v>407</v>
      </c>
    </row>
    <row r="1708" spans="1:11">
      <c r="A1708" s="382" t="s">
        <v>1794</v>
      </c>
      <c r="B1708" s="382" t="s">
        <v>1795</v>
      </c>
      <c r="C1708" s="382" t="s">
        <v>1621</v>
      </c>
      <c r="D1708" s="382">
        <v>30</v>
      </c>
      <c r="F1708" s="383" t="s">
        <v>13</v>
      </c>
      <c r="G1708" s="382" t="s">
        <v>2323</v>
      </c>
      <c r="H1708" s="382" t="s">
        <v>2323</v>
      </c>
      <c r="I1708" s="382" t="s">
        <v>2319</v>
      </c>
      <c r="J1708" s="382" t="s">
        <v>2324</v>
      </c>
      <c r="K1708" s="382" t="s">
        <v>1621</v>
      </c>
    </row>
    <row r="1709" spans="1:11">
      <c r="A1709" s="382" t="s">
        <v>5388</v>
      </c>
      <c r="B1709" s="382" t="s">
        <v>5389</v>
      </c>
      <c r="C1709" s="382" t="s">
        <v>101</v>
      </c>
      <c r="D1709" s="382">
        <v>90</v>
      </c>
      <c r="F1709" s="383" t="s">
        <v>13</v>
      </c>
      <c r="G1709" s="382" t="s">
        <v>2323</v>
      </c>
      <c r="H1709" s="382" t="s">
        <v>2323</v>
      </c>
      <c r="I1709" s="382" t="s">
        <v>2319</v>
      </c>
      <c r="J1709" s="382" t="s">
        <v>2324</v>
      </c>
      <c r="K1709" s="382" t="s">
        <v>101</v>
      </c>
    </row>
    <row r="1710" spans="1:11">
      <c r="A1710" s="382" t="s">
        <v>5390</v>
      </c>
      <c r="B1710" s="382" t="s">
        <v>5391</v>
      </c>
      <c r="C1710" s="382" t="s">
        <v>1621</v>
      </c>
      <c r="D1710" s="382">
        <v>30</v>
      </c>
      <c r="F1710" s="383" t="s">
        <v>13</v>
      </c>
      <c r="G1710" s="382" t="s">
        <v>2323</v>
      </c>
      <c r="H1710" s="382" t="s">
        <v>2323</v>
      </c>
      <c r="I1710" s="382" t="s">
        <v>2319</v>
      </c>
      <c r="J1710" s="382" t="s">
        <v>2324</v>
      </c>
      <c r="K1710" s="382" t="s">
        <v>1621</v>
      </c>
    </row>
    <row r="1711" spans="1:11">
      <c r="A1711" s="382" t="s">
        <v>5392</v>
      </c>
      <c r="B1711" s="382" t="s">
        <v>5393</v>
      </c>
      <c r="C1711" s="382" t="s">
        <v>1846</v>
      </c>
      <c r="D1711" s="382">
        <v>30</v>
      </c>
      <c r="E1711" s="382" t="s">
        <v>24</v>
      </c>
      <c r="F1711" s="383" t="s">
        <v>24</v>
      </c>
      <c r="G1711" s="382" t="s">
        <v>2319</v>
      </c>
      <c r="H1711" s="382" t="s">
        <v>2323</v>
      </c>
      <c r="I1711" s="382" t="s">
        <v>2319</v>
      </c>
      <c r="J1711" s="382" t="s">
        <v>2320</v>
      </c>
      <c r="K1711" s="382" t="s">
        <v>16</v>
      </c>
    </row>
    <row r="1712" spans="1:11">
      <c r="A1712" s="382" t="s">
        <v>2155</v>
      </c>
      <c r="B1712" s="382" t="s">
        <v>2156</v>
      </c>
      <c r="C1712" s="382" t="s">
        <v>1846</v>
      </c>
      <c r="D1712" s="382" t="s">
        <v>594</v>
      </c>
      <c r="F1712" s="383" t="s">
        <v>13</v>
      </c>
      <c r="G1712" s="382" t="s">
        <v>2323</v>
      </c>
      <c r="H1712" s="382" t="s">
        <v>2323</v>
      </c>
      <c r="I1712" s="382" t="s">
        <v>2319</v>
      </c>
      <c r="J1712" s="382" t="s">
        <v>2324</v>
      </c>
      <c r="K1712" s="382" t="s">
        <v>1846</v>
      </c>
    </row>
    <row r="1713" spans="1:11">
      <c r="A1713" s="382" t="s">
        <v>5394</v>
      </c>
      <c r="B1713" s="382" t="s">
        <v>5395</v>
      </c>
      <c r="C1713" s="382" t="s">
        <v>1323</v>
      </c>
      <c r="D1713" s="382">
        <v>30</v>
      </c>
      <c r="F1713" s="383" t="s">
        <v>13</v>
      </c>
      <c r="G1713" s="382" t="s">
        <v>2323</v>
      </c>
      <c r="H1713" s="382" t="s">
        <v>2323</v>
      </c>
      <c r="I1713" s="382" t="s">
        <v>2319</v>
      </c>
      <c r="J1713" s="382" t="s">
        <v>2324</v>
      </c>
      <c r="K1713" s="382" t="s">
        <v>1323</v>
      </c>
    </row>
    <row r="1714" spans="1:11">
      <c r="A1714" s="382" t="s">
        <v>928</v>
      </c>
      <c r="B1714" s="382" t="s">
        <v>5396</v>
      </c>
      <c r="C1714" s="382" t="s">
        <v>810</v>
      </c>
      <c r="D1714" s="382">
        <v>120</v>
      </c>
      <c r="F1714" s="383" t="s">
        <v>13</v>
      </c>
      <c r="G1714" s="382" t="s">
        <v>2323</v>
      </c>
      <c r="H1714" s="382" t="s">
        <v>2323</v>
      </c>
      <c r="I1714" s="382" t="s">
        <v>2319</v>
      </c>
      <c r="J1714" s="382" t="s">
        <v>2324</v>
      </c>
      <c r="K1714" s="382" t="s">
        <v>810</v>
      </c>
    </row>
    <row r="1715" spans="1:11">
      <c r="A1715" s="382" t="s">
        <v>1096</v>
      </c>
      <c r="B1715" s="382" t="s">
        <v>1097</v>
      </c>
      <c r="C1715" s="382" t="s">
        <v>957</v>
      </c>
      <c r="D1715" s="382">
        <v>30</v>
      </c>
      <c r="F1715" s="383" t="s">
        <v>13</v>
      </c>
      <c r="G1715" s="382" t="s">
        <v>2323</v>
      </c>
      <c r="H1715" s="382" t="s">
        <v>2323</v>
      </c>
      <c r="I1715" s="382" t="s">
        <v>2319</v>
      </c>
      <c r="J1715" s="382" t="s">
        <v>2324</v>
      </c>
      <c r="K1715" s="382" t="s">
        <v>957</v>
      </c>
    </row>
    <row r="1716" spans="1:11">
      <c r="A1716" s="382" t="s">
        <v>5397</v>
      </c>
      <c r="B1716" s="382" t="s">
        <v>5398</v>
      </c>
      <c r="C1716" s="382" t="s">
        <v>810</v>
      </c>
      <c r="D1716" s="382" t="s">
        <v>132</v>
      </c>
      <c r="F1716" s="383" t="s">
        <v>13</v>
      </c>
      <c r="G1716" s="382" t="s">
        <v>2323</v>
      </c>
      <c r="H1716" s="382" t="s">
        <v>2323</v>
      </c>
      <c r="I1716" s="382" t="s">
        <v>2319</v>
      </c>
      <c r="J1716" s="382" t="s">
        <v>2324</v>
      </c>
      <c r="K1716" s="382" t="s">
        <v>810</v>
      </c>
    </row>
    <row r="1717" spans="1:11">
      <c r="A1717" s="382" t="s">
        <v>5399</v>
      </c>
      <c r="B1717" s="382" t="s">
        <v>5400</v>
      </c>
      <c r="C1717" s="382" t="s">
        <v>1253</v>
      </c>
      <c r="D1717" s="382">
        <v>90</v>
      </c>
      <c r="F1717" s="383" t="s">
        <v>13</v>
      </c>
      <c r="G1717" s="382" t="s">
        <v>2323</v>
      </c>
      <c r="H1717" s="382" t="s">
        <v>2323</v>
      </c>
      <c r="I1717" s="382" t="s">
        <v>2319</v>
      </c>
      <c r="J1717" s="382" t="s">
        <v>2324</v>
      </c>
      <c r="K1717" s="382" t="s">
        <v>1253</v>
      </c>
    </row>
    <row r="1718" spans="1:11">
      <c r="A1718" s="382" t="s">
        <v>5401</v>
      </c>
      <c r="B1718" s="382" t="s">
        <v>5402</v>
      </c>
      <c r="C1718" s="382" t="s">
        <v>1621</v>
      </c>
      <c r="D1718" s="382">
        <v>30</v>
      </c>
      <c r="F1718" s="383" t="s">
        <v>13</v>
      </c>
      <c r="G1718" s="382" t="s">
        <v>2323</v>
      </c>
      <c r="H1718" s="382" t="s">
        <v>2323</v>
      </c>
      <c r="I1718" s="382" t="s">
        <v>2319</v>
      </c>
      <c r="J1718" s="382" t="s">
        <v>2324</v>
      </c>
      <c r="K1718" s="382" t="s">
        <v>1621</v>
      </c>
    </row>
    <row r="1719" spans="1:11">
      <c r="A1719" s="382" t="s">
        <v>5403</v>
      </c>
      <c r="B1719" s="382" t="s">
        <v>5404</v>
      </c>
      <c r="C1719" s="382" t="s">
        <v>1621</v>
      </c>
      <c r="D1719" s="382">
        <v>90</v>
      </c>
      <c r="F1719" s="383" t="s">
        <v>13</v>
      </c>
      <c r="G1719" s="382" t="s">
        <v>2323</v>
      </c>
      <c r="H1719" s="382" t="s">
        <v>2323</v>
      </c>
      <c r="I1719" s="382" t="s">
        <v>2319</v>
      </c>
      <c r="J1719" s="382" t="s">
        <v>2324</v>
      </c>
      <c r="K1719" s="382" t="s">
        <v>1621</v>
      </c>
    </row>
    <row r="1720" spans="1:11">
      <c r="A1720" s="382" t="s">
        <v>5405</v>
      </c>
      <c r="B1720" s="382" t="s">
        <v>5406</v>
      </c>
      <c r="C1720" s="382" t="s">
        <v>1621</v>
      </c>
      <c r="D1720" s="382" t="s">
        <v>352</v>
      </c>
      <c r="F1720" s="383" t="s">
        <v>13</v>
      </c>
      <c r="G1720" s="382" t="s">
        <v>2323</v>
      </c>
      <c r="H1720" s="382" t="s">
        <v>2323</v>
      </c>
      <c r="I1720" s="382" t="s">
        <v>2319</v>
      </c>
      <c r="J1720" s="382" t="s">
        <v>2324</v>
      </c>
      <c r="K1720" s="382" t="s">
        <v>1621</v>
      </c>
    </row>
    <row r="1721" spans="1:11">
      <c r="A1721" s="382" t="s">
        <v>5407</v>
      </c>
      <c r="B1721" s="382" t="s">
        <v>5408</v>
      </c>
      <c r="C1721" s="382" t="s">
        <v>1621</v>
      </c>
      <c r="D1721" s="382">
        <v>60</v>
      </c>
      <c r="F1721" s="383" t="s">
        <v>13</v>
      </c>
      <c r="G1721" s="382" t="s">
        <v>2323</v>
      </c>
      <c r="H1721" s="382" t="s">
        <v>2323</v>
      </c>
      <c r="I1721" s="382" t="s">
        <v>2319</v>
      </c>
      <c r="J1721" s="382" t="s">
        <v>2324</v>
      </c>
      <c r="K1721" s="382" t="s">
        <v>1621</v>
      </c>
    </row>
    <row r="1722" spans="1:11">
      <c r="A1722" s="382" t="s">
        <v>934</v>
      </c>
      <c r="B1722" s="382" t="s">
        <v>935</v>
      </c>
      <c r="C1722" s="382" t="s">
        <v>810</v>
      </c>
      <c r="D1722" s="382">
        <v>30</v>
      </c>
      <c r="F1722" s="383" t="s">
        <v>13</v>
      </c>
      <c r="G1722" s="382" t="s">
        <v>2323</v>
      </c>
      <c r="H1722" s="382" t="s">
        <v>2323</v>
      </c>
      <c r="I1722" s="382" t="s">
        <v>2319</v>
      </c>
      <c r="J1722" s="382" t="s">
        <v>2324</v>
      </c>
      <c r="K1722" s="382" t="s">
        <v>810</v>
      </c>
    </row>
    <row r="1723" spans="1:11">
      <c r="A1723" s="382" t="s">
        <v>1101</v>
      </c>
      <c r="B1723" s="382" t="s">
        <v>1102</v>
      </c>
      <c r="C1723" s="382" t="s">
        <v>957</v>
      </c>
      <c r="D1723" s="382">
        <v>30</v>
      </c>
      <c r="F1723" s="383" t="s">
        <v>13</v>
      </c>
      <c r="G1723" s="382" t="s">
        <v>2323</v>
      </c>
      <c r="H1723" s="382" t="s">
        <v>2323</v>
      </c>
      <c r="I1723" s="382" t="s">
        <v>2319</v>
      </c>
      <c r="J1723" s="382" t="s">
        <v>2324</v>
      </c>
      <c r="K1723" s="382" t="s">
        <v>957</v>
      </c>
    </row>
    <row r="1724" spans="1:11">
      <c r="A1724" s="382" t="s">
        <v>5409</v>
      </c>
      <c r="B1724" s="382" t="s">
        <v>5410</v>
      </c>
      <c r="C1724" s="382" t="s">
        <v>590</v>
      </c>
      <c r="D1724" s="382">
        <v>30</v>
      </c>
      <c r="F1724" s="383" t="s">
        <v>13</v>
      </c>
      <c r="G1724" s="382" t="s">
        <v>2323</v>
      </c>
      <c r="H1724" s="382" t="s">
        <v>2323</v>
      </c>
      <c r="I1724" s="382" t="s">
        <v>2319</v>
      </c>
      <c r="J1724" s="382" t="s">
        <v>2324</v>
      </c>
      <c r="K1724" s="382" t="s">
        <v>590</v>
      </c>
    </row>
    <row r="1725" spans="1:11">
      <c r="A1725" s="382" t="s">
        <v>5411</v>
      </c>
      <c r="B1725" s="382" t="s">
        <v>5412</v>
      </c>
      <c r="C1725" s="382" t="s">
        <v>1846</v>
      </c>
      <c r="D1725" s="382" t="s">
        <v>132</v>
      </c>
      <c r="E1725" s="382" t="s">
        <v>24</v>
      </c>
      <c r="F1725" s="383" t="s">
        <v>24</v>
      </c>
      <c r="G1725" s="382" t="s">
        <v>2319</v>
      </c>
      <c r="H1725" s="382" t="s">
        <v>2323</v>
      </c>
      <c r="I1725" s="382" t="s">
        <v>2319</v>
      </c>
      <c r="J1725" s="382" t="s">
        <v>2324</v>
      </c>
      <c r="K1725" s="382" t="s">
        <v>1846</v>
      </c>
    </row>
    <row r="1726" spans="1:11">
      <c r="A1726" s="382" t="s">
        <v>5413</v>
      </c>
      <c r="B1726" s="382" t="s">
        <v>5414</v>
      </c>
      <c r="C1726" s="382" t="s">
        <v>27</v>
      </c>
      <c r="D1726" s="382">
        <v>30</v>
      </c>
      <c r="F1726" s="383" t="s">
        <v>13</v>
      </c>
      <c r="G1726" s="382" t="s">
        <v>2323</v>
      </c>
      <c r="H1726" s="382" t="s">
        <v>2323</v>
      </c>
      <c r="I1726" s="382" t="s">
        <v>2319</v>
      </c>
      <c r="J1726" s="382" t="s">
        <v>2324</v>
      </c>
      <c r="K1726" s="382" t="s">
        <v>27</v>
      </c>
    </row>
    <row r="1727" spans="1:11">
      <c r="A1727" s="382" t="s">
        <v>5415</v>
      </c>
      <c r="B1727" s="382" t="s">
        <v>5416</v>
      </c>
      <c r="C1727" s="382" t="s">
        <v>1846</v>
      </c>
      <c r="D1727" s="382">
        <v>30</v>
      </c>
      <c r="F1727" s="383" t="s">
        <v>13</v>
      </c>
      <c r="G1727" s="382" t="s">
        <v>2323</v>
      </c>
      <c r="H1727" s="382" t="s">
        <v>2323</v>
      </c>
      <c r="I1727" s="382" t="s">
        <v>2319</v>
      </c>
      <c r="J1727" s="382" t="s">
        <v>2324</v>
      </c>
      <c r="K1727" s="382" t="s">
        <v>1846</v>
      </c>
    </row>
    <row r="1728" spans="1:11">
      <c r="A1728" s="382" t="s">
        <v>2159</v>
      </c>
      <c r="B1728" s="382" t="s">
        <v>2160</v>
      </c>
      <c r="C1728" s="382" t="s">
        <v>1846</v>
      </c>
      <c r="D1728" s="382">
        <v>30</v>
      </c>
      <c r="F1728" s="383" t="s">
        <v>13</v>
      </c>
      <c r="G1728" s="382" t="s">
        <v>2323</v>
      </c>
      <c r="H1728" s="382" t="s">
        <v>2323</v>
      </c>
      <c r="I1728" s="382" t="s">
        <v>2319</v>
      </c>
      <c r="J1728" s="382" t="s">
        <v>2324</v>
      </c>
      <c r="K1728" s="382" t="s">
        <v>1846</v>
      </c>
    </row>
    <row r="1729" spans="1:11">
      <c r="A1729" s="382" t="s">
        <v>2163</v>
      </c>
      <c r="B1729" s="382" t="s">
        <v>2164</v>
      </c>
      <c r="C1729" s="382" t="s">
        <v>1846</v>
      </c>
      <c r="D1729" s="382">
        <v>30</v>
      </c>
      <c r="K1729" s="382" t="s">
        <v>1846</v>
      </c>
    </row>
    <row r="1730" spans="1:11">
      <c r="A1730" s="382" t="s">
        <v>941</v>
      </c>
      <c r="B1730" s="382" t="s">
        <v>942</v>
      </c>
      <c r="C1730" s="382" t="s">
        <v>810</v>
      </c>
      <c r="D1730" s="382" t="s">
        <v>220</v>
      </c>
      <c r="F1730" s="383" t="s">
        <v>13</v>
      </c>
      <c r="G1730" s="382" t="s">
        <v>2323</v>
      </c>
      <c r="H1730" s="382" t="s">
        <v>2323</v>
      </c>
      <c r="I1730" s="382" t="s">
        <v>2319</v>
      </c>
      <c r="J1730" s="382" t="s">
        <v>2324</v>
      </c>
      <c r="K1730" s="382" t="s">
        <v>810</v>
      </c>
    </row>
    <row r="1731" spans="1:11">
      <c r="A1731" s="382" t="s">
        <v>5417</v>
      </c>
      <c r="B1731" s="382" t="s">
        <v>5418</v>
      </c>
      <c r="C1731" s="382" t="s">
        <v>590</v>
      </c>
      <c r="D1731" s="382">
        <v>90</v>
      </c>
      <c r="F1731" s="383" t="s">
        <v>13</v>
      </c>
      <c r="G1731" s="382" t="s">
        <v>2323</v>
      </c>
      <c r="H1731" s="382" t="s">
        <v>2323</v>
      </c>
      <c r="I1731" s="382" t="s">
        <v>2319</v>
      </c>
      <c r="J1731" s="382" t="s">
        <v>2324</v>
      </c>
      <c r="K1731" s="382" t="s">
        <v>590</v>
      </c>
    </row>
    <row r="1732" spans="1:11">
      <c r="A1732" s="382" t="s">
        <v>5419</v>
      </c>
      <c r="B1732" s="382" t="s">
        <v>5420</v>
      </c>
      <c r="C1732" s="382" t="s">
        <v>27</v>
      </c>
      <c r="D1732" s="382">
        <v>30</v>
      </c>
      <c r="F1732" s="383" t="s">
        <v>13</v>
      </c>
      <c r="G1732" s="382" t="s">
        <v>2323</v>
      </c>
      <c r="H1732" s="382" t="s">
        <v>2323</v>
      </c>
      <c r="I1732" s="382" t="s">
        <v>2319</v>
      </c>
      <c r="J1732" s="382" t="s">
        <v>2324</v>
      </c>
      <c r="K1732" s="382" t="s">
        <v>27</v>
      </c>
    </row>
    <row r="1733" spans="1:11">
      <c r="A1733" s="382" t="s">
        <v>5421</v>
      </c>
      <c r="B1733" s="382" t="s">
        <v>5422</v>
      </c>
      <c r="C1733" s="382" t="s">
        <v>1133</v>
      </c>
      <c r="D1733" s="382">
        <v>30</v>
      </c>
      <c r="F1733" s="383" t="s">
        <v>13</v>
      </c>
      <c r="G1733" s="382" t="s">
        <v>2323</v>
      </c>
      <c r="H1733" s="382" t="s">
        <v>2323</v>
      </c>
      <c r="I1733" s="382" t="s">
        <v>2319</v>
      </c>
      <c r="J1733" s="382" t="s">
        <v>2324</v>
      </c>
      <c r="K1733" s="382" t="s">
        <v>1133</v>
      </c>
    </row>
    <row r="1734" spans="1:11">
      <c r="A1734" s="382" t="s">
        <v>5423</v>
      </c>
      <c r="B1734" s="382" t="s">
        <v>5424</v>
      </c>
      <c r="C1734" s="382" t="s">
        <v>1621</v>
      </c>
      <c r="D1734" s="382">
        <v>30</v>
      </c>
      <c r="K1734" s="382" t="s">
        <v>1621</v>
      </c>
    </row>
    <row r="1735" spans="1:11">
      <c r="A1735" s="382" t="s">
        <v>5425</v>
      </c>
      <c r="B1735" s="382" t="s">
        <v>5426</v>
      </c>
      <c r="C1735" s="382" t="s">
        <v>1621</v>
      </c>
      <c r="D1735" s="382">
        <v>30</v>
      </c>
      <c r="F1735" s="383" t="s">
        <v>13</v>
      </c>
      <c r="G1735" s="382" t="s">
        <v>2323</v>
      </c>
      <c r="H1735" s="382" t="s">
        <v>2323</v>
      </c>
      <c r="I1735" s="382" t="s">
        <v>2319</v>
      </c>
      <c r="J1735" s="382" t="s">
        <v>2324</v>
      </c>
      <c r="K1735" s="382" t="s">
        <v>1621</v>
      </c>
    </row>
    <row r="1736" spans="1:11">
      <c r="A1736" s="382" t="s">
        <v>1798</v>
      </c>
      <c r="B1736" s="382" t="s">
        <v>1799</v>
      </c>
      <c r="C1736" s="382" t="s">
        <v>1621</v>
      </c>
      <c r="D1736" s="382">
        <v>30</v>
      </c>
      <c r="F1736" s="383" t="s">
        <v>13</v>
      </c>
      <c r="G1736" s="382" t="s">
        <v>2323</v>
      </c>
      <c r="H1736" s="382" t="s">
        <v>2323</v>
      </c>
      <c r="I1736" s="382" t="s">
        <v>2319</v>
      </c>
      <c r="J1736" s="382" t="s">
        <v>2324</v>
      </c>
      <c r="K1736" s="382" t="s">
        <v>1621</v>
      </c>
    </row>
    <row r="1737" spans="1:11">
      <c r="A1737" s="382" t="s">
        <v>5427</v>
      </c>
      <c r="B1737" s="382" t="s">
        <v>5428</v>
      </c>
      <c r="C1737" s="382" t="s">
        <v>1253</v>
      </c>
      <c r="D1737" s="382">
        <v>30</v>
      </c>
      <c r="F1737" s="383" t="s">
        <v>13</v>
      </c>
      <c r="G1737" s="382" t="s">
        <v>2323</v>
      </c>
      <c r="H1737" s="382" t="s">
        <v>2323</v>
      </c>
      <c r="I1737" s="382" t="s">
        <v>2319</v>
      </c>
      <c r="J1737" s="382" t="s">
        <v>2324</v>
      </c>
      <c r="K1737" s="382" t="s">
        <v>1253</v>
      </c>
    </row>
    <row r="1738" spans="1:11">
      <c r="A1738" s="382" t="s">
        <v>5429</v>
      </c>
      <c r="B1738" s="382" t="s">
        <v>5430</v>
      </c>
      <c r="C1738" s="382" t="s">
        <v>1621</v>
      </c>
      <c r="D1738" s="382">
        <v>30</v>
      </c>
      <c r="F1738" s="383" t="s">
        <v>13</v>
      </c>
      <c r="G1738" s="382" t="s">
        <v>2323</v>
      </c>
      <c r="H1738" s="382" t="s">
        <v>2323</v>
      </c>
      <c r="I1738" s="382" t="s">
        <v>2319</v>
      </c>
      <c r="J1738" s="382" t="s">
        <v>2324</v>
      </c>
      <c r="K1738" s="382" t="s">
        <v>1621</v>
      </c>
    </row>
    <row r="1739" spans="1:11">
      <c r="A1739" s="382" t="s">
        <v>5431</v>
      </c>
      <c r="B1739" s="382" t="s">
        <v>5432</v>
      </c>
      <c r="C1739" s="382" t="s">
        <v>407</v>
      </c>
      <c r="D1739" s="382">
        <v>30</v>
      </c>
      <c r="F1739" s="383" t="s">
        <v>13</v>
      </c>
      <c r="G1739" s="382" t="s">
        <v>2323</v>
      </c>
      <c r="H1739" s="382" t="s">
        <v>2323</v>
      </c>
      <c r="I1739" s="382" t="s">
        <v>2319</v>
      </c>
      <c r="J1739" s="382" t="s">
        <v>2320</v>
      </c>
      <c r="K1739" s="382" t="s">
        <v>2354</v>
      </c>
    </row>
    <row r="1740" spans="1:11">
      <c r="A1740" s="382" t="s">
        <v>2167</v>
      </c>
      <c r="B1740" s="382" t="s">
        <v>2168</v>
      </c>
      <c r="C1740" s="382" t="s">
        <v>1846</v>
      </c>
      <c r="D1740" s="382" t="s">
        <v>594</v>
      </c>
      <c r="F1740" s="383" t="s">
        <v>13</v>
      </c>
      <c r="G1740" s="382" t="s">
        <v>2323</v>
      </c>
      <c r="H1740" s="382" t="s">
        <v>2323</v>
      </c>
      <c r="I1740" s="382" t="s">
        <v>2319</v>
      </c>
      <c r="J1740" s="382" t="s">
        <v>2324</v>
      </c>
      <c r="K1740" s="382" t="s">
        <v>1846</v>
      </c>
    </row>
    <row r="1741" spans="1:11">
      <c r="A1741" s="382" t="s">
        <v>299</v>
      </c>
      <c r="B1741" s="382" t="s">
        <v>300</v>
      </c>
      <c r="C1741" s="382" t="s">
        <v>101</v>
      </c>
      <c r="D1741" s="382">
        <v>90</v>
      </c>
      <c r="F1741" s="383" t="s">
        <v>13</v>
      </c>
      <c r="G1741" s="382" t="s">
        <v>2323</v>
      </c>
      <c r="H1741" s="382" t="s">
        <v>2323</v>
      </c>
      <c r="I1741" s="382" t="s">
        <v>2319</v>
      </c>
      <c r="J1741" s="382" t="s">
        <v>2324</v>
      </c>
      <c r="K1741" s="382" t="s">
        <v>101</v>
      </c>
    </row>
    <row r="1742" spans="1:11">
      <c r="A1742" s="382" t="s">
        <v>5433</v>
      </c>
      <c r="B1742" s="382" t="s">
        <v>5434</v>
      </c>
      <c r="C1742" s="382" t="s">
        <v>101</v>
      </c>
      <c r="D1742" s="382">
        <v>60</v>
      </c>
      <c r="F1742" s="383" t="s">
        <v>13</v>
      </c>
      <c r="G1742" s="382" t="s">
        <v>2323</v>
      </c>
      <c r="H1742" s="382" t="s">
        <v>2323</v>
      </c>
      <c r="I1742" s="382" t="s">
        <v>2319</v>
      </c>
      <c r="J1742" s="382" t="s">
        <v>2324</v>
      </c>
      <c r="K1742" s="382" t="s">
        <v>101</v>
      </c>
    </row>
    <row r="1743" spans="1:11">
      <c r="A1743" s="382" t="s">
        <v>5435</v>
      </c>
      <c r="B1743" s="382" t="s">
        <v>5436</v>
      </c>
      <c r="C1743" s="382" t="s">
        <v>590</v>
      </c>
      <c r="D1743" s="382" t="s">
        <v>352</v>
      </c>
      <c r="F1743" s="383" t="s">
        <v>13</v>
      </c>
      <c r="G1743" s="382" t="s">
        <v>2323</v>
      </c>
      <c r="H1743" s="382" t="s">
        <v>2323</v>
      </c>
      <c r="I1743" s="382" t="s">
        <v>2319</v>
      </c>
      <c r="J1743" s="382" t="s">
        <v>2324</v>
      </c>
      <c r="K1743" s="382" t="s">
        <v>590</v>
      </c>
    </row>
    <row r="1744" spans="1:11">
      <c r="A1744" s="382" t="s">
        <v>1612</v>
      </c>
      <c r="B1744" s="382" t="s">
        <v>1613</v>
      </c>
      <c r="C1744" s="382" t="s">
        <v>32</v>
      </c>
      <c r="D1744" s="382" t="s">
        <v>352</v>
      </c>
      <c r="F1744" s="383" t="s">
        <v>13</v>
      </c>
      <c r="G1744" s="382" t="s">
        <v>2323</v>
      </c>
      <c r="H1744" s="382" t="s">
        <v>2323</v>
      </c>
      <c r="I1744" s="382" t="s">
        <v>2319</v>
      </c>
      <c r="J1744" s="382" t="s">
        <v>2324</v>
      </c>
      <c r="K1744" s="382" t="s">
        <v>32</v>
      </c>
    </row>
    <row r="1745" spans="1:11">
      <c r="A1745" s="382" t="s">
        <v>5437</v>
      </c>
      <c r="B1745" s="382" t="s">
        <v>5438</v>
      </c>
      <c r="C1745" s="382" t="s">
        <v>1846</v>
      </c>
      <c r="D1745" s="382">
        <v>30</v>
      </c>
      <c r="F1745" s="383" t="s">
        <v>13</v>
      </c>
      <c r="G1745" s="382" t="s">
        <v>2323</v>
      </c>
      <c r="H1745" s="382" t="s">
        <v>2323</v>
      </c>
      <c r="I1745" s="382" t="s">
        <v>2319</v>
      </c>
      <c r="J1745" s="382" t="s">
        <v>2324</v>
      </c>
      <c r="K1745" s="382" t="s">
        <v>1846</v>
      </c>
    </row>
    <row r="1746" spans="1:11">
      <c r="A1746" s="382" t="s">
        <v>5439</v>
      </c>
      <c r="B1746" s="382" t="s">
        <v>5440</v>
      </c>
      <c r="C1746" s="382" t="s">
        <v>1323</v>
      </c>
      <c r="D1746" s="382">
        <v>30</v>
      </c>
      <c r="F1746" s="383" t="s">
        <v>13</v>
      </c>
      <c r="G1746" s="382" t="s">
        <v>2323</v>
      </c>
      <c r="H1746" s="382" t="s">
        <v>2323</v>
      </c>
      <c r="I1746" s="382" t="s">
        <v>2319</v>
      </c>
      <c r="J1746" s="382" t="s">
        <v>2324</v>
      </c>
      <c r="K1746" s="382" t="s">
        <v>1323</v>
      </c>
    </row>
    <row r="1747" spans="1:11">
      <c r="A1747" s="382" t="s">
        <v>5441</v>
      </c>
      <c r="B1747" s="382" t="s">
        <v>5442</v>
      </c>
      <c r="C1747" s="382" t="s">
        <v>1133</v>
      </c>
      <c r="D1747" s="382">
        <v>30</v>
      </c>
      <c r="F1747" s="383" t="s">
        <v>13</v>
      </c>
      <c r="G1747" s="382" t="s">
        <v>2323</v>
      </c>
      <c r="H1747" s="382" t="s">
        <v>2323</v>
      </c>
      <c r="I1747" s="382" t="s">
        <v>2319</v>
      </c>
      <c r="J1747" s="382" t="s">
        <v>2324</v>
      </c>
      <c r="K1747" s="382" t="s">
        <v>1133</v>
      </c>
    </row>
    <row r="1748" spans="1:11">
      <c r="A1748" s="382" t="s">
        <v>305</v>
      </c>
      <c r="B1748" s="382" t="s">
        <v>306</v>
      </c>
      <c r="C1748" s="382" t="s">
        <v>101</v>
      </c>
      <c r="D1748" s="382">
        <v>90</v>
      </c>
      <c r="F1748" s="383" t="s">
        <v>13</v>
      </c>
      <c r="G1748" s="382" t="s">
        <v>2323</v>
      </c>
      <c r="H1748" s="382" t="s">
        <v>2323</v>
      </c>
      <c r="I1748" s="382" t="s">
        <v>2319</v>
      </c>
      <c r="J1748" s="382" t="s">
        <v>2324</v>
      </c>
      <c r="K1748" s="382" t="s">
        <v>101</v>
      </c>
    </row>
    <row r="1749" spans="1:11">
      <c r="A1749" s="382" t="s">
        <v>5443</v>
      </c>
      <c r="B1749" s="382" t="s">
        <v>5444</v>
      </c>
      <c r="C1749" s="382" t="s">
        <v>810</v>
      </c>
      <c r="D1749" s="382">
        <v>30</v>
      </c>
      <c r="F1749" s="383" t="s">
        <v>13</v>
      </c>
      <c r="G1749" s="382" t="s">
        <v>2323</v>
      </c>
      <c r="H1749" s="382" t="s">
        <v>2323</v>
      </c>
      <c r="I1749" s="382" t="s">
        <v>2319</v>
      </c>
      <c r="J1749" s="382" t="s">
        <v>2324</v>
      </c>
      <c r="K1749" s="382" t="s">
        <v>810</v>
      </c>
    </row>
    <row r="1750" spans="1:11">
      <c r="A1750" s="382" t="s">
        <v>5445</v>
      </c>
      <c r="B1750" s="382" t="s">
        <v>5446</v>
      </c>
      <c r="C1750" s="382" t="s">
        <v>4563</v>
      </c>
      <c r="D1750" s="382">
        <v>45</v>
      </c>
      <c r="F1750" s="383" t="s">
        <v>13</v>
      </c>
      <c r="G1750" s="382" t="s">
        <v>2323</v>
      </c>
      <c r="H1750" s="382" t="s">
        <v>2323</v>
      </c>
      <c r="I1750" s="382" t="s">
        <v>2319</v>
      </c>
      <c r="J1750" s="382" t="s">
        <v>2324</v>
      </c>
      <c r="K1750" s="382" t="s">
        <v>4563</v>
      </c>
    </row>
    <row r="1751" spans="1:11">
      <c r="A1751" s="382" t="s">
        <v>786</v>
      </c>
      <c r="B1751" s="382" t="s">
        <v>787</v>
      </c>
      <c r="C1751" s="382" t="s">
        <v>590</v>
      </c>
      <c r="D1751" s="382">
        <v>90</v>
      </c>
      <c r="F1751" s="383" t="s">
        <v>13</v>
      </c>
      <c r="G1751" s="382" t="s">
        <v>2323</v>
      </c>
      <c r="H1751" s="382" t="s">
        <v>2323</v>
      </c>
      <c r="I1751" s="382" t="s">
        <v>2319</v>
      </c>
      <c r="J1751" s="382" t="s">
        <v>2324</v>
      </c>
      <c r="K1751" s="382" t="s">
        <v>590</v>
      </c>
    </row>
    <row r="1752" spans="1:11">
      <c r="A1752" s="382" t="s">
        <v>5447</v>
      </c>
      <c r="B1752" s="382" t="s">
        <v>5448</v>
      </c>
      <c r="C1752" s="382" t="s">
        <v>354</v>
      </c>
      <c r="D1752" s="382">
        <v>30</v>
      </c>
      <c r="F1752" s="383" t="s">
        <v>13</v>
      </c>
      <c r="G1752" s="382" t="s">
        <v>2323</v>
      </c>
      <c r="H1752" s="382" t="s">
        <v>2323</v>
      </c>
      <c r="I1752" s="382" t="s">
        <v>2319</v>
      </c>
      <c r="J1752" s="382" t="s">
        <v>2320</v>
      </c>
      <c r="K1752" s="382" t="s">
        <v>354</v>
      </c>
    </row>
    <row r="1753" spans="1:11">
      <c r="A1753" s="382" t="s">
        <v>5449</v>
      </c>
      <c r="B1753" s="382" t="s">
        <v>5450</v>
      </c>
      <c r="C1753" s="382" t="s">
        <v>407</v>
      </c>
      <c r="D1753" s="382">
        <v>60</v>
      </c>
      <c r="F1753" s="383" t="s">
        <v>13</v>
      </c>
      <c r="G1753" s="382" t="s">
        <v>2323</v>
      </c>
      <c r="H1753" s="382" t="s">
        <v>2323</v>
      </c>
      <c r="I1753" s="382" t="s">
        <v>2319</v>
      </c>
      <c r="J1753" s="382" t="s">
        <v>2320</v>
      </c>
      <c r="K1753" s="382" t="s">
        <v>407</v>
      </c>
    </row>
    <row r="1754" spans="1:11">
      <c r="A1754" s="382" t="s">
        <v>1556</v>
      </c>
      <c r="B1754" s="382" t="s">
        <v>1557</v>
      </c>
      <c r="C1754" s="382" t="s">
        <v>27</v>
      </c>
      <c r="D1754" s="382">
        <v>60</v>
      </c>
      <c r="F1754" s="383" t="s">
        <v>13</v>
      </c>
      <c r="G1754" s="382" t="s">
        <v>2323</v>
      </c>
      <c r="H1754" s="382" t="s">
        <v>2323</v>
      </c>
      <c r="I1754" s="382" t="s">
        <v>2319</v>
      </c>
      <c r="J1754" s="382" t="s">
        <v>2324</v>
      </c>
      <c r="K1754" s="382" t="s">
        <v>27</v>
      </c>
    </row>
    <row r="1755" spans="1:11">
      <c r="A1755" s="382" t="s">
        <v>5451</v>
      </c>
      <c r="B1755" s="382" t="s">
        <v>5452</v>
      </c>
      <c r="C1755" s="382" t="s">
        <v>957</v>
      </c>
      <c r="D1755" s="382">
        <v>60</v>
      </c>
      <c r="F1755" s="383" t="s">
        <v>13</v>
      </c>
      <c r="G1755" s="382" t="s">
        <v>2323</v>
      </c>
      <c r="H1755" s="382" t="s">
        <v>2323</v>
      </c>
      <c r="I1755" s="382" t="s">
        <v>2319</v>
      </c>
      <c r="J1755" s="382" t="s">
        <v>2324</v>
      </c>
      <c r="K1755" s="382" t="s">
        <v>957</v>
      </c>
    </row>
    <row r="1756" spans="1:11">
      <c r="A1756" s="382" t="s">
        <v>1802</v>
      </c>
      <c r="B1756" s="382" t="s">
        <v>1803</v>
      </c>
      <c r="C1756" s="382" t="s">
        <v>1621</v>
      </c>
      <c r="D1756" s="382">
        <v>30</v>
      </c>
      <c r="F1756" s="383" t="s">
        <v>13</v>
      </c>
      <c r="G1756" s="382" t="s">
        <v>2323</v>
      </c>
      <c r="H1756" s="382" t="s">
        <v>2323</v>
      </c>
      <c r="I1756" s="382" t="s">
        <v>2319</v>
      </c>
      <c r="J1756" s="382" t="s">
        <v>2324</v>
      </c>
      <c r="K1756" s="382" t="s">
        <v>1621</v>
      </c>
    </row>
    <row r="1757" spans="1:11">
      <c r="A1757" s="382" t="s">
        <v>5453</v>
      </c>
      <c r="B1757" s="382" t="s">
        <v>5454</v>
      </c>
      <c r="C1757" s="382" t="s">
        <v>1323</v>
      </c>
      <c r="D1757" s="382">
        <v>30</v>
      </c>
      <c r="F1757" s="383" t="s">
        <v>13</v>
      </c>
      <c r="G1757" s="382" t="s">
        <v>2323</v>
      </c>
      <c r="H1757" s="382" t="s">
        <v>2323</v>
      </c>
      <c r="I1757" s="382" t="s">
        <v>2319</v>
      </c>
      <c r="J1757" s="382" t="s">
        <v>2324</v>
      </c>
      <c r="K1757" s="382" t="s">
        <v>1323</v>
      </c>
    </row>
    <row r="1758" spans="1:11">
      <c r="A1758" s="382" t="s">
        <v>5455</v>
      </c>
      <c r="B1758" s="382" t="s">
        <v>5456</v>
      </c>
      <c r="C1758" s="382" t="s">
        <v>1621</v>
      </c>
      <c r="D1758" s="382" t="s">
        <v>352</v>
      </c>
      <c r="F1758" s="383" t="s">
        <v>13</v>
      </c>
      <c r="G1758" s="382" t="s">
        <v>2323</v>
      </c>
      <c r="H1758" s="382" t="s">
        <v>2323</v>
      </c>
      <c r="I1758" s="382" t="s">
        <v>2319</v>
      </c>
      <c r="J1758" s="382" t="s">
        <v>2324</v>
      </c>
      <c r="K1758" s="382" t="s">
        <v>1621</v>
      </c>
    </row>
    <row r="1759" spans="1:11">
      <c r="A1759" s="382" t="s">
        <v>5457</v>
      </c>
      <c r="B1759" s="382" t="s">
        <v>5458</v>
      </c>
      <c r="C1759" s="382" t="s">
        <v>1846</v>
      </c>
      <c r="D1759" s="382" t="s">
        <v>132</v>
      </c>
      <c r="F1759" s="383" t="s">
        <v>13</v>
      </c>
      <c r="G1759" s="382" t="s">
        <v>2323</v>
      </c>
      <c r="H1759" s="382" t="s">
        <v>2323</v>
      </c>
      <c r="I1759" s="382" t="s">
        <v>2319</v>
      </c>
      <c r="J1759" s="382" t="s">
        <v>2324</v>
      </c>
      <c r="K1759" s="382" t="s">
        <v>1846</v>
      </c>
    </row>
    <row r="1760" spans="1:11">
      <c r="A1760" s="382" t="s">
        <v>5459</v>
      </c>
      <c r="B1760" s="382" t="s">
        <v>5460</v>
      </c>
      <c r="C1760" s="382" t="s">
        <v>2336</v>
      </c>
      <c r="D1760" s="382">
        <v>30</v>
      </c>
      <c r="E1760" s="382" t="s">
        <v>2337</v>
      </c>
      <c r="F1760" s="383" t="s">
        <v>2337</v>
      </c>
      <c r="G1760" s="382" t="s">
        <v>2319</v>
      </c>
      <c r="H1760" s="382" t="s">
        <v>2323</v>
      </c>
      <c r="I1760" s="382" t="s">
        <v>2319</v>
      </c>
      <c r="J1760" s="382" t="s">
        <v>2324</v>
      </c>
      <c r="K1760" s="382" t="s">
        <v>4887</v>
      </c>
    </row>
    <row r="1761" spans="1:11">
      <c r="A1761" s="382" t="s">
        <v>5461</v>
      </c>
      <c r="B1761" s="382" t="s">
        <v>5462</v>
      </c>
      <c r="C1761" s="382" t="s">
        <v>27</v>
      </c>
      <c r="D1761" s="382">
        <v>60</v>
      </c>
      <c r="E1761" s="382" t="s">
        <v>2367</v>
      </c>
      <c r="F1761" s="383" t="s">
        <v>24</v>
      </c>
      <c r="G1761" s="382" t="s">
        <v>2319</v>
      </c>
      <c r="H1761" s="382" t="s">
        <v>2319</v>
      </c>
      <c r="I1761" s="382" t="s">
        <v>2319</v>
      </c>
      <c r="J1761" s="382" t="s">
        <v>2338</v>
      </c>
      <c r="K1761" s="382" t="s">
        <v>27</v>
      </c>
    </row>
    <row r="1762" spans="1:11">
      <c r="A1762" s="382" t="s">
        <v>5463</v>
      </c>
      <c r="B1762" s="382" t="s">
        <v>5464</v>
      </c>
      <c r="C1762" s="382" t="s">
        <v>27</v>
      </c>
      <c r="D1762" s="382" t="s">
        <v>853</v>
      </c>
      <c r="F1762" s="383" t="s">
        <v>13</v>
      </c>
      <c r="G1762" s="382" t="s">
        <v>2323</v>
      </c>
      <c r="H1762" s="382" t="s">
        <v>2323</v>
      </c>
      <c r="I1762" s="382" t="s">
        <v>2319</v>
      </c>
      <c r="J1762" s="382" t="s">
        <v>2324</v>
      </c>
      <c r="K1762" s="382" t="s">
        <v>27</v>
      </c>
    </row>
    <row r="1763" spans="1:11">
      <c r="A1763" s="382" t="s">
        <v>5465</v>
      </c>
      <c r="B1763" s="382" t="s">
        <v>5466</v>
      </c>
      <c r="C1763" s="382" t="s">
        <v>1621</v>
      </c>
      <c r="D1763" s="382">
        <v>30</v>
      </c>
      <c r="F1763" s="383" t="s">
        <v>13</v>
      </c>
      <c r="G1763" s="382" t="s">
        <v>2323</v>
      </c>
      <c r="H1763" s="382" t="s">
        <v>2323</v>
      </c>
      <c r="I1763" s="382" t="s">
        <v>2319</v>
      </c>
      <c r="J1763" s="382" t="s">
        <v>2324</v>
      </c>
      <c r="K1763" s="382" t="s">
        <v>1621</v>
      </c>
    </row>
    <row r="1764" spans="1:11">
      <c r="A1764" s="382" t="s">
        <v>309</v>
      </c>
      <c r="B1764" s="382" t="s">
        <v>310</v>
      </c>
      <c r="C1764" s="382" t="s">
        <v>101</v>
      </c>
      <c r="D1764" s="382">
        <v>60</v>
      </c>
      <c r="F1764" s="383" t="s">
        <v>13</v>
      </c>
      <c r="G1764" s="382" t="s">
        <v>2323</v>
      </c>
      <c r="H1764" s="382" t="s">
        <v>2323</v>
      </c>
      <c r="I1764" s="382" t="s">
        <v>2319</v>
      </c>
      <c r="J1764" s="382" t="s">
        <v>2324</v>
      </c>
      <c r="K1764" s="382" t="s">
        <v>101</v>
      </c>
    </row>
    <row r="1765" spans="1:11">
      <c r="A1765" s="382" t="s">
        <v>5467</v>
      </c>
      <c r="B1765" s="382" t="s">
        <v>5468</v>
      </c>
      <c r="C1765" s="382" t="s">
        <v>957</v>
      </c>
      <c r="D1765" s="382" t="s">
        <v>220</v>
      </c>
      <c r="F1765" s="383" t="s">
        <v>13</v>
      </c>
      <c r="G1765" s="382" t="s">
        <v>2323</v>
      </c>
      <c r="H1765" s="382" t="s">
        <v>2323</v>
      </c>
      <c r="I1765" s="382" t="s">
        <v>2319</v>
      </c>
      <c r="J1765" s="382" t="s">
        <v>2324</v>
      </c>
      <c r="K1765" s="382" t="s">
        <v>957</v>
      </c>
    </row>
    <row r="1766" spans="1:11">
      <c r="A1766" s="382" t="s">
        <v>1447</v>
      </c>
      <c r="B1766" s="382" t="s">
        <v>1448</v>
      </c>
      <c r="C1766" s="382" t="s">
        <v>1323</v>
      </c>
      <c r="D1766" s="382">
        <v>60</v>
      </c>
      <c r="F1766" s="383" t="s">
        <v>13</v>
      </c>
      <c r="G1766" s="382" t="s">
        <v>2323</v>
      </c>
      <c r="H1766" s="382" t="s">
        <v>2323</v>
      </c>
      <c r="I1766" s="382" t="s">
        <v>2319</v>
      </c>
      <c r="J1766" s="382" t="s">
        <v>2324</v>
      </c>
      <c r="K1766" s="382" t="s">
        <v>1323</v>
      </c>
    </row>
    <row r="1767" spans="1:11">
      <c r="A1767" s="382" t="s">
        <v>1808</v>
      </c>
      <c r="B1767" s="382" t="s">
        <v>1809</v>
      </c>
      <c r="C1767" s="382" t="s">
        <v>1621</v>
      </c>
      <c r="D1767" s="382" t="s">
        <v>352</v>
      </c>
      <c r="F1767" s="383" t="s">
        <v>13</v>
      </c>
      <c r="G1767" s="382" t="s">
        <v>2323</v>
      </c>
      <c r="H1767" s="382" t="s">
        <v>2323</v>
      </c>
      <c r="I1767" s="382" t="s">
        <v>2319</v>
      </c>
      <c r="J1767" s="382" t="s">
        <v>2324</v>
      </c>
      <c r="K1767" s="382" t="s">
        <v>1621</v>
      </c>
    </row>
    <row r="1768" spans="1:11">
      <c r="A1768" s="382" t="s">
        <v>5469</v>
      </c>
      <c r="B1768" s="382" t="s">
        <v>5470</v>
      </c>
      <c r="C1768" s="382" t="s">
        <v>101</v>
      </c>
      <c r="D1768" s="382">
        <v>60</v>
      </c>
      <c r="F1768" s="383" t="s">
        <v>13</v>
      </c>
      <c r="G1768" s="382" t="s">
        <v>2323</v>
      </c>
      <c r="H1768" s="382" t="s">
        <v>2323</v>
      </c>
      <c r="I1768" s="382" t="s">
        <v>2319</v>
      </c>
      <c r="J1768" s="382" t="s">
        <v>2324</v>
      </c>
      <c r="K1768" s="382" t="s">
        <v>101</v>
      </c>
    </row>
    <row r="1769" spans="1:11">
      <c r="A1769" s="382" t="s">
        <v>5471</v>
      </c>
      <c r="B1769" s="382" t="s">
        <v>5472</v>
      </c>
      <c r="C1769" s="382" t="s">
        <v>27</v>
      </c>
      <c r="D1769" s="382">
        <v>30</v>
      </c>
      <c r="F1769" s="383" t="s">
        <v>13</v>
      </c>
      <c r="G1769" s="382" t="s">
        <v>2323</v>
      </c>
      <c r="H1769" s="382" t="s">
        <v>2323</v>
      </c>
      <c r="I1769" s="382" t="s">
        <v>2319</v>
      </c>
      <c r="J1769" s="382" t="s">
        <v>2324</v>
      </c>
      <c r="K1769" s="382" t="s">
        <v>27</v>
      </c>
    </row>
    <row r="1770" spans="1:11">
      <c r="A1770" s="382" t="s">
        <v>5473</v>
      </c>
      <c r="B1770" s="382" t="s">
        <v>5474</v>
      </c>
      <c r="C1770" s="382" t="s">
        <v>1846</v>
      </c>
      <c r="D1770" s="382">
        <v>30</v>
      </c>
      <c r="F1770" s="383" t="s">
        <v>13</v>
      </c>
      <c r="G1770" s="382" t="s">
        <v>2323</v>
      </c>
      <c r="H1770" s="382" t="s">
        <v>2323</v>
      </c>
      <c r="I1770" s="382" t="s">
        <v>2319</v>
      </c>
      <c r="J1770" s="382" t="s">
        <v>2324</v>
      </c>
      <c r="K1770" s="382" t="s">
        <v>1846</v>
      </c>
    </row>
    <row r="1771" spans="1:11">
      <c r="A1771" s="382" t="s">
        <v>5475</v>
      </c>
      <c r="B1771" s="382" t="s">
        <v>5476</v>
      </c>
      <c r="C1771" s="382" t="s">
        <v>1621</v>
      </c>
      <c r="D1771" s="382">
        <v>60</v>
      </c>
      <c r="F1771" s="383" t="s">
        <v>13</v>
      </c>
      <c r="G1771" s="382" t="s">
        <v>2323</v>
      </c>
      <c r="H1771" s="382" t="s">
        <v>2323</v>
      </c>
      <c r="I1771" s="382" t="s">
        <v>2319</v>
      </c>
      <c r="J1771" s="382" t="s">
        <v>2324</v>
      </c>
      <c r="K1771" s="382" t="s">
        <v>1621</v>
      </c>
    </row>
    <row r="1772" spans="1:11">
      <c r="A1772" s="382" t="s">
        <v>1812</v>
      </c>
      <c r="B1772" s="382" t="s">
        <v>1813</v>
      </c>
      <c r="C1772" s="382" t="s">
        <v>1621</v>
      </c>
      <c r="D1772" s="382">
        <v>90</v>
      </c>
      <c r="F1772" s="383" t="s">
        <v>13</v>
      </c>
      <c r="G1772" s="382" t="s">
        <v>2323</v>
      </c>
      <c r="H1772" s="382" t="s">
        <v>2323</v>
      </c>
      <c r="I1772" s="382" t="s">
        <v>2319</v>
      </c>
      <c r="J1772" s="382" t="s">
        <v>2324</v>
      </c>
      <c r="K1772" s="382" t="s">
        <v>1621</v>
      </c>
    </row>
    <row r="1773" spans="1:11">
      <c r="A1773" s="382" t="s">
        <v>5477</v>
      </c>
      <c r="B1773" s="382" t="s">
        <v>5478</v>
      </c>
      <c r="C1773" s="382" t="s">
        <v>1846</v>
      </c>
      <c r="D1773" s="382">
        <v>30</v>
      </c>
      <c r="F1773" s="383" t="s">
        <v>13</v>
      </c>
      <c r="G1773" s="382" t="s">
        <v>2323</v>
      </c>
      <c r="H1773" s="382" t="s">
        <v>2323</v>
      </c>
      <c r="I1773" s="382" t="s">
        <v>2319</v>
      </c>
      <c r="J1773" s="382" t="s">
        <v>2324</v>
      </c>
      <c r="K1773" s="382" t="s">
        <v>1846</v>
      </c>
    </row>
    <row r="1774" spans="1:11">
      <c r="A1774" s="382" t="s">
        <v>314</v>
      </c>
      <c r="B1774" s="382" t="s">
        <v>315</v>
      </c>
      <c r="C1774" s="382" t="s">
        <v>101</v>
      </c>
      <c r="D1774" s="382">
        <v>60</v>
      </c>
      <c r="F1774" s="383" t="s">
        <v>13</v>
      </c>
      <c r="G1774" s="382" t="s">
        <v>2323</v>
      </c>
      <c r="H1774" s="382" t="s">
        <v>2323</v>
      </c>
      <c r="I1774" s="382" t="s">
        <v>2319</v>
      </c>
      <c r="J1774" s="382" t="s">
        <v>2324</v>
      </c>
      <c r="K1774" s="382" t="s">
        <v>101</v>
      </c>
    </row>
    <row r="1775" spans="1:11">
      <c r="A1775" s="382" t="s">
        <v>5479</v>
      </c>
      <c r="B1775" s="382" t="s">
        <v>5480</v>
      </c>
      <c r="C1775" s="382" t="s">
        <v>1253</v>
      </c>
      <c r="D1775" s="382">
        <v>60</v>
      </c>
      <c r="F1775" s="383" t="s">
        <v>13</v>
      </c>
      <c r="G1775" s="382" t="s">
        <v>2323</v>
      </c>
      <c r="H1775" s="382" t="s">
        <v>2323</v>
      </c>
      <c r="I1775" s="382" t="s">
        <v>2319</v>
      </c>
      <c r="J1775" s="382" t="s">
        <v>2324</v>
      </c>
      <c r="K1775" s="382" t="s">
        <v>1253</v>
      </c>
    </row>
    <row r="1776" spans="1:11">
      <c r="A1776" s="382" t="s">
        <v>5481</v>
      </c>
      <c r="B1776" s="382" t="s">
        <v>5482</v>
      </c>
      <c r="C1776" s="382" t="s">
        <v>16</v>
      </c>
      <c r="D1776" s="382" t="s">
        <v>5483</v>
      </c>
      <c r="F1776" s="383" t="s">
        <v>13</v>
      </c>
      <c r="G1776" s="382" t="s">
        <v>2323</v>
      </c>
      <c r="H1776" s="382" t="s">
        <v>2323</v>
      </c>
      <c r="I1776" s="382" t="s">
        <v>2319</v>
      </c>
      <c r="J1776" s="382" t="s">
        <v>2324</v>
      </c>
      <c r="K1776" s="382" t="s">
        <v>16</v>
      </c>
    </row>
    <row r="1777" spans="1:11">
      <c r="A1777" s="382" t="s">
        <v>5484</v>
      </c>
      <c r="B1777" s="382" t="s">
        <v>5485</v>
      </c>
      <c r="C1777" s="382" t="s">
        <v>2336</v>
      </c>
      <c r="D1777" s="382" t="s">
        <v>132</v>
      </c>
      <c r="E1777" s="382" t="s">
        <v>2337</v>
      </c>
      <c r="F1777" s="383" t="s">
        <v>2337</v>
      </c>
      <c r="G1777" s="382" t="s">
        <v>2319</v>
      </c>
      <c r="H1777" s="382" t="s">
        <v>2323</v>
      </c>
      <c r="I1777" s="382" t="s">
        <v>2319</v>
      </c>
      <c r="J1777" s="382" t="s">
        <v>5486</v>
      </c>
      <c r="K1777" s="382" t="s">
        <v>4887</v>
      </c>
    </row>
    <row r="1778" spans="1:11">
      <c r="A1778" s="382" t="s">
        <v>5487</v>
      </c>
      <c r="B1778" s="382" t="s">
        <v>5488</v>
      </c>
      <c r="C1778" s="382" t="s">
        <v>1621</v>
      </c>
      <c r="D1778" s="382">
        <v>60</v>
      </c>
      <c r="F1778" s="383" t="s">
        <v>13</v>
      </c>
      <c r="G1778" s="382" t="s">
        <v>2323</v>
      </c>
      <c r="H1778" s="382" t="s">
        <v>2323</v>
      </c>
      <c r="I1778" s="382" t="s">
        <v>2319</v>
      </c>
      <c r="J1778" s="382" t="s">
        <v>2324</v>
      </c>
      <c r="K1778" s="382" t="s">
        <v>1621</v>
      </c>
    </row>
    <row r="1779" spans="1:11">
      <c r="A1779" s="382" t="s">
        <v>790</v>
      </c>
      <c r="B1779" s="382" t="s">
        <v>791</v>
      </c>
      <c r="C1779" s="382" t="s">
        <v>590</v>
      </c>
      <c r="D1779" s="382">
        <v>60</v>
      </c>
      <c r="F1779" s="383" t="s">
        <v>13</v>
      </c>
      <c r="G1779" s="382" t="s">
        <v>2323</v>
      </c>
      <c r="H1779" s="382" t="s">
        <v>2323</v>
      </c>
      <c r="I1779" s="382" t="s">
        <v>2319</v>
      </c>
      <c r="J1779" s="382" t="s">
        <v>2324</v>
      </c>
      <c r="K1779" s="382" t="s">
        <v>590</v>
      </c>
    </row>
    <row r="1780" spans="1:11">
      <c r="A1780" s="382" t="s">
        <v>5489</v>
      </c>
      <c r="B1780" s="382" t="s">
        <v>5490</v>
      </c>
      <c r="C1780" s="382" t="s">
        <v>1253</v>
      </c>
      <c r="D1780" s="382">
        <v>60</v>
      </c>
      <c r="F1780" s="383" t="s">
        <v>13</v>
      </c>
      <c r="G1780" s="382" t="s">
        <v>2323</v>
      </c>
      <c r="H1780" s="382" t="s">
        <v>2323</v>
      </c>
      <c r="I1780" s="382" t="s">
        <v>2319</v>
      </c>
      <c r="J1780" s="382" t="s">
        <v>2324</v>
      </c>
      <c r="K1780" s="382" t="s">
        <v>1253</v>
      </c>
    </row>
    <row r="1781" spans="1:11">
      <c r="A1781" s="382" t="s">
        <v>5491</v>
      </c>
      <c r="B1781" s="382" t="s">
        <v>5492</v>
      </c>
      <c r="C1781" s="382" t="s">
        <v>590</v>
      </c>
      <c r="D1781" s="382">
        <v>120</v>
      </c>
      <c r="E1781" s="382" t="s">
        <v>20</v>
      </c>
      <c r="F1781" s="383" t="s">
        <v>24</v>
      </c>
      <c r="G1781" s="382" t="s">
        <v>2319</v>
      </c>
      <c r="H1781" s="382" t="s">
        <v>2323</v>
      </c>
      <c r="I1781" s="382" t="s">
        <v>2319</v>
      </c>
      <c r="J1781" s="382" t="s">
        <v>5493</v>
      </c>
      <c r="K1781" s="382" t="s">
        <v>590</v>
      </c>
    </row>
    <row r="1782" spans="1:11">
      <c r="A1782" s="382" t="s">
        <v>5494</v>
      </c>
      <c r="B1782" s="382" t="s">
        <v>5495</v>
      </c>
      <c r="C1782" s="382" t="s">
        <v>957</v>
      </c>
      <c r="D1782" s="382">
        <v>60</v>
      </c>
      <c r="F1782" s="383" t="s">
        <v>13</v>
      </c>
      <c r="G1782" s="382" t="s">
        <v>2323</v>
      </c>
      <c r="H1782" s="382" t="s">
        <v>2323</v>
      </c>
      <c r="I1782" s="382" t="s">
        <v>2319</v>
      </c>
      <c r="J1782" s="382" t="s">
        <v>2324</v>
      </c>
      <c r="K1782" s="382" t="s">
        <v>957</v>
      </c>
    </row>
    <row r="1783" spans="1:11">
      <c r="A1783" s="382" t="s">
        <v>5496</v>
      </c>
      <c r="B1783" s="382" t="s">
        <v>5497</v>
      </c>
      <c r="C1783" s="382" t="s">
        <v>1253</v>
      </c>
      <c r="D1783" s="382">
        <v>30</v>
      </c>
      <c r="F1783" s="383" t="s">
        <v>13</v>
      </c>
      <c r="G1783" s="382" t="s">
        <v>2323</v>
      </c>
      <c r="H1783" s="382" t="s">
        <v>2323</v>
      </c>
      <c r="I1783" s="382" t="s">
        <v>2319</v>
      </c>
      <c r="J1783" s="382" t="s">
        <v>2324</v>
      </c>
      <c r="K1783" s="382" t="s">
        <v>1253</v>
      </c>
    </row>
    <row r="1784" spans="1:11">
      <c r="A1784" s="382" t="s">
        <v>5498</v>
      </c>
      <c r="B1784" s="382" t="s">
        <v>5499</v>
      </c>
      <c r="C1784" s="382" t="s">
        <v>1846</v>
      </c>
      <c r="D1784" s="382" t="s">
        <v>594</v>
      </c>
      <c r="F1784" s="383" t="s">
        <v>13</v>
      </c>
      <c r="G1784" s="382" t="s">
        <v>2323</v>
      </c>
      <c r="H1784" s="382" t="s">
        <v>2323</v>
      </c>
      <c r="I1784" s="382" t="s">
        <v>2319</v>
      </c>
      <c r="J1784" s="382" t="s">
        <v>2324</v>
      </c>
      <c r="K1784" s="382" t="s">
        <v>1846</v>
      </c>
    </row>
    <row r="1785" spans="1:11">
      <c r="A1785" s="382" t="s">
        <v>5500</v>
      </c>
      <c r="B1785" s="382" t="s">
        <v>5501</v>
      </c>
      <c r="C1785" s="382" t="s">
        <v>407</v>
      </c>
      <c r="D1785" s="382" t="s">
        <v>352</v>
      </c>
      <c r="F1785" s="383" t="s">
        <v>13</v>
      </c>
      <c r="G1785" s="382" t="s">
        <v>2323</v>
      </c>
      <c r="H1785" s="382" t="s">
        <v>2323</v>
      </c>
      <c r="I1785" s="382" t="s">
        <v>2319</v>
      </c>
      <c r="J1785" s="382" t="s">
        <v>2324</v>
      </c>
      <c r="K1785" s="382" t="s">
        <v>407</v>
      </c>
    </row>
    <row r="1786" spans="1:11">
      <c r="A1786" s="382" t="s">
        <v>5502</v>
      </c>
      <c r="B1786" s="382" t="s">
        <v>5503</v>
      </c>
      <c r="C1786" s="382" t="s">
        <v>1253</v>
      </c>
      <c r="D1786" s="382">
        <v>90</v>
      </c>
      <c r="F1786" s="383" t="s">
        <v>13</v>
      </c>
      <c r="G1786" s="382" t="s">
        <v>2323</v>
      </c>
      <c r="H1786" s="382" t="s">
        <v>2323</v>
      </c>
      <c r="I1786" s="382" t="s">
        <v>2319</v>
      </c>
      <c r="J1786" s="382" t="s">
        <v>2324</v>
      </c>
      <c r="K1786" s="382" t="s">
        <v>1253</v>
      </c>
    </row>
    <row r="1787" spans="1:11">
      <c r="A1787" s="382" t="s">
        <v>5504</v>
      </c>
      <c r="B1787" s="382" t="s">
        <v>5505</v>
      </c>
      <c r="C1787" s="382" t="s">
        <v>1621</v>
      </c>
      <c r="D1787" s="382" t="s">
        <v>594</v>
      </c>
      <c r="F1787" s="383" t="s">
        <v>13</v>
      </c>
      <c r="G1787" s="382" t="s">
        <v>2323</v>
      </c>
      <c r="H1787" s="382" t="s">
        <v>2323</v>
      </c>
      <c r="I1787" s="382" t="s">
        <v>2319</v>
      </c>
      <c r="J1787" s="382" t="s">
        <v>2324</v>
      </c>
      <c r="K1787" s="382" t="s">
        <v>1621</v>
      </c>
    </row>
    <row r="1788" spans="1:11">
      <c r="A1788" s="382" t="s">
        <v>1529</v>
      </c>
      <c r="B1788" s="382" t="s">
        <v>1530</v>
      </c>
      <c r="C1788" s="382" t="s">
        <v>31</v>
      </c>
      <c r="D1788" s="382">
        <v>90</v>
      </c>
      <c r="F1788" s="383" t="s">
        <v>13</v>
      </c>
      <c r="G1788" s="382" t="s">
        <v>2323</v>
      </c>
      <c r="H1788" s="382" t="s">
        <v>2323</v>
      </c>
      <c r="I1788" s="382" t="s">
        <v>2319</v>
      </c>
      <c r="J1788" s="382" t="s">
        <v>2324</v>
      </c>
      <c r="K1788" s="382" t="s">
        <v>31</v>
      </c>
    </row>
    <row r="1789" spans="1:11">
      <c r="A1789" s="382" t="s">
        <v>5506</v>
      </c>
      <c r="B1789" s="382" t="s">
        <v>5507</v>
      </c>
      <c r="C1789" s="382" t="s">
        <v>1846</v>
      </c>
      <c r="D1789" s="382" t="s">
        <v>132</v>
      </c>
      <c r="F1789" s="383" t="s">
        <v>13</v>
      </c>
      <c r="G1789" s="382" t="s">
        <v>2323</v>
      </c>
      <c r="H1789" s="382" t="s">
        <v>2323</v>
      </c>
      <c r="I1789" s="382" t="s">
        <v>2319</v>
      </c>
      <c r="J1789" s="382" t="s">
        <v>2324</v>
      </c>
      <c r="K1789" s="382" t="s">
        <v>1846</v>
      </c>
    </row>
    <row r="1790" spans="1:11">
      <c r="A1790" s="382" t="s">
        <v>5508</v>
      </c>
      <c r="B1790" s="382" t="s">
        <v>5509</v>
      </c>
      <c r="C1790" s="382" t="s">
        <v>1846</v>
      </c>
      <c r="D1790" s="382">
        <v>30</v>
      </c>
      <c r="F1790" s="383" t="s">
        <v>13</v>
      </c>
      <c r="G1790" s="382" t="s">
        <v>2323</v>
      </c>
      <c r="H1790" s="382" t="s">
        <v>2323</v>
      </c>
      <c r="I1790" s="382" t="s">
        <v>2319</v>
      </c>
      <c r="J1790" s="382" t="s">
        <v>2324</v>
      </c>
      <c r="K1790" s="382" t="s">
        <v>1846</v>
      </c>
    </row>
    <row r="1791" spans="1:11">
      <c r="A1791" s="382" t="s">
        <v>1616</v>
      </c>
      <c r="B1791" s="382" t="s">
        <v>1617</v>
      </c>
      <c r="C1791" s="382" t="s">
        <v>32</v>
      </c>
      <c r="D1791" s="382">
        <v>90</v>
      </c>
      <c r="F1791" s="383" t="s">
        <v>13</v>
      </c>
      <c r="G1791" s="382" t="s">
        <v>2323</v>
      </c>
      <c r="H1791" s="382" t="s">
        <v>2323</v>
      </c>
      <c r="I1791" s="382" t="s">
        <v>2319</v>
      </c>
      <c r="J1791" s="382" t="s">
        <v>2324</v>
      </c>
      <c r="K1791" s="382" t="s">
        <v>32</v>
      </c>
    </row>
    <row r="1792" spans="1:11">
      <c r="A1792" s="382" t="s">
        <v>1533</v>
      </c>
      <c r="B1792" s="382" t="s">
        <v>1534</v>
      </c>
      <c r="C1792" s="382" t="s">
        <v>31</v>
      </c>
      <c r="D1792" s="382" t="s">
        <v>352</v>
      </c>
      <c r="F1792" s="383" t="s">
        <v>13</v>
      </c>
      <c r="G1792" s="382" t="s">
        <v>2323</v>
      </c>
      <c r="H1792" s="382" t="s">
        <v>2323</v>
      </c>
      <c r="I1792" s="382" t="s">
        <v>2319</v>
      </c>
      <c r="J1792" s="382" t="s">
        <v>2324</v>
      </c>
      <c r="K1792" s="382" t="s">
        <v>31</v>
      </c>
    </row>
    <row r="1793" spans="1:11">
      <c r="A1793" s="382" t="s">
        <v>5510</v>
      </c>
      <c r="B1793" s="382" t="s">
        <v>5511</v>
      </c>
      <c r="C1793" s="382" t="s">
        <v>1621</v>
      </c>
      <c r="D1793" s="382" t="s">
        <v>853</v>
      </c>
      <c r="F1793" s="383" t="s">
        <v>13</v>
      </c>
      <c r="G1793" s="382" t="s">
        <v>2323</v>
      </c>
      <c r="H1793" s="382" t="s">
        <v>2323</v>
      </c>
      <c r="I1793" s="382" t="s">
        <v>2319</v>
      </c>
      <c r="J1793" s="382" t="s">
        <v>2324</v>
      </c>
      <c r="K1793" s="382" t="s">
        <v>1621</v>
      </c>
    </row>
    <row r="1794" spans="1:11">
      <c r="A1794" s="382" t="s">
        <v>5512</v>
      </c>
      <c r="B1794" s="382" t="s">
        <v>5513</v>
      </c>
      <c r="C1794" s="382" t="s">
        <v>1621</v>
      </c>
      <c r="D1794" s="382" t="s">
        <v>853</v>
      </c>
      <c r="F1794" s="383" t="s">
        <v>13</v>
      </c>
      <c r="G1794" s="382" t="s">
        <v>2323</v>
      </c>
      <c r="H1794" s="382" t="s">
        <v>2323</v>
      </c>
      <c r="I1794" s="382" t="s">
        <v>2319</v>
      </c>
      <c r="J1794" s="382" t="s">
        <v>2324</v>
      </c>
      <c r="K1794" s="382" t="s">
        <v>1621</v>
      </c>
    </row>
    <row r="1795" spans="1:11">
      <c r="A1795" s="382" t="s">
        <v>5514</v>
      </c>
      <c r="B1795" s="382" t="s">
        <v>5515</v>
      </c>
      <c r="C1795" s="382" t="s">
        <v>1323</v>
      </c>
      <c r="D1795" s="382">
        <v>60</v>
      </c>
      <c r="F1795" s="383" t="s">
        <v>13</v>
      </c>
      <c r="G1795" s="382" t="s">
        <v>2323</v>
      </c>
      <c r="H1795" s="382" t="s">
        <v>2323</v>
      </c>
      <c r="I1795" s="382" t="s">
        <v>2319</v>
      </c>
      <c r="J1795" s="382" t="s">
        <v>2324</v>
      </c>
      <c r="K1795" s="382" t="s">
        <v>1323</v>
      </c>
    </row>
    <row r="1796" spans="1:11">
      <c r="A1796" s="382" t="s">
        <v>5516</v>
      </c>
      <c r="B1796" s="382" t="s">
        <v>5517</v>
      </c>
      <c r="C1796" s="382" t="s">
        <v>1323</v>
      </c>
      <c r="D1796" s="382">
        <v>60</v>
      </c>
      <c r="F1796" s="383" t="s">
        <v>13</v>
      </c>
      <c r="G1796" s="382" t="s">
        <v>2323</v>
      </c>
      <c r="H1796" s="382" t="s">
        <v>2323</v>
      </c>
      <c r="I1796" s="382" t="s">
        <v>2319</v>
      </c>
      <c r="J1796" s="382" t="s">
        <v>2324</v>
      </c>
      <c r="K1796" s="382" t="s">
        <v>1323</v>
      </c>
    </row>
    <row r="1797" spans="1:11">
      <c r="A1797" s="382" t="s">
        <v>5518</v>
      </c>
      <c r="B1797" s="382" t="s">
        <v>5519</v>
      </c>
      <c r="C1797" s="382" t="s">
        <v>957</v>
      </c>
      <c r="D1797" s="382">
        <v>30</v>
      </c>
      <c r="F1797" s="383" t="s">
        <v>13</v>
      </c>
      <c r="G1797" s="382" t="s">
        <v>2323</v>
      </c>
      <c r="H1797" s="382" t="s">
        <v>2323</v>
      </c>
      <c r="I1797" s="382" t="s">
        <v>2319</v>
      </c>
      <c r="J1797" s="382" t="s">
        <v>2324</v>
      </c>
      <c r="K1797" s="382" t="s">
        <v>957</v>
      </c>
    </row>
    <row r="1798" spans="1:11">
      <c r="A1798" s="382" t="s">
        <v>5520</v>
      </c>
      <c r="B1798" s="382" t="s">
        <v>5521</v>
      </c>
      <c r="C1798" s="382" t="s">
        <v>1621</v>
      </c>
      <c r="D1798" s="382">
        <v>30</v>
      </c>
      <c r="F1798" s="383" t="s">
        <v>13</v>
      </c>
      <c r="G1798" s="382" t="s">
        <v>2323</v>
      </c>
      <c r="H1798" s="382" t="s">
        <v>2323</v>
      </c>
      <c r="I1798" s="382" t="s">
        <v>2319</v>
      </c>
      <c r="J1798" s="382" t="s">
        <v>2324</v>
      </c>
      <c r="K1798" s="382" t="s">
        <v>1621</v>
      </c>
    </row>
    <row r="1799" spans="1:11">
      <c r="A1799" s="382" t="s">
        <v>5522</v>
      </c>
      <c r="B1799" s="382" t="s">
        <v>5523</v>
      </c>
      <c r="C1799" s="382" t="s">
        <v>1846</v>
      </c>
      <c r="D1799" s="382" t="s">
        <v>5274</v>
      </c>
      <c r="F1799" s="383" t="s">
        <v>13</v>
      </c>
      <c r="G1799" s="382" t="s">
        <v>2323</v>
      </c>
      <c r="H1799" s="382" t="s">
        <v>2323</v>
      </c>
      <c r="I1799" s="382" t="s">
        <v>2319</v>
      </c>
      <c r="J1799" s="382" t="s">
        <v>2324</v>
      </c>
      <c r="K1799" s="382" t="s">
        <v>1846</v>
      </c>
    </row>
    <row r="1800" spans="1:11">
      <c r="A1800" s="382" t="s">
        <v>1561</v>
      </c>
      <c r="B1800" s="382" t="s">
        <v>1562</v>
      </c>
      <c r="C1800" s="382" t="s">
        <v>27</v>
      </c>
      <c r="D1800" s="382">
        <v>90</v>
      </c>
      <c r="F1800" s="383" t="s">
        <v>13</v>
      </c>
      <c r="G1800" s="382" t="s">
        <v>2323</v>
      </c>
      <c r="H1800" s="382" t="s">
        <v>2323</v>
      </c>
      <c r="I1800" s="382" t="s">
        <v>2319</v>
      </c>
      <c r="J1800" s="382" t="s">
        <v>2324</v>
      </c>
      <c r="K1800" s="382" t="s">
        <v>27</v>
      </c>
    </row>
    <row r="1801" spans="1:11">
      <c r="A1801" s="382" t="s">
        <v>5524</v>
      </c>
      <c r="B1801" s="382" t="s">
        <v>5525</v>
      </c>
      <c r="C1801" s="382" t="s">
        <v>407</v>
      </c>
      <c r="D1801" s="382" t="s">
        <v>132</v>
      </c>
      <c r="F1801" s="383" t="s">
        <v>13</v>
      </c>
      <c r="G1801" s="382" t="s">
        <v>2323</v>
      </c>
      <c r="H1801" s="382" t="s">
        <v>2323</v>
      </c>
      <c r="I1801" s="382" t="s">
        <v>2319</v>
      </c>
      <c r="J1801" s="382" t="s">
        <v>2324</v>
      </c>
      <c r="K1801" s="382" t="s">
        <v>407</v>
      </c>
    </row>
    <row r="1802" spans="1:11">
      <c r="A1802" s="382" t="s">
        <v>318</v>
      </c>
      <c r="B1802" s="382" t="s">
        <v>319</v>
      </c>
      <c r="C1802" s="382" t="s">
        <v>101</v>
      </c>
      <c r="D1802" s="382">
        <v>60</v>
      </c>
      <c r="F1802" s="383" t="s">
        <v>13</v>
      </c>
      <c r="G1802" s="382" t="s">
        <v>2323</v>
      </c>
      <c r="H1802" s="382" t="s">
        <v>2323</v>
      </c>
      <c r="I1802" s="382" t="s">
        <v>2319</v>
      </c>
      <c r="J1802" s="382" t="s">
        <v>2324</v>
      </c>
      <c r="K1802" s="382" t="s">
        <v>101</v>
      </c>
    </row>
    <row r="1803" spans="1:11">
      <c r="A1803" s="382" t="s">
        <v>5526</v>
      </c>
      <c r="B1803" s="382" t="s">
        <v>5527</v>
      </c>
      <c r="C1803" s="382" t="s">
        <v>1323</v>
      </c>
      <c r="D1803" s="382">
        <v>30</v>
      </c>
      <c r="F1803" s="383" t="s">
        <v>13</v>
      </c>
      <c r="G1803" s="382" t="s">
        <v>2323</v>
      </c>
      <c r="H1803" s="382" t="s">
        <v>2323</v>
      </c>
      <c r="I1803" s="382" t="s">
        <v>2319</v>
      </c>
      <c r="J1803" s="382" t="s">
        <v>2324</v>
      </c>
      <c r="K1803" s="382" t="s">
        <v>1323</v>
      </c>
    </row>
    <row r="1804" spans="1:11">
      <c r="A1804" s="382" t="s">
        <v>5528</v>
      </c>
      <c r="B1804" s="382" t="s">
        <v>5529</v>
      </c>
      <c r="C1804" s="382" t="s">
        <v>1621</v>
      </c>
      <c r="D1804" s="382">
        <v>60</v>
      </c>
      <c r="F1804" s="383" t="s">
        <v>13</v>
      </c>
      <c r="G1804" s="382" t="s">
        <v>2323</v>
      </c>
      <c r="H1804" s="382" t="s">
        <v>2323</v>
      </c>
      <c r="I1804" s="382" t="s">
        <v>2319</v>
      </c>
      <c r="J1804" s="382" t="s">
        <v>2324</v>
      </c>
      <c r="K1804" s="382" t="s">
        <v>1621</v>
      </c>
    </row>
    <row r="1805" spans="1:11">
      <c r="A1805" s="382" t="s">
        <v>5530</v>
      </c>
      <c r="B1805" s="382" t="s">
        <v>5531</v>
      </c>
      <c r="C1805" s="382" t="s">
        <v>1846</v>
      </c>
      <c r="D1805" s="382">
        <v>30</v>
      </c>
      <c r="F1805" s="383" t="s">
        <v>13</v>
      </c>
      <c r="G1805" s="382" t="s">
        <v>2323</v>
      </c>
      <c r="H1805" s="382" t="s">
        <v>2323</v>
      </c>
      <c r="I1805" s="382" t="s">
        <v>2319</v>
      </c>
      <c r="J1805" s="382" t="s">
        <v>2324</v>
      </c>
      <c r="K1805" s="382" t="s">
        <v>1846</v>
      </c>
    </row>
    <row r="1806" spans="1:11">
      <c r="A1806" s="382" t="s">
        <v>794</v>
      </c>
      <c r="B1806" s="382" t="s">
        <v>795</v>
      </c>
      <c r="C1806" s="382" t="s">
        <v>590</v>
      </c>
      <c r="D1806" s="382">
        <v>30</v>
      </c>
      <c r="F1806" s="383" t="s">
        <v>13</v>
      </c>
      <c r="G1806" s="382" t="s">
        <v>2323</v>
      </c>
      <c r="H1806" s="382" t="s">
        <v>2323</v>
      </c>
      <c r="I1806" s="382" t="s">
        <v>2319</v>
      </c>
      <c r="J1806" s="382" t="s">
        <v>2324</v>
      </c>
      <c r="K1806" s="382" t="s">
        <v>590</v>
      </c>
    </row>
    <row r="1807" spans="1:11">
      <c r="A1807" s="382" t="s">
        <v>5532</v>
      </c>
      <c r="B1807" s="382" t="s">
        <v>5533</v>
      </c>
      <c r="C1807" s="382" t="s">
        <v>590</v>
      </c>
      <c r="D1807" s="382">
        <v>90</v>
      </c>
      <c r="F1807" s="383" t="s">
        <v>13</v>
      </c>
      <c r="G1807" s="382" t="s">
        <v>2323</v>
      </c>
      <c r="H1807" s="382" t="s">
        <v>2323</v>
      </c>
      <c r="I1807" s="382" t="s">
        <v>2319</v>
      </c>
      <c r="J1807" s="382" t="s">
        <v>2324</v>
      </c>
      <c r="K1807" s="382" t="s">
        <v>590</v>
      </c>
    </row>
    <row r="1808" spans="1:11">
      <c r="A1808" s="382" t="s">
        <v>1105</v>
      </c>
      <c r="B1808" s="382" t="s">
        <v>1106</v>
      </c>
      <c r="C1808" s="382" t="s">
        <v>957</v>
      </c>
      <c r="D1808" s="382">
        <v>30</v>
      </c>
      <c r="F1808" s="383" t="s">
        <v>13</v>
      </c>
      <c r="G1808" s="382" t="s">
        <v>2323</v>
      </c>
      <c r="H1808" s="382" t="s">
        <v>2323</v>
      </c>
      <c r="I1808" s="382" t="s">
        <v>2319</v>
      </c>
      <c r="J1808" s="382" t="s">
        <v>2324</v>
      </c>
      <c r="K1808" s="382" t="s">
        <v>957</v>
      </c>
    </row>
    <row r="1809" spans="1:11">
      <c r="A1809" s="382" t="s">
        <v>947</v>
      </c>
      <c r="B1809" s="382" t="s">
        <v>948</v>
      </c>
      <c r="C1809" s="382" t="s">
        <v>810</v>
      </c>
      <c r="D1809" s="382">
        <v>90</v>
      </c>
      <c r="F1809" s="383" t="s">
        <v>13</v>
      </c>
      <c r="G1809" s="382" t="s">
        <v>2323</v>
      </c>
      <c r="H1809" s="382" t="s">
        <v>2323</v>
      </c>
      <c r="I1809" s="382" t="s">
        <v>2319</v>
      </c>
      <c r="J1809" s="382" t="s">
        <v>2324</v>
      </c>
      <c r="K1809" s="382" t="s">
        <v>810</v>
      </c>
    </row>
    <row r="1810" spans="1:11">
      <c r="A1810" s="382" t="s">
        <v>1815</v>
      </c>
      <c r="B1810" s="382" t="s">
        <v>1816</v>
      </c>
      <c r="C1810" s="382" t="s">
        <v>1621</v>
      </c>
      <c r="D1810" s="382" t="s">
        <v>352</v>
      </c>
      <c r="F1810" s="383" t="s">
        <v>13</v>
      </c>
      <c r="G1810" s="382" t="s">
        <v>2323</v>
      </c>
      <c r="H1810" s="382" t="s">
        <v>2323</v>
      </c>
      <c r="I1810" s="382" t="s">
        <v>2319</v>
      </c>
      <c r="J1810" s="382" t="s">
        <v>2324</v>
      </c>
      <c r="K1810" s="382" t="s">
        <v>1621</v>
      </c>
    </row>
    <row r="1811" spans="1:11">
      <c r="A1811" s="382" t="s">
        <v>2171</v>
      </c>
      <c r="B1811" s="382" t="s">
        <v>2172</v>
      </c>
      <c r="C1811" s="382" t="s">
        <v>1846</v>
      </c>
      <c r="D1811" s="382" t="s">
        <v>594</v>
      </c>
      <c r="F1811" s="383" t="s">
        <v>13</v>
      </c>
      <c r="G1811" s="382" t="s">
        <v>2323</v>
      </c>
      <c r="H1811" s="382" t="s">
        <v>2323</v>
      </c>
      <c r="I1811" s="382" t="s">
        <v>2319</v>
      </c>
      <c r="J1811" s="382" t="s">
        <v>2324</v>
      </c>
      <c r="K1811" s="382" t="s">
        <v>1846</v>
      </c>
    </row>
    <row r="1812" spans="1:11">
      <c r="A1812" s="382" t="s">
        <v>5534</v>
      </c>
      <c r="B1812" s="382" t="s">
        <v>5535</v>
      </c>
      <c r="C1812" s="382" t="s">
        <v>1621</v>
      </c>
      <c r="D1812" s="382" t="s">
        <v>352</v>
      </c>
      <c r="F1812" s="383" t="s">
        <v>13</v>
      </c>
      <c r="G1812" s="382" t="s">
        <v>2323</v>
      </c>
      <c r="H1812" s="382" t="s">
        <v>2323</v>
      </c>
      <c r="I1812" s="382" t="s">
        <v>2319</v>
      </c>
      <c r="J1812" s="382" t="s">
        <v>2324</v>
      </c>
      <c r="K1812" s="382" t="s">
        <v>1621</v>
      </c>
    </row>
    <row r="1813" spans="1:11">
      <c r="A1813" s="382" t="s">
        <v>5536</v>
      </c>
      <c r="B1813" s="382" t="s">
        <v>5537</v>
      </c>
      <c r="C1813" s="382" t="s">
        <v>31</v>
      </c>
      <c r="D1813" s="382">
        <v>30</v>
      </c>
      <c r="F1813" s="383" t="s">
        <v>13</v>
      </c>
      <c r="G1813" s="382" t="s">
        <v>2323</v>
      </c>
      <c r="H1813" s="382" t="s">
        <v>2323</v>
      </c>
      <c r="I1813" s="382" t="s">
        <v>2319</v>
      </c>
      <c r="J1813" s="382" t="s">
        <v>2324</v>
      </c>
      <c r="K1813" s="382" t="s">
        <v>31</v>
      </c>
    </row>
    <row r="1814" spans="1:11">
      <c r="A1814" s="382" t="s">
        <v>5538</v>
      </c>
      <c r="B1814" s="382" t="s">
        <v>5539</v>
      </c>
      <c r="C1814" s="382" t="s">
        <v>101</v>
      </c>
      <c r="D1814" s="382">
        <v>60</v>
      </c>
      <c r="F1814" s="383" t="s">
        <v>13</v>
      </c>
      <c r="G1814" s="382" t="s">
        <v>2323</v>
      </c>
      <c r="H1814" s="382" t="s">
        <v>2323</v>
      </c>
      <c r="I1814" s="382" t="s">
        <v>2319</v>
      </c>
      <c r="J1814" s="382" t="s">
        <v>2324</v>
      </c>
      <c r="K1814" s="382" t="s">
        <v>101</v>
      </c>
    </row>
    <row r="1815" spans="1:11">
      <c r="A1815" s="382" t="s">
        <v>1537</v>
      </c>
      <c r="B1815" s="382" t="s">
        <v>1538</v>
      </c>
      <c r="C1815" s="382" t="s">
        <v>31</v>
      </c>
      <c r="D1815" s="382">
        <v>90</v>
      </c>
      <c r="F1815" s="383" t="s">
        <v>13</v>
      </c>
      <c r="G1815" s="382" t="s">
        <v>2323</v>
      </c>
      <c r="H1815" s="382" t="s">
        <v>2323</v>
      </c>
      <c r="I1815" s="382" t="s">
        <v>2319</v>
      </c>
      <c r="J1815" s="382" t="s">
        <v>2324</v>
      </c>
      <c r="K1815" s="382" t="s">
        <v>31</v>
      </c>
    </row>
    <row r="1816" spans="1:11">
      <c r="A1816" s="382" t="s">
        <v>5540</v>
      </c>
      <c r="B1816" s="382" t="s">
        <v>5541</v>
      </c>
      <c r="C1816" s="382" t="s">
        <v>101</v>
      </c>
      <c r="D1816" s="382">
        <v>60</v>
      </c>
      <c r="F1816" s="383" t="s">
        <v>13</v>
      </c>
      <c r="G1816" s="382" t="s">
        <v>2323</v>
      </c>
      <c r="H1816" s="382" t="s">
        <v>2323</v>
      </c>
      <c r="I1816" s="382" t="s">
        <v>2319</v>
      </c>
      <c r="J1816" s="382" t="s">
        <v>2324</v>
      </c>
      <c r="K1816" s="382" t="s">
        <v>101</v>
      </c>
    </row>
    <row r="1817" spans="1:11">
      <c r="A1817" s="382" t="s">
        <v>5542</v>
      </c>
      <c r="B1817" s="382" t="s">
        <v>5543</v>
      </c>
      <c r="C1817" s="382" t="s">
        <v>810</v>
      </c>
      <c r="D1817" s="382">
        <v>90</v>
      </c>
      <c r="F1817" s="383" t="s">
        <v>13</v>
      </c>
      <c r="G1817" s="382" t="s">
        <v>2323</v>
      </c>
      <c r="H1817" s="382" t="s">
        <v>2323</v>
      </c>
      <c r="I1817" s="382" t="s">
        <v>2319</v>
      </c>
      <c r="J1817" s="382" t="s">
        <v>2324</v>
      </c>
      <c r="K1817" s="382" t="s">
        <v>810</v>
      </c>
    </row>
    <row r="1818" spans="1:11">
      <c r="A1818" s="382" t="s">
        <v>5544</v>
      </c>
      <c r="B1818" s="382" t="s">
        <v>5545</v>
      </c>
      <c r="C1818" s="382" t="s">
        <v>1253</v>
      </c>
      <c r="D1818" s="382">
        <v>90</v>
      </c>
      <c r="F1818" s="383" t="s">
        <v>13</v>
      </c>
      <c r="G1818" s="382" t="s">
        <v>2323</v>
      </c>
      <c r="H1818" s="382" t="s">
        <v>2323</v>
      </c>
      <c r="I1818" s="382" t="s">
        <v>2319</v>
      </c>
      <c r="J1818" s="382" t="s">
        <v>2324</v>
      </c>
      <c r="K1818" s="382" t="s">
        <v>1253</v>
      </c>
    </row>
    <row r="1819" spans="1:11">
      <c r="A1819" s="382" t="s">
        <v>5546</v>
      </c>
      <c r="B1819" s="382" t="s">
        <v>5547</v>
      </c>
      <c r="C1819" s="382" t="s">
        <v>1323</v>
      </c>
      <c r="D1819" s="382">
        <v>60</v>
      </c>
      <c r="F1819" s="383" t="s">
        <v>13</v>
      </c>
      <c r="G1819" s="382" t="s">
        <v>2323</v>
      </c>
      <c r="H1819" s="382" t="s">
        <v>2323</v>
      </c>
      <c r="I1819" s="382" t="s">
        <v>2319</v>
      </c>
      <c r="J1819" s="382" t="s">
        <v>2324</v>
      </c>
      <c r="K1819" s="382" t="s">
        <v>1323</v>
      </c>
    </row>
    <row r="1820" spans="1:11">
      <c r="A1820" s="382" t="s">
        <v>5548</v>
      </c>
      <c r="B1820" s="382" t="s">
        <v>5549</v>
      </c>
      <c r="C1820" s="382" t="s">
        <v>810</v>
      </c>
      <c r="D1820" s="382" t="s">
        <v>5550</v>
      </c>
      <c r="F1820" s="383" t="s">
        <v>13</v>
      </c>
      <c r="G1820" s="382" t="s">
        <v>2323</v>
      </c>
      <c r="H1820" s="382" t="s">
        <v>2323</v>
      </c>
      <c r="I1820" s="382" t="s">
        <v>2319</v>
      </c>
      <c r="J1820" s="382" t="s">
        <v>2324</v>
      </c>
      <c r="K1820" s="382" t="s">
        <v>810</v>
      </c>
    </row>
    <row r="1821" spans="1:11">
      <c r="A1821" s="382" t="s">
        <v>5551</v>
      </c>
      <c r="B1821" s="382" t="s">
        <v>5552</v>
      </c>
      <c r="C1821" s="382" t="s">
        <v>1621</v>
      </c>
      <c r="D1821" s="382">
        <v>60</v>
      </c>
      <c r="F1821" s="383" t="s">
        <v>13</v>
      </c>
      <c r="G1821" s="382" t="s">
        <v>2323</v>
      </c>
      <c r="H1821" s="382" t="s">
        <v>2323</v>
      </c>
      <c r="I1821" s="382" t="s">
        <v>2319</v>
      </c>
      <c r="J1821" s="382" t="s">
        <v>2324</v>
      </c>
      <c r="K1821" s="382" t="s">
        <v>1621</v>
      </c>
    </row>
    <row r="1822" spans="1:11">
      <c r="A1822" s="382" t="s">
        <v>5553</v>
      </c>
      <c r="B1822" s="382" t="s">
        <v>5554</v>
      </c>
      <c r="C1822" s="382" t="s">
        <v>957</v>
      </c>
      <c r="D1822" s="382">
        <v>30</v>
      </c>
      <c r="F1822" s="383" t="s">
        <v>13</v>
      </c>
      <c r="G1822" s="382" t="s">
        <v>2323</v>
      </c>
      <c r="H1822" s="382" t="s">
        <v>2323</v>
      </c>
      <c r="I1822" s="382" t="s">
        <v>2319</v>
      </c>
      <c r="J1822" s="382" t="s">
        <v>2324</v>
      </c>
      <c r="K1822" s="382" t="s">
        <v>957</v>
      </c>
    </row>
    <row r="1823" spans="1:11">
      <c r="A1823" s="382" t="s">
        <v>5555</v>
      </c>
      <c r="B1823" s="382" t="s">
        <v>5556</v>
      </c>
      <c r="C1823" s="382" t="s">
        <v>1323</v>
      </c>
      <c r="D1823" s="382">
        <v>30</v>
      </c>
      <c r="F1823" s="383" t="s">
        <v>13</v>
      </c>
      <c r="G1823" s="382" t="s">
        <v>2323</v>
      </c>
      <c r="H1823" s="382" t="s">
        <v>2323</v>
      </c>
      <c r="I1823" s="382" t="s">
        <v>2319</v>
      </c>
      <c r="J1823" s="382" t="s">
        <v>2324</v>
      </c>
      <c r="K1823" s="382" t="s">
        <v>1323</v>
      </c>
    </row>
    <row r="1824" spans="1:11">
      <c r="A1824" s="382" t="s">
        <v>5557</v>
      </c>
      <c r="B1824" s="382" t="s">
        <v>5558</v>
      </c>
      <c r="C1824" s="382" t="s">
        <v>957</v>
      </c>
      <c r="D1824" s="382" t="s">
        <v>220</v>
      </c>
      <c r="F1824" s="383" t="s">
        <v>13</v>
      </c>
      <c r="G1824" s="382" t="s">
        <v>2323</v>
      </c>
      <c r="H1824" s="382" t="s">
        <v>2323</v>
      </c>
      <c r="I1824" s="382" t="s">
        <v>2319</v>
      </c>
      <c r="J1824" s="382" t="s">
        <v>2324</v>
      </c>
      <c r="K1824" s="382" t="s">
        <v>957</v>
      </c>
    </row>
    <row r="1825" spans="1:11">
      <c r="A1825" s="382" t="s">
        <v>5559</v>
      </c>
      <c r="B1825" s="382" t="s">
        <v>5560</v>
      </c>
      <c r="C1825" s="382" t="s">
        <v>27</v>
      </c>
      <c r="D1825" s="382">
        <v>30</v>
      </c>
      <c r="F1825" s="383" t="s">
        <v>13</v>
      </c>
      <c r="G1825" s="382" t="s">
        <v>2323</v>
      </c>
      <c r="H1825" s="382" t="s">
        <v>2323</v>
      </c>
      <c r="I1825" s="382" t="s">
        <v>2319</v>
      </c>
      <c r="J1825" s="382" t="s">
        <v>2324</v>
      </c>
      <c r="K1825" s="382" t="s">
        <v>27</v>
      </c>
    </row>
    <row r="1826" spans="1:11">
      <c r="A1826" s="382" t="s">
        <v>5561</v>
      </c>
      <c r="B1826" s="382" t="s">
        <v>5562</v>
      </c>
      <c r="C1826" s="382" t="s">
        <v>2365</v>
      </c>
      <c r="D1826" s="382" t="s">
        <v>853</v>
      </c>
      <c r="F1826" s="383" t="s">
        <v>13</v>
      </c>
      <c r="G1826" s="382" t="s">
        <v>2323</v>
      </c>
      <c r="H1826" s="382" t="s">
        <v>2323</v>
      </c>
      <c r="I1826" s="382" t="s">
        <v>2319</v>
      </c>
      <c r="J1826" s="382" t="s">
        <v>2324</v>
      </c>
      <c r="K1826" s="382" t="s">
        <v>4871</v>
      </c>
    </row>
    <row r="1827" spans="1:11">
      <c r="A1827" s="382" t="s">
        <v>5563</v>
      </c>
      <c r="B1827" s="382" t="s">
        <v>5564</v>
      </c>
      <c r="C1827" s="382" t="s">
        <v>1846</v>
      </c>
      <c r="D1827" s="382" t="s">
        <v>594</v>
      </c>
      <c r="F1827" s="383" t="s">
        <v>13</v>
      </c>
      <c r="G1827" s="382" t="s">
        <v>2323</v>
      </c>
      <c r="H1827" s="382" t="s">
        <v>2323</v>
      </c>
      <c r="I1827" s="382" t="s">
        <v>2319</v>
      </c>
      <c r="J1827" s="382" t="s">
        <v>2324</v>
      </c>
      <c r="K1827" s="382" t="s">
        <v>1846</v>
      </c>
    </row>
    <row r="1828" spans="1:11">
      <c r="A1828" s="382" t="s">
        <v>2175</v>
      </c>
      <c r="B1828" s="382" t="s">
        <v>2176</v>
      </c>
      <c r="C1828" s="382" t="s">
        <v>1846</v>
      </c>
      <c r="D1828" s="382" t="s">
        <v>594</v>
      </c>
      <c r="F1828" s="383" t="s">
        <v>13</v>
      </c>
      <c r="G1828" s="382" t="s">
        <v>2323</v>
      </c>
      <c r="H1828" s="382" t="s">
        <v>2323</v>
      </c>
      <c r="I1828" s="382" t="s">
        <v>2319</v>
      </c>
      <c r="J1828" s="382" t="s">
        <v>2324</v>
      </c>
      <c r="K1828" s="382" t="s">
        <v>1846</v>
      </c>
    </row>
    <row r="1829" spans="1:11">
      <c r="A1829" s="382" t="s">
        <v>5565</v>
      </c>
      <c r="B1829" s="382" t="s">
        <v>5566</v>
      </c>
      <c r="C1829" s="382" t="s">
        <v>27</v>
      </c>
      <c r="D1829" s="382">
        <v>90</v>
      </c>
      <c r="F1829" s="383" t="s">
        <v>13</v>
      </c>
      <c r="G1829" s="382" t="s">
        <v>2323</v>
      </c>
      <c r="H1829" s="382" t="s">
        <v>2323</v>
      </c>
      <c r="I1829" s="382" t="s">
        <v>2319</v>
      </c>
      <c r="J1829" s="382" t="s">
        <v>2324</v>
      </c>
      <c r="K1829" s="382" t="s">
        <v>27</v>
      </c>
    </row>
    <row r="1830" spans="1:11">
      <c r="A1830" s="382" t="s">
        <v>5567</v>
      </c>
      <c r="B1830" s="382" t="s">
        <v>5568</v>
      </c>
      <c r="C1830" s="382" t="s">
        <v>1323</v>
      </c>
      <c r="D1830" s="382">
        <v>30</v>
      </c>
      <c r="F1830" s="383" t="s">
        <v>13</v>
      </c>
      <c r="G1830" s="382" t="s">
        <v>2323</v>
      </c>
      <c r="H1830" s="382" t="s">
        <v>2323</v>
      </c>
      <c r="I1830" s="382" t="s">
        <v>2319</v>
      </c>
      <c r="J1830" s="382" t="s">
        <v>2324</v>
      </c>
      <c r="K1830" s="382" t="s">
        <v>1323</v>
      </c>
    </row>
    <row r="1831" spans="1:11">
      <c r="A1831" s="382" t="s">
        <v>5569</v>
      </c>
      <c r="B1831" s="382" t="s">
        <v>5570</v>
      </c>
      <c r="C1831" s="382" t="s">
        <v>27</v>
      </c>
      <c r="D1831" s="382">
        <v>90</v>
      </c>
      <c r="F1831" s="383" t="s">
        <v>13</v>
      </c>
      <c r="G1831" s="382" t="s">
        <v>2323</v>
      </c>
      <c r="H1831" s="382" t="s">
        <v>2323</v>
      </c>
      <c r="I1831" s="382" t="s">
        <v>2319</v>
      </c>
      <c r="J1831" s="382" t="s">
        <v>2324</v>
      </c>
      <c r="K1831" s="382" t="s">
        <v>27</v>
      </c>
    </row>
    <row r="1832" spans="1:11">
      <c r="A1832" s="382" t="s">
        <v>2182</v>
      </c>
      <c r="B1832" s="382" t="s">
        <v>2183</v>
      </c>
      <c r="C1832" s="382" t="s">
        <v>1846</v>
      </c>
      <c r="D1832" s="382" t="s">
        <v>594</v>
      </c>
      <c r="F1832" s="383" t="s">
        <v>13</v>
      </c>
      <c r="G1832" s="382" t="s">
        <v>2323</v>
      </c>
      <c r="H1832" s="382" t="s">
        <v>2323</v>
      </c>
      <c r="I1832" s="382" t="s">
        <v>2319</v>
      </c>
      <c r="J1832" s="382" t="s">
        <v>2324</v>
      </c>
      <c r="K1832" s="382" t="s">
        <v>1846</v>
      </c>
    </row>
    <row r="1833" spans="1:11">
      <c r="A1833" s="382" t="s">
        <v>5571</v>
      </c>
      <c r="B1833" s="382" t="s">
        <v>5572</v>
      </c>
      <c r="C1833" s="382" t="s">
        <v>1846</v>
      </c>
      <c r="D1833" s="382" t="s">
        <v>594</v>
      </c>
      <c r="F1833" s="383" t="s">
        <v>13</v>
      </c>
      <c r="G1833" s="382" t="s">
        <v>2323</v>
      </c>
      <c r="H1833" s="382" t="s">
        <v>2323</v>
      </c>
      <c r="I1833" s="382" t="s">
        <v>2319</v>
      </c>
      <c r="J1833" s="382" t="s">
        <v>2324</v>
      </c>
      <c r="K1833" s="382" t="s">
        <v>1846</v>
      </c>
    </row>
    <row r="1834" spans="1:11">
      <c r="A1834" s="382" t="s">
        <v>5573</v>
      </c>
      <c r="B1834" s="382" t="s">
        <v>5574</v>
      </c>
      <c r="C1834" s="382" t="s">
        <v>27</v>
      </c>
      <c r="D1834" s="382">
        <v>90</v>
      </c>
      <c r="E1834" s="382" t="s">
        <v>2367</v>
      </c>
      <c r="F1834" s="383" t="s">
        <v>24</v>
      </c>
      <c r="G1834" s="382" t="s">
        <v>2319</v>
      </c>
      <c r="H1834" s="382" t="s">
        <v>2319</v>
      </c>
      <c r="I1834" s="382" t="s">
        <v>2319</v>
      </c>
      <c r="J1834" s="382" t="s">
        <v>2338</v>
      </c>
      <c r="K1834" s="382" t="s">
        <v>27</v>
      </c>
    </row>
    <row r="1835" spans="1:11">
      <c r="A1835" s="382" t="s">
        <v>5575</v>
      </c>
      <c r="B1835" s="382" t="s">
        <v>5576</v>
      </c>
      <c r="C1835" s="382" t="s">
        <v>1846</v>
      </c>
      <c r="D1835" s="382" t="s">
        <v>132</v>
      </c>
      <c r="F1835" s="383" t="s">
        <v>13</v>
      </c>
      <c r="G1835" s="382" t="s">
        <v>2323</v>
      </c>
      <c r="H1835" s="382" t="s">
        <v>2323</v>
      </c>
      <c r="I1835" s="382" t="s">
        <v>2319</v>
      </c>
      <c r="J1835" s="382" t="s">
        <v>2324</v>
      </c>
      <c r="K1835" s="382" t="s">
        <v>1846</v>
      </c>
    </row>
    <row r="1836" spans="1:11">
      <c r="A1836" s="382" t="s">
        <v>5577</v>
      </c>
      <c r="B1836" s="382" t="s">
        <v>5578</v>
      </c>
      <c r="C1836" s="382" t="s">
        <v>1846</v>
      </c>
      <c r="D1836" s="382" t="s">
        <v>5579</v>
      </c>
      <c r="F1836" s="383" t="s">
        <v>13</v>
      </c>
      <c r="G1836" s="382" t="s">
        <v>2323</v>
      </c>
      <c r="H1836" s="382" t="s">
        <v>2323</v>
      </c>
      <c r="I1836" s="382" t="s">
        <v>2319</v>
      </c>
      <c r="J1836" s="382" t="s">
        <v>2324</v>
      </c>
      <c r="K1836" s="382" t="s">
        <v>1846</v>
      </c>
    </row>
    <row r="1837" spans="1:11">
      <c r="A1837" s="382" t="s">
        <v>5580</v>
      </c>
      <c r="B1837" s="382" t="s">
        <v>5581</v>
      </c>
      <c r="C1837" s="382" t="s">
        <v>31</v>
      </c>
      <c r="D1837" s="382">
        <v>90</v>
      </c>
      <c r="F1837" s="383" t="s">
        <v>13</v>
      </c>
      <c r="G1837" s="382" t="s">
        <v>2323</v>
      </c>
      <c r="H1837" s="382" t="s">
        <v>2323</v>
      </c>
      <c r="I1837" s="382" t="s">
        <v>2319</v>
      </c>
      <c r="J1837" s="382" t="s">
        <v>2324</v>
      </c>
      <c r="K1837" s="382" t="s">
        <v>31</v>
      </c>
    </row>
    <row r="1838" spans="1:11">
      <c r="A1838" s="382" t="s">
        <v>5582</v>
      </c>
      <c r="B1838" s="382" t="s">
        <v>5583</v>
      </c>
      <c r="C1838" s="382" t="s">
        <v>1621</v>
      </c>
      <c r="D1838" s="382" t="s">
        <v>594</v>
      </c>
      <c r="F1838" s="383" t="s">
        <v>13</v>
      </c>
      <c r="G1838" s="382" t="s">
        <v>2323</v>
      </c>
      <c r="H1838" s="382" t="s">
        <v>2323</v>
      </c>
      <c r="I1838" s="382" t="s">
        <v>2319</v>
      </c>
      <c r="J1838" s="382" t="s">
        <v>2324</v>
      </c>
      <c r="K1838" s="382" t="s">
        <v>1621</v>
      </c>
    </row>
    <row r="1839" spans="1:11">
      <c r="A1839" s="382" t="s">
        <v>5584</v>
      </c>
      <c r="B1839" s="382" t="s">
        <v>5585</v>
      </c>
      <c r="C1839" s="382" t="s">
        <v>31</v>
      </c>
      <c r="D1839" s="382">
        <v>90</v>
      </c>
      <c r="F1839" s="383" t="s">
        <v>13</v>
      </c>
      <c r="G1839" s="382" t="s">
        <v>2323</v>
      </c>
      <c r="H1839" s="382" t="s">
        <v>2323</v>
      </c>
      <c r="I1839" s="382" t="s">
        <v>2319</v>
      </c>
      <c r="J1839" s="382" t="s">
        <v>2324</v>
      </c>
      <c r="K1839" s="382" t="s">
        <v>31</v>
      </c>
    </row>
    <row r="1840" spans="1:11">
      <c r="A1840" s="382" t="s">
        <v>5586</v>
      </c>
      <c r="B1840" s="382" t="s">
        <v>5587</v>
      </c>
      <c r="C1840" s="382" t="s">
        <v>1621</v>
      </c>
      <c r="D1840" s="382" t="s">
        <v>5579</v>
      </c>
      <c r="F1840" s="383" t="s">
        <v>13</v>
      </c>
      <c r="G1840" s="382" t="s">
        <v>2323</v>
      </c>
      <c r="H1840" s="382" t="s">
        <v>2323</v>
      </c>
      <c r="I1840" s="382" t="s">
        <v>2319</v>
      </c>
      <c r="J1840" s="382" t="s">
        <v>2324</v>
      </c>
      <c r="K1840" s="382" t="s">
        <v>1621</v>
      </c>
    </row>
    <row r="1841" spans="1:11">
      <c r="A1841" s="382" t="s">
        <v>527</v>
      </c>
      <c r="B1841" s="382" t="s">
        <v>528</v>
      </c>
      <c r="C1841" s="382" t="s">
        <v>407</v>
      </c>
      <c r="D1841" s="382">
        <v>30</v>
      </c>
      <c r="F1841" s="383" t="s">
        <v>13</v>
      </c>
      <c r="G1841" s="382" t="s">
        <v>2323</v>
      </c>
      <c r="H1841" s="382" t="s">
        <v>2323</v>
      </c>
      <c r="I1841" s="382" t="s">
        <v>2319</v>
      </c>
      <c r="J1841" s="382" t="s">
        <v>2324</v>
      </c>
      <c r="K1841" s="382" t="s">
        <v>407</v>
      </c>
    </row>
    <row r="1842" spans="1:11">
      <c r="A1842" s="382" t="s">
        <v>531</v>
      </c>
      <c r="B1842" s="382" t="s">
        <v>532</v>
      </c>
      <c r="C1842" s="382" t="s">
        <v>407</v>
      </c>
      <c r="D1842" s="382">
        <v>60</v>
      </c>
      <c r="F1842" s="383" t="s">
        <v>13</v>
      </c>
      <c r="G1842" s="382" t="s">
        <v>2323</v>
      </c>
      <c r="H1842" s="382" t="s">
        <v>2323</v>
      </c>
      <c r="I1842" s="382" t="s">
        <v>2319</v>
      </c>
      <c r="J1842" s="382" t="s">
        <v>2324</v>
      </c>
      <c r="K1842" s="382" t="s">
        <v>407</v>
      </c>
    </row>
    <row r="1843" spans="1:11">
      <c r="A1843" s="382" t="s">
        <v>5588</v>
      </c>
      <c r="B1843" s="382" t="s">
        <v>5589</v>
      </c>
      <c r="C1843" s="382" t="s">
        <v>590</v>
      </c>
      <c r="D1843" s="382" t="s">
        <v>352</v>
      </c>
      <c r="F1843" s="383" t="s">
        <v>13</v>
      </c>
      <c r="G1843" s="382" t="s">
        <v>2323</v>
      </c>
      <c r="H1843" s="382" t="s">
        <v>2323</v>
      </c>
      <c r="I1843" s="382" t="s">
        <v>2319</v>
      </c>
      <c r="J1843" s="382" t="s">
        <v>2324</v>
      </c>
      <c r="K1843" s="382" t="s">
        <v>590</v>
      </c>
    </row>
    <row r="1844" spans="1:11">
      <c r="A1844" s="382" t="s">
        <v>5590</v>
      </c>
      <c r="B1844" s="382" t="s">
        <v>5591</v>
      </c>
      <c r="C1844" s="382" t="s">
        <v>1323</v>
      </c>
      <c r="D1844" s="382">
        <v>60</v>
      </c>
      <c r="F1844" s="383" t="s">
        <v>13</v>
      </c>
      <c r="G1844" s="382" t="s">
        <v>2323</v>
      </c>
      <c r="H1844" s="382" t="s">
        <v>2323</v>
      </c>
      <c r="I1844" s="382" t="s">
        <v>2319</v>
      </c>
      <c r="J1844" s="382" t="s">
        <v>2324</v>
      </c>
      <c r="K1844" s="382" t="s">
        <v>1323</v>
      </c>
    </row>
    <row r="1845" spans="1:11">
      <c r="A1845" s="382" t="s">
        <v>5592</v>
      </c>
      <c r="B1845" s="382" t="s">
        <v>5593</v>
      </c>
      <c r="C1845" s="382" t="s">
        <v>590</v>
      </c>
      <c r="D1845" s="382">
        <v>30</v>
      </c>
      <c r="F1845" s="383" t="s">
        <v>13</v>
      </c>
      <c r="G1845" s="382" t="s">
        <v>2323</v>
      </c>
      <c r="H1845" s="382" t="s">
        <v>2323</v>
      </c>
      <c r="I1845" s="382" t="s">
        <v>2319</v>
      </c>
      <c r="J1845" s="382" t="s">
        <v>2324</v>
      </c>
      <c r="K1845" s="382" t="s">
        <v>590</v>
      </c>
    </row>
    <row r="1846" spans="1:11">
      <c r="A1846" s="382" t="s">
        <v>5594</v>
      </c>
      <c r="B1846" s="382" t="s">
        <v>5595</v>
      </c>
      <c r="C1846" s="382" t="s">
        <v>1253</v>
      </c>
      <c r="D1846" s="382">
        <v>30</v>
      </c>
      <c r="F1846" s="383" t="s">
        <v>13</v>
      </c>
      <c r="G1846" s="382" t="s">
        <v>2323</v>
      </c>
      <c r="H1846" s="382" t="s">
        <v>2323</v>
      </c>
      <c r="I1846" s="382" t="s">
        <v>2319</v>
      </c>
      <c r="J1846" s="382" t="s">
        <v>2324</v>
      </c>
      <c r="K1846" s="382" t="s">
        <v>1253</v>
      </c>
    </row>
    <row r="1847" spans="1:11">
      <c r="A1847" s="382" t="s">
        <v>5596</v>
      </c>
      <c r="B1847" s="382" t="s">
        <v>5597</v>
      </c>
      <c r="C1847" s="382" t="s">
        <v>27</v>
      </c>
      <c r="D1847" s="382">
        <v>90</v>
      </c>
      <c r="E1847" s="382" t="s">
        <v>2367</v>
      </c>
      <c r="F1847" s="383" t="s">
        <v>24</v>
      </c>
      <c r="G1847" s="382" t="s">
        <v>2319</v>
      </c>
      <c r="H1847" s="382" t="s">
        <v>2319</v>
      </c>
      <c r="I1847" s="382" t="s">
        <v>2319</v>
      </c>
      <c r="J1847" s="382" t="s">
        <v>2338</v>
      </c>
      <c r="K1847" s="382" t="s">
        <v>27</v>
      </c>
    </row>
    <row r="1848" spans="1:11">
      <c r="A1848" s="382" t="s">
        <v>5598</v>
      </c>
      <c r="B1848" s="382" t="s">
        <v>5599</v>
      </c>
      <c r="C1848" s="382" t="s">
        <v>27</v>
      </c>
      <c r="D1848" s="382">
        <v>90</v>
      </c>
      <c r="E1848" s="382" t="s">
        <v>2367</v>
      </c>
      <c r="F1848" s="383" t="s">
        <v>24</v>
      </c>
      <c r="G1848" s="382" t="s">
        <v>2319</v>
      </c>
      <c r="H1848" s="382" t="s">
        <v>2319</v>
      </c>
      <c r="I1848" s="382" t="s">
        <v>2319</v>
      </c>
      <c r="J1848" s="382" t="s">
        <v>2338</v>
      </c>
      <c r="K1848" s="382" t="s">
        <v>27</v>
      </c>
    </row>
    <row r="1849" spans="1:11">
      <c r="A1849" s="382" t="s">
        <v>5600</v>
      </c>
      <c r="B1849" s="382" t="s">
        <v>5601</v>
      </c>
      <c r="C1849" s="382" t="s">
        <v>27</v>
      </c>
      <c r="D1849" s="382" t="s">
        <v>132</v>
      </c>
      <c r="F1849" s="383" t="s">
        <v>13</v>
      </c>
      <c r="G1849" s="382" t="s">
        <v>2323</v>
      </c>
      <c r="H1849" s="382" t="s">
        <v>2323</v>
      </c>
      <c r="I1849" s="382" t="s">
        <v>2319</v>
      </c>
      <c r="J1849" s="382" t="s">
        <v>2324</v>
      </c>
      <c r="K1849" s="382" t="s">
        <v>27</v>
      </c>
    </row>
    <row r="1850" spans="1:11">
      <c r="A1850" s="382" t="s">
        <v>5602</v>
      </c>
      <c r="B1850" s="382" t="s">
        <v>5603</v>
      </c>
      <c r="C1850" s="382" t="s">
        <v>957</v>
      </c>
      <c r="D1850" s="382">
        <v>60</v>
      </c>
      <c r="F1850" s="383" t="s">
        <v>13</v>
      </c>
      <c r="G1850" s="382" t="s">
        <v>2323</v>
      </c>
      <c r="H1850" s="382" t="s">
        <v>2323</v>
      </c>
      <c r="I1850" s="382" t="s">
        <v>2319</v>
      </c>
      <c r="J1850" s="382" t="s">
        <v>2324</v>
      </c>
      <c r="K1850" s="382" t="s">
        <v>957</v>
      </c>
    </row>
    <row r="1851" spans="1:11">
      <c r="A1851" s="382" t="s">
        <v>1567</v>
      </c>
      <c r="B1851" s="382" t="s">
        <v>1568</v>
      </c>
      <c r="C1851" s="382" t="s">
        <v>27</v>
      </c>
      <c r="D1851" s="382" t="s">
        <v>594</v>
      </c>
      <c r="E1851" s="382" t="s">
        <v>2367</v>
      </c>
      <c r="F1851" s="383" t="s">
        <v>24</v>
      </c>
      <c r="G1851" s="382" t="s">
        <v>2319</v>
      </c>
      <c r="H1851" s="382" t="s">
        <v>2319</v>
      </c>
      <c r="I1851" s="382" t="s">
        <v>2319</v>
      </c>
      <c r="J1851" s="382" t="s">
        <v>2338</v>
      </c>
      <c r="K1851" s="382" t="s">
        <v>27</v>
      </c>
    </row>
    <row r="1852" spans="1:11">
      <c r="A1852" s="382" t="s">
        <v>5604</v>
      </c>
      <c r="B1852" s="382" t="s">
        <v>5605</v>
      </c>
      <c r="C1852" s="382" t="s">
        <v>810</v>
      </c>
      <c r="D1852" s="382">
        <v>30</v>
      </c>
      <c r="F1852" s="383" t="s">
        <v>13</v>
      </c>
      <c r="G1852" s="382" t="s">
        <v>2323</v>
      </c>
      <c r="H1852" s="382" t="s">
        <v>2323</v>
      </c>
      <c r="I1852" s="382" t="s">
        <v>2319</v>
      </c>
      <c r="J1852" s="382" t="s">
        <v>2324</v>
      </c>
      <c r="K1852" s="382" t="s">
        <v>810</v>
      </c>
    </row>
    <row r="1853" spans="1:11">
      <c r="A1853" s="382" t="s">
        <v>5606</v>
      </c>
      <c r="B1853" s="382" t="s">
        <v>5607</v>
      </c>
      <c r="C1853" s="382" t="s">
        <v>27</v>
      </c>
      <c r="D1853" s="382">
        <v>90</v>
      </c>
      <c r="F1853" s="383" t="s">
        <v>13</v>
      </c>
      <c r="G1853" s="382" t="s">
        <v>2323</v>
      </c>
      <c r="H1853" s="382" t="s">
        <v>2323</v>
      </c>
      <c r="I1853" s="382" t="s">
        <v>2319</v>
      </c>
      <c r="J1853" s="382" t="s">
        <v>2324</v>
      </c>
      <c r="K1853" s="382" t="s">
        <v>27</v>
      </c>
    </row>
    <row r="1854" spans="1:11">
      <c r="A1854" s="382" t="s">
        <v>5608</v>
      </c>
      <c r="B1854" s="382" t="s">
        <v>5609</v>
      </c>
      <c r="C1854" s="382" t="s">
        <v>957</v>
      </c>
      <c r="D1854" s="382">
        <v>30</v>
      </c>
      <c r="F1854" s="383" t="s">
        <v>13</v>
      </c>
      <c r="G1854" s="382" t="s">
        <v>2323</v>
      </c>
      <c r="H1854" s="382" t="s">
        <v>2323</v>
      </c>
      <c r="I1854" s="382" t="s">
        <v>2319</v>
      </c>
      <c r="J1854" s="382" t="s">
        <v>2324</v>
      </c>
      <c r="K1854" s="382" t="s">
        <v>957</v>
      </c>
    </row>
    <row r="1855" spans="1:11">
      <c r="A1855" s="382" t="s">
        <v>5610</v>
      </c>
      <c r="B1855" s="382" t="s">
        <v>5611</v>
      </c>
      <c r="C1855" s="382" t="s">
        <v>27</v>
      </c>
      <c r="D1855" s="382">
        <v>60</v>
      </c>
      <c r="F1855" s="383" t="s">
        <v>13</v>
      </c>
      <c r="G1855" s="382" t="s">
        <v>2323</v>
      </c>
      <c r="H1855" s="382" t="s">
        <v>2323</v>
      </c>
      <c r="I1855" s="382" t="s">
        <v>2319</v>
      </c>
      <c r="J1855" s="382" t="s">
        <v>2324</v>
      </c>
      <c r="K1855" s="382" t="s">
        <v>27</v>
      </c>
    </row>
    <row r="1856" spans="1:11">
      <c r="A1856" s="382" t="s">
        <v>5612</v>
      </c>
      <c r="B1856" s="382" t="s">
        <v>5613</v>
      </c>
      <c r="C1856" s="382" t="s">
        <v>957</v>
      </c>
      <c r="D1856" s="382" t="s">
        <v>220</v>
      </c>
      <c r="F1856" s="383" t="s">
        <v>13</v>
      </c>
      <c r="G1856" s="382" t="s">
        <v>2323</v>
      </c>
      <c r="H1856" s="382" t="s">
        <v>2323</v>
      </c>
      <c r="I1856" s="382" t="s">
        <v>2319</v>
      </c>
      <c r="J1856" s="382" t="s">
        <v>2324</v>
      </c>
      <c r="K1856" s="382" t="s">
        <v>957</v>
      </c>
    </row>
    <row r="1857" spans="1:11">
      <c r="A1857" s="382" t="s">
        <v>5614</v>
      </c>
      <c r="B1857" s="382" t="s">
        <v>5615</v>
      </c>
      <c r="C1857" s="382" t="s">
        <v>27</v>
      </c>
      <c r="D1857" s="382">
        <v>60</v>
      </c>
      <c r="E1857" s="382" t="s">
        <v>2367</v>
      </c>
      <c r="F1857" s="383" t="s">
        <v>24</v>
      </c>
      <c r="G1857" s="382" t="s">
        <v>2319</v>
      </c>
      <c r="H1857" s="382" t="s">
        <v>2323</v>
      </c>
      <c r="I1857" s="382" t="s">
        <v>2319</v>
      </c>
      <c r="J1857" s="382" t="s">
        <v>2338</v>
      </c>
      <c r="K1857" s="382" t="s">
        <v>27</v>
      </c>
    </row>
    <row r="1858" spans="1:11">
      <c r="A1858" s="382" t="s">
        <v>5616</v>
      </c>
      <c r="B1858" s="382" t="s">
        <v>5617</v>
      </c>
      <c r="C1858" s="382" t="s">
        <v>101</v>
      </c>
      <c r="D1858" s="382">
        <v>60</v>
      </c>
      <c r="F1858" s="383" t="s">
        <v>13</v>
      </c>
      <c r="G1858" s="382" t="s">
        <v>2323</v>
      </c>
      <c r="H1858" s="382" t="s">
        <v>2323</v>
      </c>
      <c r="I1858" s="382" t="s">
        <v>2319</v>
      </c>
      <c r="J1858" s="382" t="s">
        <v>2324</v>
      </c>
      <c r="K1858" s="382" t="s">
        <v>101</v>
      </c>
    </row>
    <row r="1859" spans="1:11">
      <c r="A1859" s="382" t="s">
        <v>5618</v>
      </c>
      <c r="B1859" s="382" t="s">
        <v>5619</v>
      </c>
      <c r="C1859" s="382" t="s">
        <v>957</v>
      </c>
      <c r="D1859" s="382">
        <v>30</v>
      </c>
      <c r="F1859" s="383" t="s">
        <v>13</v>
      </c>
      <c r="G1859" s="382" t="s">
        <v>2323</v>
      </c>
      <c r="H1859" s="382" t="s">
        <v>2323</v>
      </c>
      <c r="I1859" s="382" t="s">
        <v>2319</v>
      </c>
      <c r="J1859" s="382" t="s">
        <v>2324</v>
      </c>
      <c r="K1859" s="382" t="s">
        <v>957</v>
      </c>
    </row>
    <row r="1860" spans="1:11">
      <c r="A1860" s="382" t="s">
        <v>2186</v>
      </c>
      <c r="B1860" s="382" t="s">
        <v>2187</v>
      </c>
      <c r="C1860" s="382" t="s">
        <v>1846</v>
      </c>
      <c r="D1860" s="382">
        <v>60</v>
      </c>
      <c r="F1860" s="383" t="s">
        <v>13</v>
      </c>
      <c r="G1860" s="382" t="s">
        <v>2323</v>
      </c>
      <c r="H1860" s="382" t="s">
        <v>2323</v>
      </c>
      <c r="I1860" s="382" t="s">
        <v>2319</v>
      </c>
      <c r="J1860" s="382" t="s">
        <v>2324</v>
      </c>
      <c r="K1860" s="382" t="s">
        <v>1846</v>
      </c>
    </row>
    <row r="1861" spans="1:11">
      <c r="A1861" s="382" t="s">
        <v>1111</v>
      </c>
      <c r="B1861" s="382" t="s">
        <v>1112</v>
      </c>
      <c r="C1861" s="382" t="s">
        <v>957</v>
      </c>
      <c r="D1861" s="382">
        <v>30</v>
      </c>
      <c r="F1861" s="383" t="s">
        <v>13</v>
      </c>
      <c r="G1861" s="382" t="s">
        <v>2323</v>
      </c>
      <c r="H1861" s="382" t="s">
        <v>2323</v>
      </c>
      <c r="I1861" s="382" t="s">
        <v>2319</v>
      </c>
      <c r="J1861" s="382" t="s">
        <v>2324</v>
      </c>
      <c r="K1861" s="382" t="s">
        <v>957</v>
      </c>
    </row>
    <row r="1862" spans="1:11">
      <c r="A1862" s="382" t="s">
        <v>5620</v>
      </c>
      <c r="B1862" s="382" t="s">
        <v>5621</v>
      </c>
      <c r="C1862" s="382" t="s">
        <v>957</v>
      </c>
      <c r="D1862" s="382">
        <v>30</v>
      </c>
      <c r="F1862" s="383" t="s">
        <v>13</v>
      </c>
      <c r="G1862" s="382" t="s">
        <v>2323</v>
      </c>
      <c r="H1862" s="382" t="s">
        <v>2323</v>
      </c>
      <c r="I1862" s="382" t="s">
        <v>2319</v>
      </c>
      <c r="J1862" s="382" t="s">
        <v>2324</v>
      </c>
      <c r="K1862" s="382" t="s">
        <v>957</v>
      </c>
    </row>
    <row r="1863" spans="1:11">
      <c r="A1863" s="382" t="s">
        <v>2194</v>
      </c>
      <c r="B1863" s="382" t="s">
        <v>2195</v>
      </c>
      <c r="C1863" s="382" t="s">
        <v>1846</v>
      </c>
      <c r="D1863" s="382">
        <v>30</v>
      </c>
      <c r="F1863" s="383" t="s">
        <v>13</v>
      </c>
      <c r="G1863" s="382" t="s">
        <v>2323</v>
      </c>
      <c r="H1863" s="382" t="s">
        <v>2323</v>
      </c>
      <c r="I1863" s="382" t="s">
        <v>2319</v>
      </c>
      <c r="J1863" s="382" t="s">
        <v>2324</v>
      </c>
      <c r="K1863" s="382" t="s">
        <v>1846</v>
      </c>
    </row>
    <row r="1864" spans="1:11">
      <c r="A1864" s="382" t="s">
        <v>5622</v>
      </c>
      <c r="B1864" s="382" t="s">
        <v>5623</v>
      </c>
      <c r="C1864" s="382" t="s">
        <v>957</v>
      </c>
      <c r="D1864" s="382">
        <v>30</v>
      </c>
      <c r="F1864" s="383" t="s">
        <v>13</v>
      </c>
      <c r="G1864" s="382" t="s">
        <v>2323</v>
      </c>
      <c r="H1864" s="382" t="s">
        <v>2323</v>
      </c>
      <c r="I1864" s="382" t="s">
        <v>2319</v>
      </c>
      <c r="J1864" s="382" t="s">
        <v>2324</v>
      </c>
      <c r="K1864" s="382" t="s">
        <v>957</v>
      </c>
    </row>
    <row r="1865" spans="1:11">
      <c r="A1865" s="382" t="s">
        <v>5624</v>
      </c>
      <c r="B1865" s="382" t="s">
        <v>5625</v>
      </c>
      <c r="C1865" s="382" t="s">
        <v>1846</v>
      </c>
      <c r="D1865" s="382" t="s">
        <v>594</v>
      </c>
      <c r="F1865" s="383" t="s">
        <v>13</v>
      </c>
      <c r="G1865" s="382" t="s">
        <v>2323</v>
      </c>
      <c r="H1865" s="382" t="s">
        <v>2323</v>
      </c>
      <c r="I1865" s="382" t="s">
        <v>2319</v>
      </c>
      <c r="J1865" s="382" t="s">
        <v>2324</v>
      </c>
      <c r="K1865" s="382" t="s">
        <v>1846</v>
      </c>
    </row>
    <row r="1866" spans="1:11">
      <c r="A1866" s="382" t="s">
        <v>5626</v>
      </c>
      <c r="B1866" s="382" t="s">
        <v>5627</v>
      </c>
      <c r="C1866" s="382" t="s">
        <v>957</v>
      </c>
      <c r="D1866" s="382">
        <v>30</v>
      </c>
      <c r="F1866" s="383" t="s">
        <v>13</v>
      </c>
      <c r="G1866" s="382" t="s">
        <v>2323</v>
      </c>
      <c r="H1866" s="382" t="s">
        <v>2323</v>
      </c>
      <c r="I1866" s="382" t="s">
        <v>2319</v>
      </c>
      <c r="J1866" s="382" t="s">
        <v>2324</v>
      </c>
      <c r="K1866" s="382" t="s">
        <v>957</v>
      </c>
    </row>
    <row r="1867" spans="1:11">
      <c r="A1867" s="382" t="s">
        <v>1451</v>
      </c>
      <c r="B1867" s="382" t="s">
        <v>1452</v>
      </c>
      <c r="C1867" s="382" t="s">
        <v>1323</v>
      </c>
      <c r="D1867" s="382">
        <v>60</v>
      </c>
      <c r="F1867" s="383" t="s">
        <v>13</v>
      </c>
      <c r="G1867" s="382" t="s">
        <v>2323</v>
      </c>
      <c r="H1867" s="382" t="s">
        <v>2323</v>
      </c>
      <c r="I1867" s="382" t="s">
        <v>2319</v>
      </c>
      <c r="J1867" s="382" t="s">
        <v>2324</v>
      </c>
      <c r="K1867" s="382" t="s">
        <v>1323</v>
      </c>
    </row>
    <row r="1868" spans="1:11">
      <c r="A1868" s="382" t="s">
        <v>5628</v>
      </c>
      <c r="B1868" s="382" t="s">
        <v>5629</v>
      </c>
      <c r="C1868" s="382" t="s">
        <v>354</v>
      </c>
      <c r="D1868" s="382">
        <v>30</v>
      </c>
      <c r="F1868" s="383" t="s">
        <v>13</v>
      </c>
      <c r="G1868" s="382" t="s">
        <v>2323</v>
      </c>
      <c r="H1868" s="382" t="s">
        <v>2323</v>
      </c>
      <c r="I1868" s="382" t="s">
        <v>2319</v>
      </c>
      <c r="J1868" s="382" t="s">
        <v>2324</v>
      </c>
      <c r="K1868" s="382" t="s">
        <v>354</v>
      </c>
    </row>
    <row r="1869" spans="1:11">
      <c r="A1869" s="382" t="s">
        <v>5630</v>
      </c>
      <c r="B1869" s="382" t="s">
        <v>5631</v>
      </c>
      <c r="C1869" s="382" t="s">
        <v>1846</v>
      </c>
      <c r="D1869" s="382">
        <v>60</v>
      </c>
      <c r="F1869" s="383" t="s">
        <v>13</v>
      </c>
      <c r="G1869" s="382" t="s">
        <v>2323</v>
      </c>
      <c r="H1869" s="382" t="s">
        <v>2323</v>
      </c>
      <c r="I1869" s="382" t="s">
        <v>2319</v>
      </c>
      <c r="J1869" s="382" t="s">
        <v>2324</v>
      </c>
      <c r="K1869" s="382" t="s">
        <v>1846</v>
      </c>
    </row>
    <row r="1870" spans="1:11">
      <c r="A1870" s="382" t="s">
        <v>5632</v>
      </c>
      <c r="B1870" s="382" t="s">
        <v>5633</v>
      </c>
      <c r="C1870" s="382" t="s">
        <v>957</v>
      </c>
      <c r="D1870" s="382">
        <v>60</v>
      </c>
      <c r="K1870" s="382" t="s">
        <v>957</v>
      </c>
    </row>
    <row r="1871" spans="1:11">
      <c r="A1871" s="382" t="s">
        <v>2198</v>
      </c>
      <c r="B1871" s="382" t="s">
        <v>2199</v>
      </c>
      <c r="C1871" s="382" t="s">
        <v>1846</v>
      </c>
      <c r="D1871" s="382" t="s">
        <v>2201</v>
      </c>
      <c r="E1871" s="382" t="s">
        <v>17</v>
      </c>
      <c r="F1871" s="383" t="s">
        <v>17</v>
      </c>
      <c r="G1871" s="382" t="s">
        <v>2319</v>
      </c>
      <c r="H1871" s="382" t="s">
        <v>2323</v>
      </c>
      <c r="I1871" s="382" t="s">
        <v>2319</v>
      </c>
      <c r="J1871" s="382" t="s">
        <v>5634</v>
      </c>
      <c r="K1871" s="382" t="s">
        <v>1846</v>
      </c>
    </row>
    <row r="1872" spans="1:11">
      <c r="A1872" s="382" t="s">
        <v>5635</v>
      </c>
      <c r="B1872" s="382" t="s">
        <v>5636</v>
      </c>
      <c r="C1872" s="382" t="s">
        <v>1323</v>
      </c>
      <c r="D1872" s="382">
        <v>60</v>
      </c>
      <c r="F1872" s="383" t="s">
        <v>13</v>
      </c>
      <c r="G1872" s="382" t="s">
        <v>2323</v>
      </c>
      <c r="H1872" s="382" t="s">
        <v>2323</v>
      </c>
      <c r="I1872" s="382" t="s">
        <v>2319</v>
      </c>
      <c r="J1872" s="382" t="s">
        <v>2324</v>
      </c>
      <c r="K1872" s="382" t="s">
        <v>1323</v>
      </c>
    </row>
    <row r="1873" spans="1:11">
      <c r="A1873" s="382" t="s">
        <v>5637</v>
      </c>
      <c r="B1873" s="382" t="s">
        <v>5638</v>
      </c>
      <c r="C1873" s="382" t="s">
        <v>590</v>
      </c>
      <c r="D1873" s="382">
        <v>30</v>
      </c>
      <c r="F1873" s="383" t="s">
        <v>13</v>
      </c>
      <c r="G1873" s="382" t="s">
        <v>2323</v>
      </c>
      <c r="H1873" s="382" t="s">
        <v>2323</v>
      </c>
      <c r="I1873" s="382" t="s">
        <v>2319</v>
      </c>
      <c r="J1873" s="382" t="s">
        <v>2324</v>
      </c>
      <c r="K1873" s="382" t="s">
        <v>590</v>
      </c>
    </row>
    <row r="1874" spans="1:11">
      <c r="A1874" s="382" t="s">
        <v>322</v>
      </c>
      <c r="B1874" s="382" t="s">
        <v>323</v>
      </c>
      <c r="C1874" s="382" t="s">
        <v>101</v>
      </c>
      <c r="D1874" s="382">
        <v>30</v>
      </c>
      <c r="F1874" s="383" t="s">
        <v>13</v>
      </c>
      <c r="G1874" s="382" t="s">
        <v>2323</v>
      </c>
      <c r="H1874" s="382" t="s">
        <v>2323</v>
      </c>
      <c r="I1874" s="382" t="s">
        <v>2319</v>
      </c>
      <c r="J1874" s="382" t="s">
        <v>2324</v>
      </c>
      <c r="K1874" s="382" t="s">
        <v>101</v>
      </c>
    </row>
    <row r="1875" spans="1:11">
      <c r="A1875" s="382" t="s">
        <v>5639</v>
      </c>
      <c r="B1875" s="382" t="s">
        <v>5640</v>
      </c>
      <c r="C1875" s="382" t="s">
        <v>1846</v>
      </c>
      <c r="D1875" s="382">
        <v>30</v>
      </c>
      <c r="F1875" s="383" t="s">
        <v>13</v>
      </c>
      <c r="G1875" s="382" t="s">
        <v>2323</v>
      </c>
      <c r="H1875" s="382" t="s">
        <v>2323</v>
      </c>
      <c r="I1875" s="382" t="s">
        <v>2319</v>
      </c>
      <c r="J1875" s="382" t="s">
        <v>2324</v>
      </c>
      <c r="K1875" s="382" t="s">
        <v>1846</v>
      </c>
    </row>
    <row r="1876" spans="1:11">
      <c r="A1876" s="382" t="s">
        <v>1819</v>
      </c>
      <c r="B1876" s="382" t="s">
        <v>1820</v>
      </c>
      <c r="C1876" s="382" t="s">
        <v>1621</v>
      </c>
      <c r="D1876" s="382">
        <v>30</v>
      </c>
      <c r="F1876" s="383" t="s">
        <v>13</v>
      </c>
      <c r="G1876" s="382" t="s">
        <v>2323</v>
      </c>
      <c r="H1876" s="382" t="s">
        <v>2323</v>
      </c>
      <c r="I1876" s="382" t="s">
        <v>2319</v>
      </c>
      <c r="J1876" s="382" t="s">
        <v>2324</v>
      </c>
      <c r="K1876" s="382" t="s">
        <v>1621</v>
      </c>
    </row>
    <row r="1877" spans="1:11">
      <c r="A1877" s="382" t="s">
        <v>5641</v>
      </c>
      <c r="B1877" s="382" t="s">
        <v>5642</v>
      </c>
      <c r="C1877" s="382" t="s">
        <v>590</v>
      </c>
      <c r="D1877" s="382">
        <v>30</v>
      </c>
      <c r="F1877" s="383" t="s">
        <v>13</v>
      </c>
      <c r="G1877" s="382" t="s">
        <v>2323</v>
      </c>
      <c r="H1877" s="382" t="s">
        <v>2323</v>
      </c>
      <c r="I1877" s="382" t="s">
        <v>2319</v>
      </c>
      <c r="J1877" s="382" t="s">
        <v>2324</v>
      </c>
      <c r="K1877" s="382" t="s">
        <v>590</v>
      </c>
    </row>
    <row r="1878" spans="1:11">
      <c r="A1878" s="382" t="s">
        <v>5643</v>
      </c>
      <c r="B1878" s="382" t="s">
        <v>5644</v>
      </c>
      <c r="C1878" s="382" t="s">
        <v>31</v>
      </c>
      <c r="D1878" s="382">
        <v>90</v>
      </c>
      <c r="F1878" s="383" t="s">
        <v>13</v>
      </c>
      <c r="G1878" s="382" t="s">
        <v>2323</v>
      </c>
      <c r="H1878" s="382" t="s">
        <v>2323</v>
      </c>
      <c r="I1878" s="382" t="s">
        <v>2319</v>
      </c>
      <c r="J1878" s="382" t="s">
        <v>2324</v>
      </c>
      <c r="K1878" s="382" t="s">
        <v>31</v>
      </c>
    </row>
    <row r="1879" spans="1:11">
      <c r="A1879" s="382" t="s">
        <v>5645</v>
      </c>
      <c r="B1879" s="382" t="s">
        <v>5646</v>
      </c>
      <c r="C1879" s="382" t="s">
        <v>1621</v>
      </c>
      <c r="D1879" s="382" t="s">
        <v>132</v>
      </c>
      <c r="F1879" s="383" t="s">
        <v>13</v>
      </c>
      <c r="G1879" s="382" t="s">
        <v>2323</v>
      </c>
      <c r="H1879" s="382" t="s">
        <v>2323</v>
      </c>
      <c r="I1879" s="382" t="s">
        <v>2319</v>
      </c>
      <c r="J1879" s="382" t="s">
        <v>2324</v>
      </c>
      <c r="K1879" s="382" t="s">
        <v>1621</v>
      </c>
    </row>
    <row r="1880" spans="1:11">
      <c r="A1880" s="382" t="s">
        <v>1115</v>
      </c>
      <c r="B1880" s="382" t="s">
        <v>1116</v>
      </c>
      <c r="C1880" s="382" t="s">
        <v>957</v>
      </c>
      <c r="D1880" s="382">
        <v>30</v>
      </c>
      <c r="F1880" s="383" t="s">
        <v>13</v>
      </c>
      <c r="G1880" s="382" t="s">
        <v>2323</v>
      </c>
      <c r="H1880" s="382" t="s">
        <v>2323</v>
      </c>
      <c r="I1880" s="382" t="s">
        <v>2319</v>
      </c>
      <c r="J1880" s="382" t="s">
        <v>2324</v>
      </c>
      <c r="K1880" s="382" t="s">
        <v>957</v>
      </c>
    </row>
    <row r="1881" spans="1:11">
      <c r="A1881" s="382" t="s">
        <v>1455</v>
      </c>
      <c r="B1881" s="382" t="s">
        <v>1456</v>
      </c>
      <c r="C1881" s="382" t="s">
        <v>1323</v>
      </c>
      <c r="D1881" s="382">
        <v>60</v>
      </c>
      <c r="F1881" s="383" t="s">
        <v>13</v>
      </c>
      <c r="G1881" s="382" t="s">
        <v>2323</v>
      </c>
      <c r="H1881" s="382" t="s">
        <v>2323</v>
      </c>
      <c r="I1881" s="382" t="s">
        <v>2319</v>
      </c>
      <c r="J1881" s="382" t="s">
        <v>2324</v>
      </c>
      <c r="K1881" s="382" t="s">
        <v>1323</v>
      </c>
    </row>
    <row r="1882" spans="1:11">
      <c r="A1882" s="382" t="s">
        <v>5647</v>
      </c>
      <c r="B1882" s="382" t="s">
        <v>5648</v>
      </c>
      <c r="C1882" s="382" t="s">
        <v>27</v>
      </c>
      <c r="D1882" s="382" t="s">
        <v>853</v>
      </c>
      <c r="F1882" s="383" t="s">
        <v>13</v>
      </c>
      <c r="G1882" s="382" t="s">
        <v>2323</v>
      </c>
      <c r="H1882" s="382" t="s">
        <v>2323</v>
      </c>
      <c r="I1882" s="382" t="s">
        <v>2319</v>
      </c>
      <c r="J1882" s="382" t="s">
        <v>2324</v>
      </c>
      <c r="K1882" s="382" t="s">
        <v>27</v>
      </c>
    </row>
    <row r="1883" spans="1:11">
      <c r="A1883" s="382" t="s">
        <v>5649</v>
      </c>
      <c r="B1883" s="382" t="s">
        <v>5650</v>
      </c>
      <c r="C1883" s="382" t="s">
        <v>101</v>
      </c>
      <c r="D1883" s="382">
        <v>60</v>
      </c>
      <c r="F1883" s="383" t="s">
        <v>13</v>
      </c>
      <c r="G1883" s="382" t="s">
        <v>2323</v>
      </c>
      <c r="H1883" s="382" t="s">
        <v>2323</v>
      </c>
      <c r="I1883" s="382" t="s">
        <v>2319</v>
      </c>
      <c r="J1883" s="382" t="s">
        <v>2324</v>
      </c>
      <c r="K1883" s="382" t="s">
        <v>101</v>
      </c>
    </row>
    <row r="1884" spans="1:11">
      <c r="A1884" s="382" t="s">
        <v>5651</v>
      </c>
      <c r="B1884" s="382" t="s">
        <v>5652</v>
      </c>
      <c r="C1884" s="382" t="s">
        <v>1846</v>
      </c>
      <c r="D1884" s="382" t="s">
        <v>132</v>
      </c>
      <c r="F1884" s="383" t="s">
        <v>13</v>
      </c>
      <c r="G1884" s="382" t="s">
        <v>2323</v>
      </c>
      <c r="H1884" s="382" t="s">
        <v>2323</v>
      </c>
      <c r="I1884" s="382" t="s">
        <v>2319</v>
      </c>
      <c r="J1884" s="382" t="s">
        <v>2324</v>
      </c>
      <c r="K1884" s="382" t="s">
        <v>1846</v>
      </c>
    </row>
    <row r="1885" spans="1:11">
      <c r="A1885" s="382" t="s">
        <v>5653</v>
      </c>
      <c r="B1885" s="382" t="s">
        <v>5654</v>
      </c>
      <c r="C1885" s="382" t="s">
        <v>31</v>
      </c>
      <c r="D1885" s="382">
        <v>60</v>
      </c>
      <c r="F1885" s="383" t="s">
        <v>13</v>
      </c>
      <c r="G1885" s="382" t="s">
        <v>2323</v>
      </c>
      <c r="H1885" s="382" t="s">
        <v>2323</v>
      </c>
      <c r="I1885" s="382" t="s">
        <v>2319</v>
      </c>
      <c r="J1885" s="382" t="s">
        <v>2324</v>
      </c>
      <c r="K1885" s="382" t="s">
        <v>31</v>
      </c>
    </row>
    <row r="1886" spans="1:11">
      <c r="A1886" s="382" t="s">
        <v>5655</v>
      </c>
      <c r="B1886" s="382" t="s">
        <v>5656</v>
      </c>
      <c r="C1886" s="382" t="s">
        <v>1323</v>
      </c>
      <c r="D1886" s="382">
        <v>60</v>
      </c>
      <c r="F1886" s="383" t="s">
        <v>13</v>
      </c>
      <c r="G1886" s="382" t="s">
        <v>2323</v>
      </c>
      <c r="H1886" s="382" t="s">
        <v>2323</v>
      </c>
      <c r="I1886" s="382" t="s">
        <v>2319</v>
      </c>
      <c r="J1886" s="382" t="s">
        <v>2324</v>
      </c>
      <c r="K1886" s="382" t="s">
        <v>1323</v>
      </c>
    </row>
    <row r="1887" spans="1:11">
      <c r="A1887" s="382" t="s">
        <v>1460</v>
      </c>
      <c r="B1887" s="382" t="s">
        <v>1461</v>
      </c>
      <c r="C1887" s="382" t="s">
        <v>1323</v>
      </c>
      <c r="D1887" s="382">
        <v>90</v>
      </c>
      <c r="F1887" s="383" t="s">
        <v>13</v>
      </c>
      <c r="G1887" s="382" t="s">
        <v>2323</v>
      </c>
      <c r="H1887" s="382" t="s">
        <v>2323</v>
      </c>
      <c r="I1887" s="382" t="s">
        <v>2319</v>
      </c>
      <c r="J1887" s="382" t="s">
        <v>2324</v>
      </c>
      <c r="K1887" s="382" t="s">
        <v>1323</v>
      </c>
    </row>
    <row r="1888" spans="1:11">
      <c r="A1888" s="382" t="s">
        <v>5657</v>
      </c>
      <c r="B1888" s="382" t="s">
        <v>5658</v>
      </c>
      <c r="C1888" s="382" t="s">
        <v>31</v>
      </c>
      <c r="D1888" s="382">
        <v>120</v>
      </c>
      <c r="E1888" s="382" t="s">
        <v>30</v>
      </c>
      <c r="F1888" s="383" t="s">
        <v>30</v>
      </c>
      <c r="G1888" s="382" t="s">
        <v>2319</v>
      </c>
      <c r="H1888" s="382" t="s">
        <v>2323</v>
      </c>
      <c r="I1888" s="382" t="s">
        <v>2319</v>
      </c>
      <c r="J1888" s="382" t="s">
        <v>2320</v>
      </c>
      <c r="K1888" s="382" t="s">
        <v>31</v>
      </c>
    </row>
    <row r="1889" spans="1:11">
      <c r="A1889" s="382" t="s">
        <v>5659</v>
      </c>
      <c r="B1889" s="382" t="s">
        <v>5660</v>
      </c>
      <c r="C1889" s="382" t="s">
        <v>32</v>
      </c>
      <c r="D1889" s="382">
        <v>90</v>
      </c>
      <c r="F1889" s="383" t="s">
        <v>13</v>
      </c>
      <c r="G1889" s="382" t="s">
        <v>2323</v>
      </c>
      <c r="H1889" s="382" t="s">
        <v>2323</v>
      </c>
      <c r="I1889" s="382" t="s">
        <v>2319</v>
      </c>
      <c r="J1889" s="382" t="s">
        <v>2324</v>
      </c>
      <c r="K1889" s="382" t="s">
        <v>32</v>
      </c>
    </row>
    <row r="1890" spans="1:11">
      <c r="A1890" s="382" t="s">
        <v>1823</v>
      </c>
      <c r="B1890" s="382" t="s">
        <v>1824</v>
      </c>
      <c r="C1890" s="382" t="s">
        <v>1621</v>
      </c>
      <c r="D1890" s="382">
        <v>30</v>
      </c>
      <c r="F1890" s="383" t="s">
        <v>13</v>
      </c>
      <c r="G1890" s="382" t="s">
        <v>2323</v>
      </c>
      <c r="H1890" s="382" t="s">
        <v>2323</v>
      </c>
      <c r="I1890" s="382" t="s">
        <v>2319</v>
      </c>
      <c r="J1890" s="382" t="s">
        <v>2324</v>
      </c>
      <c r="K1890" s="382" t="s">
        <v>1621</v>
      </c>
    </row>
    <row r="1891" spans="1:11">
      <c r="A1891" s="382" t="s">
        <v>5661</v>
      </c>
      <c r="B1891" s="382" t="s">
        <v>5662</v>
      </c>
      <c r="C1891" s="382" t="s">
        <v>544</v>
      </c>
      <c r="D1891" s="382">
        <v>30</v>
      </c>
      <c r="F1891" s="383" t="s">
        <v>13</v>
      </c>
      <c r="G1891" s="382" t="s">
        <v>2323</v>
      </c>
      <c r="H1891" s="382" t="s">
        <v>2323</v>
      </c>
      <c r="I1891" s="382" t="s">
        <v>2319</v>
      </c>
      <c r="J1891" s="382" t="s">
        <v>2324</v>
      </c>
      <c r="K1891" s="382" t="s">
        <v>544</v>
      </c>
    </row>
    <row r="1892" spans="1:11">
      <c r="A1892" s="382" t="s">
        <v>5663</v>
      </c>
      <c r="B1892" s="382" t="s">
        <v>5664</v>
      </c>
      <c r="C1892" s="382" t="s">
        <v>407</v>
      </c>
      <c r="D1892" s="382">
        <v>30</v>
      </c>
      <c r="F1892" s="383" t="s">
        <v>13</v>
      </c>
      <c r="G1892" s="382" t="s">
        <v>2323</v>
      </c>
      <c r="H1892" s="382" t="s">
        <v>2323</v>
      </c>
      <c r="I1892" s="382" t="s">
        <v>2319</v>
      </c>
      <c r="J1892" s="382" t="s">
        <v>2324</v>
      </c>
      <c r="K1892" s="382" t="s">
        <v>407</v>
      </c>
    </row>
    <row r="1893" spans="1:11">
      <c r="A1893" s="382" t="s">
        <v>5665</v>
      </c>
      <c r="B1893" s="382" t="s">
        <v>5666</v>
      </c>
      <c r="C1893" s="382" t="s">
        <v>1323</v>
      </c>
      <c r="D1893" s="382">
        <v>30</v>
      </c>
      <c r="F1893" s="383" t="s">
        <v>13</v>
      </c>
      <c r="G1893" s="382" t="s">
        <v>2323</v>
      </c>
      <c r="H1893" s="382" t="s">
        <v>2323</v>
      </c>
      <c r="I1893" s="382" t="s">
        <v>2319</v>
      </c>
      <c r="J1893" s="382" t="s">
        <v>2324</v>
      </c>
      <c r="K1893" s="382" t="s">
        <v>1323</v>
      </c>
    </row>
    <row r="1894" spans="1:11">
      <c r="A1894" s="382" t="s">
        <v>5667</v>
      </c>
      <c r="B1894" s="382" t="s">
        <v>5668</v>
      </c>
      <c r="C1894" s="382" t="s">
        <v>1621</v>
      </c>
      <c r="D1894" s="382">
        <v>30</v>
      </c>
      <c r="F1894" s="383" t="s">
        <v>13</v>
      </c>
      <c r="G1894" s="382" t="s">
        <v>2323</v>
      </c>
      <c r="H1894" s="382" t="s">
        <v>2323</v>
      </c>
      <c r="I1894" s="382" t="s">
        <v>2319</v>
      </c>
      <c r="J1894" s="382" t="s">
        <v>2324</v>
      </c>
      <c r="K1894" s="382" t="s">
        <v>1621</v>
      </c>
    </row>
    <row r="1895" spans="1:11">
      <c r="A1895" s="382" t="s">
        <v>5669</v>
      </c>
      <c r="B1895" s="382" t="s">
        <v>5670</v>
      </c>
      <c r="C1895" s="382" t="s">
        <v>1253</v>
      </c>
      <c r="D1895" s="382">
        <v>30</v>
      </c>
      <c r="F1895" s="383" t="s">
        <v>13</v>
      </c>
      <c r="G1895" s="382" t="s">
        <v>2323</v>
      </c>
      <c r="H1895" s="382" t="s">
        <v>2323</v>
      </c>
      <c r="I1895" s="382" t="s">
        <v>2319</v>
      </c>
      <c r="J1895" s="382" t="s">
        <v>2324</v>
      </c>
      <c r="K1895" s="382" t="s">
        <v>1253</v>
      </c>
    </row>
    <row r="1896" spans="1:11">
      <c r="A1896" s="382" t="s">
        <v>5671</v>
      </c>
      <c r="B1896" s="382" t="s">
        <v>5672</v>
      </c>
      <c r="C1896" s="382" t="s">
        <v>1846</v>
      </c>
      <c r="D1896" s="382">
        <v>30</v>
      </c>
      <c r="F1896" s="383" t="s">
        <v>13</v>
      </c>
      <c r="G1896" s="382" t="s">
        <v>2323</v>
      </c>
      <c r="H1896" s="382" t="s">
        <v>2323</v>
      </c>
      <c r="I1896" s="382" t="s">
        <v>2319</v>
      </c>
      <c r="J1896" s="382" t="s">
        <v>2324</v>
      </c>
      <c r="K1896" s="382" t="s">
        <v>1846</v>
      </c>
    </row>
    <row r="1897" spans="1:11">
      <c r="A1897" s="382" t="s">
        <v>5673</v>
      </c>
      <c r="B1897" s="382" t="s">
        <v>5674</v>
      </c>
      <c r="C1897" s="382" t="s">
        <v>1621</v>
      </c>
      <c r="D1897" s="382" t="s">
        <v>594</v>
      </c>
      <c r="F1897" s="383" t="s">
        <v>13</v>
      </c>
      <c r="G1897" s="382" t="s">
        <v>2323</v>
      </c>
      <c r="H1897" s="382" t="s">
        <v>2323</v>
      </c>
      <c r="I1897" s="382" t="s">
        <v>2319</v>
      </c>
      <c r="J1897" s="382" t="s">
        <v>2324</v>
      </c>
      <c r="K1897" s="382" t="s">
        <v>1621</v>
      </c>
    </row>
    <row r="1898" spans="1:11">
      <c r="A1898" s="382" t="s">
        <v>1119</v>
      </c>
      <c r="B1898" s="382" t="s">
        <v>1120</v>
      </c>
      <c r="C1898" s="382" t="s">
        <v>957</v>
      </c>
      <c r="D1898" s="382" t="s">
        <v>220</v>
      </c>
      <c r="F1898" s="383" t="s">
        <v>13</v>
      </c>
      <c r="G1898" s="382" t="s">
        <v>2323</v>
      </c>
      <c r="H1898" s="382" t="s">
        <v>2323</v>
      </c>
      <c r="I1898" s="382" t="s">
        <v>2319</v>
      </c>
      <c r="J1898" s="382" t="s">
        <v>2324</v>
      </c>
      <c r="K1898" s="382" t="s">
        <v>957</v>
      </c>
    </row>
    <row r="1899" spans="1:11">
      <c r="A1899" s="382" t="s">
        <v>1465</v>
      </c>
      <c r="B1899" s="382" t="s">
        <v>1466</v>
      </c>
      <c r="C1899" s="382" t="s">
        <v>1323</v>
      </c>
      <c r="D1899" s="382">
        <v>30</v>
      </c>
      <c r="F1899" s="383" t="s">
        <v>13</v>
      </c>
      <c r="G1899" s="382" t="s">
        <v>2323</v>
      </c>
      <c r="H1899" s="382" t="s">
        <v>2323</v>
      </c>
      <c r="I1899" s="382" t="s">
        <v>2319</v>
      </c>
      <c r="J1899" s="382" t="s">
        <v>2324</v>
      </c>
      <c r="K1899" s="382" t="s">
        <v>1323</v>
      </c>
    </row>
    <row r="1900" spans="1:11">
      <c r="A1900" s="382" t="s">
        <v>5675</v>
      </c>
      <c r="B1900" s="382" t="s">
        <v>5676</v>
      </c>
      <c r="C1900" s="382" t="s">
        <v>1846</v>
      </c>
      <c r="D1900" s="382" t="s">
        <v>132</v>
      </c>
      <c r="F1900" s="383" t="s">
        <v>13</v>
      </c>
      <c r="G1900" s="382" t="s">
        <v>2323</v>
      </c>
      <c r="H1900" s="382" t="s">
        <v>2323</v>
      </c>
      <c r="I1900" s="382" t="s">
        <v>2319</v>
      </c>
      <c r="J1900" s="382" t="s">
        <v>2324</v>
      </c>
      <c r="K1900" s="382" t="s">
        <v>1846</v>
      </c>
    </row>
    <row r="1901" spans="1:11">
      <c r="A1901" s="382" t="s">
        <v>5677</v>
      </c>
      <c r="B1901" s="382" t="s">
        <v>5678</v>
      </c>
      <c r="C1901" s="382" t="s">
        <v>1621</v>
      </c>
      <c r="D1901" s="382" t="s">
        <v>594</v>
      </c>
      <c r="F1901" s="383" t="s">
        <v>13</v>
      </c>
      <c r="G1901" s="382" t="s">
        <v>2323</v>
      </c>
      <c r="H1901" s="382" t="s">
        <v>2323</v>
      </c>
      <c r="I1901" s="382" t="s">
        <v>2319</v>
      </c>
      <c r="J1901" s="382" t="s">
        <v>2324</v>
      </c>
      <c r="K1901" s="382" t="s">
        <v>1621</v>
      </c>
    </row>
    <row r="1902" spans="1:11">
      <c r="A1902" s="382" t="s">
        <v>1123</v>
      </c>
      <c r="B1902" s="382" t="s">
        <v>1124</v>
      </c>
      <c r="C1902" s="382" t="s">
        <v>957</v>
      </c>
      <c r="D1902" s="382">
        <v>30</v>
      </c>
      <c r="F1902" s="383" t="s">
        <v>13</v>
      </c>
      <c r="G1902" s="382" t="s">
        <v>2323</v>
      </c>
      <c r="H1902" s="382" t="s">
        <v>2323</v>
      </c>
      <c r="I1902" s="382" t="s">
        <v>2319</v>
      </c>
      <c r="J1902" s="382" t="s">
        <v>2324</v>
      </c>
      <c r="K1902" s="382" t="s">
        <v>957</v>
      </c>
    </row>
    <row r="1903" spans="1:11">
      <c r="A1903" s="382" t="s">
        <v>5679</v>
      </c>
      <c r="B1903" s="382" t="s">
        <v>5680</v>
      </c>
      <c r="C1903" s="382" t="s">
        <v>1621</v>
      </c>
      <c r="D1903" s="382">
        <v>60</v>
      </c>
      <c r="F1903" s="383" t="s">
        <v>13</v>
      </c>
      <c r="G1903" s="382" t="s">
        <v>2323</v>
      </c>
      <c r="H1903" s="382" t="s">
        <v>2323</v>
      </c>
      <c r="I1903" s="382" t="s">
        <v>2319</v>
      </c>
      <c r="J1903" s="382" t="s">
        <v>2324</v>
      </c>
      <c r="K1903" s="382" t="s">
        <v>1621</v>
      </c>
    </row>
    <row r="1904" spans="1:11">
      <c r="A1904" s="382" t="s">
        <v>5681</v>
      </c>
      <c r="B1904" s="382" t="s">
        <v>5682</v>
      </c>
      <c r="C1904" s="382" t="s">
        <v>2316</v>
      </c>
      <c r="D1904" s="382" t="s">
        <v>220</v>
      </c>
      <c r="F1904" s="383" t="s">
        <v>13</v>
      </c>
      <c r="G1904" s="382" t="s">
        <v>2323</v>
      </c>
      <c r="H1904" s="382" t="s">
        <v>2323</v>
      </c>
      <c r="I1904" s="382" t="s">
        <v>2319</v>
      </c>
      <c r="J1904" s="382" t="s">
        <v>2324</v>
      </c>
      <c r="K1904" s="382" t="s">
        <v>2316</v>
      </c>
    </row>
    <row r="1905" spans="1:12">
      <c r="A1905" s="382" t="s">
        <v>5683</v>
      </c>
      <c r="B1905" s="382" t="s">
        <v>5684</v>
      </c>
      <c r="C1905" s="382" t="s">
        <v>590</v>
      </c>
      <c r="D1905" s="382">
        <v>60</v>
      </c>
      <c r="F1905" s="383" t="s">
        <v>13</v>
      </c>
      <c r="G1905" s="382" t="s">
        <v>2323</v>
      </c>
      <c r="H1905" s="382" t="s">
        <v>2323</v>
      </c>
      <c r="I1905" s="382" t="s">
        <v>2319</v>
      </c>
      <c r="J1905" s="382" t="s">
        <v>2324</v>
      </c>
      <c r="K1905" s="382" t="s">
        <v>590</v>
      </c>
    </row>
    <row r="1906" spans="1:12">
      <c r="A1906" s="382" t="s">
        <v>5685</v>
      </c>
      <c r="B1906" s="382" t="s">
        <v>5686</v>
      </c>
      <c r="C1906" s="382" t="s">
        <v>1323</v>
      </c>
      <c r="D1906" s="382">
        <v>90</v>
      </c>
      <c r="F1906" s="383" t="s">
        <v>13</v>
      </c>
      <c r="G1906" s="382" t="s">
        <v>2323</v>
      </c>
      <c r="H1906" s="382" t="s">
        <v>2323</v>
      </c>
      <c r="I1906" s="382" t="s">
        <v>2319</v>
      </c>
      <c r="J1906" s="382" t="s">
        <v>2324</v>
      </c>
      <c r="K1906" s="382" t="s">
        <v>1323</v>
      </c>
    </row>
    <row r="1907" spans="1:12">
      <c r="A1907" s="382" t="s">
        <v>5687</v>
      </c>
      <c r="B1907" s="382" t="s">
        <v>5688</v>
      </c>
      <c r="C1907" s="382" t="s">
        <v>1323</v>
      </c>
      <c r="D1907" s="382">
        <v>60</v>
      </c>
      <c r="F1907" s="383" t="s">
        <v>13</v>
      </c>
      <c r="G1907" s="382" t="s">
        <v>2323</v>
      </c>
      <c r="H1907" s="382" t="s">
        <v>2323</v>
      </c>
      <c r="I1907" s="382" t="s">
        <v>2319</v>
      </c>
      <c r="J1907" s="382" t="s">
        <v>2324</v>
      </c>
      <c r="K1907" s="382" t="s">
        <v>1323</v>
      </c>
    </row>
    <row r="1908" spans="1:12">
      <c r="A1908" s="382" t="s">
        <v>5689</v>
      </c>
      <c r="B1908" s="382" t="s">
        <v>5690</v>
      </c>
      <c r="C1908" s="382" t="s">
        <v>5691</v>
      </c>
      <c r="D1908" s="382">
        <v>30</v>
      </c>
      <c r="K1908" s="382" t="s">
        <v>5691</v>
      </c>
    </row>
    <row r="1909" spans="1:12">
      <c r="A1909" s="382" t="s">
        <v>5692</v>
      </c>
      <c r="B1909" s="382" t="s">
        <v>5693</v>
      </c>
      <c r="C1909" s="382" t="s">
        <v>957</v>
      </c>
      <c r="D1909" s="382">
        <v>60</v>
      </c>
      <c r="F1909" s="383" t="s">
        <v>13</v>
      </c>
      <c r="G1909" s="382" t="s">
        <v>2323</v>
      </c>
      <c r="H1909" s="382" t="s">
        <v>2323</v>
      </c>
      <c r="I1909" s="382" t="s">
        <v>2319</v>
      </c>
      <c r="J1909" s="382" t="s">
        <v>2324</v>
      </c>
      <c r="K1909" s="382" t="s">
        <v>957</v>
      </c>
    </row>
    <row r="1910" spans="1:12">
      <c r="A1910" s="382" t="s">
        <v>5694</v>
      </c>
      <c r="B1910" s="382" t="s">
        <v>5695</v>
      </c>
      <c r="C1910" s="382" t="s">
        <v>1846</v>
      </c>
      <c r="D1910" s="382" t="s">
        <v>594</v>
      </c>
      <c r="F1910" s="383" t="s">
        <v>13</v>
      </c>
      <c r="G1910" s="382" t="s">
        <v>2323</v>
      </c>
      <c r="H1910" s="382" t="s">
        <v>2323</v>
      </c>
      <c r="I1910" s="382" t="s">
        <v>2319</v>
      </c>
      <c r="J1910" s="382" t="s">
        <v>2324</v>
      </c>
      <c r="K1910" s="382" t="s">
        <v>1846</v>
      </c>
    </row>
    <row r="1911" spans="1:12">
      <c r="A1911" s="382" t="s">
        <v>5696</v>
      </c>
      <c r="B1911" s="382" t="s">
        <v>5697</v>
      </c>
      <c r="C1911" s="382" t="s">
        <v>101</v>
      </c>
      <c r="D1911" s="382">
        <v>90</v>
      </c>
      <c r="F1911" s="383" t="s">
        <v>13</v>
      </c>
      <c r="G1911" s="382" t="s">
        <v>2323</v>
      </c>
      <c r="H1911" s="382" t="s">
        <v>2323</v>
      </c>
      <c r="I1911" s="382" t="s">
        <v>2319</v>
      </c>
      <c r="J1911" s="382" t="s">
        <v>2324</v>
      </c>
      <c r="K1911" s="382" t="s">
        <v>101</v>
      </c>
    </row>
    <row r="1912" spans="1:12">
      <c r="A1912" s="382" t="s">
        <v>5698</v>
      </c>
      <c r="B1912" s="382" t="s">
        <v>5699</v>
      </c>
      <c r="C1912" s="382" t="s">
        <v>31</v>
      </c>
      <c r="D1912" s="382">
        <v>60</v>
      </c>
      <c r="F1912" s="383" t="s">
        <v>13</v>
      </c>
      <c r="G1912" s="382" t="s">
        <v>2323</v>
      </c>
      <c r="H1912" s="382" t="s">
        <v>2323</v>
      </c>
      <c r="I1912" s="382" t="s">
        <v>2319</v>
      </c>
      <c r="J1912" s="382" t="s">
        <v>2324</v>
      </c>
      <c r="K1912" s="382" t="s">
        <v>31</v>
      </c>
    </row>
    <row r="1913" spans="1:12">
      <c r="A1913" s="382" t="s">
        <v>535</v>
      </c>
      <c r="B1913" s="382" t="s">
        <v>536</v>
      </c>
      <c r="C1913" s="382" t="s">
        <v>407</v>
      </c>
      <c r="D1913" s="382">
        <v>30</v>
      </c>
      <c r="F1913" s="383" t="s">
        <v>13</v>
      </c>
      <c r="G1913" s="382" t="s">
        <v>2323</v>
      </c>
      <c r="H1913" s="382" t="s">
        <v>2323</v>
      </c>
      <c r="I1913" s="382" t="s">
        <v>2319</v>
      </c>
      <c r="J1913" s="382" t="s">
        <v>2324</v>
      </c>
      <c r="K1913" s="382" t="s">
        <v>407</v>
      </c>
    </row>
    <row r="1914" spans="1:12">
      <c r="A1914" s="382" t="s">
        <v>5700</v>
      </c>
      <c r="B1914" s="382" t="s">
        <v>5701</v>
      </c>
      <c r="C1914" s="382" t="s">
        <v>31</v>
      </c>
      <c r="D1914" s="382">
        <v>60</v>
      </c>
      <c r="F1914" s="383" t="s">
        <v>13</v>
      </c>
      <c r="G1914" s="382" t="s">
        <v>2323</v>
      </c>
      <c r="H1914" s="382" t="s">
        <v>2323</v>
      </c>
      <c r="I1914" s="382" t="s">
        <v>2319</v>
      </c>
      <c r="J1914" s="382" t="s">
        <v>2324</v>
      </c>
      <c r="K1914" s="382" t="s">
        <v>31</v>
      </c>
    </row>
    <row r="1915" spans="1:12">
      <c r="A1915" s="382" t="s">
        <v>5702</v>
      </c>
      <c r="B1915" s="382" t="s">
        <v>5703</v>
      </c>
      <c r="C1915" s="382" t="s">
        <v>957</v>
      </c>
      <c r="D1915" s="382">
        <v>30</v>
      </c>
      <c r="F1915" s="383" t="s">
        <v>13</v>
      </c>
      <c r="G1915" s="382" t="s">
        <v>2323</v>
      </c>
      <c r="H1915" s="382" t="s">
        <v>2323</v>
      </c>
      <c r="I1915" s="382" t="s">
        <v>2319</v>
      </c>
      <c r="J1915" s="382" t="s">
        <v>2324</v>
      </c>
      <c r="K1915" s="382" t="s">
        <v>957</v>
      </c>
    </row>
    <row r="1916" spans="1:12">
      <c r="A1916" s="382" t="s">
        <v>5704</v>
      </c>
      <c r="B1916" s="382" t="s">
        <v>5705</v>
      </c>
      <c r="C1916" s="382" t="s">
        <v>101</v>
      </c>
      <c r="D1916" s="382">
        <v>60</v>
      </c>
      <c r="F1916" s="383" t="s">
        <v>13</v>
      </c>
      <c r="G1916" s="382" t="s">
        <v>2323</v>
      </c>
      <c r="H1916" s="382" t="s">
        <v>2323</v>
      </c>
      <c r="I1916" s="382" t="s">
        <v>2319</v>
      </c>
      <c r="J1916" s="382" t="s">
        <v>2324</v>
      </c>
      <c r="K1916" s="382" t="s">
        <v>101</v>
      </c>
    </row>
    <row r="1917" spans="1:12">
      <c r="A1917" s="382" t="s">
        <v>5706</v>
      </c>
      <c r="B1917" s="382" t="s">
        <v>5707</v>
      </c>
      <c r="C1917" s="382" t="s">
        <v>101</v>
      </c>
      <c r="D1917" s="382">
        <v>60</v>
      </c>
      <c r="F1917" s="383" t="s">
        <v>13</v>
      </c>
      <c r="G1917" s="382" t="s">
        <v>2323</v>
      </c>
      <c r="H1917" s="382" t="s">
        <v>2323</v>
      </c>
      <c r="I1917" s="382" t="s">
        <v>2319</v>
      </c>
      <c r="J1917" s="382" t="s">
        <v>2324</v>
      </c>
      <c r="K1917" s="382" t="s">
        <v>101</v>
      </c>
    </row>
    <row r="1918" spans="1:12">
      <c r="A1918" s="382" t="s">
        <v>5708</v>
      </c>
      <c r="B1918" s="382" t="s">
        <v>5709</v>
      </c>
      <c r="C1918" s="382" t="s">
        <v>1253</v>
      </c>
      <c r="D1918" s="382">
        <v>60</v>
      </c>
      <c r="F1918" s="383" t="s">
        <v>13</v>
      </c>
      <c r="G1918" s="382" t="s">
        <v>2323</v>
      </c>
      <c r="H1918" s="382" t="s">
        <v>2323</v>
      </c>
      <c r="I1918" s="382" t="s">
        <v>2319</v>
      </c>
      <c r="J1918" s="382" t="s">
        <v>2324</v>
      </c>
      <c r="K1918" s="382" t="s">
        <v>1253</v>
      </c>
    </row>
    <row r="1919" spans="1:12">
      <c r="A1919" s="382" t="s">
        <v>2212</v>
      </c>
      <c r="B1919" s="382" t="s">
        <v>2213</v>
      </c>
      <c r="C1919" s="382" t="s">
        <v>1846</v>
      </c>
      <c r="D1919" s="382" t="s">
        <v>594</v>
      </c>
      <c r="F1919" s="383" t="s">
        <v>13</v>
      </c>
      <c r="G1919" s="382" t="s">
        <v>2323</v>
      </c>
      <c r="H1919" s="382" t="s">
        <v>2323</v>
      </c>
      <c r="I1919" s="382" t="s">
        <v>2319</v>
      </c>
      <c r="J1919" s="382" t="s">
        <v>2324</v>
      </c>
      <c r="K1919" s="382" t="s">
        <v>1846</v>
      </c>
    </row>
    <row r="1920" spans="1:12">
      <c r="A1920" s="382" t="s">
        <v>5710</v>
      </c>
      <c r="B1920" s="382" t="s">
        <v>5711</v>
      </c>
      <c r="C1920" s="382" t="s">
        <v>1846</v>
      </c>
      <c r="D1920" s="382">
        <v>60</v>
      </c>
      <c r="E1920" s="382" t="s">
        <v>2367</v>
      </c>
      <c r="F1920" s="383" t="s">
        <v>24</v>
      </c>
      <c r="G1920" s="382" t="s">
        <v>2319</v>
      </c>
      <c r="H1920" s="382" t="s">
        <v>2323</v>
      </c>
      <c r="I1920" s="382" t="s">
        <v>2319</v>
      </c>
      <c r="J1920" s="382" t="s">
        <v>2324</v>
      </c>
      <c r="K1920" s="382" t="s">
        <v>957</v>
      </c>
      <c r="L1920" s="384">
        <v>43278</v>
      </c>
    </row>
    <row r="1921" spans="1:12">
      <c r="A1921" s="382" t="s">
        <v>5712</v>
      </c>
      <c r="B1921" s="382" t="s">
        <v>5713</v>
      </c>
      <c r="C1921" s="382" t="s">
        <v>32</v>
      </c>
      <c r="D1921" s="382">
        <v>90</v>
      </c>
      <c r="F1921" s="383" t="s">
        <v>13</v>
      </c>
      <c r="G1921" s="382" t="s">
        <v>2323</v>
      </c>
      <c r="H1921" s="382" t="s">
        <v>2323</v>
      </c>
      <c r="I1921" s="382" t="s">
        <v>2319</v>
      </c>
      <c r="J1921" s="382" t="s">
        <v>2324</v>
      </c>
      <c r="K1921" s="382" t="s">
        <v>32</v>
      </c>
    </row>
    <row r="1922" spans="1:12">
      <c r="A1922" s="382" t="s">
        <v>329</v>
      </c>
      <c r="B1922" s="382" t="s">
        <v>330</v>
      </c>
      <c r="C1922" s="382" t="s">
        <v>101</v>
      </c>
      <c r="D1922" s="382">
        <v>60</v>
      </c>
      <c r="F1922" s="383" t="s">
        <v>13</v>
      </c>
      <c r="G1922" s="382" t="s">
        <v>2323</v>
      </c>
      <c r="H1922" s="382" t="s">
        <v>2323</v>
      </c>
      <c r="I1922" s="382" t="s">
        <v>2319</v>
      </c>
      <c r="J1922" s="382" t="s">
        <v>2324</v>
      </c>
      <c r="K1922" s="382" t="s">
        <v>101</v>
      </c>
    </row>
    <row r="1923" spans="1:12">
      <c r="A1923" s="382" t="s">
        <v>5714</v>
      </c>
      <c r="B1923" s="382" t="s">
        <v>5715</v>
      </c>
      <c r="C1923" s="382" t="s">
        <v>810</v>
      </c>
      <c r="D1923" s="382">
        <v>90</v>
      </c>
      <c r="F1923" s="383" t="s">
        <v>13</v>
      </c>
      <c r="G1923" s="382" t="s">
        <v>2323</v>
      </c>
      <c r="H1923" s="382" t="s">
        <v>2323</v>
      </c>
      <c r="I1923" s="382" t="s">
        <v>2319</v>
      </c>
      <c r="J1923" s="382" t="s">
        <v>2324</v>
      </c>
      <c r="K1923" s="382" t="s">
        <v>810</v>
      </c>
    </row>
    <row r="1924" spans="1:12">
      <c r="A1924" s="382" t="s">
        <v>5716</v>
      </c>
      <c r="B1924" s="382" t="s">
        <v>5717</v>
      </c>
      <c r="C1924" s="382" t="s">
        <v>1621</v>
      </c>
      <c r="D1924" s="382">
        <v>60</v>
      </c>
      <c r="F1924" s="383" t="s">
        <v>13</v>
      </c>
      <c r="G1924" s="382" t="s">
        <v>2323</v>
      </c>
      <c r="H1924" s="382" t="s">
        <v>2323</v>
      </c>
      <c r="I1924" s="382" t="s">
        <v>2319</v>
      </c>
      <c r="J1924" s="382" t="s">
        <v>2324</v>
      </c>
      <c r="K1924" s="382" t="s">
        <v>1621</v>
      </c>
    </row>
    <row r="1925" spans="1:12">
      <c r="A1925" s="382" t="s">
        <v>5718</v>
      </c>
      <c r="B1925" s="382" t="s">
        <v>5719</v>
      </c>
      <c r="C1925" s="382" t="s">
        <v>1846</v>
      </c>
      <c r="D1925" s="382">
        <v>30</v>
      </c>
      <c r="F1925" s="383" t="s">
        <v>13</v>
      </c>
      <c r="G1925" s="382" t="s">
        <v>2323</v>
      </c>
      <c r="H1925" s="382" t="s">
        <v>2323</v>
      </c>
      <c r="I1925" s="382" t="s">
        <v>2323</v>
      </c>
      <c r="J1925" s="382" t="s">
        <v>2324</v>
      </c>
      <c r="K1925" s="382" t="s">
        <v>1846</v>
      </c>
      <c r="L1925" s="384">
        <v>43283</v>
      </c>
    </row>
    <row r="1926" spans="1:12">
      <c r="A1926" s="382" t="s">
        <v>5720</v>
      </c>
      <c r="B1926" s="382" t="s">
        <v>5721</v>
      </c>
      <c r="C1926" s="382" t="s">
        <v>27</v>
      </c>
      <c r="D1926" s="382">
        <v>90</v>
      </c>
      <c r="F1926" s="383" t="s">
        <v>13</v>
      </c>
      <c r="G1926" s="382" t="s">
        <v>2323</v>
      </c>
      <c r="H1926" s="382" t="s">
        <v>2323</v>
      </c>
      <c r="I1926" s="382" t="s">
        <v>2319</v>
      </c>
      <c r="J1926" s="382" t="s">
        <v>2324</v>
      </c>
      <c r="K1926" s="382" t="s">
        <v>27</v>
      </c>
    </row>
    <row r="1927" spans="1:12">
      <c r="A1927" s="382" t="s">
        <v>2216</v>
      </c>
      <c r="B1927" s="382" t="s">
        <v>2217</v>
      </c>
      <c r="C1927" s="382" t="s">
        <v>1846</v>
      </c>
      <c r="D1927" s="382" t="s">
        <v>132</v>
      </c>
      <c r="F1927" s="383" t="s">
        <v>13</v>
      </c>
      <c r="G1927" s="382" t="s">
        <v>2323</v>
      </c>
      <c r="H1927" s="382" t="s">
        <v>2323</v>
      </c>
      <c r="I1927" s="382" t="s">
        <v>2319</v>
      </c>
      <c r="J1927" s="382" t="s">
        <v>2324</v>
      </c>
      <c r="K1927" s="382" t="s">
        <v>1846</v>
      </c>
    </row>
    <row r="1928" spans="1:12">
      <c r="A1928" s="382" t="s">
        <v>5722</v>
      </c>
      <c r="B1928" s="382" t="s">
        <v>5723</v>
      </c>
      <c r="C1928" s="382" t="s">
        <v>354</v>
      </c>
      <c r="D1928" s="382">
        <v>30</v>
      </c>
      <c r="F1928" s="383" t="s">
        <v>13</v>
      </c>
      <c r="G1928" s="382" t="s">
        <v>2323</v>
      </c>
      <c r="H1928" s="382" t="s">
        <v>2323</v>
      </c>
      <c r="I1928" s="382" t="s">
        <v>2319</v>
      </c>
      <c r="J1928" s="382" t="s">
        <v>2324</v>
      </c>
      <c r="K1928" s="382" t="s">
        <v>354</v>
      </c>
    </row>
    <row r="1929" spans="1:12">
      <c r="A1929" s="382" t="s">
        <v>5724</v>
      </c>
      <c r="B1929" s="382" t="s">
        <v>5725</v>
      </c>
      <c r="C1929" s="382" t="s">
        <v>31</v>
      </c>
      <c r="D1929" s="382">
        <v>90</v>
      </c>
      <c r="F1929" s="383" t="s">
        <v>13</v>
      </c>
      <c r="G1929" s="382" t="s">
        <v>2323</v>
      </c>
      <c r="H1929" s="382" t="s">
        <v>2323</v>
      </c>
      <c r="I1929" s="382" t="s">
        <v>2319</v>
      </c>
      <c r="J1929" s="382" t="s">
        <v>2324</v>
      </c>
      <c r="K1929" s="382" t="s">
        <v>31</v>
      </c>
    </row>
    <row r="1930" spans="1:12">
      <c r="A1930" s="382" t="s">
        <v>5726</v>
      </c>
      <c r="B1930" s="382" t="s">
        <v>5727</v>
      </c>
      <c r="C1930" s="382" t="s">
        <v>2316</v>
      </c>
      <c r="D1930" s="382" t="s">
        <v>594</v>
      </c>
      <c r="K1930" s="382" t="s">
        <v>2316</v>
      </c>
    </row>
    <row r="1931" spans="1:12">
      <c r="A1931" s="382" t="s">
        <v>5728</v>
      </c>
      <c r="B1931" s="382" t="s">
        <v>5729</v>
      </c>
      <c r="C1931" s="382" t="s">
        <v>957</v>
      </c>
      <c r="D1931" s="382">
        <v>90</v>
      </c>
      <c r="F1931" s="383" t="s">
        <v>13</v>
      </c>
      <c r="G1931" s="382" t="s">
        <v>2323</v>
      </c>
      <c r="H1931" s="382" t="s">
        <v>2323</v>
      </c>
      <c r="I1931" s="382" t="s">
        <v>2319</v>
      </c>
      <c r="J1931" s="382" t="s">
        <v>2324</v>
      </c>
      <c r="K1931" s="382" t="s">
        <v>957</v>
      </c>
    </row>
    <row r="1932" spans="1:12">
      <c r="A1932" s="382" t="s">
        <v>5730</v>
      </c>
      <c r="B1932" s="382" t="s">
        <v>5731</v>
      </c>
      <c r="C1932" s="382" t="s">
        <v>27</v>
      </c>
      <c r="D1932" s="382">
        <v>60</v>
      </c>
      <c r="K1932" s="382" t="s">
        <v>27</v>
      </c>
    </row>
    <row r="1933" spans="1:12">
      <c r="A1933" s="382" t="s">
        <v>5732</v>
      </c>
      <c r="B1933" s="382" t="s">
        <v>5733</v>
      </c>
      <c r="C1933" s="382" t="s">
        <v>1621</v>
      </c>
      <c r="D1933" s="382">
        <v>60</v>
      </c>
      <c r="F1933" s="383" t="s">
        <v>13</v>
      </c>
      <c r="G1933" s="382" t="s">
        <v>2323</v>
      </c>
      <c r="H1933" s="382" t="s">
        <v>2323</v>
      </c>
      <c r="I1933" s="382" t="s">
        <v>2319</v>
      </c>
      <c r="J1933" s="382" t="s">
        <v>2324</v>
      </c>
      <c r="K1933" s="382" t="s">
        <v>1621</v>
      </c>
    </row>
    <row r="1934" spans="1:12">
      <c r="A1934" s="382" t="s">
        <v>5734</v>
      </c>
      <c r="B1934" s="382" t="s">
        <v>5735</v>
      </c>
      <c r="C1934" s="382" t="s">
        <v>5691</v>
      </c>
      <c r="D1934" s="382">
        <v>30</v>
      </c>
      <c r="F1934" s="383" t="s">
        <v>13</v>
      </c>
      <c r="G1934" s="382" t="s">
        <v>2323</v>
      </c>
      <c r="H1934" s="382" t="s">
        <v>2323</v>
      </c>
      <c r="I1934" s="382" t="s">
        <v>2319</v>
      </c>
      <c r="J1934" s="382" t="s">
        <v>2324</v>
      </c>
      <c r="K1934" s="382" t="s">
        <v>5691</v>
      </c>
    </row>
    <row r="1935" spans="1:12">
      <c r="A1935" s="382" t="s">
        <v>2220</v>
      </c>
      <c r="B1935" s="382" t="s">
        <v>2221</v>
      </c>
      <c r="C1935" s="382" t="s">
        <v>1846</v>
      </c>
      <c r="D1935" s="382" t="s">
        <v>594</v>
      </c>
      <c r="F1935" s="383" t="s">
        <v>13</v>
      </c>
      <c r="G1935" s="382" t="s">
        <v>2323</v>
      </c>
      <c r="H1935" s="382" t="s">
        <v>2323</v>
      </c>
      <c r="I1935" s="382" t="s">
        <v>2319</v>
      </c>
      <c r="J1935" s="382" t="s">
        <v>2324</v>
      </c>
      <c r="K1935" s="382" t="s">
        <v>1846</v>
      </c>
    </row>
    <row r="1936" spans="1:12">
      <c r="A1936" s="382" t="s">
        <v>1828</v>
      </c>
      <c r="B1936" s="382" t="s">
        <v>1829</v>
      </c>
      <c r="C1936" s="382" t="s">
        <v>1621</v>
      </c>
      <c r="D1936" s="382" t="s">
        <v>853</v>
      </c>
      <c r="F1936" s="383" t="s">
        <v>13</v>
      </c>
      <c r="G1936" s="382" t="s">
        <v>2323</v>
      </c>
      <c r="H1936" s="382" t="s">
        <v>2323</v>
      </c>
      <c r="I1936" s="382" t="s">
        <v>2319</v>
      </c>
      <c r="J1936" s="382" t="s">
        <v>2324</v>
      </c>
      <c r="K1936" s="382" t="s">
        <v>1621</v>
      </c>
    </row>
    <row r="1937" spans="1:12">
      <c r="A1937" s="382" t="s">
        <v>5736</v>
      </c>
      <c r="B1937" s="382" t="s">
        <v>5737</v>
      </c>
      <c r="C1937" s="382" t="s">
        <v>1621</v>
      </c>
      <c r="D1937" s="382">
        <v>60</v>
      </c>
      <c r="F1937" s="383" t="s">
        <v>13</v>
      </c>
      <c r="G1937" s="382" t="s">
        <v>2323</v>
      </c>
      <c r="H1937" s="382" t="s">
        <v>2323</v>
      </c>
      <c r="I1937" s="382" t="s">
        <v>2319</v>
      </c>
      <c r="J1937" s="382" t="s">
        <v>2324</v>
      </c>
      <c r="K1937" s="382" t="s">
        <v>1621</v>
      </c>
      <c r="L1937" s="384">
        <v>43282</v>
      </c>
    </row>
    <row r="1938" spans="1:12">
      <c r="A1938" s="382" t="s">
        <v>5738</v>
      </c>
      <c r="B1938" s="382" t="s">
        <v>5739</v>
      </c>
      <c r="C1938" s="382" t="s">
        <v>1323</v>
      </c>
      <c r="D1938" s="382">
        <v>60</v>
      </c>
      <c r="F1938" s="383" t="s">
        <v>13</v>
      </c>
      <c r="G1938" s="382" t="s">
        <v>2323</v>
      </c>
      <c r="H1938" s="382" t="s">
        <v>2323</v>
      </c>
      <c r="I1938" s="382" t="s">
        <v>2319</v>
      </c>
      <c r="J1938" s="382" t="s">
        <v>2324</v>
      </c>
      <c r="K1938" s="382" t="s">
        <v>1323</v>
      </c>
    </row>
    <row r="1939" spans="1:12">
      <c r="A1939" s="382" t="s">
        <v>5740</v>
      </c>
      <c r="B1939" s="382" t="s">
        <v>5741</v>
      </c>
      <c r="C1939" s="382" t="s">
        <v>810</v>
      </c>
      <c r="D1939" s="382">
        <v>120</v>
      </c>
      <c r="K1939" s="382" t="s">
        <v>810</v>
      </c>
    </row>
    <row r="1940" spans="1:12">
      <c r="A1940" s="382" t="s">
        <v>1571</v>
      </c>
      <c r="B1940" s="382" t="s">
        <v>1572</v>
      </c>
      <c r="C1940" s="382" t="s">
        <v>27</v>
      </c>
      <c r="D1940" s="382" t="s">
        <v>594</v>
      </c>
      <c r="E1940" s="382" t="s">
        <v>24</v>
      </c>
      <c r="F1940" s="383" t="s">
        <v>24</v>
      </c>
      <c r="G1940" s="382" t="s">
        <v>2319</v>
      </c>
      <c r="H1940" s="382" t="s">
        <v>2323</v>
      </c>
      <c r="I1940" s="382" t="s">
        <v>2319</v>
      </c>
      <c r="J1940" s="382" t="s">
        <v>2324</v>
      </c>
      <c r="K1940" s="382" t="s">
        <v>27</v>
      </c>
    </row>
    <row r="1941" spans="1:12">
      <c r="A1941" s="382" t="s">
        <v>395</v>
      </c>
      <c r="B1941" s="382" t="s">
        <v>396</v>
      </c>
      <c r="C1941" s="382" t="s">
        <v>354</v>
      </c>
      <c r="D1941" s="382">
        <v>30</v>
      </c>
      <c r="F1941" s="383" t="s">
        <v>13</v>
      </c>
      <c r="G1941" s="382" t="s">
        <v>2323</v>
      </c>
      <c r="H1941" s="382" t="s">
        <v>2323</v>
      </c>
      <c r="I1941" s="382" t="s">
        <v>2319</v>
      </c>
      <c r="J1941" s="382" t="s">
        <v>2324</v>
      </c>
      <c r="K1941" s="382" t="s">
        <v>354</v>
      </c>
    </row>
    <row r="1942" spans="1:12">
      <c r="A1942" s="382" t="s">
        <v>2224</v>
      </c>
      <c r="B1942" s="382" t="s">
        <v>2225</v>
      </c>
      <c r="C1942" s="382" t="s">
        <v>1846</v>
      </c>
      <c r="D1942" s="382">
        <v>30</v>
      </c>
      <c r="F1942" s="383" t="s">
        <v>13</v>
      </c>
      <c r="G1942" s="382" t="s">
        <v>2323</v>
      </c>
      <c r="H1942" s="382" t="s">
        <v>2323</v>
      </c>
      <c r="I1942" s="382" t="s">
        <v>2319</v>
      </c>
      <c r="J1942" s="382" t="s">
        <v>2324</v>
      </c>
      <c r="K1942" s="382" t="s">
        <v>1846</v>
      </c>
    </row>
    <row r="1943" spans="1:12">
      <c r="A1943" s="382" t="s">
        <v>5742</v>
      </c>
      <c r="B1943" s="382" t="s">
        <v>5743</v>
      </c>
      <c r="C1943" s="382" t="s">
        <v>957</v>
      </c>
      <c r="D1943" s="382">
        <v>30</v>
      </c>
      <c r="F1943" s="383" t="s">
        <v>13</v>
      </c>
      <c r="G1943" s="382" t="s">
        <v>2323</v>
      </c>
      <c r="H1943" s="382" t="s">
        <v>2323</v>
      </c>
      <c r="I1943" s="382" t="s">
        <v>2319</v>
      </c>
      <c r="J1943" s="382" t="s">
        <v>2324</v>
      </c>
      <c r="K1943" s="382" t="s">
        <v>957</v>
      </c>
    </row>
    <row r="1944" spans="1:12">
      <c r="A1944" s="382" t="s">
        <v>5744</v>
      </c>
      <c r="B1944" s="382" t="s">
        <v>5745</v>
      </c>
      <c r="C1944" s="382" t="s">
        <v>2773</v>
      </c>
      <c r="D1944" s="382">
        <v>90</v>
      </c>
      <c r="F1944" s="383" t="s">
        <v>2318</v>
      </c>
      <c r="G1944" s="382" t="s">
        <v>2319</v>
      </c>
      <c r="H1944" s="382" t="s">
        <v>2323</v>
      </c>
      <c r="I1944" s="382" t="s">
        <v>2319</v>
      </c>
      <c r="J1944" s="382" t="s">
        <v>2320</v>
      </c>
      <c r="K1944" s="382" t="s">
        <v>2773</v>
      </c>
    </row>
    <row r="1945" spans="1:12">
      <c r="A1945" s="382" t="s">
        <v>5746</v>
      </c>
      <c r="B1945" s="382" t="s">
        <v>5747</v>
      </c>
      <c r="C1945" s="382" t="s">
        <v>101</v>
      </c>
      <c r="D1945" s="382">
        <v>30</v>
      </c>
      <c r="F1945" s="383" t="s">
        <v>13</v>
      </c>
      <c r="G1945" s="382" t="s">
        <v>2323</v>
      </c>
      <c r="H1945" s="382" t="s">
        <v>2323</v>
      </c>
      <c r="I1945" s="382" t="s">
        <v>2319</v>
      </c>
      <c r="J1945" s="382" t="s">
        <v>2324</v>
      </c>
      <c r="K1945" s="382" t="s">
        <v>101</v>
      </c>
    </row>
    <row r="1946" spans="1:12">
      <c r="A1946" s="382" t="s">
        <v>5748</v>
      </c>
      <c r="B1946" s="382" t="s">
        <v>5749</v>
      </c>
      <c r="C1946" s="382" t="s">
        <v>1323</v>
      </c>
      <c r="D1946" s="382">
        <v>60</v>
      </c>
      <c r="F1946" s="383" t="s">
        <v>13</v>
      </c>
      <c r="G1946" s="382" t="s">
        <v>2323</v>
      </c>
      <c r="H1946" s="382" t="s">
        <v>2323</v>
      </c>
      <c r="I1946" s="382" t="s">
        <v>2319</v>
      </c>
      <c r="J1946" s="382" t="s">
        <v>2324</v>
      </c>
      <c r="K1946" s="382" t="s">
        <v>1323</v>
      </c>
    </row>
    <row r="1947" spans="1:12">
      <c r="A1947" s="382" t="s">
        <v>5750</v>
      </c>
      <c r="B1947" s="382" t="s">
        <v>5751</v>
      </c>
      <c r="C1947" s="382" t="s">
        <v>1621</v>
      </c>
      <c r="D1947" s="382">
        <v>30</v>
      </c>
      <c r="F1947" s="383" t="s">
        <v>13</v>
      </c>
      <c r="G1947" s="382" t="s">
        <v>2323</v>
      </c>
      <c r="H1947" s="382" t="s">
        <v>2323</v>
      </c>
      <c r="I1947" s="382" t="s">
        <v>2319</v>
      </c>
      <c r="J1947" s="382" t="s">
        <v>2324</v>
      </c>
      <c r="K1947" s="382" t="s">
        <v>1621</v>
      </c>
    </row>
    <row r="1948" spans="1:12">
      <c r="A1948" s="382" t="s">
        <v>334</v>
      </c>
      <c r="B1948" s="382" t="s">
        <v>335</v>
      </c>
      <c r="C1948" s="382" t="s">
        <v>101</v>
      </c>
      <c r="D1948" s="382">
        <v>30</v>
      </c>
      <c r="F1948" s="383" t="s">
        <v>13</v>
      </c>
      <c r="G1948" s="382" t="s">
        <v>2323</v>
      </c>
      <c r="H1948" s="382" t="s">
        <v>2323</v>
      </c>
      <c r="I1948" s="382" t="s">
        <v>2319</v>
      </c>
      <c r="J1948" s="382" t="s">
        <v>2324</v>
      </c>
      <c r="K1948" s="382" t="s">
        <v>101</v>
      </c>
    </row>
    <row r="1949" spans="1:12">
      <c r="A1949" s="382" t="s">
        <v>1575</v>
      </c>
      <c r="B1949" s="382" t="s">
        <v>1576</v>
      </c>
      <c r="C1949" s="382" t="s">
        <v>27</v>
      </c>
      <c r="D1949" s="382" t="s">
        <v>594</v>
      </c>
      <c r="F1949" s="383" t="s">
        <v>13</v>
      </c>
      <c r="G1949" s="382" t="s">
        <v>2323</v>
      </c>
      <c r="H1949" s="382" t="s">
        <v>2323</v>
      </c>
      <c r="I1949" s="382" t="s">
        <v>2319</v>
      </c>
      <c r="J1949" s="382" t="s">
        <v>2324</v>
      </c>
      <c r="K1949" s="382" t="s">
        <v>27</v>
      </c>
    </row>
    <row r="1950" spans="1:12">
      <c r="A1950" s="382" t="s">
        <v>2230</v>
      </c>
      <c r="B1950" s="382" t="s">
        <v>2231</v>
      </c>
      <c r="C1950" s="382" t="s">
        <v>1846</v>
      </c>
      <c r="D1950" s="382" t="s">
        <v>594</v>
      </c>
      <c r="F1950" s="383" t="s">
        <v>13</v>
      </c>
      <c r="G1950" s="382" t="s">
        <v>2323</v>
      </c>
      <c r="H1950" s="382" t="s">
        <v>2323</v>
      </c>
      <c r="I1950" s="382" t="s">
        <v>2319</v>
      </c>
      <c r="J1950" s="382" t="s">
        <v>2324</v>
      </c>
      <c r="K1950" s="382" t="s">
        <v>1846</v>
      </c>
    </row>
    <row r="1951" spans="1:12">
      <c r="A1951" s="382" t="s">
        <v>5752</v>
      </c>
      <c r="B1951" s="382" t="s">
        <v>5753</v>
      </c>
      <c r="C1951" s="382" t="s">
        <v>957</v>
      </c>
      <c r="D1951" s="382" t="s">
        <v>220</v>
      </c>
      <c r="F1951" s="383" t="s">
        <v>13</v>
      </c>
      <c r="G1951" s="382" t="s">
        <v>2323</v>
      </c>
      <c r="H1951" s="382" t="s">
        <v>2323</v>
      </c>
      <c r="I1951" s="382" t="s">
        <v>2319</v>
      </c>
      <c r="J1951" s="382" t="s">
        <v>2324</v>
      </c>
      <c r="K1951" s="382" t="s">
        <v>957</v>
      </c>
    </row>
    <row r="1952" spans="1:12">
      <c r="A1952" s="382" t="s">
        <v>5754</v>
      </c>
      <c r="B1952" s="382" t="s">
        <v>5755</v>
      </c>
      <c r="C1952" s="382" t="s">
        <v>957</v>
      </c>
      <c r="D1952" s="382" t="s">
        <v>220</v>
      </c>
      <c r="F1952" s="383" t="s">
        <v>13</v>
      </c>
      <c r="G1952" s="382" t="s">
        <v>2323</v>
      </c>
      <c r="H1952" s="382" t="s">
        <v>2323</v>
      </c>
      <c r="I1952" s="382" t="s">
        <v>2319</v>
      </c>
      <c r="J1952" s="382" t="s">
        <v>2324</v>
      </c>
      <c r="K1952" s="382" t="s">
        <v>957</v>
      </c>
    </row>
    <row r="1953" spans="1:11">
      <c r="A1953" s="382" t="s">
        <v>1579</v>
      </c>
      <c r="B1953" s="382" t="s">
        <v>1580</v>
      </c>
      <c r="C1953" s="382" t="s">
        <v>27</v>
      </c>
      <c r="D1953" s="382" t="s">
        <v>352</v>
      </c>
      <c r="F1953" s="383" t="s">
        <v>13</v>
      </c>
      <c r="G1953" s="382" t="s">
        <v>2323</v>
      </c>
      <c r="H1953" s="382" t="s">
        <v>2323</v>
      </c>
      <c r="I1953" s="382" t="s">
        <v>2319</v>
      </c>
      <c r="J1953" s="382" t="s">
        <v>2320</v>
      </c>
      <c r="K1953" s="382" t="s">
        <v>27</v>
      </c>
    </row>
    <row r="1954" spans="1:11">
      <c r="A1954" s="382" t="s">
        <v>1308</v>
      </c>
      <c r="B1954" s="382" t="s">
        <v>1309</v>
      </c>
      <c r="C1954" s="382" t="s">
        <v>1253</v>
      </c>
      <c r="D1954" s="382">
        <v>30</v>
      </c>
      <c r="F1954" s="383" t="s">
        <v>13</v>
      </c>
      <c r="G1954" s="382" t="s">
        <v>2323</v>
      </c>
      <c r="H1954" s="382" t="s">
        <v>2323</v>
      </c>
      <c r="I1954" s="382" t="s">
        <v>2319</v>
      </c>
      <c r="J1954" s="382" t="s">
        <v>2324</v>
      </c>
      <c r="K1954" s="382" t="s">
        <v>1253</v>
      </c>
    </row>
    <row r="1955" spans="1:11">
      <c r="A1955" s="382" t="s">
        <v>5756</v>
      </c>
      <c r="B1955" s="382" t="s">
        <v>5757</v>
      </c>
      <c r="C1955" s="382" t="s">
        <v>1323</v>
      </c>
      <c r="D1955" s="382">
        <v>60</v>
      </c>
      <c r="E1955" s="382" t="s">
        <v>17</v>
      </c>
      <c r="F1955" s="383" t="s">
        <v>17</v>
      </c>
      <c r="G1955" s="382" t="s">
        <v>2319</v>
      </c>
      <c r="H1955" s="382" t="s">
        <v>2323</v>
      </c>
      <c r="I1955" s="382" t="s">
        <v>2319</v>
      </c>
      <c r="J1955" s="382" t="s">
        <v>2324</v>
      </c>
      <c r="K1955" s="382" t="s">
        <v>1323</v>
      </c>
    </row>
    <row r="1956" spans="1:11">
      <c r="A1956" s="382" t="s">
        <v>5758</v>
      </c>
      <c r="B1956" s="382" t="s">
        <v>5759</v>
      </c>
      <c r="C1956" s="382" t="s">
        <v>101</v>
      </c>
      <c r="D1956" s="382">
        <v>60</v>
      </c>
      <c r="F1956" s="383" t="s">
        <v>13</v>
      </c>
      <c r="G1956" s="382" t="s">
        <v>2323</v>
      </c>
      <c r="H1956" s="382" t="s">
        <v>2323</v>
      </c>
      <c r="I1956" s="382" t="s">
        <v>2319</v>
      </c>
      <c r="J1956" s="382" t="s">
        <v>2324</v>
      </c>
      <c r="K1956" s="382" t="s">
        <v>101</v>
      </c>
    </row>
    <row r="1957" spans="1:11">
      <c r="A1957" s="382" t="s">
        <v>953</v>
      </c>
      <c r="B1957" s="382" t="s">
        <v>954</v>
      </c>
      <c r="C1957" s="382" t="s">
        <v>810</v>
      </c>
      <c r="D1957" s="382">
        <v>30</v>
      </c>
      <c r="F1957" s="383" t="s">
        <v>13</v>
      </c>
      <c r="G1957" s="382" t="s">
        <v>2323</v>
      </c>
      <c r="H1957" s="382" t="s">
        <v>2323</v>
      </c>
      <c r="I1957" s="382" t="s">
        <v>2319</v>
      </c>
      <c r="J1957" s="382" t="s">
        <v>2324</v>
      </c>
      <c r="K1957" s="382" t="s">
        <v>810</v>
      </c>
    </row>
    <row r="1958" spans="1:11">
      <c r="A1958" s="382" t="s">
        <v>5760</v>
      </c>
      <c r="B1958" s="382" t="s">
        <v>5761</v>
      </c>
      <c r="C1958" s="382" t="s">
        <v>1323</v>
      </c>
      <c r="D1958" s="382">
        <v>60</v>
      </c>
      <c r="F1958" s="383" t="s">
        <v>13</v>
      </c>
      <c r="G1958" s="382" t="s">
        <v>2323</v>
      </c>
      <c r="H1958" s="382" t="s">
        <v>2323</v>
      </c>
      <c r="I1958" s="382" t="s">
        <v>2319</v>
      </c>
      <c r="J1958" s="382" t="s">
        <v>2324</v>
      </c>
      <c r="K1958" s="382" t="s">
        <v>1323</v>
      </c>
    </row>
    <row r="1959" spans="1:11">
      <c r="A1959" s="382" t="s">
        <v>5762</v>
      </c>
      <c r="B1959" s="382" t="s">
        <v>5763</v>
      </c>
      <c r="C1959" s="382" t="s">
        <v>1621</v>
      </c>
      <c r="D1959" s="382">
        <v>30</v>
      </c>
      <c r="F1959" s="383" t="s">
        <v>13</v>
      </c>
      <c r="G1959" s="382" t="s">
        <v>2323</v>
      </c>
      <c r="H1959" s="382" t="s">
        <v>2323</v>
      </c>
      <c r="I1959" s="382" t="s">
        <v>2319</v>
      </c>
      <c r="J1959" s="382" t="s">
        <v>2324</v>
      </c>
      <c r="K1959" s="382" t="s">
        <v>1621</v>
      </c>
    </row>
    <row r="1960" spans="1:11">
      <c r="A1960" s="382" t="s">
        <v>5764</v>
      </c>
      <c r="B1960" s="382" t="s">
        <v>5765</v>
      </c>
      <c r="C1960" s="382" t="s">
        <v>957</v>
      </c>
      <c r="D1960" s="382" t="s">
        <v>220</v>
      </c>
      <c r="K1960" s="382" t="s">
        <v>957</v>
      </c>
    </row>
    <row r="1961" spans="1:11">
      <c r="A1961" s="382" t="s">
        <v>585</v>
      </c>
      <c r="B1961" s="382" t="s">
        <v>586</v>
      </c>
      <c r="C1961" s="382" t="s">
        <v>544</v>
      </c>
      <c r="D1961" s="382" t="s">
        <v>132</v>
      </c>
      <c r="F1961" s="383" t="s">
        <v>13</v>
      </c>
      <c r="G1961" s="382" t="s">
        <v>2323</v>
      </c>
      <c r="H1961" s="382" t="s">
        <v>2323</v>
      </c>
      <c r="I1961" s="382" t="s">
        <v>2319</v>
      </c>
      <c r="J1961" s="382" t="s">
        <v>2324</v>
      </c>
      <c r="K1961" s="382" t="s">
        <v>544</v>
      </c>
    </row>
    <row r="1962" spans="1:11">
      <c r="A1962" s="382" t="s">
        <v>1541</v>
      </c>
      <c r="B1962" s="382" t="s">
        <v>1542</v>
      </c>
      <c r="C1962" s="382" t="s">
        <v>31</v>
      </c>
      <c r="D1962" s="382">
        <v>30</v>
      </c>
      <c r="F1962" s="383" t="s">
        <v>13</v>
      </c>
      <c r="G1962" s="382" t="s">
        <v>2323</v>
      </c>
      <c r="H1962" s="382" t="s">
        <v>2323</v>
      </c>
      <c r="I1962" s="382" t="s">
        <v>2319</v>
      </c>
      <c r="J1962" s="382" t="s">
        <v>2324</v>
      </c>
      <c r="K1962" s="382" t="s">
        <v>31</v>
      </c>
    </row>
    <row r="1963" spans="1:11">
      <c r="A1963" s="382" t="s">
        <v>5766</v>
      </c>
      <c r="B1963" s="382" t="s">
        <v>5767</v>
      </c>
      <c r="C1963" s="382" t="s">
        <v>31</v>
      </c>
      <c r="D1963" s="382">
        <v>90</v>
      </c>
      <c r="F1963" s="383" t="s">
        <v>13</v>
      </c>
      <c r="G1963" s="382" t="s">
        <v>2323</v>
      </c>
      <c r="H1963" s="382" t="s">
        <v>2323</v>
      </c>
      <c r="I1963" s="382" t="s">
        <v>2319</v>
      </c>
      <c r="J1963" s="382" t="s">
        <v>2324</v>
      </c>
      <c r="K1963" s="382" t="s">
        <v>31</v>
      </c>
    </row>
    <row r="1964" spans="1:11">
      <c r="A1964" s="382" t="s">
        <v>5768</v>
      </c>
      <c r="B1964" s="382" t="s">
        <v>5769</v>
      </c>
      <c r="C1964" s="382" t="s">
        <v>1621</v>
      </c>
      <c r="D1964" s="382" t="s">
        <v>853</v>
      </c>
      <c r="F1964" s="383" t="s">
        <v>13</v>
      </c>
      <c r="G1964" s="382" t="s">
        <v>2323</v>
      </c>
      <c r="H1964" s="382" t="s">
        <v>2323</v>
      </c>
      <c r="I1964" s="382" t="s">
        <v>2319</v>
      </c>
      <c r="J1964" s="382" t="s">
        <v>2324</v>
      </c>
      <c r="K1964" s="382" t="s">
        <v>1621</v>
      </c>
    </row>
    <row r="1965" spans="1:11">
      <c r="A1965" s="382" t="s">
        <v>5770</v>
      </c>
      <c r="B1965" s="382" t="s">
        <v>5771</v>
      </c>
      <c r="C1965" s="382" t="s">
        <v>1846</v>
      </c>
      <c r="D1965" s="382">
        <v>60</v>
      </c>
      <c r="F1965" s="383" t="s">
        <v>13</v>
      </c>
      <c r="G1965" s="382" t="s">
        <v>2323</v>
      </c>
      <c r="H1965" s="382" t="s">
        <v>2323</v>
      </c>
      <c r="I1965" s="382" t="s">
        <v>2319</v>
      </c>
      <c r="J1965" s="382" t="s">
        <v>2324</v>
      </c>
      <c r="K1965" s="382" t="s">
        <v>1846</v>
      </c>
    </row>
    <row r="1966" spans="1:11">
      <c r="A1966" s="382" t="s">
        <v>5772</v>
      </c>
      <c r="B1966" s="382" t="s">
        <v>5773</v>
      </c>
      <c r="C1966" s="382" t="s">
        <v>31</v>
      </c>
      <c r="D1966" s="382">
        <v>90</v>
      </c>
      <c r="F1966" s="383" t="s">
        <v>13</v>
      </c>
      <c r="G1966" s="382" t="s">
        <v>2323</v>
      </c>
      <c r="H1966" s="382" t="s">
        <v>2323</v>
      </c>
      <c r="I1966" s="382" t="s">
        <v>2319</v>
      </c>
      <c r="J1966" s="382" t="s">
        <v>2324</v>
      </c>
      <c r="K1966" s="382" t="s">
        <v>31</v>
      </c>
    </row>
    <row r="1967" spans="1:11">
      <c r="A1967" s="382" t="s">
        <v>5774</v>
      </c>
      <c r="B1967" s="382" t="s">
        <v>5775</v>
      </c>
      <c r="C1967" s="382" t="s">
        <v>1323</v>
      </c>
      <c r="D1967" s="382">
        <v>60</v>
      </c>
      <c r="K1967" s="382" t="s">
        <v>1323</v>
      </c>
    </row>
    <row r="1968" spans="1:11">
      <c r="A1968" s="382" t="s">
        <v>5776</v>
      </c>
      <c r="B1968" s="382" t="s">
        <v>5777</v>
      </c>
      <c r="C1968" s="382" t="s">
        <v>1621</v>
      </c>
      <c r="D1968" s="382">
        <v>60</v>
      </c>
      <c r="F1968" s="383" t="s">
        <v>13</v>
      </c>
      <c r="G1968" s="382" t="s">
        <v>2323</v>
      </c>
      <c r="H1968" s="382" t="s">
        <v>2323</v>
      </c>
      <c r="I1968" s="382" t="s">
        <v>2319</v>
      </c>
      <c r="J1968" s="382" t="s">
        <v>2324</v>
      </c>
      <c r="K1968" s="382" t="s">
        <v>1621</v>
      </c>
    </row>
    <row r="1969" spans="1:11">
      <c r="A1969" s="382" t="s">
        <v>5778</v>
      </c>
      <c r="B1969" s="382" t="s">
        <v>5779</v>
      </c>
      <c r="C1969" s="382" t="s">
        <v>1253</v>
      </c>
      <c r="D1969" s="382">
        <v>30</v>
      </c>
      <c r="K1969" s="382" t="s">
        <v>1253</v>
      </c>
    </row>
    <row r="1970" spans="1:11">
      <c r="A1970" s="382" t="s">
        <v>5780</v>
      </c>
      <c r="B1970" s="382" t="s">
        <v>5781</v>
      </c>
      <c r="C1970" s="382" t="s">
        <v>1621</v>
      </c>
      <c r="D1970" s="382" t="s">
        <v>594</v>
      </c>
      <c r="K1970" s="382" t="s">
        <v>1621</v>
      </c>
    </row>
    <row r="1971" spans="1:11">
      <c r="A1971" s="382" t="s">
        <v>5782</v>
      </c>
      <c r="B1971" s="382" t="s">
        <v>5783</v>
      </c>
      <c r="C1971" s="382" t="s">
        <v>5784</v>
      </c>
      <c r="D1971" s="382">
        <v>30</v>
      </c>
      <c r="K1971" s="382" t="s">
        <v>5784</v>
      </c>
    </row>
    <row r="1972" spans="1:11">
      <c r="A1972" s="382" t="s">
        <v>5785</v>
      </c>
      <c r="B1972" s="382" t="s">
        <v>5786</v>
      </c>
      <c r="C1972" s="382" t="s">
        <v>1846</v>
      </c>
      <c r="D1972" s="382">
        <v>30</v>
      </c>
      <c r="K1972" s="382" t="s">
        <v>1846</v>
      </c>
    </row>
    <row r="1973" spans="1:11">
      <c r="A1973" s="382" t="s">
        <v>5787</v>
      </c>
      <c r="B1973" s="382" t="s">
        <v>5788</v>
      </c>
      <c r="C1973" s="382" t="s">
        <v>1133</v>
      </c>
      <c r="D1973" s="382">
        <v>120</v>
      </c>
      <c r="K1973" s="382" t="s">
        <v>1133</v>
      </c>
    </row>
    <row r="1974" spans="1:11">
      <c r="A1974" s="382" t="s">
        <v>5789</v>
      </c>
      <c r="B1974" s="382" t="s">
        <v>5790</v>
      </c>
      <c r="C1974" s="382" t="s">
        <v>1621</v>
      </c>
      <c r="D1974" s="382">
        <v>90</v>
      </c>
      <c r="E1974" s="382" t="s">
        <v>24</v>
      </c>
      <c r="F1974" s="383" t="s">
        <v>24</v>
      </c>
      <c r="G1974" s="382" t="s">
        <v>2319</v>
      </c>
      <c r="H1974" s="382" t="s">
        <v>2323</v>
      </c>
      <c r="I1974" s="382" t="s">
        <v>2319</v>
      </c>
      <c r="J1974" s="382" t="s">
        <v>2320</v>
      </c>
    </row>
    <row r="1975" spans="1:11">
      <c r="A1975" s="382" t="s">
        <v>5791</v>
      </c>
      <c r="B1975" s="382" t="s">
        <v>5792</v>
      </c>
      <c r="C1975" s="382" t="s">
        <v>31</v>
      </c>
      <c r="D1975" s="382">
        <v>30</v>
      </c>
      <c r="K1975" s="382" t="s">
        <v>31</v>
      </c>
    </row>
    <row r="1976" spans="1:11">
      <c r="A1976" s="382" t="s">
        <v>5793</v>
      </c>
      <c r="B1976" s="382" t="s">
        <v>5794</v>
      </c>
      <c r="C1976" s="382" t="s">
        <v>1846</v>
      </c>
      <c r="D1976" s="382" t="s">
        <v>594</v>
      </c>
      <c r="K1976" s="382" t="s">
        <v>1846</v>
      </c>
    </row>
    <row r="1977" spans="1:11">
      <c r="A1977" s="382" t="s">
        <v>5795</v>
      </c>
      <c r="B1977" s="382" t="s">
        <v>5796</v>
      </c>
      <c r="C1977" s="382" t="s">
        <v>31</v>
      </c>
      <c r="D1977" s="382">
        <v>30</v>
      </c>
    </row>
    <row r="1978" spans="1:11">
      <c r="A1978" s="382" t="s">
        <v>5797</v>
      </c>
      <c r="B1978" s="382" t="s">
        <v>5798</v>
      </c>
      <c r="C1978" s="382" t="s">
        <v>31</v>
      </c>
      <c r="D1978" s="382">
        <v>60</v>
      </c>
    </row>
    <row r="1979" spans="1:11">
      <c r="A1979" s="382" t="s">
        <v>5799</v>
      </c>
      <c r="B1979" s="382" t="s">
        <v>5800</v>
      </c>
      <c r="C1979" s="382" t="s">
        <v>1621</v>
      </c>
      <c r="D1979" s="382">
        <v>60</v>
      </c>
    </row>
    <row r="1980" spans="1:11">
      <c r="A1980" s="382" t="s">
        <v>5801</v>
      </c>
      <c r="B1980" s="382" t="s">
        <v>5802</v>
      </c>
      <c r="C1980" s="382" t="s">
        <v>1621</v>
      </c>
      <c r="D1980" s="382">
        <v>90</v>
      </c>
    </row>
    <row r="1981" spans="1:11">
      <c r="A1981" s="382" t="s">
        <v>5803</v>
      </c>
      <c r="B1981" s="382" t="s">
        <v>5804</v>
      </c>
      <c r="C1981" s="382" t="s">
        <v>1846</v>
      </c>
      <c r="D1981" s="382">
        <v>60</v>
      </c>
    </row>
    <row r="1982" spans="1:11">
      <c r="A1982" s="382" t="s">
        <v>5805</v>
      </c>
      <c r="B1982" s="382" t="s">
        <v>3742</v>
      </c>
      <c r="C1982" s="382" t="s">
        <v>957</v>
      </c>
      <c r="D1982" s="382" t="s">
        <v>220</v>
      </c>
    </row>
    <row r="1983" spans="1:11">
      <c r="A1983" s="382" t="s">
        <v>5806</v>
      </c>
      <c r="B1983" s="382" t="s">
        <v>5807</v>
      </c>
      <c r="C1983" s="382" t="s">
        <v>32</v>
      </c>
      <c r="D1983" s="382">
        <v>90</v>
      </c>
    </row>
    <row r="1984" spans="1:11">
      <c r="A1984" s="382" t="s">
        <v>5808</v>
      </c>
      <c r="B1984" s="382" t="s">
        <v>5809</v>
      </c>
      <c r="C1984" s="382" t="s">
        <v>1846</v>
      </c>
      <c r="D1984" s="382">
        <v>30</v>
      </c>
    </row>
    <row r="1985" spans="1:11">
      <c r="A1985" s="382" t="s">
        <v>5810</v>
      </c>
      <c r="B1985" s="382" t="s">
        <v>5811</v>
      </c>
      <c r="C1985" s="382" t="s">
        <v>590</v>
      </c>
      <c r="D1985" s="382">
        <v>75</v>
      </c>
    </row>
    <row r="1986" spans="1:11">
      <c r="A1986" s="382" t="s">
        <v>5812</v>
      </c>
      <c r="B1986" s="382" t="s">
        <v>5813</v>
      </c>
      <c r="C1986" s="382" t="s">
        <v>1846</v>
      </c>
      <c r="F1986" s="383" t="s">
        <v>13</v>
      </c>
      <c r="G1986" s="382" t="s">
        <v>2323</v>
      </c>
    </row>
    <row r="1987" spans="1:11">
      <c r="A1987" s="382" t="s">
        <v>5814</v>
      </c>
      <c r="B1987" s="382" t="s">
        <v>5815</v>
      </c>
      <c r="C1987" s="382" t="s">
        <v>1846</v>
      </c>
      <c r="F1987" s="383" t="s">
        <v>13</v>
      </c>
      <c r="G1987" s="382" t="s">
        <v>2323</v>
      </c>
    </row>
    <row r="1988" spans="1:11">
      <c r="A1988" s="382" t="s">
        <v>5816</v>
      </c>
      <c r="B1988" s="382" t="s">
        <v>5817</v>
      </c>
      <c r="C1988" s="382" t="s">
        <v>1846</v>
      </c>
      <c r="F1988" s="383" t="s">
        <v>13</v>
      </c>
      <c r="G1988" s="382" t="s">
        <v>2323</v>
      </c>
    </row>
    <row r="1989" spans="1:11">
      <c r="A1989" s="382" t="s">
        <v>5818</v>
      </c>
      <c r="B1989" s="382" t="s">
        <v>5819</v>
      </c>
      <c r="C1989" s="382" t="s">
        <v>1846</v>
      </c>
      <c r="F1989" s="383" t="s">
        <v>13</v>
      </c>
      <c r="G1989" s="382" t="s">
        <v>2323</v>
      </c>
    </row>
    <row r="1990" spans="1:11">
      <c r="A1990" s="382" t="s">
        <v>5820</v>
      </c>
      <c r="B1990" s="382" t="s">
        <v>5821</v>
      </c>
      <c r="C1990" s="382" t="s">
        <v>1846</v>
      </c>
      <c r="F1990" s="383" t="s">
        <v>13</v>
      </c>
      <c r="G1990" s="382" t="s">
        <v>2323</v>
      </c>
    </row>
    <row r="1991" spans="1:11">
      <c r="A1991" s="382" t="s">
        <v>5822</v>
      </c>
      <c r="B1991" s="382" t="s">
        <v>5823</v>
      </c>
      <c r="C1991" s="382" t="s">
        <v>1846</v>
      </c>
      <c r="F1991" s="383" t="s">
        <v>13</v>
      </c>
      <c r="G1991" s="382" t="s">
        <v>2323</v>
      </c>
    </row>
    <row r="1992" spans="1:11">
      <c r="A1992" s="382" t="s">
        <v>5824</v>
      </c>
      <c r="B1992" s="382" t="s">
        <v>5825</v>
      </c>
      <c r="C1992" s="382" t="s">
        <v>810</v>
      </c>
      <c r="F1992" s="383" t="s">
        <v>13</v>
      </c>
      <c r="G1992" s="382" t="s">
        <v>2323</v>
      </c>
    </row>
    <row r="1993" spans="1:11">
      <c r="A1993" s="382" t="s">
        <v>5826</v>
      </c>
      <c r="B1993" s="382" t="s">
        <v>5827</v>
      </c>
      <c r="C1993" s="382" t="s">
        <v>1846</v>
      </c>
      <c r="F1993" s="383" t="s">
        <v>13</v>
      </c>
      <c r="G1993" s="382" t="s">
        <v>2323</v>
      </c>
    </row>
    <row r="1994" spans="1:11">
      <c r="A1994" s="382" t="s">
        <v>5828</v>
      </c>
      <c r="B1994" s="382" t="s">
        <v>5829</v>
      </c>
      <c r="C1994" s="382" t="s">
        <v>1846</v>
      </c>
      <c r="F1994" s="383" t="s">
        <v>13</v>
      </c>
      <c r="G1994" s="382" t="s">
        <v>2323</v>
      </c>
    </row>
    <row r="1995" spans="1:11">
      <c r="A1995" s="382" t="s">
        <v>5830</v>
      </c>
      <c r="B1995" s="382" t="s">
        <v>5831</v>
      </c>
      <c r="C1995" s="382" t="s">
        <v>2585</v>
      </c>
      <c r="F1995" s="383" t="s">
        <v>13</v>
      </c>
      <c r="G1995" s="382" t="s">
        <v>2323</v>
      </c>
    </row>
    <row r="1996" spans="1:11">
      <c r="A1996" s="382" t="s">
        <v>5832</v>
      </c>
      <c r="B1996" s="382" t="s">
        <v>5833</v>
      </c>
      <c r="C1996" s="382" t="s">
        <v>957</v>
      </c>
      <c r="F1996" s="383" t="s">
        <v>13</v>
      </c>
      <c r="G1996" s="382" t="s">
        <v>2323</v>
      </c>
    </row>
    <row r="1997" spans="1:11">
      <c r="A1997" s="382" t="s">
        <v>5834</v>
      </c>
      <c r="B1997" s="382" t="s">
        <v>5833</v>
      </c>
      <c r="C1997" s="382" t="s">
        <v>957</v>
      </c>
      <c r="F1997" s="383" t="s">
        <v>13</v>
      </c>
      <c r="G1997" s="382" t="s">
        <v>2323</v>
      </c>
      <c r="H1997" s="382" t="s">
        <v>2319</v>
      </c>
      <c r="I1997" s="382" t="s">
        <v>2319</v>
      </c>
      <c r="J1997" s="382" t="s">
        <v>2324</v>
      </c>
      <c r="K1997" s="382" t="s">
        <v>1846</v>
      </c>
    </row>
    <row r="1998" spans="1:11">
      <c r="A1998" s="382" t="s">
        <v>5835</v>
      </c>
      <c r="B1998" s="382" t="s">
        <v>5836</v>
      </c>
      <c r="C1998" s="382" t="s">
        <v>1846</v>
      </c>
      <c r="F1998" s="383" t="s">
        <v>13</v>
      </c>
      <c r="G1998" s="382" t="s">
        <v>2323</v>
      </c>
    </row>
    <row r="1999" spans="1:11">
      <c r="A1999" s="382" t="s">
        <v>5837</v>
      </c>
      <c r="B1999" s="382" t="s">
        <v>5838</v>
      </c>
      <c r="C1999" s="382" t="s">
        <v>1846</v>
      </c>
      <c r="F1999" s="383" t="s">
        <v>13</v>
      </c>
      <c r="G1999" s="382" t="s">
        <v>2323</v>
      </c>
    </row>
    <row r="2000" spans="1:11">
      <c r="A2000" s="382" t="s">
        <v>5839</v>
      </c>
      <c r="B2000" s="382" t="s">
        <v>5840</v>
      </c>
      <c r="C2000" s="382" t="s">
        <v>1846</v>
      </c>
      <c r="F2000" s="383" t="s">
        <v>13</v>
      </c>
      <c r="G2000" s="382" t="s">
        <v>2323</v>
      </c>
    </row>
    <row r="2001" spans="1:7">
      <c r="A2001" s="382" t="s">
        <v>5841</v>
      </c>
      <c r="B2001" s="382" t="s">
        <v>5842</v>
      </c>
      <c r="C2001" s="382" t="s">
        <v>1846</v>
      </c>
      <c r="F2001" s="383" t="s">
        <v>13</v>
      </c>
      <c r="G2001" s="382" t="s">
        <v>2323</v>
      </c>
    </row>
    <row r="2002" spans="1:7">
      <c r="A2002" s="382" t="s">
        <v>5843</v>
      </c>
      <c r="B2002" s="382" t="s">
        <v>5815</v>
      </c>
      <c r="C2002" s="382" t="s">
        <v>1846</v>
      </c>
      <c r="F2002" s="383" t="s">
        <v>13</v>
      </c>
      <c r="G2002" s="382" t="s">
        <v>2323</v>
      </c>
    </row>
    <row r="2003" spans="1:7">
      <c r="A2003" s="382" t="s">
        <v>5844</v>
      </c>
      <c r="B2003" s="382" t="s">
        <v>5845</v>
      </c>
      <c r="C2003" s="382" t="s">
        <v>1846</v>
      </c>
      <c r="F2003" s="383" t="s">
        <v>13</v>
      </c>
      <c r="G2003" s="382" t="s">
        <v>2323</v>
      </c>
    </row>
    <row r="2004" spans="1:7">
      <c r="A2004" s="382" t="s">
        <v>5846</v>
      </c>
      <c r="B2004" s="382" t="s">
        <v>5847</v>
      </c>
      <c r="C2004" s="382" t="s">
        <v>810</v>
      </c>
      <c r="F2004" s="383" t="s">
        <v>13</v>
      </c>
      <c r="G2004" s="382" t="s">
        <v>2323</v>
      </c>
    </row>
    <row r="2005" spans="1:7">
      <c r="A2005" s="382" t="s">
        <v>5848</v>
      </c>
      <c r="B2005" s="382" t="s">
        <v>5849</v>
      </c>
      <c r="C2005" s="382" t="s">
        <v>2585</v>
      </c>
      <c r="F2005" s="383" t="s">
        <v>13</v>
      </c>
      <c r="G2005" s="382" t="s">
        <v>2323</v>
      </c>
    </row>
    <row r="2006" spans="1:7">
      <c r="A2006" s="382" t="s">
        <v>5850</v>
      </c>
      <c r="B2006" s="382" t="s">
        <v>5851</v>
      </c>
      <c r="C2006" s="382" t="s">
        <v>1846</v>
      </c>
      <c r="F2006" s="383" t="s">
        <v>13</v>
      </c>
      <c r="G2006" s="382" t="s">
        <v>2323</v>
      </c>
    </row>
    <row r="2007" spans="1:7">
      <c r="A2007" s="382" t="s">
        <v>5852</v>
      </c>
      <c r="B2007" s="382" t="s">
        <v>5853</v>
      </c>
      <c r="C2007" s="382" t="s">
        <v>5854</v>
      </c>
      <c r="F2007" s="383" t="s">
        <v>13</v>
      </c>
      <c r="G2007" s="382" t="s">
        <v>2323</v>
      </c>
    </row>
    <row r="2008" spans="1:7">
      <c r="A2008" s="382" t="s">
        <v>5855</v>
      </c>
      <c r="B2008" s="382" t="s">
        <v>5856</v>
      </c>
      <c r="C2008" s="382" t="s">
        <v>5854</v>
      </c>
      <c r="F2008" s="383" t="s">
        <v>13</v>
      </c>
      <c r="G2008" s="382" t="s">
        <v>2323</v>
      </c>
    </row>
    <row r="2009" spans="1:7">
      <c r="A2009" s="382" t="s">
        <v>5857</v>
      </c>
      <c r="B2009" s="382" t="s">
        <v>3691</v>
      </c>
      <c r="C2009" s="382" t="s">
        <v>2316</v>
      </c>
      <c r="F2009" s="383" t="s">
        <v>13</v>
      </c>
      <c r="G2009" s="382" t="s">
        <v>2323</v>
      </c>
    </row>
    <row r="2010" spans="1:7">
      <c r="A2010" s="382" t="s">
        <v>5858</v>
      </c>
      <c r="B2010" s="382" t="s">
        <v>5859</v>
      </c>
      <c r="C2010" s="382" t="s">
        <v>1621</v>
      </c>
      <c r="F2010" s="383" t="s">
        <v>13</v>
      </c>
      <c r="G2010" s="382" t="s">
        <v>2323</v>
      </c>
    </row>
    <row r="2011" spans="1:7">
      <c r="A2011" s="382" t="s">
        <v>5860</v>
      </c>
      <c r="B2011" s="382" t="s">
        <v>5861</v>
      </c>
      <c r="C2011" s="382" t="s">
        <v>957</v>
      </c>
      <c r="F2011" s="383" t="s">
        <v>13</v>
      </c>
      <c r="G2011" s="382" t="s">
        <v>2323</v>
      </c>
    </row>
    <row r="2012" spans="1:7">
      <c r="A2012" s="382" t="s">
        <v>5862</v>
      </c>
      <c r="B2012" s="382" t="s">
        <v>5863</v>
      </c>
      <c r="C2012" s="382" t="s">
        <v>1323</v>
      </c>
      <c r="F2012" s="383" t="s">
        <v>13</v>
      </c>
      <c r="G2012" s="382" t="s">
        <v>2323</v>
      </c>
    </row>
    <row r="2013" spans="1:7">
      <c r="A2013" s="382" t="s">
        <v>5864</v>
      </c>
      <c r="B2013" s="382" t="s">
        <v>5865</v>
      </c>
      <c r="C2013" s="382" t="s">
        <v>1846</v>
      </c>
      <c r="F2013" s="383" t="s">
        <v>13</v>
      </c>
      <c r="G2013" s="382" t="s">
        <v>2323</v>
      </c>
    </row>
    <row r="2014" spans="1:7">
      <c r="A2014" s="382" t="s">
        <v>5866</v>
      </c>
      <c r="B2014" s="382" t="s">
        <v>5867</v>
      </c>
      <c r="C2014" s="382" t="s">
        <v>101</v>
      </c>
      <c r="F2014" s="383" t="s">
        <v>13</v>
      </c>
      <c r="G2014" s="382" t="s">
        <v>2323</v>
      </c>
    </row>
    <row r="2015" spans="1:7">
      <c r="A2015" s="382" t="s">
        <v>5868</v>
      </c>
      <c r="B2015" s="382" t="s">
        <v>5869</v>
      </c>
      <c r="C2015" s="382" t="s">
        <v>1846</v>
      </c>
      <c r="F2015" s="383" t="s">
        <v>13</v>
      </c>
      <c r="G2015" s="382" t="s">
        <v>2323</v>
      </c>
    </row>
    <row r="2016" spans="1:7">
      <c r="A2016" s="382" t="s">
        <v>5870</v>
      </c>
      <c r="B2016" s="382" t="s">
        <v>5871</v>
      </c>
      <c r="C2016" s="382" t="s">
        <v>1846</v>
      </c>
      <c r="F2016" s="383" t="s">
        <v>13</v>
      </c>
      <c r="G2016" s="382" t="s">
        <v>2323</v>
      </c>
    </row>
    <row r="2017" spans="1:7">
      <c r="A2017" s="382" t="s">
        <v>5872</v>
      </c>
      <c r="B2017" s="382" t="s">
        <v>5873</v>
      </c>
      <c r="C2017" s="382" t="s">
        <v>1621</v>
      </c>
      <c r="F2017" s="383" t="s">
        <v>13</v>
      </c>
      <c r="G2017" s="382" t="s">
        <v>2323</v>
      </c>
    </row>
    <row r="2018" spans="1:7">
      <c r="A2018" s="382" t="s">
        <v>5874</v>
      </c>
      <c r="B2018" s="382" t="s">
        <v>5875</v>
      </c>
      <c r="C2018" s="382" t="s">
        <v>1846</v>
      </c>
      <c r="F2018" s="383" t="s">
        <v>13</v>
      </c>
      <c r="G2018" s="382" t="s">
        <v>2323</v>
      </c>
    </row>
    <row r="2019" spans="1:7">
      <c r="A2019" s="382" t="s">
        <v>5876</v>
      </c>
      <c r="B2019" s="382" t="s">
        <v>5877</v>
      </c>
      <c r="C2019" s="382" t="s">
        <v>2343</v>
      </c>
      <c r="F2019" s="383" t="s">
        <v>13</v>
      </c>
      <c r="G2019" s="382" t="s">
        <v>2323</v>
      </c>
    </row>
    <row r="2020" spans="1:7">
      <c r="A2020" s="382" t="s">
        <v>5878</v>
      </c>
      <c r="B2020" s="382" t="s">
        <v>5879</v>
      </c>
      <c r="C2020" s="382" t="s">
        <v>810</v>
      </c>
      <c r="F2020" s="383" t="s">
        <v>13</v>
      </c>
      <c r="G2020" s="382" t="s">
        <v>2323</v>
      </c>
    </row>
    <row r="2021" spans="1:7">
      <c r="A2021" s="382" t="s">
        <v>5880</v>
      </c>
      <c r="B2021" s="382" t="s">
        <v>5881</v>
      </c>
      <c r="C2021" s="382" t="s">
        <v>810</v>
      </c>
      <c r="F2021" s="383" t="s">
        <v>13</v>
      </c>
      <c r="G2021" s="382" t="s">
        <v>2323</v>
      </c>
    </row>
    <row r="2022" spans="1:7">
      <c r="A2022" s="382" t="s">
        <v>5882</v>
      </c>
      <c r="B2022" s="382" t="s">
        <v>5883</v>
      </c>
      <c r="C2022" s="382" t="s">
        <v>1846</v>
      </c>
      <c r="F2022" s="383" t="s">
        <v>13</v>
      </c>
      <c r="G2022" s="382" t="s">
        <v>2323</v>
      </c>
    </row>
    <row r="2023" spans="1:7">
      <c r="A2023" s="382" t="s">
        <v>5884</v>
      </c>
      <c r="B2023" s="382" t="s">
        <v>5885</v>
      </c>
      <c r="C2023" s="382" t="s">
        <v>810</v>
      </c>
      <c r="F2023" s="383" t="s">
        <v>13</v>
      </c>
      <c r="G2023" s="382" t="s">
        <v>2323</v>
      </c>
    </row>
    <row r="2024" spans="1:7">
      <c r="A2024" s="382" t="s">
        <v>5886</v>
      </c>
      <c r="B2024" s="382" t="s">
        <v>5887</v>
      </c>
      <c r="C2024" s="382" t="s">
        <v>1621</v>
      </c>
      <c r="F2024" s="383" t="s">
        <v>13</v>
      </c>
      <c r="G2024" s="382" t="s">
        <v>2323</v>
      </c>
    </row>
    <row r="2025" spans="1:7">
      <c r="A2025" s="382" t="s">
        <v>5888</v>
      </c>
      <c r="B2025" s="382" t="s">
        <v>5889</v>
      </c>
      <c r="C2025" s="382" t="s">
        <v>1621</v>
      </c>
      <c r="F2025" s="383" t="s">
        <v>13</v>
      </c>
      <c r="G2025" s="382" t="s">
        <v>2323</v>
      </c>
    </row>
    <row r="2026" spans="1:7">
      <c r="A2026" s="382" t="s">
        <v>5890</v>
      </c>
      <c r="B2026" s="382" t="s">
        <v>5891</v>
      </c>
      <c r="C2026" s="382" t="s">
        <v>810</v>
      </c>
      <c r="F2026" s="383" t="s">
        <v>13</v>
      </c>
      <c r="G2026" s="382" t="s">
        <v>2323</v>
      </c>
    </row>
    <row r="2027" spans="1:7">
      <c r="A2027" s="382" t="s">
        <v>5892</v>
      </c>
      <c r="B2027" s="382" t="s">
        <v>5893</v>
      </c>
      <c r="C2027" s="382" t="s">
        <v>590</v>
      </c>
      <c r="F2027" s="383" t="s">
        <v>13</v>
      </c>
      <c r="G2027" s="382" t="s">
        <v>2323</v>
      </c>
    </row>
    <row r="2028" spans="1:7">
      <c r="A2028" s="382" t="s">
        <v>5894</v>
      </c>
      <c r="B2028" s="382" t="s">
        <v>5895</v>
      </c>
      <c r="C2028" s="382" t="s">
        <v>1846</v>
      </c>
      <c r="F2028" s="383" t="s">
        <v>13</v>
      </c>
      <c r="G2028" s="382" t="s">
        <v>2323</v>
      </c>
    </row>
    <row r="2029" spans="1:7">
      <c r="A2029" s="382" t="s">
        <v>5896</v>
      </c>
      <c r="B2029" s="382" t="s">
        <v>5897</v>
      </c>
      <c r="C2029" s="382" t="s">
        <v>810</v>
      </c>
      <c r="F2029" s="383" t="s">
        <v>13</v>
      </c>
      <c r="G2029" s="382" t="s">
        <v>2323</v>
      </c>
    </row>
    <row r="2030" spans="1:7">
      <c r="A2030" s="382" t="s">
        <v>5898</v>
      </c>
      <c r="B2030" s="382" t="s">
        <v>5899</v>
      </c>
      <c r="C2030" s="382" t="s">
        <v>1621</v>
      </c>
      <c r="F2030" s="383" t="s">
        <v>13</v>
      </c>
      <c r="G2030" s="382" t="s">
        <v>2323</v>
      </c>
    </row>
    <row r="2031" spans="1:7">
      <c r="A2031" s="382" t="s">
        <v>5900</v>
      </c>
      <c r="B2031" s="382" t="s">
        <v>5901</v>
      </c>
      <c r="C2031" s="382" t="s">
        <v>1846</v>
      </c>
      <c r="F2031" s="383" t="s">
        <v>13</v>
      </c>
      <c r="G2031" s="382" t="s">
        <v>2323</v>
      </c>
    </row>
    <row r="2032" spans="1:7">
      <c r="A2032" s="382" t="s">
        <v>5902</v>
      </c>
      <c r="B2032" s="382" t="s">
        <v>5903</v>
      </c>
      <c r="C2032" s="382" t="s">
        <v>2316</v>
      </c>
      <c r="F2032" s="383" t="s">
        <v>13</v>
      </c>
      <c r="G2032" s="382" t="s">
        <v>2323</v>
      </c>
    </row>
    <row r="2033" spans="1:7">
      <c r="A2033" s="382" t="s">
        <v>5904</v>
      </c>
      <c r="B2033" s="382" t="s">
        <v>5905</v>
      </c>
      <c r="C2033" s="382" t="s">
        <v>2343</v>
      </c>
      <c r="F2033" s="383" t="s">
        <v>13</v>
      </c>
      <c r="G2033" s="382" t="s">
        <v>2323</v>
      </c>
    </row>
    <row r="2034" spans="1:7">
      <c r="A2034" s="382" t="s">
        <v>5906</v>
      </c>
      <c r="B2034" s="382" t="s">
        <v>5907</v>
      </c>
      <c r="C2034" s="382" t="s">
        <v>2343</v>
      </c>
      <c r="F2034" s="383" t="s">
        <v>13</v>
      </c>
      <c r="G2034" s="382" t="s">
        <v>2323</v>
      </c>
    </row>
    <row r="2035" spans="1:7">
      <c r="A2035" s="382" t="s">
        <v>5908</v>
      </c>
      <c r="B2035" s="382" t="s">
        <v>5909</v>
      </c>
      <c r="C2035" s="382" t="s">
        <v>1621</v>
      </c>
      <c r="F2035" s="383" t="s">
        <v>13</v>
      </c>
      <c r="G2035" s="382" t="s">
        <v>2323</v>
      </c>
    </row>
    <row r="2036" spans="1:7">
      <c r="A2036" s="382" t="s">
        <v>5910</v>
      </c>
      <c r="B2036" s="382" t="s">
        <v>5911</v>
      </c>
      <c r="C2036" s="382" t="s">
        <v>1846</v>
      </c>
      <c r="F2036" s="383" t="s">
        <v>13</v>
      </c>
      <c r="G2036" s="382" t="s">
        <v>2323</v>
      </c>
    </row>
    <row r="2037" spans="1:7">
      <c r="A2037" s="382" t="s">
        <v>5912</v>
      </c>
      <c r="B2037" s="382" t="s">
        <v>5913</v>
      </c>
      <c r="C2037" s="382" t="s">
        <v>1846</v>
      </c>
      <c r="F2037" s="383" t="s">
        <v>13</v>
      </c>
      <c r="G2037" s="382" t="s">
        <v>2323</v>
      </c>
    </row>
    <row r="2038" spans="1:7">
      <c r="A2038" s="382" t="s">
        <v>5914</v>
      </c>
      <c r="B2038" s="382" t="s">
        <v>5915</v>
      </c>
      <c r="C2038" s="382" t="s">
        <v>1621</v>
      </c>
      <c r="F2038" s="383" t="s">
        <v>13</v>
      </c>
      <c r="G2038" s="382" t="s">
        <v>2323</v>
      </c>
    </row>
    <row r="2039" spans="1:7">
      <c r="A2039" s="382" t="s">
        <v>5916</v>
      </c>
      <c r="B2039" s="382" t="s">
        <v>5917</v>
      </c>
      <c r="C2039" s="382" t="s">
        <v>957</v>
      </c>
      <c r="F2039" s="383" t="s">
        <v>13</v>
      </c>
      <c r="G2039" s="382" t="s">
        <v>2323</v>
      </c>
    </row>
    <row r="2040" spans="1:7">
      <c r="A2040" s="382" t="s">
        <v>5918</v>
      </c>
      <c r="B2040" s="382" t="s">
        <v>5919</v>
      </c>
      <c r="C2040" s="382" t="s">
        <v>16</v>
      </c>
      <c r="F2040" s="383" t="s">
        <v>13</v>
      </c>
      <c r="G2040" s="382" t="s">
        <v>2323</v>
      </c>
    </row>
    <row r="2041" spans="1:7">
      <c r="A2041" s="382" t="s">
        <v>5920</v>
      </c>
      <c r="B2041" s="382" t="s">
        <v>5921</v>
      </c>
      <c r="C2041" s="382" t="s">
        <v>1846</v>
      </c>
      <c r="F2041" s="383" t="s">
        <v>13</v>
      </c>
      <c r="G2041" s="382" t="s">
        <v>2323</v>
      </c>
    </row>
    <row r="2042" spans="1:7">
      <c r="A2042" s="382" t="s">
        <v>5922</v>
      </c>
      <c r="B2042" s="382" t="s">
        <v>5923</v>
      </c>
      <c r="C2042" s="382" t="s">
        <v>810</v>
      </c>
      <c r="F2042" s="383" t="s">
        <v>13</v>
      </c>
      <c r="G2042" s="382" t="s">
        <v>2323</v>
      </c>
    </row>
    <row r="2043" spans="1:7">
      <c r="A2043" s="382" t="s">
        <v>5924</v>
      </c>
      <c r="B2043" s="382" t="s">
        <v>5925</v>
      </c>
      <c r="C2043" s="382" t="s">
        <v>1846</v>
      </c>
      <c r="F2043" s="383" t="s">
        <v>13</v>
      </c>
      <c r="G2043" s="382" t="s">
        <v>2323</v>
      </c>
    </row>
    <row r="2044" spans="1:7">
      <c r="A2044" s="382" t="s">
        <v>5926</v>
      </c>
      <c r="B2044" s="382" t="s">
        <v>5927</v>
      </c>
      <c r="C2044" s="382" t="s">
        <v>1323</v>
      </c>
      <c r="F2044" s="383" t="s">
        <v>13</v>
      </c>
      <c r="G2044" s="382" t="s">
        <v>2323</v>
      </c>
    </row>
    <row r="2045" spans="1:7">
      <c r="A2045" s="382" t="s">
        <v>5928</v>
      </c>
      <c r="B2045" s="382" t="s">
        <v>5929</v>
      </c>
      <c r="C2045" s="382" t="s">
        <v>2343</v>
      </c>
      <c r="F2045" s="383" t="s">
        <v>13</v>
      </c>
      <c r="G2045" s="382" t="s">
        <v>2323</v>
      </c>
    </row>
    <row r="2046" spans="1:7">
      <c r="A2046" s="382" t="s">
        <v>5930</v>
      </c>
      <c r="B2046" s="382" t="s">
        <v>5931</v>
      </c>
      <c r="C2046" s="382" t="s">
        <v>16</v>
      </c>
      <c r="F2046" s="383" t="s">
        <v>13</v>
      </c>
      <c r="G2046" s="382" t="s">
        <v>2323</v>
      </c>
    </row>
    <row r="2047" spans="1:7">
      <c r="A2047" s="382" t="s">
        <v>5932</v>
      </c>
      <c r="B2047" s="382" t="s">
        <v>5933</v>
      </c>
      <c r="C2047" s="382" t="s">
        <v>101</v>
      </c>
      <c r="F2047" s="383" t="s">
        <v>13</v>
      </c>
      <c r="G2047" s="382" t="s">
        <v>2323</v>
      </c>
    </row>
    <row r="2048" spans="1:7">
      <c r="A2048" s="382" t="s">
        <v>5934</v>
      </c>
      <c r="B2048" s="382" t="s">
        <v>5935</v>
      </c>
      <c r="C2048" s="382" t="s">
        <v>101</v>
      </c>
      <c r="F2048" s="383" t="s">
        <v>13</v>
      </c>
      <c r="G2048" s="382" t="s">
        <v>2323</v>
      </c>
    </row>
    <row r="2049" spans="1:7">
      <c r="A2049" s="382" t="s">
        <v>1833</v>
      </c>
      <c r="B2049" s="382" t="s">
        <v>5936</v>
      </c>
      <c r="C2049" s="382" t="s">
        <v>1621</v>
      </c>
      <c r="F2049" s="383" t="s">
        <v>13</v>
      </c>
      <c r="G2049" s="382" t="s">
        <v>2323</v>
      </c>
    </row>
    <row r="2050" spans="1:7">
      <c r="A2050" s="382" t="s">
        <v>5937</v>
      </c>
      <c r="B2050" s="382" t="s">
        <v>5938</v>
      </c>
      <c r="C2050" s="382" t="s">
        <v>1846</v>
      </c>
      <c r="F2050" s="383" t="s">
        <v>13</v>
      </c>
      <c r="G2050" s="382" t="s">
        <v>2323</v>
      </c>
    </row>
    <row r="2051" spans="1:7">
      <c r="A2051" s="382" t="s">
        <v>5939</v>
      </c>
      <c r="B2051" s="382" t="s">
        <v>5940</v>
      </c>
      <c r="C2051" s="382" t="s">
        <v>810</v>
      </c>
      <c r="F2051" s="383" t="s">
        <v>13</v>
      </c>
      <c r="G2051" s="382" t="s">
        <v>2323</v>
      </c>
    </row>
    <row r="2052" spans="1:7">
      <c r="A2052" s="382" t="s">
        <v>5941</v>
      </c>
      <c r="B2052" s="382" t="s">
        <v>5942</v>
      </c>
      <c r="C2052" s="382" t="s">
        <v>2316</v>
      </c>
      <c r="F2052" s="383" t="s">
        <v>13</v>
      </c>
      <c r="G2052" s="382" t="s">
        <v>2323</v>
      </c>
    </row>
    <row r="2053" spans="1:7">
      <c r="A2053" s="382" t="s">
        <v>5943</v>
      </c>
      <c r="B2053" s="382" t="s">
        <v>5944</v>
      </c>
      <c r="C2053" s="382" t="s">
        <v>2330</v>
      </c>
      <c r="F2053" s="383" t="s">
        <v>13</v>
      </c>
      <c r="G2053" s="382" t="s">
        <v>2323</v>
      </c>
    </row>
    <row r="2054" spans="1:7">
      <c r="A2054" s="382" t="s">
        <v>5945</v>
      </c>
      <c r="B2054" s="382" t="s">
        <v>5946</v>
      </c>
      <c r="C2054" s="382" t="s">
        <v>810</v>
      </c>
      <c r="F2054" s="383" t="s">
        <v>13</v>
      </c>
      <c r="G2054" s="382" t="s">
        <v>2323</v>
      </c>
    </row>
    <row r="2055" spans="1:7">
      <c r="A2055" s="382" t="s">
        <v>5947</v>
      </c>
      <c r="B2055" s="382" t="s">
        <v>5948</v>
      </c>
      <c r="C2055" s="382" t="s">
        <v>810</v>
      </c>
      <c r="F2055" s="383" t="s">
        <v>13</v>
      </c>
      <c r="G2055" s="382" t="s">
        <v>2323</v>
      </c>
    </row>
    <row r="2056" spans="1:7">
      <c r="A2056" s="382" t="s">
        <v>5949</v>
      </c>
      <c r="B2056" s="382" t="s">
        <v>3401</v>
      </c>
      <c r="C2056" s="382" t="s">
        <v>1621</v>
      </c>
      <c r="F2056" s="383" t="s">
        <v>13</v>
      </c>
      <c r="G2056" s="382" t="s">
        <v>2323</v>
      </c>
    </row>
    <row r="2057" spans="1:7">
      <c r="A2057" s="382" t="s">
        <v>5950</v>
      </c>
      <c r="B2057" s="382" t="s">
        <v>5951</v>
      </c>
      <c r="C2057" s="382" t="s">
        <v>1621</v>
      </c>
      <c r="F2057" s="383" t="s">
        <v>13</v>
      </c>
      <c r="G2057" s="382" t="s">
        <v>2323</v>
      </c>
    </row>
    <row r="2058" spans="1:7">
      <c r="A2058" s="382" t="s">
        <v>5952</v>
      </c>
      <c r="B2058" s="382" t="s">
        <v>5953</v>
      </c>
      <c r="C2058" s="382" t="s">
        <v>1846</v>
      </c>
      <c r="F2058" s="383" t="s">
        <v>13</v>
      </c>
      <c r="G2058" s="382" t="s">
        <v>2323</v>
      </c>
    </row>
    <row r="2059" spans="1:7">
      <c r="A2059" s="382" t="s">
        <v>5954</v>
      </c>
      <c r="B2059" s="382" t="s">
        <v>5955</v>
      </c>
      <c r="C2059" s="382" t="s">
        <v>590</v>
      </c>
      <c r="F2059" s="383" t="s">
        <v>13</v>
      </c>
      <c r="G2059" s="382" t="s">
        <v>2323</v>
      </c>
    </row>
    <row r="2060" spans="1:7">
      <c r="A2060" s="382" t="s">
        <v>5956</v>
      </c>
      <c r="B2060" s="382" t="s">
        <v>5957</v>
      </c>
      <c r="C2060" s="382" t="s">
        <v>1846</v>
      </c>
      <c r="F2060" s="383" t="s">
        <v>13</v>
      </c>
      <c r="G2060" s="382" t="s">
        <v>2323</v>
      </c>
    </row>
    <row r="2061" spans="1:7">
      <c r="A2061" s="382" t="s">
        <v>5958</v>
      </c>
      <c r="B2061" s="382" t="s">
        <v>5959</v>
      </c>
      <c r="C2061" s="382" t="s">
        <v>2376</v>
      </c>
      <c r="F2061" s="383" t="s">
        <v>13</v>
      </c>
      <c r="G2061" s="382" t="s">
        <v>2323</v>
      </c>
    </row>
    <row r="2062" spans="1:7">
      <c r="A2062" s="382" t="s">
        <v>5960</v>
      </c>
      <c r="B2062" s="382" t="s">
        <v>5961</v>
      </c>
      <c r="C2062" s="382" t="s">
        <v>957</v>
      </c>
      <c r="F2062" s="383" t="s">
        <v>13</v>
      </c>
      <c r="G2062" s="382" t="s">
        <v>2323</v>
      </c>
    </row>
    <row r="2063" spans="1:7">
      <c r="A2063" s="382" t="s">
        <v>5962</v>
      </c>
      <c r="B2063" s="382" t="s">
        <v>5963</v>
      </c>
      <c r="C2063" s="382" t="s">
        <v>1621</v>
      </c>
      <c r="F2063" s="383" t="s">
        <v>13</v>
      </c>
      <c r="G2063" s="382" t="s">
        <v>2323</v>
      </c>
    </row>
    <row r="2064" spans="1:7">
      <c r="A2064" s="382" t="s">
        <v>5964</v>
      </c>
      <c r="B2064" s="382" t="s">
        <v>5965</v>
      </c>
      <c r="C2064" s="382" t="s">
        <v>1846</v>
      </c>
      <c r="F2064" s="383" t="s">
        <v>13</v>
      </c>
      <c r="G2064" s="382" t="s">
        <v>2323</v>
      </c>
    </row>
    <row r="2065" spans="1:12">
      <c r="A2065" s="382" t="s">
        <v>5966</v>
      </c>
      <c r="B2065" s="382" t="s">
        <v>5967</v>
      </c>
      <c r="C2065" s="382" t="s">
        <v>1621</v>
      </c>
      <c r="F2065" s="383" t="s">
        <v>13</v>
      </c>
      <c r="G2065" s="382" t="s">
        <v>2323</v>
      </c>
    </row>
    <row r="2066" spans="1:12">
      <c r="A2066" s="382" t="s">
        <v>5968</v>
      </c>
      <c r="B2066" s="382" t="s">
        <v>5969</v>
      </c>
      <c r="C2066" s="382" t="s">
        <v>1846</v>
      </c>
      <c r="F2066" s="383" t="s">
        <v>13</v>
      </c>
      <c r="G2066" s="382" t="s">
        <v>2323</v>
      </c>
    </row>
    <row r="2067" spans="1:12">
      <c r="A2067" s="382" t="s">
        <v>5970</v>
      </c>
      <c r="B2067" s="382" t="s">
        <v>5971</v>
      </c>
      <c r="C2067" s="382" t="s">
        <v>590</v>
      </c>
      <c r="F2067" s="383" t="s">
        <v>13</v>
      </c>
      <c r="G2067" s="382" t="s">
        <v>2323</v>
      </c>
    </row>
    <row r="2068" spans="1:12">
      <c r="A2068" s="382" t="s">
        <v>5972</v>
      </c>
      <c r="B2068" s="382" t="s">
        <v>5973</v>
      </c>
      <c r="C2068" s="382" t="s">
        <v>2343</v>
      </c>
      <c r="F2068" s="383" t="s">
        <v>13</v>
      </c>
      <c r="G2068" s="382" t="s">
        <v>2323</v>
      </c>
    </row>
    <row r="2069" spans="1:12">
      <c r="A2069" s="382" t="s">
        <v>5974</v>
      </c>
      <c r="B2069" s="382" t="s">
        <v>5975</v>
      </c>
      <c r="C2069" s="382" t="s">
        <v>16</v>
      </c>
      <c r="F2069" s="383" t="s">
        <v>13</v>
      </c>
      <c r="G2069" s="382" t="s">
        <v>2323</v>
      </c>
    </row>
    <row r="2070" spans="1:12">
      <c r="A2070" s="382" t="s">
        <v>343</v>
      </c>
      <c r="B2070" s="382" t="s">
        <v>344</v>
      </c>
      <c r="C2070" s="382" t="s">
        <v>101</v>
      </c>
      <c r="F2070" s="383" t="s">
        <v>13</v>
      </c>
      <c r="G2070" s="382" t="s">
        <v>2323</v>
      </c>
    </row>
    <row r="2071" spans="1:12">
      <c r="A2071" s="382" t="s">
        <v>5976</v>
      </c>
      <c r="B2071" s="382" t="s">
        <v>5977</v>
      </c>
      <c r="C2071" s="382" t="s">
        <v>1846</v>
      </c>
      <c r="F2071" s="383" t="s">
        <v>13</v>
      </c>
      <c r="G2071" s="382" t="s">
        <v>2323</v>
      </c>
    </row>
    <row r="2072" spans="1:12">
      <c r="A2072" s="382" t="s">
        <v>5978</v>
      </c>
      <c r="B2072" s="382" t="s">
        <v>5979</v>
      </c>
      <c r="C2072" s="382" t="s">
        <v>16</v>
      </c>
      <c r="D2072" s="382" t="s">
        <v>220</v>
      </c>
      <c r="F2072" s="383" t="s">
        <v>13</v>
      </c>
      <c r="G2072" s="382" t="s">
        <v>2323</v>
      </c>
      <c r="H2072" s="382" t="s">
        <v>2319</v>
      </c>
      <c r="I2072" s="382" t="s">
        <v>2319</v>
      </c>
      <c r="J2072" s="382" t="s">
        <v>2324</v>
      </c>
      <c r="K2072" s="382" t="s">
        <v>16</v>
      </c>
    </row>
    <row r="2073" spans="1:12">
      <c r="A2073" s="382" t="s">
        <v>5980</v>
      </c>
    </row>
    <row r="2074" spans="1:12">
      <c r="A2074" s="382" t="s">
        <v>5981</v>
      </c>
      <c r="B2074" s="382" t="s">
        <v>5982</v>
      </c>
      <c r="C2074" s="382" t="s">
        <v>957</v>
      </c>
      <c r="F2074" s="383" t="s">
        <v>13</v>
      </c>
      <c r="G2074" s="382" t="s">
        <v>2323</v>
      </c>
      <c r="H2074" s="382" t="s">
        <v>2323</v>
      </c>
      <c r="I2074" s="382" t="s">
        <v>2319</v>
      </c>
      <c r="J2074" s="382" t="s">
        <v>2324</v>
      </c>
      <c r="K2074" s="382" t="s">
        <v>2376</v>
      </c>
    </row>
    <row r="2075" spans="1:12">
      <c r="A2075" s="382" t="s">
        <v>5983</v>
      </c>
      <c r="B2075" s="382" t="s">
        <v>5984</v>
      </c>
      <c r="C2075" s="382" t="s">
        <v>2343</v>
      </c>
      <c r="F2075" s="383" t="s">
        <v>13</v>
      </c>
      <c r="G2075" s="382" t="s">
        <v>2323</v>
      </c>
      <c r="H2075" s="382" t="s">
        <v>2319</v>
      </c>
      <c r="I2075" s="382" t="s">
        <v>2319</v>
      </c>
      <c r="J2075" s="382" t="s">
        <v>2324</v>
      </c>
    </row>
    <row r="2076" spans="1:12">
      <c r="A2076" s="382" t="s">
        <v>5985</v>
      </c>
      <c r="B2076" s="382" t="s">
        <v>5986</v>
      </c>
      <c r="C2076" s="382" t="s">
        <v>2330</v>
      </c>
      <c r="F2076" s="383" t="s">
        <v>13</v>
      </c>
      <c r="G2076" s="382" t="s">
        <v>2323</v>
      </c>
    </row>
    <row r="2077" spans="1:12">
      <c r="A2077" s="382" t="s">
        <v>5987</v>
      </c>
      <c r="B2077" s="382" t="s">
        <v>5988</v>
      </c>
      <c r="C2077" s="382" t="s">
        <v>101</v>
      </c>
      <c r="F2077" s="383" t="s">
        <v>13</v>
      </c>
      <c r="G2077" s="382" t="s">
        <v>2323</v>
      </c>
      <c r="H2077" s="382" t="s">
        <v>2319</v>
      </c>
      <c r="I2077" s="382" t="s">
        <v>2319</v>
      </c>
      <c r="J2077" s="382" t="s">
        <v>2324</v>
      </c>
    </row>
    <row r="2078" spans="1:12">
      <c r="A2078" s="382" t="s">
        <v>5989</v>
      </c>
      <c r="B2078" s="382" t="s">
        <v>5990</v>
      </c>
      <c r="C2078" s="382" t="s">
        <v>2354</v>
      </c>
      <c r="F2078" s="383" t="s">
        <v>13</v>
      </c>
      <c r="G2078" s="382" t="s">
        <v>2323</v>
      </c>
      <c r="H2078" s="382" t="s">
        <v>2319</v>
      </c>
      <c r="I2078" s="382" t="s">
        <v>2319</v>
      </c>
      <c r="J2078" s="382" t="s">
        <v>2324</v>
      </c>
    </row>
    <row r="2079" spans="1:12">
      <c r="A2079" s="382" t="s">
        <v>5991</v>
      </c>
      <c r="B2079" s="382" t="s">
        <v>5992</v>
      </c>
      <c r="C2079" s="382" t="s">
        <v>1846</v>
      </c>
      <c r="F2079" s="383" t="s">
        <v>13</v>
      </c>
      <c r="G2079" s="382" t="s">
        <v>2323</v>
      </c>
      <c r="H2079" s="382" t="s">
        <v>2323</v>
      </c>
      <c r="I2079" s="382" t="s">
        <v>2319</v>
      </c>
      <c r="J2079" s="382" t="s">
        <v>2324</v>
      </c>
      <c r="L2079" s="384">
        <v>42248</v>
      </c>
    </row>
    <row r="2080" spans="1:12">
      <c r="A2080" s="382" t="s">
        <v>5993</v>
      </c>
      <c r="B2080" s="382" t="s">
        <v>5994</v>
      </c>
      <c r="C2080" s="382" t="s">
        <v>957</v>
      </c>
      <c r="F2080" s="383" t="s">
        <v>13</v>
      </c>
      <c r="G2080" s="382" t="s">
        <v>2323</v>
      </c>
      <c r="H2080" s="382" t="s">
        <v>2323</v>
      </c>
      <c r="I2080" s="382" t="s">
        <v>2319</v>
      </c>
      <c r="J2080" s="382" t="s">
        <v>2324</v>
      </c>
      <c r="L2080" s="384">
        <v>42248</v>
      </c>
    </row>
    <row r="2081" spans="1:12">
      <c r="A2081" s="382" t="s">
        <v>5995</v>
      </c>
      <c r="B2081" s="382" t="s">
        <v>5996</v>
      </c>
      <c r="C2081" s="382" t="s">
        <v>1846</v>
      </c>
      <c r="F2081" s="383" t="s">
        <v>13</v>
      </c>
      <c r="G2081" s="382" t="s">
        <v>2323</v>
      </c>
    </row>
    <row r="2082" spans="1:12">
      <c r="A2082" s="382" t="s">
        <v>5997</v>
      </c>
      <c r="B2082" s="382" t="s">
        <v>5998</v>
      </c>
      <c r="C2082" s="382" t="s">
        <v>810</v>
      </c>
      <c r="F2082" s="383" t="s">
        <v>13</v>
      </c>
      <c r="G2082" s="382" t="s">
        <v>2323</v>
      </c>
      <c r="H2082" s="382" t="s">
        <v>2323</v>
      </c>
      <c r="I2082" s="382" t="s">
        <v>2319</v>
      </c>
      <c r="J2082" s="382" t="s">
        <v>2324</v>
      </c>
      <c r="L2082" s="384" t="s">
        <v>3920</v>
      </c>
    </row>
    <row r="2083" spans="1:12">
      <c r="A2083" s="382" t="s">
        <v>5999</v>
      </c>
      <c r="B2083" s="382" t="s">
        <v>6000</v>
      </c>
      <c r="C2083" s="382" t="s">
        <v>1846</v>
      </c>
      <c r="F2083" s="383" t="s">
        <v>13</v>
      </c>
      <c r="G2083" s="382" t="s">
        <v>2323</v>
      </c>
      <c r="H2083" s="382" t="s">
        <v>2323</v>
      </c>
      <c r="I2083" s="382" t="s">
        <v>2319</v>
      </c>
      <c r="J2083" s="382" t="s">
        <v>2324</v>
      </c>
      <c r="L2083" s="384" t="s">
        <v>3920</v>
      </c>
    </row>
    <row r="2084" spans="1:12">
      <c r="A2084" s="382" t="s">
        <v>6001</v>
      </c>
      <c r="B2084" s="382" t="s">
        <v>2315</v>
      </c>
      <c r="C2084" s="382" t="s">
        <v>2316</v>
      </c>
      <c r="F2084" s="383" t="s">
        <v>13</v>
      </c>
      <c r="G2084" s="382" t="s">
        <v>2323</v>
      </c>
    </row>
    <row r="2085" spans="1:12">
      <c r="A2085" s="382" t="s">
        <v>6002</v>
      </c>
      <c r="B2085" s="382" t="s">
        <v>6003</v>
      </c>
      <c r="C2085" s="382" t="s">
        <v>1323</v>
      </c>
      <c r="D2085" s="382" t="s">
        <v>594</v>
      </c>
      <c r="F2085" s="383" t="s">
        <v>13</v>
      </c>
      <c r="G2085" s="382" t="s">
        <v>2323</v>
      </c>
      <c r="H2085" s="382" t="s">
        <v>2323</v>
      </c>
      <c r="I2085" s="382" t="s">
        <v>2319</v>
      </c>
      <c r="J2085" s="382" t="s">
        <v>2324</v>
      </c>
      <c r="K2085" s="382" t="s">
        <v>1621</v>
      </c>
      <c r="L2085" s="384" t="s">
        <v>4165</v>
      </c>
    </row>
    <row r="2086" spans="1:12">
      <c r="A2086" s="382" t="s">
        <v>6004</v>
      </c>
      <c r="B2086" s="382" t="s">
        <v>6005</v>
      </c>
      <c r="C2086" s="382" t="s">
        <v>957</v>
      </c>
      <c r="D2086" s="382" t="s">
        <v>594</v>
      </c>
      <c r="F2086" s="383" t="s">
        <v>13</v>
      </c>
      <c r="G2086" s="382" t="s">
        <v>2323</v>
      </c>
      <c r="H2086" s="382" t="s">
        <v>2323</v>
      </c>
      <c r="I2086" s="382" t="s">
        <v>2319</v>
      </c>
      <c r="J2086" s="382" t="s">
        <v>2324</v>
      </c>
      <c r="K2086" s="382" t="s">
        <v>2376</v>
      </c>
      <c r="L2086" s="384" t="s">
        <v>4165</v>
      </c>
    </row>
    <row r="2087" spans="1:12">
      <c r="A2087" s="382" t="s">
        <v>6006</v>
      </c>
      <c r="B2087" s="382" t="s">
        <v>6007</v>
      </c>
      <c r="C2087" s="382" t="s">
        <v>2316</v>
      </c>
      <c r="F2087" s="383" t="s">
        <v>13</v>
      </c>
      <c r="G2087" s="382" t="s">
        <v>2323</v>
      </c>
    </row>
    <row r="2088" spans="1:12">
      <c r="A2088" s="382" t="s">
        <v>6008</v>
      </c>
      <c r="B2088" s="382" t="s">
        <v>6009</v>
      </c>
      <c r="C2088" s="382" t="s">
        <v>1621</v>
      </c>
      <c r="D2088" s="382" t="s">
        <v>594</v>
      </c>
      <c r="F2088" s="383" t="s">
        <v>13</v>
      </c>
      <c r="G2088" s="382" t="s">
        <v>2323</v>
      </c>
      <c r="H2088" s="382" t="s">
        <v>2323</v>
      </c>
      <c r="I2088" s="382" t="s">
        <v>2319</v>
      </c>
      <c r="J2088" s="382" t="s">
        <v>2324</v>
      </c>
      <c r="L2088" s="384" t="s">
        <v>4165</v>
      </c>
    </row>
    <row r="2089" spans="1:12">
      <c r="A2089" s="382" t="s">
        <v>6010</v>
      </c>
      <c r="B2089" s="382" t="s">
        <v>6011</v>
      </c>
      <c r="C2089" s="382" t="s">
        <v>1621</v>
      </c>
      <c r="D2089" s="382" t="s">
        <v>594</v>
      </c>
      <c r="F2089" s="383" t="s">
        <v>13</v>
      </c>
      <c r="G2089" s="382" t="s">
        <v>2323</v>
      </c>
      <c r="H2089" s="382" t="s">
        <v>2323</v>
      </c>
      <c r="I2089" s="382" t="s">
        <v>2319</v>
      </c>
      <c r="J2089" s="382" t="s">
        <v>2324</v>
      </c>
      <c r="L2089" s="384" t="s">
        <v>4188</v>
      </c>
    </row>
    <row r="2090" spans="1:12">
      <c r="A2090" s="382" t="s">
        <v>6012</v>
      </c>
      <c r="B2090" s="382" t="s">
        <v>6013</v>
      </c>
      <c r="C2090" s="382" t="s">
        <v>957</v>
      </c>
      <c r="D2090" s="382" t="s">
        <v>594</v>
      </c>
      <c r="F2090" s="383" t="s">
        <v>13</v>
      </c>
      <c r="G2090" s="382" t="s">
        <v>2323</v>
      </c>
      <c r="H2090" s="382" t="s">
        <v>2323</v>
      </c>
      <c r="I2090" s="382" t="s">
        <v>2319</v>
      </c>
      <c r="J2090" s="382" t="s">
        <v>2324</v>
      </c>
      <c r="K2090" s="382" t="s">
        <v>2376</v>
      </c>
      <c r="L2090" s="384" t="s">
        <v>4188</v>
      </c>
    </row>
    <row r="2091" spans="1:12">
      <c r="A2091" s="382" t="s">
        <v>6014</v>
      </c>
      <c r="B2091" s="382" t="s">
        <v>6015</v>
      </c>
      <c r="C2091" s="382" t="s">
        <v>101</v>
      </c>
      <c r="D2091" s="382" t="s">
        <v>352</v>
      </c>
      <c r="F2091" s="383" t="s">
        <v>13</v>
      </c>
      <c r="G2091" s="382" t="s">
        <v>2323</v>
      </c>
      <c r="K2091" s="382" t="s">
        <v>101</v>
      </c>
    </row>
    <row r="2092" spans="1:12">
      <c r="A2092" s="382" t="s">
        <v>6016</v>
      </c>
      <c r="B2092" s="382" t="s">
        <v>6017</v>
      </c>
      <c r="C2092" s="382" t="s">
        <v>1846</v>
      </c>
      <c r="D2092" s="382" t="s">
        <v>352</v>
      </c>
      <c r="F2092" s="383" t="s">
        <v>13</v>
      </c>
      <c r="G2092" s="382" t="s">
        <v>2323</v>
      </c>
      <c r="H2092" s="382" t="s">
        <v>2323</v>
      </c>
      <c r="I2092" s="382" t="s">
        <v>2319</v>
      </c>
      <c r="J2092" s="382" t="s">
        <v>2324</v>
      </c>
      <c r="K2092" s="382" t="s">
        <v>1846</v>
      </c>
      <c r="L2092" s="384" t="s">
        <v>4282</v>
      </c>
    </row>
    <row r="2093" spans="1:12">
      <c r="A2093" s="382" t="s">
        <v>6018</v>
      </c>
      <c r="B2093" s="382" t="s">
        <v>6019</v>
      </c>
      <c r="C2093" s="382" t="s">
        <v>1621</v>
      </c>
      <c r="D2093" s="382" t="s">
        <v>6020</v>
      </c>
      <c r="F2093" s="383" t="s">
        <v>13</v>
      </c>
      <c r="G2093" s="382" t="s">
        <v>2323</v>
      </c>
      <c r="H2093" s="382" t="s">
        <v>2323</v>
      </c>
      <c r="I2093" s="382" t="s">
        <v>2319</v>
      </c>
      <c r="J2093" s="382" t="s">
        <v>2324</v>
      </c>
      <c r="K2093" s="382" t="s">
        <v>1621</v>
      </c>
      <c r="L2093" s="384" t="s">
        <v>4282</v>
      </c>
    </row>
    <row r="2094" spans="1:12">
      <c r="A2094" s="382" t="s">
        <v>6021</v>
      </c>
      <c r="B2094" s="382" t="s">
        <v>6022</v>
      </c>
      <c r="C2094" s="382" t="s">
        <v>2251</v>
      </c>
      <c r="D2094" s="382" t="s">
        <v>6020</v>
      </c>
      <c r="F2094" s="383" t="s">
        <v>13</v>
      </c>
      <c r="G2094" s="382" t="s">
        <v>2323</v>
      </c>
      <c r="H2094" s="382" t="s">
        <v>2323</v>
      </c>
      <c r="I2094" s="382" t="s">
        <v>2319</v>
      </c>
      <c r="J2094" s="382" t="s">
        <v>2324</v>
      </c>
      <c r="K2094" s="382" t="s">
        <v>2251</v>
      </c>
      <c r="L2094" s="384" t="s">
        <v>4282</v>
      </c>
    </row>
    <row r="2095" spans="1:12">
      <c r="A2095" s="382" t="s">
        <v>6023</v>
      </c>
      <c r="B2095" s="382" t="s">
        <v>6024</v>
      </c>
      <c r="C2095" s="382" t="s">
        <v>957</v>
      </c>
      <c r="D2095" s="382" t="s">
        <v>6020</v>
      </c>
      <c r="F2095" s="383" t="s">
        <v>13</v>
      </c>
      <c r="G2095" s="382" t="s">
        <v>2323</v>
      </c>
      <c r="H2095" s="382" t="s">
        <v>2323</v>
      </c>
      <c r="I2095" s="382" t="s">
        <v>2319</v>
      </c>
      <c r="J2095" s="382" t="s">
        <v>2324</v>
      </c>
      <c r="K2095" s="382" t="s">
        <v>957</v>
      </c>
      <c r="L2095" s="384" t="s">
        <v>4282</v>
      </c>
    </row>
    <row r="2096" spans="1:12">
      <c r="A2096" s="382" t="s">
        <v>6025</v>
      </c>
      <c r="B2096" s="382" t="s">
        <v>6026</v>
      </c>
      <c r="C2096" s="382" t="s">
        <v>1846</v>
      </c>
      <c r="D2096" s="382" t="s">
        <v>6020</v>
      </c>
      <c r="F2096" s="383" t="s">
        <v>13</v>
      </c>
      <c r="G2096" s="382" t="s">
        <v>2323</v>
      </c>
      <c r="H2096" s="382" t="s">
        <v>2323</v>
      </c>
      <c r="I2096" s="382" t="s">
        <v>2319</v>
      </c>
      <c r="J2096" s="382" t="s">
        <v>2324</v>
      </c>
      <c r="K2096" s="382" t="s">
        <v>1846</v>
      </c>
      <c r="L2096" s="384" t="s">
        <v>4282</v>
      </c>
    </row>
    <row r="2097" spans="1:12">
      <c r="A2097" s="382" t="s">
        <v>6027</v>
      </c>
      <c r="B2097" s="382" t="s">
        <v>6028</v>
      </c>
      <c r="C2097" s="382" t="s">
        <v>1621</v>
      </c>
      <c r="D2097" s="382" t="s">
        <v>6020</v>
      </c>
      <c r="F2097" s="383" t="s">
        <v>13</v>
      </c>
      <c r="G2097" s="382" t="s">
        <v>2323</v>
      </c>
      <c r="H2097" s="382" t="s">
        <v>2323</v>
      </c>
      <c r="I2097" s="382" t="s">
        <v>2319</v>
      </c>
      <c r="J2097" s="382" t="s">
        <v>2324</v>
      </c>
      <c r="K2097" s="382" t="s">
        <v>1621</v>
      </c>
      <c r="L2097" s="384" t="s">
        <v>6029</v>
      </c>
    </row>
    <row r="2098" spans="1:12">
      <c r="A2098" s="382" t="s">
        <v>6030</v>
      </c>
      <c r="B2098" s="382" t="s">
        <v>6031</v>
      </c>
      <c r="C2098" s="382" t="s">
        <v>2330</v>
      </c>
      <c r="D2098" s="382" t="s">
        <v>6020</v>
      </c>
      <c r="F2098" s="383" t="s">
        <v>13</v>
      </c>
      <c r="G2098" s="382" t="s">
        <v>2323</v>
      </c>
      <c r="H2098" s="382" t="s">
        <v>2323</v>
      </c>
      <c r="I2098" s="382" t="s">
        <v>2319</v>
      </c>
      <c r="J2098" s="382" t="s">
        <v>2324</v>
      </c>
      <c r="K2098" s="382" t="s">
        <v>2330</v>
      </c>
      <c r="L2098" s="384" t="s">
        <v>6029</v>
      </c>
    </row>
    <row r="2099" spans="1:12">
      <c r="A2099" s="382" t="s">
        <v>6032</v>
      </c>
      <c r="B2099" s="382" t="s">
        <v>6033</v>
      </c>
      <c r="C2099" s="382" t="s">
        <v>957</v>
      </c>
      <c r="D2099" s="382" t="s">
        <v>6020</v>
      </c>
      <c r="F2099" s="383" t="s">
        <v>13</v>
      </c>
      <c r="G2099" s="382" t="s">
        <v>2323</v>
      </c>
      <c r="H2099" s="382" t="s">
        <v>2323</v>
      </c>
      <c r="I2099" s="382" t="s">
        <v>2319</v>
      </c>
      <c r="J2099" s="382" t="s">
        <v>2324</v>
      </c>
      <c r="K2099" s="382" t="s">
        <v>957</v>
      </c>
      <c r="L2099" s="384" t="s">
        <v>6029</v>
      </c>
    </row>
    <row r="2100" spans="1:12">
      <c r="A2100" s="382" t="s">
        <v>6034</v>
      </c>
      <c r="B2100" s="382" t="s">
        <v>5258</v>
      </c>
      <c r="C2100" s="382" t="s">
        <v>1133</v>
      </c>
      <c r="D2100" s="382" t="s">
        <v>6020</v>
      </c>
      <c r="F2100" s="383" t="s">
        <v>13</v>
      </c>
      <c r="G2100" s="382" t="s">
        <v>2323</v>
      </c>
      <c r="H2100" s="382" t="s">
        <v>2323</v>
      </c>
      <c r="I2100" s="382" t="s">
        <v>2319</v>
      </c>
      <c r="J2100" s="382" t="s">
        <v>2324</v>
      </c>
      <c r="K2100" s="382" t="s">
        <v>1133</v>
      </c>
      <c r="L2100" s="384" t="s">
        <v>6029</v>
      </c>
    </row>
    <row r="2101" spans="1:12">
      <c r="A2101" s="382" t="s">
        <v>6035</v>
      </c>
      <c r="B2101" s="382" t="s">
        <v>4764</v>
      </c>
      <c r="C2101" s="382" t="s">
        <v>1133</v>
      </c>
      <c r="D2101" s="382" t="s">
        <v>6020</v>
      </c>
      <c r="F2101" s="383" t="s">
        <v>13</v>
      </c>
      <c r="G2101" s="382" t="s">
        <v>2323</v>
      </c>
      <c r="K2101" s="382" t="s">
        <v>2346</v>
      </c>
    </row>
    <row r="2102" spans="1:12">
      <c r="A2102" s="382" t="s">
        <v>6036</v>
      </c>
      <c r="B2102" s="382" t="s">
        <v>4429</v>
      </c>
      <c r="C2102" s="382" t="s">
        <v>16</v>
      </c>
      <c r="D2102" s="382" t="s">
        <v>6020</v>
      </c>
      <c r="F2102" s="383" t="s">
        <v>13</v>
      </c>
      <c r="G2102" s="382" t="s">
        <v>2323</v>
      </c>
      <c r="H2102" s="382" t="s">
        <v>2323</v>
      </c>
      <c r="I2102" s="382" t="s">
        <v>2319</v>
      </c>
      <c r="J2102" s="382" t="s">
        <v>2324</v>
      </c>
      <c r="K2102" s="382" t="s">
        <v>16</v>
      </c>
      <c r="L2102" s="384" t="s">
        <v>6037</v>
      </c>
    </row>
    <row r="2103" spans="1:12">
      <c r="A2103" s="382" t="s">
        <v>6038</v>
      </c>
      <c r="B2103" s="382" t="s">
        <v>6039</v>
      </c>
      <c r="C2103" s="382" t="s">
        <v>2330</v>
      </c>
      <c r="D2103" s="382" t="s">
        <v>6020</v>
      </c>
      <c r="F2103" s="383" t="s">
        <v>13</v>
      </c>
      <c r="G2103" s="382" t="s">
        <v>2323</v>
      </c>
      <c r="H2103" s="382" t="s">
        <v>2323</v>
      </c>
      <c r="I2103" s="382" t="s">
        <v>2319</v>
      </c>
      <c r="J2103" s="382" t="s">
        <v>2324</v>
      </c>
      <c r="K2103" s="382" t="s">
        <v>2330</v>
      </c>
      <c r="L2103" s="384" t="s">
        <v>6037</v>
      </c>
    </row>
    <row r="2104" spans="1:12">
      <c r="A2104" s="382" t="s">
        <v>6040</v>
      </c>
      <c r="B2104" s="382" t="s">
        <v>6041</v>
      </c>
      <c r="C2104" s="382" t="s">
        <v>1621</v>
      </c>
      <c r="D2104" s="382" t="s">
        <v>6020</v>
      </c>
      <c r="F2104" s="383" t="s">
        <v>13</v>
      </c>
      <c r="G2104" s="382" t="s">
        <v>2323</v>
      </c>
      <c r="H2104" s="382" t="s">
        <v>2323</v>
      </c>
      <c r="I2104" s="382" t="s">
        <v>2319</v>
      </c>
      <c r="J2104" s="382" t="s">
        <v>2324</v>
      </c>
      <c r="K2104" s="382" t="s">
        <v>1621</v>
      </c>
      <c r="L2104" s="384" t="s">
        <v>6037</v>
      </c>
    </row>
    <row r="2105" spans="1:12">
      <c r="A2105" s="382" t="s">
        <v>6042</v>
      </c>
      <c r="B2105" s="382" t="s">
        <v>6043</v>
      </c>
      <c r="C2105" s="382" t="s">
        <v>957</v>
      </c>
      <c r="D2105" s="382" t="s">
        <v>6020</v>
      </c>
      <c r="F2105" s="383" t="s">
        <v>13</v>
      </c>
      <c r="G2105" s="382" t="s">
        <v>2323</v>
      </c>
      <c r="H2105" s="382" t="s">
        <v>2323</v>
      </c>
      <c r="I2105" s="382" t="s">
        <v>2319</v>
      </c>
      <c r="J2105" s="382" t="s">
        <v>2324</v>
      </c>
      <c r="K2105" s="382" t="s">
        <v>957</v>
      </c>
      <c r="L2105" s="384" t="s">
        <v>6037</v>
      </c>
    </row>
    <row r="2106" spans="1:12">
      <c r="A2106" s="382" t="s">
        <v>6044</v>
      </c>
      <c r="B2106" s="382" t="s">
        <v>942</v>
      </c>
      <c r="C2106" s="382" t="s">
        <v>810</v>
      </c>
      <c r="D2106" s="382" t="s">
        <v>6020</v>
      </c>
      <c r="F2106" s="383" t="s">
        <v>13</v>
      </c>
      <c r="G2106" s="382" t="s">
        <v>2323</v>
      </c>
      <c r="H2106" s="382" t="s">
        <v>2323</v>
      </c>
      <c r="I2106" s="382" t="s">
        <v>2319</v>
      </c>
      <c r="J2106" s="382" t="s">
        <v>2324</v>
      </c>
      <c r="K2106" s="382" t="s">
        <v>810</v>
      </c>
      <c r="L2106" s="384" t="s">
        <v>6037</v>
      </c>
    </row>
    <row r="2107" spans="1:12">
      <c r="A2107" s="382" t="s">
        <v>6045</v>
      </c>
      <c r="B2107" s="382" t="s">
        <v>6046</v>
      </c>
      <c r="C2107" s="382" t="s">
        <v>4492</v>
      </c>
      <c r="D2107" s="382" t="s">
        <v>6020</v>
      </c>
      <c r="F2107" s="383" t="s">
        <v>13</v>
      </c>
      <c r="G2107" s="382" t="s">
        <v>2323</v>
      </c>
      <c r="H2107" s="382" t="s">
        <v>2323</v>
      </c>
      <c r="I2107" s="382" t="s">
        <v>2319</v>
      </c>
      <c r="J2107" s="382" t="s">
        <v>2324</v>
      </c>
      <c r="K2107" s="382" t="s">
        <v>4492</v>
      </c>
      <c r="L2107" s="384" t="s">
        <v>4397</v>
      </c>
    </row>
    <row r="2108" spans="1:12">
      <c r="A2108" s="382" t="s">
        <v>6047</v>
      </c>
      <c r="B2108" s="382" t="s">
        <v>6048</v>
      </c>
      <c r="C2108" s="382" t="s">
        <v>2346</v>
      </c>
      <c r="D2108" s="382" t="s">
        <v>6020</v>
      </c>
      <c r="F2108" s="383" t="s">
        <v>13</v>
      </c>
      <c r="G2108" s="382" t="s">
        <v>2323</v>
      </c>
      <c r="H2108" s="382" t="s">
        <v>2323</v>
      </c>
      <c r="I2108" s="382" t="s">
        <v>2319</v>
      </c>
      <c r="J2108" s="382" t="s">
        <v>2324</v>
      </c>
      <c r="K2108" s="382" t="s">
        <v>2346</v>
      </c>
      <c r="L2108" s="384" t="s">
        <v>4397</v>
      </c>
    </row>
    <row r="2109" spans="1:12">
      <c r="A2109" s="382" t="s">
        <v>6049</v>
      </c>
      <c r="B2109" s="382" t="s">
        <v>4518</v>
      </c>
      <c r="C2109" s="382" t="s">
        <v>2316</v>
      </c>
      <c r="D2109" s="382" t="s">
        <v>6020</v>
      </c>
      <c r="F2109" s="383" t="s">
        <v>13</v>
      </c>
      <c r="G2109" s="382" t="s">
        <v>2323</v>
      </c>
      <c r="K2109" s="382" t="s">
        <v>2316</v>
      </c>
    </row>
    <row r="2110" spans="1:12">
      <c r="A2110" s="382" t="s">
        <v>6050</v>
      </c>
      <c r="B2110" s="382" t="s">
        <v>6051</v>
      </c>
      <c r="C2110" s="382" t="s">
        <v>1621</v>
      </c>
      <c r="D2110" s="382" t="s">
        <v>6020</v>
      </c>
      <c r="F2110" s="383" t="s">
        <v>13</v>
      </c>
      <c r="G2110" s="382" t="s">
        <v>2323</v>
      </c>
      <c r="H2110" s="382" t="s">
        <v>2323</v>
      </c>
      <c r="I2110" s="382" t="s">
        <v>2319</v>
      </c>
      <c r="J2110" s="382" t="s">
        <v>2324</v>
      </c>
      <c r="K2110" s="382" t="s">
        <v>1621</v>
      </c>
      <c r="L2110" s="384" t="s">
        <v>4397</v>
      </c>
    </row>
    <row r="2111" spans="1:12">
      <c r="A2111" s="382" t="s">
        <v>6052</v>
      </c>
      <c r="B2111" s="382" t="s">
        <v>6053</v>
      </c>
      <c r="C2111" s="382" t="s">
        <v>1621</v>
      </c>
      <c r="D2111" s="382" t="s">
        <v>6020</v>
      </c>
      <c r="F2111" s="383" t="s">
        <v>13</v>
      </c>
      <c r="G2111" s="382" t="s">
        <v>2323</v>
      </c>
      <c r="H2111" s="382" t="s">
        <v>2323</v>
      </c>
      <c r="I2111" s="382" t="s">
        <v>2319</v>
      </c>
      <c r="J2111" s="382" t="s">
        <v>2324</v>
      </c>
      <c r="K2111" s="382" t="s">
        <v>1621</v>
      </c>
      <c r="L2111" s="384" t="s">
        <v>4397</v>
      </c>
    </row>
    <row r="2112" spans="1:12">
      <c r="A2112" s="382" t="s">
        <v>6054</v>
      </c>
      <c r="B2112" s="382" t="s">
        <v>6055</v>
      </c>
      <c r="C2112" s="382" t="s">
        <v>1846</v>
      </c>
      <c r="D2112" s="382" t="s">
        <v>6020</v>
      </c>
      <c r="F2112" s="383" t="s">
        <v>13</v>
      </c>
      <c r="G2112" s="382" t="s">
        <v>2323</v>
      </c>
      <c r="H2112" s="382" t="s">
        <v>2323</v>
      </c>
      <c r="I2112" s="382" t="s">
        <v>2319</v>
      </c>
      <c r="J2112" s="382" t="s">
        <v>2324</v>
      </c>
      <c r="K2112" s="382" t="s">
        <v>1846</v>
      </c>
      <c r="L2112" s="384" t="s">
        <v>4397</v>
      </c>
    </row>
    <row r="2113" spans="1:12">
      <c r="A2113" s="382" t="s">
        <v>6056</v>
      </c>
      <c r="B2113" s="382" t="s">
        <v>6057</v>
      </c>
      <c r="C2113" s="382" t="s">
        <v>2354</v>
      </c>
      <c r="D2113" s="382" t="s">
        <v>6020</v>
      </c>
      <c r="F2113" s="383" t="s">
        <v>13</v>
      </c>
      <c r="G2113" s="382" t="s">
        <v>2323</v>
      </c>
      <c r="K2113" s="382" t="s">
        <v>2354</v>
      </c>
    </row>
    <row r="2114" spans="1:12">
      <c r="A2114" s="382" t="s">
        <v>6058</v>
      </c>
      <c r="B2114" s="382" t="s">
        <v>6059</v>
      </c>
      <c r="C2114" s="382" t="s">
        <v>407</v>
      </c>
      <c r="D2114" s="382" t="s">
        <v>6020</v>
      </c>
      <c r="F2114" s="383" t="s">
        <v>13</v>
      </c>
      <c r="G2114" s="382" t="s">
        <v>2323</v>
      </c>
      <c r="K2114" s="382" t="s">
        <v>407</v>
      </c>
    </row>
    <row r="2115" spans="1:12">
      <c r="A2115" s="382" t="s">
        <v>6060</v>
      </c>
      <c r="B2115" s="382" t="s">
        <v>6061</v>
      </c>
      <c r="C2115" s="382" t="s">
        <v>1846</v>
      </c>
      <c r="D2115" s="382" t="s">
        <v>6020</v>
      </c>
      <c r="F2115" s="383" t="s">
        <v>13</v>
      </c>
      <c r="G2115" s="382" t="s">
        <v>2323</v>
      </c>
      <c r="H2115" s="382" t="s">
        <v>2323</v>
      </c>
      <c r="I2115" s="382" t="s">
        <v>2319</v>
      </c>
      <c r="J2115" s="382" t="s">
        <v>2324</v>
      </c>
      <c r="K2115" s="382" t="s">
        <v>1846</v>
      </c>
      <c r="L2115" s="384" t="s">
        <v>4467</v>
      </c>
    </row>
    <row r="2116" spans="1:12">
      <c r="A2116" s="382" t="s">
        <v>6062</v>
      </c>
      <c r="B2116" s="382" t="s">
        <v>6063</v>
      </c>
      <c r="C2116" s="382" t="s">
        <v>1621</v>
      </c>
      <c r="D2116" s="382" t="s">
        <v>6020</v>
      </c>
      <c r="F2116" s="383" t="s">
        <v>13</v>
      </c>
      <c r="G2116" s="382" t="s">
        <v>2323</v>
      </c>
      <c r="H2116" s="382" t="s">
        <v>2323</v>
      </c>
      <c r="I2116" s="382" t="s">
        <v>2319</v>
      </c>
      <c r="J2116" s="382" t="s">
        <v>2324</v>
      </c>
      <c r="K2116" s="382" t="s">
        <v>1621</v>
      </c>
      <c r="L2116" s="384" t="s">
        <v>4467</v>
      </c>
    </row>
    <row r="2117" spans="1:12">
      <c r="A2117" s="382" t="s">
        <v>6064</v>
      </c>
      <c r="B2117" s="382" t="s">
        <v>6065</v>
      </c>
      <c r="C2117" s="382" t="s">
        <v>957</v>
      </c>
      <c r="D2117" s="382" t="s">
        <v>6020</v>
      </c>
      <c r="F2117" s="383" t="s">
        <v>13</v>
      </c>
      <c r="G2117" s="382" t="s">
        <v>2323</v>
      </c>
      <c r="H2117" s="382" t="s">
        <v>2323</v>
      </c>
      <c r="I2117" s="382" t="s">
        <v>2319</v>
      </c>
      <c r="J2117" s="382" t="s">
        <v>2324</v>
      </c>
      <c r="K2117" s="382" t="s">
        <v>957</v>
      </c>
      <c r="L2117" s="384" t="s">
        <v>4474</v>
      </c>
    </row>
    <row r="2118" spans="1:12">
      <c r="A2118" s="382" t="s">
        <v>6066</v>
      </c>
      <c r="B2118" s="382" t="s">
        <v>6067</v>
      </c>
      <c r="C2118" s="382" t="s">
        <v>1621</v>
      </c>
      <c r="D2118" s="382" t="s">
        <v>6020</v>
      </c>
      <c r="F2118" s="383" t="s">
        <v>13</v>
      </c>
      <c r="G2118" s="382" t="s">
        <v>2323</v>
      </c>
      <c r="H2118" s="382" t="s">
        <v>2323</v>
      </c>
      <c r="I2118" s="382" t="s">
        <v>2319</v>
      </c>
      <c r="J2118" s="382" t="s">
        <v>2324</v>
      </c>
      <c r="K2118" s="382" t="s">
        <v>1621</v>
      </c>
      <c r="L2118" s="384" t="s">
        <v>4474</v>
      </c>
    </row>
    <row r="2119" spans="1:12">
      <c r="A2119" s="382" t="s">
        <v>6068</v>
      </c>
      <c r="B2119" s="382" t="s">
        <v>6069</v>
      </c>
      <c r="C2119" s="382" t="s">
        <v>1621</v>
      </c>
      <c r="D2119" s="382" t="s">
        <v>6020</v>
      </c>
      <c r="F2119" s="383" t="s">
        <v>13</v>
      </c>
      <c r="G2119" s="382" t="s">
        <v>2323</v>
      </c>
      <c r="H2119" s="382" t="s">
        <v>2323</v>
      </c>
      <c r="I2119" s="382" t="s">
        <v>2319</v>
      </c>
      <c r="J2119" s="382" t="s">
        <v>2324</v>
      </c>
      <c r="K2119" s="382" t="s">
        <v>1621</v>
      </c>
      <c r="L2119" s="384" t="s">
        <v>4474</v>
      </c>
    </row>
    <row r="2120" spans="1:12">
      <c r="A2120" s="382" t="s">
        <v>6070</v>
      </c>
      <c r="B2120" s="382" t="s">
        <v>6071</v>
      </c>
      <c r="C2120" s="382" t="s">
        <v>2354</v>
      </c>
      <c r="D2120" s="382" t="s">
        <v>6020</v>
      </c>
      <c r="F2120" s="383" t="s">
        <v>13</v>
      </c>
      <c r="G2120" s="382" t="s">
        <v>2323</v>
      </c>
      <c r="H2120" s="382" t="s">
        <v>2323</v>
      </c>
      <c r="I2120" s="382" t="s">
        <v>2319</v>
      </c>
      <c r="J2120" s="382" t="s">
        <v>2324</v>
      </c>
      <c r="K2120" s="382" t="s">
        <v>2354</v>
      </c>
      <c r="L2120" s="384" t="s">
        <v>4474</v>
      </c>
    </row>
    <row r="2121" spans="1:12">
      <c r="A2121" s="382" t="s">
        <v>6072</v>
      </c>
      <c r="B2121" s="382" t="s">
        <v>6073</v>
      </c>
      <c r="C2121" s="382" t="s">
        <v>1621</v>
      </c>
      <c r="D2121" s="382" t="s">
        <v>6020</v>
      </c>
      <c r="F2121" s="383" t="s">
        <v>13</v>
      </c>
      <c r="G2121" s="382" t="s">
        <v>2323</v>
      </c>
      <c r="H2121" s="382" t="s">
        <v>2323</v>
      </c>
      <c r="I2121" s="382" t="s">
        <v>2319</v>
      </c>
      <c r="J2121" s="382" t="s">
        <v>2324</v>
      </c>
      <c r="K2121" s="382" t="s">
        <v>1621</v>
      </c>
      <c r="L2121" s="384" t="s">
        <v>4474</v>
      </c>
    </row>
    <row r="2122" spans="1:12">
      <c r="A2122" s="382" t="s">
        <v>6074</v>
      </c>
      <c r="B2122" s="382" t="s">
        <v>6075</v>
      </c>
      <c r="C2122" s="382" t="s">
        <v>1846</v>
      </c>
      <c r="D2122" s="382" t="s">
        <v>6020</v>
      </c>
      <c r="F2122" s="383" t="s">
        <v>13</v>
      </c>
      <c r="G2122" s="382" t="s">
        <v>2323</v>
      </c>
      <c r="H2122" s="382" t="s">
        <v>2323</v>
      </c>
      <c r="I2122" s="382" t="s">
        <v>2319</v>
      </c>
      <c r="J2122" s="382" t="s">
        <v>2324</v>
      </c>
      <c r="K2122" s="382" t="s">
        <v>1846</v>
      </c>
      <c r="L2122" s="384" t="s">
        <v>4474</v>
      </c>
    </row>
    <row r="2123" spans="1:12">
      <c r="A2123" s="382" t="s">
        <v>6076</v>
      </c>
      <c r="B2123" s="382" t="s">
        <v>6077</v>
      </c>
      <c r="C2123" s="382" t="s">
        <v>2365</v>
      </c>
      <c r="D2123" s="382" t="s">
        <v>6020</v>
      </c>
      <c r="F2123" s="383" t="s">
        <v>13</v>
      </c>
      <c r="G2123" s="382" t="s">
        <v>2323</v>
      </c>
      <c r="H2123" s="382" t="s">
        <v>2323</v>
      </c>
      <c r="I2123" s="382" t="s">
        <v>2319</v>
      </c>
      <c r="J2123" s="382" t="s">
        <v>2324</v>
      </c>
      <c r="K2123" s="382" t="s">
        <v>4871</v>
      </c>
      <c r="L2123" s="384" t="s">
        <v>4474</v>
      </c>
    </row>
    <row r="2124" spans="1:12">
      <c r="A2124" s="382" t="s">
        <v>6078</v>
      </c>
      <c r="B2124" s="382" t="s">
        <v>6079</v>
      </c>
      <c r="C2124" s="382" t="s">
        <v>2330</v>
      </c>
      <c r="D2124" s="382" t="s">
        <v>6020</v>
      </c>
      <c r="F2124" s="383" t="s">
        <v>13</v>
      </c>
      <c r="G2124" s="382" t="s">
        <v>2323</v>
      </c>
      <c r="H2124" s="382" t="s">
        <v>2323</v>
      </c>
      <c r="I2124" s="382" t="s">
        <v>2319</v>
      </c>
      <c r="J2124" s="382" t="s">
        <v>2324</v>
      </c>
      <c r="K2124" s="382" t="s">
        <v>2330</v>
      </c>
      <c r="L2124" s="384" t="s">
        <v>4474</v>
      </c>
    </row>
    <row r="2125" spans="1:12">
      <c r="A2125" s="382" t="s">
        <v>6080</v>
      </c>
      <c r="B2125" s="382" t="s">
        <v>6081</v>
      </c>
      <c r="C2125" s="382" t="s">
        <v>1846</v>
      </c>
      <c r="D2125" s="382" t="s">
        <v>6020</v>
      </c>
      <c r="F2125" s="383" t="s">
        <v>13</v>
      </c>
      <c r="G2125" s="382" t="s">
        <v>2323</v>
      </c>
      <c r="H2125" s="382" t="s">
        <v>2323</v>
      </c>
      <c r="I2125" s="382" t="s">
        <v>2319</v>
      </c>
      <c r="J2125" s="382" t="s">
        <v>2324</v>
      </c>
      <c r="K2125" s="382" t="s">
        <v>1846</v>
      </c>
      <c r="L2125" s="384" t="s">
        <v>4474</v>
      </c>
    </row>
    <row r="2126" spans="1:12">
      <c r="A2126" s="382" t="s">
        <v>6082</v>
      </c>
      <c r="B2126" s="382" t="s">
        <v>6083</v>
      </c>
      <c r="C2126" s="382" t="s">
        <v>1846</v>
      </c>
      <c r="D2126" s="382" t="s">
        <v>6020</v>
      </c>
      <c r="F2126" s="383" t="s">
        <v>13</v>
      </c>
      <c r="G2126" s="382" t="s">
        <v>2323</v>
      </c>
      <c r="H2126" s="382" t="s">
        <v>2323</v>
      </c>
      <c r="I2126" s="382" t="s">
        <v>2319</v>
      </c>
      <c r="J2126" s="382" t="s">
        <v>2324</v>
      </c>
      <c r="K2126" s="382" t="s">
        <v>1846</v>
      </c>
      <c r="L2126" s="384" t="s">
        <v>4474</v>
      </c>
    </row>
    <row r="2127" spans="1:12">
      <c r="A2127" s="382" t="s">
        <v>6084</v>
      </c>
      <c r="B2127" s="382" t="s">
        <v>6085</v>
      </c>
      <c r="C2127" s="382" t="s">
        <v>1323</v>
      </c>
      <c r="D2127" s="382" t="s">
        <v>6020</v>
      </c>
      <c r="F2127" s="383" t="s">
        <v>13</v>
      </c>
      <c r="G2127" s="382" t="s">
        <v>2323</v>
      </c>
      <c r="H2127" s="382" t="s">
        <v>2323</v>
      </c>
      <c r="I2127" s="382" t="s">
        <v>2319</v>
      </c>
      <c r="J2127" s="382" t="s">
        <v>2324</v>
      </c>
      <c r="K2127" s="382" t="s">
        <v>1323</v>
      </c>
      <c r="L2127" s="384" t="s">
        <v>4474</v>
      </c>
    </row>
    <row r="2128" spans="1:12">
      <c r="A2128" s="382" t="s">
        <v>6086</v>
      </c>
      <c r="B2128" s="382" t="s">
        <v>6087</v>
      </c>
      <c r="C2128" s="382" t="s">
        <v>2365</v>
      </c>
      <c r="D2128" s="382" t="s">
        <v>6020</v>
      </c>
      <c r="F2128" s="383" t="s">
        <v>13</v>
      </c>
      <c r="G2128" s="382" t="s">
        <v>2323</v>
      </c>
      <c r="H2128" s="382" t="s">
        <v>2323</v>
      </c>
      <c r="I2128" s="382" t="s">
        <v>2319</v>
      </c>
      <c r="J2128" s="382" t="s">
        <v>2324</v>
      </c>
      <c r="K2128" s="382" t="s">
        <v>4871</v>
      </c>
      <c r="L2128" s="384" t="s">
        <v>4474</v>
      </c>
    </row>
    <row r="2129" spans="1:12">
      <c r="A2129" s="382" t="s">
        <v>2238</v>
      </c>
      <c r="B2129" s="382" t="s">
        <v>2239</v>
      </c>
      <c r="C2129" s="382" t="s">
        <v>1846</v>
      </c>
      <c r="D2129" s="382" t="s">
        <v>6020</v>
      </c>
      <c r="F2129" s="383" t="s">
        <v>13</v>
      </c>
      <c r="G2129" s="382" t="s">
        <v>2323</v>
      </c>
      <c r="H2129" s="382" t="s">
        <v>2323</v>
      </c>
      <c r="I2129" s="382" t="s">
        <v>2319</v>
      </c>
      <c r="J2129" s="382" t="s">
        <v>2324</v>
      </c>
      <c r="K2129" s="382" t="s">
        <v>1846</v>
      </c>
      <c r="L2129" s="384" t="s">
        <v>4474</v>
      </c>
    </row>
    <row r="2130" spans="1:12">
      <c r="A2130" s="382" t="s">
        <v>6088</v>
      </c>
      <c r="B2130" s="382" t="s">
        <v>6089</v>
      </c>
      <c r="C2130" s="382" t="s">
        <v>1621</v>
      </c>
      <c r="D2130" s="382" t="s">
        <v>6020</v>
      </c>
      <c r="F2130" s="383" t="s">
        <v>13</v>
      </c>
      <c r="G2130" s="382" t="s">
        <v>2323</v>
      </c>
      <c r="H2130" s="382" t="s">
        <v>2323</v>
      </c>
      <c r="I2130" s="382" t="s">
        <v>2319</v>
      </c>
      <c r="J2130" s="382" t="s">
        <v>2324</v>
      </c>
      <c r="K2130" s="382" t="s">
        <v>1621</v>
      </c>
      <c r="L2130" s="384" t="s">
        <v>4548</v>
      </c>
    </row>
    <row r="2131" spans="1:12">
      <c r="A2131" s="382" t="s">
        <v>6090</v>
      </c>
      <c r="B2131" s="382" t="s">
        <v>5186</v>
      </c>
      <c r="C2131" s="382" t="s">
        <v>1846</v>
      </c>
      <c r="D2131" s="382" t="s">
        <v>6091</v>
      </c>
      <c r="F2131" s="383" t="s">
        <v>13</v>
      </c>
      <c r="G2131" s="382" t="s">
        <v>2323</v>
      </c>
      <c r="H2131" s="382" t="s">
        <v>2323</v>
      </c>
      <c r="I2131" s="382" t="s">
        <v>2319</v>
      </c>
      <c r="J2131" s="382" t="s">
        <v>2324</v>
      </c>
      <c r="K2131" s="382" t="s">
        <v>1846</v>
      </c>
      <c r="L2131" s="384" t="s">
        <v>4548</v>
      </c>
    </row>
    <row r="2132" spans="1:12">
      <c r="A2132" s="382" t="s">
        <v>6092</v>
      </c>
      <c r="B2132" s="382" t="s">
        <v>6093</v>
      </c>
      <c r="C2132" s="382" t="s">
        <v>810</v>
      </c>
      <c r="D2132" s="382" t="s">
        <v>6020</v>
      </c>
      <c r="F2132" s="383" t="s">
        <v>13</v>
      </c>
      <c r="G2132" s="382" t="s">
        <v>2323</v>
      </c>
      <c r="H2132" s="382" t="s">
        <v>2323</v>
      </c>
      <c r="I2132" s="382" t="s">
        <v>2319</v>
      </c>
      <c r="J2132" s="382" t="s">
        <v>2324</v>
      </c>
      <c r="K2132" s="382" t="s">
        <v>810</v>
      </c>
      <c r="L2132" s="384" t="s">
        <v>4548</v>
      </c>
    </row>
    <row r="2133" spans="1:12">
      <c r="A2133" s="382" t="s">
        <v>6094</v>
      </c>
      <c r="B2133" s="382" t="s">
        <v>6095</v>
      </c>
      <c r="C2133" s="382" t="s">
        <v>2330</v>
      </c>
      <c r="D2133" s="382" t="s">
        <v>6020</v>
      </c>
      <c r="F2133" s="383" t="s">
        <v>13</v>
      </c>
      <c r="G2133" s="382" t="s">
        <v>2323</v>
      </c>
      <c r="H2133" s="382" t="s">
        <v>2323</v>
      </c>
      <c r="I2133" s="382" t="s">
        <v>2319</v>
      </c>
      <c r="J2133" s="382" t="s">
        <v>2324</v>
      </c>
      <c r="K2133" s="382" t="s">
        <v>2330</v>
      </c>
      <c r="L2133" s="384" t="s">
        <v>4548</v>
      </c>
    </row>
    <row r="2134" spans="1:12">
      <c r="A2134" s="382" t="s">
        <v>6096</v>
      </c>
      <c r="B2134" s="382" t="s">
        <v>6097</v>
      </c>
      <c r="C2134" s="382" t="s">
        <v>407</v>
      </c>
      <c r="D2134" s="382" t="s">
        <v>6020</v>
      </c>
      <c r="F2134" s="383" t="s">
        <v>13</v>
      </c>
      <c r="G2134" s="382" t="s">
        <v>2323</v>
      </c>
      <c r="H2134" s="382" t="s">
        <v>2323</v>
      </c>
      <c r="I2134" s="382" t="s">
        <v>2319</v>
      </c>
      <c r="J2134" s="382" t="s">
        <v>2324</v>
      </c>
      <c r="K2134" s="382" t="s">
        <v>407</v>
      </c>
      <c r="L2134" s="384" t="s">
        <v>4548</v>
      </c>
    </row>
    <row r="2135" spans="1:12">
      <c r="A2135" s="382" t="s">
        <v>6098</v>
      </c>
      <c r="B2135" s="382" t="s">
        <v>6099</v>
      </c>
      <c r="C2135" s="382" t="s">
        <v>957</v>
      </c>
      <c r="D2135" s="382" t="s">
        <v>6020</v>
      </c>
      <c r="F2135" s="383" t="s">
        <v>13</v>
      </c>
      <c r="G2135" s="382" t="s">
        <v>2323</v>
      </c>
      <c r="H2135" s="382" t="s">
        <v>2323</v>
      </c>
      <c r="I2135" s="382" t="s">
        <v>2319</v>
      </c>
      <c r="J2135" s="382" t="s">
        <v>2324</v>
      </c>
      <c r="K2135" s="382" t="s">
        <v>957</v>
      </c>
      <c r="L2135" s="384" t="s">
        <v>4548</v>
      </c>
    </row>
    <row r="2136" spans="1:12">
      <c r="A2136" s="382" t="s">
        <v>6100</v>
      </c>
      <c r="B2136" s="382" t="s">
        <v>6101</v>
      </c>
      <c r="C2136" s="382" t="s">
        <v>1846</v>
      </c>
      <c r="D2136" s="382" t="s">
        <v>6020</v>
      </c>
      <c r="F2136" s="383" t="s">
        <v>13</v>
      </c>
      <c r="G2136" s="382" t="s">
        <v>2323</v>
      </c>
      <c r="H2136" s="382" t="s">
        <v>2323</v>
      </c>
      <c r="I2136" s="382" t="s">
        <v>2319</v>
      </c>
      <c r="J2136" s="382" t="s">
        <v>2324</v>
      </c>
      <c r="K2136" s="382" t="s">
        <v>1846</v>
      </c>
      <c r="L2136" s="384" t="s">
        <v>4601</v>
      </c>
    </row>
    <row r="2137" spans="1:12">
      <c r="A2137" s="382" t="s">
        <v>6102</v>
      </c>
      <c r="B2137" s="382" t="s">
        <v>6103</v>
      </c>
      <c r="C2137" s="382" t="s">
        <v>2365</v>
      </c>
      <c r="D2137" s="382" t="s">
        <v>6020</v>
      </c>
      <c r="F2137" s="383" t="s">
        <v>13</v>
      </c>
      <c r="G2137" s="382" t="s">
        <v>2323</v>
      </c>
      <c r="H2137" s="382" t="s">
        <v>2323</v>
      </c>
      <c r="I2137" s="382" t="s">
        <v>2319</v>
      </c>
      <c r="J2137" s="382" t="s">
        <v>2324</v>
      </c>
      <c r="K2137" s="382" t="s">
        <v>4871</v>
      </c>
      <c r="L2137" s="384" t="s">
        <v>4601</v>
      </c>
    </row>
    <row r="2138" spans="1:12">
      <c r="A2138" s="382" t="s">
        <v>6104</v>
      </c>
      <c r="B2138" s="382" t="s">
        <v>6105</v>
      </c>
      <c r="C2138" s="382" t="s">
        <v>1846</v>
      </c>
      <c r="D2138" s="382" t="s">
        <v>6020</v>
      </c>
      <c r="F2138" s="383" t="s">
        <v>13</v>
      </c>
      <c r="G2138" s="382" t="s">
        <v>2323</v>
      </c>
      <c r="H2138" s="382" t="s">
        <v>2323</v>
      </c>
      <c r="I2138" s="382" t="s">
        <v>2319</v>
      </c>
      <c r="J2138" s="382" t="s">
        <v>2324</v>
      </c>
      <c r="K2138" s="382" t="s">
        <v>1846</v>
      </c>
      <c r="L2138" s="384" t="s">
        <v>4601</v>
      </c>
    </row>
    <row r="2139" spans="1:12">
      <c r="A2139" s="382" t="s">
        <v>6106</v>
      </c>
      <c r="B2139" s="382" t="s">
        <v>6107</v>
      </c>
      <c r="C2139" s="382" t="s">
        <v>2330</v>
      </c>
      <c r="D2139" s="382" t="s">
        <v>6020</v>
      </c>
      <c r="F2139" s="383" t="s">
        <v>13</v>
      </c>
      <c r="G2139" s="382" t="s">
        <v>2323</v>
      </c>
      <c r="H2139" s="382" t="s">
        <v>2323</v>
      </c>
      <c r="I2139" s="382" t="s">
        <v>2319</v>
      </c>
      <c r="J2139" s="382" t="s">
        <v>2324</v>
      </c>
      <c r="K2139" s="382" t="s">
        <v>2330</v>
      </c>
      <c r="L2139" s="384" t="s">
        <v>4601</v>
      </c>
    </row>
    <row r="2140" spans="1:12">
      <c r="A2140" s="382" t="s">
        <v>6108</v>
      </c>
      <c r="B2140" s="382" t="s">
        <v>6109</v>
      </c>
      <c r="C2140" s="382" t="s">
        <v>4633</v>
      </c>
      <c r="D2140" s="382" t="s">
        <v>6020</v>
      </c>
      <c r="F2140" s="383" t="s">
        <v>13</v>
      </c>
      <c r="G2140" s="382" t="s">
        <v>2323</v>
      </c>
      <c r="H2140" s="382" t="s">
        <v>2323</v>
      </c>
      <c r="I2140" s="382" t="s">
        <v>2319</v>
      </c>
      <c r="J2140" s="382" t="s">
        <v>2324</v>
      </c>
      <c r="K2140" s="382" t="s">
        <v>4633</v>
      </c>
      <c r="L2140" s="384" t="s">
        <v>4683</v>
      </c>
    </row>
    <row r="2141" spans="1:12">
      <c r="A2141" s="382" t="s">
        <v>6110</v>
      </c>
      <c r="B2141" s="382" t="s">
        <v>6111</v>
      </c>
      <c r="C2141" s="382" t="s">
        <v>2330</v>
      </c>
      <c r="D2141" s="382" t="s">
        <v>6020</v>
      </c>
      <c r="F2141" s="383" t="s">
        <v>13</v>
      </c>
      <c r="G2141" s="382" t="s">
        <v>2323</v>
      </c>
      <c r="H2141" s="382" t="s">
        <v>2323</v>
      </c>
      <c r="I2141" s="382" t="s">
        <v>2319</v>
      </c>
      <c r="J2141" s="382" t="s">
        <v>2324</v>
      </c>
      <c r="K2141" s="382" t="s">
        <v>2330</v>
      </c>
      <c r="L2141" s="384" t="s">
        <v>4683</v>
      </c>
    </row>
    <row r="2142" spans="1:12">
      <c r="A2142" s="382" t="s">
        <v>6112</v>
      </c>
      <c r="B2142" s="382" t="s">
        <v>6113</v>
      </c>
      <c r="C2142" s="382" t="s">
        <v>2365</v>
      </c>
      <c r="D2142" s="382" t="s">
        <v>6020</v>
      </c>
      <c r="F2142" s="383" t="s">
        <v>13</v>
      </c>
      <c r="G2142" s="382" t="s">
        <v>2323</v>
      </c>
      <c r="H2142" s="382" t="s">
        <v>2323</v>
      </c>
      <c r="I2142" s="382" t="s">
        <v>2319</v>
      </c>
      <c r="J2142" s="382" t="s">
        <v>2324</v>
      </c>
      <c r="K2142" s="382" t="s">
        <v>4871</v>
      </c>
      <c r="L2142" s="384" t="s">
        <v>4683</v>
      </c>
    </row>
    <row r="2143" spans="1:12">
      <c r="A2143" s="382" t="s">
        <v>6114</v>
      </c>
      <c r="B2143" s="382" t="s">
        <v>6115</v>
      </c>
      <c r="C2143" s="382" t="s">
        <v>2330</v>
      </c>
      <c r="D2143" s="382" t="s">
        <v>6020</v>
      </c>
      <c r="F2143" s="383" t="s">
        <v>13</v>
      </c>
      <c r="G2143" s="382" t="s">
        <v>2323</v>
      </c>
      <c r="H2143" s="382" t="s">
        <v>2323</v>
      </c>
      <c r="I2143" s="382" t="s">
        <v>2319</v>
      </c>
      <c r="J2143" s="382" t="s">
        <v>2324</v>
      </c>
      <c r="K2143" s="382" t="s">
        <v>2330</v>
      </c>
      <c r="L2143" s="384" t="s">
        <v>4683</v>
      </c>
    </row>
    <row r="2144" spans="1:12">
      <c r="A2144" s="382" t="s">
        <v>6116</v>
      </c>
      <c r="B2144" s="382" t="s">
        <v>6117</v>
      </c>
      <c r="C2144" s="382" t="s">
        <v>1846</v>
      </c>
      <c r="D2144" s="382" t="s">
        <v>6020</v>
      </c>
      <c r="F2144" s="383" t="s">
        <v>13</v>
      </c>
      <c r="G2144" s="382" t="s">
        <v>2323</v>
      </c>
      <c r="H2144" s="382" t="s">
        <v>2323</v>
      </c>
      <c r="I2144" s="382" t="s">
        <v>2319</v>
      </c>
      <c r="J2144" s="382" t="s">
        <v>2324</v>
      </c>
      <c r="K2144" s="382" t="s">
        <v>1846</v>
      </c>
      <c r="L2144" s="384" t="s">
        <v>4683</v>
      </c>
    </row>
    <row r="2145" spans="1:12">
      <c r="A2145" s="382" t="s">
        <v>6118</v>
      </c>
      <c r="B2145" s="382" t="s">
        <v>6119</v>
      </c>
      <c r="C2145" s="382" t="s">
        <v>1323</v>
      </c>
      <c r="D2145" s="382" t="s">
        <v>6020</v>
      </c>
      <c r="F2145" s="383" t="s">
        <v>13</v>
      </c>
      <c r="G2145" s="382" t="s">
        <v>2323</v>
      </c>
      <c r="H2145" s="382" t="s">
        <v>2323</v>
      </c>
      <c r="I2145" s="382" t="s">
        <v>2319</v>
      </c>
      <c r="J2145" s="382" t="s">
        <v>2324</v>
      </c>
      <c r="K2145" s="382" t="s">
        <v>1323</v>
      </c>
      <c r="L2145" s="384" t="s">
        <v>4683</v>
      </c>
    </row>
    <row r="2146" spans="1:12">
      <c r="A2146" s="382" t="s">
        <v>6120</v>
      </c>
      <c r="B2146" s="382" t="s">
        <v>6121</v>
      </c>
      <c r="C2146" s="382" t="s">
        <v>1323</v>
      </c>
      <c r="D2146" s="382" t="s">
        <v>6020</v>
      </c>
      <c r="F2146" s="383" t="s">
        <v>13</v>
      </c>
      <c r="G2146" s="382" t="s">
        <v>2323</v>
      </c>
      <c r="H2146" s="382" t="s">
        <v>2323</v>
      </c>
      <c r="I2146" s="382" t="s">
        <v>2319</v>
      </c>
      <c r="J2146" s="382" t="s">
        <v>2324</v>
      </c>
      <c r="K2146" s="382" t="s">
        <v>1323</v>
      </c>
      <c r="L2146" s="384" t="s">
        <v>4683</v>
      </c>
    </row>
    <row r="2147" spans="1:12">
      <c r="A2147" s="382" t="s">
        <v>6122</v>
      </c>
      <c r="B2147" s="382" t="s">
        <v>6123</v>
      </c>
      <c r="C2147" s="382" t="s">
        <v>1846</v>
      </c>
      <c r="D2147" s="382" t="s">
        <v>6020</v>
      </c>
      <c r="F2147" s="383" t="s">
        <v>13</v>
      </c>
      <c r="G2147" s="382" t="s">
        <v>2323</v>
      </c>
      <c r="H2147" s="382" t="s">
        <v>2323</v>
      </c>
      <c r="I2147" s="382" t="s">
        <v>2319</v>
      </c>
      <c r="J2147" s="382" t="s">
        <v>2324</v>
      </c>
      <c r="K2147" s="382" t="s">
        <v>1846</v>
      </c>
      <c r="L2147" s="384" t="s">
        <v>4710</v>
      </c>
    </row>
    <row r="2148" spans="1:12">
      <c r="A2148" s="382" t="s">
        <v>6124</v>
      </c>
      <c r="B2148" s="382" t="s">
        <v>6125</v>
      </c>
      <c r="C2148" s="382" t="s">
        <v>1846</v>
      </c>
      <c r="D2148" s="382" t="s">
        <v>6020</v>
      </c>
      <c r="F2148" s="383" t="s">
        <v>13</v>
      </c>
      <c r="G2148" s="382" t="s">
        <v>2323</v>
      </c>
      <c r="H2148" s="382" t="s">
        <v>2323</v>
      </c>
      <c r="I2148" s="382" t="s">
        <v>2319</v>
      </c>
      <c r="J2148" s="382" t="s">
        <v>2324</v>
      </c>
      <c r="K2148" s="382" t="s">
        <v>1846</v>
      </c>
      <c r="L2148" s="384" t="s">
        <v>4710</v>
      </c>
    </row>
    <row r="2149" spans="1:12">
      <c r="A2149" s="382" t="s">
        <v>6126</v>
      </c>
      <c r="B2149" s="382" t="s">
        <v>6127</v>
      </c>
      <c r="C2149" s="382" t="s">
        <v>407</v>
      </c>
      <c r="D2149" s="382" t="s">
        <v>6020</v>
      </c>
      <c r="F2149" s="383" t="s">
        <v>13</v>
      </c>
      <c r="G2149" s="382" t="s">
        <v>2323</v>
      </c>
      <c r="H2149" s="382" t="s">
        <v>2323</v>
      </c>
      <c r="I2149" s="382" t="s">
        <v>2319</v>
      </c>
      <c r="J2149" s="382" t="s">
        <v>2324</v>
      </c>
      <c r="K2149" s="382" t="s">
        <v>407</v>
      </c>
      <c r="L2149" s="384" t="s">
        <v>4710</v>
      </c>
    </row>
    <row r="2150" spans="1:12">
      <c r="A2150" s="382" t="s">
        <v>6128</v>
      </c>
      <c r="B2150" s="382" t="s">
        <v>6129</v>
      </c>
      <c r="C2150" s="382" t="s">
        <v>1621</v>
      </c>
      <c r="D2150" s="382" t="s">
        <v>6020</v>
      </c>
      <c r="F2150" s="383" t="s">
        <v>13</v>
      </c>
      <c r="G2150" s="382" t="s">
        <v>2323</v>
      </c>
      <c r="H2150" s="382" t="s">
        <v>2323</v>
      </c>
      <c r="I2150" s="382" t="s">
        <v>2319</v>
      </c>
      <c r="J2150" s="382" t="s">
        <v>2324</v>
      </c>
      <c r="K2150" s="382" t="s">
        <v>1621</v>
      </c>
      <c r="L2150" s="384" t="s">
        <v>4710</v>
      </c>
    </row>
    <row r="2151" spans="1:12">
      <c r="A2151" s="382" t="s">
        <v>6130</v>
      </c>
      <c r="B2151" s="382" t="s">
        <v>6131</v>
      </c>
      <c r="C2151" s="382" t="s">
        <v>16</v>
      </c>
      <c r="D2151" s="382" t="s">
        <v>6020</v>
      </c>
      <c r="F2151" s="383" t="s">
        <v>13</v>
      </c>
      <c r="G2151" s="382" t="s">
        <v>2323</v>
      </c>
      <c r="H2151" s="382" t="s">
        <v>2323</v>
      </c>
      <c r="I2151" s="382" t="s">
        <v>2319</v>
      </c>
      <c r="J2151" s="382" t="s">
        <v>2324</v>
      </c>
      <c r="K2151" s="382" t="s">
        <v>2346</v>
      </c>
      <c r="L2151" s="384" t="s">
        <v>4710</v>
      </c>
    </row>
    <row r="2152" spans="1:12">
      <c r="A2152" s="382" t="s">
        <v>6132</v>
      </c>
      <c r="B2152" s="382" t="s">
        <v>6133</v>
      </c>
      <c r="C2152" s="382" t="s">
        <v>1846</v>
      </c>
      <c r="D2152" s="382" t="s">
        <v>6020</v>
      </c>
      <c r="F2152" s="383" t="s">
        <v>13</v>
      </c>
      <c r="G2152" s="382" t="s">
        <v>2323</v>
      </c>
      <c r="H2152" s="382" t="s">
        <v>2323</v>
      </c>
      <c r="I2152" s="382" t="s">
        <v>2319</v>
      </c>
      <c r="J2152" s="382" t="s">
        <v>2324</v>
      </c>
      <c r="K2152" s="382" t="s">
        <v>1846</v>
      </c>
      <c r="L2152" s="384" t="s">
        <v>4710</v>
      </c>
    </row>
    <row r="2153" spans="1:12">
      <c r="A2153" s="382" t="s">
        <v>6134</v>
      </c>
      <c r="B2153" s="382" t="s">
        <v>6135</v>
      </c>
      <c r="C2153" s="382" t="s">
        <v>2365</v>
      </c>
      <c r="D2153" s="382" t="s">
        <v>6020</v>
      </c>
      <c r="F2153" s="383" t="s">
        <v>13</v>
      </c>
      <c r="G2153" s="382" t="s">
        <v>2323</v>
      </c>
      <c r="H2153" s="382" t="s">
        <v>2323</v>
      </c>
      <c r="I2153" s="382" t="s">
        <v>2319</v>
      </c>
      <c r="J2153" s="382" t="s">
        <v>2324</v>
      </c>
      <c r="K2153" s="382" t="s">
        <v>4871</v>
      </c>
      <c r="L2153" s="384" t="s">
        <v>4711</v>
      </c>
    </row>
    <row r="2154" spans="1:12">
      <c r="A2154" s="382" t="s">
        <v>6136</v>
      </c>
      <c r="B2154" s="382" t="s">
        <v>6137</v>
      </c>
      <c r="C2154" s="382" t="s">
        <v>2354</v>
      </c>
      <c r="D2154" s="382" t="s">
        <v>6020</v>
      </c>
      <c r="F2154" s="383" t="s">
        <v>13</v>
      </c>
      <c r="G2154" s="382" t="s">
        <v>2323</v>
      </c>
      <c r="H2154" s="382" t="s">
        <v>2323</v>
      </c>
      <c r="I2154" s="382" t="s">
        <v>2319</v>
      </c>
      <c r="J2154" s="382" t="s">
        <v>2324</v>
      </c>
      <c r="K2154" s="382" t="s">
        <v>2354</v>
      </c>
      <c r="L2154" s="384" t="s">
        <v>4711</v>
      </c>
    </row>
    <row r="2155" spans="1:12">
      <c r="A2155" s="382" t="s">
        <v>6138</v>
      </c>
      <c r="B2155" s="382" t="s">
        <v>6139</v>
      </c>
      <c r="C2155" s="382" t="s">
        <v>101</v>
      </c>
      <c r="D2155" s="382" t="s">
        <v>6020</v>
      </c>
      <c r="F2155" s="383" t="s">
        <v>13</v>
      </c>
      <c r="G2155" s="382" t="s">
        <v>2323</v>
      </c>
      <c r="H2155" s="382" t="s">
        <v>2323</v>
      </c>
      <c r="I2155" s="382" t="s">
        <v>2319</v>
      </c>
      <c r="J2155" s="382" t="s">
        <v>2324</v>
      </c>
      <c r="K2155" s="382" t="s">
        <v>101</v>
      </c>
      <c r="L2155" s="384" t="s">
        <v>4711</v>
      </c>
    </row>
    <row r="2156" spans="1:12">
      <c r="A2156" s="382" t="s">
        <v>6140</v>
      </c>
      <c r="B2156" s="382" t="s">
        <v>6141</v>
      </c>
      <c r="C2156" s="382" t="s">
        <v>1253</v>
      </c>
      <c r="D2156" s="382" t="s">
        <v>6020</v>
      </c>
      <c r="F2156" s="383" t="s">
        <v>13</v>
      </c>
      <c r="G2156" s="382" t="s">
        <v>2323</v>
      </c>
      <c r="H2156" s="382" t="s">
        <v>2323</v>
      </c>
      <c r="I2156" s="382" t="s">
        <v>2319</v>
      </c>
      <c r="J2156" s="382" t="s">
        <v>2324</v>
      </c>
      <c r="K2156" s="382" t="s">
        <v>4492</v>
      </c>
      <c r="L2156" s="384" t="s">
        <v>4711</v>
      </c>
    </row>
    <row r="2157" spans="1:12">
      <c r="A2157" s="382" t="s">
        <v>6142</v>
      </c>
      <c r="B2157" s="382" t="s">
        <v>6143</v>
      </c>
      <c r="C2157" s="382" t="s">
        <v>4492</v>
      </c>
      <c r="D2157" s="382" t="s">
        <v>6020</v>
      </c>
      <c r="F2157" s="383" t="s">
        <v>13</v>
      </c>
      <c r="G2157" s="382" t="s">
        <v>2323</v>
      </c>
      <c r="H2157" s="382" t="s">
        <v>2323</v>
      </c>
      <c r="I2157" s="382" t="s">
        <v>2319</v>
      </c>
      <c r="J2157" s="382" t="s">
        <v>2324</v>
      </c>
      <c r="K2157" s="382" t="s">
        <v>4492</v>
      </c>
      <c r="L2157" s="384" t="s">
        <v>4711</v>
      </c>
    </row>
    <row r="2158" spans="1:12">
      <c r="A2158" s="382" t="s">
        <v>6144</v>
      </c>
      <c r="B2158" s="382" t="s">
        <v>6145</v>
      </c>
      <c r="C2158" s="382" t="s">
        <v>590</v>
      </c>
      <c r="D2158" s="382" t="s">
        <v>6020</v>
      </c>
      <c r="F2158" s="383" t="s">
        <v>13</v>
      </c>
      <c r="G2158" s="382" t="s">
        <v>2323</v>
      </c>
      <c r="H2158" s="382" t="s">
        <v>2323</v>
      </c>
      <c r="I2158" s="382" t="s">
        <v>2319</v>
      </c>
      <c r="J2158" s="382" t="s">
        <v>2324</v>
      </c>
      <c r="K2158" s="382" t="s">
        <v>590</v>
      </c>
      <c r="L2158" s="384" t="s">
        <v>6146</v>
      </c>
    </row>
    <row r="2159" spans="1:12">
      <c r="A2159" s="382" t="s">
        <v>6147</v>
      </c>
      <c r="B2159" s="382" t="s">
        <v>6148</v>
      </c>
      <c r="C2159" s="382" t="s">
        <v>2365</v>
      </c>
      <c r="D2159" s="382" t="s">
        <v>6020</v>
      </c>
      <c r="F2159" s="383" t="s">
        <v>13</v>
      </c>
      <c r="G2159" s="382" t="s">
        <v>2323</v>
      </c>
      <c r="H2159" s="382" t="s">
        <v>2323</v>
      </c>
      <c r="I2159" s="382" t="s">
        <v>2319</v>
      </c>
      <c r="J2159" s="382" t="s">
        <v>2324</v>
      </c>
      <c r="K2159" s="382" t="s">
        <v>4871</v>
      </c>
      <c r="L2159" s="384" t="s">
        <v>6146</v>
      </c>
    </row>
    <row r="2160" spans="1:12">
      <c r="A2160" s="382" t="s">
        <v>6149</v>
      </c>
      <c r="B2160" s="382" t="s">
        <v>6129</v>
      </c>
      <c r="C2160" s="382" t="s">
        <v>407</v>
      </c>
      <c r="D2160" s="382" t="s">
        <v>6020</v>
      </c>
      <c r="F2160" s="383" t="s">
        <v>13</v>
      </c>
      <c r="G2160" s="382" t="s">
        <v>2323</v>
      </c>
      <c r="H2160" s="382" t="s">
        <v>2323</v>
      </c>
      <c r="I2160" s="382" t="s">
        <v>2319</v>
      </c>
      <c r="J2160" s="382" t="s">
        <v>2324</v>
      </c>
      <c r="K2160" s="382" t="s">
        <v>407</v>
      </c>
      <c r="L2160" s="384" t="s">
        <v>6146</v>
      </c>
    </row>
    <row r="2161" spans="1:12">
      <c r="A2161" s="382" t="s">
        <v>6150</v>
      </c>
      <c r="B2161" s="382" t="s">
        <v>6151</v>
      </c>
      <c r="C2161" s="382" t="s">
        <v>1846</v>
      </c>
      <c r="D2161" s="382" t="s">
        <v>6020</v>
      </c>
      <c r="F2161" s="383" t="s">
        <v>13</v>
      </c>
      <c r="G2161" s="382" t="s">
        <v>2323</v>
      </c>
      <c r="H2161" s="382" t="s">
        <v>2323</v>
      </c>
      <c r="I2161" s="382" t="s">
        <v>2319</v>
      </c>
      <c r="J2161" s="382" t="s">
        <v>2324</v>
      </c>
      <c r="K2161" s="382" t="s">
        <v>1846</v>
      </c>
      <c r="L2161" s="384" t="s">
        <v>6152</v>
      </c>
    </row>
    <row r="2162" spans="1:12">
      <c r="A2162" s="382" t="s">
        <v>6153</v>
      </c>
      <c r="B2162" s="382" t="s">
        <v>6154</v>
      </c>
      <c r="C2162" s="382" t="s">
        <v>957</v>
      </c>
      <c r="D2162" s="382" t="s">
        <v>6020</v>
      </c>
      <c r="F2162" s="383" t="s">
        <v>13</v>
      </c>
      <c r="G2162" s="382" t="s">
        <v>2323</v>
      </c>
      <c r="H2162" s="382" t="s">
        <v>2323</v>
      </c>
      <c r="I2162" s="382" t="s">
        <v>2319</v>
      </c>
      <c r="J2162" s="382" t="s">
        <v>2320</v>
      </c>
      <c r="K2162" s="382" t="s">
        <v>2354</v>
      </c>
      <c r="L2162" s="384" t="s">
        <v>6152</v>
      </c>
    </row>
    <row r="2163" spans="1:12">
      <c r="A2163" s="382" t="s">
        <v>6155</v>
      </c>
      <c r="B2163" s="382" t="s">
        <v>6156</v>
      </c>
      <c r="C2163" s="382" t="s">
        <v>590</v>
      </c>
      <c r="D2163" s="382" t="s">
        <v>6020</v>
      </c>
      <c r="F2163" s="383" t="s">
        <v>13</v>
      </c>
      <c r="G2163" s="382" t="s">
        <v>2323</v>
      </c>
      <c r="H2163" s="382" t="s">
        <v>2323</v>
      </c>
      <c r="I2163" s="382" t="s">
        <v>2319</v>
      </c>
      <c r="J2163" s="382" t="s">
        <v>2324</v>
      </c>
      <c r="K2163" s="382" t="s">
        <v>590</v>
      </c>
      <c r="L2163" s="384" t="s">
        <v>6152</v>
      </c>
    </row>
    <row r="2164" spans="1:12">
      <c r="A2164" s="382" t="s">
        <v>6157</v>
      </c>
      <c r="B2164" s="382" t="s">
        <v>6158</v>
      </c>
      <c r="C2164" s="382" t="s">
        <v>1621</v>
      </c>
      <c r="D2164" s="382" t="s">
        <v>6020</v>
      </c>
      <c r="F2164" s="383" t="s">
        <v>13</v>
      </c>
      <c r="G2164" s="382" t="s">
        <v>2323</v>
      </c>
      <c r="H2164" s="382" t="s">
        <v>2323</v>
      </c>
      <c r="I2164" s="382" t="s">
        <v>2319</v>
      </c>
      <c r="J2164" s="382" t="s">
        <v>2324</v>
      </c>
      <c r="K2164" s="382" t="s">
        <v>1621</v>
      </c>
      <c r="L2164" s="384" t="s">
        <v>4810</v>
      </c>
    </row>
    <row r="2165" spans="1:12">
      <c r="A2165" s="382" t="s">
        <v>6159</v>
      </c>
      <c r="B2165" s="382" t="s">
        <v>6160</v>
      </c>
      <c r="C2165" s="382" t="s">
        <v>1846</v>
      </c>
      <c r="D2165" s="382" t="s">
        <v>6020</v>
      </c>
      <c r="F2165" s="383" t="s">
        <v>13</v>
      </c>
      <c r="G2165" s="382" t="s">
        <v>2323</v>
      </c>
      <c r="H2165" s="382" t="s">
        <v>2323</v>
      </c>
      <c r="I2165" s="382" t="s">
        <v>2319</v>
      </c>
      <c r="J2165" s="382" t="s">
        <v>2324</v>
      </c>
      <c r="K2165" s="382" t="s">
        <v>1846</v>
      </c>
      <c r="L2165" s="384" t="s">
        <v>4810</v>
      </c>
    </row>
    <row r="2166" spans="1:12">
      <c r="A2166" s="382" t="s">
        <v>6161</v>
      </c>
      <c r="B2166" s="382" t="s">
        <v>6162</v>
      </c>
      <c r="C2166" s="382" t="s">
        <v>1846</v>
      </c>
      <c r="D2166" s="382" t="s">
        <v>6020</v>
      </c>
      <c r="F2166" s="383" t="s">
        <v>13</v>
      </c>
      <c r="G2166" s="382" t="s">
        <v>2323</v>
      </c>
      <c r="H2166" s="382" t="s">
        <v>2323</v>
      </c>
      <c r="I2166" s="382" t="s">
        <v>2319</v>
      </c>
      <c r="J2166" s="382" t="s">
        <v>2324</v>
      </c>
      <c r="K2166" s="382" t="s">
        <v>1846</v>
      </c>
      <c r="L2166" s="384" t="s">
        <v>4810</v>
      </c>
    </row>
    <row r="2167" spans="1:12">
      <c r="A2167" s="382" t="s">
        <v>6163</v>
      </c>
      <c r="B2167" s="382" t="s">
        <v>6164</v>
      </c>
      <c r="C2167" s="382" t="s">
        <v>1846</v>
      </c>
      <c r="D2167" s="382" t="s">
        <v>6020</v>
      </c>
      <c r="F2167" s="383" t="s">
        <v>13</v>
      </c>
      <c r="G2167" s="382" t="s">
        <v>2323</v>
      </c>
      <c r="H2167" s="382" t="s">
        <v>2323</v>
      </c>
      <c r="I2167" s="382" t="s">
        <v>2319</v>
      </c>
      <c r="J2167" s="382" t="s">
        <v>2324</v>
      </c>
      <c r="K2167" s="382" t="s">
        <v>1846</v>
      </c>
      <c r="L2167" s="384" t="s">
        <v>4810</v>
      </c>
    </row>
    <row r="2168" spans="1:12">
      <c r="A2168" s="382" t="s">
        <v>539</v>
      </c>
      <c r="B2168" s="382" t="s">
        <v>540</v>
      </c>
      <c r="C2168" s="382" t="s">
        <v>407</v>
      </c>
      <c r="D2168" s="382" t="s">
        <v>6020</v>
      </c>
      <c r="F2168" s="383" t="s">
        <v>13</v>
      </c>
      <c r="G2168" s="382" t="s">
        <v>2323</v>
      </c>
      <c r="H2168" s="382" t="s">
        <v>2323</v>
      </c>
      <c r="I2168" s="382" t="s">
        <v>2319</v>
      </c>
      <c r="J2168" s="382" t="s">
        <v>2324</v>
      </c>
      <c r="K2168" s="382" t="s">
        <v>407</v>
      </c>
      <c r="L2168" s="384" t="s">
        <v>4810</v>
      </c>
    </row>
    <row r="2169" spans="1:12">
      <c r="A2169" s="382" t="s">
        <v>6165</v>
      </c>
      <c r="B2169" s="382" t="s">
        <v>6166</v>
      </c>
      <c r="C2169" s="382" t="s">
        <v>1621</v>
      </c>
      <c r="D2169" s="382" t="s">
        <v>6020</v>
      </c>
      <c r="F2169" s="383" t="s">
        <v>13</v>
      </c>
      <c r="G2169" s="382" t="s">
        <v>2323</v>
      </c>
      <c r="H2169" s="382" t="s">
        <v>2323</v>
      </c>
      <c r="I2169" s="382" t="s">
        <v>2319</v>
      </c>
      <c r="J2169" s="382" t="s">
        <v>2324</v>
      </c>
      <c r="K2169" s="382" t="s">
        <v>1621</v>
      </c>
      <c r="L2169" s="384" t="s">
        <v>4810</v>
      </c>
    </row>
    <row r="2170" spans="1:12">
      <c r="A2170" s="382" t="s">
        <v>6167</v>
      </c>
      <c r="B2170" s="382" t="s">
        <v>6168</v>
      </c>
      <c r="C2170" s="382" t="s">
        <v>407</v>
      </c>
      <c r="D2170" s="382" t="s">
        <v>6020</v>
      </c>
      <c r="F2170" s="383" t="s">
        <v>13</v>
      </c>
      <c r="G2170" s="382" t="s">
        <v>2323</v>
      </c>
      <c r="H2170" s="382" t="s">
        <v>2323</v>
      </c>
      <c r="I2170" s="382" t="s">
        <v>2319</v>
      </c>
      <c r="J2170" s="382" t="s">
        <v>2324</v>
      </c>
      <c r="K2170" s="382" t="s">
        <v>407</v>
      </c>
      <c r="L2170" s="384" t="s">
        <v>4810</v>
      </c>
    </row>
    <row r="2171" spans="1:12">
      <c r="A2171" s="382" t="s">
        <v>6169</v>
      </c>
      <c r="B2171" s="382" t="s">
        <v>6170</v>
      </c>
      <c r="C2171" s="382" t="s">
        <v>957</v>
      </c>
      <c r="D2171" s="382" t="s">
        <v>6020</v>
      </c>
      <c r="F2171" s="383" t="s">
        <v>13</v>
      </c>
      <c r="G2171" s="382" t="s">
        <v>2323</v>
      </c>
      <c r="H2171" s="382" t="s">
        <v>2323</v>
      </c>
      <c r="I2171" s="382" t="s">
        <v>2319</v>
      </c>
      <c r="J2171" s="382" t="s">
        <v>2324</v>
      </c>
      <c r="K2171" s="382" t="s">
        <v>957</v>
      </c>
      <c r="L2171" s="384" t="s">
        <v>6171</v>
      </c>
    </row>
    <row r="2172" spans="1:12">
      <c r="A2172" s="382" t="s">
        <v>6172</v>
      </c>
      <c r="B2172" s="382" t="s">
        <v>6173</v>
      </c>
      <c r="C2172" s="382" t="s">
        <v>1621</v>
      </c>
      <c r="D2172" s="382" t="s">
        <v>6020</v>
      </c>
      <c r="F2172" s="383" t="s">
        <v>13</v>
      </c>
      <c r="G2172" s="382" t="s">
        <v>2323</v>
      </c>
      <c r="H2172" s="382" t="s">
        <v>2323</v>
      </c>
      <c r="I2172" s="382" t="s">
        <v>2319</v>
      </c>
      <c r="J2172" s="382" t="s">
        <v>2324</v>
      </c>
      <c r="K2172" s="382" t="s">
        <v>1621</v>
      </c>
      <c r="L2172" s="384" t="s">
        <v>6171</v>
      </c>
    </row>
    <row r="2173" spans="1:12">
      <c r="A2173" s="382" t="s">
        <v>6174</v>
      </c>
      <c r="B2173" s="382" t="s">
        <v>6175</v>
      </c>
      <c r="C2173" s="382" t="s">
        <v>1621</v>
      </c>
      <c r="D2173" s="382" t="s">
        <v>6020</v>
      </c>
      <c r="F2173" s="383" t="s">
        <v>13</v>
      </c>
      <c r="G2173" s="382" t="s">
        <v>2323</v>
      </c>
      <c r="H2173" s="382" t="s">
        <v>2323</v>
      </c>
      <c r="I2173" s="382" t="s">
        <v>2319</v>
      </c>
      <c r="J2173" s="382" t="s">
        <v>2324</v>
      </c>
      <c r="K2173" s="382" t="s">
        <v>1621</v>
      </c>
      <c r="L2173" s="384" t="s">
        <v>6171</v>
      </c>
    </row>
    <row r="2174" spans="1:12">
      <c r="A2174" s="382" t="s">
        <v>6176</v>
      </c>
      <c r="B2174" s="382" t="s">
        <v>6177</v>
      </c>
      <c r="C2174" s="382" t="s">
        <v>1621</v>
      </c>
      <c r="D2174" s="382" t="s">
        <v>6020</v>
      </c>
      <c r="F2174" s="383" t="s">
        <v>13</v>
      </c>
      <c r="G2174" s="382" t="s">
        <v>2323</v>
      </c>
      <c r="H2174" s="382" t="s">
        <v>2323</v>
      </c>
      <c r="I2174" s="382" t="s">
        <v>2319</v>
      </c>
      <c r="J2174" s="382" t="s">
        <v>2324</v>
      </c>
      <c r="K2174" s="382" t="s">
        <v>1621</v>
      </c>
      <c r="L2174" s="384" t="s">
        <v>6171</v>
      </c>
    </row>
    <row r="2175" spans="1:12">
      <c r="A2175" s="382" t="s">
        <v>6178</v>
      </c>
      <c r="B2175" s="382" t="s">
        <v>6179</v>
      </c>
      <c r="C2175" s="382" t="s">
        <v>1621</v>
      </c>
      <c r="D2175" s="382" t="s">
        <v>6020</v>
      </c>
      <c r="F2175" s="383" t="s">
        <v>13</v>
      </c>
      <c r="G2175" s="382" t="s">
        <v>2323</v>
      </c>
      <c r="H2175" s="382" t="s">
        <v>2323</v>
      </c>
      <c r="I2175" s="382" t="s">
        <v>2319</v>
      </c>
      <c r="J2175" s="382" t="s">
        <v>2324</v>
      </c>
      <c r="K2175" s="382" t="s">
        <v>1621</v>
      </c>
      <c r="L2175" s="384" t="s">
        <v>6171</v>
      </c>
    </row>
    <row r="2176" spans="1:12">
      <c r="A2176" s="382" t="s">
        <v>6180</v>
      </c>
      <c r="B2176" s="382" t="s">
        <v>6181</v>
      </c>
      <c r="C2176" s="382" t="s">
        <v>1621</v>
      </c>
      <c r="D2176" s="382" t="s">
        <v>6020</v>
      </c>
      <c r="F2176" s="383" t="s">
        <v>13</v>
      </c>
      <c r="G2176" s="382" t="s">
        <v>2323</v>
      </c>
      <c r="H2176" s="382" t="s">
        <v>2323</v>
      </c>
      <c r="I2176" s="382" t="s">
        <v>2319</v>
      </c>
      <c r="J2176" s="382" t="s">
        <v>2324</v>
      </c>
      <c r="K2176" s="382" t="s">
        <v>1621</v>
      </c>
      <c r="L2176" s="384" t="s">
        <v>6171</v>
      </c>
    </row>
    <row r="2177" spans="1:12">
      <c r="A2177" s="382" t="s">
        <v>6182</v>
      </c>
      <c r="B2177" s="382" t="s">
        <v>6183</v>
      </c>
      <c r="C2177" s="382" t="s">
        <v>957</v>
      </c>
      <c r="D2177" s="382" t="s">
        <v>6020</v>
      </c>
      <c r="F2177" s="383" t="s">
        <v>13</v>
      </c>
      <c r="G2177" s="382" t="s">
        <v>2323</v>
      </c>
      <c r="H2177" s="382" t="s">
        <v>2323</v>
      </c>
      <c r="I2177" s="382" t="s">
        <v>2319</v>
      </c>
      <c r="J2177" s="382" t="s">
        <v>2320</v>
      </c>
      <c r="K2177" s="382" t="s">
        <v>2330</v>
      </c>
      <c r="L2177" s="384" t="s">
        <v>6184</v>
      </c>
    </row>
    <row r="2178" spans="1:12">
      <c r="A2178" s="382" t="s">
        <v>6185</v>
      </c>
      <c r="B2178" s="382" t="s">
        <v>6186</v>
      </c>
      <c r="C2178" s="382" t="s">
        <v>1621</v>
      </c>
      <c r="D2178" s="382" t="s">
        <v>6020</v>
      </c>
      <c r="F2178" s="383" t="s">
        <v>13</v>
      </c>
      <c r="G2178" s="382" t="s">
        <v>2323</v>
      </c>
      <c r="H2178" s="382" t="s">
        <v>2323</v>
      </c>
      <c r="I2178" s="382" t="s">
        <v>2319</v>
      </c>
      <c r="J2178" s="382" t="s">
        <v>2324</v>
      </c>
      <c r="K2178" s="382" t="s">
        <v>1621</v>
      </c>
      <c r="L2178" s="384" t="s">
        <v>6184</v>
      </c>
    </row>
    <row r="2179" spans="1:12">
      <c r="A2179" s="382" t="s">
        <v>6187</v>
      </c>
      <c r="B2179" s="382" t="s">
        <v>6188</v>
      </c>
      <c r="C2179" s="382" t="s">
        <v>1621</v>
      </c>
      <c r="D2179" s="382" t="s">
        <v>6020</v>
      </c>
      <c r="F2179" s="383" t="s">
        <v>13</v>
      </c>
      <c r="G2179" s="382" t="s">
        <v>2323</v>
      </c>
      <c r="H2179" s="382" t="s">
        <v>2323</v>
      </c>
      <c r="I2179" s="382" t="s">
        <v>2319</v>
      </c>
      <c r="J2179" s="382" t="s">
        <v>2324</v>
      </c>
      <c r="K2179" s="382" t="s">
        <v>1621</v>
      </c>
      <c r="L2179" s="384" t="s">
        <v>6184</v>
      </c>
    </row>
    <row r="2180" spans="1:12">
      <c r="A2180" s="382" t="s">
        <v>6189</v>
      </c>
      <c r="B2180" s="382" t="s">
        <v>6190</v>
      </c>
      <c r="C2180" s="382" t="s">
        <v>810</v>
      </c>
      <c r="D2180" s="382" t="s">
        <v>6020</v>
      </c>
      <c r="F2180" s="383" t="s">
        <v>13</v>
      </c>
      <c r="G2180" s="382" t="s">
        <v>2323</v>
      </c>
      <c r="H2180" s="382" t="s">
        <v>2323</v>
      </c>
      <c r="I2180" s="382" t="s">
        <v>2319</v>
      </c>
      <c r="J2180" s="382" t="s">
        <v>2324</v>
      </c>
      <c r="K2180" s="382" t="s">
        <v>810</v>
      </c>
      <c r="L2180" s="384" t="s">
        <v>6184</v>
      </c>
    </row>
    <row r="2181" spans="1:12">
      <c r="A2181" s="382" t="s">
        <v>6191</v>
      </c>
      <c r="B2181" s="382" t="s">
        <v>6192</v>
      </c>
      <c r="C2181" s="382" t="s">
        <v>354</v>
      </c>
      <c r="D2181" s="382" t="s">
        <v>6020</v>
      </c>
      <c r="F2181" s="383" t="s">
        <v>13</v>
      </c>
      <c r="G2181" s="382" t="s">
        <v>2323</v>
      </c>
      <c r="H2181" s="382" t="s">
        <v>2323</v>
      </c>
      <c r="I2181" s="382" t="s">
        <v>2319</v>
      </c>
      <c r="J2181" s="382" t="s">
        <v>2320</v>
      </c>
      <c r="K2181" s="382" t="s">
        <v>2354</v>
      </c>
      <c r="L2181" s="384" t="s">
        <v>6184</v>
      </c>
    </row>
    <row r="2182" spans="1:12">
      <c r="A2182" s="382" t="s">
        <v>6193</v>
      </c>
      <c r="B2182" s="382" t="s">
        <v>6194</v>
      </c>
      <c r="C2182" s="382" t="s">
        <v>957</v>
      </c>
      <c r="D2182" s="382" t="s">
        <v>6020</v>
      </c>
      <c r="F2182" s="383" t="s">
        <v>13</v>
      </c>
      <c r="G2182" s="382" t="s">
        <v>2323</v>
      </c>
      <c r="H2182" s="382" t="s">
        <v>2323</v>
      </c>
      <c r="I2182" s="382" t="s">
        <v>2319</v>
      </c>
      <c r="J2182" s="382" t="s">
        <v>2324</v>
      </c>
      <c r="K2182" s="382" t="s">
        <v>957</v>
      </c>
      <c r="L2182" s="384" t="s">
        <v>6195</v>
      </c>
    </row>
    <row r="2183" spans="1:12">
      <c r="A2183" s="382" t="s">
        <v>6196</v>
      </c>
      <c r="B2183" s="382" t="s">
        <v>6197</v>
      </c>
      <c r="C2183" s="382" t="s">
        <v>1253</v>
      </c>
      <c r="D2183" s="382" t="s">
        <v>6020</v>
      </c>
      <c r="F2183" s="383" t="s">
        <v>13</v>
      </c>
      <c r="G2183" s="382" t="s">
        <v>2323</v>
      </c>
      <c r="H2183" s="382" t="s">
        <v>2323</v>
      </c>
      <c r="I2183" s="382" t="s">
        <v>2319</v>
      </c>
      <c r="J2183" s="382" t="s">
        <v>2324</v>
      </c>
      <c r="K2183" s="382" t="s">
        <v>1253</v>
      </c>
      <c r="L2183" s="384" t="s">
        <v>6195</v>
      </c>
    </row>
    <row r="2184" spans="1:12">
      <c r="A2184" s="382" t="s">
        <v>6198</v>
      </c>
      <c r="B2184" s="382" t="s">
        <v>6199</v>
      </c>
      <c r="C2184" s="382" t="s">
        <v>1621</v>
      </c>
      <c r="D2184" s="382" t="s">
        <v>6020</v>
      </c>
      <c r="F2184" s="383" t="s">
        <v>13</v>
      </c>
      <c r="G2184" s="382" t="s">
        <v>2323</v>
      </c>
      <c r="H2184" s="382" t="s">
        <v>2323</v>
      </c>
      <c r="I2184" s="382" t="s">
        <v>2319</v>
      </c>
      <c r="J2184" s="382" t="s">
        <v>2324</v>
      </c>
      <c r="K2184" s="382" t="s">
        <v>1621</v>
      </c>
      <c r="L2184" s="384" t="s">
        <v>6195</v>
      </c>
    </row>
    <row r="2185" spans="1:12">
      <c r="A2185" s="382" t="s">
        <v>6200</v>
      </c>
      <c r="B2185" s="382" t="s">
        <v>6201</v>
      </c>
      <c r="C2185" s="382" t="s">
        <v>810</v>
      </c>
      <c r="D2185" s="382" t="s">
        <v>6020</v>
      </c>
      <c r="F2185" s="383" t="s">
        <v>13</v>
      </c>
      <c r="G2185" s="382" t="s">
        <v>2323</v>
      </c>
      <c r="H2185" s="382" t="s">
        <v>2323</v>
      </c>
      <c r="I2185" s="382" t="s">
        <v>2319</v>
      </c>
      <c r="J2185" s="382" t="s">
        <v>2324</v>
      </c>
      <c r="K2185" s="382" t="s">
        <v>810</v>
      </c>
      <c r="L2185" s="384" t="s">
        <v>6195</v>
      </c>
    </row>
    <row r="2186" spans="1:12">
      <c r="A2186" s="382" t="s">
        <v>6202</v>
      </c>
      <c r="B2186" s="382" t="s">
        <v>5214</v>
      </c>
      <c r="C2186" s="382" t="s">
        <v>957</v>
      </c>
      <c r="D2186" s="382" t="s">
        <v>6020</v>
      </c>
      <c r="F2186" s="383" t="s">
        <v>13</v>
      </c>
      <c r="G2186" s="382" t="s">
        <v>2323</v>
      </c>
      <c r="H2186" s="382" t="s">
        <v>2323</v>
      </c>
      <c r="I2186" s="382" t="s">
        <v>2319</v>
      </c>
      <c r="J2186" s="382" t="s">
        <v>2324</v>
      </c>
      <c r="K2186" s="382" t="s">
        <v>957</v>
      </c>
      <c r="L2186" s="384" t="s">
        <v>6195</v>
      </c>
    </row>
    <row r="2187" spans="1:12">
      <c r="A2187" s="382" t="s">
        <v>6203</v>
      </c>
      <c r="B2187" s="382" t="s">
        <v>6204</v>
      </c>
      <c r="C2187" s="382" t="s">
        <v>1846</v>
      </c>
      <c r="D2187" s="382" t="s">
        <v>6020</v>
      </c>
      <c r="F2187" s="383" t="s">
        <v>13</v>
      </c>
      <c r="G2187" s="382" t="s">
        <v>2323</v>
      </c>
      <c r="H2187" s="382" t="s">
        <v>2323</v>
      </c>
      <c r="I2187" s="382" t="s">
        <v>2319</v>
      </c>
      <c r="J2187" s="382" t="s">
        <v>2324</v>
      </c>
      <c r="K2187" s="382" t="s">
        <v>1846</v>
      </c>
      <c r="L2187" s="384" t="s">
        <v>6195</v>
      </c>
    </row>
    <row r="2188" spans="1:12">
      <c r="A2188" s="382" t="s">
        <v>6205</v>
      </c>
      <c r="B2188" s="382" t="s">
        <v>6206</v>
      </c>
      <c r="C2188" s="382" t="s">
        <v>957</v>
      </c>
      <c r="D2188" s="382" t="s">
        <v>6020</v>
      </c>
      <c r="F2188" s="383" t="s">
        <v>13</v>
      </c>
      <c r="G2188" s="382" t="s">
        <v>2323</v>
      </c>
      <c r="H2188" s="382" t="s">
        <v>2323</v>
      </c>
      <c r="I2188" s="382" t="s">
        <v>2319</v>
      </c>
      <c r="J2188" s="382" t="s">
        <v>2324</v>
      </c>
      <c r="K2188" s="382" t="s">
        <v>957</v>
      </c>
      <c r="L2188" s="384" t="s">
        <v>6195</v>
      </c>
    </row>
    <row r="2189" spans="1:12">
      <c r="A2189" s="382" t="s">
        <v>6207</v>
      </c>
      <c r="B2189" s="382" t="s">
        <v>5609</v>
      </c>
      <c r="C2189" s="382" t="s">
        <v>957</v>
      </c>
      <c r="D2189" s="382" t="s">
        <v>6020</v>
      </c>
      <c r="F2189" s="383" t="s">
        <v>13</v>
      </c>
      <c r="G2189" s="382" t="s">
        <v>2323</v>
      </c>
      <c r="H2189" s="382" t="s">
        <v>2323</v>
      </c>
      <c r="I2189" s="382" t="s">
        <v>2319</v>
      </c>
      <c r="J2189" s="382" t="s">
        <v>2324</v>
      </c>
      <c r="K2189" s="382" t="s">
        <v>957</v>
      </c>
    </row>
    <row r="2190" spans="1:12">
      <c r="A2190" s="382" t="s">
        <v>1839</v>
      </c>
      <c r="B2190" s="382" t="s">
        <v>6208</v>
      </c>
      <c r="C2190" s="382" t="s">
        <v>1621</v>
      </c>
      <c r="D2190" s="382" t="s">
        <v>6020</v>
      </c>
      <c r="F2190" s="383" t="s">
        <v>13</v>
      </c>
      <c r="G2190" s="382" t="s">
        <v>2323</v>
      </c>
      <c r="H2190" s="382" t="s">
        <v>2323</v>
      </c>
      <c r="I2190" s="382" t="s">
        <v>2319</v>
      </c>
      <c r="J2190" s="382" t="s">
        <v>2324</v>
      </c>
      <c r="K2190" s="382" t="s">
        <v>1621</v>
      </c>
    </row>
    <row r="2191" spans="1:12">
      <c r="A2191" s="382" t="s">
        <v>6209</v>
      </c>
      <c r="B2191" s="382" t="s">
        <v>6210</v>
      </c>
      <c r="C2191" s="382" t="s">
        <v>1846</v>
      </c>
      <c r="D2191" s="382" t="s">
        <v>6020</v>
      </c>
      <c r="F2191" s="383" t="s">
        <v>13</v>
      </c>
      <c r="G2191" s="382" t="s">
        <v>2323</v>
      </c>
      <c r="H2191" s="382" t="s">
        <v>2323</v>
      </c>
      <c r="I2191" s="382" t="s">
        <v>2319</v>
      </c>
      <c r="J2191" s="382" t="s">
        <v>2324</v>
      </c>
      <c r="K2191" s="382" t="s">
        <v>1846</v>
      </c>
    </row>
    <row r="2192" spans="1:12">
      <c r="A2192" s="382" t="s">
        <v>6211</v>
      </c>
      <c r="B2192" s="382" t="s">
        <v>6212</v>
      </c>
      <c r="C2192" s="382" t="s">
        <v>1323</v>
      </c>
      <c r="D2192" s="382" t="s">
        <v>6020</v>
      </c>
      <c r="F2192" s="383" t="s">
        <v>13</v>
      </c>
      <c r="G2192" s="382" t="s">
        <v>2323</v>
      </c>
      <c r="H2192" s="382" t="s">
        <v>2323</v>
      </c>
      <c r="I2192" s="382" t="s">
        <v>2319</v>
      </c>
      <c r="J2192" s="382" t="s">
        <v>2324</v>
      </c>
      <c r="K2192" s="382" t="s">
        <v>1323</v>
      </c>
      <c r="L2192" s="384" t="s">
        <v>6213</v>
      </c>
    </row>
    <row r="2193" spans="1:12">
      <c r="A2193" s="382" t="s">
        <v>6214</v>
      </c>
      <c r="B2193" s="382" t="s">
        <v>6215</v>
      </c>
      <c r="C2193" s="382" t="s">
        <v>1323</v>
      </c>
      <c r="D2193" s="382" t="s">
        <v>6020</v>
      </c>
      <c r="F2193" s="383" t="s">
        <v>13</v>
      </c>
      <c r="G2193" s="382" t="s">
        <v>2323</v>
      </c>
      <c r="H2193" s="382" t="s">
        <v>2323</v>
      </c>
      <c r="I2193" s="382" t="s">
        <v>2319</v>
      </c>
      <c r="J2193" s="382" t="s">
        <v>2324</v>
      </c>
      <c r="K2193" s="382" t="s">
        <v>1323</v>
      </c>
      <c r="L2193" s="384" t="s">
        <v>6213</v>
      </c>
    </row>
    <row r="2194" spans="1:12">
      <c r="A2194" s="382" t="s">
        <v>6216</v>
      </c>
      <c r="B2194" s="382" t="s">
        <v>6217</v>
      </c>
      <c r="C2194" s="382" t="s">
        <v>101</v>
      </c>
      <c r="D2194" s="382" t="s">
        <v>6020</v>
      </c>
      <c r="F2194" s="383" t="s">
        <v>13</v>
      </c>
      <c r="G2194" s="382" t="s">
        <v>2323</v>
      </c>
      <c r="H2194" s="382" t="s">
        <v>2323</v>
      </c>
      <c r="I2194" s="382" t="s">
        <v>2319</v>
      </c>
      <c r="J2194" s="382" t="s">
        <v>2324</v>
      </c>
      <c r="K2194" s="382" t="s">
        <v>101</v>
      </c>
    </row>
    <row r="2195" spans="1:12">
      <c r="A2195" s="382" t="s">
        <v>6218</v>
      </c>
      <c r="B2195" s="382" t="s">
        <v>6219</v>
      </c>
      <c r="C2195" s="382" t="s">
        <v>957</v>
      </c>
      <c r="D2195" s="382" t="s">
        <v>6020</v>
      </c>
      <c r="F2195" s="383" t="s">
        <v>13</v>
      </c>
      <c r="G2195" s="382" t="s">
        <v>2323</v>
      </c>
      <c r="H2195" s="382" t="s">
        <v>2323</v>
      </c>
      <c r="I2195" s="382" t="s">
        <v>2319</v>
      </c>
      <c r="J2195" s="382" t="s">
        <v>2320</v>
      </c>
      <c r="K2195" s="382" t="s">
        <v>2354</v>
      </c>
    </row>
    <row r="2196" spans="1:12">
      <c r="A2196" s="382" t="s">
        <v>6220</v>
      </c>
      <c r="B2196" s="382" t="s">
        <v>6221</v>
      </c>
      <c r="C2196" s="382" t="s">
        <v>957</v>
      </c>
      <c r="D2196" s="382" t="s">
        <v>6020</v>
      </c>
      <c r="F2196" s="383" t="s">
        <v>13</v>
      </c>
      <c r="G2196" s="382" t="s">
        <v>2323</v>
      </c>
      <c r="H2196" s="382" t="s">
        <v>2323</v>
      </c>
      <c r="I2196" s="382" t="s">
        <v>2319</v>
      </c>
      <c r="J2196" s="382" t="s">
        <v>2324</v>
      </c>
      <c r="K2196" s="382" t="s">
        <v>957</v>
      </c>
    </row>
    <row r="2197" spans="1:12">
      <c r="A2197" s="382" t="s">
        <v>6222</v>
      </c>
      <c r="B2197" s="382" t="s">
        <v>6223</v>
      </c>
      <c r="C2197" s="382" t="s">
        <v>1846</v>
      </c>
      <c r="D2197" s="382" t="s">
        <v>6020</v>
      </c>
      <c r="F2197" s="383" t="s">
        <v>13</v>
      </c>
      <c r="G2197" s="382" t="s">
        <v>2323</v>
      </c>
      <c r="H2197" s="382" t="s">
        <v>2323</v>
      </c>
      <c r="I2197" s="382" t="s">
        <v>2319</v>
      </c>
      <c r="J2197" s="382" t="s">
        <v>2324</v>
      </c>
      <c r="K2197" s="382" t="s">
        <v>1846</v>
      </c>
    </row>
    <row r="2198" spans="1:12">
      <c r="A2198" s="382" t="s">
        <v>6224</v>
      </c>
      <c r="B2198" s="382" t="s">
        <v>6225</v>
      </c>
      <c r="C2198" s="382" t="s">
        <v>1323</v>
      </c>
      <c r="D2198" s="382" t="s">
        <v>6020</v>
      </c>
      <c r="F2198" s="383" t="s">
        <v>13</v>
      </c>
      <c r="G2198" s="382" t="s">
        <v>2323</v>
      </c>
      <c r="H2198" s="382" t="s">
        <v>2323</v>
      </c>
      <c r="I2198" s="382" t="s">
        <v>2319</v>
      </c>
      <c r="J2198" s="382" t="s">
        <v>2324</v>
      </c>
      <c r="K2198" s="382" t="s">
        <v>1323</v>
      </c>
    </row>
    <row r="2199" spans="1:12">
      <c r="A2199" s="382" t="s">
        <v>6226</v>
      </c>
      <c r="B2199" s="382" t="s">
        <v>1546</v>
      </c>
      <c r="C2199" s="382" t="s">
        <v>1621</v>
      </c>
      <c r="D2199" s="382" t="s">
        <v>6020</v>
      </c>
      <c r="F2199" s="383" t="s">
        <v>13</v>
      </c>
      <c r="G2199" s="382" t="s">
        <v>2323</v>
      </c>
      <c r="H2199" s="382" t="s">
        <v>2323</v>
      </c>
      <c r="I2199" s="382" t="s">
        <v>2319</v>
      </c>
      <c r="J2199" s="382" t="s">
        <v>2324</v>
      </c>
      <c r="K2199" s="382" t="s">
        <v>1621</v>
      </c>
    </row>
    <row r="2200" spans="1:12">
      <c r="A2200" s="382" t="s">
        <v>6227</v>
      </c>
      <c r="B2200" s="382" t="s">
        <v>6228</v>
      </c>
      <c r="C2200" s="382" t="s">
        <v>957</v>
      </c>
      <c r="D2200" s="382" t="s">
        <v>6020</v>
      </c>
      <c r="F2200" s="383" t="s">
        <v>13</v>
      </c>
      <c r="G2200" s="382" t="s">
        <v>2323</v>
      </c>
      <c r="H2200" s="382" t="s">
        <v>2323</v>
      </c>
      <c r="I2200" s="382" t="s">
        <v>2319</v>
      </c>
      <c r="J2200" s="382" t="s">
        <v>2324</v>
      </c>
      <c r="K2200" s="382" t="s">
        <v>957</v>
      </c>
    </row>
    <row r="2201" spans="1:12">
      <c r="A2201" s="382" t="s">
        <v>6229</v>
      </c>
      <c r="B2201" s="382" t="s">
        <v>6230</v>
      </c>
      <c r="C2201" s="382" t="s">
        <v>27</v>
      </c>
      <c r="D2201" s="382" t="s">
        <v>6020</v>
      </c>
      <c r="F2201" s="383" t="s">
        <v>13</v>
      </c>
      <c r="G2201" s="382" t="s">
        <v>2323</v>
      </c>
      <c r="H2201" s="382" t="s">
        <v>2323</v>
      </c>
      <c r="I2201" s="382" t="s">
        <v>2319</v>
      </c>
      <c r="J2201" s="382" t="s">
        <v>2320</v>
      </c>
      <c r="K2201" s="382" t="s">
        <v>2330</v>
      </c>
    </row>
    <row r="2202" spans="1:12">
      <c r="A2202" s="382" t="s">
        <v>6231</v>
      </c>
      <c r="B2202" s="382" t="s">
        <v>6232</v>
      </c>
      <c r="C2202" s="382" t="s">
        <v>957</v>
      </c>
      <c r="D2202" s="382" t="s">
        <v>6020</v>
      </c>
      <c r="F2202" s="383" t="s">
        <v>13</v>
      </c>
      <c r="G2202" s="382" t="s">
        <v>2323</v>
      </c>
      <c r="H2202" s="382" t="s">
        <v>2323</v>
      </c>
      <c r="I2202" s="382" t="s">
        <v>2319</v>
      </c>
      <c r="J2202" s="382" t="s">
        <v>2324</v>
      </c>
      <c r="K2202" s="382" t="s">
        <v>957</v>
      </c>
    </row>
    <row r="2203" spans="1:12">
      <c r="A2203" s="382" t="s">
        <v>6233</v>
      </c>
      <c r="B2203" s="382" t="s">
        <v>6234</v>
      </c>
      <c r="C2203" s="382" t="s">
        <v>1323</v>
      </c>
      <c r="D2203" s="382" t="s">
        <v>6020</v>
      </c>
      <c r="F2203" s="383" t="s">
        <v>13</v>
      </c>
      <c r="G2203" s="382" t="s">
        <v>2323</v>
      </c>
      <c r="H2203" s="382" t="s">
        <v>2323</v>
      </c>
      <c r="I2203" s="382" t="s">
        <v>2319</v>
      </c>
      <c r="J2203" s="382" t="s">
        <v>2324</v>
      </c>
      <c r="K2203" s="382" t="s">
        <v>1323</v>
      </c>
    </row>
    <row r="2204" spans="1:12">
      <c r="A2204" s="382" t="s">
        <v>6235</v>
      </c>
      <c r="B2204" s="382" t="s">
        <v>6236</v>
      </c>
      <c r="C2204" s="382" t="s">
        <v>957</v>
      </c>
      <c r="D2204" s="382" t="s">
        <v>6020</v>
      </c>
      <c r="F2204" s="383" t="s">
        <v>13</v>
      </c>
      <c r="G2204" s="382" t="s">
        <v>2323</v>
      </c>
      <c r="K2204" s="382" t="s">
        <v>957</v>
      </c>
    </row>
    <row r="2205" spans="1:12">
      <c r="A2205" s="382" t="s">
        <v>6237</v>
      </c>
      <c r="B2205" s="382" t="s">
        <v>6238</v>
      </c>
      <c r="C2205" s="382" t="s">
        <v>590</v>
      </c>
      <c r="D2205" s="382" t="s">
        <v>6020</v>
      </c>
      <c r="F2205" s="383" t="s">
        <v>13</v>
      </c>
      <c r="G2205" s="382" t="s">
        <v>2323</v>
      </c>
      <c r="H2205" s="382" t="s">
        <v>2323</v>
      </c>
      <c r="I2205" s="382" t="s">
        <v>2319</v>
      </c>
      <c r="J2205" s="382" t="s">
        <v>2324</v>
      </c>
      <c r="K2205" s="382" t="s">
        <v>590</v>
      </c>
    </row>
    <row r="2206" spans="1:12">
      <c r="A2206" s="382" t="s">
        <v>6239</v>
      </c>
      <c r="B2206" s="382" t="s">
        <v>6240</v>
      </c>
      <c r="C2206" s="382" t="s">
        <v>27</v>
      </c>
      <c r="D2206" s="382" t="s">
        <v>6020</v>
      </c>
      <c r="E2206" s="382" t="s">
        <v>24</v>
      </c>
      <c r="F2206" s="383" t="s">
        <v>24</v>
      </c>
      <c r="G2206" s="382" t="s">
        <v>2319</v>
      </c>
      <c r="H2206" s="382" t="s">
        <v>2323</v>
      </c>
      <c r="I2206" s="382" t="s">
        <v>2319</v>
      </c>
      <c r="J2206" s="382" t="s">
        <v>2320</v>
      </c>
      <c r="K2206" s="382" t="s">
        <v>27</v>
      </c>
    </row>
    <row r="2207" spans="1:12">
      <c r="A2207" s="382" t="s">
        <v>6241</v>
      </c>
      <c r="B2207" s="382" t="s">
        <v>6242</v>
      </c>
      <c r="C2207" s="382" t="s">
        <v>1253</v>
      </c>
      <c r="D2207" s="382" t="s">
        <v>6020</v>
      </c>
      <c r="F2207" s="383" t="s">
        <v>13</v>
      </c>
      <c r="G2207" s="382" t="s">
        <v>2323</v>
      </c>
      <c r="H2207" s="382" t="s">
        <v>2323</v>
      </c>
      <c r="I2207" s="382" t="s">
        <v>2319</v>
      </c>
      <c r="J2207" s="382" t="s">
        <v>2324</v>
      </c>
      <c r="K2207" s="382" t="s">
        <v>1253</v>
      </c>
    </row>
    <row r="2208" spans="1:12">
      <c r="A2208" s="382" t="s">
        <v>6243</v>
      </c>
      <c r="B2208" s="382" t="s">
        <v>6244</v>
      </c>
      <c r="C2208" s="382" t="s">
        <v>1253</v>
      </c>
      <c r="D2208" s="382" t="s">
        <v>6020</v>
      </c>
      <c r="F2208" s="383" t="s">
        <v>13</v>
      </c>
      <c r="G2208" s="382" t="s">
        <v>2323</v>
      </c>
      <c r="H2208" s="382" t="s">
        <v>2323</v>
      </c>
      <c r="I2208" s="382" t="s">
        <v>2319</v>
      </c>
      <c r="J2208" s="382" t="s">
        <v>2324</v>
      </c>
      <c r="K2208" s="382" t="s">
        <v>1253</v>
      </c>
    </row>
    <row r="2209" spans="1:11">
      <c r="A2209" s="382" t="s">
        <v>2241</v>
      </c>
      <c r="B2209" s="382" t="s">
        <v>6245</v>
      </c>
      <c r="C2209" s="382" t="s">
        <v>1846</v>
      </c>
      <c r="D2209" s="382" t="s">
        <v>6020</v>
      </c>
      <c r="F2209" s="383" t="s">
        <v>13</v>
      </c>
      <c r="G2209" s="382" t="s">
        <v>2323</v>
      </c>
      <c r="H2209" s="382" t="s">
        <v>2323</v>
      </c>
      <c r="I2209" s="382" t="s">
        <v>2319</v>
      </c>
      <c r="J2209" s="382" t="s">
        <v>2324</v>
      </c>
      <c r="K2209" s="382" t="s">
        <v>1846</v>
      </c>
    </row>
    <row r="2210" spans="1:11">
      <c r="A2210" s="382" t="s">
        <v>6246</v>
      </c>
      <c r="B2210" s="382" t="s">
        <v>6247</v>
      </c>
      <c r="C2210" s="382" t="s">
        <v>1621</v>
      </c>
      <c r="D2210" s="382" t="s">
        <v>6020</v>
      </c>
      <c r="F2210" s="383" t="s">
        <v>13</v>
      </c>
      <c r="G2210" s="382" t="s">
        <v>2323</v>
      </c>
      <c r="H2210" s="382" t="s">
        <v>2323</v>
      </c>
      <c r="I2210" s="382" t="s">
        <v>2319</v>
      </c>
      <c r="J2210" s="382" t="s">
        <v>2324</v>
      </c>
      <c r="K2210" s="382" t="s">
        <v>1621</v>
      </c>
    </row>
    <row r="2211" spans="1:11">
      <c r="A2211" s="382" t="s">
        <v>6248</v>
      </c>
      <c r="B2211" s="382" t="s">
        <v>6249</v>
      </c>
      <c r="C2211" s="382" t="s">
        <v>1846</v>
      </c>
      <c r="D2211" s="382" t="s">
        <v>6020</v>
      </c>
      <c r="F2211" s="383" t="s">
        <v>13</v>
      </c>
      <c r="G2211" s="382" t="s">
        <v>2323</v>
      </c>
      <c r="H2211" s="382" t="s">
        <v>2323</v>
      </c>
      <c r="I2211" s="382" t="s">
        <v>2319</v>
      </c>
      <c r="J2211" s="382" t="s">
        <v>2324</v>
      </c>
      <c r="K2211" s="382" t="s">
        <v>1846</v>
      </c>
    </row>
    <row r="2212" spans="1:11">
      <c r="A2212" s="382" t="s">
        <v>6250</v>
      </c>
      <c r="B2212" s="382" t="s">
        <v>6251</v>
      </c>
      <c r="C2212" s="382" t="s">
        <v>1846</v>
      </c>
      <c r="D2212" s="382" t="s">
        <v>6020</v>
      </c>
      <c r="F2212" s="383" t="s">
        <v>13</v>
      </c>
      <c r="G2212" s="382" t="s">
        <v>2323</v>
      </c>
      <c r="H2212" s="382" t="s">
        <v>2323</v>
      </c>
      <c r="I2212" s="382" t="s">
        <v>2319</v>
      </c>
      <c r="J2212" s="382" t="s">
        <v>2324</v>
      </c>
      <c r="K2212" s="382" t="s">
        <v>1846</v>
      </c>
    </row>
    <row r="2213" spans="1:11">
      <c r="A2213" s="382" t="s">
        <v>6252</v>
      </c>
      <c r="B2213" s="382" t="s">
        <v>6253</v>
      </c>
      <c r="C2213" s="382" t="s">
        <v>101</v>
      </c>
      <c r="D2213" s="382" t="s">
        <v>6020</v>
      </c>
      <c r="F2213" s="383" t="s">
        <v>13</v>
      </c>
      <c r="G2213" s="382" t="s">
        <v>2323</v>
      </c>
      <c r="H2213" s="382" t="s">
        <v>2323</v>
      </c>
      <c r="I2213" s="382" t="s">
        <v>2319</v>
      </c>
      <c r="J2213" s="382" t="s">
        <v>2324</v>
      </c>
      <c r="K2213" s="382" t="s">
        <v>101</v>
      </c>
    </row>
    <row r="2214" spans="1:11">
      <c r="A2214" s="382" t="s">
        <v>6254</v>
      </c>
      <c r="B2214" s="382" t="s">
        <v>6255</v>
      </c>
      <c r="C2214" s="382" t="s">
        <v>1133</v>
      </c>
      <c r="D2214" s="382" t="s">
        <v>6020</v>
      </c>
      <c r="F2214" s="383" t="s">
        <v>13</v>
      </c>
      <c r="G2214" s="382" t="s">
        <v>2323</v>
      </c>
      <c r="H2214" s="382" t="s">
        <v>2323</v>
      </c>
      <c r="I2214" s="382" t="s">
        <v>2319</v>
      </c>
      <c r="J2214" s="382" t="s">
        <v>2324</v>
      </c>
      <c r="K2214" s="382" t="s">
        <v>1133</v>
      </c>
    </row>
    <row r="2215" spans="1:11">
      <c r="A2215" s="382" t="s">
        <v>6256</v>
      </c>
      <c r="B2215" s="382" t="s">
        <v>6257</v>
      </c>
      <c r="C2215" s="382" t="s">
        <v>1846</v>
      </c>
      <c r="D2215" s="382" t="s">
        <v>6020</v>
      </c>
      <c r="F2215" s="383" t="s">
        <v>13</v>
      </c>
      <c r="G2215" s="382" t="s">
        <v>2323</v>
      </c>
      <c r="H2215" s="382" t="s">
        <v>2323</v>
      </c>
      <c r="I2215" s="382" t="s">
        <v>2319</v>
      </c>
      <c r="J2215" s="382" t="s">
        <v>2324</v>
      </c>
      <c r="K2215" s="382" t="s">
        <v>1846</v>
      </c>
    </row>
    <row r="2216" spans="1:11">
      <c r="A2216" s="382" t="s">
        <v>6258</v>
      </c>
      <c r="B2216" s="382" t="s">
        <v>6259</v>
      </c>
      <c r="C2216" s="382" t="s">
        <v>1846</v>
      </c>
      <c r="D2216" s="382" t="s">
        <v>6020</v>
      </c>
      <c r="F2216" s="383" t="s">
        <v>13</v>
      </c>
      <c r="G2216" s="382" t="s">
        <v>2323</v>
      </c>
      <c r="H2216" s="382" t="s">
        <v>2323</v>
      </c>
      <c r="I2216" s="382" t="s">
        <v>2319</v>
      </c>
      <c r="J2216" s="382" t="s">
        <v>2324</v>
      </c>
      <c r="K2216" s="382" t="s">
        <v>1846</v>
      </c>
    </row>
    <row r="2217" spans="1:11">
      <c r="A2217" s="382" t="s">
        <v>6260</v>
      </c>
      <c r="B2217" s="382" t="s">
        <v>6261</v>
      </c>
      <c r="C2217" s="382" t="s">
        <v>1846</v>
      </c>
      <c r="D2217" s="382" t="s">
        <v>6020</v>
      </c>
      <c r="F2217" s="383" t="s">
        <v>13</v>
      </c>
      <c r="G2217" s="382" t="s">
        <v>2323</v>
      </c>
      <c r="H2217" s="382" t="s">
        <v>2323</v>
      </c>
      <c r="I2217" s="382" t="s">
        <v>2319</v>
      </c>
      <c r="J2217" s="382" t="s">
        <v>2324</v>
      </c>
      <c r="K2217" s="382" t="s">
        <v>1846</v>
      </c>
    </row>
    <row r="2218" spans="1:11">
      <c r="A2218" s="382" t="s">
        <v>6262</v>
      </c>
      <c r="B2218" s="382" t="s">
        <v>5547</v>
      </c>
      <c r="C2218" s="382" t="s">
        <v>1323</v>
      </c>
      <c r="D2218" s="382" t="s">
        <v>6020</v>
      </c>
      <c r="F2218" s="383" t="s">
        <v>13</v>
      </c>
      <c r="G2218" s="382" t="s">
        <v>2323</v>
      </c>
      <c r="H2218" s="382" t="s">
        <v>2323</v>
      </c>
      <c r="I2218" s="382" t="s">
        <v>2319</v>
      </c>
      <c r="J2218" s="382" t="s">
        <v>2324</v>
      </c>
      <c r="K2218" s="382" t="s">
        <v>1323</v>
      </c>
    </row>
    <row r="2219" spans="1:11">
      <c r="A2219" s="382" t="s">
        <v>6263</v>
      </c>
      <c r="B2219" s="382" t="s">
        <v>6264</v>
      </c>
      <c r="C2219" s="382" t="s">
        <v>27</v>
      </c>
      <c r="D2219" s="382" t="s">
        <v>6020</v>
      </c>
      <c r="F2219" s="383" t="s">
        <v>13</v>
      </c>
      <c r="G2219" s="382" t="s">
        <v>2323</v>
      </c>
      <c r="H2219" s="382" t="s">
        <v>2323</v>
      </c>
      <c r="I2219" s="382" t="s">
        <v>2319</v>
      </c>
      <c r="J2219" s="382" t="s">
        <v>2324</v>
      </c>
      <c r="K2219" s="382" t="s">
        <v>27</v>
      </c>
    </row>
    <row r="2220" spans="1:11">
      <c r="A2220" s="382" t="s">
        <v>6265</v>
      </c>
      <c r="B2220" s="382" t="s">
        <v>6266</v>
      </c>
      <c r="C2220" s="382" t="s">
        <v>810</v>
      </c>
      <c r="D2220" s="382" t="s">
        <v>6020</v>
      </c>
      <c r="F2220" s="383" t="s">
        <v>13</v>
      </c>
      <c r="G2220" s="382" t="s">
        <v>2323</v>
      </c>
      <c r="H2220" s="382" t="s">
        <v>2323</v>
      </c>
      <c r="I2220" s="382" t="s">
        <v>2319</v>
      </c>
      <c r="J2220" s="382" t="s">
        <v>2324</v>
      </c>
      <c r="K2220" s="382" t="s">
        <v>810</v>
      </c>
    </row>
    <row r="2221" spans="1:11">
      <c r="A2221" s="382" t="s">
        <v>6267</v>
      </c>
      <c r="B2221" s="382" t="s">
        <v>6268</v>
      </c>
      <c r="C2221" s="382" t="s">
        <v>1846</v>
      </c>
      <c r="D2221" s="382" t="s">
        <v>6020</v>
      </c>
      <c r="F2221" s="383" t="s">
        <v>13</v>
      </c>
      <c r="G2221" s="382" t="s">
        <v>2323</v>
      </c>
      <c r="H2221" s="382" t="s">
        <v>2323</v>
      </c>
      <c r="I2221" s="382" t="s">
        <v>2319</v>
      </c>
      <c r="J2221" s="382" t="s">
        <v>2324</v>
      </c>
      <c r="K2221" s="382" t="s">
        <v>1846</v>
      </c>
    </row>
    <row r="2222" spans="1:11">
      <c r="A2222" s="382" t="s">
        <v>1843</v>
      </c>
      <c r="B2222" s="382" t="s">
        <v>1844</v>
      </c>
      <c r="C2222" s="382" t="s">
        <v>1621</v>
      </c>
      <c r="D2222" s="382" t="s">
        <v>6020</v>
      </c>
      <c r="F2222" s="383" t="s">
        <v>13</v>
      </c>
      <c r="G2222" s="382" t="s">
        <v>2323</v>
      </c>
      <c r="H2222" s="382" t="s">
        <v>2323</v>
      </c>
      <c r="I2222" s="382" t="s">
        <v>2319</v>
      </c>
      <c r="J2222" s="382" t="s">
        <v>2324</v>
      </c>
      <c r="K2222" s="382" t="s">
        <v>1621</v>
      </c>
    </row>
    <row r="2223" spans="1:11">
      <c r="A2223" s="382" t="s">
        <v>6269</v>
      </c>
      <c r="B2223" s="382" t="s">
        <v>6270</v>
      </c>
      <c r="C2223" s="382" t="s">
        <v>31</v>
      </c>
      <c r="D2223" s="382" t="s">
        <v>6020</v>
      </c>
      <c r="F2223" s="383" t="s">
        <v>13</v>
      </c>
      <c r="G2223" s="382" t="s">
        <v>2323</v>
      </c>
      <c r="H2223" s="382" t="s">
        <v>2323</v>
      </c>
      <c r="I2223" s="382" t="s">
        <v>2319</v>
      </c>
      <c r="J2223" s="382" t="s">
        <v>2324</v>
      </c>
      <c r="K2223" s="382" t="s">
        <v>31</v>
      </c>
    </row>
    <row r="2224" spans="1:11">
      <c r="A2224" s="382" t="s">
        <v>6271</v>
      </c>
      <c r="B2224" s="382" t="s">
        <v>6272</v>
      </c>
      <c r="C2224" s="382" t="s">
        <v>1621</v>
      </c>
      <c r="D2224" s="382" t="s">
        <v>6020</v>
      </c>
      <c r="F2224" s="383" t="s">
        <v>13</v>
      </c>
      <c r="G2224" s="382" t="s">
        <v>2323</v>
      </c>
      <c r="H2224" s="382" t="s">
        <v>2323</v>
      </c>
      <c r="I2224" s="382" t="s">
        <v>2319</v>
      </c>
      <c r="J2224" s="382" t="s">
        <v>2324</v>
      </c>
      <c r="K2224" s="382" t="s">
        <v>1621</v>
      </c>
    </row>
    <row r="2225" spans="1:11">
      <c r="A2225" s="382" t="s">
        <v>6273</v>
      </c>
      <c r="B2225" s="382" t="s">
        <v>6274</v>
      </c>
      <c r="C2225" s="382" t="s">
        <v>1323</v>
      </c>
      <c r="D2225" s="382" t="s">
        <v>6020</v>
      </c>
      <c r="F2225" s="383" t="s">
        <v>13</v>
      </c>
      <c r="G2225" s="382" t="s">
        <v>2323</v>
      </c>
      <c r="H2225" s="382" t="s">
        <v>2323</v>
      </c>
      <c r="I2225" s="382" t="s">
        <v>2319</v>
      </c>
      <c r="J2225" s="382" t="s">
        <v>2324</v>
      </c>
      <c r="K2225" s="382" t="s">
        <v>1323</v>
      </c>
    </row>
    <row r="2226" spans="1:11">
      <c r="A2226" s="382" t="s">
        <v>6275</v>
      </c>
      <c r="B2226" s="382" t="s">
        <v>6276</v>
      </c>
      <c r="C2226" s="382" t="s">
        <v>27</v>
      </c>
      <c r="D2226" s="382" t="s">
        <v>6020</v>
      </c>
      <c r="F2226" s="383" t="s">
        <v>13</v>
      </c>
      <c r="G2226" s="382" t="s">
        <v>2323</v>
      </c>
      <c r="H2226" s="382" t="s">
        <v>2323</v>
      </c>
      <c r="I2226" s="382" t="s">
        <v>2319</v>
      </c>
      <c r="J2226" s="382" t="s">
        <v>2324</v>
      </c>
      <c r="K2226" s="382" t="s">
        <v>27</v>
      </c>
    </row>
    <row r="2227" spans="1:11">
      <c r="A2227" s="382" t="s">
        <v>6277</v>
      </c>
      <c r="B2227" s="382" t="s">
        <v>6278</v>
      </c>
      <c r="C2227" s="382" t="s">
        <v>1323</v>
      </c>
      <c r="D2227" s="382" t="s">
        <v>6020</v>
      </c>
      <c r="F2227" s="383" t="s">
        <v>13</v>
      </c>
      <c r="G2227" s="382" t="s">
        <v>2323</v>
      </c>
      <c r="H2227" s="382" t="s">
        <v>2323</v>
      </c>
      <c r="I2227" s="382" t="s">
        <v>2319</v>
      </c>
      <c r="J2227" s="382" t="s">
        <v>2324</v>
      </c>
      <c r="K2227" s="382" t="s">
        <v>1323</v>
      </c>
    </row>
    <row r="2228" spans="1:11">
      <c r="A2228" s="382" t="s">
        <v>1583</v>
      </c>
      <c r="B2228" s="382" t="s">
        <v>6279</v>
      </c>
      <c r="C2228" s="382" t="s">
        <v>27</v>
      </c>
      <c r="D2228" s="382" t="s">
        <v>6020</v>
      </c>
      <c r="E2228" s="382" t="s">
        <v>2367</v>
      </c>
      <c r="F2228" s="383" t="s">
        <v>24</v>
      </c>
      <c r="G2228" s="382" t="s">
        <v>2319</v>
      </c>
      <c r="H2228" s="382" t="s">
        <v>2319</v>
      </c>
      <c r="I2228" s="382" t="s">
        <v>2319</v>
      </c>
      <c r="J2228" s="382" t="s">
        <v>2338</v>
      </c>
      <c r="K2228" s="382" t="s">
        <v>27</v>
      </c>
    </row>
    <row r="2229" spans="1:11">
      <c r="A2229" s="382" t="s">
        <v>6280</v>
      </c>
      <c r="B2229" s="382" t="s">
        <v>6281</v>
      </c>
      <c r="C2229" s="382" t="s">
        <v>27</v>
      </c>
      <c r="D2229" s="382" t="s">
        <v>6020</v>
      </c>
      <c r="F2229" s="383" t="s">
        <v>13</v>
      </c>
      <c r="G2229" s="382" t="s">
        <v>2323</v>
      </c>
      <c r="H2229" s="382" t="s">
        <v>2323</v>
      </c>
      <c r="I2229" s="382" t="s">
        <v>2319</v>
      </c>
      <c r="J2229" s="382" t="s">
        <v>2324</v>
      </c>
      <c r="K2229" s="382" t="s">
        <v>27</v>
      </c>
    </row>
    <row r="2230" spans="1:11">
      <c r="A2230" s="382" t="s">
        <v>2246</v>
      </c>
      <c r="B2230" s="382" t="s">
        <v>6282</v>
      </c>
      <c r="C2230" s="382" t="s">
        <v>1846</v>
      </c>
      <c r="D2230" s="382" t="s">
        <v>6020</v>
      </c>
      <c r="F2230" s="383" t="s">
        <v>13</v>
      </c>
      <c r="G2230" s="382" t="s">
        <v>2323</v>
      </c>
      <c r="H2230" s="382" t="s">
        <v>2323</v>
      </c>
      <c r="I2230" s="382" t="s">
        <v>2319</v>
      </c>
      <c r="J2230" s="382" t="s">
        <v>2324</v>
      </c>
      <c r="K2230" s="382" t="s">
        <v>1846</v>
      </c>
    </row>
    <row r="2231" spans="1:11">
      <c r="A2231" s="382" t="s">
        <v>1128</v>
      </c>
      <c r="B2231" s="382" t="s">
        <v>1129</v>
      </c>
      <c r="C2231" s="382" t="s">
        <v>957</v>
      </c>
      <c r="D2231" s="382" t="s">
        <v>6020</v>
      </c>
      <c r="F2231" s="383" t="s">
        <v>13</v>
      </c>
      <c r="G2231" s="382" t="s">
        <v>2323</v>
      </c>
      <c r="H2231" s="382" t="s">
        <v>2323</v>
      </c>
      <c r="I2231" s="382" t="s">
        <v>2319</v>
      </c>
      <c r="J2231" s="382" t="s">
        <v>2324</v>
      </c>
      <c r="K2231" s="382" t="s">
        <v>957</v>
      </c>
    </row>
    <row r="2232" spans="1:11">
      <c r="A2232" s="382" t="s">
        <v>1545</v>
      </c>
      <c r="B2232" s="382" t="s">
        <v>1546</v>
      </c>
      <c r="C2232" s="382" t="s">
        <v>31</v>
      </c>
      <c r="D2232" s="382" t="s">
        <v>6020</v>
      </c>
      <c r="F2232" s="383" t="s">
        <v>13</v>
      </c>
      <c r="G2232" s="382" t="s">
        <v>2323</v>
      </c>
      <c r="H2232" s="382" t="s">
        <v>2323</v>
      </c>
      <c r="I2232" s="382" t="s">
        <v>2319</v>
      </c>
      <c r="J2232" s="382" t="s">
        <v>2324</v>
      </c>
      <c r="K2232" s="382" t="s">
        <v>31</v>
      </c>
    </row>
    <row r="2233" spans="1:11">
      <c r="A2233" s="382" t="s">
        <v>1586</v>
      </c>
      <c r="B2233" s="382" t="s">
        <v>6283</v>
      </c>
      <c r="C2233" s="382" t="s">
        <v>27</v>
      </c>
      <c r="D2233" s="382" t="s">
        <v>6020</v>
      </c>
      <c r="E2233" s="382" t="s">
        <v>2367</v>
      </c>
      <c r="F2233" s="383" t="s">
        <v>24</v>
      </c>
      <c r="G2233" s="382" t="s">
        <v>2319</v>
      </c>
      <c r="H2233" s="382" t="s">
        <v>2319</v>
      </c>
      <c r="I2233" s="382" t="s">
        <v>2319</v>
      </c>
      <c r="J2233" s="382" t="s">
        <v>2338</v>
      </c>
      <c r="K2233" s="382" t="s">
        <v>27</v>
      </c>
    </row>
    <row r="2234" spans="1:11">
      <c r="A2234" s="382" t="s">
        <v>403</v>
      </c>
      <c r="B2234" s="382" t="s">
        <v>404</v>
      </c>
      <c r="C2234" s="382" t="s">
        <v>354</v>
      </c>
      <c r="D2234" s="382" t="s">
        <v>6020</v>
      </c>
      <c r="F2234" s="383" t="s">
        <v>13</v>
      </c>
      <c r="G2234" s="382" t="s">
        <v>2323</v>
      </c>
      <c r="H2234" s="382" t="s">
        <v>2323</v>
      </c>
      <c r="I2234" s="382" t="s">
        <v>2319</v>
      </c>
      <c r="J2234" s="382" t="s">
        <v>2324</v>
      </c>
      <c r="K2234" s="382" t="s">
        <v>354</v>
      </c>
    </row>
    <row r="2235" spans="1:11">
      <c r="A2235" s="382" t="s">
        <v>1320</v>
      </c>
      <c r="B2235" s="382" t="s">
        <v>1321</v>
      </c>
      <c r="C2235" s="382" t="s">
        <v>1253</v>
      </c>
      <c r="D2235" s="382" t="s">
        <v>6020</v>
      </c>
      <c r="F2235" s="383" t="s">
        <v>13</v>
      </c>
      <c r="G2235" s="382" t="s">
        <v>2323</v>
      </c>
      <c r="H2235" s="382" t="s">
        <v>2323</v>
      </c>
      <c r="I2235" s="382" t="s">
        <v>2319</v>
      </c>
      <c r="J2235" s="382" t="s">
        <v>2324</v>
      </c>
      <c r="K2235" s="382" t="s">
        <v>1253</v>
      </c>
    </row>
    <row r="2236" spans="1:11">
      <c r="A2236" s="382" t="s">
        <v>1469</v>
      </c>
      <c r="B2236" s="382" t="s">
        <v>1470</v>
      </c>
      <c r="C2236" s="382" t="s">
        <v>1323</v>
      </c>
      <c r="D2236" s="382" t="s">
        <v>6020</v>
      </c>
      <c r="F2236" s="383" t="s">
        <v>13</v>
      </c>
      <c r="G2236" s="382" t="s">
        <v>2323</v>
      </c>
      <c r="H2236" s="382" t="s">
        <v>2323</v>
      </c>
      <c r="I2236" s="382" t="s">
        <v>2319</v>
      </c>
      <c r="J2236" s="382" t="s">
        <v>2324</v>
      </c>
      <c r="K2236" s="382" t="s">
        <v>1323</v>
      </c>
    </row>
  </sheetData>
  <phoneticPr fontId="12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0"/>
  </sheetPr>
  <dimension ref="A1:HC344"/>
  <sheetViews>
    <sheetView zoomScale="90" zoomScaleNormal="90" workbookViewId="0">
      <pane ySplit="2" topLeftCell="A273" activePane="bottomLeft" state="frozen"/>
      <selection pane="bottomLeft" activeCell="N300" sqref="N300"/>
    </sheetView>
  </sheetViews>
  <sheetFormatPr defaultColWidth="10.8984375" defaultRowHeight="18.75" customHeight="1"/>
  <cols>
    <col min="1" max="1" width="13" style="308" customWidth="1"/>
    <col min="2" max="2" width="21.8984375" style="309" customWidth="1"/>
    <col min="3" max="3" width="17.09765625" style="309" customWidth="1"/>
    <col min="4" max="4" width="8.09765625" style="309" customWidth="1"/>
    <col min="5" max="5" width="16.69921875" style="310" customWidth="1"/>
    <col min="6" max="6" width="18.5" style="309" customWidth="1"/>
    <col min="7" max="7" width="15.8984375" style="309" customWidth="1"/>
    <col min="8" max="9" width="10.5" style="311" customWidth="1"/>
    <col min="10" max="10" width="13" style="312" customWidth="1"/>
    <col min="11" max="11" width="11.8984375" style="312" customWidth="1"/>
    <col min="12" max="12" width="32.8984375" style="309" customWidth="1"/>
    <col min="13" max="13" width="15.69921875" style="304" customWidth="1"/>
    <col min="14" max="14" width="15.09765625" style="304" customWidth="1"/>
    <col min="15" max="210" width="10.8984375" style="304"/>
    <col min="211" max="211" width="10.8984375" style="305"/>
    <col min="212" max="16384" width="10.8984375" style="313"/>
  </cols>
  <sheetData>
    <row r="1" spans="1:31" s="304" customFormat="1" ht="36.75" customHeight="1">
      <c r="A1" s="314" t="s">
        <v>6284</v>
      </c>
      <c r="B1" s="315" t="s">
        <v>88</v>
      </c>
      <c r="C1" s="315" t="s">
        <v>6285</v>
      </c>
      <c r="D1" s="315" t="s">
        <v>6286</v>
      </c>
      <c r="E1" s="316" t="s">
        <v>6287</v>
      </c>
      <c r="F1" s="317" t="s">
        <v>6288</v>
      </c>
      <c r="G1" s="318" t="s">
        <v>6289</v>
      </c>
      <c r="H1" s="319" t="s">
        <v>6290</v>
      </c>
      <c r="I1" s="319" t="s">
        <v>6291</v>
      </c>
      <c r="J1" s="343" t="s">
        <v>6292</v>
      </c>
      <c r="K1" s="344" t="s">
        <v>6293</v>
      </c>
      <c r="L1" s="345" t="s">
        <v>2313</v>
      </c>
      <c r="M1" s="346" t="s">
        <v>38</v>
      </c>
      <c r="N1" s="346" t="s">
        <v>39</v>
      </c>
      <c r="O1" s="347"/>
      <c r="P1" s="347"/>
      <c r="Q1" s="347"/>
      <c r="R1" s="347"/>
      <c r="S1" s="347"/>
      <c r="T1" s="347"/>
      <c r="U1" s="347"/>
      <c r="V1" s="347"/>
      <c r="W1" s="347"/>
      <c r="X1" s="347"/>
      <c r="Y1" s="347"/>
      <c r="Z1" s="347"/>
      <c r="AA1" s="347"/>
      <c r="AB1" s="347"/>
      <c r="AC1" s="347"/>
      <c r="AD1" s="347"/>
      <c r="AE1" s="347"/>
    </row>
    <row r="2" spans="1:31" ht="18.75" customHeight="1">
      <c r="A2" s="320" t="s">
        <v>1344</v>
      </c>
      <c r="B2" s="321" t="s">
        <v>346</v>
      </c>
      <c r="C2" s="321" t="s">
        <v>1343</v>
      </c>
      <c r="D2" s="321">
        <v>170</v>
      </c>
      <c r="E2" s="322">
        <v>3000</v>
      </c>
      <c r="F2" s="323">
        <v>3300</v>
      </c>
      <c r="G2" s="324">
        <v>16.5913</v>
      </c>
      <c r="H2" s="325">
        <v>360</v>
      </c>
      <c r="I2" s="325">
        <v>330</v>
      </c>
      <c r="J2" s="348">
        <v>2970</v>
      </c>
      <c r="K2" s="348">
        <v>327</v>
      </c>
      <c r="L2" s="349"/>
      <c r="M2" s="350">
        <v>42491</v>
      </c>
      <c r="N2" s="350">
        <v>43312</v>
      </c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7"/>
      <c r="AB2" s="347"/>
      <c r="AC2" s="347"/>
      <c r="AD2" s="347"/>
      <c r="AE2" s="347"/>
    </row>
    <row r="3" spans="1:31" ht="18.75" customHeight="1">
      <c r="A3" s="320" t="s">
        <v>365</v>
      </c>
      <c r="B3" s="321" t="s">
        <v>6294</v>
      </c>
      <c r="C3" s="321" t="s">
        <v>364</v>
      </c>
      <c r="D3" s="321">
        <v>170</v>
      </c>
      <c r="E3" s="322">
        <v>2800</v>
      </c>
      <c r="F3" s="323">
        <v>3100</v>
      </c>
      <c r="G3" s="324">
        <v>15.585699999999999</v>
      </c>
      <c r="H3" s="325">
        <v>340</v>
      </c>
      <c r="I3" s="325">
        <v>310</v>
      </c>
      <c r="J3" s="348">
        <v>2790</v>
      </c>
      <c r="K3" s="348">
        <v>309</v>
      </c>
      <c r="L3" s="349"/>
      <c r="M3" s="350">
        <v>42491</v>
      </c>
      <c r="N3" s="350">
        <v>43312</v>
      </c>
      <c r="O3" s="347"/>
      <c r="P3" s="347"/>
      <c r="Q3" s="347"/>
      <c r="R3" s="347"/>
      <c r="S3" s="347"/>
      <c r="T3" s="347"/>
      <c r="U3" s="347"/>
      <c r="V3" s="347"/>
      <c r="W3" s="347"/>
      <c r="X3" s="347"/>
      <c r="Y3" s="347"/>
      <c r="Z3" s="347"/>
      <c r="AA3" s="347"/>
      <c r="AB3" s="347"/>
      <c r="AC3" s="347"/>
      <c r="AD3" s="347"/>
      <c r="AE3" s="347"/>
    </row>
    <row r="4" spans="1:31" ht="18.75" customHeight="1">
      <c r="A4" s="320" t="s">
        <v>262</v>
      </c>
      <c r="B4" s="321" t="s">
        <v>346</v>
      </c>
      <c r="C4" s="321" t="s">
        <v>261</v>
      </c>
      <c r="D4" s="321">
        <v>170</v>
      </c>
      <c r="E4" s="322">
        <v>2400</v>
      </c>
      <c r="F4" s="323">
        <v>2700</v>
      </c>
      <c r="G4" s="324">
        <v>13.5747</v>
      </c>
      <c r="H4" s="325">
        <v>300</v>
      </c>
      <c r="I4" s="325">
        <v>270</v>
      </c>
      <c r="J4" s="348">
        <v>2430</v>
      </c>
      <c r="K4" s="348">
        <v>273</v>
      </c>
      <c r="L4" s="349"/>
      <c r="M4" s="350">
        <v>42491</v>
      </c>
      <c r="N4" s="350">
        <v>43312</v>
      </c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</row>
    <row r="5" spans="1:31" ht="18.75" customHeight="1">
      <c r="A5" s="320" t="s">
        <v>347</v>
      </c>
      <c r="B5" s="321" t="s">
        <v>346</v>
      </c>
      <c r="C5" s="321" t="s">
        <v>207</v>
      </c>
      <c r="D5" s="321">
        <v>170</v>
      </c>
      <c r="E5" s="322">
        <v>2200</v>
      </c>
      <c r="F5" s="323">
        <v>2500</v>
      </c>
      <c r="G5" s="324">
        <v>12.569100000000001</v>
      </c>
      <c r="H5" s="325">
        <v>280</v>
      </c>
      <c r="I5" s="325">
        <v>250</v>
      </c>
      <c r="J5" s="348">
        <v>2250</v>
      </c>
      <c r="K5" s="348">
        <v>255</v>
      </c>
      <c r="L5" s="349"/>
      <c r="M5" s="350">
        <v>42491</v>
      </c>
      <c r="N5" s="350">
        <v>43312</v>
      </c>
      <c r="O5" s="347"/>
      <c r="P5" s="347"/>
      <c r="Q5" s="347"/>
      <c r="R5" s="347"/>
      <c r="S5" s="347"/>
      <c r="T5" s="347"/>
      <c r="U5" s="347"/>
      <c r="V5" s="347"/>
      <c r="W5" s="347"/>
      <c r="X5" s="347"/>
      <c r="Y5" s="347"/>
      <c r="Z5" s="347"/>
      <c r="AA5" s="347"/>
      <c r="AB5" s="347"/>
      <c r="AC5" s="347"/>
      <c r="AD5" s="347"/>
      <c r="AE5" s="347"/>
    </row>
    <row r="6" spans="1:31" ht="18.75" customHeight="1">
      <c r="A6" s="320" t="s">
        <v>6295</v>
      </c>
      <c r="B6" s="321" t="s">
        <v>346</v>
      </c>
      <c r="C6" s="321" t="s">
        <v>6296</v>
      </c>
      <c r="D6" s="321">
        <v>170</v>
      </c>
      <c r="E6" s="322">
        <v>2600</v>
      </c>
      <c r="F6" s="323">
        <v>2900</v>
      </c>
      <c r="G6" s="324">
        <v>14.5802</v>
      </c>
      <c r="H6" s="325">
        <v>320</v>
      </c>
      <c r="I6" s="325">
        <v>290</v>
      </c>
      <c r="J6" s="348">
        <v>2610</v>
      </c>
      <c r="K6" s="348">
        <v>291</v>
      </c>
      <c r="L6" s="349"/>
      <c r="M6" s="350">
        <v>42491</v>
      </c>
      <c r="N6" s="350">
        <v>43312</v>
      </c>
      <c r="O6" s="347"/>
      <c r="P6" s="347"/>
      <c r="Q6" s="347"/>
      <c r="R6" s="347"/>
      <c r="S6" s="347"/>
      <c r="T6" s="347"/>
      <c r="U6" s="347"/>
      <c r="V6" s="347"/>
      <c r="W6" s="347"/>
      <c r="X6" s="347"/>
      <c r="Y6" s="347"/>
      <c r="Z6" s="347"/>
      <c r="AA6" s="347"/>
      <c r="AB6" s="347"/>
      <c r="AC6" s="347"/>
      <c r="AD6" s="347"/>
      <c r="AE6" s="347"/>
    </row>
    <row r="7" spans="1:31" s="304" customFormat="1" ht="18.75" customHeight="1">
      <c r="A7" s="320" t="s">
        <v>379</v>
      </c>
      <c r="B7" s="321" t="s">
        <v>6294</v>
      </c>
      <c r="C7" s="321" t="s">
        <v>378</v>
      </c>
      <c r="D7" s="321">
        <v>170</v>
      </c>
      <c r="E7" s="322">
        <v>2300</v>
      </c>
      <c r="F7" s="323">
        <v>2600</v>
      </c>
      <c r="G7" s="324">
        <v>13.071899999999999</v>
      </c>
      <c r="H7" s="325">
        <v>290</v>
      </c>
      <c r="I7" s="325">
        <v>260</v>
      </c>
      <c r="J7" s="348">
        <v>2340</v>
      </c>
      <c r="K7" s="348">
        <v>264</v>
      </c>
      <c r="L7" s="349"/>
      <c r="M7" s="350">
        <v>42491</v>
      </c>
      <c r="N7" s="350">
        <v>43312</v>
      </c>
      <c r="O7" s="347"/>
      <c r="P7" s="347"/>
      <c r="Q7" s="347"/>
      <c r="R7" s="347"/>
      <c r="S7" s="347"/>
      <c r="T7" s="347"/>
      <c r="U7" s="347"/>
      <c r="V7" s="347"/>
      <c r="W7" s="347"/>
      <c r="X7" s="347"/>
      <c r="Y7" s="347"/>
      <c r="Z7" s="347"/>
      <c r="AA7" s="347"/>
      <c r="AB7" s="347"/>
      <c r="AC7" s="347"/>
      <c r="AD7" s="347"/>
      <c r="AE7" s="347"/>
    </row>
    <row r="8" spans="1:31" ht="18.75" customHeight="1">
      <c r="A8" s="320" t="s">
        <v>1736</v>
      </c>
      <c r="B8" s="321" t="s">
        <v>346</v>
      </c>
      <c r="C8" s="321" t="s">
        <v>6297</v>
      </c>
      <c r="D8" s="321">
        <v>170</v>
      </c>
      <c r="E8" s="322">
        <v>1900</v>
      </c>
      <c r="F8" s="323">
        <v>2200</v>
      </c>
      <c r="G8" s="324">
        <v>11.0608</v>
      </c>
      <c r="H8" s="325">
        <v>250</v>
      </c>
      <c r="I8" s="325">
        <v>220</v>
      </c>
      <c r="J8" s="348">
        <v>1980</v>
      </c>
      <c r="K8" s="348">
        <v>228</v>
      </c>
      <c r="L8" s="349"/>
      <c r="M8" s="350">
        <v>42491</v>
      </c>
      <c r="N8" s="350">
        <v>43312</v>
      </c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7"/>
      <c r="AD8" s="347"/>
      <c r="AE8" s="347"/>
    </row>
    <row r="9" spans="1:31" s="304" customFormat="1" ht="18.75" customHeight="1">
      <c r="A9" s="326" t="s">
        <v>6298</v>
      </c>
      <c r="B9" s="321" t="s">
        <v>346</v>
      </c>
      <c r="C9" s="321" t="s">
        <v>6299</v>
      </c>
      <c r="D9" s="327">
        <v>170</v>
      </c>
      <c r="E9" s="322">
        <v>3500</v>
      </c>
      <c r="F9" s="323">
        <v>3800</v>
      </c>
      <c r="G9" s="324">
        <v>19.1051</v>
      </c>
      <c r="H9" s="325">
        <v>410</v>
      </c>
      <c r="I9" s="325">
        <v>380</v>
      </c>
      <c r="J9" s="348">
        <v>3420</v>
      </c>
      <c r="K9" s="348">
        <v>372</v>
      </c>
      <c r="L9" s="349"/>
      <c r="M9" s="350">
        <v>42491</v>
      </c>
      <c r="N9" s="350">
        <v>43312</v>
      </c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/>
      <c r="AD9" s="347"/>
      <c r="AE9" s="347"/>
    </row>
    <row r="10" spans="1:31" s="304" customFormat="1" ht="18.75" customHeight="1">
      <c r="A10" s="328" t="s">
        <v>860</v>
      </c>
      <c r="B10" s="321" t="s">
        <v>6300</v>
      </c>
      <c r="C10" s="321" t="s">
        <v>859</v>
      </c>
      <c r="D10" s="329">
        <v>170</v>
      </c>
      <c r="E10" s="322">
        <v>2700</v>
      </c>
      <c r="F10" s="323">
        <v>3000</v>
      </c>
      <c r="G10" s="324">
        <v>15.083</v>
      </c>
      <c r="H10" s="325">
        <v>330</v>
      </c>
      <c r="I10" s="325">
        <v>300</v>
      </c>
      <c r="J10" s="348">
        <v>2700</v>
      </c>
      <c r="K10" s="348">
        <v>300</v>
      </c>
      <c r="L10" s="349"/>
      <c r="M10" s="350">
        <v>42491</v>
      </c>
      <c r="N10" s="350">
        <v>43312</v>
      </c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  <c r="AA10" s="347"/>
      <c r="AB10" s="347"/>
      <c r="AC10" s="347"/>
      <c r="AD10" s="347"/>
      <c r="AE10" s="347"/>
    </row>
    <row r="11" spans="1:31" s="304" customFormat="1" ht="18.75" customHeight="1">
      <c r="A11" s="330" t="s">
        <v>6301</v>
      </c>
      <c r="B11" s="321" t="s">
        <v>6300</v>
      </c>
      <c r="C11" s="321" t="s">
        <v>6302</v>
      </c>
      <c r="D11" s="321">
        <v>180</v>
      </c>
      <c r="E11" s="322">
        <v>2200</v>
      </c>
      <c r="F11" s="323">
        <v>2500</v>
      </c>
      <c r="G11" s="324">
        <v>11.870900000000001</v>
      </c>
      <c r="H11" s="325">
        <v>280</v>
      </c>
      <c r="I11" s="325">
        <v>250</v>
      </c>
      <c r="J11" s="348">
        <v>2250</v>
      </c>
      <c r="K11" s="348">
        <v>255</v>
      </c>
      <c r="L11" s="349"/>
      <c r="M11" s="350">
        <v>42491</v>
      </c>
      <c r="N11" s="350">
        <v>43312</v>
      </c>
      <c r="O11" s="347"/>
      <c r="P11" s="347"/>
      <c r="Q11" s="347"/>
      <c r="R11" s="347"/>
      <c r="S11" s="347"/>
      <c r="T11" s="347"/>
      <c r="U11" s="347"/>
      <c r="V11" s="347"/>
      <c r="W11" s="347"/>
      <c r="X11" s="347"/>
      <c r="Y11" s="347"/>
      <c r="Z11" s="347"/>
      <c r="AA11" s="347"/>
      <c r="AB11" s="347"/>
      <c r="AC11" s="347"/>
      <c r="AD11" s="347"/>
      <c r="AE11" s="347"/>
    </row>
    <row r="12" spans="1:31" ht="18.75" customHeight="1">
      <c r="A12" s="320" t="s">
        <v>945</v>
      </c>
      <c r="B12" s="321" t="s">
        <v>6300</v>
      </c>
      <c r="C12" s="321" t="s">
        <v>944</v>
      </c>
      <c r="D12" s="321">
        <v>170</v>
      </c>
      <c r="E12" s="322">
        <v>2500</v>
      </c>
      <c r="F12" s="323">
        <v>2800</v>
      </c>
      <c r="G12" s="324">
        <v>14.077400000000001</v>
      </c>
      <c r="H12" s="325">
        <v>310</v>
      </c>
      <c r="I12" s="325">
        <v>280</v>
      </c>
      <c r="J12" s="348">
        <v>2520</v>
      </c>
      <c r="K12" s="348">
        <v>282</v>
      </c>
      <c r="L12" s="349"/>
      <c r="M12" s="350">
        <v>42491</v>
      </c>
      <c r="N12" s="350">
        <v>43312</v>
      </c>
      <c r="O12" s="347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  <c r="AA12" s="347"/>
      <c r="AB12" s="347"/>
      <c r="AC12" s="347"/>
      <c r="AD12" s="347"/>
      <c r="AE12" s="347"/>
    </row>
    <row r="13" spans="1:31" ht="18.75" customHeight="1">
      <c r="A13" s="320" t="s">
        <v>124</v>
      </c>
      <c r="B13" s="321" t="s">
        <v>346</v>
      </c>
      <c r="C13" s="321" t="s">
        <v>123</v>
      </c>
      <c r="D13" s="321">
        <v>170</v>
      </c>
      <c r="E13" s="322">
        <v>2600</v>
      </c>
      <c r="F13" s="323">
        <v>2900</v>
      </c>
      <c r="G13" s="324">
        <v>14.5802</v>
      </c>
      <c r="H13" s="325">
        <v>320</v>
      </c>
      <c r="I13" s="325">
        <v>290</v>
      </c>
      <c r="J13" s="348">
        <v>2610</v>
      </c>
      <c r="K13" s="348">
        <v>291</v>
      </c>
      <c r="L13" s="349"/>
      <c r="M13" s="350">
        <v>42491</v>
      </c>
      <c r="N13" s="350">
        <v>43312</v>
      </c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7"/>
      <c r="AD13" s="347"/>
      <c r="AE13" s="347"/>
    </row>
    <row r="14" spans="1:31" ht="18.75" customHeight="1">
      <c r="A14" s="320" t="s">
        <v>1643</v>
      </c>
      <c r="B14" s="321" t="s">
        <v>346</v>
      </c>
      <c r="C14" s="321" t="s">
        <v>6303</v>
      </c>
      <c r="D14" s="321">
        <v>170</v>
      </c>
      <c r="E14" s="322">
        <v>2200</v>
      </c>
      <c r="F14" s="323">
        <v>2500</v>
      </c>
      <c r="G14" s="324">
        <v>12.569100000000001</v>
      </c>
      <c r="H14" s="325">
        <v>280</v>
      </c>
      <c r="I14" s="325">
        <v>250</v>
      </c>
      <c r="J14" s="348">
        <v>2250</v>
      </c>
      <c r="K14" s="348">
        <v>255</v>
      </c>
      <c r="L14" s="349"/>
      <c r="M14" s="350">
        <v>42491</v>
      </c>
      <c r="N14" s="350">
        <v>43312</v>
      </c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7"/>
      <c r="AD14" s="347"/>
      <c r="AE14" s="347"/>
    </row>
    <row r="15" spans="1:31" ht="18.75" customHeight="1">
      <c r="A15" s="326" t="s">
        <v>6304</v>
      </c>
      <c r="B15" s="321" t="s">
        <v>346</v>
      </c>
      <c r="C15" s="321" t="s">
        <v>6305</v>
      </c>
      <c r="D15" s="327">
        <v>170</v>
      </c>
      <c r="E15" s="322">
        <v>2400</v>
      </c>
      <c r="F15" s="323">
        <v>2700</v>
      </c>
      <c r="G15" s="324">
        <v>13.5747</v>
      </c>
      <c r="H15" s="325">
        <v>300</v>
      </c>
      <c r="I15" s="325">
        <v>270</v>
      </c>
      <c r="J15" s="348">
        <v>2430</v>
      </c>
      <c r="K15" s="348">
        <v>273</v>
      </c>
      <c r="L15" s="349"/>
      <c r="M15" s="350">
        <v>42491</v>
      </c>
      <c r="N15" s="350">
        <v>43312</v>
      </c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</row>
    <row r="16" spans="1:31" ht="18.75" customHeight="1">
      <c r="A16" s="328" t="s">
        <v>6306</v>
      </c>
      <c r="B16" s="331" t="s">
        <v>346</v>
      </c>
      <c r="C16" s="321" t="s">
        <v>6307</v>
      </c>
      <c r="D16" s="332">
        <v>170</v>
      </c>
      <c r="E16" s="322">
        <v>2500</v>
      </c>
      <c r="F16" s="323">
        <v>2800</v>
      </c>
      <c r="G16" s="324">
        <v>14.077400000000001</v>
      </c>
      <c r="H16" s="325">
        <v>310</v>
      </c>
      <c r="I16" s="325">
        <v>280</v>
      </c>
      <c r="J16" s="348">
        <v>2520</v>
      </c>
      <c r="K16" s="348">
        <v>282</v>
      </c>
      <c r="L16" s="349"/>
      <c r="M16" s="350">
        <v>42491</v>
      </c>
      <c r="N16" s="350">
        <v>43312</v>
      </c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47"/>
    </row>
    <row r="17" spans="1:31" s="304" customFormat="1" ht="18.75" customHeight="1">
      <c r="A17" s="330" t="s">
        <v>6308</v>
      </c>
      <c r="B17" s="331" t="s">
        <v>346</v>
      </c>
      <c r="C17" s="321" t="s">
        <v>6309</v>
      </c>
      <c r="D17" s="329">
        <v>170</v>
      </c>
      <c r="E17" s="322">
        <v>3900</v>
      </c>
      <c r="F17" s="323">
        <v>4200</v>
      </c>
      <c r="G17" s="324">
        <v>21.116099999999999</v>
      </c>
      <c r="H17" s="325">
        <v>450</v>
      </c>
      <c r="I17" s="325">
        <v>420</v>
      </c>
      <c r="J17" s="348">
        <v>3780</v>
      </c>
      <c r="K17" s="348">
        <v>408</v>
      </c>
      <c r="L17" s="349"/>
      <c r="M17" s="350">
        <v>42491</v>
      </c>
      <c r="N17" s="350">
        <v>43312</v>
      </c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7"/>
      <c r="AD17" s="347"/>
      <c r="AE17" s="347"/>
    </row>
    <row r="18" spans="1:31" s="304" customFormat="1" ht="18.75" customHeight="1">
      <c r="A18" s="320" t="s">
        <v>208</v>
      </c>
      <c r="B18" s="331" t="s">
        <v>6294</v>
      </c>
      <c r="C18" s="321" t="s">
        <v>6310</v>
      </c>
      <c r="D18" s="321">
        <v>170</v>
      </c>
      <c r="E18" s="322">
        <v>2650</v>
      </c>
      <c r="F18" s="323">
        <v>3100</v>
      </c>
      <c r="G18" s="324">
        <v>15.585699999999999</v>
      </c>
      <c r="H18" s="325">
        <v>340</v>
      </c>
      <c r="I18" s="325">
        <v>295</v>
      </c>
      <c r="J18" s="348">
        <v>2790</v>
      </c>
      <c r="K18" s="348">
        <v>309</v>
      </c>
      <c r="L18" s="349"/>
      <c r="M18" s="350">
        <v>42491</v>
      </c>
      <c r="N18" s="350">
        <v>43312</v>
      </c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47"/>
    </row>
    <row r="19" spans="1:31" ht="21" customHeight="1">
      <c r="A19" s="320" t="s">
        <v>6311</v>
      </c>
      <c r="B19" s="331" t="s">
        <v>346</v>
      </c>
      <c r="C19" s="321" t="s">
        <v>6312</v>
      </c>
      <c r="D19" s="321">
        <v>170</v>
      </c>
      <c r="E19" s="322">
        <v>2100</v>
      </c>
      <c r="F19" s="323">
        <v>2500</v>
      </c>
      <c r="G19" s="324">
        <v>12.569100000000001</v>
      </c>
      <c r="H19" s="325">
        <v>280</v>
      </c>
      <c r="I19" s="325">
        <v>240</v>
      </c>
      <c r="J19" s="348">
        <v>2250</v>
      </c>
      <c r="K19" s="348">
        <v>255</v>
      </c>
      <c r="L19" s="349"/>
      <c r="M19" s="350">
        <v>42491</v>
      </c>
      <c r="N19" s="350">
        <v>43312</v>
      </c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7"/>
      <c r="AD19" s="347"/>
      <c r="AE19" s="347"/>
    </row>
    <row r="20" spans="1:31" s="304" customFormat="1" ht="18.75" customHeight="1">
      <c r="A20" s="320" t="s">
        <v>6313</v>
      </c>
      <c r="B20" s="321" t="s">
        <v>6314</v>
      </c>
      <c r="C20" s="321" t="s">
        <v>6315</v>
      </c>
      <c r="D20" s="321">
        <v>170</v>
      </c>
      <c r="E20" s="322">
        <v>3200</v>
      </c>
      <c r="F20" s="323">
        <v>3500</v>
      </c>
      <c r="G20" s="324">
        <v>17.596800000000002</v>
      </c>
      <c r="H20" s="325">
        <v>380</v>
      </c>
      <c r="I20" s="325">
        <v>350</v>
      </c>
      <c r="J20" s="348">
        <v>3150</v>
      </c>
      <c r="K20" s="348">
        <v>345</v>
      </c>
      <c r="L20" s="349"/>
      <c r="M20" s="350">
        <v>42491</v>
      </c>
      <c r="N20" s="350">
        <v>43312</v>
      </c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7"/>
      <c r="AD20" s="347"/>
      <c r="AE20" s="347"/>
    </row>
    <row r="21" spans="1:31" s="305" customFormat="1" ht="18.75" customHeight="1">
      <c r="A21" s="320" t="s">
        <v>1837</v>
      </c>
      <c r="B21" s="321" t="s">
        <v>6314</v>
      </c>
      <c r="C21" s="321" t="s">
        <v>1836</v>
      </c>
      <c r="D21" s="321">
        <v>170</v>
      </c>
      <c r="E21" s="322">
        <v>2000</v>
      </c>
      <c r="F21" s="323">
        <v>2300</v>
      </c>
      <c r="G21" s="324">
        <v>11.563599999999999</v>
      </c>
      <c r="H21" s="325">
        <v>260</v>
      </c>
      <c r="I21" s="325">
        <v>230</v>
      </c>
      <c r="J21" s="348">
        <v>2070</v>
      </c>
      <c r="K21" s="348">
        <v>237</v>
      </c>
      <c r="L21" s="349"/>
      <c r="M21" s="350">
        <v>42491</v>
      </c>
      <c r="N21" s="350">
        <v>43312</v>
      </c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7"/>
      <c r="AD21" s="347"/>
      <c r="AE21" s="347"/>
    </row>
    <row r="22" spans="1:31" ht="18.75" customHeight="1">
      <c r="A22" s="320" t="s">
        <v>598</v>
      </c>
      <c r="B22" s="321" t="s">
        <v>6316</v>
      </c>
      <c r="C22" s="321" t="s">
        <v>6317</v>
      </c>
      <c r="D22" s="321">
        <v>180</v>
      </c>
      <c r="E22" s="322">
        <v>3700</v>
      </c>
      <c r="F22" s="323">
        <v>4000</v>
      </c>
      <c r="G22" s="324">
        <v>18.993400000000001</v>
      </c>
      <c r="H22" s="325">
        <v>430</v>
      </c>
      <c r="I22" s="325">
        <v>400</v>
      </c>
      <c r="J22" s="348">
        <v>3600</v>
      </c>
      <c r="K22" s="348">
        <v>390</v>
      </c>
      <c r="L22" s="349"/>
      <c r="M22" s="350">
        <v>42491</v>
      </c>
      <c r="N22" s="350">
        <v>43312</v>
      </c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7"/>
      <c r="AD22" s="347"/>
      <c r="AE22" s="347"/>
    </row>
    <row r="23" spans="1:31" s="306" customFormat="1" ht="18.75" customHeight="1">
      <c r="A23" s="320" t="s">
        <v>6318</v>
      </c>
      <c r="B23" s="321" t="s">
        <v>6319</v>
      </c>
      <c r="C23" s="321" t="s">
        <v>6320</v>
      </c>
      <c r="D23" s="321">
        <v>200</v>
      </c>
      <c r="E23" s="322">
        <v>1600</v>
      </c>
      <c r="F23" s="323">
        <v>1900</v>
      </c>
      <c r="G23" s="324">
        <v>8.1196999999999999</v>
      </c>
      <c r="H23" s="325">
        <v>220</v>
      </c>
      <c r="I23" s="325">
        <v>190</v>
      </c>
      <c r="J23" s="348">
        <v>1710</v>
      </c>
      <c r="K23" s="348">
        <v>201</v>
      </c>
      <c r="L23" s="349"/>
      <c r="M23" s="350">
        <v>42491</v>
      </c>
      <c r="N23" s="350">
        <v>43312</v>
      </c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7"/>
      <c r="AD23" s="347"/>
      <c r="AE23" s="347"/>
    </row>
    <row r="24" spans="1:31" s="305" customFormat="1" ht="18.75" customHeight="1">
      <c r="A24" s="320" t="s">
        <v>692</v>
      </c>
      <c r="B24" s="321" t="s">
        <v>6321</v>
      </c>
      <c r="C24" s="321" t="s">
        <v>691</v>
      </c>
      <c r="D24" s="321">
        <v>180</v>
      </c>
      <c r="E24" s="322">
        <v>2800</v>
      </c>
      <c r="F24" s="323">
        <v>3100</v>
      </c>
      <c r="G24" s="324">
        <v>14.719900000000001</v>
      </c>
      <c r="H24" s="325">
        <v>340</v>
      </c>
      <c r="I24" s="325">
        <v>310</v>
      </c>
      <c r="J24" s="348">
        <v>2790</v>
      </c>
      <c r="K24" s="348">
        <v>309</v>
      </c>
      <c r="L24" s="351"/>
      <c r="M24" s="350">
        <v>42491</v>
      </c>
      <c r="N24" s="350">
        <v>43312</v>
      </c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7"/>
      <c r="AD24" s="347"/>
      <c r="AE24" s="347"/>
    </row>
    <row r="25" spans="1:31" s="305" customFormat="1" ht="18.75" customHeight="1">
      <c r="A25" s="326" t="s">
        <v>6322</v>
      </c>
      <c r="B25" s="321" t="s">
        <v>6321</v>
      </c>
      <c r="C25" s="321" t="s">
        <v>6323</v>
      </c>
      <c r="D25" s="327">
        <v>180</v>
      </c>
      <c r="E25" s="322">
        <v>2600</v>
      </c>
      <c r="F25" s="323">
        <v>2900</v>
      </c>
      <c r="G25" s="324">
        <v>13.770200000000001</v>
      </c>
      <c r="H25" s="325">
        <v>320</v>
      </c>
      <c r="I25" s="325">
        <v>290</v>
      </c>
      <c r="J25" s="348">
        <v>2610</v>
      </c>
      <c r="K25" s="348">
        <v>291</v>
      </c>
      <c r="L25" s="349"/>
      <c r="M25" s="350">
        <v>42491</v>
      </c>
      <c r="N25" s="350">
        <v>43312</v>
      </c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  <c r="AA25" s="347"/>
      <c r="AB25" s="347"/>
      <c r="AC25" s="347"/>
      <c r="AD25" s="347"/>
      <c r="AE25" s="347"/>
    </row>
    <row r="26" spans="1:31" s="304" customFormat="1" ht="18.75" customHeight="1">
      <c r="A26" s="330" t="s">
        <v>1960</v>
      </c>
      <c r="B26" s="321" t="s">
        <v>676</v>
      </c>
      <c r="C26" s="321" t="s">
        <v>6324</v>
      </c>
      <c r="D26" s="329">
        <v>200</v>
      </c>
      <c r="E26" s="322">
        <v>2900</v>
      </c>
      <c r="F26" s="323">
        <v>3200</v>
      </c>
      <c r="G26" s="324">
        <v>13.6752</v>
      </c>
      <c r="H26" s="325">
        <v>350</v>
      </c>
      <c r="I26" s="325">
        <v>320</v>
      </c>
      <c r="J26" s="348">
        <v>2880</v>
      </c>
      <c r="K26" s="348">
        <v>318</v>
      </c>
      <c r="L26" s="349"/>
      <c r="M26" s="350">
        <v>42491</v>
      </c>
      <c r="N26" s="350">
        <v>43312</v>
      </c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  <c r="AA26" s="347"/>
      <c r="AB26" s="347"/>
      <c r="AC26" s="347"/>
      <c r="AD26" s="347"/>
      <c r="AE26" s="347"/>
    </row>
    <row r="27" spans="1:31" s="305" customFormat="1" ht="18.75" customHeight="1">
      <c r="A27" s="320" t="s">
        <v>247</v>
      </c>
      <c r="B27" s="321" t="s">
        <v>279</v>
      </c>
      <c r="C27" s="321" t="s">
        <v>588</v>
      </c>
      <c r="D27" s="321">
        <v>180</v>
      </c>
      <c r="E27" s="322">
        <v>1800</v>
      </c>
      <c r="F27" s="323">
        <v>2100</v>
      </c>
      <c r="G27" s="324">
        <v>9.9715000000000007</v>
      </c>
      <c r="H27" s="325">
        <v>240</v>
      </c>
      <c r="I27" s="325">
        <v>210</v>
      </c>
      <c r="J27" s="348">
        <v>1890</v>
      </c>
      <c r="K27" s="348">
        <v>219</v>
      </c>
      <c r="L27" s="349"/>
      <c r="M27" s="350">
        <v>42491</v>
      </c>
      <c r="N27" s="350">
        <v>43312</v>
      </c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7"/>
      <c r="AD27" s="347"/>
      <c r="AE27" s="347"/>
    </row>
    <row r="28" spans="1:31" s="304" customFormat="1" ht="18.75" customHeight="1">
      <c r="A28" s="320" t="s">
        <v>276</v>
      </c>
      <c r="B28" s="321" t="s">
        <v>279</v>
      </c>
      <c r="C28" s="321" t="s">
        <v>275</v>
      </c>
      <c r="D28" s="321">
        <v>180</v>
      </c>
      <c r="E28" s="322">
        <v>1800</v>
      </c>
      <c r="F28" s="323">
        <v>2100</v>
      </c>
      <c r="G28" s="324">
        <v>9.9715000000000007</v>
      </c>
      <c r="H28" s="325">
        <v>240</v>
      </c>
      <c r="I28" s="325">
        <v>210</v>
      </c>
      <c r="J28" s="348">
        <v>1890</v>
      </c>
      <c r="K28" s="348">
        <v>219</v>
      </c>
      <c r="L28" s="349"/>
      <c r="M28" s="350">
        <v>42491</v>
      </c>
      <c r="N28" s="350">
        <v>43312</v>
      </c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47"/>
      <c r="AC28" s="347"/>
      <c r="AD28" s="347"/>
      <c r="AE28" s="347"/>
    </row>
    <row r="29" spans="1:31" s="304" customFormat="1" ht="18.75" customHeight="1">
      <c r="A29" s="320" t="s">
        <v>1092</v>
      </c>
      <c r="B29" s="321" t="s">
        <v>676</v>
      </c>
      <c r="C29" s="321" t="s">
        <v>6325</v>
      </c>
      <c r="D29" s="321">
        <v>180</v>
      </c>
      <c r="E29" s="322">
        <v>2300</v>
      </c>
      <c r="F29" s="323">
        <v>2600</v>
      </c>
      <c r="G29" s="324">
        <v>12.345700000000001</v>
      </c>
      <c r="H29" s="325">
        <v>290</v>
      </c>
      <c r="I29" s="325">
        <v>260</v>
      </c>
      <c r="J29" s="348">
        <v>2340</v>
      </c>
      <c r="K29" s="348">
        <v>264</v>
      </c>
      <c r="L29" s="349"/>
      <c r="M29" s="350">
        <v>42491</v>
      </c>
      <c r="N29" s="350">
        <v>43312</v>
      </c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7"/>
      <c r="AD29" s="347"/>
      <c r="AE29" s="347"/>
    </row>
    <row r="30" spans="1:31" s="305" customFormat="1" ht="18.75" customHeight="1">
      <c r="A30" s="320" t="s">
        <v>2249</v>
      </c>
      <c r="B30" s="321" t="s">
        <v>6326</v>
      </c>
      <c r="C30" s="321" t="s">
        <v>2248</v>
      </c>
      <c r="D30" s="321">
        <v>180</v>
      </c>
      <c r="E30" s="322">
        <v>3400</v>
      </c>
      <c r="F30" s="323">
        <v>3700</v>
      </c>
      <c r="G30" s="324">
        <v>17.568899999999999</v>
      </c>
      <c r="H30" s="325">
        <v>400</v>
      </c>
      <c r="I30" s="325">
        <v>370</v>
      </c>
      <c r="J30" s="348">
        <v>3330</v>
      </c>
      <c r="K30" s="348">
        <v>363</v>
      </c>
      <c r="L30" s="349"/>
      <c r="M30" s="350">
        <v>42491</v>
      </c>
      <c r="N30" s="350">
        <v>43312</v>
      </c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  <c r="AA30" s="347"/>
      <c r="AB30" s="347"/>
      <c r="AC30" s="347"/>
      <c r="AD30" s="347"/>
      <c r="AE30" s="347"/>
    </row>
    <row r="31" spans="1:31" s="304" customFormat="1" ht="18.75" customHeight="1">
      <c r="A31" s="320" t="s">
        <v>6327</v>
      </c>
      <c r="B31" s="321" t="s">
        <v>6328</v>
      </c>
      <c r="C31" s="321" t="s">
        <v>6329</v>
      </c>
      <c r="D31" s="321">
        <v>200</v>
      </c>
      <c r="E31" s="322">
        <v>2000</v>
      </c>
      <c r="F31" s="323">
        <v>2300</v>
      </c>
      <c r="G31" s="324">
        <v>9.8291000000000004</v>
      </c>
      <c r="H31" s="325">
        <v>260</v>
      </c>
      <c r="I31" s="325">
        <v>230</v>
      </c>
      <c r="J31" s="348">
        <v>2070</v>
      </c>
      <c r="K31" s="348">
        <v>237</v>
      </c>
      <c r="L31" s="349"/>
      <c r="M31" s="350">
        <v>42491</v>
      </c>
      <c r="N31" s="350">
        <v>43312</v>
      </c>
      <c r="O31" s="347"/>
      <c r="P31" s="347"/>
      <c r="Q31" s="347"/>
      <c r="R31" s="347"/>
      <c r="S31" s="347"/>
      <c r="T31" s="347"/>
      <c r="U31" s="347"/>
      <c r="V31" s="347"/>
      <c r="W31" s="347"/>
      <c r="X31" s="347"/>
      <c r="Y31" s="347"/>
      <c r="Z31" s="347"/>
      <c r="AA31" s="347"/>
      <c r="AB31" s="347"/>
      <c r="AC31" s="347"/>
      <c r="AD31" s="347"/>
      <c r="AE31" s="347"/>
    </row>
    <row r="32" spans="1:31" s="304" customFormat="1" ht="18.75" customHeight="1">
      <c r="A32" s="320" t="s">
        <v>6330</v>
      </c>
      <c r="B32" s="321" t="s">
        <v>144</v>
      </c>
      <c r="C32" s="321" t="s">
        <v>6331</v>
      </c>
      <c r="D32" s="321">
        <v>180</v>
      </c>
      <c r="E32" s="322">
        <v>4700</v>
      </c>
      <c r="F32" s="323">
        <v>5000</v>
      </c>
      <c r="G32" s="324">
        <v>23.741700000000002</v>
      </c>
      <c r="H32" s="325">
        <v>530</v>
      </c>
      <c r="I32" s="325">
        <v>500</v>
      </c>
      <c r="J32" s="348">
        <v>4500</v>
      </c>
      <c r="K32" s="348">
        <v>480</v>
      </c>
      <c r="L32" s="349"/>
      <c r="M32" s="350">
        <v>42491</v>
      </c>
      <c r="N32" s="350">
        <v>43312</v>
      </c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  <c r="AA32" s="347"/>
      <c r="AB32" s="347"/>
      <c r="AC32" s="347"/>
      <c r="AD32" s="347"/>
      <c r="AE32" s="347"/>
    </row>
    <row r="33" spans="1:31" ht="18.75" customHeight="1">
      <c r="A33" s="320" t="s">
        <v>393</v>
      </c>
      <c r="B33" s="321" t="s">
        <v>6328</v>
      </c>
      <c r="C33" s="321" t="s">
        <v>392</v>
      </c>
      <c r="D33" s="321">
        <v>200</v>
      </c>
      <c r="E33" s="322">
        <v>2000</v>
      </c>
      <c r="F33" s="323">
        <v>2300</v>
      </c>
      <c r="G33" s="324">
        <v>9.8291000000000004</v>
      </c>
      <c r="H33" s="325">
        <v>260</v>
      </c>
      <c r="I33" s="325">
        <v>230</v>
      </c>
      <c r="J33" s="348">
        <v>2070</v>
      </c>
      <c r="K33" s="348">
        <v>237</v>
      </c>
      <c r="L33" s="349"/>
      <c r="M33" s="350">
        <v>42491</v>
      </c>
      <c r="N33" s="350">
        <v>43312</v>
      </c>
      <c r="O33" s="347"/>
      <c r="P33" s="347"/>
      <c r="Q33" s="347"/>
      <c r="R33" s="347"/>
      <c r="S33" s="347"/>
      <c r="T33" s="347"/>
      <c r="U33" s="347"/>
      <c r="V33" s="347"/>
      <c r="W33" s="347"/>
      <c r="X33" s="347"/>
      <c r="Y33" s="347"/>
      <c r="Z33" s="347"/>
      <c r="AA33" s="347"/>
      <c r="AB33" s="347"/>
      <c r="AC33" s="347"/>
      <c r="AD33" s="347"/>
      <c r="AE33" s="347"/>
    </row>
    <row r="34" spans="1:31" ht="18.75" customHeight="1">
      <c r="A34" s="320" t="s">
        <v>146</v>
      </c>
      <c r="B34" s="321" t="s">
        <v>144</v>
      </c>
      <c r="C34" s="321" t="s">
        <v>145</v>
      </c>
      <c r="D34" s="321">
        <v>180</v>
      </c>
      <c r="E34" s="322">
        <v>3900</v>
      </c>
      <c r="F34" s="323">
        <v>4200</v>
      </c>
      <c r="G34" s="324">
        <v>19.943000000000001</v>
      </c>
      <c r="H34" s="325">
        <v>450</v>
      </c>
      <c r="I34" s="325">
        <v>420</v>
      </c>
      <c r="J34" s="348">
        <v>3780</v>
      </c>
      <c r="K34" s="348">
        <v>408</v>
      </c>
      <c r="L34" s="349"/>
      <c r="M34" s="350">
        <v>42491</v>
      </c>
      <c r="N34" s="350">
        <v>43312</v>
      </c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  <c r="AA34" s="347"/>
      <c r="AB34" s="347"/>
      <c r="AC34" s="347"/>
      <c r="AD34" s="347"/>
      <c r="AE34" s="347"/>
    </row>
    <row r="35" spans="1:31" ht="18.75" customHeight="1">
      <c r="A35" s="320" t="s">
        <v>678</v>
      </c>
      <c r="B35" s="321" t="s">
        <v>676</v>
      </c>
      <c r="C35" s="321" t="s">
        <v>677</v>
      </c>
      <c r="D35" s="321">
        <v>180</v>
      </c>
      <c r="E35" s="322">
        <v>2700</v>
      </c>
      <c r="F35" s="323">
        <v>3000</v>
      </c>
      <c r="G35" s="324">
        <v>14.244999999999999</v>
      </c>
      <c r="H35" s="325">
        <v>330</v>
      </c>
      <c r="I35" s="325">
        <v>300</v>
      </c>
      <c r="J35" s="348">
        <v>2700</v>
      </c>
      <c r="K35" s="348">
        <v>300</v>
      </c>
      <c r="L35" s="352" t="s">
        <v>6332</v>
      </c>
      <c r="M35" s="350">
        <v>42491</v>
      </c>
      <c r="N35" s="350">
        <v>43312</v>
      </c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</row>
    <row r="36" spans="1:31" ht="18.75" customHeight="1">
      <c r="A36" s="320" t="s">
        <v>654</v>
      </c>
      <c r="B36" s="331" t="s">
        <v>144</v>
      </c>
      <c r="C36" s="321" t="s">
        <v>653</v>
      </c>
      <c r="D36" s="321">
        <v>170</v>
      </c>
      <c r="E36" s="322">
        <v>3000</v>
      </c>
      <c r="F36" s="323">
        <v>3400</v>
      </c>
      <c r="G36" s="324">
        <v>17.094000000000001</v>
      </c>
      <c r="H36" s="325">
        <v>370</v>
      </c>
      <c r="I36" s="325">
        <v>330</v>
      </c>
      <c r="J36" s="348">
        <v>3060</v>
      </c>
      <c r="K36" s="348">
        <v>336</v>
      </c>
      <c r="L36" s="349" t="s">
        <v>6333</v>
      </c>
      <c r="M36" s="350">
        <v>42491</v>
      </c>
      <c r="N36" s="350">
        <v>43312</v>
      </c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  <c r="AE36" s="347"/>
    </row>
    <row r="37" spans="1:31" ht="18.75" customHeight="1">
      <c r="A37" s="320" t="s">
        <v>6334</v>
      </c>
      <c r="B37" s="321" t="s">
        <v>676</v>
      </c>
      <c r="C37" s="321" t="s">
        <v>6335</v>
      </c>
      <c r="D37" s="321">
        <v>180</v>
      </c>
      <c r="E37" s="322">
        <v>2200</v>
      </c>
      <c r="F37" s="323">
        <v>2500</v>
      </c>
      <c r="G37" s="324">
        <v>11.870900000000001</v>
      </c>
      <c r="H37" s="325">
        <v>280</v>
      </c>
      <c r="I37" s="325">
        <v>250</v>
      </c>
      <c r="J37" s="348">
        <v>2250</v>
      </c>
      <c r="K37" s="348">
        <v>255</v>
      </c>
      <c r="L37" s="349"/>
      <c r="M37" s="350">
        <v>42491</v>
      </c>
      <c r="N37" s="350">
        <v>43312</v>
      </c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7"/>
      <c r="AD37" s="347"/>
      <c r="AE37" s="347"/>
    </row>
    <row r="38" spans="1:31" ht="18.75" customHeight="1">
      <c r="A38" s="320" t="s">
        <v>6336</v>
      </c>
      <c r="B38" s="321" t="s">
        <v>6337</v>
      </c>
      <c r="C38" s="321" t="s">
        <v>6338</v>
      </c>
      <c r="D38" s="321">
        <v>180</v>
      </c>
      <c r="E38" s="322">
        <v>2300</v>
      </c>
      <c r="F38" s="323">
        <v>2600</v>
      </c>
      <c r="G38" s="324">
        <v>12.345700000000001</v>
      </c>
      <c r="H38" s="325">
        <v>290</v>
      </c>
      <c r="I38" s="325">
        <v>260</v>
      </c>
      <c r="J38" s="348">
        <v>2340</v>
      </c>
      <c r="K38" s="348">
        <v>264</v>
      </c>
      <c r="L38" s="349"/>
      <c r="M38" s="350">
        <v>42491</v>
      </c>
      <c r="N38" s="350">
        <v>43312</v>
      </c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7"/>
      <c r="AD38" s="347"/>
      <c r="AE38" s="347"/>
    </row>
    <row r="39" spans="1:31" ht="35.25" customHeight="1">
      <c r="A39" s="320" t="s">
        <v>6339</v>
      </c>
      <c r="B39" s="321" t="s">
        <v>676</v>
      </c>
      <c r="C39" s="321" t="s">
        <v>6340</v>
      </c>
      <c r="D39" s="321">
        <v>170</v>
      </c>
      <c r="E39" s="322">
        <v>2000</v>
      </c>
      <c r="F39" s="323">
        <v>2300</v>
      </c>
      <c r="G39" s="324">
        <v>11.563599999999999</v>
      </c>
      <c r="H39" s="325">
        <v>260</v>
      </c>
      <c r="I39" s="325">
        <v>230</v>
      </c>
      <c r="J39" s="348">
        <v>2070</v>
      </c>
      <c r="K39" s="348">
        <v>237</v>
      </c>
      <c r="L39" s="349"/>
      <c r="M39" s="350">
        <v>42491</v>
      </c>
      <c r="N39" s="350">
        <v>43312</v>
      </c>
      <c r="O39" s="347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  <c r="AA39" s="347"/>
      <c r="AB39" s="347"/>
      <c r="AC39" s="347"/>
      <c r="AD39" s="347"/>
      <c r="AE39" s="347"/>
    </row>
    <row r="40" spans="1:31" ht="18.75" customHeight="1">
      <c r="A40" s="320" t="s">
        <v>6341</v>
      </c>
      <c r="B40" s="321" t="s">
        <v>6342</v>
      </c>
      <c r="C40" s="321" t="s">
        <v>6343</v>
      </c>
      <c r="D40" s="321">
        <v>200</v>
      </c>
      <c r="E40" s="322">
        <v>3800</v>
      </c>
      <c r="F40" s="323">
        <v>4400</v>
      </c>
      <c r="G40" s="324">
        <v>18.8034</v>
      </c>
      <c r="H40" s="325">
        <v>470</v>
      </c>
      <c r="I40" s="325">
        <v>410</v>
      </c>
      <c r="J40" s="348">
        <v>3960</v>
      </c>
      <c r="K40" s="348">
        <v>426</v>
      </c>
      <c r="L40" s="349"/>
      <c r="M40" s="350">
        <v>42491</v>
      </c>
      <c r="N40" s="350">
        <v>43312</v>
      </c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7"/>
      <c r="AD40" s="347"/>
      <c r="AE40" s="347"/>
    </row>
    <row r="41" spans="1:31" s="304" customFormat="1" ht="18.75" customHeight="1">
      <c r="A41" s="320" t="s">
        <v>6344</v>
      </c>
      <c r="B41" s="321" t="s">
        <v>676</v>
      </c>
      <c r="C41" s="321" t="s">
        <v>6345</v>
      </c>
      <c r="D41" s="321">
        <v>170</v>
      </c>
      <c r="E41" s="322">
        <v>2380</v>
      </c>
      <c r="F41" s="323">
        <v>2800</v>
      </c>
      <c r="G41" s="324">
        <v>14.077400000000001</v>
      </c>
      <c r="H41" s="325">
        <v>310</v>
      </c>
      <c r="I41" s="325">
        <v>268</v>
      </c>
      <c r="J41" s="348">
        <v>2520</v>
      </c>
      <c r="K41" s="348">
        <v>282</v>
      </c>
      <c r="L41" s="349"/>
      <c r="M41" s="350">
        <v>42491</v>
      </c>
      <c r="N41" s="350">
        <v>43312</v>
      </c>
      <c r="O41" s="347"/>
      <c r="P41" s="347"/>
      <c r="Q41" s="347"/>
      <c r="R41" s="347"/>
      <c r="S41" s="347"/>
      <c r="T41" s="347"/>
      <c r="U41" s="347"/>
      <c r="V41" s="347"/>
      <c r="W41" s="347"/>
      <c r="X41" s="347"/>
      <c r="Y41" s="347"/>
      <c r="Z41" s="347"/>
      <c r="AA41" s="347"/>
      <c r="AB41" s="347"/>
      <c r="AC41" s="347"/>
      <c r="AD41" s="347"/>
      <c r="AE41" s="347"/>
    </row>
    <row r="42" spans="1:31" s="304" customFormat="1" ht="18.75" customHeight="1">
      <c r="A42" s="320" t="s">
        <v>6346</v>
      </c>
      <c r="B42" s="321" t="s">
        <v>144</v>
      </c>
      <c r="C42" s="321" t="s">
        <v>6347</v>
      </c>
      <c r="D42" s="321">
        <v>180</v>
      </c>
      <c r="E42" s="322">
        <v>3900</v>
      </c>
      <c r="F42" s="323">
        <v>4200</v>
      </c>
      <c r="G42" s="324">
        <v>19.943000000000001</v>
      </c>
      <c r="H42" s="325">
        <v>450</v>
      </c>
      <c r="I42" s="325">
        <v>420</v>
      </c>
      <c r="J42" s="348">
        <v>3780</v>
      </c>
      <c r="K42" s="348">
        <v>408</v>
      </c>
      <c r="L42" s="349"/>
      <c r="M42" s="350">
        <v>42491</v>
      </c>
      <c r="N42" s="350">
        <v>43312</v>
      </c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  <c r="AA42" s="347"/>
      <c r="AB42" s="347"/>
      <c r="AC42" s="347"/>
      <c r="AD42" s="347"/>
      <c r="AE42" s="347"/>
    </row>
    <row r="43" spans="1:31" ht="18.75" customHeight="1">
      <c r="A43" s="320" t="s">
        <v>974</v>
      </c>
      <c r="B43" s="321" t="s">
        <v>6348</v>
      </c>
      <c r="C43" s="321" t="s">
        <v>973</v>
      </c>
      <c r="D43" s="321">
        <v>170</v>
      </c>
      <c r="E43" s="322">
        <v>2300</v>
      </c>
      <c r="F43" s="323">
        <v>2600</v>
      </c>
      <c r="G43" s="324">
        <v>13.071899999999999</v>
      </c>
      <c r="H43" s="325">
        <v>290</v>
      </c>
      <c r="I43" s="325">
        <v>260</v>
      </c>
      <c r="J43" s="348">
        <v>2340</v>
      </c>
      <c r="K43" s="348">
        <v>264</v>
      </c>
      <c r="L43" s="349"/>
      <c r="M43" s="350">
        <v>42491</v>
      </c>
      <c r="N43" s="350">
        <v>43312</v>
      </c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  <c r="AA43" s="347"/>
      <c r="AB43" s="347"/>
      <c r="AC43" s="347"/>
      <c r="AD43" s="347"/>
      <c r="AE43" s="347"/>
    </row>
    <row r="44" spans="1:31" s="304" customFormat="1" ht="18.75" customHeight="1">
      <c r="A44" s="320" t="s">
        <v>6349</v>
      </c>
      <c r="B44" s="331" t="s">
        <v>6350</v>
      </c>
      <c r="C44" s="321" t="s">
        <v>6351</v>
      </c>
      <c r="D44" s="321">
        <v>170</v>
      </c>
      <c r="E44" s="322">
        <v>3300</v>
      </c>
      <c r="F44" s="323">
        <v>3800</v>
      </c>
      <c r="G44" s="324">
        <v>19.1051</v>
      </c>
      <c r="H44" s="325">
        <v>410</v>
      </c>
      <c r="I44" s="325">
        <v>360</v>
      </c>
      <c r="J44" s="348">
        <v>3420</v>
      </c>
      <c r="K44" s="348">
        <v>372</v>
      </c>
      <c r="L44" s="349" t="s">
        <v>6352</v>
      </c>
      <c r="M44" s="350">
        <v>42491</v>
      </c>
      <c r="N44" s="350">
        <v>43312</v>
      </c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  <c r="AA44" s="347"/>
      <c r="AB44" s="347"/>
      <c r="AC44" s="347"/>
      <c r="AD44" s="347"/>
      <c r="AE44" s="347"/>
    </row>
    <row r="45" spans="1:31" ht="18.75" customHeight="1">
      <c r="A45" s="320" t="s">
        <v>1072</v>
      </c>
      <c r="B45" s="321" t="s">
        <v>6350</v>
      </c>
      <c r="C45" s="321" t="s">
        <v>1071</v>
      </c>
      <c r="D45" s="321">
        <v>170</v>
      </c>
      <c r="E45" s="322">
        <v>2800</v>
      </c>
      <c r="F45" s="323">
        <v>3200</v>
      </c>
      <c r="G45" s="324">
        <v>16.0885</v>
      </c>
      <c r="H45" s="325">
        <v>350</v>
      </c>
      <c r="I45" s="325">
        <v>310</v>
      </c>
      <c r="J45" s="348">
        <v>2880</v>
      </c>
      <c r="K45" s="348">
        <v>318</v>
      </c>
      <c r="L45" s="349" t="s">
        <v>6353</v>
      </c>
      <c r="M45" s="350">
        <v>42491</v>
      </c>
      <c r="N45" s="350">
        <v>43312</v>
      </c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</row>
    <row r="46" spans="1:31" ht="18.75" customHeight="1">
      <c r="A46" s="320" t="s">
        <v>6354</v>
      </c>
      <c r="B46" s="321" t="s">
        <v>6355</v>
      </c>
      <c r="C46" s="321" t="s">
        <v>6356</v>
      </c>
      <c r="D46" s="321">
        <v>170</v>
      </c>
      <c r="E46" s="322">
        <v>2600</v>
      </c>
      <c r="F46" s="323">
        <v>2900</v>
      </c>
      <c r="G46" s="324">
        <v>14.5802</v>
      </c>
      <c r="H46" s="325">
        <v>320</v>
      </c>
      <c r="I46" s="325">
        <v>290</v>
      </c>
      <c r="J46" s="348">
        <v>2610</v>
      </c>
      <c r="K46" s="348">
        <v>291</v>
      </c>
      <c r="L46" s="349"/>
      <c r="M46" s="350">
        <v>42491</v>
      </c>
      <c r="N46" s="350">
        <v>43312</v>
      </c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  <c r="AA46" s="347"/>
      <c r="AB46" s="347"/>
      <c r="AC46" s="347"/>
      <c r="AD46" s="347"/>
      <c r="AE46" s="347"/>
    </row>
    <row r="47" spans="1:31" ht="18.75" customHeight="1">
      <c r="A47" s="320" t="s">
        <v>6357</v>
      </c>
      <c r="B47" s="321" t="s">
        <v>281</v>
      </c>
      <c r="C47" s="321" t="s">
        <v>6358</v>
      </c>
      <c r="D47" s="321">
        <v>170</v>
      </c>
      <c r="E47" s="322">
        <v>4000</v>
      </c>
      <c r="F47" s="323">
        <v>4300</v>
      </c>
      <c r="G47" s="324">
        <v>21.6189</v>
      </c>
      <c r="H47" s="325">
        <v>460</v>
      </c>
      <c r="I47" s="325">
        <v>430</v>
      </c>
      <c r="J47" s="348">
        <v>3870</v>
      </c>
      <c r="K47" s="348">
        <v>417</v>
      </c>
      <c r="L47" s="349"/>
      <c r="M47" s="350">
        <v>42491</v>
      </c>
      <c r="N47" s="350">
        <v>43312</v>
      </c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  <c r="AA47" s="347"/>
      <c r="AB47" s="347"/>
      <c r="AC47" s="347"/>
      <c r="AD47" s="347"/>
      <c r="AE47" s="347"/>
    </row>
    <row r="48" spans="1:31" s="304" customFormat="1" ht="18.75" customHeight="1">
      <c r="A48" s="320" t="s">
        <v>6359</v>
      </c>
      <c r="B48" s="321" t="s">
        <v>6360</v>
      </c>
      <c r="C48" s="321" t="s">
        <v>6361</v>
      </c>
      <c r="D48" s="321">
        <v>170</v>
      </c>
      <c r="E48" s="322">
        <v>3600</v>
      </c>
      <c r="F48" s="323">
        <v>3900</v>
      </c>
      <c r="G48" s="324">
        <v>19.607800000000001</v>
      </c>
      <c r="H48" s="325">
        <v>420</v>
      </c>
      <c r="I48" s="325">
        <v>390</v>
      </c>
      <c r="J48" s="348">
        <v>3510</v>
      </c>
      <c r="K48" s="348">
        <v>381</v>
      </c>
      <c r="L48" s="349"/>
      <c r="M48" s="350">
        <v>42491</v>
      </c>
      <c r="N48" s="350">
        <v>43312</v>
      </c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  <c r="AA48" s="347"/>
      <c r="AB48" s="347"/>
      <c r="AC48" s="347"/>
      <c r="AD48" s="347"/>
      <c r="AE48" s="347"/>
    </row>
    <row r="49" spans="1:31" s="305" customFormat="1" ht="18.75" customHeight="1">
      <c r="A49" s="320" t="s">
        <v>6362</v>
      </c>
      <c r="B49" s="321" t="s">
        <v>6363</v>
      </c>
      <c r="C49" s="321" t="s">
        <v>6364</v>
      </c>
      <c r="D49" s="321">
        <v>170</v>
      </c>
      <c r="E49" s="322">
        <v>4200</v>
      </c>
      <c r="F49" s="323">
        <v>4500</v>
      </c>
      <c r="G49" s="324">
        <v>22.624400000000001</v>
      </c>
      <c r="H49" s="325">
        <v>480</v>
      </c>
      <c r="I49" s="325">
        <v>450</v>
      </c>
      <c r="J49" s="348">
        <v>4050</v>
      </c>
      <c r="K49" s="348">
        <v>435</v>
      </c>
      <c r="L49" s="349"/>
      <c r="M49" s="350">
        <v>42491</v>
      </c>
      <c r="N49" s="350">
        <v>43312</v>
      </c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7"/>
      <c r="AA49" s="347"/>
      <c r="AB49" s="347"/>
      <c r="AC49" s="347"/>
      <c r="AD49" s="347"/>
      <c r="AE49" s="347"/>
    </row>
    <row r="50" spans="1:31" s="307" customFormat="1" ht="18.75" customHeight="1">
      <c r="A50" s="326" t="s">
        <v>512</v>
      </c>
      <c r="B50" s="321" t="s">
        <v>6365</v>
      </c>
      <c r="C50" s="321" t="s">
        <v>511</v>
      </c>
      <c r="D50" s="327">
        <v>170</v>
      </c>
      <c r="E50" s="322">
        <v>2900</v>
      </c>
      <c r="F50" s="323">
        <v>3200</v>
      </c>
      <c r="G50" s="324">
        <v>16.0885</v>
      </c>
      <c r="H50" s="325">
        <v>350</v>
      </c>
      <c r="I50" s="325">
        <v>320</v>
      </c>
      <c r="J50" s="348">
        <v>2880</v>
      </c>
      <c r="K50" s="348">
        <v>318</v>
      </c>
      <c r="L50" s="349"/>
      <c r="M50" s="350">
        <v>42491</v>
      </c>
      <c r="N50" s="350">
        <v>43312</v>
      </c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  <c r="AA50" s="347"/>
      <c r="AB50" s="347"/>
      <c r="AC50" s="347"/>
      <c r="AD50" s="347"/>
      <c r="AE50" s="347"/>
    </row>
    <row r="51" spans="1:31" s="307" customFormat="1" ht="18.75" customHeight="1">
      <c r="A51" s="330" t="s">
        <v>6366</v>
      </c>
      <c r="B51" s="321" t="s">
        <v>6367</v>
      </c>
      <c r="C51" s="321" t="s">
        <v>6368</v>
      </c>
      <c r="D51" s="329">
        <v>170</v>
      </c>
      <c r="E51" s="322">
        <v>5000</v>
      </c>
      <c r="F51" s="323">
        <v>5300</v>
      </c>
      <c r="G51" s="324">
        <v>26.646599999999999</v>
      </c>
      <c r="H51" s="325">
        <v>560</v>
      </c>
      <c r="I51" s="325">
        <v>530</v>
      </c>
      <c r="J51" s="348">
        <v>4770</v>
      </c>
      <c r="K51" s="348">
        <v>507</v>
      </c>
      <c r="L51" s="349"/>
      <c r="M51" s="350">
        <v>42491</v>
      </c>
      <c r="N51" s="350">
        <v>43312</v>
      </c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  <c r="AA51" s="347"/>
      <c r="AB51" s="347"/>
      <c r="AC51" s="347"/>
      <c r="AD51" s="347"/>
      <c r="AE51" s="347"/>
    </row>
    <row r="52" spans="1:31" s="307" customFormat="1" ht="18.75" customHeight="1">
      <c r="A52" s="333" t="s">
        <v>6369</v>
      </c>
      <c r="B52" s="334" t="s">
        <v>501</v>
      </c>
      <c r="C52" s="334" t="s">
        <v>1193</v>
      </c>
      <c r="D52" s="334">
        <v>180</v>
      </c>
      <c r="E52" s="335">
        <v>4000</v>
      </c>
      <c r="F52" s="336">
        <v>4300</v>
      </c>
      <c r="G52" s="324">
        <v>20.417899999999999</v>
      </c>
      <c r="H52" s="325">
        <v>460</v>
      </c>
      <c r="I52" s="325">
        <v>430</v>
      </c>
      <c r="J52" s="348">
        <v>3870</v>
      </c>
      <c r="K52" s="348">
        <v>417</v>
      </c>
      <c r="L52" s="353"/>
      <c r="M52" s="350">
        <v>42491</v>
      </c>
      <c r="N52" s="350">
        <v>43312</v>
      </c>
      <c r="O52" s="354"/>
      <c r="P52" s="354"/>
      <c r="Q52" s="354"/>
      <c r="R52" s="354"/>
      <c r="S52" s="354"/>
      <c r="T52" s="354"/>
      <c r="U52" s="354"/>
      <c r="V52" s="354"/>
      <c r="W52" s="354"/>
      <c r="X52" s="354"/>
      <c r="Y52" s="354"/>
      <c r="Z52" s="354"/>
      <c r="AA52" s="354"/>
      <c r="AB52" s="354"/>
      <c r="AC52" s="354"/>
      <c r="AD52" s="354"/>
      <c r="AE52" s="354"/>
    </row>
    <row r="53" spans="1:31" s="307" customFormat="1" ht="18.75" customHeight="1">
      <c r="A53" s="333" t="s">
        <v>6370</v>
      </c>
      <c r="B53" s="334" t="s">
        <v>501</v>
      </c>
      <c r="C53" s="334" t="s">
        <v>1193</v>
      </c>
      <c r="D53" s="334">
        <v>180</v>
      </c>
      <c r="E53" s="335">
        <v>4000</v>
      </c>
      <c r="F53" s="336">
        <v>4300</v>
      </c>
      <c r="G53" s="324">
        <v>20.417899999999999</v>
      </c>
      <c r="H53" s="325">
        <v>460</v>
      </c>
      <c r="I53" s="325">
        <v>430</v>
      </c>
      <c r="J53" s="348">
        <v>3870</v>
      </c>
      <c r="K53" s="348">
        <v>417</v>
      </c>
      <c r="L53" s="353"/>
      <c r="M53" s="350">
        <v>42491</v>
      </c>
      <c r="N53" s="350">
        <v>43312</v>
      </c>
      <c r="O53" s="354"/>
      <c r="P53" s="354"/>
      <c r="Q53" s="354"/>
      <c r="R53" s="354"/>
      <c r="S53" s="354"/>
      <c r="T53" s="354"/>
      <c r="U53" s="354"/>
      <c r="V53" s="354"/>
      <c r="W53" s="354"/>
      <c r="X53" s="354"/>
      <c r="Y53" s="354"/>
      <c r="Z53" s="354"/>
      <c r="AA53" s="354"/>
      <c r="AB53" s="354"/>
      <c r="AC53" s="354"/>
      <c r="AD53" s="354"/>
      <c r="AE53" s="354"/>
    </row>
    <row r="54" spans="1:31" s="307" customFormat="1" ht="18.75" customHeight="1">
      <c r="A54" s="337" t="s">
        <v>6371</v>
      </c>
      <c r="B54" s="334" t="s">
        <v>501</v>
      </c>
      <c r="C54" s="334" t="s">
        <v>1193</v>
      </c>
      <c r="D54" s="334">
        <v>180</v>
      </c>
      <c r="E54" s="335">
        <v>4000</v>
      </c>
      <c r="F54" s="336">
        <v>4300</v>
      </c>
      <c r="G54" s="324">
        <v>20.417899999999999</v>
      </c>
      <c r="H54" s="325">
        <v>460</v>
      </c>
      <c r="I54" s="325">
        <v>430</v>
      </c>
      <c r="J54" s="348">
        <v>3870</v>
      </c>
      <c r="K54" s="348">
        <v>417</v>
      </c>
      <c r="L54" s="353"/>
      <c r="M54" s="350">
        <v>42491</v>
      </c>
      <c r="N54" s="350">
        <v>43312</v>
      </c>
      <c r="O54" s="354"/>
      <c r="P54" s="354"/>
      <c r="Q54" s="354"/>
      <c r="R54" s="354"/>
      <c r="S54" s="354"/>
      <c r="T54" s="354"/>
      <c r="U54" s="354"/>
      <c r="V54" s="354"/>
      <c r="W54" s="354"/>
      <c r="X54" s="354"/>
      <c r="Y54" s="354"/>
      <c r="Z54" s="354"/>
      <c r="AA54" s="354"/>
      <c r="AB54" s="354"/>
      <c r="AC54" s="354"/>
      <c r="AD54" s="354"/>
      <c r="AE54" s="354"/>
    </row>
    <row r="55" spans="1:31" s="305" customFormat="1" ht="18.75" customHeight="1">
      <c r="A55" s="338" t="s">
        <v>6372</v>
      </c>
      <c r="B55" s="334" t="s">
        <v>501</v>
      </c>
      <c r="C55" s="334" t="s">
        <v>1193</v>
      </c>
      <c r="D55" s="334">
        <v>180</v>
      </c>
      <c r="E55" s="335">
        <v>4000</v>
      </c>
      <c r="F55" s="336">
        <v>4300</v>
      </c>
      <c r="G55" s="324">
        <v>20.417899999999999</v>
      </c>
      <c r="H55" s="325">
        <v>460</v>
      </c>
      <c r="I55" s="325">
        <v>430</v>
      </c>
      <c r="J55" s="348">
        <v>3870</v>
      </c>
      <c r="K55" s="348">
        <v>417</v>
      </c>
      <c r="L55" s="353"/>
      <c r="M55" s="350">
        <v>42491</v>
      </c>
      <c r="N55" s="350">
        <v>43312</v>
      </c>
      <c r="O55" s="354"/>
      <c r="P55" s="354"/>
      <c r="Q55" s="354"/>
      <c r="R55" s="354"/>
      <c r="S55" s="354"/>
      <c r="T55" s="354"/>
      <c r="U55" s="354"/>
      <c r="V55" s="354"/>
      <c r="W55" s="354"/>
      <c r="X55" s="354"/>
      <c r="Y55" s="354"/>
      <c r="Z55" s="354"/>
      <c r="AA55" s="354"/>
      <c r="AB55" s="354"/>
      <c r="AC55" s="354"/>
      <c r="AD55" s="354"/>
      <c r="AE55" s="354"/>
    </row>
    <row r="56" spans="1:31" s="305" customFormat="1" ht="18.75" customHeight="1">
      <c r="A56" s="328" t="s">
        <v>6373</v>
      </c>
      <c r="B56" s="321" t="s">
        <v>405</v>
      </c>
      <c r="C56" s="321" t="s">
        <v>6374</v>
      </c>
      <c r="D56" s="327">
        <v>170</v>
      </c>
      <c r="E56" s="322">
        <v>2800</v>
      </c>
      <c r="F56" s="323">
        <v>3100</v>
      </c>
      <c r="G56" s="324">
        <v>15.585699999999999</v>
      </c>
      <c r="H56" s="325">
        <v>340</v>
      </c>
      <c r="I56" s="325">
        <v>310</v>
      </c>
      <c r="J56" s="348">
        <v>2790</v>
      </c>
      <c r="K56" s="348">
        <v>309</v>
      </c>
      <c r="L56" s="349"/>
      <c r="M56" s="350">
        <v>42491</v>
      </c>
      <c r="N56" s="350">
        <v>43312</v>
      </c>
      <c r="O56" s="347"/>
      <c r="P56" s="347"/>
      <c r="Q56" s="347"/>
      <c r="R56" s="347"/>
      <c r="S56" s="347"/>
      <c r="T56" s="347"/>
      <c r="U56" s="347"/>
      <c r="V56" s="347"/>
      <c r="W56" s="347"/>
      <c r="X56" s="347"/>
      <c r="Y56" s="347"/>
      <c r="Z56" s="347"/>
      <c r="AA56" s="347"/>
      <c r="AB56" s="347"/>
      <c r="AC56" s="347"/>
      <c r="AD56" s="347"/>
      <c r="AE56" s="347"/>
    </row>
    <row r="57" spans="1:31" s="305" customFormat="1" ht="18.75" customHeight="1">
      <c r="A57" s="330" t="s">
        <v>142</v>
      </c>
      <c r="B57" s="321" t="s">
        <v>405</v>
      </c>
      <c r="C57" s="321" t="s">
        <v>784</v>
      </c>
      <c r="D57" s="329">
        <v>170</v>
      </c>
      <c r="E57" s="322">
        <v>2900</v>
      </c>
      <c r="F57" s="323">
        <v>3300</v>
      </c>
      <c r="G57" s="324">
        <v>16.5913</v>
      </c>
      <c r="H57" s="325">
        <v>360</v>
      </c>
      <c r="I57" s="325">
        <v>320</v>
      </c>
      <c r="J57" s="348">
        <v>2970</v>
      </c>
      <c r="K57" s="348">
        <v>327</v>
      </c>
      <c r="L57" s="349" t="s">
        <v>6375</v>
      </c>
      <c r="M57" s="350">
        <v>42491</v>
      </c>
      <c r="N57" s="350">
        <v>43312</v>
      </c>
      <c r="O57" s="347"/>
      <c r="P57" s="347"/>
      <c r="Q57" s="347"/>
      <c r="R57" s="347"/>
      <c r="S57" s="347"/>
      <c r="T57" s="347"/>
      <c r="U57" s="347"/>
      <c r="V57" s="347"/>
      <c r="W57" s="347"/>
      <c r="X57" s="347"/>
      <c r="Y57" s="347"/>
      <c r="Z57" s="347"/>
      <c r="AA57" s="347"/>
      <c r="AB57" s="347"/>
      <c r="AC57" s="347"/>
      <c r="AD57" s="347"/>
      <c r="AE57" s="347"/>
    </row>
    <row r="58" spans="1:31" s="304" customFormat="1" ht="18.75" customHeight="1">
      <c r="A58" s="320" t="s">
        <v>327</v>
      </c>
      <c r="B58" s="321" t="s">
        <v>405</v>
      </c>
      <c r="C58" s="321" t="s">
        <v>326</v>
      </c>
      <c r="D58" s="321">
        <v>170</v>
      </c>
      <c r="E58" s="322">
        <v>2700</v>
      </c>
      <c r="F58" s="323">
        <v>3000</v>
      </c>
      <c r="G58" s="324">
        <v>15.083</v>
      </c>
      <c r="H58" s="325">
        <v>330</v>
      </c>
      <c r="I58" s="325">
        <v>300</v>
      </c>
      <c r="J58" s="348">
        <v>2700</v>
      </c>
      <c r="K58" s="348">
        <v>300</v>
      </c>
      <c r="L58" s="349"/>
      <c r="M58" s="350">
        <v>42491</v>
      </c>
      <c r="N58" s="350">
        <v>43312</v>
      </c>
      <c r="O58" s="347"/>
      <c r="P58" s="347"/>
      <c r="Q58" s="347"/>
      <c r="R58" s="347"/>
      <c r="S58" s="347"/>
      <c r="T58" s="347"/>
      <c r="U58" s="347"/>
      <c r="V58" s="347"/>
      <c r="W58" s="347"/>
      <c r="X58" s="347"/>
      <c r="Y58" s="347"/>
      <c r="Z58" s="347"/>
      <c r="AA58" s="347"/>
      <c r="AB58" s="347"/>
      <c r="AC58" s="347"/>
      <c r="AD58" s="347"/>
      <c r="AE58" s="347"/>
    </row>
    <row r="59" spans="1:31" s="304" customFormat="1" ht="18.75" customHeight="1">
      <c r="A59" s="326" t="s">
        <v>6376</v>
      </c>
      <c r="B59" s="321" t="s">
        <v>6377</v>
      </c>
      <c r="C59" s="321" t="s">
        <v>6378</v>
      </c>
      <c r="D59" s="327">
        <v>170</v>
      </c>
      <c r="E59" s="322">
        <v>2900</v>
      </c>
      <c r="F59" s="323">
        <v>3200</v>
      </c>
      <c r="G59" s="324">
        <v>16.0885</v>
      </c>
      <c r="H59" s="325">
        <v>350</v>
      </c>
      <c r="I59" s="325">
        <v>320</v>
      </c>
      <c r="J59" s="348">
        <v>2880</v>
      </c>
      <c r="K59" s="348">
        <v>318</v>
      </c>
      <c r="L59" s="349"/>
      <c r="M59" s="350">
        <v>42491</v>
      </c>
      <c r="N59" s="350">
        <v>43312</v>
      </c>
      <c r="O59" s="347"/>
      <c r="P59" s="347"/>
      <c r="Q59" s="347"/>
      <c r="R59" s="347"/>
      <c r="S59" s="347"/>
      <c r="T59" s="347"/>
      <c r="U59" s="347"/>
      <c r="V59" s="347"/>
      <c r="W59" s="347"/>
      <c r="X59" s="347"/>
      <c r="Y59" s="347"/>
      <c r="Z59" s="347"/>
      <c r="AA59" s="347"/>
      <c r="AB59" s="347"/>
      <c r="AC59" s="347"/>
      <c r="AD59" s="347"/>
      <c r="AE59" s="347"/>
    </row>
    <row r="60" spans="1:31" s="304" customFormat="1" ht="18.75" customHeight="1">
      <c r="A60" s="330" t="s">
        <v>939</v>
      </c>
      <c r="B60" s="321" t="s">
        <v>6377</v>
      </c>
      <c r="C60" s="321" t="s">
        <v>6379</v>
      </c>
      <c r="D60" s="329">
        <v>170</v>
      </c>
      <c r="E60" s="322">
        <v>2400</v>
      </c>
      <c r="F60" s="323">
        <v>2700</v>
      </c>
      <c r="G60" s="324">
        <v>13.5747</v>
      </c>
      <c r="H60" s="325">
        <v>300</v>
      </c>
      <c r="I60" s="325">
        <v>270</v>
      </c>
      <c r="J60" s="348">
        <v>2430</v>
      </c>
      <c r="K60" s="348">
        <v>273</v>
      </c>
      <c r="L60" s="349"/>
      <c r="M60" s="350">
        <v>42491</v>
      </c>
      <c r="N60" s="350">
        <v>43312</v>
      </c>
      <c r="O60" s="347"/>
      <c r="P60" s="347"/>
      <c r="Q60" s="347"/>
      <c r="R60" s="347"/>
      <c r="S60" s="347"/>
      <c r="T60" s="347"/>
      <c r="U60" s="347"/>
      <c r="V60" s="347"/>
      <c r="W60" s="347"/>
      <c r="X60" s="347"/>
      <c r="Y60" s="347"/>
      <c r="Z60" s="347"/>
      <c r="AA60" s="347"/>
      <c r="AB60" s="347"/>
      <c r="AC60" s="347"/>
      <c r="AD60" s="347"/>
      <c r="AE60" s="347"/>
    </row>
    <row r="61" spans="1:31" s="305" customFormat="1" ht="18.75" customHeight="1">
      <c r="A61" s="320" t="s">
        <v>6380</v>
      </c>
      <c r="B61" s="321" t="s">
        <v>6377</v>
      </c>
      <c r="C61" s="321" t="s">
        <v>6381</v>
      </c>
      <c r="D61" s="321">
        <v>170</v>
      </c>
      <c r="E61" s="322">
        <v>2900</v>
      </c>
      <c r="F61" s="323">
        <v>3200</v>
      </c>
      <c r="G61" s="324">
        <v>16.0885</v>
      </c>
      <c r="H61" s="325">
        <v>350</v>
      </c>
      <c r="I61" s="325">
        <v>320</v>
      </c>
      <c r="J61" s="348">
        <v>2880</v>
      </c>
      <c r="K61" s="348">
        <v>318</v>
      </c>
      <c r="L61" s="349"/>
      <c r="M61" s="350">
        <v>42491</v>
      </c>
      <c r="N61" s="350">
        <v>43312</v>
      </c>
      <c r="O61" s="347"/>
      <c r="P61" s="347"/>
      <c r="Q61" s="347"/>
      <c r="R61" s="347"/>
      <c r="S61" s="347"/>
      <c r="T61" s="347"/>
      <c r="U61" s="347"/>
      <c r="V61" s="347"/>
      <c r="W61" s="347"/>
      <c r="X61" s="347"/>
      <c r="Y61" s="347"/>
      <c r="Z61" s="347"/>
      <c r="AA61" s="347"/>
      <c r="AB61" s="347"/>
      <c r="AC61" s="347"/>
      <c r="AD61" s="347"/>
      <c r="AE61" s="347"/>
    </row>
    <row r="62" spans="1:31" ht="39.75" customHeight="1">
      <c r="A62" s="320" t="s">
        <v>386</v>
      </c>
      <c r="B62" s="331" t="s">
        <v>501</v>
      </c>
      <c r="C62" s="321" t="s">
        <v>385</v>
      </c>
      <c r="D62" s="321">
        <v>180</v>
      </c>
      <c r="E62" s="322">
        <v>3300</v>
      </c>
      <c r="F62" s="323">
        <v>3700</v>
      </c>
      <c r="G62" s="324">
        <v>17.568899999999999</v>
      </c>
      <c r="H62" s="325">
        <v>400</v>
      </c>
      <c r="I62" s="325">
        <v>360</v>
      </c>
      <c r="J62" s="348">
        <v>3330</v>
      </c>
      <c r="K62" s="348">
        <v>363</v>
      </c>
      <c r="L62" s="349" t="s">
        <v>6382</v>
      </c>
      <c r="M62" s="350">
        <v>42491</v>
      </c>
      <c r="N62" s="350">
        <v>43312</v>
      </c>
      <c r="O62" s="347"/>
      <c r="P62" s="347"/>
      <c r="Q62" s="347"/>
      <c r="R62" s="347"/>
      <c r="S62" s="347"/>
      <c r="T62" s="347"/>
      <c r="U62" s="347"/>
      <c r="V62" s="347"/>
      <c r="W62" s="347"/>
      <c r="X62" s="347"/>
      <c r="Y62" s="347"/>
      <c r="Z62" s="347"/>
      <c r="AA62" s="347"/>
      <c r="AB62" s="347"/>
      <c r="AC62" s="347"/>
      <c r="AD62" s="347"/>
      <c r="AE62" s="347"/>
    </row>
    <row r="63" spans="1:31" ht="18.75" customHeight="1">
      <c r="A63" s="320" t="s">
        <v>6383</v>
      </c>
      <c r="B63" s="331" t="s">
        <v>501</v>
      </c>
      <c r="C63" s="321" t="s">
        <v>6384</v>
      </c>
      <c r="D63" s="321">
        <v>180</v>
      </c>
      <c r="E63" s="322">
        <v>3000</v>
      </c>
      <c r="F63" s="323">
        <v>3500</v>
      </c>
      <c r="G63" s="324">
        <v>16.619199999999999</v>
      </c>
      <c r="H63" s="325">
        <v>380</v>
      </c>
      <c r="I63" s="325">
        <v>330</v>
      </c>
      <c r="J63" s="348">
        <v>3150</v>
      </c>
      <c r="K63" s="348">
        <v>345</v>
      </c>
      <c r="L63" s="349"/>
      <c r="M63" s="350">
        <v>42491</v>
      </c>
      <c r="N63" s="350">
        <v>43312</v>
      </c>
      <c r="O63" s="347"/>
      <c r="P63" s="347"/>
      <c r="Q63" s="347"/>
      <c r="R63" s="347"/>
      <c r="S63" s="347"/>
      <c r="T63" s="347"/>
      <c r="U63" s="347"/>
      <c r="V63" s="347"/>
      <c r="W63" s="347"/>
      <c r="X63" s="347"/>
      <c r="Y63" s="347"/>
      <c r="Z63" s="347"/>
      <c r="AA63" s="347"/>
      <c r="AB63" s="347"/>
      <c r="AC63" s="347"/>
      <c r="AD63" s="347"/>
      <c r="AE63" s="347"/>
    </row>
    <row r="64" spans="1:31" s="304" customFormat="1" ht="18.75" customHeight="1">
      <c r="A64" s="339" t="s">
        <v>178</v>
      </c>
      <c r="B64" s="340" t="s">
        <v>405</v>
      </c>
      <c r="C64" s="340" t="s">
        <v>6385</v>
      </c>
      <c r="D64" s="340">
        <v>170</v>
      </c>
      <c r="E64" s="341">
        <v>3000</v>
      </c>
      <c r="F64" s="342">
        <v>3400</v>
      </c>
      <c r="G64" s="324">
        <v>17.094000000000001</v>
      </c>
      <c r="H64" s="325">
        <v>370</v>
      </c>
      <c r="I64" s="325">
        <v>330</v>
      </c>
      <c r="J64" s="348">
        <v>3060</v>
      </c>
      <c r="K64" s="348">
        <v>336</v>
      </c>
      <c r="L64" s="349" t="s">
        <v>6386</v>
      </c>
      <c r="M64" s="350">
        <v>42491</v>
      </c>
      <c r="N64" s="350">
        <v>43312</v>
      </c>
      <c r="O64" s="347"/>
      <c r="P64" s="347"/>
      <c r="Q64" s="347"/>
      <c r="R64" s="347"/>
      <c r="S64" s="347"/>
      <c r="T64" s="347"/>
      <c r="U64" s="347"/>
      <c r="V64" s="347"/>
      <c r="W64" s="347"/>
      <c r="X64" s="347"/>
      <c r="Y64" s="347"/>
      <c r="Z64" s="347"/>
      <c r="AA64" s="347"/>
      <c r="AB64" s="347"/>
      <c r="AC64" s="347"/>
      <c r="AD64" s="347"/>
      <c r="AE64" s="347"/>
    </row>
    <row r="65" spans="1:31" ht="18.75" customHeight="1">
      <c r="A65" s="355" t="s">
        <v>6387</v>
      </c>
      <c r="B65" s="340" t="s">
        <v>6388</v>
      </c>
      <c r="C65" s="340" t="s">
        <v>6389</v>
      </c>
      <c r="D65" s="356">
        <v>170</v>
      </c>
      <c r="E65" s="341">
        <v>5750</v>
      </c>
      <c r="F65" s="342">
        <v>6700</v>
      </c>
      <c r="G65" s="324">
        <v>33.685299999999998</v>
      </c>
      <c r="H65" s="325">
        <v>700</v>
      </c>
      <c r="I65" s="325">
        <v>605</v>
      </c>
      <c r="J65" s="348">
        <v>6030</v>
      </c>
      <c r="K65" s="348">
        <v>633</v>
      </c>
      <c r="L65" s="349"/>
      <c r="M65" s="350">
        <v>42491</v>
      </c>
      <c r="N65" s="350">
        <v>43312</v>
      </c>
      <c r="O65" s="347"/>
      <c r="P65" s="347"/>
      <c r="Q65" s="347"/>
      <c r="R65" s="347"/>
      <c r="S65" s="347"/>
      <c r="T65" s="347"/>
      <c r="U65" s="347"/>
      <c r="V65" s="347"/>
      <c r="W65" s="347"/>
      <c r="X65" s="347"/>
      <c r="Y65" s="347"/>
      <c r="Z65" s="347"/>
      <c r="AA65" s="347"/>
      <c r="AB65" s="347"/>
      <c r="AC65" s="347"/>
      <c r="AD65" s="347"/>
      <c r="AE65" s="347"/>
    </row>
    <row r="66" spans="1:31" ht="18.75" customHeight="1">
      <c r="A66" s="320" t="s">
        <v>6390</v>
      </c>
      <c r="B66" s="321" t="s">
        <v>6391</v>
      </c>
      <c r="C66" s="321" t="s">
        <v>284</v>
      </c>
      <c r="D66" s="321">
        <v>170</v>
      </c>
      <c r="E66" s="322">
        <v>2000</v>
      </c>
      <c r="F66" s="323">
        <v>2200</v>
      </c>
      <c r="G66" s="324">
        <v>11.0608</v>
      </c>
      <c r="H66" s="325">
        <v>250</v>
      </c>
      <c r="I66" s="325">
        <v>230</v>
      </c>
      <c r="J66" s="348">
        <v>1980</v>
      </c>
      <c r="K66" s="348">
        <v>228</v>
      </c>
      <c r="L66" s="347"/>
      <c r="M66" s="350">
        <v>42491</v>
      </c>
      <c r="N66" s="350">
        <v>43312</v>
      </c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347"/>
      <c r="AA66" s="347"/>
      <c r="AB66" s="347"/>
      <c r="AC66" s="347"/>
      <c r="AD66" s="347"/>
      <c r="AE66" s="347"/>
    </row>
    <row r="67" spans="1:31" ht="18.75" customHeight="1">
      <c r="A67" s="320" t="s">
        <v>2004</v>
      </c>
      <c r="B67" s="321" t="s">
        <v>2002</v>
      </c>
      <c r="C67" s="321" t="s">
        <v>2003</v>
      </c>
      <c r="D67" s="321">
        <v>170</v>
      </c>
      <c r="E67" s="322">
        <v>3000</v>
      </c>
      <c r="F67" s="323">
        <v>3800</v>
      </c>
      <c r="G67" s="324">
        <v>19.1051</v>
      </c>
      <c r="H67" s="325">
        <v>410</v>
      </c>
      <c r="I67" s="325">
        <v>330</v>
      </c>
      <c r="J67" s="348">
        <v>3420</v>
      </c>
      <c r="K67" s="348">
        <v>372</v>
      </c>
      <c r="L67" s="347"/>
      <c r="M67" s="350">
        <v>42491</v>
      </c>
      <c r="N67" s="350">
        <v>43312</v>
      </c>
      <c r="O67" s="347"/>
      <c r="P67" s="347"/>
      <c r="Q67" s="347"/>
      <c r="R67" s="347"/>
      <c r="S67" s="347"/>
      <c r="T67" s="347"/>
      <c r="U67" s="347"/>
      <c r="V67" s="347"/>
      <c r="W67" s="347"/>
      <c r="X67" s="347"/>
      <c r="Y67" s="347"/>
      <c r="Z67" s="347"/>
      <c r="AA67" s="347"/>
      <c r="AB67" s="347"/>
      <c r="AC67" s="347"/>
      <c r="AD67" s="347"/>
      <c r="AE67" s="347"/>
    </row>
    <row r="68" spans="1:31" ht="18.75" customHeight="1">
      <c r="A68" s="326" t="s">
        <v>6392</v>
      </c>
      <c r="B68" s="321" t="s">
        <v>6393</v>
      </c>
      <c r="C68" s="321" t="s">
        <v>6394</v>
      </c>
      <c r="D68" s="327">
        <v>170</v>
      </c>
      <c r="E68" s="322">
        <v>2500</v>
      </c>
      <c r="F68" s="323">
        <v>2800</v>
      </c>
      <c r="G68" s="324">
        <v>14.077400000000001</v>
      </c>
      <c r="H68" s="325">
        <v>310</v>
      </c>
      <c r="I68" s="325">
        <v>280</v>
      </c>
      <c r="J68" s="348">
        <v>2520</v>
      </c>
      <c r="K68" s="348">
        <v>282</v>
      </c>
      <c r="L68" s="347"/>
      <c r="M68" s="350">
        <v>42491</v>
      </c>
      <c r="N68" s="350">
        <v>43312</v>
      </c>
      <c r="O68" s="347"/>
      <c r="P68" s="347"/>
      <c r="Q68" s="347"/>
      <c r="R68" s="347"/>
      <c r="S68" s="347"/>
      <c r="T68" s="347"/>
      <c r="U68" s="347"/>
      <c r="V68" s="347"/>
      <c r="W68" s="347"/>
      <c r="X68" s="347"/>
      <c r="Y68" s="347"/>
      <c r="Z68" s="347"/>
      <c r="AA68" s="347"/>
      <c r="AB68" s="347"/>
      <c r="AC68" s="347"/>
      <c r="AD68" s="347"/>
      <c r="AE68" s="347"/>
    </row>
    <row r="69" spans="1:31" ht="18.75" customHeight="1">
      <c r="A69" s="330" t="s">
        <v>6395</v>
      </c>
      <c r="B69" s="321" t="s">
        <v>749</v>
      </c>
      <c r="C69" s="321" t="s">
        <v>6396</v>
      </c>
      <c r="D69" s="329">
        <v>170</v>
      </c>
      <c r="E69" s="322">
        <v>2150</v>
      </c>
      <c r="F69" s="323">
        <v>2500</v>
      </c>
      <c r="G69" s="324">
        <v>12.569100000000001</v>
      </c>
      <c r="H69" s="325">
        <v>280</v>
      </c>
      <c r="I69" s="325">
        <v>245</v>
      </c>
      <c r="J69" s="348">
        <v>2250</v>
      </c>
      <c r="K69" s="348">
        <v>255</v>
      </c>
      <c r="L69" s="347"/>
      <c r="M69" s="350">
        <v>42491</v>
      </c>
      <c r="N69" s="350">
        <v>43312</v>
      </c>
      <c r="O69" s="347"/>
      <c r="P69" s="347"/>
      <c r="Q69" s="347"/>
      <c r="R69" s="347"/>
      <c r="S69" s="347"/>
      <c r="T69" s="347"/>
      <c r="U69" s="347"/>
      <c r="V69" s="347"/>
      <c r="W69" s="347"/>
      <c r="X69" s="347"/>
      <c r="Y69" s="347"/>
      <c r="Z69" s="347"/>
      <c r="AA69" s="347"/>
      <c r="AB69" s="347"/>
      <c r="AC69" s="347"/>
      <c r="AD69" s="347"/>
      <c r="AE69" s="347"/>
    </row>
    <row r="70" spans="1:31" ht="18.75" customHeight="1">
      <c r="A70" s="320" t="s">
        <v>6397</v>
      </c>
      <c r="B70" s="321" t="s">
        <v>6398</v>
      </c>
      <c r="C70" s="321" t="s">
        <v>6399</v>
      </c>
      <c r="D70" s="321">
        <v>170</v>
      </c>
      <c r="E70" s="322">
        <v>2400</v>
      </c>
      <c r="F70" s="323">
        <v>2700</v>
      </c>
      <c r="G70" s="324">
        <v>13.5747</v>
      </c>
      <c r="H70" s="325">
        <v>300</v>
      </c>
      <c r="I70" s="325">
        <v>270</v>
      </c>
      <c r="J70" s="348">
        <v>2430</v>
      </c>
      <c r="K70" s="348">
        <v>273</v>
      </c>
      <c r="L70" s="347"/>
      <c r="M70" s="350">
        <v>42491</v>
      </c>
      <c r="N70" s="350">
        <v>43312</v>
      </c>
      <c r="O70" s="347"/>
      <c r="P70" s="347"/>
      <c r="Q70" s="347"/>
      <c r="R70" s="347"/>
      <c r="S70" s="347"/>
      <c r="T70" s="347"/>
      <c r="U70" s="347"/>
      <c r="V70" s="347"/>
      <c r="W70" s="347"/>
      <c r="X70" s="347"/>
      <c r="Y70" s="347"/>
      <c r="Z70" s="347"/>
      <c r="AA70" s="347"/>
      <c r="AB70" s="347"/>
      <c r="AC70" s="347"/>
      <c r="AD70" s="347"/>
      <c r="AE70" s="347"/>
    </row>
    <row r="71" spans="1:31" ht="18.75" customHeight="1">
      <c r="A71" s="320" t="s">
        <v>6400</v>
      </c>
      <c r="B71" s="321" t="s">
        <v>6391</v>
      </c>
      <c r="C71" s="321" t="s">
        <v>915</v>
      </c>
      <c r="D71" s="321">
        <v>170</v>
      </c>
      <c r="E71" s="322">
        <v>2000</v>
      </c>
      <c r="F71" s="323">
        <v>2200</v>
      </c>
      <c r="G71" s="324">
        <v>11.0608</v>
      </c>
      <c r="H71" s="325">
        <v>250</v>
      </c>
      <c r="I71" s="325">
        <v>230</v>
      </c>
      <c r="J71" s="348">
        <v>1980</v>
      </c>
      <c r="K71" s="348">
        <v>228</v>
      </c>
      <c r="L71" s="347"/>
      <c r="M71" s="350">
        <v>42491</v>
      </c>
      <c r="N71" s="350">
        <v>43312</v>
      </c>
      <c r="O71" s="347"/>
      <c r="P71" s="347"/>
      <c r="Q71" s="347"/>
      <c r="R71" s="347"/>
      <c r="S71" s="347"/>
      <c r="T71" s="347"/>
      <c r="U71" s="347"/>
      <c r="V71" s="347"/>
      <c r="W71" s="347"/>
      <c r="X71" s="347"/>
      <c r="Y71" s="347"/>
      <c r="Z71" s="347"/>
      <c r="AA71" s="347"/>
      <c r="AB71" s="347"/>
      <c r="AC71" s="347"/>
      <c r="AD71" s="347"/>
      <c r="AE71" s="347"/>
    </row>
    <row r="72" spans="1:31" ht="18.75" customHeight="1">
      <c r="A72" s="320" t="s">
        <v>184</v>
      </c>
      <c r="B72" s="321" t="s">
        <v>290</v>
      </c>
      <c r="C72" s="321" t="s">
        <v>183</v>
      </c>
      <c r="D72" s="321">
        <v>170</v>
      </c>
      <c r="E72" s="322">
        <v>2050</v>
      </c>
      <c r="F72" s="323">
        <v>2250</v>
      </c>
      <c r="G72" s="324">
        <v>11.312200000000001</v>
      </c>
      <c r="H72" s="325">
        <v>255</v>
      </c>
      <c r="I72" s="325">
        <v>235</v>
      </c>
      <c r="J72" s="348">
        <v>2025</v>
      </c>
      <c r="K72" s="348">
        <v>232.5</v>
      </c>
      <c r="L72" s="347"/>
      <c r="M72" s="350">
        <v>42491</v>
      </c>
      <c r="N72" s="350">
        <v>43312</v>
      </c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7"/>
      <c r="AD72" s="347"/>
      <c r="AE72" s="347"/>
    </row>
    <row r="73" spans="1:31" ht="18.75" customHeight="1">
      <c r="A73" s="326" t="s">
        <v>754</v>
      </c>
      <c r="B73" s="321" t="s">
        <v>6401</v>
      </c>
      <c r="C73" s="321" t="s">
        <v>753</v>
      </c>
      <c r="D73" s="327">
        <v>170</v>
      </c>
      <c r="E73" s="322">
        <v>2000</v>
      </c>
      <c r="F73" s="323">
        <v>2200</v>
      </c>
      <c r="G73" s="324">
        <v>11.0608</v>
      </c>
      <c r="H73" s="325">
        <v>250</v>
      </c>
      <c r="I73" s="325">
        <v>230</v>
      </c>
      <c r="J73" s="348">
        <v>1980</v>
      </c>
      <c r="K73" s="348">
        <v>228</v>
      </c>
      <c r="L73" s="347"/>
      <c r="M73" s="350">
        <v>42491</v>
      </c>
      <c r="N73" s="350">
        <v>43312</v>
      </c>
      <c r="O73" s="347"/>
      <c r="P73" s="347"/>
      <c r="Q73" s="347"/>
      <c r="R73" s="347"/>
      <c r="S73" s="347"/>
      <c r="T73" s="347"/>
      <c r="U73" s="347"/>
      <c r="V73" s="347"/>
      <c r="W73" s="347"/>
      <c r="X73" s="347"/>
      <c r="Y73" s="347"/>
      <c r="Z73" s="347"/>
      <c r="AA73" s="347"/>
      <c r="AB73" s="347"/>
      <c r="AC73" s="347"/>
      <c r="AD73" s="347"/>
      <c r="AE73" s="347"/>
    </row>
    <row r="74" spans="1:31" ht="18.75" customHeight="1">
      <c r="A74" s="330" t="s">
        <v>1414</v>
      </c>
      <c r="B74" s="321" t="s">
        <v>6402</v>
      </c>
      <c r="C74" s="321" t="s">
        <v>1413</v>
      </c>
      <c r="D74" s="329">
        <v>170</v>
      </c>
      <c r="E74" s="322">
        <v>2000</v>
      </c>
      <c r="F74" s="323">
        <v>2200</v>
      </c>
      <c r="G74" s="324">
        <v>11.0608</v>
      </c>
      <c r="H74" s="325">
        <v>250</v>
      </c>
      <c r="I74" s="325">
        <v>230</v>
      </c>
      <c r="J74" s="348">
        <v>1980</v>
      </c>
      <c r="K74" s="348">
        <v>228</v>
      </c>
      <c r="L74" s="347"/>
      <c r="M74" s="350">
        <v>42491</v>
      </c>
      <c r="N74" s="350">
        <v>43312</v>
      </c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  <c r="AD74" s="347"/>
      <c r="AE74" s="347"/>
    </row>
    <row r="75" spans="1:31" ht="18.75" customHeight="1">
      <c r="A75" s="320" t="s">
        <v>6403</v>
      </c>
      <c r="B75" s="321" t="s">
        <v>6404</v>
      </c>
      <c r="C75" s="321" t="s">
        <v>6405</v>
      </c>
      <c r="D75" s="321">
        <v>170</v>
      </c>
      <c r="E75" s="322">
        <v>2500</v>
      </c>
      <c r="F75" s="323">
        <v>2900</v>
      </c>
      <c r="G75" s="324">
        <v>14.5802</v>
      </c>
      <c r="H75" s="325">
        <v>320</v>
      </c>
      <c r="I75" s="325">
        <v>280</v>
      </c>
      <c r="J75" s="348">
        <v>2610</v>
      </c>
      <c r="K75" s="348">
        <v>291</v>
      </c>
      <c r="L75" s="347"/>
      <c r="M75" s="350">
        <v>42491</v>
      </c>
      <c r="N75" s="350">
        <v>43312</v>
      </c>
      <c r="O75" s="347"/>
      <c r="P75" s="347"/>
      <c r="Q75" s="347"/>
      <c r="R75" s="347"/>
      <c r="S75" s="347"/>
      <c r="T75" s="347"/>
      <c r="U75" s="347"/>
      <c r="V75" s="347"/>
      <c r="W75" s="347"/>
      <c r="X75" s="347"/>
      <c r="Y75" s="347"/>
      <c r="Z75" s="347"/>
      <c r="AA75" s="347"/>
      <c r="AB75" s="347"/>
      <c r="AC75" s="347"/>
      <c r="AD75" s="347"/>
      <c r="AE75" s="347"/>
    </row>
    <row r="76" spans="1:31" ht="18.75" customHeight="1">
      <c r="A76" s="320" t="s">
        <v>6406</v>
      </c>
      <c r="B76" s="321" t="s">
        <v>749</v>
      </c>
      <c r="C76" s="321" t="s">
        <v>6407</v>
      </c>
      <c r="D76" s="321">
        <v>170</v>
      </c>
      <c r="E76" s="322">
        <v>2350</v>
      </c>
      <c r="F76" s="323">
        <v>2700</v>
      </c>
      <c r="G76" s="324">
        <v>13.5747</v>
      </c>
      <c r="H76" s="325">
        <v>300</v>
      </c>
      <c r="I76" s="325">
        <v>265</v>
      </c>
      <c r="J76" s="348">
        <v>2430</v>
      </c>
      <c r="K76" s="348">
        <v>273</v>
      </c>
      <c r="L76" s="347"/>
      <c r="M76" s="350">
        <v>42491</v>
      </c>
      <c r="N76" s="350">
        <v>43312</v>
      </c>
      <c r="O76" s="347"/>
      <c r="P76" s="347"/>
      <c r="Q76" s="347"/>
      <c r="R76" s="347"/>
      <c r="S76" s="347"/>
      <c r="T76" s="347"/>
      <c r="U76" s="347"/>
      <c r="V76" s="347"/>
      <c r="W76" s="347"/>
      <c r="X76" s="347"/>
      <c r="Y76" s="347"/>
      <c r="Z76" s="347"/>
      <c r="AA76" s="347"/>
      <c r="AB76" s="347"/>
      <c r="AC76" s="347"/>
      <c r="AD76" s="347"/>
      <c r="AE76" s="347"/>
    </row>
    <row r="77" spans="1:31" ht="18.75" customHeight="1">
      <c r="A77" s="320" t="s">
        <v>115</v>
      </c>
      <c r="B77" s="321" t="s">
        <v>749</v>
      </c>
      <c r="C77" s="321" t="s">
        <v>114</v>
      </c>
      <c r="D77" s="321">
        <v>170</v>
      </c>
      <c r="E77" s="322">
        <v>2400</v>
      </c>
      <c r="F77" s="323">
        <v>2600</v>
      </c>
      <c r="G77" s="324">
        <v>13.071899999999999</v>
      </c>
      <c r="H77" s="325">
        <v>290</v>
      </c>
      <c r="I77" s="325">
        <v>270</v>
      </c>
      <c r="J77" s="348">
        <v>2340</v>
      </c>
      <c r="K77" s="348">
        <v>264</v>
      </c>
      <c r="L77" s="347"/>
      <c r="M77" s="350">
        <v>42491</v>
      </c>
      <c r="N77" s="350">
        <v>43312</v>
      </c>
      <c r="O77" s="347"/>
      <c r="P77" s="347"/>
      <c r="Q77" s="347"/>
      <c r="R77" s="347"/>
      <c r="S77" s="347"/>
      <c r="T77" s="347"/>
      <c r="U77" s="347"/>
      <c r="V77" s="347"/>
      <c r="W77" s="347"/>
      <c r="X77" s="347"/>
      <c r="Y77" s="347"/>
      <c r="Z77" s="347"/>
      <c r="AA77" s="347"/>
      <c r="AB77" s="347"/>
      <c r="AC77" s="347"/>
      <c r="AD77" s="347"/>
      <c r="AE77" s="347"/>
    </row>
    <row r="78" spans="1:31" ht="18.75" customHeight="1">
      <c r="A78" s="320" t="s">
        <v>6408</v>
      </c>
      <c r="B78" s="321" t="s">
        <v>6409</v>
      </c>
      <c r="C78" s="321" t="s">
        <v>6410</v>
      </c>
      <c r="D78" s="321">
        <v>170</v>
      </c>
      <c r="E78" s="322">
        <v>3400</v>
      </c>
      <c r="F78" s="323">
        <v>3900</v>
      </c>
      <c r="G78" s="324">
        <v>19.607800000000001</v>
      </c>
      <c r="H78" s="325">
        <v>420</v>
      </c>
      <c r="I78" s="325">
        <v>370</v>
      </c>
      <c r="J78" s="348">
        <v>3510</v>
      </c>
      <c r="K78" s="348">
        <v>381</v>
      </c>
      <c r="L78" s="347"/>
      <c r="M78" s="350">
        <v>42491</v>
      </c>
      <c r="N78" s="350">
        <v>43312</v>
      </c>
      <c r="O78" s="347"/>
      <c r="P78" s="347"/>
      <c r="Q78" s="347"/>
      <c r="R78" s="347"/>
      <c r="S78" s="347"/>
      <c r="T78" s="347"/>
      <c r="U78" s="347"/>
      <c r="V78" s="347"/>
      <c r="W78" s="347"/>
      <c r="X78" s="347"/>
      <c r="Y78" s="347"/>
      <c r="Z78" s="347"/>
      <c r="AA78" s="347"/>
      <c r="AB78" s="347"/>
      <c r="AC78" s="347"/>
      <c r="AD78" s="347"/>
      <c r="AE78" s="347"/>
    </row>
    <row r="79" spans="1:31" ht="18.75" customHeight="1">
      <c r="A79" s="326" t="s">
        <v>6411</v>
      </c>
      <c r="B79" s="321" t="s">
        <v>6412</v>
      </c>
      <c r="C79" s="321" t="s">
        <v>6413</v>
      </c>
      <c r="D79" s="327">
        <v>170</v>
      </c>
      <c r="E79" s="322">
        <v>2000</v>
      </c>
      <c r="F79" s="323">
        <v>2300</v>
      </c>
      <c r="G79" s="324">
        <v>11.563599999999999</v>
      </c>
      <c r="H79" s="325">
        <v>260</v>
      </c>
      <c r="I79" s="325">
        <v>230</v>
      </c>
      <c r="J79" s="348">
        <v>2070</v>
      </c>
      <c r="K79" s="348">
        <v>237</v>
      </c>
      <c r="L79" s="347"/>
      <c r="M79" s="350">
        <v>42491</v>
      </c>
      <c r="N79" s="350">
        <v>43312</v>
      </c>
      <c r="O79" s="347"/>
      <c r="P79" s="347"/>
      <c r="Q79" s="347"/>
      <c r="R79" s="347"/>
      <c r="S79" s="347"/>
      <c r="T79" s="347"/>
      <c r="U79" s="347"/>
      <c r="V79" s="347"/>
      <c r="W79" s="347"/>
      <c r="X79" s="347"/>
      <c r="Y79" s="347"/>
      <c r="Z79" s="347"/>
      <c r="AA79" s="347"/>
      <c r="AB79" s="347"/>
      <c r="AC79" s="347"/>
      <c r="AD79" s="347"/>
      <c r="AE79" s="347"/>
    </row>
    <row r="80" spans="1:31" ht="18.75" customHeight="1">
      <c r="A80" s="330" t="s">
        <v>2125</v>
      </c>
      <c r="B80" s="321" t="s">
        <v>6414</v>
      </c>
      <c r="C80" s="321" t="s">
        <v>2124</v>
      </c>
      <c r="D80" s="329">
        <v>170</v>
      </c>
      <c r="E80" s="322">
        <v>2200</v>
      </c>
      <c r="F80" s="323">
        <v>2500</v>
      </c>
      <c r="G80" s="324">
        <v>12.569100000000001</v>
      </c>
      <c r="H80" s="325">
        <v>280</v>
      </c>
      <c r="I80" s="325">
        <v>250</v>
      </c>
      <c r="J80" s="348">
        <v>2250</v>
      </c>
      <c r="K80" s="348">
        <v>255</v>
      </c>
      <c r="L80" s="347"/>
      <c r="M80" s="350">
        <v>42491</v>
      </c>
      <c r="N80" s="350">
        <v>43312</v>
      </c>
      <c r="O80" s="347"/>
      <c r="P80" s="347"/>
      <c r="Q80" s="347"/>
      <c r="R80" s="347"/>
      <c r="S80" s="347"/>
      <c r="T80" s="347"/>
      <c r="U80" s="347"/>
      <c r="V80" s="347"/>
      <c r="W80" s="347"/>
      <c r="X80" s="347"/>
      <c r="Y80" s="347"/>
      <c r="Z80" s="347"/>
      <c r="AA80" s="347"/>
      <c r="AB80" s="347"/>
      <c r="AC80" s="347"/>
      <c r="AD80" s="347"/>
      <c r="AE80" s="347"/>
    </row>
    <row r="81" spans="1:31" ht="18.75" customHeight="1">
      <c r="A81" s="320" t="s">
        <v>6415</v>
      </c>
      <c r="B81" s="321" t="s">
        <v>6416</v>
      </c>
      <c r="C81" s="321" t="s">
        <v>6417</v>
      </c>
      <c r="D81" s="321">
        <v>170</v>
      </c>
      <c r="E81" s="322">
        <v>2150</v>
      </c>
      <c r="F81" s="323">
        <v>2500</v>
      </c>
      <c r="G81" s="324">
        <v>12.569100000000001</v>
      </c>
      <c r="H81" s="325">
        <v>280</v>
      </c>
      <c r="I81" s="325">
        <v>245</v>
      </c>
      <c r="J81" s="348">
        <v>2250</v>
      </c>
      <c r="K81" s="348">
        <v>255</v>
      </c>
      <c r="L81" s="347"/>
      <c r="M81" s="350">
        <v>42491</v>
      </c>
      <c r="N81" s="350">
        <v>43312</v>
      </c>
      <c r="O81" s="347"/>
      <c r="P81" s="347"/>
      <c r="Q81" s="347"/>
      <c r="R81" s="347"/>
      <c r="S81" s="347"/>
      <c r="T81" s="347"/>
      <c r="U81" s="347"/>
      <c r="V81" s="347"/>
      <c r="W81" s="347"/>
      <c r="X81" s="347"/>
      <c r="Y81" s="347"/>
      <c r="Z81" s="347"/>
      <c r="AA81" s="347"/>
      <c r="AB81" s="347"/>
      <c r="AC81" s="347"/>
      <c r="AD81" s="347"/>
      <c r="AE81" s="347"/>
    </row>
    <row r="82" spans="1:31" ht="18.75" customHeight="1">
      <c r="A82" s="320" t="s">
        <v>6418</v>
      </c>
      <c r="B82" s="321" t="s">
        <v>6412</v>
      </c>
      <c r="C82" s="321" t="s">
        <v>6419</v>
      </c>
      <c r="D82" s="321">
        <v>170</v>
      </c>
      <c r="E82" s="322">
        <v>2200</v>
      </c>
      <c r="F82" s="323">
        <v>2500</v>
      </c>
      <c r="G82" s="324">
        <v>12.569100000000001</v>
      </c>
      <c r="H82" s="325">
        <v>280</v>
      </c>
      <c r="I82" s="325">
        <v>250</v>
      </c>
      <c r="J82" s="348">
        <v>2250</v>
      </c>
      <c r="K82" s="348">
        <v>255</v>
      </c>
      <c r="L82" s="347"/>
      <c r="M82" s="350">
        <v>42491</v>
      </c>
      <c r="N82" s="350">
        <v>43312</v>
      </c>
      <c r="O82" s="347"/>
      <c r="P82" s="347"/>
      <c r="Q82" s="347"/>
      <c r="R82" s="347"/>
      <c r="S82" s="347"/>
      <c r="T82" s="347"/>
      <c r="U82" s="347"/>
      <c r="V82" s="347"/>
      <c r="W82" s="347"/>
      <c r="X82" s="347"/>
      <c r="Y82" s="347"/>
      <c r="Z82" s="347"/>
      <c r="AA82" s="347"/>
      <c r="AB82" s="347"/>
      <c r="AC82" s="347"/>
      <c r="AD82" s="347"/>
      <c r="AE82" s="347"/>
    </row>
    <row r="83" spans="1:31" ht="18.75" customHeight="1">
      <c r="A83" s="320" t="s">
        <v>1895</v>
      </c>
      <c r="B83" s="321" t="s">
        <v>6420</v>
      </c>
      <c r="C83" s="321" t="s">
        <v>1894</v>
      </c>
      <c r="D83" s="321">
        <v>170</v>
      </c>
      <c r="E83" s="322">
        <v>1900</v>
      </c>
      <c r="F83" s="323">
        <v>2350</v>
      </c>
      <c r="G83" s="324">
        <v>11.815</v>
      </c>
      <c r="H83" s="325">
        <v>265</v>
      </c>
      <c r="I83" s="325">
        <v>220</v>
      </c>
      <c r="J83" s="348">
        <v>2115</v>
      </c>
      <c r="K83" s="348">
        <v>241.5</v>
      </c>
      <c r="L83" s="347"/>
      <c r="M83" s="350">
        <v>42491</v>
      </c>
      <c r="N83" s="350">
        <v>43312</v>
      </c>
      <c r="O83" s="347"/>
      <c r="P83" s="347"/>
      <c r="Q83" s="347"/>
      <c r="R83" s="347"/>
      <c r="S83" s="347"/>
      <c r="T83" s="347"/>
      <c r="U83" s="347"/>
      <c r="V83" s="347"/>
      <c r="W83" s="347"/>
      <c r="X83" s="347"/>
      <c r="Y83" s="347"/>
      <c r="Z83" s="347"/>
      <c r="AA83" s="347"/>
      <c r="AB83" s="347"/>
      <c r="AC83" s="347"/>
      <c r="AD83" s="347"/>
      <c r="AE83" s="347"/>
    </row>
    <row r="84" spans="1:31" ht="18.75" customHeight="1">
      <c r="A84" s="320" t="s">
        <v>6421</v>
      </c>
      <c r="B84" s="321" t="s">
        <v>6391</v>
      </c>
      <c r="C84" s="321" t="s">
        <v>6422</v>
      </c>
      <c r="D84" s="321">
        <v>170</v>
      </c>
      <c r="E84" s="322">
        <v>2000</v>
      </c>
      <c r="F84" s="323">
        <v>2350</v>
      </c>
      <c r="G84" s="324">
        <v>11.815</v>
      </c>
      <c r="H84" s="325">
        <v>265</v>
      </c>
      <c r="I84" s="325">
        <v>230</v>
      </c>
      <c r="J84" s="348">
        <v>2115</v>
      </c>
      <c r="K84" s="348">
        <v>241.5</v>
      </c>
      <c r="L84" s="347"/>
      <c r="M84" s="350">
        <v>42491</v>
      </c>
      <c r="N84" s="350">
        <v>43312</v>
      </c>
      <c r="O84" s="347"/>
      <c r="P84" s="347"/>
      <c r="Q84" s="347"/>
      <c r="R84" s="347"/>
      <c r="S84" s="347"/>
      <c r="T84" s="347"/>
      <c r="U84" s="347"/>
      <c r="V84" s="347"/>
      <c r="W84" s="347"/>
      <c r="X84" s="347"/>
      <c r="Y84" s="347"/>
      <c r="Z84" s="347"/>
      <c r="AA84" s="347"/>
      <c r="AB84" s="347"/>
      <c r="AC84" s="347"/>
      <c r="AD84" s="347"/>
      <c r="AE84" s="347"/>
    </row>
    <row r="85" spans="1:31" ht="18.75" customHeight="1">
      <c r="A85" s="320" t="s">
        <v>6423</v>
      </c>
      <c r="B85" s="321" t="s">
        <v>6424</v>
      </c>
      <c r="C85" s="321" t="s">
        <v>6425</v>
      </c>
      <c r="D85" s="321">
        <v>170</v>
      </c>
      <c r="E85" s="322">
        <v>25800</v>
      </c>
      <c r="F85" s="323">
        <v>2900</v>
      </c>
      <c r="G85" s="324">
        <v>14.5802</v>
      </c>
      <c r="H85" s="325">
        <v>320</v>
      </c>
      <c r="I85" s="325" t="s">
        <v>6426</v>
      </c>
      <c r="J85" s="348">
        <v>2610</v>
      </c>
      <c r="K85" s="348">
        <v>291</v>
      </c>
      <c r="L85" s="347"/>
      <c r="M85" s="350">
        <v>42491</v>
      </c>
      <c r="N85" s="350">
        <v>43312</v>
      </c>
      <c r="O85" s="347"/>
      <c r="P85" s="347"/>
      <c r="Q85" s="347"/>
      <c r="R85" s="347"/>
      <c r="S85" s="347"/>
      <c r="T85" s="347"/>
      <c r="U85" s="347"/>
      <c r="V85" s="347"/>
      <c r="W85" s="347"/>
      <c r="X85" s="347"/>
      <c r="Y85" s="347"/>
      <c r="Z85" s="347"/>
      <c r="AA85" s="347"/>
      <c r="AB85" s="347"/>
      <c r="AC85" s="347"/>
      <c r="AD85" s="347"/>
      <c r="AE85" s="347"/>
    </row>
    <row r="86" spans="1:31" ht="18.75" customHeight="1">
      <c r="A86" s="320" t="s">
        <v>6427</v>
      </c>
      <c r="B86" s="321" t="s">
        <v>6412</v>
      </c>
      <c r="C86" s="321" t="s">
        <v>6428</v>
      </c>
      <c r="D86" s="321">
        <v>170</v>
      </c>
      <c r="E86" s="322">
        <v>1950</v>
      </c>
      <c r="F86" s="323">
        <v>2200</v>
      </c>
      <c r="G86" s="324">
        <v>11.0608</v>
      </c>
      <c r="H86" s="325">
        <v>250</v>
      </c>
      <c r="I86" s="325">
        <v>225</v>
      </c>
      <c r="J86" s="348">
        <v>1980</v>
      </c>
      <c r="K86" s="348">
        <v>228</v>
      </c>
      <c r="L86" s="347"/>
      <c r="M86" s="350">
        <v>42491</v>
      </c>
      <c r="N86" s="350">
        <v>43312</v>
      </c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7"/>
      <c r="AD86" s="347"/>
      <c r="AE86" s="347"/>
    </row>
    <row r="87" spans="1:31" ht="18.75" customHeight="1">
      <c r="A87" s="320" t="s">
        <v>6429</v>
      </c>
      <c r="B87" s="321" t="s">
        <v>6430</v>
      </c>
      <c r="C87" s="321" t="s">
        <v>6431</v>
      </c>
      <c r="D87" s="321">
        <v>170</v>
      </c>
      <c r="E87" s="322">
        <v>2200</v>
      </c>
      <c r="F87" s="323">
        <v>2500</v>
      </c>
      <c r="G87" s="324">
        <v>12.569100000000001</v>
      </c>
      <c r="H87" s="325">
        <v>280</v>
      </c>
      <c r="I87" s="325">
        <v>250</v>
      </c>
      <c r="J87" s="348">
        <v>2250</v>
      </c>
      <c r="K87" s="348">
        <v>255</v>
      </c>
      <c r="L87" s="347"/>
      <c r="M87" s="350">
        <v>42491</v>
      </c>
      <c r="N87" s="350">
        <v>43312</v>
      </c>
      <c r="O87" s="347"/>
      <c r="P87" s="347"/>
      <c r="Q87" s="347"/>
      <c r="R87" s="347"/>
      <c r="S87" s="347"/>
      <c r="T87" s="347"/>
      <c r="U87" s="347"/>
      <c r="V87" s="347"/>
      <c r="W87" s="347"/>
      <c r="X87" s="347"/>
      <c r="Y87" s="347"/>
      <c r="Z87" s="347"/>
      <c r="AA87" s="347"/>
      <c r="AB87" s="347"/>
      <c r="AC87" s="347"/>
      <c r="AD87" s="347"/>
      <c r="AE87" s="347"/>
    </row>
    <row r="88" spans="1:31" ht="18.75" customHeight="1">
      <c r="A88" s="320" t="s">
        <v>6432</v>
      </c>
      <c r="B88" s="321" t="s">
        <v>6433</v>
      </c>
      <c r="C88" s="321" t="s">
        <v>6434</v>
      </c>
      <c r="D88" s="321">
        <v>170</v>
      </c>
      <c r="E88" s="322">
        <v>2700</v>
      </c>
      <c r="F88" s="323">
        <v>3100</v>
      </c>
      <c r="G88" s="324">
        <v>15.585699999999999</v>
      </c>
      <c r="H88" s="325">
        <v>340</v>
      </c>
      <c r="I88" s="325">
        <v>300</v>
      </c>
      <c r="J88" s="348">
        <v>2790</v>
      </c>
      <c r="K88" s="348">
        <v>309</v>
      </c>
      <c r="L88" s="347"/>
      <c r="M88" s="350">
        <v>42491</v>
      </c>
      <c r="N88" s="350">
        <v>43312</v>
      </c>
      <c r="O88" s="347"/>
      <c r="P88" s="347"/>
      <c r="Q88" s="347"/>
      <c r="R88" s="347"/>
      <c r="S88" s="347"/>
      <c r="T88" s="347"/>
      <c r="U88" s="347"/>
      <c r="V88" s="347"/>
      <c r="W88" s="347"/>
      <c r="X88" s="347"/>
      <c r="Y88" s="347"/>
      <c r="Z88" s="347"/>
      <c r="AA88" s="347"/>
      <c r="AB88" s="347"/>
      <c r="AC88" s="347"/>
      <c r="AD88" s="347"/>
      <c r="AE88" s="347"/>
    </row>
    <row r="89" spans="1:31" ht="18.75" customHeight="1">
      <c r="A89" s="320" t="s">
        <v>6435</v>
      </c>
      <c r="B89" s="321" t="s">
        <v>6398</v>
      </c>
      <c r="C89" s="321" t="s">
        <v>6436</v>
      </c>
      <c r="D89" s="321">
        <v>170</v>
      </c>
      <c r="E89" s="322">
        <v>3800</v>
      </c>
      <c r="F89" s="323">
        <v>4100</v>
      </c>
      <c r="G89" s="324">
        <v>20.613399999999999</v>
      </c>
      <c r="H89" s="325">
        <v>440</v>
      </c>
      <c r="I89" s="325">
        <v>410</v>
      </c>
      <c r="J89" s="348">
        <v>3690</v>
      </c>
      <c r="K89" s="348">
        <v>399</v>
      </c>
      <c r="L89" s="347"/>
      <c r="M89" s="350">
        <v>42491</v>
      </c>
      <c r="N89" s="350">
        <v>43312</v>
      </c>
      <c r="O89" s="347"/>
      <c r="P89" s="347"/>
      <c r="Q89" s="347"/>
      <c r="R89" s="347"/>
      <c r="S89" s="347"/>
      <c r="T89" s="347"/>
      <c r="U89" s="347"/>
      <c r="V89" s="347"/>
      <c r="W89" s="347"/>
      <c r="X89" s="347"/>
      <c r="Y89" s="347"/>
      <c r="Z89" s="347"/>
      <c r="AA89" s="347"/>
      <c r="AB89" s="347"/>
      <c r="AC89" s="347"/>
      <c r="AD89" s="347"/>
      <c r="AE89" s="347"/>
    </row>
    <row r="90" spans="1:31" ht="18.75" customHeight="1">
      <c r="A90" s="320" t="s">
        <v>6437</v>
      </c>
      <c r="B90" s="321" t="s">
        <v>6438</v>
      </c>
      <c r="C90" s="321" t="s">
        <v>6417</v>
      </c>
      <c r="D90" s="321">
        <v>170</v>
      </c>
      <c r="E90" s="322">
        <v>6200</v>
      </c>
      <c r="F90" s="323">
        <v>7150</v>
      </c>
      <c r="G90" s="324">
        <v>35.947699999999998</v>
      </c>
      <c r="H90" s="325">
        <v>745</v>
      </c>
      <c r="I90" s="325">
        <v>650</v>
      </c>
      <c r="J90" s="348">
        <v>6435</v>
      </c>
      <c r="K90" s="348">
        <v>673.5</v>
      </c>
      <c r="L90" s="347"/>
      <c r="M90" s="350">
        <v>42491</v>
      </c>
      <c r="N90" s="350">
        <v>43312</v>
      </c>
      <c r="O90" s="347"/>
      <c r="P90" s="347"/>
      <c r="Q90" s="347"/>
      <c r="R90" s="347"/>
      <c r="S90" s="347"/>
      <c r="T90" s="347"/>
      <c r="U90" s="347"/>
      <c r="V90" s="347"/>
      <c r="W90" s="347"/>
      <c r="X90" s="347"/>
      <c r="Y90" s="347"/>
      <c r="Z90" s="347"/>
      <c r="AA90" s="347"/>
      <c r="AB90" s="347"/>
      <c r="AC90" s="347"/>
      <c r="AD90" s="347"/>
      <c r="AE90" s="347"/>
    </row>
    <row r="91" spans="1:31" ht="18.75" customHeight="1">
      <c r="A91" s="320" t="s">
        <v>6439</v>
      </c>
      <c r="B91" s="321" t="s">
        <v>6440</v>
      </c>
      <c r="C91" s="321" t="s">
        <v>6441</v>
      </c>
      <c r="D91" s="321">
        <v>170</v>
      </c>
      <c r="E91" s="322">
        <v>2350</v>
      </c>
      <c r="F91" s="323">
        <v>2700</v>
      </c>
      <c r="G91" s="324">
        <v>13.5747</v>
      </c>
      <c r="H91" s="325">
        <v>300</v>
      </c>
      <c r="I91" s="325">
        <v>265</v>
      </c>
      <c r="J91" s="348">
        <v>2430</v>
      </c>
      <c r="K91" s="348">
        <v>273</v>
      </c>
      <c r="L91" s="347"/>
      <c r="M91" s="350">
        <v>42491</v>
      </c>
      <c r="N91" s="350">
        <v>43312</v>
      </c>
      <c r="O91" s="347"/>
      <c r="P91" s="347"/>
      <c r="Q91" s="347"/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7"/>
      <c r="AD91" s="347"/>
      <c r="AE91" s="347"/>
    </row>
    <row r="92" spans="1:31" ht="18.75" customHeight="1">
      <c r="A92" s="320" t="s">
        <v>6442</v>
      </c>
      <c r="B92" s="321" t="s">
        <v>6443</v>
      </c>
      <c r="C92" s="321" t="s">
        <v>6444</v>
      </c>
      <c r="D92" s="321">
        <v>170</v>
      </c>
      <c r="E92" s="322">
        <v>2000</v>
      </c>
      <c r="F92" s="323">
        <v>2300</v>
      </c>
      <c r="G92" s="324">
        <v>11.563599999999999</v>
      </c>
      <c r="H92" s="325">
        <v>260</v>
      </c>
      <c r="I92" s="325">
        <v>230</v>
      </c>
      <c r="J92" s="348">
        <v>2070</v>
      </c>
      <c r="K92" s="348">
        <v>237</v>
      </c>
      <c r="L92" s="347"/>
      <c r="M92" s="350">
        <v>42491</v>
      </c>
      <c r="N92" s="350">
        <v>43312</v>
      </c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7"/>
      <c r="AD92" s="347"/>
      <c r="AE92" s="347"/>
    </row>
    <row r="93" spans="1:31" ht="18.75" customHeight="1">
      <c r="A93" s="320" t="s">
        <v>926</v>
      </c>
      <c r="B93" s="321" t="s">
        <v>6445</v>
      </c>
      <c r="C93" s="321" t="s">
        <v>925</v>
      </c>
      <c r="D93" s="321">
        <v>170</v>
      </c>
      <c r="E93" s="322">
        <v>2250</v>
      </c>
      <c r="F93" s="323">
        <v>2600</v>
      </c>
      <c r="G93" s="324">
        <v>13.071899999999999</v>
      </c>
      <c r="H93" s="325">
        <v>290</v>
      </c>
      <c r="I93" s="325">
        <v>255</v>
      </c>
      <c r="J93" s="348">
        <v>2340</v>
      </c>
      <c r="K93" s="348">
        <v>264</v>
      </c>
      <c r="L93" s="347"/>
      <c r="M93" s="350">
        <v>42491</v>
      </c>
      <c r="N93" s="350">
        <v>43312</v>
      </c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7"/>
      <c r="AD93" s="347"/>
      <c r="AE93" s="347"/>
    </row>
    <row r="94" spans="1:31" ht="18.75" customHeight="1">
      <c r="A94" s="320" t="s">
        <v>6446</v>
      </c>
      <c r="B94" s="321" t="s">
        <v>6433</v>
      </c>
      <c r="C94" s="321" t="s">
        <v>6447</v>
      </c>
      <c r="D94" s="321">
        <v>170</v>
      </c>
      <c r="E94" s="322">
        <v>2850</v>
      </c>
      <c r="F94" s="323">
        <v>3300</v>
      </c>
      <c r="G94" s="324">
        <v>16.5913</v>
      </c>
      <c r="H94" s="325">
        <v>360</v>
      </c>
      <c r="I94" s="325">
        <v>315</v>
      </c>
      <c r="J94" s="348">
        <v>2970</v>
      </c>
      <c r="K94" s="348">
        <v>327</v>
      </c>
      <c r="L94" s="347"/>
      <c r="M94" s="350">
        <v>42491</v>
      </c>
      <c r="N94" s="350">
        <v>43312</v>
      </c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</row>
    <row r="95" spans="1:31" ht="18.75" customHeight="1">
      <c r="A95" s="320" t="s">
        <v>6448</v>
      </c>
      <c r="B95" s="321" t="s">
        <v>749</v>
      </c>
      <c r="C95" s="321" t="s">
        <v>6449</v>
      </c>
      <c r="D95" s="321">
        <v>170</v>
      </c>
      <c r="E95" s="322">
        <v>2200</v>
      </c>
      <c r="F95" s="323">
        <v>2500</v>
      </c>
      <c r="G95" s="324">
        <v>12.569100000000001</v>
      </c>
      <c r="H95" s="325">
        <v>280</v>
      </c>
      <c r="I95" s="325">
        <v>250</v>
      </c>
      <c r="J95" s="348">
        <v>2250</v>
      </c>
      <c r="K95" s="348">
        <v>255</v>
      </c>
      <c r="L95" s="347"/>
      <c r="M95" s="350">
        <v>42491</v>
      </c>
      <c r="N95" s="350">
        <v>43312</v>
      </c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7"/>
      <c r="AD95" s="347"/>
      <c r="AE95" s="347"/>
    </row>
    <row r="96" spans="1:31" ht="18.75" customHeight="1">
      <c r="A96" s="320" t="s">
        <v>1954</v>
      </c>
      <c r="B96" s="321" t="s">
        <v>749</v>
      </c>
      <c r="C96" s="321" t="s">
        <v>1953</v>
      </c>
      <c r="D96" s="321">
        <v>170</v>
      </c>
      <c r="E96" s="322">
        <v>2550</v>
      </c>
      <c r="F96" s="323">
        <v>2900</v>
      </c>
      <c r="G96" s="324">
        <v>14.5802</v>
      </c>
      <c r="H96" s="325">
        <v>320</v>
      </c>
      <c r="I96" s="325">
        <v>285</v>
      </c>
      <c r="J96" s="348">
        <v>2610</v>
      </c>
      <c r="K96" s="348">
        <v>291</v>
      </c>
      <c r="L96" s="347"/>
      <c r="M96" s="350">
        <v>42491</v>
      </c>
      <c r="N96" s="350">
        <v>43312</v>
      </c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</row>
    <row r="97" spans="1:31" ht="18.75" customHeight="1">
      <c r="A97" s="320" t="s">
        <v>6450</v>
      </c>
      <c r="B97" s="321" t="s">
        <v>6412</v>
      </c>
      <c r="C97" s="321" t="s">
        <v>6451</v>
      </c>
      <c r="D97" s="321">
        <v>170</v>
      </c>
      <c r="E97" s="322">
        <v>2150</v>
      </c>
      <c r="F97" s="323">
        <v>2500</v>
      </c>
      <c r="G97" s="324">
        <v>12.569100000000001</v>
      </c>
      <c r="H97" s="325">
        <v>280</v>
      </c>
      <c r="I97" s="325">
        <v>245</v>
      </c>
      <c r="J97" s="348">
        <v>2250</v>
      </c>
      <c r="K97" s="348">
        <v>255</v>
      </c>
      <c r="L97" s="347"/>
      <c r="M97" s="350">
        <v>42491</v>
      </c>
      <c r="N97" s="350">
        <v>43312</v>
      </c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7"/>
      <c r="AD97" s="347"/>
      <c r="AE97" s="347"/>
    </row>
    <row r="98" spans="1:31" ht="45" customHeight="1">
      <c r="A98" s="320" t="s">
        <v>6452</v>
      </c>
      <c r="B98" s="321" t="s">
        <v>6453</v>
      </c>
      <c r="C98" s="321" t="s">
        <v>6454</v>
      </c>
      <c r="D98" s="321">
        <v>170</v>
      </c>
      <c r="E98" s="322">
        <v>3200</v>
      </c>
      <c r="F98" s="323">
        <v>3700</v>
      </c>
      <c r="G98" s="324">
        <v>18.6023</v>
      </c>
      <c r="H98" s="325">
        <v>400</v>
      </c>
      <c r="I98" s="325">
        <v>350</v>
      </c>
      <c r="J98" s="348">
        <v>3330</v>
      </c>
      <c r="K98" s="348">
        <v>363</v>
      </c>
      <c r="L98" s="347"/>
      <c r="M98" s="350">
        <v>42491</v>
      </c>
      <c r="N98" s="350">
        <v>43312</v>
      </c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7"/>
      <c r="AD98" s="347"/>
      <c r="AE98" s="347"/>
    </row>
    <row r="99" spans="1:31" ht="18.75" customHeight="1">
      <c r="A99" s="320" t="s">
        <v>6455</v>
      </c>
      <c r="B99" s="331" t="s">
        <v>6456</v>
      </c>
      <c r="C99" s="321" t="s">
        <v>6457</v>
      </c>
      <c r="D99" s="321">
        <v>170</v>
      </c>
      <c r="E99" s="322">
        <v>2100</v>
      </c>
      <c r="F99" s="323">
        <v>2300</v>
      </c>
      <c r="G99" s="324">
        <v>11.563599999999999</v>
      </c>
      <c r="H99" s="325">
        <v>260</v>
      </c>
      <c r="I99" s="325">
        <v>240</v>
      </c>
      <c r="J99" s="348">
        <v>2070</v>
      </c>
      <c r="K99" s="348">
        <v>237</v>
      </c>
      <c r="L99" s="347"/>
      <c r="M99" s="350">
        <v>42491</v>
      </c>
      <c r="N99" s="350">
        <v>43312</v>
      </c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7"/>
      <c r="AD99" s="347"/>
      <c r="AE99" s="347"/>
    </row>
    <row r="100" spans="1:31" ht="18.75" customHeight="1">
      <c r="A100" s="320" t="s">
        <v>6458</v>
      </c>
      <c r="B100" s="321" t="s">
        <v>6459</v>
      </c>
      <c r="C100" s="321" t="s">
        <v>6460</v>
      </c>
      <c r="D100" s="321">
        <v>170</v>
      </c>
      <c r="E100" s="322">
        <v>2700</v>
      </c>
      <c r="F100" s="323">
        <v>3000</v>
      </c>
      <c r="G100" s="324">
        <v>15.083</v>
      </c>
      <c r="H100" s="325">
        <v>330</v>
      </c>
      <c r="I100" s="325">
        <v>300</v>
      </c>
      <c r="J100" s="348">
        <v>2700</v>
      </c>
      <c r="K100" s="348">
        <v>300</v>
      </c>
      <c r="L100" s="347"/>
      <c r="M100" s="350">
        <v>42491</v>
      </c>
      <c r="N100" s="350">
        <v>43312</v>
      </c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7"/>
      <c r="AD100" s="347"/>
      <c r="AE100" s="347"/>
    </row>
    <row r="101" spans="1:31" s="304" customFormat="1" ht="18.75" customHeight="1">
      <c r="A101" s="320" t="s">
        <v>6461</v>
      </c>
      <c r="B101" s="321" t="s">
        <v>749</v>
      </c>
      <c r="C101" s="321" t="s">
        <v>6462</v>
      </c>
      <c r="D101" s="321">
        <v>170</v>
      </c>
      <c r="E101" s="322">
        <v>2000</v>
      </c>
      <c r="F101" s="323">
        <v>2400</v>
      </c>
      <c r="G101" s="324">
        <v>12.0664</v>
      </c>
      <c r="H101" s="325">
        <v>270</v>
      </c>
      <c r="I101" s="325">
        <v>230</v>
      </c>
      <c r="J101" s="348">
        <v>2160</v>
      </c>
      <c r="K101" s="348">
        <v>246</v>
      </c>
      <c r="L101" s="347"/>
      <c r="M101" s="350">
        <v>42491</v>
      </c>
      <c r="N101" s="350">
        <v>43312</v>
      </c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7"/>
      <c r="AD101" s="347"/>
      <c r="AE101" s="347"/>
    </row>
    <row r="102" spans="1:31" ht="18.75" customHeight="1">
      <c r="A102" s="320" t="s">
        <v>6463</v>
      </c>
      <c r="B102" s="321" t="s">
        <v>749</v>
      </c>
      <c r="C102" s="321" t="s">
        <v>6464</v>
      </c>
      <c r="D102" s="321">
        <v>170</v>
      </c>
      <c r="E102" s="322">
        <v>2300</v>
      </c>
      <c r="F102" s="323">
        <v>2700</v>
      </c>
      <c r="G102" s="324">
        <v>13.5747</v>
      </c>
      <c r="H102" s="325">
        <v>300</v>
      </c>
      <c r="I102" s="325">
        <v>260</v>
      </c>
      <c r="J102" s="348">
        <v>2430</v>
      </c>
      <c r="K102" s="348">
        <v>273</v>
      </c>
      <c r="L102" s="347"/>
      <c r="M102" s="350">
        <v>42491</v>
      </c>
      <c r="N102" s="350">
        <v>43312</v>
      </c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7"/>
      <c r="AD102" s="347"/>
      <c r="AE102" s="347"/>
    </row>
    <row r="103" spans="1:31" ht="18.75" customHeight="1">
      <c r="A103" s="357" t="s">
        <v>6465</v>
      </c>
      <c r="B103" s="321" t="s">
        <v>6466</v>
      </c>
      <c r="C103" s="321" t="s">
        <v>6467</v>
      </c>
      <c r="D103" s="321">
        <v>170</v>
      </c>
      <c r="E103" s="322">
        <v>2500</v>
      </c>
      <c r="F103" s="323">
        <v>2900</v>
      </c>
      <c r="G103" s="358">
        <v>14.5802</v>
      </c>
      <c r="H103" s="325">
        <v>320</v>
      </c>
      <c r="I103" s="325">
        <v>280</v>
      </c>
      <c r="J103" s="348">
        <v>2610</v>
      </c>
      <c r="K103" s="348">
        <v>291</v>
      </c>
      <c r="L103" s="347"/>
      <c r="M103" s="350">
        <v>42491</v>
      </c>
      <c r="N103" s="350">
        <v>43312</v>
      </c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7"/>
      <c r="AD103" s="347"/>
      <c r="AE103" s="347"/>
    </row>
    <row r="104" spans="1:31" s="304" customFormat="1" ht="18.75" customHeight="1">
      <c r="A104" s="320" t="s">
        <v>6468</v>
      </c>
      <c r="B104" s="321" t="s">
        <v>749</v>
      </c>
      <c r="C104" s="321" t="s">
        <v>6469</v>
      </c>
      <c r="D104" s="321">
        <v>170</v>
      </c>
      <c r="E104" s="322">
        <v>2100</v>
      </c>
      <c r="F104" s="323">
        <v>2500</v>
      </c>
      <c r="G104" s="324">
        <v>12.569100000000001</v>
      </c>
      <c r="H104" s="325">
        <v>280</v>
      </c>
      <c r="I104" s="325">
        <v>240</v>
      </c>
      <c r="J104" s="348">
        <v>2250</v>
      </c>
      <c r="K104" s="348">
        <v>255</v>
      </c>
      <c r="L104" s="347"/>
      <c r="M104" s="350">
        <v>42491</v>
      </c>
      <c r="N104" s="350">
        <v>43312</v>
      </c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7"/>
      <c r="AD104" s="347"/>
      <c r="AE104" s="347"/>
    </row>
    <row r="105" spans="1:31" s="304" customFormat="1" ht="18.75" customHeight="1">
      <c r="A105" s="339" t="s">
        <v>312</v>
      </c>
      <c r="B105" s="340" t="s">
        <v>749</v>
      </c>
      <c r="C105" s="340" t="s">
        <v>227</v>
      </c>
      <c r="D105" s="340">
        <v>170</v>
      </c>
      <c r="E105" s="341">
        <v>2150</v>
      </c>
      <c r="F105" s="342">
        <v>2400</v>
      </c>
      <c r="G105" s="324">
        <v>12.0664</v>
      </c>
      <c r="H105" s="325">
        <v>270</v>
      </c>
      <c r="I105" s="325">
        <v>245</v>
      </c>
      <c r="J105" s="348">
        <v>2160</v>
      </c>
      <c r="K105" s="348">
        <v>246</v>
      </c>
      <c r="L105" s="347"/>
      <c r="M105" s="350">
        <v>42491</v>
      </c>
      <c r="N105" s="350">
        <v>43312</v>
      </c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7"/>
      <c r="AD105" s="347"/>
      <c r="AE105" s="347"/>
    </row>
    <row r="106" spans="1:31" ht="18.75" customHeight="1">
      <c r="A106" s="320" t="s">
        <v>1640</v>
      </c>
      <c r="B106" s="321" t="s">
        <v>6470</v>
      </c>
      <c r="C106" s="321" t="s">
        <v>1639</v>
      </c>
      <c r="D106" s="321">
        <v>200</v>
      </c>
      <c r="E106" s="322">
        <v>10</v>
      </c>
      <c r="F106" s="323">
        <v>12</v>
      </c>
      <c r="G106" s="324">
        <v>10.256399999999999</v>
      </c>
      <c r="H106" s="325"/>
      <c r="I106" s="325"/>
      <c r="J106" s="348">
        <v>10.8</v>
      </c>
      <c r="K106" s="348"/>
      <c r="L106" s="359" t="s">
        <v>6471</v>
      </c>
      <c r="M106" s="350">
        <v>42491</v>
      </c>
      <c r="N106" s="350">
        <v>43312</v>
      </c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7"/>
      <c r="AD106" s="347"/>
      <c r="AE106" s="347"/>
    </row>
    <row r="107" spans="1:31" ht="18.75" customHeight="1">
      <c r="A107" s="320" t="s">
        <v>6472</v>
      </c>
      <c r="B107" s="321" t="s">
        <v>6473</v>
      </c>
      <c r="C107" s="321" t="s">
        <v>6474</v>
      </c>
      <c r="D107" s="321">
        <v>25</v>
      </c>
      <c r="E107" s="322">
        <v>10</v>
      </c>
      <c r="F107" s="323">
        <v>12.24</v>
      </c>
      <c r="G107" s="324">
        <v>10.4625</v>
      </c>
      <c r="H107" s="325"/>
      <c r="I107" s="325"/>
      <c r="J107" s="348">
        <v>11.02</v>
      </c>
      <c r="K107" s="348"/>
      <c r="L107" s="352" t="s">
        <v>6471</v>
      </c>
      <c r="M107" s="350">
        <v>42491</v>
      </c>
      <c r="N107" s="350">
        <v>43312</v>
      </c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7"/>
      <c r="AD107" s="347"/>
      <c r="AE107" s="347"/>
    </row>
    <row r="108" spans="1:31" s="304" customFormat="1" ht="18.75" customHeight="1">
      <c r="A108" s="320" t="s">
        <v>1948</v>
      </c>
      <c r="B108" s="321" t="s">
        <v>6473</v>
      </c>
      <c r="C108" s="321" t="s">
        <v>1947</v>
      </c>
      <c r="D108" s="321">
        <v>25</v>
      </c>
      <c r="E108" s="322">
        <v>10</v>
      </c>
      <c r="F108" s="323">
        <v>12</v>
      </c>
      <c r="G108" s="324">
        <v>10.256399999999999</v>
      </c>
      <c r="H108" s="325"/>
      <c r="I108" s="325"/>
      <c r="J108" s="348">
        <v>10.8</v>
      </c>
      <c r="K108" s="348"/>
      <c r="L108" s="352" t="s">
        <v>6471</v>
      </c>
      <c r="M108" s="350">
        <v>42491</v>
      </c>
      <c r="N108" s="350">
        <v>43312</v>
      </c>
      <c r="O108" s="360"/>
      <c r="P108" s="360"/>
      <c r="Q108" s="360"/>
      <c r="R108" s="360"/>
      <c r="S108" s="360"/>
      <c r="T108" s="360"/>
      <c r="U108" s="360"/>
      <c r="V108" s="360"/>
      <c r="W108" s="360"/>
      <c r="X108" s="360"/>
      <c r="Y108" s="360"/>
      <c r="Z108" s="360"/>
      <c r="AA108" s="360"/>
      <c r="AB108" s="360"/>
      <c r="AC108" s="360"/>
      <c r="AD108" s="360"/>
      <c r="AE108" s="360"/>
    </row>
    <row r="109" spans="1:31" s="304" customFormat="1" ht="18.75" customHeight="1">
      <c r="A109" s="320" t="s">
        <v>6475</v>
      </c>
      <c r="B109" s="321" t="s">
        <v>6470</v>
      </c>
      <c r="C109" s="321" t="s">
        <v>6476</v>
      </c>
      <c r="D109" s="321">
        <v>200</v>
      </c>
      <c r="E109" s="322">
        <v>10</v>
      </c>
      <c r="F109" s="323">
        <v>12</v>
      </c>
      <c r="G109" s="324">
        <v>10.256399999999999</v>
      </c>
      <c r="H109" s="325"/>
      <c r="I109" s="325"/>
      <c r="J109" s="348">
        <v>10.8</v>
      </c>
      <c r="K109" s="348"/>
      <c r="L109" s="352" t="s">
        <v>6471</v>
      </c>
      <c r="M109" s="350">
        <v>42491</v>
      </c>
      <c r="N109" s="350">
        <v>43312</v>
      </c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  <c r="AE109" s="347"/>
    </row>
    <row r="110" spans="1:31" ht="18.75" customHeight="1">
      <c r="A110" s="320" t="s">
        <v>6477</v>
      </c>
      <c r="B110" s="321" t="s">
        <v>6470</v>
      </c>
      <c r="C110" s="321" t="s">
        <v>6478</v>
      </c>
      <c r="D110" s="321">
        <v>180</v>
      </c>
      <c r="E110" s="322">
        <v>10</v>
      </c>
      <c r="F110" s="323">
        <v>12</v>
      </c>
      <c r="G110" s="324">
        <v>10.256399999999999</v>
      </c>
      <c r="H110" s="325"/>
      <c r="I110" s="325"/>
      <c r="J110" s="348">
        <v>10.8</v>
      </c>
      <c r="K110" s="348"/>
      <c r="L110" s="349" t="s">
        <v>6479</v>
      </c>
      <c r="M110" s="350">
        <v>42491</v>
      </c>
      <c r="N110" s="350">
        <v>43312</v>
      </c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  <c r="AE110" s="347"/>
    </row>
    <row r="111" spans="1:31" ht="18.75" customHeight="1">
      <c r="A111" s="320" t="s">
        <v>6480</v>
      </c>
      <c r="B111" s="321" t="s">
        <v>6470</v>
      </c>
      <c r="C111" s="321" t="s">
        <v>6481</v>
      </c>
      <c r="D111" s="321">
        <v>200</v>
      </c>
      <c r="E111" s="322">
        <v>10</v>
      </c>
      <c r="F111" s="323">
        <v>12</v>
      </c>
      <c r="G111" s="324">
        <v>10.256399999999999</v>
      </c>
      <c r="H111" s="325"/>
      <c r="I111" s="325"/>
      <c r="J111" s="348">
        <v>10.8</v>
      </c>
      <c r="K111" s="348"/>
      <c r="L111" s="349" t="s">
        <v>6479</v>
      </c>
      <c r="M111" s="350">
        <v>42491</v>
      </c>
      <c r="N111" s="350">
        <v>43312</v>
      </c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7"/>
      <c r="AD111" s="347"/>
      <c r="AE111" s="347"/>
    </row>
    <row r="112" spans="1:31" s="304" customFormat="1" ht="18.75" customHeight="1">
      <c r="A112" s="320" t="s">
        <v>6482</v>
      </c>
      <c r="B112" s="321" t="s">
        <v>6483</v>
      </c>
      <c r="C112" s="321" t="s">
        <v>6484</v>
      </c>
      <c r="D112" s="321">
        <v>180</v>
      </c>
      <c r="E112" s="322">
        <v>12</v>
      </c>
      <c r="F112" s="323">
        <v>15</v>
      </c>
      <c r="G112" s="324">
        <v>12.820499999999999</v>
      </c>
      <c r="H112" s="325"/>
      <c r="I112" s="325"/>
      <c r="J112" s="348">
        <v>13.5</v>
      </c>
      <c r="K112" s="348"/>
      <c r="L112" s="349" t="s">
        <v>6479</v>
      </c>
      <c r="M112" s="350">
        <v>42491</v>
      </c>
      <c r="N112" s="350">
        <v>43312</v>
      </c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7"/>
      <c r="AD112" s="347"/>
      <c r="AE112" s="347"/>
    </row>
    <row r="113" spans="1:31" s="304" customFormat="1" ht="18.75" customHeight="1">
      <c r="A113" s="320" t="s">
        <v>6485</v>
      </c>
      <c r="B113" s="321" t="s">
        <v>6470</v>
      </c>
      <c r="C113" s="321" t="s">
        <v>1635</v>
      </c>
      <c r="D113" s="321">
        <v>20</v>
      </c>
      <c r="E113" s="322">
        <v>15</v>
      </c>
      <c r="F113" s="323">
        <v>17</v>
      </c>
      <c r="G113" s="324">
        <v>14.5299</v>
      </c>
      <c r="H113" s="325"/>
      <c r="I113" s="325"/>
      <c r="J113" s="348">
        <v>15.3</v>
      </c>
      <c r="K113" s="348"/>
      <c r="L113" s="352" t="s">
        <v>6471</v>
      </c>
      <c r="M113" s="350">
        <v>42491</v>
      </c>
      <c r="N113" s="350">
        <v>43312</v>
      </c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7"/>
      <c r="AD113" s="347"/>
      <c r="AE113" s="347"/>
    </row>
    <row r="114" spans="1:31" ht="18.75" customHeight="1">
      <c r="A114" s="320" t="s">
        <v>6486</v>
      </c>
      <c r="B114" s="321" t="s">
        <v>6470</v>
      </c>
      <c r="C114" s="321" t="s">
        <v>6487</v>
      </c>
      <c r="D114" s="321">
        <v>150</v>
      </c>
      <c r="E114" s="322">
        <v>2300</v>
      </c>
      <c r="F114" s="323">
        <v>2600</v>
      </c>
      <c r="G114" s="324">
        <v>14.8148</v>
      </c>
      <c r="H114" s="325">
        <v>290</v>
      </c>
      <c r="I114" s="325">
        <v>260</v>
      </c>
      <c r="J114" s="348">
        <v>2340</v>
      </c>
      <c r="K114" s="348">
        <v>264</v>
      </c>
      <c r="L114" s="347"/>
      <c r="M114" s="350">
        <v>42491</v>
      </c>
      <c r="N114" s="350">
        <v>43312</v>
      </c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</row>
    <row r="115" spans="1:31" s="304" customFormat="1" ht="18.75" customHeight="1">
      <c r="A115" s="320" t="s">
        <v>6488</v>
      </c>
      <c r="B115" s="321" t="s">
        <v>6489</v>
      </c>
      <c r="C115" s="321">
        <v>0</v>
      </c>
      <c r="D115" s="321">
        <v>130</v>
      </c>
      <c r="E115" s="322">
        <v>1700</v>
      </c>
      <c r="F115" s="323">
        <v>2000</v>
      </c>
      <c r="G115" s="324">
        <v>13.1492</v>
      </c>
      <c r="H115" s="325">
        <v>230</v>
      </c>
      <c r="I115" s="325">
        <v>200</v>
      </c>
      <c r="J115" s="348">
        <v>1800</v>
      </c>
      <c r="K115" s="348">
        <v>210</v>
      </c>
      <c r="L115" s="347"/>
      <c r="M115" s="350">
        <v>42491</v>
      </c>
      <c r="N115" s="350">
        <v>43312</v>
      </c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7"/>
      <c r="AD115" s="347"/>
      <c r="AE115" s="347"/>
    </row>
    <row r="116" spans="1:31" ht="18.75" customHeight="1">
      <c r="A116" s="320" t="s">
        <v>1632</v>
      </c>
      <c r="B116" s="321" t="s">
        <v>6490</v>
      </c>
      <c r="C116" s="321" t="s">
        <v>6491</v>
      </c>
      <c r="D116" s="321">
        <v>130</v>
      </c>
      <c r="E116" s="322">
        <v>1700</v>
      </c>
      <c r="F116" s="323">
        <v>2000</v>
      </c>
      <c r="G116" s="324">
        <v>13.1492</v>
      </c>
      <c r="H116" s="325">
        <v>230</v>
      </c>
      <c r="I116" s="325">
        <v>200</v>
      </c>
      <c r="J116" s="348">
        <v>1800</v>
      </c>
      <c r="K116" s="348">
        <v>210</v>
      </c>
      <c r="L116" s="347"/>
      <c r="M116" s="350">
        <v>42491</v>
      </c>
      <c r="N116" s="350">
        <v>43312</v>
      </c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</row>
    <row r="117" spans="1:31" ht="18.75" customHeight="1">
      <c r="A117" s="339" t="s">
        <v>6492</v>
      </c>
      <c r="B117" s="340" t="s">
        <v>6493</v>
      </c>
      <c r="C117" s="340" t="s">
        <v>6494</v>
      </c>
      <c r="D117" s="340">
        <v>130</v>
      </c>
      <c r="E117" s="341">
        <v>1900</v>
      </c>
      <c r="F117" s="342">
        <v>2200</v>
      </c>
      <c r="G117" s="324">
        <v>14.4642</v>
      </c>
      <c r="H117" s="325">
        <v>250</v>
      </c>
      <c r="I117" s="325">
        <v>220</v>
      </c>
      <c r="J117" s="348">
        <v>1980</v>
      </c>
      <c r="K117" s="348">
        <v>228</v>
      </c>
      <c r="L117" s="347"/>
      <c r="M117" s="350">
        <v>42491</v>
      </c>
      <c r="N117" s="350">
        <v>43312</v>
      </c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</row>
    <row r="118" spans="1:31" ht="18.75" customHeight="1">
      <c r="A118" s="339" t="s">
        <v>6495</v>
      </c>
      <c r="B118" s="340" t="s">
        <v>6470</v>
      </c>
      <c r="C118" s="340" t="s">
        <v>6496</v>
      </c>
      <c r="D118" s="340">
        <v>200</v>
      </c>
      <c r="E118" s="341">
        <v>3800</v>
      </c>
      <c r="F118" s="342">
        <v>4400</v>
      </c>
      <c r="G118" s="324">
        <v>18.8034</v>
      </c>
      <c r="H118" s="325">
        <v>470</v>
      </c>
      <c r="I118" s="325">
        <v>410</v>
      </c>
      <c r="J118" s="348">
        <v>3960</v>
      </c>
      <c r="K118" s="348">
        <v>426</v>
      </c>
      <c r="L118" s="347"/>
      <c r="M118" s="350">
        <v>42491</v>
      </c>
      <c r="N118" s="350">
        <v>43312</v>
      </c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7"/>
      <c r="AD118" s="347"/>
      <c r="AE118" s="347"/>
    </row>
    <row r="119" spans="1:31" ht="18.75" customHeight="1">
      <c r="A119" s="320" t="s">
        <v>6497</v>
      </c>
      <c r="B119" s="321" t="s">
        <v>6498</v>
      </c>
      <c r="C119" s="321" t="s">
        <v>6499</v>
      </c>
      <c r="D119" s="321">
        <v>25</v>
      </c>
      <c r="E119" s="322">
        <v>6.07</v>
      </c>
      <c r="F119" s="323">
        <v>7.12</v>
      </c>
      <c r="G119" s="324">
        <v>6.0854999999999997</v>
      </c>
      <c r="H119" s="325">
        <v>30.71</v>
      </c>
      <c r="I119" s="325">
        <v>30.61</v>
      </c>
      <c r="J119" s="348">
        <v>6.41</v>
      </c>
      <c r="K119" s="348">
        <v>30.64</v>
      </c>
      <c r="L119" s="347"/>
      <c r="M119" s="350">
        <v>42491</v>
      </c>
      <c r="N119" s="350">
        <v>43312</v>
      </c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</row>
    <row r="120" spans="1:31" ht="18.75" customHeight="1">
      <c r="A120" s="320" t="s">
        <v>6500</v>
      </c>
      <c r="B120" s="321" t="s">
        <v>6498</v>
      </c>
      <c r="C120" s="321" t="s">
        <v>6501</v>
      </c>
      <c r="D120" s="321">
        <v>25</v>
      </c>
      <c r="E120" s="322">
        <v>8.02</v>
      </c>
      <c r="F120" s="323">
        <v>9.41</v>
      </c>
      <c r="G120" s="324">
        <v>8.0427</v>
      </c>
      <c r="H120" s="325">
        <v>30.94</v>
      </c>
      <c r="I120" s="325">
        <v>30.8</v>
      </c>
      <c r="J120" s="348">
        <v>8.4700000000000006</v>
      </c>
      <c r="K120" s="348">
        <v>30.85</v>
      </c>
      <c r="L120" s="347"/>
      <c r="M120" s="350">
        <v>42491</v>
      </c>
      <c r="N120" s="350">
        <v>43312</v>
      </c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7"/>
      <c r="AD120" s="347"/>
      <c r="AE120" s="347"/>
    </row>
    <row r="121" spans="1:31" ht="18.75" customHeight="1">
      <c r="A121" s="320" t="s">
        <v>6502</v>
      </c>
      <c r="B121" s="321" t="s">
        <v>6503</v>
      </c>
      <c r="C121" s="321" t="s">
        <v>6504</v>
      </c>
      <c r="D121" s="321">
        <v>180</v>
      </c>
      <c r="E121" s="322">
        <v>1300</v>
      </c>
      <c r="F121" s="323">
        <v>1600</v>
      </c>
      <c r="G121" s="324">
        <v>7.5972999999999997</v>
      </c>
      <c r="H121" s="325">
        <v>190</v>
      </c>
      <c r="I121" s="325">
        <v>160</v>
      </c>
      <c r="J121" s="348">
        <v>1440</v>
      </c>
      <c r="K121" s="348">
        <v>174</v>
      </c>
      <c r="L121" s="347"/>
      <c r="M121" s="350">
        <v>42491</v>
      </c>
      <c r="N121" s="350">
        <v>43312</v>
      </c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7"/>
      <c r="AD121" s="347"/>
      <c r="AE121" s="347"/>
    </row>
    <row r="122" spans="1:31" ht="18.75" customHeight="1">
      <c r="A122" s="320" t="s">
        <v>6505</v>
      </c>
      <c r="B122" s="321" t="s">
        <v>6503</v>
      </c>
      <c r="C122" s="321" t="s">
        <v>6506</v>
      </c>
      <c r="D122" s="321">
        <v>200</v>
      </c>
      <c r="E122" s="322">
        <v>2900</v>
      </c>
      <c r="F122" s="323">
        <v>3300</v>
      </c>
      <c r="G122" s="324">
        <v>14.102600000000001</v>
      </c>
      <c r="H122" s="325">
        <v>360</v>
      </c>
      <c r="I122" s="325">
        <v>320</v>
      </c>
      <c r="J122" s="348">
        <v>2970</v>
      </c>
      <c r="K122" s="348">
        <v>327</v>
      </c>
      <c r="L122" s="347"/>
      <c r="M122" s="350">
        <v>42491</v>
      </c>
      <c r="N122" s="350">
        <v>43312</v>
      </c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7"/>
      <c r="AD122" s="347"/>
      <c r="AE122" s="347"/>
    </row>
    <row r="123" spans="1:31" ht="36" customHeight="1">
      <c r="A123" s="320" t="s">
        <v>419</v>
      </c>
      <c r="B123" s="321" t="s">
        <v>6507</v>
      </c>
      <c r="C123" s="321" t="s">
        <v>418</v>
      </c>
      <c r="D123" s="321">
        <v>170</v>
      </c>
      <c r="E123" s="322">
        <v>2500</v>
      </c>
      <c r="F123" s="323">
        <v>2900</v>
      </c>
      <c r="G123" s="324">
        <v>14.5802</v>
      </c>
      <c r="H123" s="325">
        <v>320</v>
      </c>
      <c r="I123" s="325">
        <v>280</v>
      </c>
      <c r="J123" s="348">
        <v>2610</v>
      </c>
      <c r="K123" s="348">
        <v>291</v>
      </c>
      <c r="L123" s="347"/>
      <c r="M123" s="350">
        <v>42491</v>
      </c>
      <c r="N123" s="350">
        <v>43312</v>
      </c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7"/>
      <c r="AD123" s="347"/>
      <c r="AE123" s="347"/>
    </row>
    <row r="124" spans="1:31" ht="18.75" customHeight="1">
      <c r="A124" s="320" t="s">
        <v>413</v>
      </c>
      <c r="B124" s="321" t="s">
        <v>6507</v>
      </c>
      <c r="C124" s="321" t="s">
        <v>412</v>
      </c>
      <c r="D124" s="321">
        <v>170</v>
      </c>
      <c r="E124" s="322">
        <v>2100</v>
      </c>
      <c r="F124" s="323">
        <v>2500</v>
      </c>
      <c r="G124" s="324">
        <v>12.569100000000001</v>
      </c>
      <c r="H124" s="325">
        <v>280</v>
      </c>
      <c r="I124" s="325">
        <v>240</v>
      </c>
      <c r="J124" s="348">
        <v>2250</v>
      </c>
      <c r="K124" s="348">
        <v>255</v>
      </c>
      <c r="L124" s="347"/>
      <c r="M124" s="350">
        <v>42491</v>
      </c>
      <c r="N124" s="350">
        <v>43312</v>
      </c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7"/>
      <c r="AD124" s="347"/>
      <c r="AE124" s="347"/>
    </row>
    <row r="125" spans="1:31" ht="18.75" customHeight="1">
      <c r="A125" s="320" t="s">
        <v>6508</v>
      </c>
      <c r="B125" s="321" t="s">
        <v>6507</v>
      </c>
      <c r="C125" s="321" t="s">
        <v>6509</v>
      </c>
      <c r="D125" s="321">
        <v>170</v>
      </c>
      <c r="E125" s="322">
        <v>2200</v>
      </c>
      <c r="F125" s="323">
        <v>2600</v>
      </c>
      <c r="G125" s="324">
        <v>13.071899999999999</v>
      </c>
      <c r="H125" s="325">
        <v>290</v>
      </c>
      <c r="I125" s="325">
        <v>250</v>
      </c>
      <c r="J125" s="348">
        <v>2340</v>
      </c>
      <c r="K125" s="348">
        <v>264</v>
      </c>
      <c r="L125" s="347"/>
      <c r="M125" s="350">
        <v>42491</v>
      </c>
      <c r="N125" s="350">
        <v>43312</v>
      </c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7"/>
      <c r="AD125" s="347"/>
      <c r="AE125" s="347"/>
    </row>
    <row r="126" spans="1:31" s="304" customFormat="1" ht="24.75" customHeight="1">
      <c r="A126" s="320" t="s">
        <v>727</v>
      </c>
      <c r="B126" s="321" t="s">
        <v>6503</v>
      </c>
      <c r="C126" s="321" t="s">
        <v>726</v>
      </c>
      <c r="D126" s="321">
        <v>170</v>
      </c>
      <c r="E126" s="322">
        <v>5300</v>
      </c>
      <c r="F126" s="323">
        <v>5800</v>
      </c>
      <c r="G126" s="324">
        <v>29.160399999999999</v>
      </c>
      <c r="H126" s="325">
        <v>610</v>
      </c>
      <c r="I126" s="325">
        <v>560</v>
      </c>
      <c r="J126" s="348">
        <v>5220</v>
      </c>
      <c r="K126" s="348">
        <v>552</v>
      </c>
      <c r="L126" s="347"/>
      <c r="M126" s="350">
        <v>42491</v>
      </c>
      <c r="N126" s="350">
        <v>43312</v>
      </c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7"/>
      <c r="AD126" s="347"/>
      <c r="AE126" s="347"/>
    </row>
    <row r="127" spans="1:31" s="304" customFormat="1" ht="39" customHeight="1">
      <c r="A127" s="320" t="s">
        <v>6510</v>
      </c>
      <c r="B127" s="321" t="s">
        <v>6511</v>
      </c>
      <c r="C127" s="321" t="s">
        <v>6512</v>
      </c>
      <c r="D127" s="321">
        <v>140</v>
      </c>
      <c r="E127" s="322">
        <v>4450</v>
      </c>
      <c r="F127" s="323">
        <v>5100</v>
      </c>
      <c r="G127" s="324">
        <v>31.1355</v>
      </c>
      <c r="H127" s="325">
        <v>540</v>
      </c>
      <c r="I127" s="325">
        <v>475</v>
      </c>
      <c r="J127" s="348">
        <v>4590</v>
      </c>
      <c r="K127" s="348">
        <v>489</v>
      </c>
      <c r="L127" s="347"/>
      <c r="M127" s="350">
        <v>42491</v>
      </c>
      <c r="N127" s="350">
        <v>43312</v>
      </c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7"/>
      <c r="AD127" s="347"/>
      <c r="AE127" s="347"/>
    </row>
    <row r="128" spans="1:31" s="304" customFormat="1" ht="18.75" customHeight="1">
      <c r="A128" s="320" t="s">
        <v>6513</v>
      </c>
      <c r="B128" s="321" t="s">
        <v>6514</v>
      </c>
      <c r="C128" s="321" t="s">
        <v>6515</v>
      </c>
      <c r="D128" s="321">
        <v>140</v>
      </c>
      <c r="E128" s="322">
        <v>3500</v>
      </c>
      <c r="F128" s="323">
        <v>4100</v>
      </c>
      <c r="G128" s="324">
        <v>25.0305</v>
      </c>
      <c r="H128" s="325">
        <v>440</v>
      </c>
      <c r="I128" s="325">
        <v>380</v>
      </c>
      <c r="J128" s="348">
        <v>3690</v>
      </c>
      <c r="K128" s="348">
        <v>399</v>
      </c>
      <c r="L128" s="347"/>
      <c r="M128" s="350">
        <v>42491</v>
      </c>
      <c r="N128" s="350">
        <v>43312</v>
      </c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7"/>
      <c r="AD128" s="347"/>
      <c r="AE128" s="347"/>
    </row>
    <row r="129" spans="1:31" s="304" customFormat="1" ht="18.75" customHeight="1">
      <c r="A129" s="320" t="s">
        <v>1420</v>
      </c>
      <c r="B129" s="321" t="s">
        <v>6507</v>
      </c>
      <c r="C129" s="321" t="s">
        <v>1419</v>
      </c>
      <c r="D129" s="321">
        <v>160</v>
      </c>
      <c r="E129" s="322">
        <v>1900</v>
      </c>
      <c r="F129" s="323">
        <v>2200</v>
      </c>
      <c r="G129" s="324">
        <v>11.7521</v>
      </c>
      <c r="H129" s="325">
        <v>250</v>
      </c>
      <c r="I129" s="325">
        <v>220</v>
      </c>
      <c r="J129" s="348">
        <v>1980</v>
      </c>
      <c r="K129" s="348">
        <v>228</v>
      </c>
      <c r="L129" s="349" t="s">
        <v>6479</v>
      </c>
      <c r="M129" s="350">
        <v>42491</v>
      </c>
      <c r="N129" s="350">
        <v>43312</v>
      </c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7"/>
      <c r="AD129" s="347"/>
      <c r="AE129" s="347"/>
    </row>
    <row r="130" spans="1:31" ht="18.75" customHeight="1">
      <c r="A130" s="320" t="s">
        <v>6516</v>
      </c>
      <c r="B130" s="321" t="s">
        <v>6517</v>
      </c>
      <c r="C130" s="321" t="s">
        <v>6518</v>
      </c>
      <c r="D130" s="321">
        <v>140</v>
      </c>
      <c r="E130" s="322">
        <v>2600</v>
      </c>
      <c r="F130" s="323">
        <v>3000</v>
      </c>
      <c r="G130" s="324">
        <v>18.315000000000001</v>
      </c>
      <c r="H130" s="325">
        <v>330</v>
      </c>
      <c r="I130" s="325">
        <v>290</v>
      </c>
      <c r="J130" s="348">
        <v>2700</v>
      </c>
      <c r="K130" s="348">
        <v>300</v>
      </c>
      <c r="L130" s="347"/>
      <c r="M130" s="350">
        <v>42491</v>
      </c>
      <c r="N130" s="350">
        <v>43312</v>
      </c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7"/>
      <c r="AD130" s="347"/>
      <c r="AE130" s="347"/>
    </row>
    <row r="131" spans="1:31" s="304" customFormat="1" ht="18.75" customHeight="1">
      <c r="A131" s="339" t="s">
        <v>6519</v>
      </c>
      <c r="B131" s="340" t="s">
        <v>6511</v>
      </c>
      <c r="C131" s="340" t="s">
        <v>6520</v>
      </c>
      <c r="D131" s="340">
        <v>140</v>
      </c>
      <c r="E131" s="341">
        <v>2700</v>
      </c>
      <c r="F131" s="342">
        <v>3200</v>
      </c>
      <c r="G131" s="324">
        <v>19.536000000000001</v>
      </c>
      <c r="H131" s="325">
        <v>350</v>
      </c>
      <c r="I131" s="325">
        <v>300</v>
      </c>
      <c r="J131" s="348">
        <v>2880</v>
      </c>
      <c r="K131" s="348">
        <v>318</v>
      </c>
      <c r="L131" s="347"/>
      <c r="M131" s="350">
        <v>42491</v>
      </c>
      <c r="N131" s="350">
        <v>43312</v>
      </c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7"/>
      <c r="AD131" s="347"/>
      <c r="AE131" s="347"/>
    </row>
    <row r="132" spans="1:31" ht="18.75" customHeight="1">
      <c r="A132" s="320" t="s">
        <v>190</v>
      </c>
      <c r="B132" s="321" t="s">
        <v>282</v>
      </c>
      <c r="C132" s="321" t="s">
        <v>188</v>
      </c>
      <c r="D132" s="321">
        <v>170</v>
      </c>
      <c r="E132" s="322">
        <v>2100</v>
      </c>
      <c r="F132" s="323">
        <v>2400</v>
      </c>
      <c r="G132" s="324">
        <v>12.0664</v>
      </c>
      <c r="H132" s="325">
        <v>270</v>
      </c>
      <c r="I132" s="325">
        <v>240</v>
      </c>
      <c r="J132" s="348">
        <v>2160</v>
      </c>
      <c r="K132" s="348">
        <v>246</v>
      </c>
      <c r="L132" s="347"/>
      <c r="M132" s="350">
        <v>42491</v>
      </c>
      <c r="N132" s="350">
        <v>43312</v>
      </c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7"/>
      <c r="AD132" s="347"/>
      <c r="AE132" s="347"/>
    </row>
    <row r="133" spans="1:31" s="304" customFormat="1" ht="18.75" customHeight="1">
      <c r="A133" s="320" t="s">
        <v>6521</v>
      </c>
      <c r="B133" s="321" t="s">
        <v>282</v>
      </c>
      <c r="C133" s="321" t="s">
        <v>188</v>
      </c>
      <c r="D133" s="321">
        <v>170</v>
      </c>
      <c r="E133" s="322">
        <v>2500</v>
      </c>
      <c r="F133" s="323">
        <v>2900</v>
      </c>
      <c r="G133" s="324">
        <v>14.5802</v>
      </c>
      <c r="H133" s="325">
        <v>320</v>
      </c>
      <c r="I133" s="325">
        <v>280</v>
      </c>
      <c r="J133" s="348">
        <v>2610</v>
      </c>
      <c r="K133" s="348">
        <v>291</v>
      </c>
      <c r="L133" s="347"/>
      <c r="M133" s="350">
        <v>42491</v>
      </c>
      <c r="N133" s="350">
        <v>43312</v>
      </c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7"/>
      <c r="AD133" s="347"/>
      <c r="AE133" s="347"/>
    </row>
    <row r="134" spans="1:31" s="304" customFormat="1" ht="36.75" customHeight="1">
      <c r="A134" s="320" t="s">
        <v>285</v>
      </c>
      <c r="B134" s="321" t="s">
        <v>269</v>
      </c>
      <c r="C134" s="321" t="s">
        <v>284</v>
      </c>
      <c r="D134" s="321">
        <v>170</v>
      </c>
      <c r="E134" s="322">
        <v>2000</v>
      </c>
      <c r="F134" s="323">
        <v>2200</v>
      </c>
      <c r="G134" s="324">
        <v>11.0608</v>
      </c>
      <c r="H134" s="325">
        <v>250</v>
      </c>
      <c r="I134" s="325">
        <v>230</v>
      </c>
      <c r="J134" s="348">
        <v>1980</v>
      </c>
      <c r="K134" s="348">
        <v>228</v>
      </c>
      <c r="L134" s="347"/>
      <c r="M134" s="350">
        <v>42491</v>
      </c>
      <c r="N134" s="350">
        <v>43312</v>
      </c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7"/>
      <c r="AD134" s="347"/>
      <c r="AE134" s="347"/>
    </row>
    <row r="135" spans="1:31" s="304" customFormat="1" ht="18.75" customHeight="1">
      <c r="A135" s="320" t="s">
        <v>271</v>
      </c>
      <c r="B135" s="321" t="s">
        <v>269</v>
      </c>
      <c r="C135" s="321" t="s">
        <v>270</v>
      </c>
      <c r="D135" s="321">
        <v>170</v>
      </c>
      <c r="E135" s="322">
        <v>2050</v>
      </c>
      <c r="F135" s="323">
        <v>2300</v>
      </c>
      <c r="G135" s="324">
        <v>11.563599999999999</v>
      </c>
      <c r="H135" s="325">
        <v>260</v>
      </c>
      <c r="I135" s="325">
        <v>235</v>
      </c>
      <c r="J135" s="348">
        <v>2070</v>
      </c>
      <c r="K135" s="348">
        <v>237</v>
      </c>
      <c r="L135" s="347"/>
      <c r="M135" s="350">
        <v>42491</v>
      </c>
      <c r="N135" s="350">
        <v>43312</v>
      </c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7"/>
      <c r="AD135" s="347"/>
      <c r="AE135" s="347"/>
    </row>
    <row r="136" spans="1:31" s="304" customFormat="1" ht="18.75" customHeight="1">
      <c r="A136" s="320" t="s">
        <v>1126</v>
      </c>
      <c r="B136" s="321" t="s">
        <v>269</v>
      </c>
      <c r="C136" s="321" t="s">
        <v>188</v>
      </c>
      <c r="D136" s="321">
        <v>170</v>
      </c>
      <c r="E136" s="322">
        <v>2050</v>
      </c>
      <c r="F136" s="323">
        <v>2300</v>
      </c>
      <c r="G136" s="324">
        <v>11.563599999999999</v>
      </c>
      <c r="H136" s="325">
        <v>260</v>
      </c>
      <c r="I136" s="325">
        <v>235</v>
      </c>
      <c r="J136" s="348">
        <v>2070</v>
      </c>
      <c r="K136" s="348">
        <v>237</v>
      </c>
      <c r="L136" s="347"/>
      <c r="M136" s="350">
        <v>42491</v>
      </c>
      <c r="N136" s="350">
        <v>43312</v>
      </c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7"/>
      <c r="AD136" s="347"/>
      <c r="AE136" s="347"/>
    </row>
    <row r="137" spans="1:31" ht="18.75" customHeight="1">
      <c r="A137" s="320" t="s">
        <v>6522</v>
      </c>
      <c r="B137" s="321" t="s">
        <v>269</v>
      </c>
      <c r="C137" s="321" t="s">
        <v>6523</v>
      </c>
      <c r="D137" s="321">
        <v>170</v>
      </c>
      <c r="E137" s="322">
        <v>2050</v>
      </c>
      <c r="F137" s="323">
        <v>2300</v>
      </c>
      <c r="G137" s="324">
        <v>11.563599999999999</v>
      </c>
      <c r="H137" s="325">
        <v>260</v>
      </c>
      <c r="I137" s="325">
        <v>235</v>
      </c>
      <c r="J137" s="348">
        <v>2070</v>
      </c>
      <c r="K137" s="348">
        <v>237</v>
      </c>
      <c r="L137" s="347"/>
      <c r="M137" s="350">
        <v>42491</v>
      </c>
      <c r="N137" s="350">
        <v>43312</v>
      </c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7"/>
      <c r="AD137" s="347"/>
      <c r="AE137" s="347"/>
    </row>
    <row r="138" spans="1:31" ht="18.75" customHeight="1">
      <c r="A138" s="320" t="s">
        <v>6524</v>
      </c>
      <c r="B138" s="321" t="s">
        <v>6525</v>
      </c>
      <c r="C138" s="321" t="s">
        <v>6523</v>
      </c>
      <c r="D138" s="321">
        <v>170</v>
      </c>
      <c r="E138" s="322">
        <v>2200</v>
      </c>
      <c r="F138" s="323">
        <v>2500</v>
      </c>
      <c r="G138" s="324">
        <v>12.569100000000001</v>
      </c>
      <c r="H138" s="325">
        <v>280</v>
      </c>
      <c r="I138" s="325">
        <v>250</v>
      </c>
      <c r="J138" s="348">
        <v>2250</v>
      </c>
      <c r="K138" s="348">
        <v>255</v>
      </c>
      <c r="L138" s="347"/>
      <c r="M138" s="350">
        <v>42491</v>
      </c>
      <c r="N138" s="350">
        <v>43312</v>
      </c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7"/>
      <c r="AD138" s="347"/>
      <c r="AE138" s="347"/>
    </row>
    <row r="139" spans="1:31" s="304" customFormat="1" ht="18.75" customHeight="1">
      <c r="A139" s="320" t="s">
        <v>6526</v>
      </c>
      <c r="B139" s="321" t="s">
        <v>6525</v>
      </c>
      <c r="C139" s="321" t="s">
        <v>6527</v>
      </c>
      <c r="D139" s="321">
        <v>170</v>
      </c>
      <c r="E139" s="322">
        <v>2200</v>
      </c>
      <c r="F139" s="323">
        <v>2500</v>
      </c>
      <c r="G139" s="324">
        <v>12.569100000000001</v>
      </c>
      <c r="H139" s="325">
        <v>280</v>
      </c>
      <c r="I139" s="325">
        <v>250</v>
      </c>
      <c r="J139" s="348">
        <v>2250</v>
      </c>
      <c r="K139" s="348">
        <v>255</v>
      </c>
      <c r="L139" s="347"/>
      <c r="M139" s="350">
        <v>42491</v>
      </c>
      <c r="N139" s="350">
        <v>43312</v>
      </c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7"/>
      <c r="AD139" s="347"/>
      <c r="AE139" s="347"/>
    </row>
    <row r="140" spans="1:31" s="304" customFormat="1" ht="39.75" customHeight="1">
      <c r="A140" s="320" t="s">
        <v>6528</v>
      </c>
      <c r="B140" s="321" t="s">
        <v>6525</v>
      </c>
      <c r="C140" s="321" t="s">
        <v>6529</v>
      </c>
      <c r="D140" s="321">
        <v>170</v>
      </c>
      <c r="E140" s="322">
        <v>2300</v>
      </c>
      <c r="F140" s="323">
        <v>2600</v>
      </c>
      <c r="G140" s="324">
        <v>13.071899999999999</v>
      </c>
      <c r="H140" s="325">
        <v>290</v>
      </c>
      <c r="I140" s="325">
        <v>260</v>
      </c>
      <c r="J140" s="348">
        <v>2340</v>
      </c>
      <c r="K140" s="348">
        <v>264</v>
      </c>
      <c r="L140" s="347"/>
      <c r="M140" s="350">
        <v>42491</v>
      </c>
      <c r="N140" s="350">
        <v>43312</v>
      </c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7"/>
      <c r="AD140" s="347"/>
      <c r="AE140" s="347"/>
    </row>
    <row r="141" spans="1:31" ht="18.75" customHeight="1">
      <c r="A141" s="320" t="s">
        <v>6530</v>
      </c>
      <c r="B141" s="321" t="s">
        <v>6525</v>
      </c>
      <c r="C141" s="321" t="s">
        <v>6531</v>
      </c>
      <c r="D141" s="321">
        <v>170</v>
      </c>
      <c r="E141" s="322">
        <v>2300</v>
      </c>
      <c r="F141" s="323">
        <v>2600</v>
      </c>
      <c r="G141" s="324">
        <v>13.071899999999999</v>
      </c>
      <c r="H141" s="325">
        <v>290</v>
      </c>
      <c r="I141" s="325">
        <v>260</v>
      </c>
      <c r="J141" s="348">
        <v>2340</v>
      </c>
      <c r="K141" s="348">
        <v>264</v>
      </c>
      <c r="L141" s="347"/>
      <c r="M141" s="350">
        <v>42491</v>
      </c>
      <c r="N141" s="350">
        <v>43312</v>
      </c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7"/>
      <c r="AD141" s="347"/>
      <c r="AE141" s="347"/>
    </row>
    <row r="142" spans="1:31" s="304" customFormat="1" ht="18.75" customHeight="1">
      <c r="A142" s="320" t="s">
        <v>6532</v>
      </c>
      <c r="B142" s="321" t="s">
        <v>6533</v>
      </c>
      <c r="C142" s="321">
        <v>1500</v>
      </c>
      <c r="D142" s="321">
        <v>170</v>
      </c>
      <c r="E142" s="322">
        <v>2200</v>
      </c>
      <c r="F142" s="323">
        <v>2600</v>
      </c>
      <c r="G142" s="324">
        <v>13.071899999999999</v>
      </c>
      <c r="H142" s="325">
        <v>290</v>
      </c>
      <c r="I142" s="325">
        <v>250</v>
      </c>
      <c r="J142" s="348">
        <v>2340</v>
      </c>
      <c r="K142" s="348">
        <v>264</v>
      </c>
      <c r="L142" s="347"/>
      <c r="M142" s="350">
        <v>42491</v>
      </c>
      <c r="N142" s="350">
        <v>43312</v>
      </c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7"/>
      <c r="AD142" s="347"/>
      <c r="AE142" s="347"/>
    </row>
    <row r="143" spans="1:31" s="304" customFormat="1" ht="18.75" customHeight="1">
      <c r="A143" s="320" t="s">
        <v>200</v>
      </c>
      <c r="B143" s="321" t="s">
        <v>6534</v>
      </c>
      <c r="C143" s="321" t="s">
        <v>199</v>
      </c>
      <c r="D143" s="321">
        <v>15</v>
      </c>
      <c r="E143" s="322">
        <v>250</v>
      </c>
      <c r="F143" s="323">
        <v>340</v>
      </c>
      <c r="G143" s="324">
        <v>19.373200000000001</v>
      </c>
      <c r="H143" s="325"/>
      <c r="I143" s="325"/>
      <c r="J143" s="348"/>
      <c r="K143" s="348"/>
      <c r="L143" s="347"/>
      <c r="M143" s="350">
        <v>42491</v>
      </c>
      <c r="N143" s="350">
        <v>43312</v>
      </c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7"/>
      <c r="AD143" s="347"/>
      <c r="AE143" s="347"/>
    </row>
    <row r="144" spans="1:31" s="304" customFormat="1" ht="18.75" customHeight="1">
      <c r="A144" s="320" t="s">
        <v>6535</v>
      </c>
      <c r="B144" s="321" t="s">
        <v>6536</v>
      </c>
      <c r="C144" s="321" t="s">
        <v>6537</v>
      </c>
      <c r="D144" s="321">
        <v>15</v>
      </c>
      <c r="E144" s="322">
        <v>250</v>
      </c>
      <c r="F144" s="323">
        <v>340</v>
      </c>
      <c r="G144" s="324">
        <v>19.373200000000001</v>
      </c>
      <c r="H144" s="325"/>
      <c r="I144" s="325"/>
      <c r="J144" s="348"/>
      <c r="K144" s="348"/>
      <c r="L144" s="347"/>
      <c r="M144" s="350">
        <v>42491</v>
      </c>
      <c r="N144" s="350">
        <v>43312</v>
      </c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  <c r="AE144" s="347"/>
    </row>
    <row r="145" spans="1:31" s="304" customFormat="1" ht="33" customHeight="1">
      <c r="A145" s="320" t="s">
        <v>6538</v>
      </c>
      <c r="B145" s="321" t="s">
        <v>6536</v>
      </c>
      <c r="C145" s="321" t="s">
        <v>6539</v>
      </c>
      <c r="D145" s="321">
        <v>15</v>
      </c>
      <c r="E145" s="322">
        <v>250</v>
      </c>
      <c r="F145" s="323">
        <v>340</v>
      </c>
      <c r="G145" s="324">
        <v>19.373200000000001</v>
      </c>
      <c r="H145" s="325"/>
      <c r="I145" s="325"/>
      <c r="J145" s="348"/>
      <c r="K145" s="348"/>
      <c r="L145" s="347"/>
      <c r="M145" s="350">
        <v>42491</v>
      </c>
      <c r="N145" s="350">
        <v>43312</v>
      </c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  <c r="AE145" s="347"/>
    </row>
    <row r="146" spans="1:31" s="304" customFormat="1" ht="18.75" customHeight="1">
      <c r="A146" s="320" t="s">
        <v>6540</v>
      </c>
      <c r="B146" s="321" t="s">
        <v>6534</v>
      </c>
      <c r="C146" s="321" t="s">
        <v>6541</v>
      </c>
      <c r="D146" s="321">
        <v>15</v>
      </c>
      <c r="E146" s="322">
        <v>250</v>
      </c>
      <c r="F146" s="323">
        <v>340</v>
      </c>
      <c r="G146" s="324">
        <v>19.373200000000001</v>
      </c>
      <c r="H146" s="325"/>
      <c r="I146" s="325"/>
      <c r="J146" s="348"/>
      <c r="K146" s="348"/>
      <c r="L146" s="347"/>
      <c r="M146" s="350">
        <v>42491</v>
      </c>
      <c r="N146" s="350">
        <v>43312</v>
      </c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  <c r="AE146" s="347"/>
    </row>
    <row r="147" spans="1:31" s="304" customFormat="1" ht="18.75" customHeight="1">
      <c r="A147" s="320" t="s">
        <v>6542</v>
      </c>
      <c r="B147" s="321" t="s">
        <v>6543</v>
      </c>
      <c r="C147" s="321" t="s">
        <v>6544</v>
      </c>
      <c r="D147" s="321">
        <v>15</v>
      </c>
      <c r="E147" s="322">
        <v>750</v>
      </c>
      <c r="F147" s="323">
        <v>900</v>
      </c>
      <c r="G147" s="324">
        <v>51.2821</v>
      </c>
      <c r="H147" s="325"/>
      <c r="I147" s="325"/>
      <c r="J147" s="348"/>
      <c r="K147" s="348"/>
      <c r="L147" s="347"/>
      <c r="M147" s="350">
        <v>42491</v>
      </c>
      <c r="N147" s="350">
        <v>43312</v>
      </c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7"/>
      <c r="AD147" s="347"/>
      <c r="AE147" s="347"/>
    </row>
    <row r="148" spans="1:31" ht="38.25" customHeight="1">
      <c r="A148" s="320" t="s">
        <v>6545</v>
      </c>
      <c r="B148" s="321" t="s">
        <v>6546</v>
      </c>
      <c r="C148" s="321" t="s">
        <v>6547</v>
      </c>
      <c r="D148" s="321">
        <v>15</v>
      </c>
      <c r="E148" s="322">
        <v>1600</v>
      </c>
      <c r="F148" s="323">
        <v>2000</v>
      </c>
      <c r="G148" s="324">
        <v>113.9601</v>
      </c>
      <c r="H148" s="325"/>
      <c r="I148" s="325"/>
      <c r="J148" s="348"/>
      <c r="K148" s="348"/>
      <c r="L148" s="347"/>
      <c r="M148" s="350">
        <v>42491</v>
      </c>
      <c r="N148" s="350">
        <v>43312</v>
      </c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7"/>
      <c r="AD148" s="347"/>
      <c r="AE148" s="347"/>
    </row>
    <row r="149" spans="1:31" ht="18.75" customHeight="1">
      <c r="A149" s="328" t="s">
        <v>293</v>
      </c>
      <c r="B149" s="321" t="s">
        <v>292</v>
      </c>
      <c r="C149" s="321" t="s">
        <v>173</v>
      </c>
      <c r="D149" s="327">
        <v>170</v>
      </c>
      <c r="E149" s="322">
        <v>2000</v>
      </c>
      <c r="F149" s="323">
        <v>2300</v>
      </c>
      <c r="G149" s="324">
        <v>11.563599999999999</v>
      </c>
      <c r="H149" s="325">
        <v>260</v>
      </c>
      <c r="I149" s="325">
        <v>230</v>
      </c>
      <c r="J149" s="348">
        <v>2070</v>
      </c>
      <c r="K149" s="348">
        <v>237</v>
      </c>
      <c r="L149" s="347"/>
      <c r="M149" s="350">
        <v>42491</v>
      </c>
      <c r="N149" s="350">
        <v>43312</v>
      </c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7"/>
      <c r="AD149" s="347"/>
      <c r="AE149" s="347"/>
    </row>
    <row r="150" spans="1:31" ht="18.75" customHeight="1">
      <c r="A150" s="330" t="s">
        <v>916</v>
      </c>
      <c r="B150" s="321" t="s">
        <v>292</v>
      </c>
      <c r="C150" s="321" t="s">
        <v>915</v>
      </c>
      <c r="D150" s="329">
        <v>170</v>
      </c>
      <c r="E150" s="322">
        <v>2100</v>
      </c>
      <c r="F150" s="323">
        <v>2450</v>
      </c>
      <c r="G150" s="324">
        <v>12.3178</v>
      </c>
      <c r="H150" s="325">
        <v>275</v>
      </c>
      <c r="I150" s="325">
        <v>240</v>
      </c>
      <c r="J150" s="348">
        <v>2205</v>
      </c>
      <c r="K150" s="348">
        <v>250.5</v>
      </c>
      <c r="L150" s="347"/>
      <c r="M150" s="350">
        <v>42491</v>
      </c>
      <c r="N150" s="350">
        <v>43312</v>
      </c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7"/>
      <c r="AD150" s="347"/>
      <c r="AE150" s="347"/>
    </row>
    <row r="151" spans="1:31" s="304" customFormat="1" ht="18.75" customHeight="1">
      <c r="A151" s="320" t="s">
        <v>6548</v>
      </c>
      <c r="B151" s="321" t="s">
        <v>292</v>
      </c>
      <c r="C151" s="321" t="s">
        <v>6549</v>
      </c>
      <c r="D151" s="321">
        <v>170</v>
      </c>
      <c r="E151" s="322">
        <v>1800</v>
      </c>
      <c r="F151" s="323">
        <v>2000</v>
      </c>
      <c r="G151" s="324">
        <v>10.055300000000001</v>
      </c>
      <c r="H151" s="325">
        <v>230</v>
      </c>
      <c r="I151" s="325">
        <v>210</v>
      </c>
      <c r="J151" s="348">
        <v>1800</v>
      </c>
      <c r="K151" s="348">
        <v>210</v>
      </c>
      <c r="L151" s="347"/>
      <c r="M151" s="350">
        <v>42491</v>
      </c>
      <c r="N151" s="350">
        <v>43312</v>
      </c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7"/>
      <c r="AD151" s="347"/>
      <c r="AE151" s="347"/>
    </row>
    <row r="152" spans="1:31" s="304" customFormat="1" ht="18.75" customHeight="1">
      <c r="A152" s="320" t="s">
        <v>6550</v>
      </c>
      <c r="B152" s="321" t="s">
        <v>292</v>
      </c>
      <c r="C152" s="321" t="s">
        <v>6551</v>
      </c>
      <c r="D152" s="321">
        <v>170</v>
      </c>
      <c r="E152" s="322">
        <v>1900</v>
      </c>
      <c r="F152" s="323">
        <v>2200</v>
      </c>
      <c r="G152" s="324">
        <v>11.0608</v>
      </c>
      <c r="H152" s="325">
        <v>250</v>
      </c>
      <c r="I152" s="325">
        <v>220</v>
      </c>
      <c r="J152" s="348">
        <v>1980</v>
      </c>
      <c r="K152" s="348">
        <v>228</v>
      </c>
      <c r="L152" s="347"/>
      <c r="M152" s="350">
        <v>42491</v>
      </c>
      <c r="N152" s="350">
        <v>43312</v>
      </c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7"/>
      <c r="AD152" s="347"/>
      <c r="AE152" s="347"/>
    </row>
    <row r="153" spans="1:31" s="304" customFormat="1" ht="42.75" customHeight="1">
      <c r="A153" s="320" t="s">
        <v>6552</v>
      </c>
      <c r="B153" s="321" t="s">
        <v>6553</v>
      </c>
      <c r="C153" s="321" t="s">
        <v>6554</v>
      </c>
      <c r="D153" s="321">
        <v>15</v>
      </c>
      <c r="E153" s="322">
        <v>1000</v>
      </c>
      <c r="F153" s="323">
        <v>1300</v>
      </c>
      <c r="G153" s="324">
        <v>74.074100000000001</v>
      </c>
      <c r="H153" s="325"/>
      <c r="I153" s="325"/>
      <c r="J153" s="348"/>
      <c r="K153" s="348"/>
      <c r="L153" s="347"/>
      <c r="M153" s="350">
        <v>42491</v>
      </c>
      <c r="N153" s="350">
        <v>43312</v>
      </c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</row>
    <row r="154" spans="1:31" ht="18.75" customHeight="1">
      <c r="A154" s="320" t="s">
        <v>1495</v>
      </c>
      <c r="B154" s="321" t="s">
        <v>6555</v>
      </c>
      <c r="C154" s="321" t="s">
        <v>1494</v>
      </c>
      <c r="D154" s="321">
        <v>170</v>
      </c>
      <c r="E154" s="322">
        <v>2900</v>
      </c>
      <c r="F154" s="323">
        <v>3200</v>
      </c>
      <c r="G154" s="324">
        <v>16.0885</v>
      </c>
      <c r="H154" s="325">
        <v>350</v>
      </c>
      <c r="I154" s="325">
        <v>320</v>
      </c>
      <c r="J154" s="348">
        <v>2880</v>
      </c>
      <c r="K154" s="348">
        <v>318</v>
      </c>
      <c r="L154" s="347"/>
      <c r="M154" s="350">
        <v>42491</v>
      </c>
      <c r="N154" s="350">
        <v>43312</v>
      </c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7"/>
      <c r="AD154" s="347"/>
      <c r="AE154" s="347"/>
    </row>
    <row r="155" spans="1:31" s="304" customFormat="1" ht="18.75" customHeight="1">
      <c r="A155" s="320" t="s">
        <v>6556</v>
      </c>
      <c r="B155" s="331" t="s">
        <v>6557</v>
      </c>
      <c r="C155" s="321" t="s">
        <v>6558</v>
      </c>
      <c r="D155" s="321">
        <v>170</v>
      </c>
      <c r="E155" s="322">
        <v>1800</v>
      </c>
      <c r="F155" s="323">
        <v>2000</v>
      </c>
      <c r="G155" s="324">
        <v>10.055300000000001</v>
      </c>
      <c r="H155" s="325">
        <v>230</v>
      </c>
      <c r="I155" s="325">
        <v>210</v>
      </c>
      <c r="J155" s="348">
        <v>1800</v>
      </c>
      <c r="K155" s="348">
        <v>210</v>
      </c>
      <c r="L155" s="347"/>
      <c r="M155" s="350">
        <v>42491</v>
      </c>
      <c r="N155" s="350">
        <v>43312</v>
      </c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7"/>
      <c r="AD155" s="347"/>
      <c r="AE155" s="347"/>
    </row>
    <row r="156" spans="1:31" s="304" customFormat="1" ht="18.75" customHeight="1">
      <c r="A156" s="320" t="s">
        <v>6559</v>
      </c>
      <c r="B156" s="321" t="s">
        <v>6557</v>
      </c>
      <c r="C156" s="321" t="s">
        <v>284</v>
      </c>
      <c r="D156" s="321">
        <v>170</v>
      </c>
      <c r="E156" s="322">
        <v>1800</v>
      </c>
      <c r="F156" s="323">
        <v>2000</v>
      </c>
      <c r="G156" s="324">
        <v>10.055300000000001</v>
      </c>
      <c r="H156" s="325">
        <v>230</v>
      </c>
      <c r="I156" s="325">
        <v>210</v>
      </c>
      <c r="J156" s="348">
        <v>1800</v>
      </c>
      <c r="K156" s="348">
        <v>210</v>
      </c>
      <c r="L156" s="347"/>
      <c r="M156" s="350">
        <v>42491</v>
      </c>
      <c r="N156" s="350">
        <v>43312</v>
      </c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7"/>
      <c r="AD156" s="347"/>
      <c r="AE156" s="347"/>
    </row>
    <row r="157" spans="1:31" s="304" customFormat="1" ht="18.75" customHeight="1">
      <c r="A157" s="326" t="s">
        <v>6560</v>
      </c>
      <c r="B157" s="361" t="s">
        <v>6557</v>
      </c>
      <c r="C157" s="327" t="s">
        <v>6523</v>
      </c>
      <c r="D157" s="327">
        <v>170</v>
      </c>
      <c r="E157" s="322">
        <v>1900</v>
      </c>
      <c r="F157" s="362">
        <v>2100</v>
      </c>
      <c r="G157" s="324">
        <v>10.5581</v>
      </c>
      <c r="H157" s="325">
        <v>240</v>
      </c>
      <c r="I157" s="325">
        <v>220</v>
      </c>
      <c r="J157" s="348">
        <v>1890</v>
      </c>
      <c r="K157" s="348">
        <v>219</v>
      </c>
      <c r="L157" s="347"/>
      <c r="M157" s="350">
        <v>42491</v>
      </c>
      <c r="N157" s="350">
        <v>43312</v>
      </c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7"/>
      <c r="AD157" s="347"/>
      <c r="AE157" s="347"/>
    </row>
    <row r="158" spans="1:31" s="304" customFormat="1" ht="18.75" customHeight="1">
      <c r="A158" s="330" t="s">
        <v>6561</v>
      </c>
      <c r="B158" s="329" t="s">
        <v>6562</v>
      </c>
      <c r="C158" s="329" t="s">
        <v>173</v>
      </c>
      <c r="D158" s="329">
        <v>170</v>
      </c>
      <c r="E158" s="322">
        <v>1600</v>
      </c>
      <c r="F158" s="363">
        <v>1800</v>
      </c>
      <c r="G158" s="324">
        <v>9.0497999999999994</v>
      </c>
      <c r="H158" s="325">
        <v>210</v>
      </c>
      <c r="I158" s="325">
        <v>190</v>
      </c>
      <c r="J158" s="348">
        <v>1620</v>
      </c>
      <c r="K158" s="348">
        <v>192</v>
      </c>
      <c r="L158" s="347"/>
      <c r="M158" s="350">
        <v>42491</v>
      </c>
      <c r="N158" s="350">
        <v>43312</v>
      </c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7"/>
      <c r="AD158" s="347"/>
      <c r="AE158" s="347"/>
    </row>
    <row r="159" spans="1:31" s="304" customFormat="1" ht="18.75" customHeight="1">
      <c r="A159" s="339" t="s">
        <v>6563</v>
      </c>
      <c r="B159" s="340" t="s">
        <v>6564</v>
      </c>
      <c r="C159" s="340" t="s">
        <v>6565</v>
      </c>
      <c r="D159" s="340">
        <v>170</v>
      </c>
      <c r="E159" s="341">
        <v>3200</v>
      </c>
      <c r="F159" s="342">
        <v>3700</v>
      </c>
      <c r="G159" s="324">
        <v>18.6023</v>
      </c>
      <c r="H159" s="325">
        <v>400</v>
      </c>
      <c r="I159" s="325">
        <v>350</v>
      </c>
      <c r="J159" s="348">
        <v>3330</v>
      </c>
      <c r="K159" s="348">
        <v>363</v>
      </c>
      <c r="L159" s="347"/>
      <c r="M159" s="350">
        <v>42491</v>
      </c>
      <c r="N159" s="350">
        <v>43312</v>
      </c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7"/>
      <c r="AD159" s="347"/>
      <c r="AE159" s="347"/>
    </row>
    <row r="160" spans="1:31" ht="18.75" customHeight="1">
      <c r="A160" s="320" t="s">
        <v>6566</v>
      </c>
      <c r="B160" s="321" t="s">
        <v>6567</v>
      </c>
      <c r="C160" s="321">
        <v>420</v>
      </c>
      <c r="D160" s="321">
        <v>140</v>
      </c>
      <c r="E160" s="322">
        <v>2500</v>
      </c>
      <c r="F160" s="323">
        <v>2900</v>
      </c>
      <c r="G160" s="324">
        <v>17.704499999999999</v>
      </c>
      <c r="H160" s="325">
        <v>320</v>
      </c>
      <c r="I160" s="325">
        <v>280</v>
      </c>
      <c r="J160" s="348">
        <v>2610</v>
      </c>
      <c r="K160" s="348">
        <v>291</v>
      </c>
      <c r="L160" s="347"/>
      <c r="M160" s="350">
        <v>42491</v>
      </c>
      <c r="N160" s="350">
        <v>43312</v>
      </c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7"/>
      <c r="AD160" s="347"/>
      <c r="AE160" s="347"/>
    </row>
    <row r="161" spans="1:31" ht="18.75" customHeight="1">
      <c r="A161" s="320" t="s">
        <v>6568</v>
      </c>
      <c r="B161" s="321" t="s">
        <v>6569</v>
      </c>
      <c r="C161" s="321" t="s">
        <v>6570</v>
      </c>
      <c r="D161" s="321">
        <v>170</v>
      </c>
      <c r="E161" s="322">
        <v>1600</v>
      </c>
      <c r="F161" s="323">
        <v>1850</v>
      </c>
      <c r="G161" s="324">
        <v>9.3011999999999997</v>
      </c>
      <c r="H161" s="325">
        <v>215</v>
      </c>
      <c r="I161" s="325">
        <v>190</v>
      </c>
      <c r="J161" s="348">
        <v>1665</v>
      </c>
      <c r="K161" s="348">
        <v>196.5</v>
      </c>
      <c r="L161" s="347"/>
      <c r="M161" s="350">
        <v>42491</v>
      </c>
      <c r="N161" s="350">
        <v>43312</v>
      </c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7"/>
      <c r="AD161" s="347"/>
      <c r="AE161" s="347"/>
    </row>
    <row r="162" spans="1:31" ht="18.75" customHeight="1">
      <c r="A162" s="320" t="s">
        <v>6571</v>
      </c>
      <c r="B162" s="321" t="s">
        <v>6572</v>
      </c>
      <c r="C162" s="321" t="s">
        <v>6573</v>
      </c>
      <c r="D162" s="321">
        <v>170</v>
      </c>
      <c r="E162" s="322">
        <v>2400</v>
      </c>
      <c r="F162" s="323">
        <v>2800</v>
      </c>
      <c r="G162" s="324">
        <v>14.077400000000001</v>
      </c>
      <c r="H162" s="325">
        <v>310</v>
      </c>
      <c r="I162" s="325">
        <v>270</v>
      </c>
      <c r="J162" s="348">
        <v>2520</v>
      </c>
      <c r="K162" s="348">
        <v>282</v>
      </c>
      <c r="L162" s="347"/>
      <c r="M162" s="350">
        <v>42491</v>
      </c>
      <c r="N162" s="350">
        <v>43312</v>
      </c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7"/>
      <c r="AD162" s="347"/>
      <c r="AE162" s="347"/>
    </row>
    <row r="163" spans="1:31" ht="18.75" customHeight="1">
      <c r="A163" s="320" t="s">
        <v>6574</v>
      </c>
      <c r="B163" s="321" t="s">
        <v>6575</v>
      </c>
      <c r="C163" s="321" t="s">
        <v>6576</v>
      </c>
      <c r="D163" s="321">
        <v>170</v>
      </c>
      <c r="E163" s="322">
        <v>4000</v>
      </c>
      <c r="F163" s="323">
        <v>4600</v>
      </c>
      <c r="G163" s="324">
        <v>23.127199999999998</v>
      </c>
      <c r="H163" s="325">
        <v>490</v>
      </c>
      <c r="I163" s="325">
        <v>430</v>
      </c>
      <c r="J163" s="348">
        <v>4140</v>
      </c>
      <c r="K163" s="348">
        <v>444</v>
      </c>
      <c r="L163" s="347"/>
      <c r="M163" s="350">
        <v>42491</v>
      </c>
      <c r="N163" s="350">
        <v>43312</v>
      </c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7"/>
      <c r="AD163" s="347"/>
      <c r="AE163" s="347"/>
    </row>
    <row r="164" spans="1:31" s="304" customFormat="1" ht="18.75" customHeight="1">
      <c r="A164" s="320" t="s">
        <v>6577</v>
      </c>
      <c r="B164" s="331" t="s">
        <v>6575</v>
      </c>
      <c r="C164" s="321" t="s">
        <v>6578</v>
      </c>
      <c r="D164" s="321">
        <v>200</v>
      </c>
      <c r="E164" s="322">
        <v>4900</v>
      </c>
      <c r="F164" s="323">
        <v>5600</v>
      </c>
      <c r="G164" s="324">
        <v>23.9316</v>
      </c>
      <c r="H164" s="325">
        <v>590</v>
      </c>
      <c r="I164" s="325">
        <v>520</v>
      </c>
      <c r="J164" s="348">
        <v>5040</v>
      </c>
      <c r="K164" s="348">
        <v>534</v>
      </c>
      <c r="L164" s="347"/>
      <c r="M164" s="350">
        <v>42491</v>
      </c>
      <c r="N164" s="350">
        <v>43312</v>
      </c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7"/>
      <c r="AD164" s="347"/>
      <c r="AE164" s="347"/>
    </row>
    <row r="165" spans="1:31" s="304" customFormat="1" ht="18.75" customHeight="1">
      <c r="A165" s="320" t="s">
        <v>1432</v>
      </c>
      <c r="B165" s="321" t="s">
        <v>6579</v>
      </c>
      <c r="C165" s="321" t="s">
        <v>1431</v>
      </c>
      <c r="D165" s="321">
        <v>170</v>
      </c>
      <c r="E165" s="322">
        <v>3000</v>
      </c>
      <c r="F165" s="323">
        <v>3400</v>
      </c>
      <c r="G165" s="324">
        <v>17.094000000000001</v>
      </c>
      <c r="H165" s="325">
        <v>370</v>
      </c>
      <c r="I165" s="325">
        <v>330</v>
      </c>
      <c r="J165" s="348">
        <v>3060</v>
      </c>
      <c r="K165" s="348">
        <v>336</v>
      </c>
      <c r="L165" s="347"/>
      <c r="M165" s="350">
        <v>42491</v>
      </c>
      <c r="N165" s="350">
        <v>43312</v>
      </c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</row>
    <row r="166" spans="1:31" s="304" customFormat="1" ht="18.75" customHeight="1">
      <c r="A166" s="320" t="s">
        <v>6580</v>
      </c>
      <c r="B166" s="321" t="s">
        <v>6581</v>
      </c>
      <c r="C166" s="321" t="s">
        <v>6582</v>
      </c>
      <c r="D166" s="321">
        <v>170</v>
      </c>
      <c r="E166" s="322">
        <v>1950</v>
      </c>
      <c r="F166" s="323">
        <v>2300</v>
      </c>
      <c r="G166" s="324">
        <v>11.563599999999999</v>
      </c>
      <c r="H166" s="325">
        <v>260</v>
      </c>
      <c r="I166" s="325">
        <v>225</v>
      </c>
      <c r="J166" s="348">
        <v>2070</v>
      </c>
      <c r="K166" s="348">
        <v>237</v>
      </c>
      <c r="L166" s="347"/>
      <c r="M166" s="350">
        <v>42491</v>
      </c>
      <c r="N166" s="350">
        <v>43312</v>
      </c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7"/>
      <c r="AD166" s="347"/>
      <c r="AE166" s="347"/>
    </row>
    <row r="167" spans="1:31" s="304" customFormat="1" ht="18.75" customHeight="1">
      <c r="A167" s="320" t="s">
        <v>6583</v>
      </c>
      <c r="B167" s="321" t="s">
        <v>6569</v>
      </c>
      <c r="C167" s="321" t="s">
        <v>6584</v>
      </c>
      <c r="D167" s="321">
        <v>170</v>
      </c>
      <c r="E167" s="322">
        <v>2500</v>
      </c>
      <c r="F167" s="323">
        <v>2900</v>
      </c>
      <c r="G167" s="324">
        <v>14.5802</v>
      </c>
      <c r="H167" s="325">
        <v>320</v>
      </c>
      <c r="I167" s="325">
        <v>280</v>
      </c>
      <c r="J167" s="348">
        <v>2610</v>
      </c>
      <c r="K167" s="348">
        <v>291</v>
      </c>
      <c r="L167" s="347"/>
      <c r="M167" s="350">
        <v>42491</v>
      </c>
      <c r="N167" s="350">
        <v>43312</v>
      </c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7"/>
      <c r="AD167" s="347"/>
      <c r="AE167" s="347"/>
    </row>
    <row r="168" spans="1:31" s="304" customFormat="1" ht="18.75" customHeight="1">
      <c r="A168" s="320" t="s">
        <v>1315</v>
      </c>
      <c r="B168" s="331" t="s">
        <v>6585</v>
      </c>
      <c r="C168" s="321" t="s">
        <v>1314</v>
      </c>
      <c r="D168" s="321">
        <v>170</v>
      </c>
      <c r="E168" s="322">
        <v>1900</v>
      </c>
      <c r="F168" s="323">
        <v>2100</v>
      </c>
      <c r="G168" s="324">
        <v>10.5581</v>
      </c>
      <c r="H168" s="325">
        <v>240</v>
      </c>
      <c r="I168" s="325">
        <v>220</v>
      </c>
      <c r="J168" s="348">
        <v>1890</v>
      </c>
      <c r="K168" s="348">
        <v>219</v>
      </c>
      <c r="L168" s="347"/>
      <c r="M168" s="350">
        <v>42491</v>
      </c>
      <c r="N168" s="350">
        <v>43312</v>
      </c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7"/>
      <c r="AD168" s="347"/>
      <c r="AE168" s="347"/>
    </row>
    <row r="169" spans="1:31" s="304" customFormat="1" ht="18.75" customHeight="1">
      <c r="A169" s="320" t="s">
        <v>6586</v>
      </c>
      <c r="B169" s="321" t="s">
        <v>6569</v>
      </c>
      <c r="C169" s="321" t="s">
        <v>6587</v>
      </c>
      <c r="D169" s="321">
        <v>170</v>
      </c>
      <c r="E169" s="322">
        <v>3600</v>
      </c>
      <c r="F169" s="323">
        <v>4000</v>
      </c>
      <c r="G169" s="324">
        <v>20.110600000000002</v>
      </c>
      <c r="H169" s="325">
        <v>430</v>
      </c>
      <c r="I169" s="325">
        <v>390</v>
      </c>
      <c r="J169" s="348">
        <v>3600</v>
      </c>
      <c r="K169" s="348">
        <v>390</v>
      </c>
      <c r="L169" s="347"/>
      <c r="M169" s="350">
        <v>42491</v>
      </c>
      <c r="N169" s="350">
        <v>43312</v>
      </c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7"/>
      <c r="AD169" s="347"/>
      <c r="AE169" s="347"/>
    </row>
    <row r="170" spans="1:31" s="304" customFormat="1" ht="18.75" customHeight="1">
      <c r="A170" s="320" t="s">
        <v>1902</v>
      </c>
      <c r="B170" s="321" t="s">
        <v>6569</v>
      </c>
      <c r="C170" s="321" t="s">
        <v>1901</v>
      </c>
      <c r="D170" s="321">
        <v>170</v>
      </c>
      <c r="E170" s="322">
        <v>3900</v>
      </c>
      <c r="F170" s="323">
        <v>4300</v>
      </c>
      <c r="G170" s="324">
        <v>21.6189</v>
      </c>
      <c r="H170" s="325">
        <v>460</v>
      </c>
      <c r="I170" s="325">
        <v>420</v>
      </c>
      <c r="J170" s="348">
        <v>3870</v>
      </c>
      <c r="K170" s="348">
        <v>417</v>
      </c>
      <c r="L170" s="347"/>
      <c r="M170" s="350">
        <v>42491</v>
      </c>
      <c r="N170" s="350">
        <v>43312</v>
      </c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7"/>
      <c r="AD170" s="347"/>
      <c r="AE170" s="347"/>
    </row>
    <row r="171" spans="1:31" s="304" customFormat="1" ht="43.5" customHeight="1">
      <c r="A171" s="320" t="s">
        <v>6588</v>
      </c>
      <c r="B171" s="321" t="s">
        <v>6572</v>
      </c>
      <c r="C171" s="321" t="s">
        <v>6589</v>
      </c>
      <c r="D171" s="321">
        <v>170</v>
      </c>
      <c r="E171" s="322">
        <v>3500</v>
      </c>
      <c r="F171" s="323">
        <v>4100</v>
      </c>
      <c r="G171" s="324">
        <v>20.613399999999999</v>
      </c>
      <c r="H171" s="325">
        <v>440</v>
      </c>
      <c r="I171" s="325">
        <v>380</v>
      </c>
      <c r="J171" s="348">
        <v>3690</v>
      </c>
      <c r="K171" s="348">
        <v>399</v>
      </c>
      <c r="L171" s="347"/>
      <c r="M171" s="350">
        <v>42491</v>
      </c>
      <c r="N171" s="350">
        <v>43312</v>
      </c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7"/>
      <c r="AD171" s="347"/>
      <c r="AE171" s="347"/>
    </row>
    <row r="172" spans="1:31" s="304" customFormat="1" ht="18.75" customHeight="1">
      <c r="A172" s="320" t="s">
        <v>6590</v>
      </c>
      <c r="B172" s="321" t="s">
        <v>6591</v>
      </c>
      <c r="C172" s="321" t="s">
        <v>6592</v>
      </c>
      <c r="D172" s="321">
        <v>170</v>
      </c>
      <c r="E172" s="322">
        <v>2200</v>
      </c>
      <c r="F172" s="323">
        <v>2500</v>
      </c>
      <c r="G172" s="324">
        <v>12.569100000000001</v>
      </c>
      <c r="H172" s="325">
        <v>280</v>
      </c>
      <c r="I172" s="325">
        <v>250</v>
      </c>
      <c r="J172" s="348">
        <v>2250</v>
      </c>
      <c r="K172" s="348">
        <v>255</v>
      </c>
      <c r="L172" s="347"/>
      <c r="M172" s="350">
        <v>42491</v>
      </c>
      <c r="N172" s="350">
        <v>43312</v>
      </c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7"/>
      <c r="AD172" s="347"/>
      <c r="AE172" s="347"/>
    </row>
    <row r="173" spans="1:31" ht="18.75" customHeight="1">
      <c r="A173" s="320" t="s">
        <v>6593</v>
      </c>
      <c r="B173" s="321" t="s">
        <v>6594</v>
      </c>
      <c r="C173" s="321" t="s">
        <v>6595</v>
      </c>
      <c r="D173" s="321">
        <v>170</v>
      </c>
      <c r="E173" s="322">
        <v>2700</v>
      </c>
      <c r="F173" s="323">
        <v>3100</v>
      </c>
      <c r="G173" s="324">
        <v>15.585699999999999</v>
      </c>
      <c r="H173" s="325">
        <v>340</v>
      </c>
      <c r="I173" s="325">
        <v>300</v>
      </c>
      <c r="J173" s="348">
        <v>2790</v>
      </c>
      <c r="K173" s="348">
        <v>309</v>
      </c>
      <c r="L173" s="347"/>
      <c r="M173" s="350">
        <v>42491</v>
      </c>
      <c r="N173" s="350">
        <v>43312</v>
      </c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7"/>
      <c r="AD173" s="347"/>
      <c r="AE173" s="347"/>
    </row>
    <row r="174" spans="1:31" ht="18.75" customHeight="1">
      <c r="A174" s="320" t="s">
        <v>1330</v>
      </c>
      <c r="B174" s="321" t="s">
        <v>6594</v>
      </c>
      <c r="C174" s="321" t="s">
        <v>1329</v>
      </c>
      <c r="D174" s="321">
        <v>170</v>
      </c>
      <c r="E174" s="322">
        <v>3200</v>
      </c>
      <c r="F174" s="323">
        <v>3800</v>
      </c>
      <c r="G174" s="324">
        <v>19.1051</v>
      </c>
      <c r="H174" s="325">
        <v>410</v>
      </c>
      <c r="I174" s="325">
        <v>350</v>
      </c>
      <c r="J174" s="348">
        <v>3420</v>
      </c>
      <c r="K174" s="348">
        <v>372</v>
      </c>
      <c r="L174" s="347"/>
      <c r="M174" s="350">
        <v>42491</v>
      </c>
      <c r="N174" s="350">
        <v>43312</v>
      </c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7"/>
      <c r="AD174" s="347"/>
      <c r="AE174" s="347"/>
    </row>
    <row r="175" spans="1:31" s="304" customFormat="1" ht="18.75" customHeight="1">
      <c r="A175" s="320" t="s">
        <v>6596</v>
      </c>
      <c r="B175" s="321" t="s">
        <v>6597</v>
      </c>
      <c r="C175" s="321" t="s">
        <v>6598</v>
      </c>
      <c r="D175" s="321">
        <v>170</v>
      </c>
      <c r="E175" s="322">
        <v>3100</v>
      </c>
      <c r="F175" s="323">
        <v>3600</v>
      </c>
      <c r="G175" s="324">
        <v>18.099599999999999</v>
      </c>
      <c r="H175" s="325">
        <v>390</v>
      </c>
      <c r="I175" s="325">
        <v>340</v>
      </c>
      <c r="J175" s="348">
        <v>3240</v>
      </c>
      <c r="K175" s="348">
        <v>354</v>
      </c>
      <c r="L175" s="347"/>
      <c r="M175" s="350">
        <v>42491</v>
      </c>
      <c r="N175" s="350">
        <v>43312</v>
      </c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7"/>
      <c r="AD175" s="347"/>
      <c r="AE175" s="347"/>
    </row>
    <row r="176" spans="1:31" ht="18.75" customHeight="1">
      <c r="A176" s="320" t="s">
        <v>6599</v>
      </c>
      <c r="B176" s="321" t="s">
        <v>6600</v>
      </c>
      <c r="C176" s="321">
        <v>660</v>
      </c>
      <c r="D176" s="321">
        <v>170</v>
      </c>
      <c r="E176" s="322">
        <v>2850</v>
      </c>
      <c r="F176" s="323">
        <v>3300</v>
      </c>
      <c r="G176" s="324">
        <v>16.5913</v>
      </c>
      <c r="H176" s="325">
        <v>360</v>
      </c>
      <c r="I176" s="325">
        <v>315</v>
      </c>
      <c r="J176" s="348">
        <v>2970</v>
      </c>
      <c r="K176" s="348">
        <v>327</v>
      </c>
      <c r="L176" s="347"/>
      <c r="M176" s="350">
        <v>42491</v>
      </c>
      <c r="N176" s="350">
        <v>43312</v>
      </c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7"/>
      <c r="AD176" s="347"/>
      <c r="AE176" s="347"/>
    </row>
    <row r="177" spans="1:31" ht="18.75" customHeight="1">
      <c r="A177" s="320" t="s">
        <v>6601</v>
      </c>
      <c r="B177" s="321" t="s">
        <v>6575</v>
      </c>
      <c r="C177" s="321" t="s">
        <v>6602</v>
      </c>
      <c r="D177" s="321">
        <v>180</v>
      </c>
      <c r="E177" s="322">
        <v>2100</v>
      </c>
      <c r="F177" s="323">
        <v>2500</v>
      </c>
      <c r="G177" s="324">
        <v>11.870900000000001</v>
      </c>
      <c r="H177" s="325">
        <v>280</v>
      </c>
      <c r="I177" s="325">
        <v>240</v>
      </c>
      <c r="J177" s="348">
        <v>2250</v>
      </c>
      <c r="K177" s="348">
        <v>255</v>
      </c>
      <c r="L177" s="347"/>
      <c r="M177" s="350">
        <v>42491</v>
      </c>
      <c r="N177" s="350">
        <v>43312</v>
      </c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7"/>
      <c r="AD177" s="347"/>
      <c r="AE177" s="347"/>
    </row>
    <row r="178" spans="1:31" ht="18.75" customHeight="1">
      <c r="A178" s="320" t="s">
        <v>6603</v>
      </c>
      <c r="B178" s="321" t="s">
        <v>6604</v>
      </c>
      <c r="C178" s="321">
        <v>520</v>
      </c>
      <c r="D178" s="321">
        <v>140</v>
      </c>
      <c r="E178" s="322">
        <v>2200</v>
      </c>
      <c r="F178" s="323">
        <v>2500</v>
      </c>
      <c r="G178" s="324">
        <v>15.262499999999999</v>
      </c>
      <c r="H178" s="325">
        <v>280</v>
      </c>
      <c r="I178" s="325">
        <v>250</v>
      </c>
      <c r="J178" s="348">
        <v>2250</v>
      </c>
      <c r="K178" s="348">
        <v>255</v>
      </c>
      <c r="L178" s="347"/>
      <c r="M178" s="350">
        <v>42491</v>
      </c>
      <c r="N178" s="350">
        <v>43312</v>
      </c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7"/>
      <c r="AD178" s="347"/>
      <c r="AE178" s="347"/>
    </row>
    <row r="179" spans="1:31" ht="18.75" customHeight="1">
      <c r="A179" s="320" t="s">
        <v>6605</v>
      </c>
      <c r="B179" s="321" t="s">
        <v>6572</v>
      </c>
      <c r="C179" s="321" t="s">
        <v>6606</v>
      </c>
      <c r="D179" s="321">
        <v>170</v>
      </c>
      <c r="E179" s="322">
        <v>2850</v>
      </c>
      <c r="F179" s="323">
        <v>3300</v>
      </c>
      <c r="G179" s="324">
        <v>16.5913</v>
      </c>
      <c r="H179" s="325">
        <v>360</v>
      </c>
      <c r="I179" s="325">
        <v>315</v>
      </c>
      <c r="J179" s="348">
        <v>2970</v>
      </c>
      <c r="K179" s="348">
        <v>327</v>
      </c>
      <c r="L179" s="347"/>
      <c r="M179" s="350">
        <v>42491</v>
      </c>
      <c r="N179" s="350">
        <v>43312</v>
      </c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7"/>
      <c r="AD179" s="347"/>
      <c r="AE179" s="347"/>
    </row>
    <row r="180" spans="1:31" ht="18.75" customHeight="1">
      <c r="A180" s="320" t="s">
        <v>6607</v>
      </c>
      <c r="B180" s="321" t="s">
        <v>6579</v>
      </c>
      <c r="C180" s="321" t="s">
        <v>6608</v>
      </c>
      <c r="D180" s="321">
        <v>170</v>
      </c>
      <c r="E180" s="322">
        <v>3200</v>
      </c>
      <c r="F180" s="323">
        <v>3700</v>
      </c>
      <c r="G180" s="324">
        <v>18.6023</v>
      </c>
      <c r="H180" s="325">
        <v>400</v>
      </c>
      <c r="I180" s="325">
        <v>350</v>
      </c>
      <c r="J180" s="348">
        <v>3330</v>
      </c>
      <c r="K180" s="348">
        <v>363</v>
      </c>
      <c r="L180" s="347"/>
      <c r="M180" s="350">
        <v>42491</v>
      </c>
      <c r="N180" s="350">
        <v>43312</v>
      </c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  <c r="AE180" s="347"/>
    </row>
    <row r="181" spans="1:31" ht="18.75" customHeight="1">
      <c r="A181" s="320" t="s">
        <v>6609</v>
      </c>
      <c r="B181" s="321" t="s">
        <v>6610</v>
      </c>
      <c r="C181" s="321" t="s">
        <v>6611</v>
      </c>
      <c r="D181" s="321">
        <v>170</v>
      </c>
      <c r="E181" s="322">
        <v>3950</v>
      </c>
      <c r="F181" s="323">
        <v>4500</v>
      </c>
      <c r="G181" s="324">
        <v>22.624400000000001</v>
      </c>
      <c r="H181" s="325">
        <v>480</v>
      </c>
      <c r="I181" s="325">
        <v>425</v>
      </c>
      <c r="J181" s="348">
        <v>4050</v>
      </c>
      <c r="K181" s="348">
        <v>435</v>
      </c>
      <c r="L181" s="347"/>
      <c r="M181" s="350">
        <v>42491</v>
      </c>
      <c r="N181" s="350">
        <v>43312</v>
      </c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  <c r="AE181" s="347"/>
    </row>
    <row r="182" spans="1:31" ht="18.75" customHeight="1">
      <c r="A182" s="320" t="s">
        <v>884</v>
      </c>
      <c r="B182" s="331" t="s">
        <v>6612</v>
      </c>
      <c r="C182" s="321" t="s">
        <v>6613</v>
      </c>
      <c r="D182" s="321">
        <v>140</v>
      </c>
      <c r="E182" s="322">
        <v>2100</v>
      </c>
      <c r="F182" s="323">
        <v>2300</v>
      </c>
      <c r="G182" s="324">
        <v>14.041499999999999</v>
      </c>
      <c r="H182" s="325">
        <v>260</v>
      </c>
      <c r="I182" s="325">
        <v>240</v>
      </c>
      <c r="J182" s="348">
        <v>2070</v>
      </c>
      <c r="K182" s="348">
        <v>237</v>
      </c>
      <c r="L182" s="347"/>
      <c r="M182" s="350">
        <v>42491</v>
      </c>
      <c r="N182" s="350">
        <v>43312</v>
      </c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  <c r="AE182" s="347"/>
    </row>
    <row r="183" spans="1:31" s="304" customFormat="1" ht="18.75" customHeight="1">
      <c r="A183" s="320" t="s">
        <v>6614</v>
      </c>
      <c r="B183" s="321" t="s">
        <v>705</v>
      </c>
      <c r="C183" s="321" t="s">
        <v>6615</v>
      </c>
      <c r="D183" s="321">
        <v>200</v>
      </c>
      <c r="E183" s="322">
        <v>2500</v>
      </c>
      <c r="F183" s="323">
        <v>3000</v>
      </c>
      <c r="G183" s="324">
        <v>12.820499999999999</v>
      </c>
      <c r="H183" s="325">
        <v>330</v>
      </c>
      <c r="I183" s="325">
        <v>280</v>
      </c>
      <c r="J183" s="348">
        <v>2700</v>
      </c>
      <c r="K183" s="348">
        <v>300</v>
      </c>
      <c r="L183" s="347"/>
      <c r="M183" s="350">
        <v>42491</v>
      </c>
      <c r="N183" s="350">
        <v>43312</v>
      </c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7"/>
      <c r="AD183" s="347"/>
      <c r="AE183" s="347"/>
    </row>
    <row r="184" spans="1:31" s="304" customFormat="1" ht="18.75" customHeight="1">
      <c r="A184" s="320" t="s">
        <v>6616</v>
      </c>
      <c r="B184" s="321" t="s">
        <v>6617</v>
      </c>
      <c r="C184" s="321" t="s">
        <v>6618</v>
      </c>
      <c r="D184" s="321">
        <v>200</v>
      </c>
      <c r="E184" s="322">
        <v>2150</v>
      </c>
      <c r="F184" s="323">
        <v>2500</v>
      </c>
      <c r="G184" s="324">
        <v>10.6838</v>
      </c>
      <c r="H184" s="325">
        <v>280</v>
      </c>
      <c r="I184" s="325">
        <v>245</v>
      </c>
      <c r="J184" s="348">
        <v>2250</v>
      </c>
      <c r="K184" s="348">
        <v>255</v>
      </c>
      <c r="L184" s="347"/>
      <c r="M184" s="350">
        <v>42491</v>
      </c>
      <c r="N184" s="350">
        <v>43312</v>
      </c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7"/>
      <c r="AD184" s="347"/>
      <c r="AE184" s="347"/>
    </row>
    <row r="185" spans="1:31" s="304" customFormat="1" ht="18.75" customHeight="1">
      <c r="A185" s="320" t="s">
        <v>6619</v>
      </c>
      <c r="B185" s="321" t="s">
        <v>6620</v>
      </c>
      <c r="C185" s="321" t="s">
        <v>6621</v>
      </c>
      <c r="D185" s="321">
        <v>170</v>
      </c>
      <c r="E185" s="322">
        <v>2500</v>
      </c>
      <c r="F185" s="323">
        <v>2900</v>
      </c>
      <c r="G185" s="324">
        <v>14.5802</v>
      </c>
      <c r="H185" s="325">
        <v>320</v>
      </c>
      <c r="I185" s="325">
        <v>280</v>
      </c>
      <c r="J185" s="348">
        <v>2610</v>
      </c>
      <c r="K185" s="348">
        <v>291</v>
      </c>
      <c r="L185" s="347"/>
      <c r="M185" s="350">
        <v>42491</v>
      </c>
      <c r="N185" s="350">
        <v>43312</v>
      </c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7"/>
      <c r="AD185" s="347"/>
      <c r="AE185" s="347"/>
    </row>
    <row r="186" spans="1:31" s="304" customFormat="1" ht="18.75" customHeight="1">
      <c r="A186" s="320" t="s">
        <v>6622</v>
      </c>
      <c r="B186" s="321" t="s">
        <v>6617</v>
      </c>
      <c r="C186" s="321" t="s">
        <v>6623</v>
      </c>
      <c r="D186" s="321">
        <v>200</v>
      </c>
      <c r="E186" s="322">
        <v>2150</v>
      </c>
      <c r="F186" s="323">
        <v>2500</v>
      </c>
      <c r="G186" s="324">
        <v>10.6838</v>
      </c>
      <c r="H186" s="325">
        <v>280</v>
      </c>
      <c r="I186" s="325">
        <v>245</v>
      </c>
      <c r="J186" s="348">
        <v>2250</v>
      </c>
      <c r="K186" s="348">
        <v>255</v>
      </c>
      <c r="L186" s="347"/>
      <c r="M186" s="350">
        <v>42491</v>
      </c>
      <c r="N186" s="350">
        <v>43312</v>
      </c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7"/>
      <c r="AD186" s="347"/>
      <c r="AE186" s="347"/>
    </row>
    <row r="187" spans="1:31" s="304" customFormat="1" ht="44.25" customHeight="1">
      <c r="A187" s="320" t="s">
        <v>1473</v>
      </c>
      <c r="B187" s="321" t="s">
        <v>1471</v>
      </c>
      <c r="C187" s="321" t="s">
        <v>1472</v>
      </c>
      <c r="D187" s="321">
        <v>200</v>
      </c>
      <c r="E187" s="322">
        <v>2350</v>
      </c>
      <c r="F187" s="323">
        <v>2750</v>
      </c>
      <c r="G187" s="324">
        <v>11.7521</v>
      </c>
      <c r="H187" s="325">
        <v>305</v>
      </c>
      <c r="I187" s="325">
        <v>265</v>
      </c>
      <c r="J187" s="348">
        <v>2475</v>
      </c>
      <c r="K187" s="348">
        <v>277.5</v>
      </c>
      <c r="L187" s="347"/>
      <c r="M187" s="350">
        <v>42491</v>
      </c>
      <c r="N187" s="350">
        <v>43312</v>
      </c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7"/>
      <c r="AD187" s="347"/>
      <c r="AE187" s="347"/>
    </row>
    <row r="188" spans="1:31" s="304" customFormat="1" ht="18.75" customHeight="1">
      <c r="A188" s="320" t="s">
        <v>707</v>
      </c>
      <c r="B188" s="321" t="s">
        <v>705</v>
      </c>
      <c r="C188" s="321" t="s">
        <v>6624</v>
      </c>
      <c r="D188" s="321">
        <v>200</v>
      </c>
      <c r="E188" s="322">
        <v>2300</v>
      </c>
      <c r="F188" s="323">
        <v>2600</v>
      </c>
      <c r="G188" s="324">
        <v>11.1111</v>
      </c>
      <c r="H188" s="325">
        <v>290</v>
      </c>
      <c r="I188" s="325">
        <v>260</v>
      </c>
      <c r="J188" s="348">
        <v>2340</v>
      </c>
      <c r="K188" s="348">
        <v>264</v>
      </c>
      <c r="L188" s="347"/>
      <c r="M188" s="350">
        <v>42491</v>
      </c>
      <c r="N188" s="350">
        <v>43312</v>
      </c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7"/>
      <c r="AD188" s="347"/>
      <c r="AE188" s="347"/>
    </row>
    <row r="189" spans="1:31" s="304" customFormat="1" ht="18.75" customHeight="1">
      <c r="A189" s="320" t="s">
        <v>6625</v>
      </c>
      <c r="B189" s="321" t="s">
        <v>1471</v>
      </c>
      <c r="C189" s="321" t="s">
        <v>6626</v>
      </c>
      <c r="D189" s="321">
        <v>200</v>
      </c>
      <c r="E189" s="322">
        <v>2800</v>
      </c>
      <c r="F189" s="323">
        <v>3300</v>
      </c>
      <c r="G189" s="324">
        <v>14.102600000000001</v>
      </c>
      <c r="H189" s="325">
        <v>360</v>
      </c>
      <c r="I189" s="325">
        <v>310</v>
      </c>
      <c r="J189" s="348">
        <v>2970</v>
      </c>
      <c r="K189" s="348">
        <v>327</v>
      </c>
      <c r="L189" s="347"/>
      <c r="M189" s="350">
        <v>42491</v>
      </c>
      <c r="N189" s="350">
        <v>43312</v>
      </c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47"/>
      <c r="AE189" s="347"/>
    </row>
    <row r="190" spans="1:31" ht="18.75" customHeight="1">
      <c r="A190" s="320" t="s">
        <v>6627</v>
      </c>
      <c r="B190" s="321" t="s">
        <v>1471</v>
      </c>
      <c r="C190" s="321" t="s">
        <v>6628</v>
      </c>
      <c r="D190" s="321">
        <v>200</v>
      </c>
      <c r="E190" s="322">
        <v>2200</v>
      </c>
      <c r="F190" s="323">
        <v>2500</v>
      </c>
      <c r="G190" s="324">
        <v>10.6838</v>
      </c>
      <c r="H190" s="325">
        <v>280</v>
      </c>
      <c r="I190" s="325">
        <v>250</v>
      </c>
      <c r="J190" s="348">
        <v>2250</v>
      </c>
      <c r="K190" s="348">
        <v>255</v>
      </c>
      <c r="L190" s="347"/>
      <c r="M190" s="350">
        <v>42491</v>
      </c>
      <c r="N190" s="350">
        <v>43312</v>
      </c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47"/>
      <c r="AE190" s="347"/>
    </row>
    <row r="191" spans="1:31" s="304" customFormat="1" ht="18.75" customHeight="1">
      <c r="A191" s="320" t="s">
        <v>6629</v>
      </c>
      <c r="B191" s="321" t="s">
        <v>1471</v>
      </c>
      <c r="C191" s="321" t="s">
        <v>6630</v>
      </c>
      <c r="D191" s="321">
        <v>200</v>
      </c>
      <c r="E191" s="322">
        <v>2300</v>
      </c>
      <c r="F191" s="323">
        <v>2750</v>
      </c>
      <c r="G191" s="324">
        <v>11.7521</v>
      </c>
      <c r="H191" s="325">
        <v>305</v>
      </c>
      <c r="I191" s="325">
        <v>260</v>
      </c>
      <c r="J191" s="348">
        <v>2475</v>
      </c>
      <c r="K191" s="348">
        <v>277.5</v>
      </c>
      <c r="L191" s="347"/>
      <c r="M191" s="350">
        <v>42491</v>
      </c>
      <c r="N191" s="350">
        <v>43312</v>
      </c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47"/>
      <c r="AE191" s="347"/>
    </row>
    <row r="192" spans="1:31" ht="18.75" customHeight="1">
      <c r="A192" s="320" t="s">
        <v>6631</v>
      </c>
      <c r="B192" s="321" t="s">
        <v>6632</v>
      </c>
      <c r="C192" s="321" t="s">
        <v>1259</v>
      </c>
      <c r="D192" s="321">
        <v>200</v>
      </c>
      <c r="E192" s="322">
        <v>2400</v>
      </c>
      <c r="F192" s="323">
        <v>2900</v>
      </c>
      <c r="G192" s="324">
        <v>12.3932</v>
      </c>
      <c r="H192" s="325">
        <v>320</v>
      </c>
      <c r="I192" s="325">
        <v>270</v>
      </c>
      <c r="J192" s="348">
        <v>2610</v>
      </c>
      <c r="K192" s="348">
        <v>291</v>
      </c>
      <c r="L192" s="347"/>
      <c r="M192" s="350">
        <v>42491</v>
      </c>
      <c r="N192" s="350">
        <v>43312</v>
      </c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47"/>
      <c r="AE192" s="347"/>
    </row>
    <row r="193" spans="1:31" s="304" customFormat="1" ht="18.75" customHeight="1">
      <c r="A193" s="320" t="s">
        <v>844</v>
      </c>
      <c r="B193" s="321" t="s">
        <v>6617</v>
      </c>
      <c r="C193" s="321" t="s">
        <v>843</v>
      </c>
      <c r="D193" s="321">
        <v>170</v>
      </c>
      <c r="E193" s="322">
        <v>1900</v>
      </c>
      <c r="F193" s="323">
        <v>2300</v>
      </c>
      <c r="G193" s="324">
        <v>11.563599999999999</v>
      </c>
      <c r="H193" s="325">
        <v>260</v>
      </c>
      <c r="I193" s="325">
        <v>220</v>
      </c>
      <c r="J193" s="348">
        <v>2070</v>
      </c>
      <c r="K193" s="348">
        <v>237</v>
      </c>
      <c r="L193" s="347"/>
      <c r="M193" s="350">
        <v>42491</v>
      </c>
      <c r="N193" s="350">
        <v>43312</v>
      </c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47"/>
      <c r="AE193" s="347"/>
    </row>
    <row r="194" spans="1:31" s="304" customFormat="1" ht="18.75" customHeight="1">
      <c r="A194" s="320" t="s">
        <v>1260</v>
      </c>
      <c r="B194" s="321" t="s">
        <v>6617</v>
      </c>
      <c r="C194" s="321" t="s">
        <v>6633</v>
      </c>
      <c r="D194" s="321">
        <v>200</v>
      </c>
      <c r="E194" s="322">
        <v>2300</v>
      </c>
      <c r="F194" s="323">
        <v>2600</v>
      </c>
      <c r="G194" s="324">
        <v>11.1111</v>
      </c>
      <c r="H194" s="325">
        <v>290</v>
      </c>
      <c r="I194" s="325">
        <v>260</v>
      </c>
      <c r="J194" s="348">
        <v>2340</v>
      </c>
      <c r="K194" s="348">
        <v>264</v>
      </c>
      <c r="L194" s="347"/>
      <c r="M194" s="350">
        <v>42491</v>
      </c>
      <c r="N194" s="350">
        <v>43312</v>
      </c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47"/>
      <c r="AE194" s="347"/>
    </row>
    <row r="195" spans="1:31" ht="18.75" customHeight="1">
      <c r="A195" s="320" t="s">
        <v>6634</v>
      </c>
      <c r="B195" s="321" t="s">
        <v>1471</v>
      </c>
      <c r="C195" s="321" t="s">
        <v>6635</v>
      </c>
      <c r="D195" s="321">
        <v>200</v>
      </c>
      <c r="E195" s="322">
        <v>2700</v>
      </c>
      <c r="F195" s="323">
        <v>3000</v>
      </c>
      <c r="G195" s="324">
        <v>12.820499999999999</v>
      </c>
      <c r="H195" s="325">
        <v>330</v>
      </c>
      <c r="I195" s="325">
        <v>300</v>
      </c>
      <c r="J195" s="348">
        <v>2700</v>
      </c>
      <c r="K195" s="348">
        <v>300</v>
      </c>
      <c r="L195" s="347"/>
      <c r="M195" s="350">
        <v>42491</v>
      </c>
      <c r="N195" s="350">
        <v>43312</v>
      </c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47"/>
      <c r="AE195" s="347"/>
    </row>
    <row r="196" spans="1:31" ht="18.75" customHeight="1">
      <c r="A196" s="320" t="s">
        <v>6636</v>
      </c>
      <c r="B196" s="321" t="s">
        <v>6637</v>
      </c>
      <c r="C196" s="321" t="s">
        <v>6638</v>
      </c>
      <c r="D196" s="321">
        <v>200</v>
      </c>
      <c r="E196" s="322">
        <v>2400</v>
      </c>
      <c r="F196" s="323">
        <v>3200</v>
      </c>
      <c r="G196" s="324">
        <v>13.6752</v>
      </c>
      <c r="H196" s="325">
        <v>350</v>
      </c>
      <c r="I196" s="325">
        <v>270</v>
      </c>
      <c r="J196" s="348">
        <v>2880</v>
      </c>
      <c r="K196" s="348">
        <v>318</v>
      </c>
      <c r="L196" s="349" t="s">
        <v>6479</v>
      </c>
      <c r="M196" s="350">
        <v>42491</v>
      </c>
      <c r="N196" s="350">
        <v>43312</v>
      </c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7"/>
      <c r="AD196" s="347"/>
      <c r="AE196" s="347"/>
    </row>
    <row r="197" spans="1:31" ht="18.75" customHeight="1">
      <c r="A197" s="320" t="s">
        <v>744</v>
      </c>
      <c r="B197" s="321" t="s">
        <v>6639</v>
      </c>
      <c r="C197" s="321" t="s">
        <v>6640</v>
      </c>
      <c r="D197" s="321">
        <v>200</v>
      </c>
      <c r="E197" s="322">
        <v>4100</v>
      </c>
      <c r="F197" s="323">
        <v>5300</v>
      </c>
      <c r="G197" s="324">
        <v>22.6496</v>
      </c>
      <c r="H197" s="325">
        <v>560</v>
      </c>
      <c r="I197" s="325">
        <v>440</v>
      </c>
      <c r="J197" s="348">
        <v>4770</v>
      </c>
      <c r="K197" s="348">
        <v>507</v>
      </c>
      <c r="L197" s="347"/>
      <c r="M197" s="350">
        <v>42491</v>
      </c>
      <c r="N197" s="350">
        <v>43312</v>
      </c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7"/>
      <c r="AD197" s="347"/>
      <c r="AE197" s="347"/>
    </row>
    <row r="198" spans="1:31" ht="18.75" customHeight="1">
      <c r="A198" s="320" t="s">
        <v>6641</v>
      </c>
      <c r="B198" s="331" t="s">
        <v>6639</v>
      </c>
      <c r="C198" s="321" t="s">
        <v>6642</v>
      </c>
      <c r="D198" s="321">
        <v>200</v>
      </c>
      <c r="E198" s="322">
        <v>3200</v>
      </c>
      <c r="F198" s="323">
        <v>3500</v>
      </c>
      <c r="G198" s="324">
        <v>14.9573</v>
      </c>
      <c r="H198" s="325">
        <v>380</v>
      </c>
      <c r="I198" s="325">
        <v>350</v>
      </c>
      <c r="J198" s="348">
        <v>3150</v>
      </c>
      <c r="K198" s="348">
        <v>345</v>
      </c>
      <c r="L198" s="347"/>
      <c r="M198" s="350">
        <v>42491</v>
      </c>
      <c r="N198" s="350">
        <v>43312</v>
      </c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7"/>
      <c r="AD198" s="347"/>
      <c r="AE198" s="347"/>
    </row>
    <row r="199" spans="1:31" ht="18.75" customHeight="1">
      <c r="A199" s="339" t="s">
        <v>6643</v>
      </c>
      <c r="B199" s="340" t="s">
        <v>6644</v>
      </c>
      <c r="C199" s="340" t="s">
        <v>6645</v>
      </c>
      <c r="D199" s="340">
        <v>170</v>
      </c>
      <c r="E199" s="341">
        <v>3200</v>
      </c>
      <c r="F199" s="342">
        <v>3600</v>
      </c>
      <c r="G199" s="324">
        <v>18.099599999999999</v>
      </c>
      <c r="H199" s="325">
        <v>390</v>
      </c>
      <c r="I199" s="325">
        <v>350</v>
      </c>
      <c r="J199" s="348">
        <v>3240</v>
      </c>
      <c r="K199" s="348">
        <v>354</v>
      </c>
      <c r="L199" s="347"/>
      <c r="M199" s="350">
        <v>42491</v>
      </c>
      <c r="N199" s="350">
        <v>43312</v>
      </c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7"/>
      <c r="AD199" s="347"/>
      <c r="AE199" s="347"/>
    </row>
    <row r="200" spans="1:31" s="304" customFormat="1" ht="18.75" customHeight="1">
      <c r="A200" s="320" t="s">
        <v>153</v>
      </c>
      <c r="B200" s="321" t="s">
        <v>151</v>
      </c>
      <c r="C200" s="321"/>
      <c r="D200" s="321">
        <v>20</v>
      </c>
      <c r="E200" s="322">
        <v>400</v>
      </c>
      <c r="F200" s="323">
        <v>600</v>
      </c>
      <c r="G200" s="324">
        <v>25.640999999999998</v>
      </c>
      <c r="H200" s="325"/>
      <c r="I200" s="325"/>
      <c r="J200" s="348"/>
      <c r="K200" s="348"/>
      <c r="L200" s="347"/>
      <c r="M200" s="350">
        <v>42491</v>
      </c>
      <c r="N200" s="350">
        <v>43312</v>
      </c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7"/>
      <c r="AD200" s="347"/>
      <c r="AE200" s="347"/>
    </row>
    <row r="201" spans="1:31" s="304" customFormat="1" ht="18.75" customHeight="1">
      <c r="A201" s="320" t="s">
        <v>6646</v>
      </c>
      <c r="B201" s="321" t="s">
        <v>6647</v>
      </c>
      <c r="C201" s="321"/>
      <c r="D201" s="321">
        <v>20</v>
      </c>
      <c r="E201" s="322">
        <v>400</v>
      </c>
      <c r="F201" s="323">
        <v>600</v>
      </c>
      <c r="G201" s="324">
        <v>25.640999999999998</v>
      </c>
      <c r="H201" s="325"/>
      <c r="I201" s="325"/>
      <c r="J201" s="348"/>
      <c r="K201" s="348"/>
      <c r="L201" s="347"/>
      <c r="M201" s="350">
        <v>42491</v>
      </c>
      <c r="N201" s="350">
        <v>43312</v>
      </c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7"/>
      <c r="AD201" s="347"/>
      <c r="AE201" s="347"/>
    </row>
    <row r="202" spans="1:31" ht="18.75" customHeight="1">
      <c r="A202" s="320" t="s">
        <v>6648</v>
      </c>
      <c r="B202" s="331" t="s">
        <v>6649</v>
      </c>
      <c r="C202" s="321">
        <v>36</v>
      </c>
      <c r="D202" s="321">
        <v>20</v>
      </c>
      <c r="E202" s="322">
        <v>400</v>
      </c>
      <c r="F202" s="323">
        <v>600</v>
      </c>
      <c r="G202" s="324">
        <v>25.640999999999998</v>
      </c>
      <c r="H202" s="325"/>
      <c r="I202" s="325"/>
      <c r="J202" s="348"/>
      <c r="K202" s="348"/>
      <c r="L202" s="347"/>
      <c r="M202" s="350">
        <v>42491</v>
      </c>
      <c r="N202" s="350">
        <v>43312</v>
      </c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7"/>
      <c r="AD202" s="347"/>
      <c r="AE202" s="347"/>
    </row>
    <row r="203" spans="1:31" ht="18.75" customHeight="1">
      <c r="A203" s="339" t="s">
        <v>6650</v>
      </c>
      <c r="B203" s="340" t="s">
        <v>6651</v>
      </c>
      <c r="C203" s="340">
        <v>6103</v>
      </c>
      <c r="D203" s="340">
        <v>20</v>
      </c>
      <c r="E203" s="341">
        <v>210</v>
      </c>
      <c r="F203" s="342">
        <v>240</v>
      </c>
      <c r="G203" s="324">
        <v>10.256399999999999</v>
      </c>
      <c r="H203" s="325"/>
      <c r="I203" s="325"/>
      <c r="J203" s="348"/>
      <c r="K203" s="348"/>
      <c r="L203" s="349" t="s">
        <v>6479</v>
      </c>
      <c r="M203" s="350">
        <v>42491</v>
      </c>
      <c r="N203" s="350">
        <v>43312</v>
      </c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7"/>
      <c r="AD203" s="347"/>
      <c r="AE203" s="347"/>
    </row>
    <row r="204" spans="1:31" ht="18.75" customHeight="1">
      <c r="A204" s="357" t="s">
        <v>6652</v>
      </c>
      <c r="B204" s="331" t="s">
        <v>6579</v>
      </c>
      <c r="C204" s="331" t="s">
        <v>6653</v>
      </c>
      <c r="D204" s="321">
        <v>170</v>
      </c>
      <c r="E204" s="322">
        <v>2800</v>
      </c>
      <c r="F204" s="323">
        <v>3300</v>
      </c>
      <c r="G204" s="324">
        <v>16.5913</v>
      </c>
      <c r="H204" s="325">
        <v>360</v>
      </c>
      <c r="I204" s="325">
        <v>310</v>
      </c>
      <c r="J204" s="348">
        <v>2970</v>
      </c>
      <c r="K204" s="348">
        <v>327</v>
      </c>
      <c r="L204" s="347"/>
      <c r="M204" s="350">
        <v>42491</v>
      </c>
      <c r="N204" s="350">
        <v>43312</v>
      </c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7"/>
      <c r="AD204" s="347"/>
      <c r="AE204" s="347"/>
    </row>
    <row r="205" spans="1:31" ht="18.75" customHeight="1">
      <c r="A205" s="320" t="s">
        <v>6654</v>
      </c>
      <c r="B205" s="321" t="s">
        <v>144</v>
      </c>
      <c r="C205" s="321" t="s">
        <v>6655</v>
      </c>
      <c r="D205" s="321">
        <v>180</v>
      </c>
      <c r="E205" s="322">
        <v>3300</v>
      </c>
      <c r="F205" s="323">
        <v>3850</v>
      </c>
      <c r="G205" s="324">
        <v>18.281099999999999</v>
      </c>
      <c r="H205" s="325">
        <v>415</v>
      </c>
      <c r="I205" s="325">
        <v>360</v>
      </c>
      <c r="J205" s="348">
        <v>3465</v>
      </c>
      <c r="K205" s="348">
        <v>376.5</v>
      </c>
      <c r="L205" s="347"/>
      <c r="M205" s="350">
        <v>42491</v>
      </c>
      <c r="N205" s="350">
        <v>43312</v>
      </c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7"/>
      <c r="AD205" s="347"/>
      <c r="AE205" s="347"/>
    </row>
    <row r="206" spans="1:31" ht="18.75" customHeight="1">
      <c r="A206" s="320" t="s">
        <v>6656</v>
      </c>
      <c r="B206" s="334" t="s">
        <v>6657</v>
      </c>
      <c r="C206" s="334" t="s">
        <v>6658</v>
      </c>
      <c r="D206" s="334">
        <v>200</v>
      </c>
      <c r="E206" s="335">
        <v>1000</v>
      </c>
      <c r="F206" s="336">
        <v>1100</v>
      </c>
      <c r="G206" s="324">
        <v>4.7008999999999999</v>
      </c>
      <c r="H206" s="325">
        <v>140</v>
      </c>
      <c r="I206" s="325">
        <v>130</v>
      </c>
      <c r="J206" s="348">
        <v>990</v>
      </c>
      <c r="K206" s="348">
        <v>129</v>
      </c>
      <c r="L206" s="347"/>
      <c r="M206" s="350">
        <v>42491</v>
      </c>
      <c r="N206" s="350">
        <v>43312</v>
      </c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7"/>
      <c r="AD206" s="347"/>
      <c r="AE206" s="347"/>
    </row>
    <row r="207" spans="1:31" ht="18.75" customHeight="1">
      <c r="A207" s="320" t="s">
        <v>6659</v>
      </c>
      <c r="B207" s="321" t="s">
        <v>6660</v>
      </c>
      <c r="C207" s="321" t="s">
        <v>6661</v>
      </c>
      <c r="D207" s="321">
        <v>200</v>
      </c>
      <c r="E207" s="322">
        <v>1800</v>
      </c>
      <c r="F207" s="323">
        <v>2100</v>
      </c>
      <c r="G207" s="324">
        <v>8.9743999999999993</v>
      </c>
      <c r="H207" s="325">
        <v>240</v>
      </c>
      <c r="I207" s="325">
        <v>210</v>
      </c>
      <c r="J207" s="348">
        <v>1890</v>
      </c>
      <c r="K207" s="348">
        <v>219</v>
      </c>
      <c r="L207" s="347"/>
      <c r="M207" s="350">
        <v>42491</v>
      </c>
      <c r="N207" s="350">
        <v>43312</v>
      </c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7"/>
      <c r="AD207" s="347"/>
      <c r="AE207" s="347"/>
    </row>
    <row r="208" spans="1:31" ht="18.75" customHeight="1">
      <c r="A208" s="320" t="s">
        <v>6662</v>
      </c>
      <c r="B208" s="321" t="s">
        <v>6412</v>
      </c>
      <c r="C208" s="321" t="s">
        <v>6663</v>
      </c>
      <c r="D208" s="321">
        <v>170</v>
      </c>
      <c r="E208" s="322">
        <v>2100</v>
      </c>
      <c r="F208" s="323">
        <v>2400</v>
      </c>
      <c r="G208" s="364">
        <v>12.07</v>
      </c>
      <c r="H208" s="325">
        <v>270</v>
      </c>
      <c r="I208" s="325">
        <v>240</v>
      </c>
      <c r="J208" s="348">
        <v>2160</v>
      </c>
      <c r="K208" s="348">
        <v>246</v>
      </c>
      <c r="L208" s="347"/>
      <c r="M208" s="350">
        <v>42491</v>
      </c>
      <c r="N208" s="350">
        <v>43312</v>
      </c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7"/>
      <c r="AD208" s="347"/>
      <c r="AE208" s="347"/>
    </row>
    <row r="209" spans="1:31" ht="18.75" customHeight="1">
      <c r="A209" s="333" t="s">
        <v>6664</v>
      </c>
      <c r="B209" s="334" t="s">
        <v>6665</v>
      </c>
      <c r="C209" s="334" t="s">
        <v>6666</v>
      </c>
      <c r="D209" s="334">
        <v>950</v>
      </c>
      <c r="E209" s="335">
        <v>14200</v>
      </c>
      <c r="F209" s="336">
        <v>16600</v>
      </c>
      <c r="G209" s="365">
        <v>14.93</v>
      </c>
      <c r="H209" s="366" t="s">
        <v>6426</v>
      </c>
      <c r="I209" s="325" t="s">
        <v>6426</v>
      </c>
      <c r="J209" s="371">
        <v>14940</v>
      </c>
      <c r="K209" s="371">
        <v>1524</v>
      </c>
      <c r="L209" s="354"/>
      <c r="M209" s="350">
        <v>42491</v>
      </c>
      <c r="N209" s="350">
        <v>43312</v>
      </c>
      <c r="O209" s="354"/>
      <c r="P209" s="354"/>
      <c r="Q209" s="354"/>
      <c r="R209" s="354"/>
      <c r="S209" s="354"/>
      <c r="T209" s="354"/>
      <c r="U209" s="354"/>
      <c r="V209" s="354"/>
      <c r="W209" s="354"/>
      <c r="X209" s="354"/>
      <c r="Y209" s="354"/>
      <c r="Z209" s="354"/>
      <c r="AA209" s="354"/>
      <c r="AB209" s="354"/>
      <c r="AC209" s="354"/>
      <c r="AD209" s="354"/>
      <c r="AE209" s="354"/>
    </row>
    <row r="210" spans="1:31" ht="18.75" customHeight="1">
      <c r="A210" s="333" t="s">
        <v>922</v>
      </c>
      <c r="B210" s="334" t="s">
        <v>6665</v>
      </c>
      <c r="C210" s="334" t="s">
        <v>921</v>
      </c>
      <c r="D210" s="334">
        <v>1000</v>
      </c>
      <c r="E210" s="335">
        <v>17700</v>
      </c>
      <c r="F210" s="336">
        <v>20100</v>
      </c>
      <c r="G210" s="365">
        <v>17.18</v>
      </c>
      <c r="H210" s="366" t="s">
        <v>6426</v>
      </c>
      <c r="I210" s="325" t="s">
        <v>6426</v>
      </c>
      <c r="J210" s="371">
        <v>18090</v>
      </c>
      <c r="K210" s="371">
        <v>1839</v>
      </c>
      <c r="L210" s="354" t="s">
        <v>6667</v>
      </c>
      <c r="M210" s="350">
        <v>42491</v>
      </c>
      <c r="N210" s="350">
        <v>43312</v>
      </c>
      <c r="O210" s="354"/>
      <c r="P210" s="354"/>
      <c r="Q210" s="354"/>
      <c r="R210" s="354"/>
      <c r="S210" s="354"/>
      <c r="T210" s="354"/>
      <c r="U210" s="354"/>
      <c r="V210" s="354"/>
      <c r="W210" s="354"/>
      <c r="X210" s="354"/>
      <c r="Y210" s="354"/>
      <c r="Z210" s="354"/>
      <c r="AA210" s="354"/>
      <c r="AB210" s="354"/>
      <c r="AC210" s="354"/>
      <c r="AD210" s="354"/>
      <c r="AE210" s="354"/>
    </row>
    <row r="211" spans="1:31" ht="18.75" customHeight="1">
      <c r="A211" s="320" t="s">
        <v>6668</v>
      </c>
      <c r="B211" s="321" t="s">
        <v>6412</v>
      </c>
      <c r="C211" s="321" t="s">
        <v>6669</v>
      </c>
      <c r="D211" s="321">
        <v>170</v>
      </c>
      <c r="E211" s="322">
        <v>2400</v>
      </c>
      <c r="F211" s="323">
        <v>2800</v>
      </c>
      <c r="G211" s="365">
        <v>14.08</v>
      </c>
      <c r="H211" s="366">
        <v>310</v>
      </c>
      <c r="I211" s="325">
        <v>270</v>
      </c>
      <c r="J211" s="371">
        <v>2520</v>
      </c>
      <c r="K211" s="371">
        <v>282</v>
      </c>
      <c r="L211" s="354"/>
      <c r="M211" s="350">
        <v>42491</v>
      </c>
      <c r="N211" s="350">
        <v>43312</v>
      </c>
      <c r="O211" s="354"/>
      <c r="P211" s="354"/>
      <c r="Q211" s="354"/>
      <c r="R211" s="354"/>
      <c r="S211" s="354"/>
      <c r="T211" s="354"/>
      <c r="U211" s="354"/>
      <c r="V211" s="354"/>
      <c r="W211" s="354"/>
      <c r="X211" s="354"/>
      <c r="Y211" s="354"/>
      <c r="Z211" s="354"/>
      <c r="AA211" s="354"/>
      <c r="AB211" s="354"/>
      <c r="AC211" s="354"/>
      <c r="AD211" s="354"/>
      <c r="AE211" s="354"/>
    </row>
    <row r="212" spans="1:31" ht="18.75" customHeight="1">
      <c r="A212" s="320" t="s">
        <v>6670</v>
      </c>
      <c r="B212" s="321" t="s">
        <v>6671</v>
      </c>
      <c r="C212" s="321" t="s">
        <v>6672</v>
      </c>
      <c r="D212" s="321">
        <v>180</v>
      </c>
      <c r="E212" s="322">
        <v>2700</v>
      </c>
      <c r="F212" s="323">
        <v>3100</v>
      </c>
      <c r="G212" s="365">
        <v>14.72</v>
      </c>
      <c r="H212" s="366">
        <v>340</v>
      </c>
      <c r="I212" s="325">
        <v>300</v>
      </c>
      <c r="J212" s="371">
        <v>2790</v>
      </c>
      <c r="K212" s="371">
        <v>309</v>
      </c>
      <c r="L212" s="354"/>
      <c r="M212" s="350">
        <v>42491</v>
      </c>
      <c r="N212" s="350">
        <v>43312</v>
      </c>
      <c r="O212" s="354"/>
      <c r="P212" s="354"/>
      <c r="Q212" s="354"/>
      <c r="R212" s="354"/>
      <c r="S212" s="354"/>
      <c r="T212" s="354"/>
      <c r="U212" s="354"/>
      <c r="V212" s="354"/>
      <c r="W212" s="354"/>
      <c r="X212" s="354"/>
      <c r="Y212" s="354"/>
      <c r="Z212" s="354"/>
      <c r="AA212" s="354"/>
      <c r="AB212" s="354"/>
      <c r="AC212" s="354"/>
      <c r="AD212" s="354"/>
      <c r="AE212" s="354"/>
    </row>
    <row r="213" spans="1:31" ht="18.75" customHeight="1">
      <c r="A213" s="320" t="s">
        <v>6673</v>
      </c>
      <c r="B213" s="321" t="s">
        <v>144</v>
      </c>
      <c r="C213" s="321" t="s">
        <v>6674</v>
      </c>
      <c r="D213" s="321">
        <v>180</v>
      </c>
      <c r="E213" s="322">
        <v>4700</v>
      </c>
      <c r="F213" s="323">
        <v>5000</v>
      </c>
      <c r="G213" s="367">
        <v>23.741700000000002</v>
      </c>
      <c r="H213" s="325">
        <v>530</v>
      </c>
      <c r="I213" s="325">
        <v>500</v>
      </c>
      <c r="J213" s="348">
        <v>4500</v>
      </c>
      <c r="K213" s="348">
        <v>480</v>
      </c>
      <c r="L213" s="347"/>
      <c r="M213" s="350">
        <v>42491</v>
      </c>
      <c r="N213" s="350">
        <v>43312</v>
      </c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7"/>
      <c r="AD213" s="347"/>
      <c r="AE213" s="347"/>
    </row>
    <row r="214" spans="1:31" ht="18.75" customHeight="1">
      <c r="A214" s="320" t="s">
        <v>6675</v>
      </c>
      <c r="B214" s="321" t="s">
        <v>144</v>
      </c>
      <c r="C214" s="321" t="s">
        <v>6676</v>
      </c>
      <c r="D214" s="321">
        <v>180</v>
      </c>
      <c r="E214" s="322">
        <v>3900</v>
      </c>
      <c r="F214" s="323">
        <v>4200</v>
      </c>
      <c r="G214" s="367">
        <v>19.943000000000001</v>
      </c>
      <c r="H214" s="325">
        <v>450</v>
      </c>
      <c r="I214" s="325">
        <v>420</v>
      </c>
      <c r="J214" s="348">
        <v>3780</v>
      </c>
      <c r="K214" s="348">
        <v>408</v>
      </c>
      <c r="L214" s="347"/>
      <c r="M214" s="350">
        <v>42491</v>
      </c>
      <c r="N214" s="350">
        <v>43312</v>
      </c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7"/>
      <c r="AD214" s="347"/>
      <c r="AE214" s="347"/>
    </row>
    <row r="215" spans="1:31" ht="18.75" customHeight="1">
      <c r="A215" s="320" t="s">
        <v>6677</v>
      </c>
      <c r="B215" s="321" t="s">
        <v>6597</v>
      </c>
      <c r="C215" s="321" t="s">
        <v>6678</v>
      </c>
      <c r="D215" s="321">
        <v>170</v>
      </c>
      <c r="E215" s="322">
        <v>4000</v>
      </c>
      <c r="F215" s="323">
        <v>5000</v>
      </c>
      <c r="G215" s="367">
        <v>25.138300000000001</v>
      </c>
      <c r="H215" s="325">
        <v>530</v>
      </c>
      <c r="I215" s="325">
        <v>430</v>
      </c>
      <c r="J215" s="348">
        <v>4500</v>
      </c>
      <c r="K215" s="348">
        <v>480</v>
      </c>
      <c r="L215" s="347"/>
      <c r="M215" s="350">
        <v>42491</v>
      </c>
      <c r="N215" s="350">
        <v>43312</v>
      </c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7"/>
      <c r="AD215" s="347"/>
      <c r="AE215" s="347"/>
    </row>
    <row r="216" spans="1:31" ht="18.75" customHeight="1">
      <c r="A216" s="320" t="s">
        <v>6679</v>
      </c>
      <c r="B216" s="321" t="s">
        <v>6651</v>
      </c>
      <c r="C216" s="321" t="s">
        <v>6680</v>
      </c>
      <c r="D216" s="321">
        <v>20</v>
      </c>
      <c r="E216" s="322">
        <v>570</v>
      </c>
      <c r="F216" s="323">
        <v>600</v>
      </c>
      <c r="G216" s="367">
        <v>25.640999999999998</v>
      </c>
      <c r="H216" s="325">
        <v>90</v>
      </c>
      <c r="I216" s="325">
        <v>87</v>
      </c>
      <c r="J216" s="348">
        <v>540</v>
      </c>
      <c r="K216" s="348">
        <v>84</v>
      </c>
      <c r="L216" s="347"/>
      <c r="M216" s="350">
        <v>42491</v>
      </c>
      <c r="N216" s="350">
        <v>43312</v>
      </c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  <c r="AE216" s="347"/>
    </row>
    <row r="217" spans="1:31" ht="18.75" customHeight="1">
      <c r="A217" s="320" t="s">
        <v>2137</v>
      </c>
      <c r="B217" s="321" t="s">
        <v>281</v>
      </c>
      <c r="C217" s="321" t="s">
        <v>6681</v>
      </c>
      <c r="D217" s="321">
        <v>170</v>
      </c>
      <c r="E217" s="322">
        <v>3000</v>
      </c>
      <c r="F217" s="323">
        <v>3500</v>
      </c>
      <c r="G217" s="367">
        <v>17.596800000000002</v>
      </c>
      <c r="H217" s="325">
        <v>380</v>
      </c>
      <c r="I217" s="325">
        <v>330</v>
      </c>
      <c r="J217" s="348">
        <v>3150</v>
      </c>
      <c r="K217" s="348">
        <v>345</v>
      </c>
      <c r="L217" s="347"/>
      <c r="M217" s="350">
        <v>42491</v>
      </c>
      <c r="N217" s="350">
        <v>43312</v>
      </c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  <c r="AE217" s="347"/>
    </row>
    <row r="218" spans="1:31" ht="18.75" customHeight="1">
      <c r="A218" s="320" t="s">
        <v>6682</v>
      </c>
      <c r="B218" s="321" t="s">
        <v>6433</v>
      </c>
      <c r="C218" s="321" t="s">
        <v>6683</v>
      </c>
      <c r="D218" s="321">
        <v>170</v>
      </c>
      <c r="E218" s="322">
        <v>3000</v>
      </c>
      <c r="F218" s="323">
        <v>3550</v>
      </c>
      <c r="G218" s="367">
        <v>17.848199999999999</v>
      </c>
      <c r="H218" s="325">
        <v>385</v>
      </c>
      <c r="I218" s="325">
        <v>330</v>
      </c>
      <c r="J218" s="348">
        <v>3195</v>
      </c>
      <c r="K218" s="348">
        <v>349.5</v>
      </c>
      <c r="L218" s="354"/>
      <c r="M218" s="350">
        <v>42491</v>
      </c>
      <c r="N218" s="350">
        <v>43312</v>
      </c>
      <c r="O218" s="354"/>
      <c r="P218" s="354"/>
      <c r="Q218" s="354"/>
      <c r="R218" s="354"/>
      <c r="S218" s="354"/>
      <c r="T218" s="354"/>
      <c r="U218" s="354"/>
      <c r="V218" s="354"/>
      <c r="W218" s="354"/>
      <c r="X218" s="354"/>
      <c r="Y218" s="354"/>
      <c r="Z218" s="354"/>
      <c r="AA218" s="354"/>
      <c r="AB218" s="354"/>
      <c r="AC218" s="354"/>
      <c r="AD218" s="354"/>
      <c r="AE218" s="354"/>
    </row>
    <row r="219" spans="1:31" ht="18.75" customHeight="1">
      <c r="A219" s="333" t="s">
        <v>6684</v>
      </c>
      <c r="B219" s="334" t="s">
        <v>6685</v>
      </c>
      <c r="C219" s="334" t="s">
        <v>6686</v>
      </c>
      <c r="D219" s="334">
        <v>170</v>
      </c>
      <c r="E219" s="335">
        <v>2300</v>
      </c>
      <c r="F219" s="336">
        <v>2700</v>
      </c>
      <c r="G219" s="367">
        <v>13.5747</v>
      </c>
      <c r="H219" s="325">
        <v>300</v>
      </c>
      <c r="I219" s="325">
        <v>260</v>
      </c>
      <c r="J219" s="348">
        <v>2430</v>
      </c>
      <c r="K219" s="348">
        <v>273</v>
      </c>
      <c r="L219" s="354"/>
      <c r="M219" s="350">
        <v>42491</v>
      </c>
      <c r="N219" s="350">
        <v>43312</v>
      </c>
      <c r="O219" s="354"/>
      <c r="P219" s="354"/>
      <c r="Q219" s="354"/>
      <c r="R219" s="354"/>
      <c r="S219" s="354"/>
      <c r="T219" s="354"/>
      <c r="U219" s="354"/>
      <c r="V219" s="354"/>
      <c r="W219" s="354"/>
      <c r="X219" s="354"/>
      <c r="Y219" s="354"/>
      <c r="Z219" s="354"/>
      <c r="AA219" s="354"/>
      <c r="AB219" s="354"/>
      <c r="AC219" s="354"/>
      <c r="AD219" s="354"/>
      <c r="AE219" s="354"/>
    </row>
    <row r="220" spans="1:31" ht="18.75" customHeight="1">
      <c r="A220" s="333" t="s">
        <v>6687</v>
      </c>
      <c r="B220" s="334" t="s">
        <v>6316</v>
      </c>
      <c r="C220" s="334" t="s">
        <v>6688</v>
      </c>
      <c r="D220" s="334">
        <v>210</v>
      </c>
      <c r="E220" s="335"/>
      <c r="F220" s="336">
        <v>4000</v>
      </c>
      <c r="G220" s="367">
        <v>16.28</v>
      </c>
      <c r="H220" s="325">
        <v>430</v>
      </c>
      <c r="I220" s="325">
        <v>30</v>
      </c>
      <c r="J220" s="348">
        <v>3600</v>
      </c>
      <c r="K220" s="348">
        <v>390</v>
      </c>
      <c r="L220" s="354"/>
      <c r="M220" s="350">
        <v>42491</v>
      </c>
      <c r="N220" s="350">
        <v>43312</v>
      </c>
      <c r="O220" s="354"/>
      <c r="P220" s="354"/>
      <c r="Q220" s="354"/>
      <c r="R220" s="354"/>
      <c r="S220" s="354"/>
      <c r="T220" s="354"/>
      <c r="U220" s="354"/>
      <c r="V220" s="354"/>
      <c r="W220" s="354"/>
      <c r="X220" s="354"/>
      <c r="Y220" s="354"/>
      <c r="Z220" s="354"/>
      <c r="AA220" s="354"/>
      <c r="AB220" s="354"/>
      <c r="AC220" s="354"/>
      <c r="AD220" s="354"/>
      <c r="AE220" s="354"/>
    </row>
    <row r="221" spans="1:31" ht="18.75" customHeight="1">
      <c r="A221" s="368" t="s">
        <v>6689</v>
      </c>
      <c r="B221" s="321" t="s">
        <v>144</v>
      </c>
      <c r="C221" s="321" t="s">
        <v>6690</v>
      </c>
      <c r="D221" s="321">
        <v>180</v>
      </c>
      <c r="E221" s="322">
        <v>5700</v>
      </c>
      <c r="F221" s="322">
        <v>6700</v>
      </c>
      <c r="G221" s="367">
        <v>31.8139</v>
      </c>
      <c r="H221" s="325">
        <v>700</v>
      </c>
      <c r="I221" s="325">
        <v>600</v>
      </c>
      <c r="J221" s="348">
        <v>6030</v>
      </c>
      <c r="K221" s="348">
        <v>633</v>
      </c>
      <c r="L221" s="347"/>
      <c r="M221" s="350">
        <v>42491</v>
      </c>
      <c r="N221" s="350">
        <v>43312</v>
      </c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7"/>
      <c r="AD221" s="347"/>
      <c r="AE221" s="347"/>
    </row>
    <row r="222" spans="1:31" ht="18.75" customHeight="1">
      <c r="A222" s="369" t="s">
        <v>6691</v>
      </c>
      <c r="B222" s="321" t="s">
        <v>6692</v>
      </c>
      <c r="C222" s="321">
        <v>320</v>
      </c>
      <c r="D222" s="321">
        <v>170</v>
      </c>
      <c r="E222" s="322">
        <v>3400</v>
      </c>
      <c r="F222" s="322">
        <v>3700</v>
      </c>
      <c r="G222" s="367">
        <v>18.6023</v>
      </c>
      <c r="H222" s="325">
        <v>400</v>
      </c>
      <c r="I222" s="325">
        <v>370</v>
      </c>
      <c r="J222" s="348">
        <v>3330</v>
      </c>
      <c r="K222" s="348">
        <v>363</v>
      </c>
      <c r="L222" s="347"/>
      <c r="M222" s="350">
        <v>42491</v>
      </c>
      <c r="N222" s="350">
        <v>43312</v>
      </c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7"/>
      <c r="AD222" s="347"/>
      <c r="AE222" s="347"/>
    </row>
    <row r="223" spans="1:31" ht="18.75" customHeight="1">
      <c r="A223" s="369" t="s">
        <v>1187</v>
      </c>
      <c r="B223" s="321" t="s">
        <v>6693</v>
      </c>
      <c r="C223" s="321" t="s">
        <v>6694</v>
      </c>
      <c r="D223" s="321">
        <v>170</v>
      </c>
      <c r="E223" s="322">
        <v>3500</v>
      </c>
      <c r="F223" s="322">
        <v>3800</v>
      </c>
      <c r="G223" s="367">
        <v>19.1051</v>
      </c>
      <c r="H223" s="325">
        <v>410</v>
      </c>
      <c r="I223" s="325">
        <v>380</v>
      </c>
      <c r="J223" s="348">
        <v>3420</v>
      </c>
      <c r="K223" s="348">
        <v>372</v>
      </c>
      <c r="L223" s="347"/>
      <c r="M223" s="350">
        <v>42491</v>
      </c>
      <c r="N223" s="350">
        <v>43312</v>
      </c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7"/>
      <c r="AD223" s="347"/>
      <c r="AE223" s="347"/>
    </row>
    <row r="224" spans="1:31" ht="18.75" customHeight="1">
      <c r="A224" s="369" t="s">
        <v>174</v>
      </c>
      <c r="B224" s="321" t="s">
        <v>6391</v>
      </c>
      <c r="C224" s="321" t="s">
        <v>173</v>
      </c>
      <c r="D224" s="321">
        <v>170</v>
      </c>
      <c r="E224" s="322">
        <v>1800</v>
      </c>
      <c r="F224" s="322">
        <v>2100</v>
      </c>
      <c r="G224" s="367">
        <v>10.5581</v>
      </c>
      <c r="H224" s="325">
        <v>240</v>
      </c>
      <c r="I224" s="325">
        <v>210</v>
      </c>
      <c r="J224" s="348">
        <v>1890</v>
      </c>
      <c r="K224" s="348">
        <v>219</v>
      </c>
      <c r="L224" s="347"/>
      <c r="M224" s="350">
        <v>42491</v>
      </c>
      <c r="N224" s="350">
        <v>43312</v>
      </c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7"/>
      <c r="AD224" s="347"/>
      <c r="AE224" s="347"/>
    </row>
    <row r="225" spans="1:31" ht="18.75" customHeight="1">
      <c r="A225" s="369" t="s">
        <v>758</v>
      </c>
      <c r="B225" s="321" t="s">
        <v>281</v>
      </c>
      <c r="C225" s="321" t="s">
        <v>757</v>
      </c>
      <c r="D225" s="321">
        <v>170</v>
      </c>
      <c r="E225" s="322">
        <v>2700</v>
      </c>
      <c r="F225" s="322">
        <v>2900</v>
      </c>
      <c r="G225" s="367">
        <v>14.5802</v>
      </c>
      <c r="H225" s="325">
        <v>320</v>
      </c>
      <c r="I225" s="325">
        <v>300</v>
      </c>
      <c r="J225" s="348">
        <v>2610</v>
      </c>
      <c r="K225" s="348">
        <v>291</v>
      </c>
      <c r="L225" s="347"/>
      <c r="M225" s="350">
        <v>42491</v>
      </c>
      <c r="N225" s="350">
        <v>43312</v>
      </c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7"/>
      <c r="AD225" s="347"/>
      <c r="AE225" s="347"/>
    </row>
    <row r="226" spans="1:31" ht="18.75" customHeight="1">
      <c r="A226" s="369" t="s">
        <v>6695</v>
      </c>
      <c r="B226" s="321" t="s">
        <v>6696</v>
      </c>
      <c r="C226" s="321" t="s">
        <v>6697</v>
      </c>
      <c r="D226" s="321">
        <v>170</v>
      </c>
      <c r="E226" s="322">
        <v>2900</v>
      </c>
      <c r="F226" s="322">
        <v>3500</v>
      </c>
      <c r="G226" s="367">
        <v>17.596800000000002</v>
      </c>
      <c r="H226" s="370">
        <v>380</v>
      </c>
      <c r="I226" s="370">
        <v>320</v>
      </c>
      <c r="J226" s="372">
        <v>3150</v>
      </c>
      <c r="K226" s="372">
        <v>345</v>
      </c>
      <c r="L226" s="373" t="s">
        <v>6698</v>
      </c>
      <c r="M226" s="350">
        <v>42491</v>
      </c>
      <c r="N226" s="350">
        <v>43312</v>
      </c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7"/>
      <c r="AD226" s="347"/>
      <c r="AE226" s="347"/>
    </row>
    <row r="227" spans="1:31" ht="18.75" customHeight="1">
      <c r="A227" s="369" t="s">
        <v>6699</v>
      </c>
      <c r="B227" s="321" t="s">
        <v>6433</v>
      </c>
      <c r="C227" s="321" t="s">
        <v>6700</v>
      </c>
      <c r="D227" s="321">
        <v>170</v>
      </c>
      <c r="E227" s="322">
        <v>2900</v>
      </c>
      <c r="F227" s="322">
        <v>3300</v>
      </c>
      <c r="G227" s="367">
        <v>16.5913</v>
      </c>
      <c r="H227" s="370">
        <v>360</v>
      </c>
      <c r="I227" s="370">
        <v>320</v>
      </c>
      <c r="J227" s="372">
        <v>2970</v>
      </c>
      <c r="K227" s="372">
        <v>327</v>
      </c>
      <c r="L227" s="347"/>
      <c r="M227" s="350">
        <v>42491</v>
      </c>
      <c r="N227" s="350">
        <v>43312</v>
      </c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7"/>
      <c r="AD227" s="347"/>
      <c r="AE227" s="347"/>
    </row>
    <row r="228" spans="1:31" ht="18.75" customHeight="1">
      <c r="A228" s="369" t="s">
        <v>6701</v>
      </c>
      <c r="B228" s="321" t="s">
        <v>6321</v>
      </c>
      <c r="C228" s="321" t="s">
        <v>6702</v>
      </c>
      <c r="D228" s="321">
        <v>210</v>
      </c>
      <c r="E228" s="322">
        <v>4900</v>
      </c>
      <c r="F228" s="322">
        <v>5300</v>
      </c>
      <c r="G228" s="367">
        <v>21.571000000000002</v>
      </c>
      <c r="H228" s="370">
        <v>560</v>
      </c>
      <c r="I228" s="370">
        <v>520</v>
      </c>
      <c r="J228" s="372">
        <v>4770</v>
      </c>
      <c r="K228" s="372">
        <v>507</v>
      </c>
      <c r="L228" s="347"/>
      <c r="M228" s="350">
        <v>42491</v>
      </c>
      <c r="N228" s="350">
        <v>43312</v>
      </c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</row>
    <row r="229" spans="1:31" ht="18.75" customHeight="1">
      <c r="A229" s="369" t="s">
        <v>6703</v>
      </c>
      <c r="B229" s="321" t="s">
        <v>144</v>
      </c>
      <c r="C229" s="321" t="s">
        <v>6704</v>
      </c>
      <c r="D229" s="321">
        <v>180</v>
      </c>
      <c r="E229" s="322">
        <v>3300</v>
      </c>
      <c r="F229" s="322">
        <v>3900</v>
      </c>
      <c r="G229" s="367">
        <v>18.5185</v>
      </c>
      <c r="H229" s="370">
        <v>420</v>
      </c>
      <c r="I229" s="370">
        <v>360</v>
      </c>
      <c r="J229" s="372">
        <v>3510</v>
      </c>
      <c r="K229" s="372">
        <v>381</v>
      </c>
      <c r="L229" s="347"/>
      <c r="M229" s="350">
        <v>42491</v>
      </c>
      <c r="N229" s="350">
        <v>43312</v>
      </c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7"/>
      <c r="AD229" s="347"/>
      <c r="AE229" s="347"/>
    </row>
    <row r="230" spans="1:31" ht="18.75" customHeight="1">
      <c r="A230" s="369" t="s">
        <v>6705</v>
      </c>
      <c r="B230" s="321" t="s">
        <v>6321</v>
      </c>
      <c r="C230" s="321" t="s">
        <v>6706</v>
      </c>
      <c r="D230" s="321">
        <v>200</v>
      </c>
      <c r="E230" s="322">
        <v>4000</v>
      </c>
      <c r="F230" s="322">
        <v>4800</v>
      </c>
      <c r="G230" s="367">
        <v>20.512799999999999</v>
      </c>
      <c r="H230" s="370">
        <v>510</v>
      </c>
      <c r="I230" s="370">
        <v>430</v>
      </c>
      <c r="J230" s="372">
        <v>4320</v>
      </c>
      <c r="K230" s="372">
        <v>462</v>
      </c>
      <c r="L230" s="347"/>
      <c r="M230" s="350">
        <v>42491</v>
      </c>
      <c r="N230" s="350">
        <v>43312</v>
      </c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7"/>
      <c r="AD230" s="347"/>
      <c r="AE230" s="347"/>
    </row>
    <row r="231" spans="1:31" ht="18.75" customHeight="1">
      <c r="A231" s="369" t="s">
        <v>802</v>
      </c>
      <c r="B231" s="321" t="s">
        <v>749</v>
      </c>
      <c r="C231" s="321" t="s">
        <v>6707</v>
      </c>
      <c r="D231" s="321">
        <v>170</v>
      </c>
      <c r="E231" s="322">
        <v>2500</v>
      </c>
      <c r="F231" s="322">
        <v>2900</v>
      </c>
      <c r="G231" s="367">
        <v>14.5802</v>
      </c>
      <c r="H231" s="370">
        <v>320</v>
      </c>
      <c r="I231" s="370">
        <v>280</v>
      </c>
      <c r="J231" s="372">
        <v>2610</v>
      </c>
      <c r="K231" s="372">
        <v>291</v>
      </c>
      <c r="L231" s="347" t="s">
        <v>4686</v>
      </c>
      <c r="M231" s="350">
        <v>42491</v>
      </c>
      <c r="N231" s="350">
        <v>43312</v>
      </c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7"/>
      <c r="AD231" s="347"/>
      <c r="AE231" s="347"/>
    </row>
    <row r="232" spans="1:31" ht="18.75" customHeight="1">
      <c r="A232" s="369" t="s">
        <v>6708</v>
      </c>
      <c r="B232" s="321" t="s">
        <v>6401</v>
      </c>
      <c r="C232" s="321" t="s">
        <v>6709</v>
      </c>
      <c r="D232" s="321">
        <v>170</v>
      </c>
      <c r="E232" s="322">
        <v>2100</v>
      </c>
      <c r="F232" s="322">
        <v>2400</v>
      </c>
      <c r="G232" s="367">
        <v>12.0664</v>
      </c>
      <c r="H232" s="370">
        <v>270</v>
      </c>
      <c r="I232" s="370">
        <v>240</v>
      </c>
      <c r="J232" s="372">
        <v>2160</v>
      </c>
      <c r="K232" s="372">
        <v>246</v>
      </c>
      <c r="L232" s="347"/>
      <c r="M232" s="350">
        <v>42491</v>
      </c>
      <c r="N232" s="350">
        <v>43312</v>
      </c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7"/>
      <c r="AD232" s="347"/>
      <c r="AE232" s="347"/>
    </row>
    <row r="233" spans="1:31" ht="18.75" customHeight="1">
      <c r="A233" s="369" t="s">
        <v>6710</v>
      </c>
      <c r="B233" s="321" t="s">
        <v>6711</v>
      </c>
      <c r="C233" s="321" t="s">
        <v>6712</v>
      </c>
      <c r="D233" s="321">
        <v>170</v>
      </c>
      <c r="E233" s="322">
        <v>1800</v>
      </c>
      <c r="F233" s="322">
        <v>2200</v>
      </c>
      <c r="G233" s="367">
        <v>11.0608</v>
      </c>
      <c r="H233" s="370">
        <v>250</v>
      </c>
      <c r="I233" s="370">
        <v>210</v>
      </c>
      <c r="J233" s="372">
        <v>1980</v>
      </c>
      <c r="K233" s="372">
        <v>228</v>
      </c>
      <c r="L233" s="347"/>
      <c r="M233" s="350">
        <v>42491</v>
      </c>
      <c r="N233" s="350">
        <v>43312</v>
      </c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7"/>
      <c r="AD233" s="347"/>
      <c r="AE233" s="347"/>
    </row>
    <row r="234" spans="1:31" ht="18.75" customHeight="1">
      <c r="A234" s="369" t="s">
        <v>6713</v>
      </c>
      <c r="B234" s="321" t="s">
        <v>6714</v>
      </c>
      <c r="C234" s="321" t="s">
        <v>270</v>
      </c>
      <c r="D234" s="321">
        <v>170</v>
      </c>
      <c r="E234" s="322">
        <v>2200</v>
      </c>
      <c r="F234" s="322">
        <v>2600</v>
      </c>
      <c r="G234" s="367">
        <v>13.071899999999999</v>
      </c>
      <c r="H234" s="370">
        <v>290</v>
      </c>
      <c r="I234" s="370">
        <v>250</v>
      </c>
      <c r="J234" s="372">
        <v>2340</v>
      </c>
      <c r="K234" s="372">
        <v>264</v>
      </c>
      <c r="L234" s="347"/>
      <c r="M234" s="350">
        <v>42491</v>
      </c>
      <c r="N234" s="350">
        <v>43312</v>
      </c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7"/>
      <c r="AD234" s="347"/>
      <c r="AE234" s="347"/>
    </row>
    <row r="235" spans="1:31" ht="18.75" customHeight="1">
      <c r="A235" s="369" t="s">
        <v>628</v>
      </c>
      <c r="B235" s="321" t="s">
        <v>6398</v>
      </c>
      <c r="C235" s="321" t="s">
        <v>627</v>
      </c>
      <c r="D235" s="321">
        <v>170</v>
      </c>
      <c r="E235" s="322">
        <v>2400</v>
      </c>
      <c r="F235" s="322">
        <v>2800</v>
      </c>
      <c r="G235" s="367">
        <v>14.077400000000001</v>
      </c>
      <c r="H235" s="370">
        <v>310</v>
      </c>
      <c r="I235" s="370">
        <v>270</v>
      </c>
      <c r="J235" s="372">
        <v>2520</v>
      </c>
      <c r="K235" s="372">
        <v>282</v>
      </c>
      <c r="L235" s="347"/>
      <c r="M235" s="350">
        <v>42491</v>
      </c>
      <c r="N235" s="350">
        <v>43312</v>
      </c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7"/>
      <c r="AD235" s="347"/>
      <c r="AE235" s="347"/>
    </row>
    <row r="236" spans="1:31" ht="18.75" customHeight="1">
      <c r="A236" s="369" t="s">
        <v>6715</v>
      </c>
      <c r="B236" s="321" t="s">
        <v>144</v>
      </c>
      <c r="C236" s="321" t="s">
        <v>6716</v>
      </c>
      <c r="D236" s="321">
        <v>213</v>
      </c>
      <c r="E236" s="322">
        <v>4050</v>
      </c>
      <c r="F236" s="322">
        <v>4750</v>
      </c>
      <c r="G236" s="367">
        <v>19.060199999999998</v>
      </c>
      <c r="H236" s="370">
        <v>505</v>
      </c>
      <c r="I236" s="370">
        <v>435</v>
      </c>
      <c r="J236" s="372">
        <v>4275</v>
      </c>
      <c r="K236" s="372">
        <v>457.5</v>
      </c>
      <c r="L236" s="347"/>
      <c r="M236" s="350">
        <v>42491</v>
      </c>
      <c r="N236" s="350">
        <v>43312</v>
      </c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7"/>
      <c r="AD236" s="347"/>
      <c r="AE236" s="347"/>
    </row>
    <row r="237" spans="1:31" ht="18.75" customHeight="1">
      <c r="A237" s="369" t="s">
        <v>6717</v>
      </c>
      <c r="B237" s="321" t="s">
        <v>6388</v>
      </c>
      <c r="C237" s="321" t="s">
        <v>6389</v>
      </c>
      <c r="D237" s="321">
        <v>170</v>
      </c>
      <c r="E237" s="322">
        <v>5800</v>
      </c>
      <c r="F237" s="322">
        <v>6800</v>
      </c>
      <c r="G237" s="367">
        <v>34.188000000000002</v>
      </c>
      <c r="H237" s="370">
        <v>710</v>
      </c>
      <c r="I237" s="370">
        <v>610</v>
      </c>
      <c r="J237" s="372">
        <v>6120</v>
      </c>
      <c r="K237" s="372">
        <v>642</v>
      </c>
      <c r="L237" s="347"/>
      <c r="M237" s="350">
        <v>42491</v>
      </c>
      <c r="N237" s="350">
        <v>43312</v>
      </c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7"/>
      <c r="AD237" s="347"/>
      <c r="AE237" s="347"/>
    </row>
    <row r="238" spans="1:31" ht="18.75" customHeight="1">
      <c r="A238" s="369" t="s">
        <v>6718</v>
      </c>
      <c r="B238" s="321" t="s">
        <v>6367</v>
      </c>
      <c r="C238" s="321" t="s">
        <v>6719</v>
      </c>
      <c r="D238" s="321">
        <v>180</v>
      </c>
      <c r="E238" s="322">
        <v>3600</v>
      </c>
      <c r="F238" s="322">
        <v>4300</v>
      </c>
      <c r="G238" s="367">
        <v>20.417899999999999</v>
      </c>
      <c r="H238" s="370">
        <v>460</v>
      </c>
      <c r="I238" s="370">
        <v>390</v>
      </c>
      <c r="J238" s="372">
        <v>3870</v>
      </c>
      <c r="K238" s="372">
        <v>417</v>
      </c>
      <c r="L238" s="347"/>
      <c r="M238" s="350">
        <v>42491</v>
      </c>
      <c r="N238" s="350">
        <v>43312</v>
      </c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7"/>
      <c r="AD238" s="347"/>
      <c r="AE238" s="347"/>
    </row>
    <row r="239" spans="1:31" ht="18.75" customHeight="1">
      <c r="A239" s="369" t="s">
        <v>6720</v>
      </c>
      <c r="B239" s="321" t="s">
        <v>676</v>
      </c>
      <c r="C239" s="321" t="s">
        <v>1599</v>
      </c>
      <c r="D239" s="321">
        <v>180</v>
      </c>
      <c r="E239" s="322">
        <v>2000</v>
      </c>
      <c r="F239" s="322">
        <v>2300</v>
      </c>
      <c r="G239" s="367">
        <v>10.921200000000001</v>
      </c>
      <c r="H239" s="370">
        <v>260</v>
      </c>
      <c r="I239" s="370">
        <v>230</v>
      </c>
      <c r="J239" s="372">
        <v>2070</v>
      </c>
      <c r="K239" s="372">
        <v>237</v>
      </c>
      <c r="L239" s="347" t="s">
        <v>6721</v>
      </c>
      <c r="M239" s="350">
        <v>42491</v>
      </c>
      <c r="N239" s="350">
        <v>43312</v>
      </c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7"/>
      <c r="AD239" s="347"/>
      <c r="AE239" s="347"/>
    </row>
    <row r="240" spans="1:31" ht="18.75" customHeight="1">
      <c r="A240" s="369" t="s">
        <v>6722</v>
      </c>
      <c r="B240" s="321" t="s">
        <v>6723</v>
      </c>
      <c r="C240" s="321" t="s">
        <v>6724</v>
      </c>
      <c r="D240" s="321">
        <v>170</v>
      </c>
      <c r="E240" s="322">
        <v>2200</v>
      </c>
      <c r="F240" s="322">
        <v>2500</v>
      </c>
      <c r="G240" s="367">
        <v>12.569100000000001</v>
      </c>
      <c r="H240" s="370">
        <v>280</v>
      </c>
      <c r="I240" s="370">
        <v>250</v>
      </c>
      <c r="J240" s="372">
        <v>2250</v>
      </c>
      <c r="K240" s="372">
        <v>255</v>
      </c>
      <c r="L240" s="347"/>
      <c r="M240" s="350">
        <v>42491</v>
      </c>
      <c r="N240" s="350">
        <v>43312</v>
      </c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7"/>
      <c r="AD240" s="347"/>
      <c r="AE240" s="347"/>
    </row>
    <row r="241" spans="1:31" ht="18.75" customHeight="1">
      <c r="A241" s="369" t="s">
        <v>6725</v>
      </c>
      <c r="B241" s="321" t="s">
        <v>6473</v>
      </c>
      <c r="C241" s="321" t="s">
        <v>6726</v>
      </c>
      <c r="D241" s="321">
        <v>25</v>
      </c>
      <c r="E241" s="322">
        <v>270</v>
      </c>
      <c r="F241" s="322">
        <v>300</v>
      </c>
      <c r="G241" s="367">
        <v>10.256399999999999</v>
      </c>
      <c r="H241" s="370">
        <v>60</v>
      </c>
      <c r="I241" s="370">
        <v>57</v>
      </c>
      <c r="J241" s="372">
        <v>270</v>
      </c>
      <c r="K241" s="372">
        <v>57</v>
      </c>
      <c r="L241" s="359" t="s">
        <v>6471</v>
      </c>
      <c r="M241" s="350">
        <v>42491</v>
      </c>
      <c r="N241" s="350">
        <v>43312</v>
      </c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7"/>
      <c r="AD241" s="347"/>
      <c r="AE241" s="347"/>
    </row>
    <row r="242" spans="1:31" ht="18.75" customHeight="1">
      <c r="A242" s="369"/>
      <c r="B242" s="321" t="s">
        <v>6412</v>
      </c>
      <c r="C242" s="321" t="s">
        <v>6727</v>
      </c>
      <c r="D242" s="321">
        <v>170</v>
      </c>
      <c r="E242" s="322">
        <v>2200</v>
      </c>
      <c r="F242" s="322">
        <v>2800</v>
      </c>
      <c r="G242" s="367">
        <v>14.077400000000001</v>
      </c>
      <c r="H242" s="370">
        <v>310</v>
      </c>
      <c r="I242" s="370">
        <v>250</v>
      </c>
      <c r="J242" s="372">
        <v>2520</v>
      </c>
      <c r="K242" s="372">
        <v>282</v>
      </c>
      <c r="L242" s="347"/>
      <c r="M242" s="350">
        <v>42491</v>
      </c>
      <c r="N242" s="350">
        <v>43312</v>
      </c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7"/>
      <c r="AD242" s="347"/>
      <c r="AE242" s="347"/>
    </row>
    <row r="243" spans="1:31" ht="18.75" customHeight="1">
      <c r="A243" s="369" t="s">
        <v>6728</v>
      </c>
      <c r="B243" s="321" t="s">
        <v>281</v>
      </c>
      <c r="C243" s="321" t="s">
        <v>6729</v>
      </c>
      <c r="D243" s="321">
        <v>170</v>
      </c>
      <c r="E243" s="322">
        <v>2700</v>
      </c>
      <c r="F243" s="322">
        <v>3100</v>
      </c>
      <c r="G243" s="367">
        <v>15.585699999999999</v>
      </c>
      <c r="H243" s="370">
        <v>340</v>
      </c>
      <c r="I243" s="370">
        <v>300</v>
      </c>
      <c r="J243" s="372">
        <v>2790</v>
      </c>
      <c r="K243" s="372">
        <v>309</v>
      </c>
      <c r="L243" s="347"/>
      <c r="M243" s="350">
        <v>42491</v>
      </c>
      <c r="N243" s="350">
        <v>43312</v>
      </c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7"/>
      <c r="AD243" s="347"/>
      <c r="AE243" s="347"/>
    </row>
    <row r="244" spans="1:31" ht="18.75" customHeight="1">
      <c r="A244" s="369" t="s">
        <v>135</v>
      </c>
      <c r="B244" s="321" t="s">
        <v>281</v>
      </c>
      <c r="C244" s="321" t="s">
        <v>134</v>
      </c>
      <c r="D244" s="321">
        <v>170</v>
      </c>
      <c r="E244" s="322">
        <v>2900</v>
      </c>
      <c r="F244" s="322">
        <v>3400</v>
      </c>
      <c r="G244" s="367">
        <v>17.094000000000001</v>
      </c>
      <c r="H244" s="370">
        <v>370</v>
      </c>
      <c r="I244" s="370">
        <v>320</v>
      </c>
      <c r="J244" s="372">
        <v>3060</v>
      </c>
      <c r="K244" s="372">
        <v>336</v>
      </c>
      <c r="L244" s="347"/>
      <c r="M244" s="350">
        <v>42491</v>
      </c>
      <c r="N244" s="350">
        <v>43312</v>
      </c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7"/>
      <c r="AD244" s="347"/>
      <c r="AE244" s="347"/>
    </row>
    <row r="245" spans="1:31" ht="18.75" customHeight="1">
      <c r="A245" s="369" t="s">
        <v>6730</v>
      </c>
      <c r="B245" s="321" t="s">
        <v>6473</v>
      </c>
      <c r="C245" s="321" t="s">
        <v>6726</v>
      </c>
      <c r="D245" s="321">
        <v>20</v>
      </c>
      <c r="E245" s="322">
        <v>260</v>
      </c>
      <c r="F245" s="322">
        <v>300</v>
      </c>
      <c r="G245" s="367">
        <v>12.820499999999999</v>
      </c>
      <c r="H245" s="370">
        <v>60</v>
      </c>
      <c r="I245" s="370">
        <v>56</v>
      </c>
      <c r="J245" s="372">
        <v>270</v>
      </c>
      <c r="K245" s="372">
        <v>57</v>
      </c>
      <c r="L245" s="374" t="s">
        <v>6471</v>
      </c>
      <c r="M245" s="350">
        <v>42491</v>
      </c>
      <c r="N245" s="350">
        <v>43312</v>
      </c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7"/>
      <c r="AD245" s="347"/>
      <c r="AE245" s="347"/>
    </row>
    <row r="246" spans="1:31" ht="18.75" customHeight="1">
      <c r="A246" s="369" t="s">
        <v>1652</v>
      </c>
      <c r="B246" s="321" t="s">
        <v>749</v>
      </c>
      <c r="C246" s="321" t="s">
        <v>1651</v>
      </c>
      <c r="D246" s="321">
        <v>180</v>
      </c>
      <c r="E246" s="322">
        <v>2800</v>
      </c>
      <c r="F246" s="322">
        <v>3300</v>
      </c>
      <c r="G246" s="367">
        <v>15.669499999999999</v>
      </c>
      <c r="H246" s="370">
        <v>360</v>
      </c>
      <c r="I246" s="370">
        <v>310</v>
      </c>
      <c r="J246" s="372">
        <v>2970</v>
      </c>
      <c r="K246" s="372">
        <v>327</v>
      </c>
      <c r="L246" s="347"/>
      <c r="M246" s="350">
        <v>42491</v>
      </c>
      <c r="N246" s="350">
        <v>43312</v>
      </c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7"/>
      <c r="AD246" s="347"/>
      <c r="AE246" s="347"/>
    </row>
    <row r="247" spans="1:31" ht="18.75" customHeight="1">
      <c r="A247" s="369" t="s">
        <v>108</v>
      </c>
      <c r="B247" s="321" t="s">
        <v>772</v>
      </c>
      <c r="C247" s="321" t="s">
        <v>106</v>
      </c>
      <c r="D247" s="321">
        <v>140</v>
      </c>
      <c r="E247" s="322">
        <v>1900</v>
      </c>
      <c r="F247" s="322">
        <v>2200</v>
      </c>
      <c r="G247" s="367">
        <v>13.430999999999999</v>
      </c>
      <c r="H247" s="370">
        <v>250</v>
      </c>
      <c r="I247" s="370">
        <v>220</v>
      </c>
      <c r="J247" s="372">
        <v>1980</v>
      </c>
      <c r="K247" s="372">
        <v>228</v>
      </c>
      <c r="L247" s="347"/>
      <c r="M247" s="350">
        <v>42491</v>
      </c>
      <c r="N247" s="350">
        <v>43312</v>
      </c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7"/>
      <c r="AD247" s="347"/>
      <c r="AE247" s="347"/>
    </row>
    <row r="248" spans="1:31" ht="18.75" customHeight="1">
      <c r="A248" s="369" t="s">
        <v>6731</v>
      </c>
      <c r="B248" s="321" t="s">
        <v>6732</v>
      </c>
      <c r="C248" s="321" t="s">
        <v>106</v>
      </c>
      <c r="D248" s="321">
        <v>140</v>
      </c>
      <c r="E248" s="322">
        <v>2700</v>
      </c>
      <c r="F248" s="322">
        <v>3100</v>
      </c>
      <c r="G248" s="367">
        <v>18.9255</v>
      </c>
      <c r="H248" s="370">
        <v>340</v>
      </c>
      <c r="I248" s="370">
        <v>300</v>
      </c>
      <c r="J248" s="372">
        <v>2790</v>
      </c>
      <c r="K248" s="372">
        <v>309</v>
      </c>
      <c r="L248" s="347"/>
      <c r="M248" s="350">
        <v>42491</v>
      </c>
      <c r="N248" s="350">
        <v>43312</v>
      </c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7"/>
      <c r="AD248" s="347"/>
      <c r="AE248" s="347"/>
    </row>
    <row r="249" spans="1:31" ht="18.75" customHeight="1">
      <c r="A249" s="369" t="s">
        <v>6733</v>
      </c>
      <c r="B249" s="321" t="s">
        <v>6734</v>
      </c>
      <c r="C249" s="321" t="s">
        <v>6735</v>
      </c>
      <c r="D249" s="321">
        <v>170</v>
      </c>
      <c r="E249" s="322">
        <v>2800</v>
      </c>
      <c r="F249" s="322">
        <v>3300</v>
      </c>
      <c r="G249" s="367">
        <v>16.5913</v>
      </c>
      <c r="H249" s="370">
        <v>360</v>
      </c>
      <c r="I249" s="370">
        <v>310</v>
      </c>
      <c r="J249" s="372">
        <v>2970</v>
      </c>
      <c r="K249" s="372">
        <v>327</v>
      </c>
      <c r="L249" s="347"/>
      <c r="M249" s="350">
        <v>42491</v>
      </c>
      <c r="N249" s="350">
        <v>43312</v>
      </c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7"/>
      <c r="AD249" s="347"/>
      <c r="AE249" s="347"/>
    </row>
    <row r="250" spans="1:31" ht="18.75" customHeight="1">
      <c r="A250" s="369" t="s">
        <v>498</v>
      </c>
      <c r="B250" s="321" t="s">
        <v>281</v>
      </c>
      <c r="C250" s="321" t="s">
        <v>6736</v>
      </c>
      <c r="D250" s="321">
        <v>170</v>
      </c>
      <c r="E250" s="322">
        <v>2700</v>
      </c>
      <c r="F250" s="322">
        <v>3200</v>
      </c>
      <c r="G250" s="367">
        <v>16.0885</v>
      </c>
      <c r="H250" s="370">
        <v>350</v>
      </c>
      <c r="I250" s="370">
        <v>300</v>
      </c>
      <c r="J250" s="372">
        <v>2880</v>
      </c>
      <c r="K250" s="372">
        <v>318</v>
      </c>
      <c r="L250" s="347"/>
      <c r="M250" s="350">
        <v>42491</v>
      </c>
      <c r="N250" s="350">
        <v>43312</v>
      </c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7"/>
      <c r="AD250" s="347"/>
      <c r="AE250" s="347"/>
    </row>
    <row r="251" spans="1:31" ht="18.75" customHeight="1">
      <c r="A251" s="369" t="s">
        <v>6737</v>
      </c>
      <c r="B251" s="321" t="s">
        <v>10</v>
      </c>
      <c r="C251" s="321" t="s">
        <v>6738</v>
      </c>
      <c r="D251" s="321">
        <v>170</v>
      </c>
      <c r="E251" s="322">
        <v>2400</v>
      </c>
      <c r="F251" s="322">
        <v>2800</v>
      </c>
      <c r="G251" s="367">
        <v>14.077400000000001</v>
      </c>
      <c r="H251" s="370">
        <v>310</v>
      </c>
      <c r="I251" s="370">
        <v>270</v>
      </c>
      <c r="J251" s="372">
        <v>2520</v>
      </c>
      <c r="K251" s="372">
        <v>282</v>
      </c>
      <c r="L251" s="347"/>
      <c r="M251" s="350">
        <v>42491</v>
      </c>
      <c r="N251" s="350">
        <v>43312</v>
      </c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7"/>
      <c r="AD251" s="347"/>
      <c r="AE251" s="347"/>
    </row>
    <row r="252" spans="1:31" ht="18.75" customHeight="1">
      <c r="A252" s="369" t="s">
        <v>6739</v>
      </c>
      <c r="B252" s="321" t="s">
        <v>6740</v>
      </c>
      <c r="C252" s="321" t="s">
        <v>6741</v>
      </c>
      <c r="D252" s="321">
        <v>170</v>
      </c>
      <c r="E252" s="322">
        <v>5200</v>
      </c>
      <c r="F252" s="322">
        <v>6100</v>
      </c>
      <c r="G252" s="367">
        <v>30.668700000000001</v>
      </c>
      <c r="H252" s="370">
        <v>640</v>
      </c>
      <c r="I252" s="370">
        <v>550</v>
      </c>
      <c r="J252" s="372">
        <v>5490</v>
      </c>
      <c r="K252" s="372">
        <v>579</v>
      </c>
      <c r="L252" s="347"/>
      <c r="M252" s="350">
        <v>42491</v>
      </c>
      <c r="N252" s="350">
        <v>43312</v>
      </c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  <c r="AE252" s="347"/>
    </row>
    <row r="253" spans="1:31" ht="18.75" customHeight="1">
      <c r="A253" s="369" t="s">
        <v>6742</v>
      </c>
      <c r="B253" s="321" t="s">
        <v>6321</v>
      </c>
      <c r="C253" s="321" t="s">
        <v>6743</v>
      </c>
      <c r="D253" s="321">
        <v>180</v>
      </c>
      <c r="E253" s="322">
        <v>4000</v>
      </c>
      <c r="F253" s="322">
        <v>4500</v>
      </c>
      <c r="G253" s="367">
        <v>21.3675</v>
      </c>
      <c r="H253" s="370">
        <v>480</v>
      </c>
      <c r="I253" s="370">
        <v>430</v>
      </c>
      <c r="J253" s="372">
        <v>4050</v>
      </c>
      <c r="K253" s="372">
        <v>435</v>
      </c>
      <c r="L253" s="347"/>
      <c r="M253" s="350">
        <v>42491</v>
      </c>
      <c r="N253" s="350">
        <v>43312</v>
      </c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  <c r="AE253" s="347"/>
    </row>
    <row r="254" spans="1:31" ht="18.75" customHeight="1">
      <c r="A254" s="369" t="s">
        <v>6744</v>
      </c>
      <c r="B254" s="321" t="s">
        <v>2032</v>
      </c>
      <c r="C254" s="321" t="s">
        <v>6745</v>
      </c>
      <c r="D254" s="321">
        <v>1000</v>
      </c>
      <c r="E254" s="322">
        <v>11300</v>
      </c>
      <c r="F254" s="322">
        <v>13300</v>
      </c>
      <c r="G254" s="367">
        <v>11.3675</v>
      </c>
      <c r="H254" s="370" t="s">
        <v>6426</v>
      </c>
      <c r="I254" s="370" t="s">
        <v>6426</v>
      </c>
      <c r="J254" s="372">
        <v>11970</v>
      </c>
      <c r="K254" s="372">
        <v>1227</v>
      </c>
      <c r="L254" s="347"/>
      <c r="M254" s="350">
        <v>42491</v>
      </c>
      <c r="N254" s="350">
        <v>43312</v>
      </c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  <c r="AE254" s="347"/>
    </row>
    <row r="255" spans="1:31" ht="18.75" customHeight="1">
      <c r="A255" s="369" t="s">
        <v>6746</v>
      </c>
      <c r="B255" s="321" t="s">
        <v>6693</v>
      </c>
      <c r="C255" s="321" t="s">
        <v>6747</v>
      </c>
      <c r="D255" s="321">
        <v>160</v>
      </c>
      <c r="E255" s="322">
        <v>2500</v>
      </c>
      <c r="F255" s="322">
        <v>3000</v>
      </c>
      <c r="G255" s="367">
        <v>16.025600000000001</v>
      </c>
      <c r="H255" s="370">
        <v>330</v>
      </c>
      <c r="I255" s="370">
        <v>280</v>
      </c>
      <c r="J255" s="372">
        <v>2700</v>
      </c>
      <c r="K255" s="372">
        <v>300</v>
      </c>
      <c r="L255" s="347"/>
      <c r="M255" s="350">
        <v>42491</v>
      </c>
      <c r="N255" s="350">
        <v>43312</v>
      </c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7"/>
      <c r="AD255" s="347"/>
      <c r="AE255" s="347"/>
    </row>
    <row r="256" spans="1:31" ht="18.75" customHeight="1">
      <c r="A256" s="369" t="s">
        <v>549</v>
      </c>
      <c r="B256" s="321" t="s">
        <v>144</v>
      </c>
      <c r="C256" s="321" t="s">
        <v>6331</v>
      </c>
      <c r="D256" s="334">
        <v>180</v>
      </c>
      <c r="E256" s="322">
        <v>3800</v>
      </c>
      <c r="F256" s="322">
        <v>4500</v>
      </c>
      <c r="G256" s="367">
        <v>21.3675</v>
      </c>
      <c r="H256" s="370">
        <v>480</v>
      </c>
      <c r="I256" s="370">
        <v>410</v>
      </c>
      <c r="J256" s="372">
        <v>4050</v>
      </c>
      <c r="K256" s="372">
        <v>435</v>
      </c>
      <c r="L256" s="347"/>
      <c r="M256" s="350">
        <v>42491</v>
      </c>
      <c r="N256" s="350">
        <v>43312</v>
      </c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7"/>
      <c r="AD256" s="347"/>
      <c r="AE256" s="347"/>
    </row>
    <row r="257" spans="1:31" ht="18.75" customHeight="1">
      <c r="A257" s="369" t="s">
        <v>1157</v>
      </c>
      <c r="B257" s="321" t="s">
        <v>6321</v>
      </c>
      <c r="C257" s="321" t="s">
        <v>6748</v>
      </c>
      <c r="D257" s="321">
        <v>210</v>
      </c>
      <c r="E257" s="322">
        <v>3600</v>
      </c>
      <c r="F257" s="322">
        <v>4000</v>
      </c>
      <c r="G257" s="367">
        <v>16.28</v>
      </c>
      <c r="H257" s="370">
        <v>430</v>
      </c>
      <c r="I257" s="370">
        <v>390</v>
      </c>
      <c r="J257" s="372">
        <v>3600</v>
      </c>
      <c r="K257" s="372">
        <v>390</v>
      </c>
      <c r="L257" s="347"/>
      <c r="M257" s="350">
        <v>42491</v>
      </c>
      <c r="N257" s="350">
        <v>43312</v>
      </c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7"/>
      <c r="AD257" s="347"/>
      <c r="AE257" s="347"/>
    </row>
    <row r="258" spans="1:31" ht="18.75" customHeight="1">
      <c r="A258" s="369" t="s">
        <v>6749</v>
      </c>
      <c r="B258" s="321" t="s">
        <v>6750</v>
      </c>
      <c r="C258" s="321" t="s">
        <v>6751</v>
      </c>
      <c r="D258" s="321">
        <v>170</v>
      </c>
      <c r="E258" s="322">
        <v>2000</v>
      </c>
      <c r="F258" s="322">
        <v>2400</v>
      </c>
      <c r="G258" s="367">
        <v>12.0664</v>
      </c>
      <c r="H258" s="370">
        <v>270</v>
      </c>
      <c r="I258" s="370">
        <v>230</v>
      </c>
      <c r="J258" s="372">
        <v>2160</v>
      </c>
      <c r="K258" s="372">
        <v>246</v>
      </c>
      <c r="L258" s="347"/>
      <c r="M258" s="350">
        <v>42491</v>
      </c>
      <c r="N258" s="350">
        <v>43312</v>
      </c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7"/>
      <c r="AD258" s="347"/>
      <c r="AE258" s="347"/>
    </row>
    <row r="259" spans="1:31" ht="18.75" customHeight="1">
      <c r="A259" s="369" t="s">
        <v>6752</v>
      </c>
      <c r="B259" s="321" t="s">
        <v>6753</v>
      </c>
      <c r="C259" s="321" t="s">
        <v>6754</v>
      </c>
      <c r="D259" s="321">
        <v>200</v>
      </c>
      <c r="E259" s="322">
        <v>1800</v>
      </c>
      <c r="F259" s="322">
        <v>2100</v>
      </c>
      <c r="G259" s="367">
        <v>8.9743999999999993</v>
      </c>
      <c r="H259" s="370">
        <v>240</v>
      </c>
      <c r="I259" s="370">
        <v>210</v>
      </c>
      <c r="J259" s="372">
        <v>1890</v>
      </c>
      <c r="K259" s="372">
        <v>219</v>
      </c>
      <c r="L259" s="347"/>
      <c r="M259" s="350">
        <v>42491</v>
      </c>
      <c r="N259" s="350">
        <v>43312</v>
      </c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7"/>
      <c r="AD259" s="347"/>
      <c r="AE259" s="347"/>
    </row>
    <row r="260" spans="1:31" ht="18.75" customHeight="1">
      <c r="A260" s="369" t="s">
        <v>6755</v>
      </c>
      <c r="B260" s="321" t="s">
        <v>346</v>
      </c>
      <c r="C260" s="321" t="s">
        <v>6756</v>
      </c>
      <c r="D260" s="321">
        <v>170</v>
      </c>
      <c r="E260" s="322">
        <v>3500</v>
      </c>
      <c r="F260" s="322">
        <v>4200</v>
      </c>
      <c r="G260" s="367">
        <v>21.116099999999999</v>
      </c>
      <c r="H260" s="370">
        <v>450</v>
      </c>
      <c r="I260" s="370">
        <v>380</v>
      </c>
      <c r="J260" s="372">
        <v>3780</v>
      </c>
      <c r="K260" s="372">
        <v>408</v>
      </c>
      <c r="L260" s="347"/>
      <c r="M260" s="350">
        <v>42491</v>
      </c>
      <c r="N260" s="350">
        <v>43312</v>
      </c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7"/>
      <c r="AD260" s="347"/>
      <c r="AE260" s="347"/>
    </row>
    <row r="261" spans="1:31" ht="18.75" customHeight="1">
      <c r="A261" s="369" t="s">
        <v>6757</v>
      </c>
      <c r="B261" s="321" t="s">
        <v>6321</v>
      </c>
      <c r="C261" s="321" t="s">
        <v>6758</v>
      </c>
      <c r="D261" s="321">
        <v>210</v>
      </c>
      <c r="E261" s="322">
        <v>3000</v>
      </c>
      <c r="F261" s="322">
        <v>3300</v>
      </c>
      <c r="G261" s="367">
        <v>13.430999999999999</v>
      </c>
      <c r="H261" s="370">
        <v>360</v>
      </c>
      <c r="I261" s="370">
        <v>330</v>
      </c>
      <c r="J261" s="372">
        <v>2970</v>
      </c>
      <c r="K261" s="372">
        <v>327</v>
      </c>
      <c r="L261" s="347" t="s">
        <v>6759</v>
      </c>
      <c r="M261" s="350">
        <v>42491</v>
      </c>
      <c r="N261" s="350">
        <v>43312</v>
      </c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7"/>
      <c r="AD261" s="347"/>
      <c r="AE261" s="347"/>
    </row>
    <row r="262" spans="1:31" ht="18.75" customHeight="1">
      <c r="A262" s="369" t="s">
        <v>2034</v>
      </c>
      <c r="B262" s="321" t="s">
        <v>2032</v>
      </c>
      <c r="C262" s="321" t="s">
        <v>6760</v>
      </c>
      <c r="D262" s="321">
        <v>1000</v>
      </c>
      <c r="E262" s="322">
        <v>10700</v>
      </c>
      <c r="F262" s="322">
        <v>13500</v>
      </c>
      <c r="G262" s="367">
        <v>11.538500000000001</v>
      </c>
      <c r="H262" s="370" t="s">
        <v>6426</v>
      </c>
      <c r="I262" s="370" t="s">
        <v>6426</v>
      </c>
      <c r="J262" s="372">
        <v>12150</v>
      </c>
      <c r="K262" s="372">
        <v>1245</v>
      </c>
      <c r="L262" s="347"/>
      <c r="M262" s="350">
        <v>42491</v>
      </c>
      <c r="N262" s="350">
        <v>43312</v>
      </c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7"/>
      <c r="AD262" s="347"/>
      <c r="AE262" s="347"/>
    </row>
    <row r="263" spans="1:31" ht="18.75" customHeight="1">
      <c r="A263" s="369" t="s">
        <v>6761</v>
      </c>
      <c r="B263" s="321" t="s">
        <v>144</v>
      </c>
      <c r="C263" s="321" t="s">
        <v>6762</v>
      </c>
      <c r="D263" s="321">
        <v>180</v>
      </c>
      <c r="E263" s="322">
        <v>3800</v>
      </c>
      <c r="F263" s="322">
        <v>4400</v>
      </c>
      <c r="G263" s="367">
        <v>20.892700000000001</v>
      </c>
      <c r="H263" s="370">
        <v>470</v>
      </c>
      <c r="I263" s="370">
        <v>410</v>
      </c>
      <c r="J263" s="372">
        <v>3960</v>
      </c>
      <c r="K263" s="372">
        <v>426</v>
      </c>
      <c r="L263" s="347"/>
      <c r="M263" s="350">
        <v>42491</v>
      </c>
      <c r="N263" s="350">
        <v>43312</v>
      </c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7"/>
      <c r="AD263" s="347"/>
      <c r="AE263" s="347"/>
    </row>
    <row r="264" spans="1:31" ht="18.75" customHeight="1">
      <c r="A264" s="369" t="s">
        <v>1198</v>
      </c>
      <c r="B264" s="321" t="s">
        <v>749</v>
      </c>
      <c r="C264" s="321" t="s">
        <v>6763</v>
      </c>
      <c r="D264" s="321">
        <v>170</v>
      </c>
      <c r="E264" s="322">
        <v>2600</v>
      </c>
      <c r="F264" s="322">
        <v>3000</v>
      </c>
      <c r="G264" s="367">
        <v>15.083</v>
      </c>
      <c r="H264" s="370">
        <v>330</v>
      </c>
      <c r="I264" s="370">
        <v>290</v>
      </c>
      <c r="J264" s="372">
        <v>2700</v>
      </c>
      <c r="K264" s="372">
        <v>300</v>
      </c>
      <c r="L264" s="347"/>
      <c r="M264" s="350">
        <v>42491</v>
      </c>
      <c r="N264" s="350">
        <v>43312</v>
      </c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7"/>
      <c r="AD264" s="347"/>
      <c r="AE264" s="347"/>
    </row>
    <row r="265" spans="1:31" ht="18.75" customHeight="1">
      <c r="A265" s="369" t="s">
        <v>240</v>
      </c>
      <c r="B265" s="321" t="s">
        <v>501</v>
      </c>
      <c r="C265" s="321" t="s">
        <v>6764</v>
      </c>
      <c r="D265" s="321">
        <v>180</v>
      </c>
      <c r="E265" s="322">
        <v>3600</v>
      </c>
      <c r="F265" s="322">
        <v>4300</v>
      </c>
      <c r="G265" s="367">
        <v>20.417899999999999</v>
      </c>
      <c r="H265" s="370">
        <v>460</v>
      </c>
      <c r="I265" s="370">
        <v>390</v>
      </c>
      <c r="J265" s="372">
        <v>3870</v>
      </c>
      <c r="K265" s="372">
        <v>417</v>
      </c>
      <c r="L265" s="347"/>
      <c r="M265" s="350">
        <v>42491</v>
      </c>
      <c r="N265" s="350">
        <v>43312</v>
      </c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7"/>
      <c r="AD265" s="347"/>
      <c r="AE265" s="347"/>
    </row>
    <row r="266" spans="1:31" ht="18.75" customHeight="1">
      <c r="A266" s="369" t="s">
        <v>6765</v>
      </c>
      <c r="B266" s="321" t="s">
        <v>144</v>
      </c>
      <c r="C266" s="321" t="s">
        <v>6766</v>
      </c>
      <c r="D266" s="321">
        <v>180</v>
      </c>
      <c r="E266" s="322">
        <v>2700</v>
      </c>
      <c r="F266" s="322">
        <v>3400</v>
      </c>
      <c r="G266" s="367">
        <v>16.144400000000001</v>
      </c>
      <c r="H266" s="370">
        <v>370</v>
      </c>
      <c r="I266" s="370">
        <v>300</v>
      </c>
      <c r="J266" s="372">
        <v>3060</v>
      </c>
      <c r="K266" s="372">
        <v>336</v>
      </c>
      <c r="L266" s="347"/>
      <c r="M266" s="350">
        <v>42491</v>
      </c>
      <c r="N266" s="350">
        <v>43312</v>
      </c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</row>
    <row r="267" spans="1:31" ht="18.75" customHeight="1">
      <c r="A267" s="369" t="s">
        <v>1130</v>
      </c>
      <c r="B267" s="321" t="s">
        <v>282</v>
      </c>
      <c r="C267" s="321" t="s">
        <v>284</v>
      </c>
      <c r="D267" s="321">
        <v>170</v>
      </c>
      <c r="E267" s="322">
        <v>2200</v>
      </c>
      <c r="F267" s="322">
        <v>2500</v>
      </c>
      <c r="G267" s="367">
        <v>12.569100000000001</v>
      </c>
      <c r="H267" s="370">
        <v>280</v>
      </c>
      <c r="I267" s="370">
        <v>250</v>
      </c>
      <c r="J267" s="372">
        <v>2250</v>
      </c>
      <c r="K267" s="372">
        <v>255</v>
      </c>
      <c r="L267" s="347"/>
      <c r="M267" s="350">
        <v>42491</v>
      </c>
      <c r="N267" s="350">
        <v>43312</v>
      </c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</row>
    <row r="268" spans="1:31" ht="18.75" customHeight="1">
      <c r="A268" s="369" t="s">
        <v>6767</v>
      </c>
      <c r="B268" s="321" t="s">
        <v>6665</v>
      </c>
      <c r="C268" s="321" t="s">
        <v>6768</v>
      </c>
      <c r="D268" s="321">
        <v>180</v>
      </c>
      <c r="E268" s="322">
        <v>3000</v>
      </c>
      <c r="F268" s="322">
        <v>3500</v>
      </c>
      <c r="G268" s="367">
        <v>16.619199999999999</v>
      </c>
      <c r="H268" s="370">
        <v>380</v>
      </c>
      <c r="I268" s="370">
        <v>330</v>
      </c>
      <c r="J268" s="372">
        <v>3150</v>
      </c>
      <c r="K268" s="372">
        <v>345</v>
      </c>
      <c r="L268" s="347"/>
      <c r="M268" s="350">
        <v>42491</v>
      </c>
      <c r="N268" s="350">
        <v>43312</v>
      </c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</row>
    <row r="269" spans="1:31" ht="18.75" customHeight="1">
      <c r="A269" s="369" t="s">
        <v>6769</v>
      </c>
      <c r="B269" s="321" t="s">
        <v>6770</v>
      </c>
      <c r="C269" s="321" t="s">
        <v>6771</v>
      </c>
      <c r="D269" s="321">
        <v>170</v>
      </c>
      <c r="E269" s="322">
        <v>2500</v>
      </c>
      <c r="F269" s="322">
        <v>3000</v>
      </c>
      <c r="G269" s="367">
        <v>15.083</v>
      </c>
      <c r="H269" s="370">
        <v>330</v>
      </c>
      <c r="I269" s="370">
        <v>280</v>
      </c>
      <c r="J269" s="372">
        <v>2700</v>
      </c>
      <c r="K269" s="372">
        <v>300</v>
      </c>
      <c r="L269" s="347"/>
      <c r="M269" s="350">
        <v>42491</v>
      </c>
      <c r="N269" s="350">
        <v>43312</v>
      </c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7"/>
      <c r="AD269" s="347"/>
      <c r="AE269" s="347"/>
    </row>
    <row r="270" spans="1:31" ht="18.75" customHeight="1">
      <c r="A270" s="369" t="s">
        <v>1636</v>
      </c>
      <c r="B270" s="321" t="s">
        <v>6473</v>
      </c>
      <c r="C270" s="321" t="s">
        <v>6772</v>
      </c>
      <c r="D270" s="321">
        <v>20</v>
      </c>
      <c r="E270" s="322">
        <v>170</v>
      </c>
      <c r="F270" s="322">
        <v>200</v>
      </c>
      <c r="G270" s="367">
        <v>8.5470000000000006</v>
      </c>
      <c r="H270" s="370">
        <v>50</v>
      </c>
      <c r="I270" s="370">
        <v>47</v>
      </c>
      <c r="J270" s="372">
        <v>180</v>
      </c>
      <c r="K270" s="372">
        <v>48</v>
      </c>
      <c r="L270" s="374" t="s">
        <v>6471</v>
      </c>
      <c r="M270" s="350">
        <v>42491</v>
      </c>
      <c r="N270" s="350">
        <v>43312</v>
      </c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7"/>
      <c r="AD270" s="347"/>
      <c r="AE270" s="347"/>
    </row>
    <row r="271" spans="1:31" ht="18.75" customHeight="1">
      <c r="A271" s="369" t="s">
        <v>1504</v>
      </c>
      <c r="B271" s="321" t="s">
        <v>6350</v>
      </c>
      <c r="C271" s="321" t="s">
        <v>6773</v>
      </c>
      <c r="D271" s="321">
        <v>180</v>
      </c>
      <c r="E271" s="322">
        <v>3100</v>
      </c>
      <c r="F271" s="322">
        <v>3600</v>
      </c>
      <c r="G271" s="367">
        <v>17.094000000000001</v>
      </c>
      <c r="H271" s="370">
        <v>390</v>
      </c>
      <c r="I271" s="370">
        <v>340</v>
      </c>
      <c r="J271" s="372">
        <v>3240</v>
      </c>
      <c r="K271" s="372">
        <v>354</v>
      </c>
      <c r="L271" s="347"/>
      <c r="M271" s="350">
        <v>42491</v>
      </c>
      <c r="N271" s="350">
        <v>43312</v>
      </c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7"/>
      <c r="AD271" s="347"/>
      <c r="AE271" s="347"/>
    </row>
    <row r="272" spans="1:31" ht="18.75" customHeight="1">
      <c r="A272" s="369" t="s">
        <v>6774</v>
      </c>
      <c r="B272" s="321" t="s">
        <v>6367</v>
      </c>
      <c r="C272" s="321" t="s">
        <v>6775</v>
      </c>
      <c r="D272" s="321">
        <v>180</v>
      </c>
      <c r="E272" s="322">
        <v>3700</v>
      </c>
      <c r="F272" s="322">
        <v>4400</v>
      </c>
      <c r="G272" s="367">
        <v>20.892700000000001</v>
      </c>
      <c r="H272" s="370">
        <v>470</v>
      </c>
      <c r="I272" s="370">
        <v>400</v>
      </c>
      <c r="J272" s="372">
        <v>3960</v>
      </c>
      <c r="K272" s="372">
        <v>426</v>
      </c>
      <c r="L272" s="347"/>
      <c r="M272" s="350">
        <v>42491</v>
      </c>
      <c r="N272" s="350">
        <v>43312</v>
      </c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7"/>
      <c r="AD272" s="347"/>
      <c r="AE272" s="347"/>
    </row>
    <row r="273" spans="1:31" ht="18.75" customHeight="1">
      <c r="A273" s="369" t="s">
        <v>6776</v>
      </c>
      <c r="B273" s="321" t="s">
        <v>281</v>
      </c>
      <c r="C273" s="321" t="s">
        <v>6777</v>
      </c>
      <c r="D273" s="321">
        <v>170</v>
      </c>
      <c r="E273" s="322">
        <v>2700</v>
      </c>
      <c r="F273" s="322">
        <v>3200</v>
      </c>
      <c r="G273" s="367">
        <v>16.0885</v>
      </c>
      <c r="H273" s="370">
        <v>350</v>
      </c>
      <c r="I273" s="370">
        <v>300</v>
      </c>
      <c r="J273" s="372">
        <v>2880</v>
      </c>
      <c r="K273" s="372">
        <v>318</v>
      </c>
      <c r="L273" s="347"/>
      <c r="M273" s="350">
        <v>42491</v>
      </c>
      <c r="N273" s="350">
        <v>43312</v>
      </c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7"/>
      <c r="AD273" s="347"/>
      <c r="AE273" s="347"/>
    </row>
    <row r="274" spans="1:31" ht="18.75" customHeight="1">
      <c r="A274" s="369" t="s">
        <v>1596</v>
      </c>
      <c r="B274" s="321" t="s">
        <v>281</v>
      </c>
      <c r="C274" s="321" t="s">
        <v>6778</v>
      </c>
      <c r="D274" s="321">
        <v>170</v>
      </c>
      <c r="E274" s="322">
        <v>3100</v>
      </c>
      <c r="F274" s="322">
        <v>3600</v>
      </c>
      <c r="G274" s="367">
        <v>18.099599999999999</v>
      </c>
      <c r="H274" s="370">
        <v>390</v>
      </c>
      <c r="I274" s="370">
        <v>340</v>
      </c>
      <c r="J274" s="372">
        <v>3240</v>
      </c>
      <c r="K274" s="372">
        <v>354</v>
      </c>
      <c r="L274" s="347"/>
      <c r="M274" s="350">
        <v>42491</v>
      </c>
      <c r="N274" s="350">
        <v>43312</v>
      </c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7"/>
      <c r="AD274" s="347"/>
      <c r="AE274" s="347"/>
    </row>
    <row r="275" spans="1:31" ht="18.75" customHeight="1">
      <c r="A275" s="369" t="s">
        <v>6779</v>
      </c>
      <c r="B275" s="321" t="s">
        <v>6780</v>
      </c>
      <c r="C275" s="321" t="s">
        <v>6781</v>
      </c>
      <c r="D275" s="321">
        <v>180</v>
      </c>
      <c r="E275" s="322">
        <v>2400</v>
      </c>
      <c r="F275" s="322">
        <v>2600</v>
      </c>
      <c r="G275" s="367">
        <v>12.345700000000001</v>
      </c>
      <c r="H275" s="370">
        <v>290</v>
      </c>
      <c r="I275" s="370">
        <v>270</v>
      </c>
      <c r="J275" s="372">
        <v>2340</v>
      </c>
      <c r="K275" s="372">
        <v>264</v>
      </c>
      <c r="L275" s="347"/>
      <c r="M275" s="350">
        <v>42491</v>
      </c>
      <c r="N275" s="350">
        <v>43312</v>
      </c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7"/>
      <c r="AD275" s="347"/>
      <c r="AE275" s="347"/>
    </row>
    <row r="276" spans="1:31" ht="18.75" customHeight="1">
      <c r="A276" s="369" t="s">
        <v>6782</v>
      </c>
      <c r="B276" s="321" t="s">
        <v>6780</v>
      </c>
      <c r="C276" s="321" t="s">
        <v>6783</v>
      </c>
      <c r="D276" s="321">
        <v>180</v>
      </c>
      <c r="E276" s="322">
        <v>4400</v>
      </c>
      <c r="F276" s="322">
        <v>5000</v>
      </c>
      <c r="G276" s="367">
        <v>23.741700000000002</v>
      </c>
      <c r="H276" s="370">
        <v>530</v>
      </c>
      <c r="I276" s="370">
        <v>470</v>
      </c>
      <c r="J276" s="372">
        <v>4500</v>
      </c>
      <c r="K276" s="372">
        <v>480</v>
      </c>
      <c r="L276" s="347"/>
      <c r="M276" s="350">
        <v>42491</v>
      </c>
      <c r="N276" s="350">
        <v>43312</v>
      </c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7"/>
      <c r="AD276" s="347"/>
      <c r="AE276" s="347"/>
    </row>
    <row r="277" spans="1:31" ht="18.75" customHeight="1">
      <c r="A277" s="369" t="s">
        <v>6784</v>
      </c>
      <c r="B277" s="321" t="s">
        <v>6412</v>
      </c>
      <c r="C277" s="321" t="s">
        <v>6785</v>
      </c>
      <c r="D277" s="321">
        <v>140</v>
      </c>
      <c r="E277" s="322">
        <v>1700</v>
      </c>
      <c r="F277" s="322">
        <v>1900</v>
      </c>
      <c r="G277" s="367">
        <v>11.599500000000001</v>
      </c>
      <c r="H277" s="370">
        <v>220</v>
      </c>
      <c r="I277" s="370">
        <v>200</v>
      </c>
      <c r="J277" s="372">
        <v>1710</v>
      </c>
      <c r="K277" s="372">
        <v>201</v>
      </c>
      <c r="L277" s="347" t="s">
        <v>6786</v>
      </c>
      <c r="M277" s="350">
        <v>42491</v>
      </c>
      <c r="N277" s="350">
        <v>43312</v>
      </c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7"/>
      <c r="AD277" s="347"/>
      <c r="AE277" s="347"/>
    </row>
    <row r="278" spans="1:31" ht="18.75" customHeight="1">
      <c r="A278" s="369" t="s">
        <v>6787</v>
      </c>
      <c r="B278" s="321" t="s">
        <v>6788</v>
      </c>
      <c r="C278" s="321" t="s">
        <v>6789</v>
      </c>
      <c r="D278" s="321">
        <v>180</v>
      </c>
      <c r="E278" s="322">
        <v>2600</v>
      </c>
      <c r="F278" s="322">
        <v>2900</v>
      </c>
      <c r="G278" s="367">
        <v>13.770200000000001</v>
      </c>
      <c r="H278" s="370">
        <v>320</v>
      </c>
      <c r="I278" s="370">
        <v>290</v>
      </c>
      <c r="J278" s="372">
        <v>2610</v>
      </c>
      <c r="K278" s="372">
        <v>291</v>
      </c>
      <c r="L278" s="347"/>
      <c r="M278" s="350">
        <v>42491</v>
      </c>
      <c r="N278" s="350">
        <v>43312</v>
      </c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7"/>
      <c r="AD278" s="347"/>
      <c r="AE278" s="347"/>
    </row>
    <row r="279" spans="1:31" ht="18.75" customHeight="1">
      <c r="A279" s="369" t="s">
        <v>2192</v>
      </c>
      <c r="B279" s="321" t="s">
        <v>676</v>
      </c>
      <c r="C279" s="321" t="s">
        <v>2191</v>
      </c>
      <c r="D279" s="321">
        <v>180</v>
      </c>
      <c r="E279" s="322">
        <v>2400</v>
      </c>
      <c r="F279" s="322">
        <v>2700</v>
      </c>
      <c r="G279" s="367">
        <v>12.820499999999999</v>
      </c>
      <c r="H279" s="370">
        <v>300</v>
      </c>
      <c r="I279" s="370">
        <v>270</v>
      </c>
      <c r="J279" s="372">
        <v>2430</v>
      </c>
      <c r="K279" s="372">
        <v>273</v>
      </c>
      <c r="L279" s="347"/>
      <c r="M279" s="350">
        <v>42491</v>
      </c>
      <c r="N279" s="350">
        <v>43312</v>
      </c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7"/>
      <c r="AD279" s="347"/>
      <c r="AE279" s="347"/>
    </row>
    <row r="280" spans="1:31" ht="18.75" customHeight="1">
      <c r="A280" s="369" t="s">
        <v>6790</v>
      </c>
      <c r="B280" s="321" t="s">
        <v>144</v>
      </c>
      <c r="C280" s="321" t="s">
        <v>6791</v>
      </c>
      <c r="D280" s="321">
        <v>180</v>
      </c>
      <c r="E280" s="322">
        <v>3200</v>
      </c>
      <c r="F280" s="322">
        <v>3900</v>
      </c>
      <c r="G280" s="367">
        <v>18.5185</v>
      </c>
      <c r="H280" s="370">
        <v>420</v>
      </c>
      <c r="I280" s="370">
        <v>350</v>
      </c>
      <c r="J280" s="372">
        <v>3510</v>
      </c>
      <c r="K280" s="372">
        <v>381</v>
      </c>
      <c r="L280" s="347"/>
      <c r="M280" s="350">
        <v>42491</v>
      </c>
      <c r="N280" s="350">
        <v>43312</v>
      </c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7"/>
      <c r="AD280" s="347"/>
      <c r="AE280" s="347"/>
    </row>
    <row r="281" spans="1:31" ht="18.75" customHeight="1">
      <c r="A281" s="369" t="s">
        <v>1600</v>
      </c>
      <c r="B281" s="321" t="s">
        <v>676</v>
      </c>
      <c r="C281" s="321" t="s">
        <v>6792</v>
      </c>
      <c r="D281" s="321">
        <v>180</v>
      </c>
      <c r="E281" s="322">
        <v>2200</v>
      </c>
      <c r="F281" s="322">
        <v>2500</v>
      </c>
      <c r="G281" s="367">
        <v>11.870900000000001</v>
      </c>
      <c r="H281" s="370">
        <v>280</v>
      </c>
      <c r="I281" s="370">
        <v>250</v>
      </c>
      <c r="J281" s="372">
        <v>2250</v>
      </c>
      <c r="K281" s="372">
        <v>255</v>
      </c>
      <c r="L281" s="347"/>
      <c r="M281" s="350">
        <v>42491</v>
      </c>
      <c r="N281" s="350">
        <v>43312</v>
      </c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7"/>
      <c r="AD281" s="347"/>
      <c r="AE281" s="347"/>
    </row>
    <row r="282" spans="1:31" ht="18.75" customHeight="1">
      <c r="A282" s="369" t="s">
        <v>2205</v>
      </c>
      <c r="B282" s="321" t="s">
        <v>6793</v>
      </c>
      <c r="C282" s="321">
        <v>209</v>
      </c>
      <c r="D282" s="321">
        <v>170</v>
      </c>
      <c r="E282" s="322">
        <v>2200</v>
      </c>
      <c r="F282" s="322">
        <v>2500</v>
      </c>
      <c r="G282" s="367">
        <v>12.569100000000001</v>
      </c>
      <c r="H282" s="370">
        <v>280</v>
      </c>
      <c r="I282" s="370">
        <v>250</v>
      </c>
      <c r="J282" s="372">
        <v>2250</v>
      </c>
      <c r="K282" s="372">
        <v>255</v>
      </c>
      <c r="L282" s="347"/>
      <c r="M282" s="350">
        <v>42491</v>
      </c>
      <c r="N282" s="350">
        <v>43312</v>
      </c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7"/>
      <c r="AD282" s="347"/>
      <c r="AE282" s="347"/>
    </row>
    <row r="283" spans="1:31" ht="18.75" customHeight="1">
      <c r="A283" s="320" t="s">
        <v>1319</v>
      </c>
      <c r="B283" s="321" t="s">
        <v>6470</v>
      </c>
      <c r="C283" s="321" t="s">
        <v>1318</v>
      </c>
      <c r="D283" s="321">
        <v>200</v>
      </c>
      <c r="E283" s="322">
        <v>2100</v>
      </c>
      <c r="F283" s="323">
        <v>2300</v>
      </c>
      <c r="G283" s="367">
        <v>9.8291000000000004</v>
      </c>
      <c r="H283" s="370">
        <v>260</v>
      </c>
      <c r="I283" s="370">
        <v>240</v>
      </c>
      <c r="J283" s="372">
        <v>2070</v>
      </c>
      <c r="K283" s="372">
        <v>237</v>
      </c>
      <c r="L283" s="379" t="s">
        <v>6794</v>
      </c>
      <c r="M283" s="350">
        <v>42491</v>
      </c>
      <c r="N283" s="350">
        <v>43312</v>
      </c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7"/>
      <c r="AD283" s="347"/>
      <c r="AE283" s="347"/>
    </row>
    <row r="284" spans="1:31" ht="18.75" customHeight="1">
      <c r="A284" s="369" t="s">
        <v>6795</v>
      </c>
      <c r="B284" s="321" t="s">
        <v>6367</v>
      </c>
      <c r="C284" s="321" t="s">
        <v>6796</v>
      </c>
      <c r="D284" s="321">
        <v>180</v>
      </c>
      <c r="E284" s="322">
        <v>4500</v>
      </c>
      <c r="F284" s="322">
        <v>5100</v>
      </c>
      <c r="G284" s="367">
        <v>24.2165</v>
      </c>
      <c r="H284" s="370">
        <v>540</v>
      </c>
      <c r="I284" s="370">
        <v>480</v>
      </c>
      <c r="J284" s="372">
        <v>4590</v>
      </c>
      <c r="K284" s="372">
        <v>489</v>
      </c>
      <c r="L284" s="347"/>
      <c r="M284" s="350">
        <v>42491</v>
      </c>
      <c r="N284" s="350">
        <v>43312</v>
      </c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7"/>
      <c r="AD284" s="347"/>
      <c r="AE284" s="347"/>
    </row>
    <row r="285" spans="1:31" ht="18.75" customHeight="1">
      <c r="A285" s="369" t="s">
        <v>6797</v>
      </c>
      <c r="B285" s="321" t="s">
        <v>279</v>
      </c>
      <c r="C285" s="321" t="s">
        <v>6798</v>
      </c>
      <c r="D285" s="321">
        <v>180</v>
      </c>
      <c r="E285" s="322">
        <v>2000</v>
      </c>
      <c r="F285" s="322">
        <v>2200</v>
      </c>
      <c r="G285" s="367">
        <v>10.446300000000001</v>
      </c>
      <c r="H285" s="370">
        <v>250</v>
      </c>
      <c r="I285" s="370">
        <v>230</v>
      </c>
      <c r="J285" s="372">
        <v>1980</v>
      </c>
      <c r="K285" s="372">
        <v>228</v>
      </c>
      <c r="L285" s="347"/>
      <c r="M285" s="350">
        <v>42491</v>
      </c>
      <c r="N285" s="350">
        <v>43312</v>
      </c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7"/>
      <c r="AD285" s="347"/>
      <c r="AE285" s="347"/>
    </row>
    <row r="286" spans="1:31" ht="18.75" customHeight="1">
      <c r="A286" s="369" t="s">
        <v>6799</v>
      </c>
      <c r="B286" s="321" t="s">
        <v>6639</v>
      </c>
      <c r="C286" s="321" t="s">
        <v>6800</v>
      </c>
      <c r="D286" s="321">
        <v>200</v>
      </c>
      <c r="E286" s="322">
        <v>4300</v>
      </c>
      <c r="F286" s="322">
        <v>5000</v>
      </c>
      <c r="G286" s="367">
        <v>21.3675</v>
      </c>
      <c r="H286" s="370">
        <v>530</v>
      </c>
      <c r="I286" s="370">
        <v>460</v>
      </c>
      <c r="J286" s="372">
        <v>4500</v>
      </c>
      <c r="K286" s="372">
        <v>480</v>
      </c>
      <c r="L286" s="347"/>
      <c r="M286" s="350">
        <v>42491</v>
      </c>
      <c r="N286" s="350">
        <v>43312</v>
      </c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7"/>
      <c r="AD286" s="347"/>
      <c r="AE286" s="347"/>
    </row>
    <row r="287" spans="1:31" ht="18.75" customHeight="1">
      <c r="A287" s="369" t="s">
        <v>6801</v>
      </c>
      <c r="B287" s="321" t="s">
        <v>144</v>
      </c>
      <c r="C287" s="321" t="s">
        <v>6802</v>
      </c>
      <c r="D287" s="321">
        <v>213</v>
      </c>
      <c r="E287" s="322">
        <v>3900</v>
      </c>
      <c r="F287" s="322">
        <v>4500</v>
      </c>
      <c r="G287" s="367">
        <v>18.057099999999998</v>
      </c>
      <c r="H287" s="370">
        <v>480</v>
      </c>
      <c r="I287" s="370">
        <v>420</v>
      </c>
      <c r="J287" s="372">
        <v>4050</v>
      </c>
      <c r="K287" s="372">
        <v>435</v>
      </c>
      <c r="L287" s="347"/>
      <c r="M287" s="350">
        <v>42491</v>
      </c>
      <c r="N287" s="350">
        <v>43312</v>
      </c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7"/>
      <c r="AD287" s="347"/>
      <c r="AE287" s="347"/>
    </row>
    <row r="288" spans="1:31" ht="18.75" customHeight="1">
      <c r="A288" s="375" t="s">
        <v>734</v>
      </c>
      <c r="B288" s="376" t="s">
        <v>281</v>
      </c>
      <c r="C288" s="376" t="s">
        <v>733</v>
      </c>
      <c r="D288" s="376">
        <v>190</v>
      </c>
      <c r="E288" s="377">
        <v>3400</v>
      </c>
      <c r="F288" s="377">
        <v>4000</v>
      </c>
      <c r="G288" s="367">
        <v>17.9937</v>
      </c>
      <c r="H288" s="370">
        <v>430</v>
      </c>
      <c r="I288" s="370">
        <v>370</v>
      </c>
      <c r="J288" s="372">
        <v>3600</v>
      </c>
      <c r="K288" s="372">
        <v>390</v>
      </c>
      <c r="L288" s="347"/>
      <c r="M288" s="350">
        <v>42491</v>
      </c>
      <c r="N288" s="350">
        <v>43312</v>
      </c>
      <c r="O288" s="380"/>
      <c r="P288" s="380"/>
      <c r="Q288" s="380"/>
      <c r="R288" s="380"/>
      <c r="S288" s="380"/>
      <c r="T288" s="380"/>
      <c r="U288" s="380"/>
      <c r="V288" s="380"/>
      <c r="W288" s="380"/>
      <c r="X288" s="380"/>
      <c r="Y288" s="380"/>
      <c r="Z288" s="380"/>
      <c r="AA288" s="380"/>
      <c r="AB288" s="380"/>
      <c r="AC288" s="380"/>
      <c r="AD288" s="380"/>
      <c r="AE288" s="380"/>
    </row>
    <row r="289" spans="1:31" ht="18.75" customHeight="1">
      <c r="A289" s="375" t="s">
        <v>6803</v>
      </c>
      <c r="B289" s="376" t="s">
        <v>281</v>
      </c>
      <c r="C289" s="376" t="s">
        <v>6804</v>
      </c>
      <c r="D289" s="376">
        <v>180</v>
      </c>
      <c r="E289" s="377">
        <v>3700</v>
      </c>
      <c r="F289" s="377">
        <v>4300</v>
      </c>
      <c r="G289" s="367">
        <v>20.417899999999999</v>
      </c>
      <c r="H289" s="370">
        <v>460</v>
      </c>
      <c r="I289" s="370">
        <v>400</v>
      </c>
      <c r="J289" s="372">
        <v>3870</v>
      </c>
      <c r="K289" s="372">
        <v>417</v>
      </c>
      <c r="L289" s="347"/>
      <c r="M289" s="350">
        <v>42491</v>
      </c>
      <c r="N289" s="350">
        <v>43312</v>
      </c>
      <c r="O289" s="380"/>
      <c r="P289" s="380"/>
      <c r="Q289" s="380"/>
      <c r="R289" s="380"/>
      <c r="S289" s="380"/>
      <c r="T289" s="380"/>
      <c r="U289" s="380"/>
      <c r="V289" s="380"/>
      <c r="W289" s="380"/>
      <c r="X289" s="380"/>
      <c r="Y289" s="380"/>
      <c r="Z289" s="380"/>
      <c r="AA289" s="380"/>
      <c r="AB289" s="380"/>
      <c r="AC289" s="380"/>
      <c r="AD289" s="380"/>
      <c r="AE289" s="380"/>
    </row>
    <row r="290" spans="1:31" ht="18.75" customHeight="1">
      <c r="A290" s="375" t="s">
        <v>6805</v>
      </c>
      <c r="B290" s="376" t="s">
        <v>405</v>
      </c>
      <c r="C290" s="376" t="s">
        <v>6806</v>
      </c>
      <c r="D290" s="376">
        <v>190</v>
      </c>
      <c r="E290" s="377">
        <v>2900</v>
      </c>
      <c r="F290" s="377">
        <v>3500</v>
      </c>
      <c r="G290" s="367">
        <v>15.7445</v>
      </c>
      <c r="H290" s="370">
        <v>380</v>
      </c>
      <c r="I290" s="370">
        <v>320</v>
      </c>
      <c r="J290" s="372">
        <v>3150</v>
      </c>
      <c r="K290" s="372">
        <v>345</v>
      </c>
      <c r="L290" s="347"/>
      <c r="M290" s="350">
        <v>42491</v>
      </c>
      <c r="N290" s="350">
        <v>43312</v>
      </c>
      <c r="O290" s="380"/>
      <c r="P290" s="380"/>
      <c r="Q290" s="380"/>
      <c r="R290" s="380"/>
      <c r="S290" s="380"/>
      <c r="T290" s="380"/>
      <c r="U290" s="380"/>
      <c r="V290" s="380"/>
      <c r="W290" s="380"/>
      <c r="X290" s="380"/>
      <c r="Y290" s="380"/>
      <c r="Z290" s="380"/>
      <c r="AA290" s="380"/>
      <c r="AB290" s="380"/>
      <c r="AC290" s="380"/>
      <c r="AD290" s="380"/>
      <c r="AE290" s="380"/>
    </row>
    <row r="291" spans="1:31" ht="18.75" customHeight="1">
      <c r="A291" s="375" t="s">
        <v>6807</v>
      </c>
      <c r="B291" s="376" t="s">
        <v>346</v>
      </c>
      <c r="C291" s="376" t="s">
        <v>6808</v>
      </c>
      <c r="D291" s="376">
        <v>190</v>
      </c>
      <c r="E291" s="377">
        <v>2600</v>
      </c>
      <c r="F291" s="377">
        <v>3100</v>
      </c>
      <c r="G291" s="367">
        <v>13.9451</v>
      </c>
      <c r="H291" s="370">
        <v>340</v>
      </c>
      <c r="I291" s="370">
        <v>290</v>
      </c>
      <c r="J291" s="372">
        <v>2790</v>
      </c>
      <c r="K291" s="372">
        <v>309</v>
      </c>
      <c r="L291" s="347"/>
      <c r="M291" s="350">
        <v>42491</v>
      </c>
      <c r="N291" s="350">
        <v>43312</v>
      </c>
      <c r="O291" s="380"/>
      <c r="P291" s="380"/>
      <c r="Q291" s="380"/>
      <c r="R291" s="380"/>
      <c r="S291" s="380"/>
      <c r="T291" s="380"/>
      <c r="U291" s="380"/>
      <c r="V291" s="380"/>
      <c r="W291" s="380"/>
      <c r="X291" s="380"/>
      <c r="Y291" s="380"/>
      <c r="Z291" s="380"/>
      <c r="AA291" s="380"/>
      <c r="AB291" s="380"/>
      <c r="AC291" s="380"/>
      <c r="AD291" s="380"/>
      <c r="AE291" s="380"/>
    </row>
    <row r="292" spans="1:31" ht="18.75" customHeight="1">
      <c r="A292" s="375" t="s">
        <v>6809</v>
      </c>
      <c r="B292" s="376" t="s">
        <v>6734</v>
      </c>
      <c r="C292" s="376" t="s">
        <v>6810</v>
      </c>
      <c r="D292" s="376">
        <v>170</v>
      </c>
      <c r="E292" s="377">
        <v>3100</v>
      </c>
      <c r="F292" s="377">
        <v>3700</v>
      </c>
      <c r="G292" s="367">
        <v>18.6023</v>
      </c>
      <c r="H292" s="370">
        <v>400</v>
      </c>
      <c r="I292" s="370">
        <v>340</v>
      </c>
      <c r="J292" s="372">
        <v>3330</v>
      </c>
      <c r="K292" s="372">
        <v>363</v>
      </c>
      <c r="L292" s="347"/>
      <c r="M292" s="350">
        <v>42491</v>
      </c>
      <c r="N292" s="350">
        <v>43312</v>
      </c>
      <c r="O292" s="380"/>
      <c r="P292" s="380"/>
      <c r="Q292" s="380"/>
      <c r="R292" s="380"/>
      <c r="S292" s="380"/>
      <c r="T292" s="380"/>
      <c r="U292" s="380"/>
      <c r="V292" s="380"/>
      <c r="W292" s="380"/>
      <c r="X292" s="380"/>
      <c r="Y292" s="380"/>
      <c r="Z292" s="380"/>
      <c r="AA292" s="380"/>
      <c r="AB292" s="380"/>
      <c r="AC292" s="380"/>
      <c r="AD292" s="380"/>
      <c r="AE292" s="380"/>
    </row>
    <row r="293" spans="1:31" ht="18.75" customHeight="1">
      <c r="A293" s="375" t="s">
        <v>6811</v>
      </c>
      <c r="B293" s="376" t="s">
        <v>6734</v>
      </c>
      <c r="C293" s="376" t="s">
        <v>6812</v>
      </c>
      <c r="D293" s="376">
        <v>170</v>
      </c>
      <c r="E293" s="377">
        <v>4600</v>
      </c>
      <c r="F293" s="377">
        <v>5400</v>
      </c>
      <c r="G293" s="367">
        <v>27.1493</v>
      </c>
      <c r="H293" s="370">
        <v>570</v>
      </c>
      <c r="I293" s="370">
        <v>490</v>
      </c>
      <c r="J293" s="372">
        <v>4860</v>
      </c>
      <c r="K293" s="372">
        <v>516</v>
      </c>
      <c r="L293" s="347"/>
      <c r="M293" s="350">
        <v>42491</v>
      </c>
      <c r="N293" s="350">
        <v>43312</v>
      </c>
      <c r="O293" s="380"/>
      <c r="P293" s="380"/>
      <c r="Q293" s="380"/>
      <c r="R293" s="380"/>
      <c r="S293" s="380"/>
      <c r="T293" s="380"/>
      <c r="U293" s="380"/>
      <c r="V293" s="380"/>
      <c r="W293" s="380"/>
      <c r="X293" s="380"/>
      <c r="Y293" s="380"/>
      <c r="Z293" s="380"/>
      <c r="AA293" s="380"/>
      <c r="AB293" s="380"/>
      <c r="AC293" s="380"/>
      <c r="AD293" s="380"/>
      <c r="AE293" s="380"/>
    </row>
    <row r="294" spans="1:31" ht="18.75" customHeight="1">
      <c r="A294" s="375" t="s">
        <v>6813</v>
      </c>
      <c r="B294" s="376" t="s">
        <v>676</v>
      </c>
      <c r="C294" s="376" t="s">
        <v>6814</v>
      </c>
      <c r="D294" s="376">
        <v>180</v>
      </c>
      <c r="E294" s="377">
        <v>2600</v>
      </c>
      <c r="F294" s="377">
        <v>3100</v>
      </c>
      <c r="G294" s="367">
        <v>14.719900000000001</v>
      </c>
      <c r="H294" s="370">
        <v>340</v>
      </c>
      <c r="I294" s="370">
        <v>290</v>
      </c>
      <c r="J294" s="372">
        <v>2790</v>
      </c>
      <c r="K294" s="372">
        <v>309</v>
      </c>
      <c r="L294" s="347"/>
      <c r="M294" s="350">
        <v>42491</v>
      </c>
      <c r="N294" s="350">
        <v>43312</v>
      </c>
      <c r="O294" s="380"/>
      <c r="P294" s="380"/>
      <c r="Q294" s="380"/>
      <c r="R294" s="380"/>
      <c r="S294" s="380"/>
      <c r="T294" s="380"/>
      <c r="U294" s="380"/>
      <c r="V294" s="380"/>
      <c r="W294" s="380"/>
      <c r="X294" s="380"/>
      <c r="Y294" s="380"/>
      <c r="Z294" s="380"/>
      <c r="AA294" s="380"/>
      <c r="AB294" s="380"/>
      <c r="AC294" s="380"/>
      <c r="AD294" s="380"/>
      <c r="AE294" s="380"/>
    </row>
    <row r="295" spans="1:31" ht="18.75" customHeight="1">
      <c r="A295" s="357" t="s">
        <v>6815</v>
      </c>
      <c r="B295" s="321" t="s">
        <v>6816</v>
      </c>
      <c r="C295" s="321"/>
      <c r="D295" s="321">
        <v>200</v>
      </c>
      <c r="E295" s="322"/>
      <c r="F295" s="322">
        <v>5000</v>
      </c>
      <c r="G295" s="358">
        <v>21.3675</v>
      </c>
      <c r="H295" s="325">
        <v>530</v>
      </c>
      <c r="I295" s="325">
        <v>30</v>
      </c>
      <c r="J295" s="348">
        <v>4500</v>
      </c>
      <c r="K295" s="348">
        <v>480</v>
      </c>
      <c r="L295" s="347"/>
      <c r="M295" s="350">
        <v>42491</v>
      </c>
      <c r="N295" s="350">
        <v>43312</v>
      </c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7"/>
      <c r="AD295" s="347"/>
      <c r="AE295" s="347"/>
    </row>
    <row r="296" spans="1:31" ht="18.75" customHeight="1">
      <c r="A296" s="357" t="s">
        <v>6817</v>
      </c>
      <c r="B296" s="321" t="s">
        <v>6651</v>
      </c>
      <c r="C296" s="321">
        <v>32</v>
      </c>
      <c r="D296" s="321">
        <v>18</v>
      </c>
      <c r="E296" s="322">
        <v>390</v>
      </c>
      <c r="F296" s="322">
        <v>460</v>
      </c>
      <c r="G296" s="358">
        <v>21.842400000000001</v>
      </c>
      <c r="H296" s="325">
        <v>76</v>
      </c>
      <c r="I296" s="325">
        <v>69</v>
      </c>
      <c r="J296" s="348">
        <v>414</v>
      </c>
      <c r="K296" s="348">
        <v>71.400000000000006</v>
      </c>
      <c r="L296" s="347"/>
      <c r="M296" s="350">
        <v>42491</v>
      </c>
      <c r="N296" s="350">
        <v>43312</v>
      </c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7"/>
      <c r="AD296" s="347"/>
      <c r="AE296" s="347"/>
    </row>
    <row r="297" spans="1:31" ht="18.75" customHeight="1">
      <c r="A297" s="357" t="s">
        <v>6818</v>
      </c>
      <c r="B297" s="321" t="s">
        <v>6660</v>
      </c>
      <c r="C297" s="321"/>
      <c r="D297" s="321">
        <v>200</v>
      </c>
      <c r="E297" s="322"/>
      <c r="F297" s="322">
        <v>4000</v>
      </c>
      <c r="G297" s="358">
        <v>17.094000000000001</v>
      </c>
      <c r="H297" s="325">
        <v>430</v>
      </c>
      <c r="I297" s="325">
        <v>30</v>
      </c>
      <c r="J297" s="348">
        <v>3600</v>
      </c>
      <c r="K297" s="348">
        <v>390</v>
      </c>
      <c r="L297" s="347"/>
      <c r="M297" s="350">
        <v>42491</v>
      </c>
      <c r="N297" s="350">
        <v>43312</v>
      </c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7"/>
      <c r="AD297" s="347"/>
      <c r="AE297" s="347"/>
    </row>
    <row r="298" spans="1:31" ht="18.75" customHeight="1">
      <c r="A298" s="357"/>
      <c r="B298" s="321"/>
      <c r="C298" s="321"/>
      <c r="D298" s="321"/>
      <c r="E298" s="322"/>
      <c r="F298" s="322"/>
      <c r="G298" s="364"/>
      <c r="H298" s="325"/>
      <c r="I298" s="325"/>
      <c r="J298" s="348" t="s">
        <v>6819</v>
      </c>
      <c r="K298" s="348">
        <v>30</v>
      </c>
      <c r="L298" s="347"/>
      <c r="M298" s="347"/>
      <c r="N298" s="350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7"/>
      <c r="AD298" s="347"/>
      <c r="AE298" s="347"/>
    </row>
    <row r="299" spans="1:31" ht="18.75" customHeight="1">
      <c r="A299" s="357"/>
      <c r="B299" s="321"/>
      <c r="C299" s="321"/>
      <c r="D299" s="321"/>
      <c r="E299" s="322"/>
      <c r="F299" s="322"/>
      <c r="G299" s="364"/>
      <c r="H299" s="325"/>
      <c r="I299" s="325"/>
      <c r="J299" s="348" t="s">
        <v>6819</v>
      </c>
      <c r="K299" s="348">
        <v>30</v>
      </c>
      <c r="L299" s="347"/>
      <c r="M299" s="347"/>
      <c r="N299" s="350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7"/>
      <c r="AD299" s="347"/>
      <c r="AE299" s="347"/>
    </row>
    <row r="300" spans="1:31" ht="18.75" customHeight="1">
      <c r="A300" s="357"/>
      <c r="B300" s="321"/>
      <c r="C300" s="321"/>
      <c r="D300" s="321"/>
      <c r="E300" s="322"/>
      <c r="F300" s="322"/>
      <c r="G300" s="364"/>
      <c r="H300" s="378"/>
      <c r="I300" s="325"/>
      <c r="J300" s="381"/>
      <c r="K300" s="381"/>
      <c r="L300" s="347"/>
      <c r="M300" s="347"/>
      <c r="N300" s="350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7"/>
      <c r="AD300" s="347"/>
      <c r="AE300" s="347"/>
    </row>
    <row r="301" spans="1:31" ht="18.75" customHeight="1">
      <c r="A301" s="357"/>
      <c r="B301" s="321"/>
      <c r="C301" s="321"/>
      <c r="D301" s="321"/>
      <c r="E301" s="322"/>
      <c r="F301" s="322"/>
      <c r="G301" s="364"/>
      <c r="H301" s="378"/>
      <c r="I301" s="378"/>
      <c r="J301" s="381"/>
      <c r="K301" s="381"/>
      <c r="L301" s="347"/>
      <c r="M301" s="347"/>
      <c r="N301" s="350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7"/>
      <c r="AD301" s="347"/>
      <c r="AE301" s="347"/>
    </row>
    <row r="302" spans="1:31" ht="18.75" customHeight="1">
      <c r="A302" s="357"/>
      <c r="B302" s="321"/>
      <c r="C302" s="321"/>
      <c r="D302" s="321"/>
      <c r="E302" s="322"/>
      <c r="F302" s="322"/>
      <c r="G302" s="364"/>
      <c r="H302" s="378"/>
      <c r="I302" s="378"/>
      <c r="J302" s="381"/>
      <c r="K302" s="381"/>
      <c r="L302" s="347"/>
      <c r="M302" s="347"/>
      <c r="N302" s="350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7"/>
      <c r="AD302" s="347"/>
      <c r="AE302" s="347"/>
    </row>
    <row r="303" spans="1:31" ht="18.75" customHeight="1">
      <c r="A303" s="357"/>
      <c r="B303" s="321"/>
      <c r="C303" s="321"/>
      <c r="D303" s="321"/>
      <c r="E303" s="322"/>
      <c r="F303" s="322"/>
      <c r="G303" s="364"/>
      <c r="H303" s="378"/>
      <c r="I303" s="378"/>
      <c r="J303" s="381"/>
      <c r="K303" s="381"/>
      <c r="L303" s="347"/>
      <c r="M303" s="347"/>
      <c r="N303" s="350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7"/>
      <c r="AD303" s="347"/>
      <c r="AE303" s="347"/>
    </row>
    <row r="304" spans="1:31" ht="18.75" customHeight="1">
      <c r="N304" s="350"/>
    </row>
    <row r="305" spans="14:14" ht="18.75" customHeight="1">
      <c r="N305" s="350"/>
    </row>
    <row r="306" spans="14:14" ht="18.75" customHeight="1">
      <c r="N306" s="350"/>
    </row>
    <row r="307" spans="14:14" ht="18.75" customHeight="1">
      <c r="N307" s="350"/>
    </row>
    <row r="308" spans="14:14" ht="18.75" customHeight="1">
      <c r="N308" s="350"/>
    </row>
    <row r="309" spans="14:14" ht="18.75" customHeight="1">
      <c r="N309" s="350"/>
    </row>
    <row r="310" spans="14:14" ht="18.75" customHeight="1">
      <c r="N310" s="350"/>
    </row>
    <row r="311" spans="14:14" ht="18.75" customHeight="1">
      <c r="N311" s="350"/>
    </row>
    <row r="312" spans="14:14" ht="18.75" customHeight="1">
      <c r="N312" s="350"/>
    </row>
    <row r="313" spans="14:14" ht="18.75" customHeight="1">
      <c r="N313" s="350"/>
    </row>
    <row r="314" spans="14:14" ht="18.75" customHeight="1">
      <c r="N314" s="350"/>
    </row>
    <row r="315" spans="14:14" ht="18.75" customHeight="1">
      <c r="N315" s="350"/>
    </row>
    <row r="316" spans="14:14" ht="18.75" customHeight="1">
      <c r="N316" s="350"/>
    </row>
    <row r="317" spans="14:14" ht="18.75" customHeight="1">
      <c r="N317" s="350"/>
    </row>
    <row r="318" spans="14:14" ht="18.75" customHeight="1">
      <c r="N318" s="350"/>
    </row>
    <row r="319" spans="14:14" ht="18.75" customHeight="1">
      <c r="N319" s="350"/>
    </row>
    <row r="320" spans="14:14" ht="18.75" customHeight="1">
      <c r="N320" s="350"/>
    </row>
    <row r="321" spans="14:14" ht="18.75" customHeight="1">
      <c r="N321" s="350"/>
    </row>
    <row r="322" spans="14:14" ht="18.75" customHeight="1">
      <c r="N322" s="350"/>
    </row>
    <row r="323" spans="14:14" ht="18.75" customHeight="1">
      <c r="N323" s="350"/>
    </row>
    <row r="324" spans="14:14" ht="18.75" customHeight="1">
      <c r="N324" s="350"/>
    </row>
    <row r="325" spans="14:14" ht="18.75" customHeight="1">
      <c r="N325" s="350"/>
    </row>
    <row r="326" spans="14:14" ht="18.75" customHeight="1">
      <c r="N326" s="350"/>
    </row>
    <row r="327" spans="14:14" ht="18.75" customHeight="1">
      <c r="N327" s="350"/>
    </row>
    <row r="328" spans="14:14" ht="18.75" customHeight="1">
      <c r="N328" s="350"/>
    </row>
    <row r="329" spans="14:14" ht="18.75" customHeight="1">
      <c r="N329" s="350"/>
    </row>
    <row r="330" spans="14:14" ht="18.75" customHeight="1">
      <c r="N330" s="350"/>
    </row>
    <row r="331" spans="14:14" ht="18.75" customHeight="1">
      <c r="N331" s="350"/>
    </row>
    <row r="332" spans="14:14" ht="18.75" customHeight="1">
      <c r="N332" s="350"/>
    </row>
    <row r="333" spans="14:14" ht="18.75" customHeight="1">
      <c r="N333" s="350"/>
    </row>
    <row r="334" spans="14:14" ht="18.75" customHeight="1">
      <c r="N334" s="350"/>
    </row>
    <row r="335" spans="14:14" ht="18.75" customHeight="1">
      <c r="N335" s="350"/>
    </row>
    <row r="336" spans="14:14" ht="18.75" customHeight="1">
      <c r="N336" s="350"/>
    </row>
    <row r="337" spans="14:14" ht="18.75" customHeight="1">
      <c r="N337" s="350"/>
    </row>
    <row r="338" spans="14:14" ht="18.75" customHeight="1">
      <c r="N338" s="350"/>
    </row>
    <row r="339" spans="14:14" ht="18.75" customHeight="1">
      <c r="N339" s="350"/>
    </row>
    <row r="340" spans="14:14" ht="18.75" customHeight="1">
      <c r="N340" s="350"/>
    </row>
    <row r="341" spans="14:14" ht="18.75" customHeight="1">
      <c r="N341" s="350"/>
    </row>
    <row r="342" spans="14:14" ht="18.75" customHeight="1">
      <c r="N342" s="350"/>
    </row>
    <row r="343" spans="14:14" ht="18.75" customHeight="1">
      <c r="N343" s="350"/>
    </row>
    <row r="344" spans="14:14" ht="18.75" customHeight="1">
      <c r="N344" s="350"/>
    </row>
  </sheetData>
  <autoFilter ref="A1:HC299"/>
  <phoneticPr fontId="12" type="noConversion"/>
  <pageMargins left="0" right="0.15902777777777799" top="0.30902777777777801" bottom="0.23888888888888901" header="0.2" footer="0.2"/>
  <pageSetup paperSize="9" orientation="portrait" verticalDpi="180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E32" sqref="E32"/>
    </sheetView>
  </sheetViews>
  <sheetFormatPr defaultColWidth="9" defaultRowHeight="15.6"/>
  <cols>
    <col min="2" max="3" width="12.19921875" customWidth="1"/>
    <col min="4" max="4" width="20.3984375" customWidth="1"/>
    <col min="5" max="5" width="39" customWidth="1"/>
    <col min="6" max="6" width="10.69921875" customWidth="1"/>
  </cols>
  <sheetData>
    <row r="1" spans="1:6">
      <c r="A1" s="302" t="s">
        <v>3</v>
      </c>
      <c r="B1" s="302" t="s">
        <v>6820</v>
      </c>
      <c r="C1" s="302" t="s">
        <v>0</v>
      </c>
      <c r="D1" s="302" t="s">
        <v>1</v>
      </c>
      <c r="E1" s="302" t="s">
        <v>2</v>
      </c>
      <c r="F1" s="302" t="s">
        <v>6821</v>
      </c>
    </row>
    <row r="2" spans="1:6">
      <c r="A2" s="302" t="s">
        <v>1206</v>
      </c>
      <c r="B2" s="302" t="s">
        <v>1133</v>
      </c>
      <c r="C2" s="303">
        <v>43101</v>
      </c>
      <c r="D2" s="303">
        <v>44196</v>
      </c>
      <c r="E2" t="s">
        <v>6822</v>
      </c>
      <c r="F2">
        <v>0.2</v>
      </c>
    </row>
    <row r="3" spans="1:6">
      <c r="A3" s="302" t="s">
        <v>2251</v>
      </c>
      <c r="B3" s="302" t="s">
        <v>1133</v>
      </c>
      <c r="C3" s="303">
        <v>43101</v>
      </c>
      <c r="D3" s="303">
        <v>44196</v>
      </c>
      <c r="E3" t="s">
        <v>6823</v>
      </c>
      <c r="F3">
        <v>0.2</v>
      </c>
    </row>
    <row r="4" spans="1:6">
      <c r="A4" s="302" t="s">
        <v>47</v>
      </c>
      <c r="B4" s="302" t="s">
        <v>1133</v>
      </c>
      <c r="C4" s="303">
        <v>43101</v>
      </c>
      <c r="D4" s="303">
        <v>44196</v>
      </c>
      <c r="E4" t="s">
        <v>6824</v>
      </c>
      <c r="F4">
        <v>0.2</v>
      </c>
    </row>
    <row r="5" spans="1:6">
      <c r="A5" s="302" t="s">
        <v>4871</v>
      </c>
      <c r="B5" s="302" t="s">
        <v>544</v>
      </c>
      <c r="C5" s="303">
        <v>43101</v>
      </c>
      <c r="D5" s="303">
        <v>43251</v>
      </c>
      <c r="E5" t="s">
        <v>6825</v>
      </c>
      <c r="F5">
        <v>0.2</v>
      </c>
    </row>
  </sheetData>
  <phoneticPr fontId="12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B29" sqref="B29"/>
    </sheetView>
  </sheetViews>
  <sheetFormatPr defaultColWidth="9" defaultRowHeight="15.6"/>
  <cols>
    <col min="1" max="1" width="13" customWidth="1"/>
    <col min="2" max="2" width="78.8984375" customWidth="1"/>
    <col min="10" max="10" width="18" customWidth="1"/>
    <col min="12" max="12" width="14.19921875" customWidth="1"/>
  </cols>
  <sheetData>
    <row r="1" spans="1:12">
      <c r="A1" s="298" t="s">
        <v>6826</v>
      </c>
      <c r="B1" s="298" t="s">
        <v>6827</v>
      </c>
    </row>
    <row r="2" spans="1:12" ht="18" hidden="1" customHeight="1">
      <c r="A2" s="299" t="s">
        <v>6828</v>
      </c>
      <c r="B2" s="299" t="s">
        <v>6829</v>
      </c>
    </row>
    <row r="3" spans="1:12" ht="18" hidden="1" customHeight="1">
      <c r="A3" s="299" t="s">
        <v>6828</v>
      </c>
      <c r="B3" s="299" t="s">
        <v>6830</v>
      </c>
    </row>
    <row r="4" spans="1:12" hidden="1">
      <c r="A4" s="299" t="s">
        <v>6828</v>
      </c>
      <c r="B4" s="299" t="s">
        <v>6831</v>
      </c>
      <c r="D4" s="300"/>
      <c r="E4" s="300"/>
      <c r="F4" s="300"/>
      <c r="G4" s="300"/>
      <c r="H4" s="300"/>
      <c r="I4" s="301"/>
      <c r="J4" s="301"/>
      <c r="K4" s="301"/>
      <c r="L4" s="301"/>
    </row>
    <row r="5" spans="1:12" ht="18" hidden="1" customHeight="1">
      <c r="A5" s="299"/>
      <c r="B5" s="299"/>
    </row>
    <row r="6" spans="1:12">
      <c r="A6" s="299" t="s">
        <v>6832</v>
      </c>
      <c r="B6" s="299" t="s">
        <v>6833</v>
      </c>
    </row>
    <row r="7" spans="1:12">
      <c r="A7" s="299"/>
      <c r="B7" s="299"/>
    </row>
    <row r="8" spans="1:12">
      <c r="A8" s="299" t="s">
        <v>6834</v>
      </c>
      <c r="B8" s="299" t="s">
        <v>6835</v>
      </c>
    </row>
    <row r="9" spans="1:12">
      <c r="A9" s="299" t="s">
        <v>6834</v>
      </c>
      <c r="B9" s="299" t="s">
        <v>6836</v>
      </c>
    </row>
    <row r="10" spans="1:12">
      <c r="A10" s="299"/>
      <c r="B10" s="299"/>
    </row>
    <row r="11" spans="1:12">
      <c r="A11" s="299"/>
      <c r="B11" s="299"/>
    </row>
    <row r="12" spans="1:12">
      <c r="A12" s="299"/>
      <c r="B12" s="299"/>
    </row>
  </sheetData>
  <phoneticPr fontId="12" type="noConversion"/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21"/>
  </sheetPr>
  <dimension ref="A1:Y74"/>
  <sheetViews>
    <sheetView view="pageBreakPreview" zoomScaleNormal="100" zoomScaleSheetLayoutView="100" workbookViewId="0">
      <pane xSplit="2" ySplit="2" topLeftCell="C6" activePane="bottomRight" state="frozen"/>
      <selection pane="topRight"/>
      <selection pane="bottomLeft"/>
      <selection pane="bottomRight" activeCell="C26" sqref="C26"/>
    </sheetView>
  </sheetViews>
  <sheetFormatPr defaultColWidth="9" defaultRowHeight="12"/>
  <cols>
    <col min="1" max="1" width="7.5" style="230" customWidth="1"/>
    <col min="2" max="2" width="11.3984375" style="230" customWidth="1"/>
    <col min="3" max="3" width="12" style="230" customWidth="1"/>
    <col min="4" max="4" width="11.09765625" style="230" customWidth="1"/>
    <col min="5" max="5" width="9.19921875" style="230" customWidth="1"/>
    <col min="6" max="6" width="10" style="230" customWidth="1"/>
    <col min="7" max="7" width="13.09765625" style="230" customWidth="1"/>
    <col min="8" max="8" width="11.3984375" style="230" customWidth="1"/>
    <col min="9" max="9" width="11" style="230" customWidth="1"/>
    <col min="10" max="10" width="9.09765625" style="230" customWidth="1"/>
    <col min="11" max="11" width="11.5" style="230" customWidth="1"/>
    <col min="12" max="12" width="10.5" style="230" customWidth="1"/>
    <col min="13" max="13" width="10.3984375" style="230" customWidth="1"/>
    <col min="14" max="14" width="9.09765625" style="230" customWidth="1"/>
    <col min="15" max="15" width="9.8984375" style="230" customWidth="1"/>
    <col min="16" max="17" width="10.3984375" style="230" customWidth="1"/>
    <col min="18" max="18" width="10.3984375" style="231" customWidth="1"/>
    <col min="19" max="19" width="10.3984375" style="230" customWidth="1"/>
    <col min="20" max="20" width="10" style="230" customWidth="1"/>
    <col min="21" max="21" width="9.69921875" style="232" customWidth="1"/>
    <col min="22" max="22" width="10" style="230" customWidth="1"/>
    <col min="23" max="16384" width="9" style="230"/>
  </cols>
  <sheetData>
    <row r="1" spans="1:22" ht="75" customHeight="1">
      <c r="A1" s="233" t="s">
        <v>3</v>
      </c>
      <c r="B1" s="233" t="s">
        <v>6837</v>
      </c>
      <c r="C1" s="233" t="s">
        <v>6838</v>
      </c>
      <c r="D1" s="234" t="s">
        <v>6839</v>
      </c>
      <c r="E1" s="235" t="s">
        <v>6840</v>
      </c>
      <c r="F1" s="236" t="s">
        <v>6841</v>
      </c>
      <c r="G1" s="237" t="s">
        <v>6842</v>
      </c>
      <c r="H1" s="237" t="s">
        <v>6843</v>
      </c>
      <c r="I1" s="233" t="s">
        <v>6844</v>
      </c>
      <c r="J1" s="233" t="s">
        <v>6845</v>
      </c>
      <c r="K1" s="233" t="s">
        <v>6846</v>
      </c>
      <c r="L1" s="269" t="s">
        <v>6847</v>
      </c>
      <c r="M1" s="270" t="s">
        <v>6848</v>
      </c>
      <c r="N1" s="233" t="s">
        <v>6849</v>
      </c>
      <c r="O1" s="233" t="s">
        <v>6850</v>
      </c>
      <c r="P1" s="233" t="s">
        <v>6851</v>
      </c>
      <c r="Q1" s="269" t="s">
        <v>6852</v>
      </c>
      <c r="R1" s="277" t="s">
        <v>6853</v>
      </c>
      <c r="S1" s="269" t="s">
        <v>6854</v>
      </c>
      <c r="T1" s="278" t="s">
        <v>6855</v>
      </c>
      <c r="U1" s="232" t="s">
        <v>6856</v>
      </c>
      <c r="V1" s="278" t="s">
        <v>6857</v>
      </c>
    </row>
    <row r="2" spans="1:22" s="227" customFormat="1" ht="19.95" customHeight="1">
      <c r="A2" s="238" t="s">
        <v>101</v>
      </c>
      <c r="B2" s="239">
        <f>SUMIF(业务员提成明细!$A:$A,A2,业务员提成明细!$E:$E)</f>
        <v>1005730.1</v>
      </c>
      <c r="C2" s="239">
        <f>SUMIF(业务员提成明细!$A:$A,A2,业务员提成明细!$J:$J)</f>
        <v>992230.1</v>
      </c>
      <c r="D2" s="239">
        <f>SUMIF(业务员提成明细!$A:$A,A2,业务员提成明细!$K:$K)</f>
        <v>848678.33</v>
      </c>
      <c r="E2" s="239">
        <f>SUMIF(业务员提成明细!$A:$A,A2,业务员提成明细!$M:$M)</f>
        <v>170.94017094017096</v>
      </c>
      <c r="F2" s="239">
        <f>SUMIF(业务员提成明细!$A:$A,A2,业务员提成明细!$P:$P)</f>
        <v>9729.6000000000022</v>
      </c>
      <c r="G2" s="239" t="e">
        <f>SUMIF(业务员提成明细!$A:$A,A2,业务员提成明细!$R:$R)</f>
        <v>#REF!</v>
      </c>
      <c r="H2" s="239" t="e">
        <f>SUMIF(业务员提成明细!$A:$A,A2,业务员提成明细!$S:$S)</f>
        <v>#REF!</v>
      </c>
      <c r="I2" s="239" t="e">
        <f>ROUND(IF(H2&gt;0,H2*0.2,"0"),2)+ROUND(IF(H2&lt;0,H2*0.1,"0"),2)</f>
        <v>#REF!</v>
      </c>
      <c r="J2" s="239" t="e">
        <f>SUMIF(#REF!,A2,#REF!)+SUMIF(#REF!,A2,#REF!)+SUMIF(#REF!,A2,#REF!)</f>
        <v>#REF!</v>
      </c>
      <c r="K2" s="239" t="e">
        <f t="shared" ref="K2:K8" si="0">ROUND((F2+I2+J2),2)</f>
        <v>#REF!</v>
      </c>
      <c r="L2" s="239" t="e">
        <f>ROUND((K2*0.4),2)</f>
        <v>#REF!</v>
      </c>
      <c r="M2" s="271" t="e">
        <f>ROUND(K2-L2,2)</f>
        <v>#REF!</v>
      </c>
      <c r="N2" s="239" t="e">
        <f>SUMIF(#REF!,A2,#REF!)</f>
        <v>#REF!</v>
      </c>
      <c r="O2" s="239" t="e">
        <f>SUMIF(#REF!,A2,#REF!)</f>
        <v>#REF!</v>
      </c>
      <c r="P2" s="239" t="e">
        <f>SUMIF(#REF!,A2,#REF!)</f>
        <v>#REF!</v>
      </c>
      <c r="Q2" s="239"/>
      <c r="R2" s="279" t="e">
        <f>M2+N2-O2+P2+Q2</f>
        <v>#REF!</v>
      </c>
      <c r="S2" s="239"/>
      <c r="T2" s="227" t="s">
        <v>6858</v>
      </c>
      <c r="U2" s="280" t="s">
        <v>6859</v>
      </c>
    </row>
    <row r="3" spans="1:22" s="227" customFormat="1" ht="19.95" customHeight="1">
      <c r="A3" s="240" t="s">
        <v>16</v>
      </c>
      <c r="B3" s="28">
        <f>SUMIF(业务员提成明细!$A:$A,A3,业务员提成明细!$E:$E)</f>
        <v>2500</v>
      </c>
      <c r="C3" s="28">
        <f>SUMIF(业务员提成明细!$A:$A,A3,业务员提成明细!$J:$J)</f>
        <v>2500</v>
      </c>
      <c r="D3" s="28">
        <f>SUMIF(业务员提成明细!$A:$A,A3,业务员提成明细!$K:$K)</f>
        <v>2136.75</v>
      </c>
      <c r="E3" s="28">
        <f>SUMIF(业务员提成明细!$A:$A,A3,业务员提成明细!$M:$M)</f>
        <v>0</v>
      </c>
      <c r="F3" s="28">
        <f>SUMIF(业务员提成明细!$A:$A,A3,业务员提成明细!$P:$P)</f>
        <v>0</v>
      </c>
      <c r="G3" s="28" t="e">
        <f>SUMIF(业务员提成明细!$A:$A,A3,业务员提成明细!$R:$R)</f>
        <v>#REF!</v>
      </c>
      <c r="H3" s="28" t="e">
        <f>SUMIF(业务员提成明细!$A:$A,A3,业务员提成明细!$S:$S)</f>
        <v>#REF!</v>
      </c>
      <c r="I3" s="28" t="e">
        <f>ROUND(IF(H3&gt;0,H3*0.2,"0"),2)+ROUND(IF(H3&lt;0,H3*0.1,"0"),2)</f>
        <v>#REF!</v>
      </c>
      <c r="J3" s="28" t="e">
        <f>SUMIF(#REF!,A3,#REF!)+SUMIF(#REF!,A3,#REF!)+SUMIF(#REF!,A3,#REF!)</f>
        <v>#REF!</v>
      </c>
      <c r="K3" s="28" t="e">
        <f t="shared" si="0"/>
        <v>#REF!</v>
      </c>
      <c r="L3" s="28" t="e">
        <f>ROUND((K3*0.4),2)</f>
        <v>#REF!</v>
      </c>
      <c r="M3" s="272" t="e">
        <f>ROUND(K3-L3,2)</f>
        <v>#REF!</v>
      </c>
      <c r="N3" s="28" t="e">
        <f>SUMIF(#REF!,A3,#REF!)</f>
        <v>#REF!</v>
      </c>
      <c r="O3" s="28" t="e">
        <f>SUMIF(#REF!,A3,#REF!)</f>
        <v>#REF!</v>
      </c>
      <c r="P3" s="28" t="e">
        <f>SUMIF(#REF!,A3,#REF!)</f>
        <v>#REF!</v>
      </c>
      <c r="Q3" s="28"/>
      <c r="R3" s="279" t="e">
        <f t="shared" ref="R3:R23" si="1">M3+N3-O3+P3+Q3</f>
        <v>#REF!</v>
      </c>
      <c r="S3" s="28"/>
      <c r="T3" s="227" t="s">
        <v>6860</v>
      </c>
      <c r="U3" s="280" t="s">
        <v>6861</v>
      </c>
    </row>
    <row r="4" spans="1:22" s="227" customFormat="1" ht="19.95" customHeight="1">
      <c r="A4" s="240" t="s">
        <v>407</v>
      </c>
      <c r="B4" s="28">
        <f>SUMIF(业务员提成明细!$A:$A,A4,业务员提成明细!$E:$E)</f>
        <v>464610.24</v>
      </c>
      <c r="C4" s="28">
        <f>SUMIF(业务员提成明细!$A:$A,A4,业务员提成明细!$J:$J)</f>
        <v>361710.24</v>
      </c>
      <c r="D4" s="28">
        <f>SUMIF(业务员提成明细!$A:$A,A4,业务员提成明细!$K:$K)</f>
        <v>310944.03999999992</v>
      </c>
      <c r="E4" s="28">
        <f>SUMIF(业务员提成明细!$A:$A,A4,业务员提成明细!$M:$M)</f>
        <v>2649.5726495726494</v>
      </c>
      <c r="F4" s="28">
        <f>SUMIF(业务员提成明细!$A:$A,A4,业务员提成明细!$P:$P)</f>
        <v>11880.679999999998</v>
      </c>
      <c r="G4" s="28" t="e">
        <f>SUMIF(业务员提成明细!$A:$A,A4,业务员提成明细!$R:$R)</f>
        <v>#REF!</v>
      </c>
      <c r="H4" s="28" t="e">
        <f>SUMIF(业务员提成明细!$A:$A,A4,业务员提成明细!$S:$S)</f>
        <v>#REF!</v>
      </c>
      <c r="I4" s="28" t="e">
        <f>ROUND(IF(H4&gt;0,H4*0.2,"0"),2)+ROUND(IF(H4&lt;0,H4*0.1,"0"),2)</f>
        <v>#REF!</v>
      </c>
      <c r="J4" s="28" t="e">
        <f>SUMIF(#REF!,A4,#REF!)+SUMIF(#REF!,A4,#REF!)+SUMIF(#REF!,A4,#REF!)</f>
        <v>#REF!</v>
      </c>
      <c r="K4" s="28" t="e">
        <f t="shared" si="0"/>
        <v>#REF!</v>
      </c>
      <c r="L4" s="28" t="e">
        <f>ROUND((K4*0.4),2)</f>
        <v>#REF!</v>
      </c>
      <c r="M4" s="272" t="e">
        <f>ROUND(K4-L4,2)</f>
        <v>#REF!</v>
      </c>
      <c r="N4" s="28" t="e">
        <f>SUMIF(#REF!,A4,#REF!)</f>
        <v>#REF!</v>
      </c>
      <c r="O4" s="28" t="e">
        <f>SUMIF(#REF!,A4,#REF!)</f>
        <v>#REF!</v>
      </c>
      <c r="P4" s="28" t="e">
        <f>SUMIF(#REF!,A4,#REF!)</f>
        <v>#REF!</v>
      </c>
      <c r="Q4" s="28"/>
      <c r="R4" s="279" t="e">
        <f t="shared" si="1"/>
        <v>#REF!</v>
      </c>
      <c r="S4" s="28"/>
      <c r="U4" s="281" t="s">
        <v>6862</v>
      </c>
    </row>
    <row r="5" spans="1:22" s="227" customFormat="1" ht="19.95" customHeight="1">
      <c r="A5" s="240" t="s">
        <v>544</v>
      </c>
      <c r="B5" s="28">
        <f>SUMIF(业务员提成明细!$A:$A,A5,业务员提成明细!$E:$E)</f>
        <v>1158011.7</v>
      </c>
      <c r="C5" s="28">
        <f>SUMIF(业务员提成明细!$A:$A,A5,业务员提成明细!$J:$J)</f>
        <v>1364399.7</v>
      </c>
      <c r="D5" s="28">
        <f>SUMIF(业务员提成明细!$A:$A,A5,业务员提成明细!$K:$K)</f>
        <v>1166275.1400000004</v>
      </c>
      <c r="E5" s="28">
        <f>SUMIF(业务员提成明细!$A:$A,A5,业务员提成明细!$M:$M)</f>
        <v>0</v>
      </c>
      <c r="F5" s="28">
        <f>SUMIF(业务员提成明细!$A:$A,A5,业务员提成明细!$P:$P)</f>
        <v>7648.5900000000011</v>
      </c>
      <c r="G5" s="28">
        <f>SUMIF(业务员提成明细!$A:$A,A5,业务员提成明细!$R:$R)</f>
        <v>51644.19</v>
      </c>
      <c r="H5" s="28">
        <f>SUMIF(业务员提成明细!$A:$A,A5,业务员提成明细!$S:$S)</f>
        <v>20435.810000000001</v>
      </c>
      <c r="I5" s="28">
        <f>ROUND(IF(H5&gt;0,H5*0.2,"0"),2)+ROUND(IF(H5&lt;0,H5*0.1,"0"),2)</f>
        <v>4087.16</v>
      </c>
      <c r="J5" s="28" t="e">
        <f>SUMIF(#REF!,A5,#REF!)+SUMIF(#REF!,A5,#REF!)+SUMIF(#REF!,A5,#REF!)</f>
        <v>#REF!</v>
      </c>
      <c r="K5" s="28" t="e">
        <f t="shared" si="0"/>
        <v>#REF!</v>
      </c>
      <c r="L5" s="28" t="e">
        <f>ROUND((K5*0.4),2)</f>
        <v>#REF!</v>
      </c>
      <c r="M5" s="272" t="e">
        <f>ROUND(K5-L5,2)</f>
        <v>#REF!</v>
      </c>
      <c r="N5" s="28" t="e">
        <f>SUMIF(#REF!,A5,#REF!)</f>
        <v>#REF!</v>
      </c>
      <c r="O5" s="28" t="e">
        <f>SUMIF(#REF!,A5,#REF!)</f>
        <v>#REF!</v>
      </c>
      <c r="P5" s="28" t="e">
        <f>SUMIF(#REF!,A5,#REF!)</f>
        <v>#REF!</v>
      </c>
      <c r="Q5" s="28"/>
      <c r="R5" s="279" t="e">
        <f t="shared" si="1"/>
        <v>#REF!</v>
      </c>
      <c r="S5" s="28"/>
      <c r="T5" s="227" t="s">
        <v>6860</v>
      </c>
      <c r="U5" s="281" t="s">
        <v>6863</v>
      </c>
    </row>
    <row r="6" spans="1:22" s="227" customFormat="1" ht="19.95" customHeight="1">
      <c r="A6" s="240" t="s">
        <v>590</v>
      </c>
      <c r="B6" s="28">
        <f>SUMIF(业务员提成明细!$A:$A,A6,业务员提成明细!$E:$E)</f>
        <v>1210363.1599999999</v>
      </c>
      <c r="C6" s="28">
        <f>SUMIF(业务员提成明细!$A:$A,A6,业务员提成明细!$J:$J)</f>
        <v>1040707.14</v>
      </c>
      <c r="D6" s="28">
        <f>SUMIF(业务员提成明细!$A:$A,A6,业务员提成明细!$K:$K)</f>
        <v>891201.04000000015</v>
      </c>
      <c r="E6" s="28">
        <f>SUMIF(业务员提成明细!$A:$A,A6,业务员提成明细!$M:$M)</f>
        <v>59401.709401709406</v>
      </c>
      <c r="F6" s="28">
        <f>SUMIF(业务员提成明细!$A:$A,A6,业务员提成明细!$P:$P)</f>
        <v>32267.209999999992</v>
      </c>
      <c r="G6" s="28" t="e">
        <f>SUMIF(业务员提成明细!$A:$A,A6,业务员提成明细!$R:$R)</f>
        <v>#REF!</v>
      </c>
      <c r="H6" s="28" t="e">
        <f>SUMIF(业务员提成明细!$A:$A,A6,业务员提成明细!$S:$S)</f>
        <v>#REF!</v>
      </c>
      <c r="I6" s="28" t="e">
        <f>ROUND(IF(H6&gt;0,H6*0.2,"0"),2)+ROUND(IF(H6&lt;0,H6*0.1,"0"),2)</f>
        <v>#REF!</v>
      </c>
      <c r="J6" s="28" t="e">
        <f>SUMIF(#REF!,A6,#REF!)+SUMIF(#REF!,A6,#REF!)+SUMIF(#REF!,A6,#REF!)</f>
        <v>#REF!</v>
      </c>
      <c r="K6" s="28" t="e">
        <f t="shared" si="0"/>
        <v>#REF!</v>
      </c>
      <c r="L6" s="28" t="e">
        <f>ROUND((K6*0.4),2)</f>
        <v>#REF!</v>
      </c>
      <c r="M6" s="272" t="e">
        <f>ROUND(K6-L6,2)</f>
        <v>#REF!</v>
      </c>
      <c r="N6" s="28" t="e">
        <f>SUMIF(#REF!,A6,#REF!)</f>
        <v>#REF!</v>
      </c>
      <c r="O6" s="28" t="e">
        <f>SUMIF(#REF!,A6,#REF!)</f>
        <v>#REF!</v>
      </c>
      <c r="P6" s="28" t="e">
        <f>SUMIF(#REF!,A6,#REF!)</f>
        <v>#REF!</v>
      </c>
      <c r="Q6" s="28"/>
      <c r="R6" s="282" t="e">
        <f>M6+N6-O6+P6+Q6-S6</f>
        <v>#REF!</v>
      </c>
      <c r="S6" s="28">
        <f>-278.97</f>
        <v>-278.97000000000003</v>
      </c>
      <c r="T6" s="227" t="s">
        <v>6860</v>
      </c>
      <c r="U6" s="280" t="s">
        <v>6864</v>
      </c>
      <c r="V6" s="227" t="s">
        <v>6865</v>
      </c>
    </row>
    <row r="7" spans="1:22" s="227" customFormat="1" ht="19.95" customHeight="1">
      <c r="A7" s="240" t="s">
        <v>45</v>
      </c>
      <c r="B7" s="28">
        <f>SUMIF(业务员提成明细!$A:$A,A7,业务员提成明细!$E:$E)</f>
        <v>183938.81</v>
      </c>
      <c r="C7" s="28">
        <f>SUMIF(业务员提成明细!$A:$A,A7,业务员提成明细!$J:$J)</f>
        <v>183938.81</v>
      </c>
      <c r="D7" s="28">
        <f>SUMIF(业务员提成明细!$A:$A,A7,业务员提成明细!$K:$K)</f>
        <v>157212.66</v>
      </c>
      <c r="E7" s="28">
        <f>SUMIF(业务员提成明细!$A:$A,A7,业务员提成明细!$M:$M)</f>
        <v>0</v>
      </c>
      <c r="F7" s="28">
        <f>SUMIF(业务员提成明细!$A:$A,A7,业务员提成明细!$P:$P)</f>
        <v>7097.92</v>
      </c>
      <c r="G7" s="28" t="e">
        <f>SUMIF(业务员提成明细!$A:$A,A7,业务员提成明细!$R:$R)</f>
        <v>#REF!</v>
      </c>
      <c r="H7" s="28" t="e">
        <f>SUMIF(业务员提成明细!$A:$A,A7,业务员提成明细!$S:$S)</f>
        <v>#REF!</v>
      </c>
      <c r="I7" s="28" t="e">
        <f t="shared" ref="I7:I10" si="2">ROUND(IF(H7&gt;0,H7*0.2,"0"),2)+ROUND(IF(H7&lt;0,H7*0.1,"0"),2)</f>
        <v>#REF!</v>
      </c>
      <c r="J7" s="28" t="e">
        <f>SUMIF(#REF!,A7,#REF!)+SUMIF(#REF!,A7,#REF!)+SUMIF(#REF!,A7,#REF!)</f>
        <v>#REF!</v>
      </c>
      <c r="K7" s="28" t="e">
        <f t="shared" si="0"/>
        <v>#REF!</v>
      </c>
      <c r="L7" s="28" t="e">
        <f t="shared" ref="L7:L10" si="3">ROUND((K7*0.4),2)</f>
        <v>#REF!</v>
      </c>
      <c r="M7" s="272" t="e">
        <f t="shared" ref="M7:M10" si="4">ROUND(K7-L7,2)</f>
        <v>#REF!</v>
      </c>
      <c r="N7" s="28" t="e">
        <f>SUMIF(#REF!,A7,#REF!)</f>
        <v>#REF!</v>
      </c>
      <c r="O7" s="28" t="e">
        <f>SUMIF(#REF!,A7,#REF!)</f>
        <v>#REF!</v>
      </c>
      <c r="P7" s="28" t="e">
        <f>SUMIF(#REF!,A7,#REF!)</f>
        <v>#REF!</v>
      </c>
      <c r="Q7" s="28"/>
      <c r="R7" s="279" t="e">
        <f t="shared" si="1"/>
        <v>#REF!</v>
      </c>
      <c r="S7" s="28"/>
      <c r="U7" s="280"/>
    </row>
    <row r="8" spans="1:22" s="227" customFormat="1" ht="19.95" customHeight="1">
      <c r="A8" s="240" t="s">
        <v>810</v>
      </c>
      <c r="B8" s="28">
        <f>SUMIF(业务员提成明细!$A:$A,A8,业务员提成明细!$E:$E)</f>
        <v>801678.46</v>
      </c>
      <c r="C8" s="28">
        <f>SUMIF(业务员提成明细!$A:$A,A8,业务员提成明细!$J:$J)</f>
        <v>791678.46</v>
      </c>
      <c r="D8" s="28">
        <f>SUMIF(业务员提成明细!$A:$A,A8,业务员提成明细!$K:$K)</f>
        <v>677904.62999999989</v>
      </c>
      <c r="E8" s="28">
        <f>SUMIF(业务员提成明细!$A:$A,A8,业务员提成明细!$M:$M)</f>
        <v>0</v>
      </c>
      <c r="F8" s="28">
        <f>SUMIF(业务员提成明细!$A:$A,A8,业务员提成明细!$P:$P)</f>
        <v>15099.17</v>
      </c>
      <c r="G8" s="28" t="e">
        <f>SUMIF(业务员提成明细!$A:$A,A8,业务员提成明细!$R:$R)</f>
        <v>#REF!</v>
      </c>
      <c r="H8" s="28" t="e">
        <f>SUMIF(业务员提成明细!$A:$A,A8,业务员提成明细!$S:$S)</f>
        <v>#REF!</v>
      </c>
      <c r="I8" s="28" t="e">
        <f t="shared" si="2"/>
        <v>#REF!</v>
      </c>
      <c r="J8" s="28" t="e">
        <f>SUMIF(#REF!,A8,#REF!)+SUMIF(#REF!,A8,#REF!)+SUMIF(#REF!,A8,#REF!)</f>
        <v>#REF!</v>
      </c>
      <c r="K8" s="28" t="e">
        <f t="shared" si="0"/>
        <v>#REF!</v>
      </c>
      <c r="L8" s="28" t="e">
        <f t="shared" si="3"/>
        <v>#REF!</v>
      </c>
      <c r="M8" s="272" t="e">
        <f t="shared" si="4"/>
        <v>#REF!</v>
      </c>
      <c r="N8" s="28" t="e">
        <f>SUMIF(#REF!,A8,#REF!)</f>
        <v>#REF!</v>
      </c>
      <c r="O8" s="28" t="e">
        <f>SUMIF(#REF!,A8,#REF!)</f>
        <v>#REF!</v>
      </c>
      <c r="P8" s="28" t="e">
        <f>SUMIF(#REF!,A8,#REF!)</f>
        <v>#REF!</v>
      </c>
      <c r="Q8" s="28"/>
      <c r="R8" s="279" t="e">
        <f t="shared" si="1"/>
        <v>#REF!</v>
      </c>
      <c r="S8" s="28"/>
      <c r="T8" s="227" t="s">
        <v>6860</v>
      </c>
      <c r="U8" s="283" t="s">
        <v>6866</v>
      </c>
      <c r="V8" s="227" t="s">
        <v>6865</v>
      </c>
    </row>
    <row r="9" spans="1:22" s="227" customFormat="1" ht="19.95" customHeight="1">
      <c r="A9" s="240" t="s">
        <v>31</v>
      </c>
      <c r="B9" s="28">
        <f>SUMIF(业务员提成明细!$A:$A,A9,业务员提成明细!$E:$E)</f>
        <v>2108464.4400000004</v>
      </c>
      <c r="C9" s="28">
        <f>SUMIF(业务员提成明细!$A:$A,A9,业务员提成明细!$J:$J)</f>
        <v>2108464.4400000004</v>
      </c>
      <c r="D9" s="28">
        <f>SUMIF(业务员提成明细!$A:$A,A9,业务员提成明细!$K:$K)</f>
        <v>1802352.6200000003</v>
      </c>
      <c r="E9" s="28">
        <f>SUMIF(业务员提成明细!$A:$A,A9,业务员提成明细!$M:$M)</f>
        <v>0</v>
      </c>
      <c r="F9" s="28">
        <f>SUMIF(业务员提成明细!$A:$A,A9,业务员提成明细!$P:$P)</f>
        <v>70825.079999999987</v>
      </c>
      <c r="G9" s="28" t="e">
        <f>SUMIF(业务员提成明细!$A:$A,A9,业务员提成明细!$R:$R)</f>
        <v>#REF!</v>
      </c>
      <c r="H9" s="28" t="e">
        <f>SUMIF(业务员提成明细!$A:$A,A9,业务员提成明细!$S:$S)</f>
        <v>#REF!</v>
      </c>
      <c r="I9" s="28" t="e">
        <f t="shared" si="2"/>
        <v>#REF!</v>
      </c>
      <c r="J9" s="28" t="e">
        <f>SUMIF(#REF!,A9,#REF!)+SUMIF(#REF!,A9,#REF!)+SUMIF(#REF!,A9,#REF!)</f>
        <v>#REF!</v>
      </c>
      <c r="K9" s="28" t="e">
        <f t="shared" ref="K9:K25" si="5">ROUND((F9+I9+J9),2)</f>
        <v>#REF!</v>
      </c>
      <c r="L9" s="28" t="e">
        <f t="shared" si="3"/>
        <v>#REF!</v>
      </c>
      <c r="M9" s="272" t="e">
        <f t="shared" si="4"/>
        <v>#REF!</v>
      </c>
      <c r="N9" s="28" t="e">
        <f>SUMIF(#REF!,A9,#REF!)</f>
        <v>#REF!</v>
      </c>
      <c r="O9" s="28" t="e">
        <f>SUMIF(#REF!,A9,#REF!)</f>
        <v>#REF!</v>
      </c>
      <c r="P9" s="28" t="e">
        <f>SUMIF(#REF!,A9,#REF!)</f>
        <v>#REF!</v>
      </c>
      <c r="Q9" s="28"/>
      <c r="R9" s="279" t="e">
        <f t="shared" si="1"/>
        <v>#REF!</v>
      </c>
      <c r="S9" s="28"/>
      <c r="U9" s="283"/>
    </row>
    <row r="10" spans="1:22" s="227" customFormat="1" ht="19.95" customHeight="1">
      <c r="A10" s="240" t="s">
        <v>2251</v>
      </c>
      <c r="B10" s="28">
        <f>SUMIF(业务员提成明细!$A:$A,A10,业务员提成明细!$E:$E)</f>
        <v>0</v>
      </c>
      <c r="C10" s="28">
        <f>SUMIF(业务员提成明细!$A:$A,A10,业务员提成明细!$J:$J)</f>
        <v>754720</v>
      </c>
      <c r="D10" s="28">
        <f>SUMIF(业务员提成明细!$A:$A,A10,业务员提成明细!$K:$K)</f>
        <v>645059.82000000007</v>
      </c>
      <c r="E10" s="28">
        <f>SUMIF(业务员提成明细!$A:$A,A10,业务员提成明细!$M:$M)</f>
        <v>0</v>
      </c>
      <c r="F10" s="28">
        <f>SUMIF(业务员提成明细!$A:$A,A10,业务员提成明细!$P:$P)</f>
        <v>1044.99</v>
      </c>
      <c r="G10" s="28">
        <f>SUMIF(业务员提成明细!$A:$A,A10,业务员提成明细!$R:$R)</f>
        <v>0</v>
      </c>
      <c r="H10" s="28">
        <f>SUMIF(业务员提成明细!$A:$A,A10,业务员提成明细!$S:$S)</f>
        <v>0</v>
      </c>
      <c r="I10" s="28">
        <f t="shared" si="2"/>
        <v>0</v>
      </c>
      <c r="J10" s="28" t="e">
        <f>SUMIF(#REF!,A10,#REF!)+SUMIF(#REF!,A10,#REF!)+SUMIF(#REF!,A10,#REF!)</f>
        <v>#REF!</v>
      </c>
      <c r="K10" s="28" t="e">
        <f t="shared" si="5"/>
        <v>#REF!</v>
      </c>
      <c r="L10" s="28" t="e">
        <f t="shared" si="3"/>
        <v>#REF!</v>
      </c>
      <c r="M10" s="272" t="e">
        <f t="shared" si="4"/>
        <v>#REF!</v>
      </c>
      <c r="N10" s="28" t="e">
        <f>SUMIF(#REF!,A10,#REF!)</f>
        <v>#REF!</v>
      </c>
      <c r="O10" s="28" t="e">
        <f>SUMIF(#REF!,A10,#REF!)</f>
        <v>#REF!</v>
      </c>
      <c r="P10" s="28" t="e">
        <f>SUMIF(#REF!,A10,#REF!)</f>
        <v>#REF!</v>
      </c>
      <c r="Q10" s="28"/>
      <c r="R10" s="279" t="e">
        <f t="shared" si="1"/>
        <v>#REF!</v>
      </c>
      <c r="S10" s="28"/>
      <c r="U10" s="283"/>
    </row>
    <row r="11" spans="1:22" s="227" customFormat="1" ht="19.95" customHeight="1">
      <c r="A11" s="240" t="s">
        <v>354</v>
      </c>
      <c r="B11" s="28">
        <f>SUMIF(业务员提成明细!$A:$A,A11,业务员提成明细!$E:$E)</f>
        <v>43490</v>
      </c>
      <c r="C11" s="28">
        <f>SUMIF(业务员提成明细!$A:$A,A11,业务员提成明细!$J:$J)</f>
        <v>795460</v>
      </c>
      <c r="D11" s="28">
        <f>SUMIF(业务员提成明细!$A:$A,A11,业务员提成明细!$K:$K)</f>
        <v>681038.47</v>
      </c>
      <c r="E11" s="28">
        <f>SUMIF(业务员提成明细!$A:$A,A11,业务员提成明细!$M:$M)</f>
        <v>128.2051282051282</v>
      </c>
      <c r="F11" s="28">
        <f>SUMIF(业务员提成明细!$A:$A,A11,业务员提成明细!$P:$P)</f>
        <v>2195.1800000000003</v>
      </c>
      <c r="G11" s="28" t="e">
        <f>SUMIF(业务员提成明细!$A:$A,A11,业务员提成明细!$R:$R)</f>
        <v>#REF!</v>
      </c>
      <c r="H11" s="28" t="e">
        <f>SUMIF(业务员提成明细!$A:$A,A11,业务员提成明细!$S:$S)</f>
        <v>#REF!</v>
      </c>
      <c r="I11" s="28" t="e">
        <f t="shared" ref="I11:I25" si="6">ROUND(IF(H11&gt;0,H11*0.2,"0"),2)+ROUND(IF(H11&lt;0,H11*0.1,"0"),2)</f>
        <v>#REF!</v>
      </c>
      <c r="J11" s="28" t="e">
        <f>SUMIF(#REF!,A11,#REF!)+SUMIF(#REF!,A11,#REF!)+SUMIF(#REF!,A11,#REF!)</f>
        <v>#REF!</v>
      </c>
      <c r="K11" s="28" t="e">
        <f t="shared" si="5"/>
        <v>#REF!</v>
      </c>
      <c r="L11" s="28" t="e">
        <f t="shared" ref="L11:L14" si="7">ROUND((K11*0.4),2)</f>
        <v>#REF!</v>
      </c>
      <c r="M11" s="272" t="e">
        <f t="shared" ref="M11:M14" si="8">ROUND(K11-L11,2)</f>
        <v>#REF!</v>
      </c>
      <c r="N11" s="28" t="e">
        <f>SUMIF(#REF!,A11,#REF!)</f>
        <v>#REF!</v>
      </c>
      <c r="O11" s="28" t="e">
        <f>SUMIF(#REF!,A11,#REF!)</f>
        <v>#REF!</v>
      </c>
      <c r="P11" s="28" t="e">
        <f>SUMIF(#REF!,A11,#REF!)</f>
        <v>#REF!</v>
      </c>
      <c r="Q11" s="28"/>
      <c r="R11" s="279" t="e">
        <f t="shared" si="1"/>
        <v>#REF!</v>
      </c>
      <c r="S11" s="28"/>
      <c r="U11" s="280" t="s">
        <v>6867</v>
      </c>
    </row>
    <row r="12" spans="1:22" s="227" customFormat="1" ht="19.95" customHeight="1">
      <c r="A12" s="240" t="s">
        <v>77</v>
      </c>
      <c r="B12" s="28">
        <f>SUMIF(业务员提成明细!$A:$A,A12,业务员提成明细!$E:$E)</f>
        <v>0</v>
      </c>
      <c r="C12" s="28">
        <f>SUMIF(业务员提成明细!$A:$A,A12,业务员提成明细!$J:$J)</f>
        <v>754720</v>
      </c>
      <c r="D12" s="28">
        <f>SUMIF(业务员提成明细!$A:$A,A12,业务员提成明细!$K:$K)</f>
        <v>645059.82000000007</v>
      </c>
      <c r="E12" s="28">
        <f>SUMIF(业务员提成明细!$A:$A,A12,业务员提成明细!$M:$M)</f>
        <v>0</v>
      </c>
      <c r="F12" s="28">
        <f>SUMIF(业务员提成明细!$A:$A,A12,业务员提成明细!$P:$P)</f>
        <v>774.08</v>
      </c>
      <c r="G12" s="28">
        <f>SUMIF(业务员提成明细!$A:$A,A12,业务员提成明细!$R:$R)</f>
        <v>0</v>
      </c>
      <c r="H12" s="28">
        <f>SUMIF(业务员提成明细!$A:$A,A12,业务员提成明细!$S:$S)</f>
        <v>0</v>
      </c>
      <c r="I12" s="28">
        <f t="shared" si="6"/>
        <v>0</v>
      </c>
      <c r="J12" s="28" t="e">
        <f>SUMIF(#REF!,A12,#REF!)+SUMIF(#REF!,A12,#REF!)+SUMIF(#REF!,A12,#REF!)</f>
        <v>#REF!</v>
      </c>
      <c r="K12" s="28" t="e">
        <f t="shared" si="5"/>
        <v>#REF!</v>
      </c>
      <c r="L12" s="28" t="e">
        <f t="shared" si="7"/>
        <v>#REF!</v>
      </c>
      <c r="M12" s="272" t="e">
        <f t="shared" si="8"/>
        <v>#REF!</v>
      </c>
      <c r="N12" s="28" t="e">
        <f>SUMIF(#REF!,A12,#REF!)</f>
        <v>#REF!</v>
      </c>
      <c r="O12" s="28" t="e">
        <f>SUMIF(#REF!,A12,#REF!)</f>
        <v>#REF!</v>
      </c>
      <c r="P12" s="28" t="e">
        <f>SUMIF(#REF!,A12,#REF!)</f>
        <v>#REF!</v>
      </c>
      <c r="Q12" s="28"/>
      <c r="R12" s="279" t="e">
        <f t="shared" si="1"/>
        <v>#REF!</v>
      </c>
      <c r="S12" s="28"/>
      <c r="U12" s="283"/>
    </row>
    <row r="13" spans="1:22" s="227" customFormat="1" ht="19.95" customHeight="1">
      <c r="A13" s="240" t="s">
        <v>957</v>
      </c>
      <c r="B13" s="28">
        <f>SUMIF(业务员提成明细!$A:$A,A13,业务员提成明细!$E:$E)</f>
        <v>225260</v>
      </c>
      <c r="C13" s="28">
        <f>SUMIF(业务员提成明细!$A:$A,A13,业务员提成明细!$J:$J)</f>
        <v>213160</v>
      </c>
      <c r="D13" s="28">
        <f>SUMIF(业务员提成明细!$A:$A,A13,业务员提成明细!$K:$K)</f>
        <v>183206.62000000002</v>
      </c>
      <c r="E13" s="28">
        <f>SUMIF(业务员提成明细!$A:$A,A13,业务员提成明细!$M:$M)</f>
        <v>341.88034188034192</v>
      </c>
      <c r="F13" s="28">
        <f>SUMIF(业务员提成明细!$A:$A,A13,业务员提成明细!$P:$P)</f>
        <v>6327.5</v>
      </c>
      <c r="G13" s="28" t="e">
        <f>SUMIF(业务员提成明细!$A:$A,A13,业务员提成明细!$R:$R)</f>
        <v>#REF!</v>
      </c>
      <c r="H13" s="28" t="e">
        <f>SUMIF(业务员提成明细!$A:$A,A13,业务员提成明细!$S:$S)</f>
        <v>#REF!</v>
      </c>
      <c r="I13" s="28" t="e">
        <f t="shared" si="6"/>
        <v>#REF!</v>
      </c>
      <c r="J13" s="28" t="e">
        <f>SUMIF(#REF!,A13,#REF!)+SUMIF(#REF!,A13,#REF!)+SUMIF(#REF!,A13,#REF!)</f>
        <v>#REF!</v>
      </c>
      <c r="K13" s="28" t="e">
        <f t="shared" si="5"/>
        <v>#REF!</v>
      </c>
      <c r="L13" s="28" t="e">
        <f t="shared" si="7"/>
        <v>#REF!</v>
      </c>
      <c r="M13" s="272" t="e">
        <f t="shared" si="8"/>
        <v>#REF!</v>
      </c>
      <c r="N13" s="28" t="e">
        <f>SUMIF(#REF!,A13,#REF!)</f>
        <v>#REF!</v>
      </c>
      <c r="O13" s="28" t="e">
        <f>SUMIF(#REF!,A13,#REF!)</f>
        <v>#REF!</v>
      </c>
      <c r="P13" s="28" t="e">
        <f>SUMIF(#REF!,A13,#REF!)</f>
        <v>#REF!</v>
      </c>
      <c r="Q13" s="28"/>
      <c r="R13" s="279" t="e">
        <f t="shared" si="1"/>
        <v>#REF!</v>
      </c>
      <c r="S13" s="28"/>
      <c r="T13" s="227" t="s">
        <v>6860</v>
      </c>
      <c r="U13" s="280" t="s">
        <v>6868</v>
      </c>
      <c r="V13" s="227" t="s">
        <v>6865</v>
      </c>
    </row>
    <row r="14" spans="1:22" s="227" customFormat="1" ht="19.95" customHeight="1">
      <c r="A14" s="240" t="s">
        <v>1133</v>
      </c>
      <c r="B14" s="28">
        <f>SUMIF(业务员提成明细!$A:$A,A14,业务员提成明细!$E:$E)</f>
        <v>788771.67999999993</v>
      </c>
      <c r="C14" s="28">
        <f>SUMIF(业务员提成明细!$A:$A,A14,业务员提成明细!$J:$J)</f>
        <v>1575062.6800000002</v>
      </c>
      <c r="D14" s="28">
        <f>SUMIF(业务员提成明细!$A:$A,A14,业务员提成明细!$K:$K)</f>
        <v>1358775.5500000003</v>
      </c>
      <c r="E14" s="28">
        <f>SUMIF(业务员提成明细!$A:$A,A14,业务员提成明细!$M:$M)</f>
        <v>0</v>
      </c>
      <c r="F14" s="28">
        <f>SUMIF(业务员提成明细!$A:$A,A14,业务员提成明细!$P:$P)</f>
        <v>11530.100000000002</v>
      </c>
      <c r="G14" s="28" t="e">
        <f>SUMIF(业务员提成明细!$A:$A,A14,业务员提成明细!$R:$R)</f>
        <v>#REF!</v>
      </c>
      <c r="H14" s="28" t="e">
        <f>SUMIF(业务员提成明细!$A:$A,A14,业务员提成明细!$S:$S)</f>
        <v>#REF!</v>
      </c>
      <c r="I14" s="28" t="e">
        <f t="shared" si="6"/>
        <v>#REF!</v>
      </c>
      <c r="J14" s="28" t="e">
        <f>SUMIF(#REF!,A14,#REF!)+SUMIF(#REF!,A14,#REF!)+SUMIF(#REF!,A14,#REF!)</f>
        <v>#REF!</v>
      </c>
      <c r="K14" s="28" t="e">
        <f t="shared" si="5"/>
        <v>#REF!</v>
      </c>
      <c r="L14" s="28" t="e">
        <f t="shared" si="7"/>
        <v>#REF!</v>
      </c>
      <c r="M14" s="272" t="e">
        <f t="shared" si="8"/>
        <v>#REF!</v>
      </c>
      <c r="N14" s="28" t="e">
        <f>SUMIF(#REF!,A14,#REF!)</f>
        <v>#REF!</v>
      </c>
      <c r="O14" s="28" t="e">
        <f>SUMIF(#REF!,A14,#REF!)</f>
        <v>#REF!</v>
      </c>
      <c r="P14" s="28" t="e">
        <f>SUMIF(#REF!,A14,#REF!)</f>
        <v>#REF!</v>
      </c>
      <c r="Q14" s="28"/>
      <c r="R14" s="279" t="e">
        <f t="shared" si="1"/>
        <v>#REF!</v>
      </c>
      <c r="S14" s="28"/>
      <c r="T14" s="227" t="s">
        <v>6858</v>
      </c>
      <c r="U14" s="280" t="s">
        <v>6869</v>
      </c>
    </row>
    <row r="15" spans="1:22" s="227" customFormat="1" ht="19.95" customHeight="1">
      <c r="A15" s="240" t="s">
        <v>47</v>
      </c>
      <c r="B15" s="28">
        <f>SUMIF(业务员提成明细!$A:$A,A15,业务员提成明细!$E:$E)</f>
        <v>76573.119999999995</v>
      </c>
      <c r="C15" s="28">
        <f>SUMIF(业务员提成明细!$A:$A,A15,业务员提成明细!$J:$J)</f>
        <v>76573.119999999995</v>
      </c>
      <c r="D15" s="28">
        <f>SUMIF(业务员提成明细!$A:$A,A15,业务员提成明细!$K:$K)</f>
        <v>65447.12</v>
      </c>
      <c r="E15" s="28">
        <f>SUMIF(业务员提成明细!$A:$A,A15,业务员提成明细!$M:$M)</f>
        <v>0</v>
      </c>
      <c r="F15" s="28">
        <f>SUMIF(业务员提成明细!$A:$A,A15,业务员提成明细!$P:$P)</f>
        <v>229.07</v>
      </c>
      <c r="G15" s="28">
        <f>SUMIF(业务员提成明细!$A:$A,A15,业务员提成明细!$R:$R)</f>
        <v>0</v>
      </c>
      <c r="H15" s="28">
        <f>SUMIF(业务员提成明细!$A:$A,A15,业务员提成明细!$S:$S)</f>
        <v>0</v>
      </c>
      <c r="I15" s="28">
        <f t="shared" si="6"/>
        <v>0</v>
      </c>
      <c r="J15" s="28" t="e">
        <f>SUMIF(#REF!,A15,#REF!)+SUMIF(#REF!,A15,#REF!)+SUMIF(#REF!,A15,#REF!)</f>
        <v>#REF!</v>
      </c>
      <c r="K15" s="28" t="e">
        <f t="shared" si="5"/>
        <v>#REF!</v>
      </c>
      <c r="L15" s="28" t="e">
        <f t="shared" ref="L15:L25" si="9">ROUND((K15*0.4),2)</f>
        <v>#REF!</v>
      </c>
      <c r="M15" s="272" t="e">
        <f t="shared" ref="M15:M25" si="10">ROUND(K15-L15,2)</f>
        <v>#REF!</v>
      </c>
      <c r="N15" s="28" t="e">
        <f>SUMIF(#REF!,A15,#REF!)</f>
        <v>#REF!</v>
      </c>
      <c r="O15" s="28" t="e">
        <f>SUMIF(#REF!,A15,#REF!)</f>
        <v>#REF!</v>
      </c>
      <c r="P15" s="28" t="e">
        <f>SUMIF(#REF!,A15,#REF!)</f>
        <v>#REF!</v>
      </c>
      <c r="Q15" s="28"/>
      <c r="R15" s="279" t="e">
        <f t="shared" si="1"/>
        <v>#REF!</v>
      </c>
      <c r="S15" s="28"/>
      <c r="U15" s="280"/>
    </row>
    <row r="16" spans="1:22" s="227" customFormat="1" ht="19.95" customHeight="1">
      <c r="A16" s="240" t="s">
        <v>1206</v>
      </c>
      <c r="B16" s="28">
        <f>SUMIF(业务员提成明细!$A:$A,A16,业务员提成明细!$E:$E)</f>
        <v>1599857.2100000004</v>
      </c>
      <c r="C16" s="28">
        <f>SUMIF(业务员提成明细!$A:$A,A16,业务员提成明细!$J:$J)</f>
        <v>1599857.2100000004</v>
      </c>
      <c r="D16" s="28">
        <f>SUMIF(业务员提成明细!$A:$A,A16,业务员提成明细!$K:$K)</f>
        <v>1395212.4700000002</v>
      </c>
      <c r="E16" s="28">
        <f>SUMIF(业务员提成明细!$A:$A,A16,业务员提成明细!$M:$M)</f>
        <v>0</v>
      </c>
      <c r="F16" s="28">
        <f>SUMIF(业务员提成明细!$A:$A,A16,业务员提成明细!$P:$P)</f>
        <v>26644.26</v>
      </c>
      <c r="G16" s="28" t="e">
        <f>SUMIF(业务员提成明细!$A:$A,A16,业务员提成明细!$R:$R)</f>
        <v>#REF!</v>
      </c>
      <c r="H16" s="28" t="e">
        <f>SUMIF(业务员提成明细!$A:$A,A16,业务员提成明细!$S:$S)</f>
        <v>#REF!</v>
      </c>
      <c r="I16" s="28" t="e">
        <f t="shared" si="6"/>
        <v>#REF!</v>
      </c>
      <c r="J16" s="28" t="e">
        <f>SUMIF(#REF!,A16,#REF!)+SUMIF(#REF!,A16,#REF!)+SUMIF(#REF!,A16,#REF!)</f>
        <v>#REF!</v>
      </c>
      <c r="K16" s="28" t="e">
        <f t="shared" si="5"/>
        <v>#REF!</v>
      </c>
      <c r="L16" s="28" t="e">
        <f t="shared" si="9"/>
        <v>#REF!</v>
      </c>
      <c r="M16" s="272" t="e">
        <f t="shared" si="10"/>
        <v>#REF!</v>
      </c>
      <c r="N16" s="28" t="e">
        <f>SUMIF(#REF!,A16,#REF!)</f>
        <v>#REF!</v>
      </c>
      <c r="O16" s="28" t="e">
        <f>SUMIF(#REF!,A16,#REF!)</f>
        <v>#REF!</v>
      </c>
      <c r="P16" s="28" t="e">
        <f>SUMIF(#REF!,A16,#REF!)</f>
        <v>#REF!</v>
      </c>
      <c r="Q16" s="28"/>
      <c r="R16" s="279" t="e">
        <f t="shared" si="1"/>
        <v>#REF!</v>
      </c>
      <c r="S16" s="28"/>
      <c r="T16" s="227" t="s">
        <v>6858</v>
      </c>
      <c r="U16" s="280"/>
    </row>
    <row r="17" spans="1:25" s="227" customFormat="1" ht="19.95" customHeight="1">
      <c r="A17" s="240" t="s">
        <v>1253</v>
      </c>
      <c r="B17" s="28">
        <f>SUMIF(业务员提成明细!$A:$A,A17,业务员提成明细!$E:$E)</f>
        <v>352448</v>
      </c>
      <c r="C17" s="28">
        <f>SUMIF(业务员提成明细!$A:$A,A17,业务员提成明细!$J:$J)</f>
        <v>300546</v>
      </c>
      <c r="D17" s="28">
        <f>SUMIF(业务员提成明细!$A:$A,A17,业务员提成明细!$K:$K)</f>
        <v>258453.29</v>
      </c>
      <c r="E17" s="28">
        <f>SUMIF(业务员提成明细!$A:$A,A17,业务员提成明细!$M:$M)</f>
        <v>1025.6410256410256</v>
      </c>
      <c r="F17" s="28">
        <f>SUMIF(业务员提成明细!$A:$A,A17,业务员提成明细!$P:$P)</f>
        <v>8655.0400000000009</v>
      </c>
      <c r="G17" s="28" t="e">
        <f>SUMIF(业务员提成明细!$A:$A,A17,业务员提成明细!$R:$R)</f>
        <v>#REF!</v>
      </c>
      <c r="H17" s="28" t="e">
        <f>SUMIF(业务员提成明细!$A:$A,A17,业务员提成明细!$S:$S)</f>
        <v>#REF!</v>
      </c>
      <c r="I17" s="28" t="e">
        <f t="shared" si="6"/>
        <v>#REF!</v>
      </c>
      <c r="J17" s="28" t="e">
        <f>SUMIF(#REF!,A17,#REF!)+SUMIF(#REF!,A17,#REF!)+SUMIF(#REF!,A17,#REF!)</f>
        <v>#REF!</v>
      </c>
      <c r="K17" s="28" t="e">
        <f t="shared" si="5"/>
        <v>#REF!</v>
      </c>
      <c r="L17" s="28" t="e">
        <f t="shared" si="9"/>
        <v>#REF!</v>
      </c>
      <c r="M17" s="272" t="e">
        <f t="shared" si="10"/>
        <v>#REF!</v>
      </c>
      <c r="N17" s="28" t="e">
        <f>SUMIF(#REF!,A17,#REF!)</f>
        <v>#REF!</v>
      </c>
      <c r="O17" s="28" t="e">
        <f>SUMIF(#REF!,A17,#REF!)</f>
        <v>#REF!</v>
      </c>
      <c r="P17" s="28" t="e">
        <f>SUMIF(#REF!,A17,#REF!)</f>
        <v>#REF!</v>
      </c>
      <c r="Q17" s="28"/>
      <c r="R17" s="282" t="e">
        <f>M17+N17-O17+P17+Q17-S17</f>
        <v>#REF!</v>
      </c>
      <c r="S17" s="28">
        <f>-50.66</f>
        <v>-50.66</v>
      </c>
      <c r="U17" s="280"/>
    </row>
    <row r="18" spans="1:25" s="227" customFormat="1" ht="19.95" customHeight="1">
      <c r="A18" s="240" t="s">
        <v>1323</v>
      </c>
      <c r="B18" s="28">
        <f>SUMIF(业务员提成明细!$A:$A,A18,业务员提成明细!$E:$E)</f>
        <v>191152</v>
      </c>
      <c r="C18" s="28">
        <f>SUMIF(业务员提成明细!$A:$A,A18,业务员提成明细!$J:$J)</f>
        <v>187564</v>
      </c>
      <c r="D18" s="28">
        <f>SUMIF(业务员提成明细!$A:$A,A18,业务员提成明细!$K:$K)</f>
        <v>163094.28000000003</v>
      </c>
      <c r="E18" s="28">
        <f>SUMIF(业务员提成明细!$A:$A,A18,业务员提成明细!$M:$M)</f>
        <v>19770.085470085472</v>
      </c>
      <c r="F18" s="28">
        <f>SUMIF(业务员提成明细!$A:$A,A18,业务员提成明细!$P:$P)</f>
        <v>5489.2799999999988</v>
      </c>
      <c r="G18" s="28" t="e">
        <f>SUMIF(业务员提成明细!$A:$A,A18,业务员提成明细!$R:$R)</f>
        <v>#REF!</v>
      </c>
      <c r="H18" s="28" t="e">
        <f>SUMIF(业务员提成明细!$A:$A,A18,业务员提成明细!$S:$S)</f>
        <v>#REF!</v>
      </c>
      <c r="I18" s="28" t="e">
        <f t="shared" si="6"/>
        <v>#REF!</v>
      </c>
      <c r="J18" s="28" t="e">
        <f>SUMIF(#REF!,A18,#REF!)+SUMIF(#REF!,A18,#REF!)+SUMIF(#REF!,A18,#REF!)</f>
        <v>#REF!</v>
      </c>
      <c r="K18" s="28" t="e">
        <f t="shared" si="5"/>
        <v>#REF!</v>
      </c>
      <c r="L18" s="28" t="e">
        <f t="shared" si="9"/>
        <v>#REF!</v>
      </c>
      <c r="M18" s="272" t="e">
        <f t="shared" si="10"/>
        <v>#REF!</v>
      </c>
      <c r="N18" s="28" t="e">
        <f>SUMIF(#REF!,A18,#REF!)</f>
        <v>#REF!</v>
      </c>
      <c r="O18" s="28" t="e">
        <f>SUMIF(#REF!,A18,#REF!)</f>
        <v>#REF!</v>
      </c>
      <c r="P18" s="28" t="e">
        <f>SUMIF(#REF!,A18,#REF!)</f>
        <v>#REF!</v>
      </c>
      <c r="Q18" s="28"/>
      <c r="R18" s="279" t="e">
        <f t="shared" si="1"/>
        <v>#REF!</v>
      </c>
      <c r="S18" s="28"/>
      <c r="U18" s="280" t="s">
        <v>6870</v>
      </c>
    </row>
    <row r="19" spans="1:25" s="227" customFormat="1" ht="19.95" customHeight="1">
      <c r="A19" s="240" t="s">
        <v>32</v>
      </c>
      <c r="B19" s="28">
        <f>SUMIF(业务员提成明细!$A:$A,A19,业务员提成明细!$E:$E)</f>
        <v>96360</v>
      </c>
      <c r="C19" s="28">
        <f>SUMIF(业务员提成明细!$A:$A,A19,业务员提成明细!$J:$J)</f>
        <v>96360</v>
      </c>
      <c r="D19" s="28">
        <f>SUMIF(业务员提成明细!$A:$A,A19,业务员提成明细!$K:$K)</f>
        <v>82386.960000000006</v>
      </c>
      <c r="E19" s="28">
        <f>SUMIF(业务员提成明细!$A:$A,A19,业务员提成明细!$M:$M)</f>
        <v>0</v>
      </c>
      <c r="F19" s="28">
        <f>SUMIF(业务员提成明细!$A:$A,A19,业务员提成明细!$P:$P)</f>
        <v>3417.97</v>
      </c>
      <c r="G19" s="28" t="e">
        <f>SUMIF(业务员提成明细!$A:$A,A19,业务员提成明细!$R:$R)</f>
        <v>#REF!</v>
      </c>
      <c r="H19" s="28" t="e">
        <f>SUMIF(业务员提成明细!$A:$A,A19,业务员提成明细!$S:$S)</f>
        <v>#REF!</v>
      </c>
      <c r="I19" s="28" t="e">
        <f t="shared" si="6"/>
        <v>#REF!</v>
      </c>
      <c r="J19" s="28" t="e">
        <f>SUMIF(#REF!,A19,#REF!)+SUMIF(#REF!,A19,#REF!)+SUMIF(#REF!,A19,#REF!)</f>
        <v>#REF!</v>
      </c>
      <c r="K19" s="28" t="e">
        <f t="shared" si="5"/>
        <v>#REF!</v>
      </c>
      <c r="L19" s="28" t="e">
        <f t="shared" si="9"/>
        <v>#REF!</v>
      </c>
      <c r="M19" s="272" t="e">
        <f t="shared" si="10"/>
        <v>#REF!</v>
      </c>
      <c r="N19" s="28" t="e">
        <f>SUMIF(#REF!,A19,#REF!)</f>
        <v>#REF!</v>
      </c>
      <c r="O19" s="28" t="e">
        <f>SUMIF(#REF!,A19,#REF!)</f>
        <v>#REF!</v>
      </c>
      <c r="P19" s="28" t="e">
        <f>SUMIF(#REF!,A19,#REF!)</f>
        <v>#REF!</v>
      </c>
      <c r="Q19" s="28"/>
      <c r="R19" s="282" t="e">
        <f>M19+N19-O19+P19+Q19-S19</f>
        <v>#REF!</v>
      </c>
      <c r="S19" s="28">
        <f>-207</f>
        <v>-207</v>
      </c>
      <c r="T19" s="227" t="s">
        <v>6871</v>
      </c>
      <c r="U19" s="280" t="s">
        <v>6872</v>
      </c>
      <c r="V19" s="227" t="s">
        <v>6865</v>
      </c>
    </row>
    <row r="20" spans="1:25" s="227" customFormat="1" ht="19.95" customHeight="1">
      <c r="A20" s="240" t="s">
        <v>27</v>
      </c>
      <c r="B20" s="28">
        <f>SUMIF(业务员提成明细!$A:$A,A20,业务员提成明细!$E:$E)</f>
        <v>35590</v>
      </c>
      <c r="C20" s="28">
        <f>SUMIF(业务员提成明细!$A:$A,A20,业务员提成明细!$J:$J)</f>
        <v>34580</v>
      </c>
      <c r="D20" s="28">
        <f>SUMIF(业务员提成明细!$A:$A,A20,业务员提成明细!$K:$K)</f>
        <v>31069.870000000003</v>
      </c>
      <c r="E20" s="28">
        <f>SUMIF(业务员提成明细!$A:$A,A20,业务员提成明细!$M:$M)</f>
        <v>0</v>
      </c>
      <c r="F20" s="241">
        <f>SUMIF(业务员提成明细!$A:$A,A20,业务员提成明细!$P:$P)-391.45</f>
        <v>928.72</v>
      </c>
      <c r="G20" s="28" t="e">
        <f>SUMIF(业务员提成明细!$A:$A,A20,业务员提成明细!$R:$R)</f>
        <v>#REF!</v>
      </c>
      <c r="H20" s="241" t="e">
        <f>SUMIF(业务员提成明细!$A:$A,A20,业务员提成明细!$S:$S)+1279.93</f>
        <v>#REF!</v>
      </c>
      <c r="I20" s="28" t="e">
        <f t="shared" si="6"/>
        <v>#REF!</v>
      </c>
      <c r="J20" s="28" t="e">
        <f>SUMIF(#REF!,A20,#REF!)+SUMIF(#REF!,A20,#REF!)+SUMIF(#REF!,A20,#REF!)</f>
        <v>#REF!</v>
      </c>
      <c r="K20" s="28" t="e">
        <f t="shared" si="5"/>
        <v>#REF!</v>
      </c>
      <c r="L20" s="28" t="e">
        <f t="shared" si="9"/>
        <v>#REF!</v>
      </c>
      <c r="M20" s="272" t="e">
        <f t="shared" si="10"/>
        <v>#REF!</v>
      </c>
      <c r="N20" s="28" t="e">
        <f>SUMIF(#REF!,A20,#REF!)</f>
        <v>#REF!</v>
      </c>
      <c r="O20" s="28" t="e">
        <f>SUMIF(#REF!,A20,#REF!)</f>
        <v>#REF!</v>
      </c>
      <c r="P20" s="28" t="e">
        <f>SUMIF(#REF!,A20,#REF!)</f>
        <v>#REF!</v>
      </c>
      <c r="Q20" s="28"/>
      <c r="R20" s="279" t="e">
        <f t="shared" si="1"/>
        <v>#REF!</v>
      </c>
      <c r="S20" s="28"/>
      <c r="T20" s="227" t="s">
        <v>6860</v>
      </c>
      <c r="U20" s="280" t="s">
        <v>6873</v>
      </c>
    </row>
    <row r="21" spans="1:25" s="227" customFormat="1" ht="19.95" customHeight="1">
      <c r="A21" s="240" t="s">
        <v>1621</v>
      </c>
      <c r="B21" s="28">
        <f>SUMIF(业务员提成明细!$A:$A,A21,业务员提成明细!$E:$E)</f>
        <v>126472.66</v>
      </c>
      <c r="C21" s="28">
        <f>SUMIF(业务员提成明细!$A:$A,A21,业务员提成明细!$J:$J)</f>
        <v>126472.66</v>
      </c>
      <c r="D21" s="28">
        <f>SUMIF(业务员提成明细!$A:$A,A21,业务员提成明细!$K:$K)</f>
        <v>114244.43</v>
      </c>
      <c r="E21" s="28">
        <f>SUMIF(业务员提成明细!$A:$A,A21,业务员提成明细!$M:$M)</f>
        <v>0</v>
      </c>
      <c r="F21" s="28">
        <f>SUMIF(业务员提成明细!$A:$A,A21,业务员提成明细!$P:$P)</f>
        <v>4057.0400000000004</v>
      </c>
      <c r="G21" s="28" t="e">
        <f>SUMIF(业务员提成明细!$A:$A,A21,业务员提成明细!$R:$R)</f>
        <v>#REF!</v>
      </c>
      <c r="H21" s="28" t="e">
        <f>SUMIF(业务员提成明细!$A:$A,A21,业务员提成明细!$S:$S)</f>
        <v>#REF!</v>
      </c>
      <c r="I21" s="28" t="e">
        <f t="shared" si="6"/>
        <v>#REF!</v>
      </c>
      <c r="J21" s="28" t="e">
        <f>SUMIF(#REF!,A21,#REF!)+SUMIF(#REF!,A21,#REF!)+SUMIF(#REF!,A21,#REF!)</f>
        <v>#REF!</v>
      </c>
      <c r="K21" s="28" t="e">
        <f t="shared" si="5"/>
        <v>#REF!</v>
      </c>
      <c r="L21" s="28" t="e">
        <f t="shared" si="9"/>
        <v>#REF!</v>
      </c>
      <c r="M21" s="272" t="e">
        <f t="shared" si="10"/>
        <v>#REF!</v>
      </c>
      <c r="N21" s="28" t="e">
        <f>SUMIF(#REF!,A21,#REF!)</f>
        <v>#REF!</v>
      </c>
      <c r="O21" s="28" t="e">
        <f>SUMIF(#REF!,A21,#REF!)</f>
        <v>#REF!</v>
      </c>
      <c r="P21" s="241" t="e">
        <f>SUMIF(#REF!,A21,#REF!)</f>
        <v>#REF!</v>
      </c>
      <c r="Q21" s="28"/>
      <c r="R21" s="279" t="e">
        <f t="shared" si="1"/>
        <v>#REF!</v>
      </c>
      <c r="S21" s="28"/>
      <c r="T21" s="227" t="s">
        <v>6860</v>
      </c>
      <c r="U21" s="280" t="s">
        <v>6874</v>
      </c>
      <c r="V21" s="227" t="s">
        <v>6865</v>
      </c>
    </row>
    <row r="22" spans="1:25" s="227" customFormat="1" ht="19.95" customHeight="1">
      <c r="A22" s="240" t="s">
        <v>1846</v>
      </c>
      <c r="B22" s="28">
        <f>SUMIF(业务员提成明细!$A:$A,A22,业务员提成明细!$E:$E)</f>
        <v>0</v>
      </c>
      <c r="C22" s="28">
        <f>SUMIF(业务员提成明细!$A:$A,A22,业务员提成明细!$J:$J)</f>
        <v>0</v>
      </c>
      <c r="D22" s="28">
        <f>SUMIF(业务员提成明细!$A:$A,A22,业务员提成明细!$K:$K)</f>
        <v>0</v>
      </c>
      <c r="E22" s="28">
        <f>SUMIF(业务员提成明细!$A:$A,A22,业务员提成明细!$M:$M)</f>
        <v>0</v>
      </c>
      <c r="F22" s="28">
        <f>SUMIF(业务员提成明细!$A:$A,A22,业务员提成明细!$P:$P)</f>
        <v>0</v>
      </c>
      <c r="G22" s="28">
        <f>SUMIF(业务员提成明细!$A:$A,A22,业务员提成明细!$R:$R)</f>
        <v>0</v>
      </c>
      <c r="H22" s="28">
        <f>SUMIF(业务员提成明细!$A:$A,A22,业务员提成明细!$S:$S)</f>
        <v>0</v>
      </c>
      <c r="I22" s="28">
        <f t="shared" si="6"/>
        <v>0</v>
      </c>
      <c r="J22" s="28" t="e">
        <f>SUMIF(#REF!,A22,#REF!)+SUMIF(#REF!,A22,#REF!)+SUMIF(#REF!,A22,#REF!)</f>
        <v>#REF!</v>
      </c>
      <c r="K22" s="28" t="e">
        <f t="shared" si="5"/>
        <v>#REF!</v>
      </c>
      <c r="L22" s="28" t="e">
        <f t="shared" si="9"/>
        <v>#REF!</v>
      </c>
      <c r="M22" s="272" t="e">
        <f t="shared" si="10"/>
        <v>#REF!</v>
      </c>
      <c r="N22" s="28" t="e">
        <f>SUMIF(#REF!,A22,#REF!)</f>
        <v>#REF!</v>
      </c>
      <c r="O22" s="28" t="e">
        <f>SUMIF(#REF!,A22,#REF!)</f>
        <v>#REF!</v>
      </c>
      <c r="P22" s="28" t="e">
        <f>SUMIF(#REF!,A22,#REF!)</f>
        <v>#REF!</v>
      </c>
      <c r="Q22" s="28">
        <f>-13906.53</f>
        <v>-13906.53</v>
      </c>
      <c r="R22" s="279" t="e">
        <f t="shared" si="1"/>
        <v>#REF!</v>
      </c>
      <c r="S22" s="28">
        <f>-20934.94+13906.53</f>
        <v>-7028.409999999998</v>
      </c>
      <c r="T22" s="227" t="s">
        <v>6860</v>
      </c>
      <c r="U22" s="280" t="s">
        <v>6870</v>
      </c>
    </row>
    <row r="23" spans="1:25" s="227" customFormat="1" ht="19.95" customHeight="1">
      <c r="A23" s="242" t="s">
        <v>4871</v>
      </c>
      <c r="B23" s="28">
        <f>SUMIF(业务员提成明细!$A:$A,A23,业务员提成明细!$E:$E)</f>
        <v>0</v>
      </c>
      <c r="C23" s="28">
        <f>SUMIF(业务员提成明细!$A:$A,A23,业务员提成明细!$J:$J)</f>
        <v>0</v>
      </c>
      <c r="D23" s="28">
        <f>SUMIF(业务员提成明细!$A:$A,A23,业务员提成明细!$K:$K)</f>
        <v>0</v>
      </c>
      <c r="E23" s="28">
        <f>SUMIF(业务员提成明细!$A:$A,A23,业务员提成明细!$M:$M)</f>
        <v>0</v>
      </c>
      <c r="F23" s="28">
        <f>SUMIF(业务员提成明细!$A:$A,A23,业务员提成明细!$P:$P)</f>
        <v>0</v>
      </c>
      <c r="G23" s="28">
        <f>SUMIF(业务员提成明细!$A:$A,A23,业务员提成明细!$R:$R)</f>
        <v>0</v>
      </c>
      <c r="H23" s="28">
        <f>SUMIF(业务员提成明细!$A:$A,A23,业务员提成明细!$S:$S)</f>
        <v>0</v>
      </c>
      <c r="I23" s="28">
        <f t="shared" si="6"/>
        <v>0</v>
      </c>
      <c r="J23" s="28" t="e">
        <f>SUMIF(#REF!,A23,#REF!)+SUMIF(#REF!,A23,#REF!)+SUMIF(#REF!,A23,#REF!)</f>
        <v>#REF!</v>
      </c>
      <c r="K23" s="28" t="e">
        <f t="shared" si="5"/>
        <v>#REF!</v>
      </c>
      <c r="L23" s="28" t="e">
        <f t="shared" si="9"/>
        <v>#REF!</v>
      </c>
      <c r="M23" s="272" t="e">
        <f t="shared" si="10"/>
        <v>#REF!</v>
      </c>
      <c r="N23" s="28" t="e">
        <f>SUMIF(#REF!,A23,#REF!)</f>
        <v>#REF!</v>
      </c>
      <c r="O23" s="28" t="e">
        <f>SUMIF(#REF!,A23,#REF!)</f>
        <v>#REF!</v>
      </c>
      <c r="P23" s="28" t="e">
        <f>SUMIF(#REF!,A23,#REF!)</f>
        <v>#REF!</v>
      </c>
      <c r="Q23" s="28"/>
      <c r="R23" s="279" t="e">
        <f t="shared" si="1"/>
        <v>#REF!</v>
      </c>
      <c r="S23" s="28"/>
      <c r="U23" s="280" t="s">
        <v>6875</v>
      </c>
    </row>
    <row r="24" spans="1:25" s="227" customFormat="1" ht="19.95" customHeight="1">
      <c r="A24" s="240" t="s">
        <v>5691</v>
      </c>
      <c r="B24" s="28">
        <f>SUMIF(业务员提成明细!$A:$A,A24,业务员提成明细!$E:$E)</f>
        <v>0</v>
      </c>
      <c r="C24" s="28">
        <f>SUMIF(业务员提成明细!$A:$A,A24,业务员提成明细!$J:$J)</f>
        <v>0</v>
      </c>
      <c r="D24" s="28">
        <f>SUMIF(业务员提成明细!$A:$A,A24,业务员提成明细!$K:$K)</f>
        <v>0</v>
      </c>
      <c r="E24" s="28">
        <f>SUMIF(业务员提成明细!$A:$A,A24,业务员提成明细!$M:$M)</f>
        <v>0</v>
      </c>
      <c r="F24" s="28">
        <f>SUMIF(业务员提成明细!$A:$A,A24,业务员提成明细!$P:$P)</f>
        <v>0</v>
      </c>
      <c r="G24" s="28">
        <f>SUMIF(业务员提成明细!$A:$A,A24,业务员提成明细!$R:$R)</f>
        <v>0</v>
      </c>
      <c r="H24" s="28">
        <f>SUMIF(业务员提成明细!$A:$A,A24,业务员提成明细!$S:$S)</f>
        <v>0</v>
      </c>
      <c r="I24" s="28">
        <f t="shared" si="6"/>
        <v>0</v>
      </c>
      <c r="J24" s="28" t="e">
        <f>SUMIF(#REF!,A24,#REF!)+SUMIF(#REF!,A24,#REF!)+SUMIF(#REF!,A24,#REF!)</f>
        <v>#REF!</v>
      </c>
      <c r="K24" s="28" t="e">
        <f t="shared" si="5"/>
        <v>#REF!</v>
      </c>
      <c r="L24" s="28" t="e">
        <f t="shared" si="9"/>
        <v>#REF!</v>
      </c>
      <c r="M24" s="272" t="e">
        <f t="shared" si="10"/>
        <v>#REF!</v>
      </c>
      <c r="N24" s="28" t="e">
        <f>SUMIF(#REF!,A24,#REF!)</f>
        <v>#REF!</v>
      </c>
      <c r="O24" s="28" t="e">
        <f>SUMIF(#REF!,A24,#REF!)</f>
        <v>#REF!</v>
      </c>
      <c r="P24" s="28" t="e">
        <f>SUMIF(#REF!,A24,#REF!)</f>
        <v>#REF!</v>
      </c>
      <c r="Q24" s="28"/>
      <c r="R24" s="284">
        <v>0</v>
      </c>
      <c r="S24" s="28">
        <f>-188.2</f>
        <v>-188.2</v>
      </c>
      <c r="T24" s="227" t="s">
        <v>6858</v>
      </c>
      <c r="U24" s="280"/>
    </row>
    <row r="25" spans="1:25" s="227" customFormat="1" ht="22.5" customHeight="1">
      <c r="A25" s="243" t="s">
        <v>6876</v>
      </c>
      <c r="B25" s="244">
        <f>SUMIF(业务员提成明细!$A:$A,A25,业务员提成明细!$E:$E)</f>
        <v>0</v>
      </c>
      <c r="C25" s="244">
        <f>SUMIF(业务员提成明细!$A:$A,A25,业务员提成明细!$J:$J)</f>
        <v>0</v>
      </c>
      <c r="D25" s="244">
        <f>SUMIF(业务员提成明细!$A:$A,A25,业务员提成明细!$K:$K)</f>
        <v>0</v>
      </c>
      <c r="E25" s="244">
        <f>SUMIF(业务员提成明细!$A:$A,A25,业务员提成明细!$M:$M)</f>
        <v>0</v>
      </c>
      <c r="F25" s="244">
        <f>SUMIF(业务员提成明细!$A:$A,A25,业务员提成明细!$P:$P)</f>
        <v>0</v>
      </c>
      <c r="G25" s="244">
        <f>SUMIF(业务员提成明细!$A:$A,A25,业务员提成明细!$R:$R)</f>
        <v>0</v>
      </c>
      <c r="H25" s="244">
        <f>SUMIF(业务员提成明细!$A:$A,A25,业务员提成明细!$S:$S)</f>
        <v>0</v>
      </c>
      <c r="I25" s="244">
        <f t="shared" si="6"/>
        <v>0</v>
      </c>
      <c r="J25" s="244" t="e">
        <f>SUMIF(#REF!,A25,#REF!)+SUMIF(#REF!,A25,#REF!)+SUMIF(#REF!,A25,#REF!)</f>
        <v>#REF!</v>
      </c>
      <c r="K25" s="244" t="e">
        <f t="shared" si="5"/>
        <v>#REF!</v>
      </c>
      <c r="L25" s="244" t="e">
        <f t="shared" si="9"/>
        <v>#REF!</v>
      </c>
      <c r="M25" s="273" t="e">
        <f t="shared" si="10"/>
        <v>#REF!</v>
      </c>
      <c r="N25" s="244" t="e">
        <f>SUMIF(#REF!,A25,#REF!)</f>
        <v>#REF!</v>
      </c>
      <c r="O25" s="244" t="e">
        <f>SUMIF(#REF!,A25,#REF!)</f>
        <v>#REF!</v>
      </c>
      <c r="P25" s="244" t="e">
        <f>SUMIF(#REF!,A25,#REF!)</f>
        <v>#REF!</v>
      </c>
      <c r="Q25" s="244"/>
      <c r="R25" s="285">
        <v>0</v>
      </c>
      <c r="S25" s="244">
        <f>-57.6</f>
        <v>-57.6</v>
      </c>
      <c r="U25" s="281"/>
    </row>
    <row r="26" spans="1:25" s="228" customFormat="1" ht="24" customHeight="1">
      <c r="A26" s="245" t="s">
        <v>6877</v>
      </c>
      <c r="B26" s="246">
        <f>SUM(B2:B25)</f>
        <v>10471271.580000002</v>
      </c>
      <c r="C26" s="246">
        <f t="shared" ref="C26:S26" si="11">SUM(C2:C25)</f>
        <v>13360704.560000001</v>
      </c>
      <c r="D26" s="246">
        <f t="shared" si="11"/>
        <v>11479753.91</v>
      </c>
      <c r="E26" s="246">
        <f t="shared" si="11"/>
        <v>83488.034188034188</v>
      </c>
      <c r="F26" s="246">
        <f t="shared" si="11"/>
        <v>225841.47999999998</v>
      </c>
      <c r="G26" s="246" t="e">
        <f t="shared" si="11"/>
        <v>#REF!</v>
      </c>
      <c r="H26" s="246" t="e">
        <f t="shared" si="11"/>
        <v>#REF!</v>
      </c>
      <c r="I26" s="246" t="e">
        <f t="shared" si="11"/>
        <v>#REF!</v>
      </c>
      <c r="J26" s="246" t="e">
        <f t="shared" si="11"/>
        <v>#REF!</v>
      </c>
      <c r="K26" s="246" t="e">
        <f t="shared" si="11"/>
        <v>#REF!</v>
      </c>
      <c r="L26" s="246" t="e">
        <f t="shared" si="11"/>
        <v>#REF!</v>
      </c>
      <c r="M26" s="246" t="e">
        <f t="shared" si="11"/>
        <v>#REF!</v>
      </c>
      <c r="N26" s="246" t="e">
        <f t="shared" si="11"/>
        <v>#REF!</v>
      </c>
      <c r="O26" s="246" t="e">
        <f t="shared" si="11"/>
        <v>#REF!</v>
      </c>
      <c r="P26" s="246" t="e">
        <f t="shared" si="11"/>
        <v>#REF!</v>
      </c>
      <c r="Q26" s="246">
        <f t="shared" si="11"/>
        <v>-13906.53</v>
      </c>
      <c r="R26" s="286" t="e">
        <f t="shared" si="11"/>
        <v>#REF!</v>
      </c>
      <c r="S26" s="246">
        <f t="shared" si="11"/>
        <v>-7810.8399999999983</v>
      </c>
      <c r="U26" s="287"/>
    </row>
    <row r="27" spans="1:25" s="228" customFormat="1" ht="24" customHeight="1">
      <c r="A27" s="247" t="s">
        <v>6878</v>
      </c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88"/>
      <c r="S27" s="248"/>
      <c r="U27" s="287"/>
      <c r="Y27"/>
    </row>
    <row r="28" spans="1:25" s="229" customFormat="1" ht="24" customHeight="1">
      <c r="A28" s="249" t="s">
        <v>6879</v>
      </c>
      <c r="B28" s="250">
        <f>SUM(业务员提成明细!E:E)</f>
        <v>10471271.58</v>
      </c>
      <c r="C28" s="250">
        <f>SUM(业务员提成明细!J:J)</f>
        <v>13360704.560000001</v>
      </c>
      <c r="D28" s="250">
        <f>SUM(业务员提成明细!K:K)</f>
        <v>11479753.909999985</v>
      </c>
      <c r="E28" s="250">
        <f>SUM(业务员提成明细!M:M)</f>
        <v>83488.034188034188</v>
      </c>
      <c r="F28" s="250">
        <f>SUM(业务员提成明细!P:P)</f>
        <v>226232.93000000034</v>
      </c>
      <c r="G28" s="250" t="e">
        <f>SUM(业务员提成明细!R:R)</f>
        <v>#REF!</v>
      </c>
      <c r="H28" s="250" t="e">
        <f>SUM(业务员提成明细!S:S)</f>
        <v>#REF!</v>
      </c>
      <c r="I28" s="250" t="e">
        <f>SUM(I2:I25)</f>
        <v>#REF!</v>
      </c>
      <c r="J28" s="250" t="e">
        <f>SUM(J2:J25)</f>
        <v>#REF!</v>
      </c>
      <c r="K28" s="250" t="e">
        <f>SUM(K2:K25)</f>
        <v>#REF!</v>
      </c>
      <c r="L28" s="274" t="e">
        <f>M26+L26</f>
        <v>#REF!</v>
      </c>
      <c r="M28" s="250"/>
      <c r="N28" s="250" t="e">
        <f>SUM(N2:N22)</f>
        <v>#REF!</v>
      </c>
      <c r="O28" s="250"/>
      <c r="P28" s="275"/>
      <c r="Q28" s="275"/>
      <c r="R28" s="289"/>
      <c r="S28" s="275"/>
      <c r="U28" s="290"/>
    </row>
    <row r="29" spans="1:25" s="229" customFormat="1" ht="24" customHeight="1">
      <c r="A29" s="251" t="s">
        <v>6880</v>
      </c>
      <c r="B29" s="252">
        <f>B26-B28</f>
        <v>0</v>
      </c>
      <c r="C29" s="252">
        <f t="shared" ref="C29:K29" si="12">C26-C28</f>
        <v>0</v>
      </c>
      <c r="D29" s="252">
        <f t="shared" si="12"/>
        <v>1.4901161193847656E-8</v>
      </c>
      <c r="E29" s="252">
        <f t="shared" si="12"/>
        <v>0</v>
      </c>
      <c r="F29" s="252">
        <f t="shared" si="12"/>
        <v>-391.45000000036089</v>
      </c>
      <c r="G29" s="252" t="e">
        <f t="shared" si="12"/>
        <v>#REF!</v>
      </c>
      <c r="H29" s="252" t="e">
        <f t="shared" si="12"/>
        <v>#REF!</v>
      </c>
      <c r="I29" s="252" t="e">
        <f t="shared" si="12"/>
        <v>#REF!</v>
      </c>
      <c r="J29" s="252" t="e">
        <f t="shared" si="12"/>
        <v>#REF!</v>
      </c>
      <c r="K29" s="252" t="e">
        <f t="shared" si="12"/>
        <v>#REF!</v>
      </c>
      <c r="L29" s="252" t="e">
        <f>K26-M26-L26</f>
        <v>#REF!</v>
      </c>
      <c r="M29" s="252"/>
      <c r="N29" s="252"/>
      <c r="O29" s="252"/>
      <c r="P29" s="276"/>
      <c r="Q29" s="276"/>
      <c r="R29" s="291"/>
      <c r="S29" s="276"/>
      <c r="U29" s="290"/>
    </row>
    <row r="30" spans="1:25" ht="13.2">
      <c r="B30" s="253" t="s">
        <v>6881</v>
      </c>
      <c r="C30" s="254"/>
      <c r="D30" s="254"/>
      <c r="E30" s="254"/>
      <c r="F30" s="254"/>
      <c r="G30" s="254"/>
      <c r="H30" s="254"/>
      <c r="I30" s="254"/>
      <c r="J30" s="254"/>
      <c r="K30" s="254"/>
      <c r="L30" s="254"/>
      <c r="M30" s="254"/>
      <c r="N30" s="254"/>
      <c r="O30" s="254"/>
      <c r="P30" s="275"/>
      <c r="Q30" s="275"/>
    </row>
    <row r="31" spans="1:25">
      <c r="A31" s="230" t="s">
        <v>6882</v>
      </c>
      <c r="B31" s="255">
        <f>SUBTOTAL(9,业务员提成打印!E:E)</f>
        <v>10471271.58</v>
      </c>
      <c r="C31" s="255">
        <f>SUBTOTAL(9,业务员提成打印!J:J)</f>
        <v>13360704.560000001</v>
      </c>
      <c r="D31" s="255">
        <f>SUBTOTAL(9,业务员提成打印!K:K)</f>
        <v>11479753.909999985</v>
      </c>
      <c r="E31" s="255">
        <f>SUBTOTAL(9,业务员提成打印!M:M)</f>
        <v>83488.034188034188</v>
      </c>
      <c r="F31" s="255">
        <f>SUBTOTAL(9,业务员提成打印!P:P)</f>
        <v>226232.93000000034</v>
      </c>
      <c r="G31" s="255">
        <f>SUBTOTAL(9,业务员提成打印!L:L)</f>
        <v>49640</v>
      </c>
      <c r="H31" s="255" t="e">
        <f>SUBTOTAL(9,业务员提成打印!S:S)</f>
        <v>#REF!</v>
      </c>
      <c r="I31" s="255"/>
      <c r="J31" s="275"/>
      <c r="K31" s="275"/>
      <c r="L31" s="275"/>
      <c r="M31" s="275"/>
      <c r="N31" s="275"/>
      <c r="O31" s="275"/>
      <c r="T31" s="275"/>
      <c r="U31" s="292"/>
      <c r="V31" s="275"/>
    </row>
    <row r="32" spans="1:25">
      <c r="A32" s="256" t="s">
        <v>6880</v>
      </c>
      <c r="B32" s="257">
        <f>B31-B26</f>
        <v>0</v>
      </c>
      <c r="C32" s="257">
        <f>C31-C26</f>
        <v>0</v>
      </c>
      <c r="D32" s="257">
        <f>D31-D26</f>
        <v>-1.4901161193847656E-8</v>
      </c>
      <c r="E32" s="257">
        <f>E31-E26</f>
        <v>0</v>
      </c>
      <c r="F32" s="257">
        <f>F31-F26</f>
        <v>391.45000000036089</v>
      </c>
      <c r="G32" s="257"/>
      <c r="H32" s="257" t="e">
        <f>H31-H26</f>
        <v>#REF!</v>
      </c>
      <c r="I32" s="276"/>
      <c r="J32" s="276"/>
      <c r="K32" s="276"/>
      <c r="L32" s="276"/>
      <c r="M32" s="276"/>
      <c r="N32" s="276"/>
      <c r="O32" s="276"/>
      <c r="P32" s="28"/>
      <c r="Q32" s="28"/>
      <c r="R32" s="293">
        <f>M32-O32</f>
        <v>0</v>
      </c>
      <c r="S32" s="28"/>
      <c r="T32" s="275"/>
      <c r="U32" s="292"/>
      <c r="V32" s="275"/>
    </row>
    <row r="33" spans="1:22">
      <c r="O33" s="275"/>
      <c r="P33" s="28"/>
      <c r="Q33" s="28"/>
      <c r="R33" s="293">
        <f>M33-O33</f>
        <v>0</v>
      </c>
      <c r="S33" s="28"/>
    </row>
    <row r="34" spans="1:22">
      <c r="P34" s="28"/>
      <c r="Q34" s="28"/>
      <c r="R34" s="293">
        <f>ROUND((M34*0.6),2)</f>
        <v>0</v>
      </c>
      <c r="S34" s="28"/>
    </row>
    <row r="36" spans="1:22" s="227" customFormat="1" ht="22.5" customHeight="1">
      <c r="A36" s="258" t="s">
        <v>6883</v>
      </c>
      <c r="B36" s="28"/>
      <c r="C36" s="28"/>
      <c r="D36" s="28"/>
      <c r="E36" s="28"/>
      <c r="F36" s="28">
        <f>SUMIF(业务员提成明细!$A:$A,A36,业务员提成明细!$P:$P)</f>
        <v>0</v>
      </c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93"/>
      <c r="S36" s="28"/>
      <c r="T36" s="227" t="s">
        <v>6860</v>
      </c>
      <c r="U36" s="280" t="s">
        <v>6884</v>
      </c>
    </row>
    <row r="37" spans="1:22" s="227" customFormat="1" ht="22.5" customHeight="1">
      <c r="A37" s="478" t="s">
        <v>6885</v>
      </c>
      <c r="B37" s="478"/>
      <c r="C37" s="478"/>
      <c r="D37" s="478"/>
      <c r="E37" s="478"/>
      <c r="F37" s="28">
        <f>SUMIF(业务员提成明细!$A:$A,A37,业务员提成明细!$P:$P)</f>
        <v>0</v>
      </c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93"/>
      <c r="S37" s="28"/>
      <c r="U37" s="280" t="s">
        <v>6886</v>
      </c>
      <c r="V37" s="227" t="s">
        <v>6865</v>
      </c>
    </row>
    <row r="38" spans="1:22" s="227" customFormat="1" ht="22.5" customHeight="1">
      <c r="A38" s="240"/>
      <c r="B38" s="28">
        <f>SUMIF(业务员提成明细!$A:$A,A38,业务员提成明细!$E:$E)</f>
        <v>0</v>
      </c>
      <c r="C38" s="28">
        <f>SUMIF(业务员提成明细!$A:$A,A38,业务员提成明细!$J:$J)</f>
        <v>0</v>
      </c>
      <c r="D38" s="28">
        <f>SUMIF(业务员提成明细!$A:$A,A38,业务员提成明细!$K:$K)</f>
        <v>0</v>
      </c>
      <c r="E38" s="28">
        <f>SUMIF(业务员提成明细!$A:$A,A38,业务员提成明细!$M:$M)</f>
        <v>0</v>
      </c>
      <c r="F38" s="28">
        <f>SUMIF(业务员提成明细!$A:$A,A38,业务员提成明细!$P:$P)</f>
        <v>0</v>
      </c>
      <c r="G38" s="28"/>
      <c r="H38" s="28"/>
      <c r="I38" s="28"/>
      <c r="J38" s="28"/>
      <c r="K38" s="28"/>
      <c r="L38" s="28"/>
      <c r="M38" s="28"/>
      <c r="N38" s="28"/>
      <c r="O38" s="28"/>
      <c r="P38" s="252"/>
      <c r="Q38" s="252"/>
      <c r="R38" s="293"/>
      <c r="S38" s="28"/>
      <c r="U38" s="280" t="s">
        <v>6870</v>
      </c>
    </row>
    <row r="39" spans="1:22" s="227" customFormat="1" ht="22.5" customHeight="1">
      <c r="A39" s="240"/>
      <c r="B39" s="28">
        <f>SUMIF(业务员提成明细!$A:$A,A39,业务员提成明细!$E:$E)</f>
        <v>0</v>
      </c>
      <c r="C39" s="28">
        <f>SUMIF(业务员提成明细!$A:$A,A39,业务员提成明细!$J:$J)</f>
        <v>0</v>
      </c>
      <c r="D39" s="28">
        <f>SUMIF(业务员提成明细!$A:$A,A39,业务员提成明细!$K:$K)</f>
        <v>0</v>
      </c>
      <c r="E39" s="28">
        <f>SUMIF(业务员提成明细!$A:$A,A39,业务员提成明细!$M:$M)</f>
        <v>0</v>
      </c>
      <c r="F39" s="28">
        <f>SUMIF(业务员提成明细!$A:$A,A39,业务员提成明细!$P:$P)</f>
        <v>0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93"/>
      <c r="S39" s="28"/>
      <c r="T39" s="227" t="s">
        <v>6887</v>
      </c>
      <c r="U39" s="281" t="s">
        <v>6888</v>
      </c>
    </row>
    <row r="40" spans="1:22" s="227" customFormat="1" ht="22.5" customHeight="1">
      <c r="A40" s="240"/>
      <c r="B40" s="28">
        <f>SUMIF(业务员提成明细!$A:$A,A40,业务员提成明细!$E:$E)</f>
        <v>0</v>
      </c>
      <c r="C40" s="28">
        <f>SUMIF(业务员提成明细!$A:$A,A40,业务员提成明细!$J:$J)</f>
        <v>0</v>
      </c>
      <c r="D40" s="28">
        <f>SUMIF(业务员提成明细!$A:$A,A40,业务员提成明细!$K:$K)</f>
        <v>0</v>
      </c>
      <c r="E40" s="28">
        <f>SUMIF(业务员提成明细!$A:$A,A40,业务员提成明细!$M:$M)</f>
        <v>0</v>
      </c>
      <c r="F40" s="28">
        <f>SUMIF(业务员提成明细!$A:$A,A40,业务员提成明细!$P:$P)</f>
        <v>0</v>
      </c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93"/>
      <c r="S40" s="28"/>
      <c r="T40" s="227" t="s">
        <v>6887</v>
      </c>
      <c r="U40" s="281" t="s">
        <v>6888</v>
      </c>
    </row>
    <row r="41" spans="1:22" s="227" customFormat="1" ht="22.5" customHeight="1">
      <c r="A41" s="240"/>
      <c r="B41" s="28">
        <f>SUMIF(业务员提成明细!$A:$A,A41,业务员提成明细!$E:$E)</f>
        <v>0</v>
      </c>
      <c r="C41" s="28">
        <f>SUMIF(业务员提成明细!$A:$A,A41,业务员提成明细!$J:$J)</f>
        <v>0</v>
      </c>
      <c r="D41" s="28">
        <f>SUMIF(业务员提成明细!$A:$A,A41,业务员提成明细!$K:$K)</f>
        <v>0</v>
      </c>
      <c r="E41" s="28">
        <f>SUMIF(业务员提成明细!$A:$A,A41,业务员提成明细!$M:$M)</f>
        <v>0</v>
      </c>
      <c r="F41" s="28">
        <f>SUMIF(业务员提成明细!$A:$A,A41,业务员提成明细!$P:$P)</f>
        <v>0</v>
      </c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93"/>
      <c r="S41" s="28"/>
      <c r="T41" s="227" t="s">
        <v>6887</v>
      </c>
      <c r="U41" s="281" t="s">
        <v>6888</v>
      </c>
    </row>
    <row r="42" spans="1:22" s="227" customFormat="1" ht="22.5" customHeight="1">
      <c r="A42" s="240"/>
      <c r="B42" s="28">
        <f>SUMIF(业务员提成明细!$A:$A,A42,业务员提成明细!$E:$E)</f>
        <v>0</v>
      </c>
      <c r="C42" s="28">
        <f>SUMIF(业务员提成明细!$A:$A,A42,业务员提成明细!$J:$J)</f>
        <v>0</v>
      </c>
      <c r="D42" s="28">
        <f>SUMIF(业务员提成明细!$A:$A,A42,业务员提成明细!$K:$K)</f>
        <v>0</v>
      </c>
      <c r="E42" s="28">
        <f>SUMIF(业务员提成明细!$A:$A,A42,业务员提成明细!$M:$M)</f>
        <v>0</v>
      </c>
      <c r="F42" s="28">
        <f>SUMIF(业务员提成明细!$A:$A,A42,业务员提成明细!$P:$P)</f>
        <v>0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93"/>
      <c r="S42" s="28"/>
      <c r="T42" s="227" t="s">
        <v>6860</v>
      </c>
      <c r="U42" s="280" t="s">
        <v>6889</v>
      </c>
      <c r="V42" s="227" t="s">
        <v>6865</v>
      </c>
    </row>
    <row r="46" spans="1:22">
      <c r="B46" s="259" t="s">
        <v>6890</v>
      </c>
    </row>
    <row r="47" spans="1:22" ht="17.399999999999999">
      <c r="B47" s="260" t="s">
        <v>6891</v>
      </c>
      <c r="C47" s="261" t="s">
        <v>6892</v>
      </c>
    </row>
    <row r="48" spans="1:22" ht="17.399999999999999">
      <c r="B48" s="260" t="s">
        <v>6893</v>
      </c>
      <c r="C48" s="261" t="s">
        <v>6894</v>
      </c>
    </row>
    <row r="49" spans="1:3" ht="17.399999999999999">
      <c r="B49" s="259" t="s">
        <v>2305</v>
      </c>
      <c r="C49" s="261" t="s">
        <v>6895</v>
      </c>
    </row>
    <row r="50" spans="1:3" ht="17.399999999999999">
      <c r="B50" s="259" t="s">
        <v>6896</v>
      </c>
      <c r="C50" s="261" t="s">
        <v>6897</v>
      </c>
    </row>
    <row r="51" spans="1:3" ht="17.399999999999999">
      <c r="B51" s="259" t="s">
        <v>6898</v>
      </c>
      <c r="C51" s="261" t="s">
        <v>6899</v>
      </c>
    </row>
    <row r="52" spans="1:3" ht="17.399999999999999">
      <c r="B52" s="262"/>
      <c r="C52" s="261"/>
    </row>
    <row r="57" spans="1:3" ht="15.6">
      <c r="B57" s="263"/>
      <c r="C57" s="263"/>
    </row>
    <row r="58" spans="1:3">
      <c r="B58" s="264" t="s">
        <v>6900</v>
      </c>
      <c r="C58" s="265">
        <f>10861679.59</f>
        <v>10861679.59</v>
      </c>
    </row>
    <row r="59" spans="1:3">
      <c r="B59" s="264" t="s">
        <v>6901</v>
      </c>
      <c r="C59" s="265"/>
    </row>
    <row r="60" spans="1:3">
      <c r="A60" s="266" t="s">
        <v>2473</v>
      </c>
      <c r="B60" s="230" t="s">
        <v>6902</v>
      </c>
      <c r="C60" s="267" t="e">
        <f>SUMIF(#REF!,A60,#REF!)</f>
        <v>#REF!</v>
      </c>
    </row>
    <row r="61" spans="1:3">
      <c r="B61" s="268" t="s">
        <v>4563</v>
      </c>
      <c r="C61" s="267" t="e">
        <f>SUMIF(#REF!,B61,#REF!)</f>
        <v>#REF!</v>
      </c>
    </row>
    <row r="62" spans="1:3">
      <c r="B62" s="268" t="s">
        <v>4786</v>
      </c>
      <c r="C62" s="267" t="e">
        <f>SUMIF(#REF!,B62,#REF!)</f>
        <v>#REF!</v>
      </c>
    </row>
    <row r="63" spans="1:3">
      <c r="B63" s="268" t="s">
        <v>1133</v>
      </c>
      <c r="C63" s="267" t="e">
        <f>SUMIF(#REF!,B63,#REF!)</f>
        <v>#REF!</v>
      </c>
    </row>
    <row r="64" spans="1:3">
      <c r="B64" s="268" t="s">
        <v>6903</v>
      </c>
      <c r="C64" s="267" t="e">
        <f>SUMIF(#REF!,B64,#REF!)</f>
        <v>#REF!</v>
      </c>
    </row>
    <row r="65" spans="2:3">
      <c r="B65" s="268" t="s">
        <v>2773</v>
      </c>
      <c r="C65" s="267" t="e">
        <f>SUMIF(#REF!,B65,#REF!)</f>
        <v>#REF!</v>
      </c>
    </row>
    <row r="66" spans="2:3">
      <c r="B66" s="268" t="s">
        <v>4887</v>
      </c>
      <c r="C66" s="267" t="e">
        <f>SUMIF(#REF!,B66,#REF!)</f>
        <v>#REF!</v>
      </c>
    </row>
    <row r="67" spans="2:3">
      <c r="B67" s="268" t="s">
        <v>2330</v>
      </c>
      <c r="C67" s="267" t="e">
        <f>SUMIF(#REF!,B67,#REF!)</f>
        <v>#REF!</v>
      </c>
    </row>
    <row r="68" spans="2:3">
      <c r="B68" s="268" t="s">
        <v>1206</v>
      </c>
      <c r="C68" s="267" t="e">
        <f>SUMIF(#REF!,B68,#REF!)</f>
        <v>#REF!</v>
      </c>
    </row>
    <row r="69" spans="2:3">
      <c r="B69" s="268" t="s">
        <v>4492</v>
      </c>
      <c r="C69" s="267" t="e">
        <f>SUMIF(#REF!,B69,#REF!)</f>
        <v>#REF!</v>
      </c>
    </row>
    <row r="70" spans="2:3">
      <c r="B70" s="268" t="s">
        <v>2316</v>
      </c>
      <c r="C70" s="267" t="e">
        <f>SUMIF(#REF!,B70,#REF!)</f>
        <v>#REF!</v>
      </c>
    </row>
    <row r="71" spans="2:3">
      <c r="B71" s="294" t="s">
        <v>6904</v>
      </c>
      <c r="C71" s="295" t="e">
        <f>SUM(C60:C70)</f>
        <v>#REF!</v>
      </c>
    </row>
    <row r="72" spans="2:3">
      <c r="B72" s="296" t="s">
        <v>6905</v>
      </c>
      <c r="C72" s="265" t="e">
        <f>C58-C71</f>
        <v>#REF!</v>
      </c>
    </row>
    <row r="73" spans="2:3">
      <c r="B73" s="297" t="s">
        <v>6906</v>
      </c>
      <c r="C73" s="295">
        <f>SUM(业务员提成明细!E:E)</f>
        <v>10471271.58</v>
      </c>
    </row>
    <row r="74" spans="2:3">
      <c r="B74" s="230" t="s">
        <v>6907</v>
      </c>
      <c r="C74" s="295" t="e">
        <f>C72-C73</f>
        <v>#REF!</v>
      </c>
    </row>
  </sheetData>
  <mergeCells count="1">
    <mergeCell ref="A37:E37"/>
  </mergeCells>
  <phoneticPr fontId="12" type="noConversion"/>
  <conditionalFormatting sqref="F1:H1">
    <cfRule type="cellIs" dxfId="5" priority="2" stopIfTrue="1" operator="equal">
      <formula>0.01</formula>
    </cfRule>
  </conditionalFormatting>
  <hyperlinks>
    <hyperlink ref="C47" r:id="rId1"/>
    <hyperlink ref="C48" r:id="rId2"/>
    <hyperlink ref="C49" r:id="rId3"/>
    <hyperlink ref="C50" r:id="rId4"/>
    <hyperlink ref="C51" r:id="rId5"/>
  </hyperlinks>
  <printOptions horizontalCentered="1"/>
  <pageMargins left="0.235416666666667" right="0.15625" top="0.86527777777777803" bottom="0.82638888888888895" header="0.35416666666666702" footer="0.47152777777777799"/>
  <pageSetup paperSize="9" scale="68" orientation="landscape" r:id="rId6"/>
  <headerFooter alignWithMargins="0">
    <oddHeader>&amp;C&amp;18昆山道普润滑科技有限公司&amp;12
2018年06月业务提成发放表</oddHeader>
    <oddFooter>&amp;L核准：&amp;C审核：&amp;R制表：          &amp;P/&amp;N</oddFooter>
  </headerFooter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0"/>
  </sheetPr>
  <dimension ref="A1:AK640"/>
  <sheetViews>
    <sheetView view="pageBreakPreview" zoomScale="120" zoomScaleNormal="100" zoomScaleSheetLayoutView="120" workbookViewId="0">
      <pane xSplit="4" ySplit="6" topLeftCell="N441" activePane="bottomRight" state="frozen"/>
      <selection pane="topRight"/>
      <selection pane="bottomLeft"/>
      <selection pane="bottomRight" activeCell="R469" sqref="R469"/>
    </sheetView>
  </sheetViews>
  <sheetFormatPr defaultColWidth="9" defaultRowHeight="9" customHeight="1"/>
  <cols>
    <col min="1" max="1" width="4.59765625" style="46" customWidth="1"/>
    <col min="2" max="2" width="8" style="47" customWidth="1"/>
    <col min="3" max="3" width="5.59765625" style="48" customWidth="1"/>
    <col min="4" max="4" width="22.59765625" style="46" customWidth="1"/>
    <col min="5" max="5" width="11.8984375" style="49" customWidth="1"/>
    <col min="6" max="6" width="7.5" style="45" customWidth="1"/>
    <col min="7" max="7" width="10.09765625" style="45" customWidth="1"/>
    <col min="8" max="8" width="7.8984375" style="50" customWidth="1"/>
    <col min="9" max="9" width="16.09765625" style="51" customWidth="1"/>
    <col min="10" max="10" width="13.3984375" style="52" customWidth="1"/>
    <col min="11" max="11" width="12.5" style="52" customWidth="1"/>
    <col min="12" max="12" width="6.19921875" style="53" customWidth="1"/>
    <col min="13" max="13" width="11.5" style="54" customWidth="1"/>
    <col min="14" max="14" width="10.09765625" style="55" customWidth="1"/>
    <col min="15" max="15" width="8" style="50" customWidth="1"/>
    <col min="16" max="16" width="13.19921875" style="186" customWidth="1"/>
    <col min="17" max="17" width="8.19921875" style="45" customWidth="1"/>
    <col min="18" max="18" width="12.69921875" style="52" customWidth="1"/>
    <col min="19" max="19" width="12.3984375" style="45" customWidth="1"/>
    <col min="20" max="21" width="12.3984375" style="45" hidden="1" customWidth="1"/>
    <col min="22" max="22" width="7.5" style="45" customWidth="1"/>
    <col min="23" max="23" width="12.59765625" style="45" customWidth="1"/>
    <col min="24" max="24" width="9.5" style="45" customWidth="1"/>
    <col min="25" max="25" width="4.69921875" style="45" customWidth="1"/>
    <col min="26" max="26" width="5.19921875" style="57" customWidth="1"/>
    <col min="27" max="27" width="6.09765625" style="45" customWidth="1"/>
    <col min="28" max="28" width="9.19921875" style="45" customWidth="1"/>
    <col min="29" max="29" width="8.59765625" style="58" customWidth="1"/>
    <col min="30" max="30" width="9.59765625" style="58" customWidth="1"/>
    <col min="31" max="31" width="12.09765625" style="45" customWidth="1"/>
    <col min="32" max="32" width="13.3984375" style="45" customWidth="1"/>
    <col min="33" max="33" width="11.69921875" style="187" customWidth="1"/>
    <col min="34" max="34" width="10.5" style="45" customWidth="1"/>
    <col min="35" max="35" width="12.3984375" style="51" hidden="1" customWidth="1"/>
    <col min="36" max="36" width="7.8984375" style="50" customWidth="1"/>
    <col min="37" max="16384" width="9" style="45"/>
  </cols>
  <sheetData>
    <row r="1" spans="1:37" s="182" customFormat="1" ht="9" hidden="1" customHeight="1">
      <c r="A1" s="188"/>
      <c r="B1" s="189"/>
      <c r="C1" s="190"/>
      <c r="D1" s="190"/>
      <c r="E1" s="64"/>
      <c r="F1" s="191"/>
      <c r="G1" s="192"/>
      <c r="H1" s="193"/>
      <c r="I1" s="197"/>
      <c r="J1" s="83"/>
      <c r="K1" s="84"/>
      <c r="L1" s="198"/>
      <c r="M1" s="86"/>
      <c r="N1" s="87"/>
      <c r="O1" s="97"/>
      <c r="P1" s="108"/>
      <c r="Q1" s="60"/>
      <c r="R1" s="60"/>
      <c r="S1" s="99"/>
      <c r="T1" s="99"/>
      <c r="U1" s="99"/>
      <c r="V1" s="99"/>
      <c r="W1" s="99"/>
      <c r="X1" s="60"/>
      <c r="Y1" s="107"/>
      <c r="Z1" s="108"/>
      <c r="AA1" s="60"/>
      <c r="AB1" s="204"/>
      <c r="AC1" s="110"/>
      <c r="AD1" s="111"/>
      <c r="AE1" s="97"/>
      <c r="AF1" s="108"/>
      <c r="AG1" s="206"/>
      <c r="AH1" s="60"/>
      <c r="AI1" s="207"/>
    </row>
    <row r="2" spans="1:37" ht="9" hidden="1" customHeight="1">
      <c r="B2" s="194"/>
      <c r="C2" s="46"/>
      <c r="E2" s="195"/>
      <c r="F2" s="46"/>
      <c r="G2" s="78"/>
      <c r="H2" s="46"/>
      <c r="I2" s="78"/>
      <c r="J2" s="46"/>
      <c r="K2" s="46"/>
      <c r="L2" s="133"/>
      <c r="M2" s="199"/>
      <c r="N2" s="199"/>
      <c r="O2" s="46"/>
      <c r="P2" s="46"/>
      <c r="Q2" s="46"/>
      <c r="R2" s="46"/>
      <c r="S2" s="46"/>
      <c r="T2" s="46"/>
      <c r="U2" s="46"/>
      <c r="V2" s="201"/>
      <c r="W2" s="46"/>
      <c r="X2" s="46"/>
      <c r="Y2" s="46"/>
      <c r="Z2" s="46"/>
      <c r="AA2" s="46"/>
      <c r="AB2" s="46"/>
      <c r="AC2" s="205"/>
      <c r="AD2" s="205"/>
      <c r="AE2" s="76"/>
      <c r="AF2" s="73"/>
      <c r="AG2" s="119"/>
      <c r="AH2" s="73"/>
      <c r="AI2" s="122"/>
    </row>
    <row r="3" spans="1:37" ht="69" customHeight="1">
      <c r="A3" s="69" t="s">
        <v>6908</v>
      </c>
      <c r="B3" s="68" t="s">
        <v>6909</v>
      </c>
      <c r="C3" s="69" t="s">
        <v>6910</v>
      </c>
      <c r="D3" s="69" t="s">
        <v>6911</v>
      </c>
      <c r="E3" s="196" t="s">
        <v>6912</v>
      </c>
      <c r="F3" s="71" t="s">
        <v>6913</v>
      </c>
      <c r="G3" s="72" t="s">
        <v>6914</v>
      </c>
      <c r="H3" s="88" t="s">
        <v>6915</v>
      </c>
      <c r="I3" s="69" t="s">
        <v>6916</v>
      </c>
      <c r="J3" s="89" t="s">
        <v>6917</v>
      </c>
      <c r="K3" s="90" t="s">
        <v>6918</v>
      </c>
      <c r="L3" s="91" t="s">
        <v>6919</v>
      </c>
      <c r="M3" s="92" t="s">
        <v>6920</v>
      </c>
      <c r="N3" s="93" t="s">
        <v>6921</v>
      </c>
      <c r="O3" s="91" t="s">
        <v>6922</v>
      </c>
      <c r="P3" s="91" t="s">
        <v>6923</v>
      </c>
      <c r="Q3" s="100" t="s">
        <v>6924</v>
      </c>
      <c r="R3" s="101" t="s">
        <v>6842</v>
      </c>
      <c r="S3" s="156" t="s">
        <v>6925</v>
      </c>
      <c r="T3" s="202"/>
      <c r="U3" s="202"/>
      <c r="V3" s="103" t="s">
        <v>6926</v>
      </c>
      <c r="W3" s="104" t="s">
        <v>6927</v>
      </c>
      <c r="X3" s="104" t="s">
        <v>6928</v>
      </c>
      <c r="Y3" s="105" t="s">
        <v>6929</v>
      </c>
      <c r="Z3" s="104" t="s">
        <v>6930</v>
      </c>
      <c r="AA3" s="112" t="s">
        <v>6931</v>
      </c>
      <c r="AB3" s="112" t="s">
        <v>6932</v>
      </c>
      <c r="AC3" s="113" t="s">
        <v>6933</v>
      </c>
      <c r="AD3" s="114" t="s">
        <v>6934</v>
      </c>
      <c r="AE3" s="115" t="s">
        <v>6935</v>
      </c>
      <c r="AF3" s="116" t="s">
        <v>6936</v>
      </c>
      <c r="AG3" s="208" t="s">
        <v>6937</v>
      </c>
      <c r="AH3" s="117" t="s">
        <v>6938</v>
      </c>
      <c r="AI3" s="174" t="s">
        <v>6939</v>
      </c>
      <c r="AJ3" s="174" t="s">
        <v>6940</v>
      </c>
    </row>
    <row r="4" spans="1:37" ht="12" customHeight="1">
      <c r="A4" s="76" t="str">
        <f>数据源表!A4</f>
        <v>丁连军</v>
      </c>
      <c r="B4" s="75">
        <f>数据源表!B4</f>
        <v>43180</v>
      </c>
      <c r="C4" s="76" t="str">
        <f>数据源表!C4</f>
        <v>a0068</v>
      </c>
      <c r="D4" s="76" t="str">
        <f>数据源表!D4</f>
        <v>昆山钧硕模具有限公司</v>
      </c>
      <c r="E4" s="77">
        <f>数据源表!E4</f>
        <v>2450</v>
      </c>
      <c r="F4" s="76" t="str">
        <f>数据源表!F4</f>
        <v>02839645</v>
      </c>
      <c r="G4" s="78">
        <f>数据源表!G4</f>
        <v>43240</v>
      </c>
      <c r="H4" s="76">
        <f>数据源表!H4</f>
        <v>60</v>
      </c>
      <c r="I4" s="78" t="s">
        <v>6941</v>
      </c>
      <c r="J4" s="94">
        <f>数据源表!J4</f>
        <v>2450</v>
      </c>
      <c r="K4" s="94">
        <f>ROUND(IF(F4="未税",J4,J4/(1+AJ4)),2)</f>
        <v>2094.02</v>
      </c>
      <c r="L4" s="200">
        <v>217</v>
      </c>
      <c r="M4" s="96"/>
      <c r="N4" s="96" t="e">
        <f>VLOOKUP(C4,#REF!,5,0)</f>
        <v>#REF!</v>
      </c>
      <c r="O4" s="200">
        <v>0</v>
      </c>
      <c r="P4" s="200">
        <f>ROUND((K4-M4)*O4,2)</f>
        <v>0</v>
      </c>
      <c r="Q4" s="76" t="e">
        <f>ROUND(VLOOKUP(V4,#REF!,7,0),2)</f>
        <v>#REF!</v>
      </c>
      <c r="R4" s="200"/>
      <c r="S4" s="203"/>
      <c r="T4" s="94"/>
      <c r="U4" s="94"/>
      <c r="V4" s="106" t="str">
        <f>数据源表!S4</f>
        <v>CSX20</v>
      </c>
      <c r="W4" s="76" t="str">
        <f>数据源表!M4</f>
        <v>*专项化学用品*火花机油</v>
      </c>
      <c r="X4" s="76" t="str">
        <f>数据源表!N4</f>
        <v>EDM</v>
      </c>
      <c r="Y4" s="76">
        <f>数据源表!O4</f>
        <v>1</v>
      </c>
      <c r="Z4" s="76" t="str">
        <f>数据源表!P4</f>
        <v>桶</v>
      </c>
      <c r="AA4" s="76">
        <f>数据源表!Q4</f>
        <v>2450</v>
      </c>
      <c r="AB4" s="76">
        <f>数据源表!R4</f>
        <v>2450</v>
      </c>
      <c r="AC4" s="118">
        <f>数据源表!U4</f>
        <v>140</v>
      </c>
      <c r="AD4" s="118">
        <f>数据源表!T4</f>
        <v>140</v>
      </c>
      <c r="AE4" s="66" t="str">
        <f>IF(AD4&lt;50,"指导价+Y4*30",IF(AD4="固体","     指导价","     指导价"))</f>
        <v xml:space="preserve">     指导价</v>
      </c>
      <c r="AF4" s="73" t="str">
        <f>数据源表!V4</f>
        <v>XOUT18030100</v>
      </c>
      <c r="AG4" s="119">
        <f>数据源表!W4</f>
        <v>43166</v>
      </c>
      <c r="AH4" s="73">
        <f>数据源表!X4</f>
        <v>0</v>
      </c>
      <c r="AI4" s="122"/>
      <c r="AJ4" s="124">
        <f>数据源表!Y4</f>
        <v>0.17</v>
      </c>
      <c r="AK4" s="53" t="e">
        <f>VLOOKUP(V4,#REF!,12,0)</f>
        <v>#REF!</v>
      </c>
    </row>
    <row r="5" spans="1:37" ht="12" customHeight="1">
      <c r="A5" s="76" t="str">
        <f>数据源表!A5</f>
        <v>丁连军</v>
      </c>
      <c r="B5" s="75">
        <f>数据源表!B5</f>
        <v>43130</v>
      </c>
      <c r="C5" s="76" t="str">
        <f>数据源表!C5</f>
        <v>a0315</v>
      </c>
      <c r="D5" s="76" t="str">
        <f>数据源表!D5</f>
        <v>昆山辰运精密机械有限公司</v>
      </c>
      <c r="E5" s="77">
        <f>数据源表!E5</f>
        <v>2300</v>
      </c>
      <c r="F5" s="76" t="str">
        <f>数据源表!F5</f>
        <v>28120640</v>
      </c>
      <c r="G5" s="78">
        <f>数据源表!G5</f>
        <v>43220</v>
      </c>
      <c r="H5" s="76">
        <f>数据源表!H5</f>
        <v>90</v>
      </c>
      <c r="I5" s="78">
        <v>43279</v>
      </c>
      <c r="J5" s="94">
        <f>数据源表!J5</f>
        <v>2300</v>
      </c>
      <c r="K5" s="94">
        <f t="shared" ref="K5:K68" si="0">ROUND(IF(F5="未税",J5,J5/(1+AJ5)),2)</f>
        <v>1965.81</v>
      </c>
      <c r="L5" s="95">
        <f t="shared" ref="L5:L6" si="1">I5-B5</f>
        <v>149</v>
      </c>
      <c r="M5" s="96"/>
      <c r="N5" s="96" t="e">
        <f>VLOOKUP(C5,#REF!,5,0)</f>
        <v>#REF!</v>
      </c>
      <c r="O5" s="76">
        <f>IF(L5&lt;=60,0.05,IF(L5&lt;=120,0.04,IF(L5&lt;=150,0.02,IF(L5&lt;=180,0.01,0))))</f>
        <v>0.02</v>
      </c>
      <c r="P5" s="76">
        <f t="shared" ref="P5:P6" si="2">ROUND((K5-M5)*O5,2)</f>
        <v>39.32</v>
      </c>
      <c r="Q5" s="76" t="e">
        <f>ROUND(VLOOKUP(V5,#REF!,7,0),2)</f>
        <v>#REF!</v>
      </c>
      <c r="R5" s="76"/>
      <c r="S5" s="94"/>
      <c r="T5" s="94"/>
      <c r="U5" s="94"/>
      <c r="V5" s="106" t="str">
        <f>数据源表!S5</f>
        <v>CYQ19</v>
      </c>
      <c r="W5" s="76" t="str">
        <f>数据源表!M5</f>
        <v>*石油制品*不锈钢切削油</v>
      </c>
      <c r="X5" s="76" t="str">
        <f>数据源表!N5</f>
        <v>DH-30A</v>
      </c>
      <c r="Y5" s="76">
        <f>数据源表!O5</f>
        <v>1</v>
      </c>
      <c r="Z5" s="76" t="str">
        <f>数据源表!P5</f>
        <v>桶</v>
      </c>
      <c r="AA5" s="76">
        <f>数据源表!Q5</f>
        <v>2300</v>
      </c>
      <c r="AB5" s="76">
        <f>数据源表!R5</f>
        <v>2300</v>
      </c>
      <c r="AC5" s="118">
        <f>数据源表!U5</f>
        <v>170</v>
      </c>
      <c r="AD5" s="118">
        <f>数据源表!T5</f>
        <v>170</v>
      </c>
      <c r="AE5" s="66" t="str">
        <f t="shared" ref="AE5:AE68" si="3">IF(AD5&lt;50,"指导价+Y4*30",IF(AD5="固体","     指导价","     指导价"))</f>
        <v xml:space="preserve">     指导价</v>
      </c>
      <c r="AF5" s="73" t="str">
        <f>数据源表!V5</f>
        <v>XOUT18010551</v>
      </c>
      <c r="AG5" s="119">
        <f>数据源表!W5</f>
        <v>43131</v>
      </c>
      <c r="AH5" s="73">
        <f>数据源表!X5</f>
        <v>0</v>
      </c>
      <c r="AI5" s="122"/>
      <c r="AJ5" s="124">
        <f>数据源表!Y5</f>
        <v>0.17</v>
      </c>
      <c r="AK5" s="53" t="e">
        <f>VLOOKUP(V5,#REF!,12,0)</f>
        <v>#REF!</v>
      </c>
    </row>
    <row r="6" spans="1:37" ht="12" customHeight="1">
      <c r="A6" s="76" t="str">
        <f>数据源表!A6</f>
        <v>丁连军</v>
      </c>
      <c r="B6" s="75">
        <f>数据源表!B6</f>
        <v>43137</v>
      </c>
      <c r="C6" s="76" t="str">
        <f>数据源表!C6</f>
        <v>a0315</v>
      </c>
      <c r="D6" s="76" t="str">
        <f>数据源表!D6</f>
        <v>昆山辰运精密机械有限公司</v>
      </c>
      <c r="E6" s="77">
        <f>数据源表!E6</f>
        <v>4600</v>
      </c>
      <c r="F6" s="76" t="str">
        <f>数据源表!F6</f>
        <v>02839180</v>
      </c>
      <c r="G6" s="78">
        <f>数据源表!G6</f>
        <v>43227</v>
      </c>
      <c r="H6" s="76">
        <f>数据源表!H6</f>
        <v>90</v>
      </c>
      <c r="I6" s="78">
        <v>43279</v>
      </c>
      <c r="J6" s="94">
        <f>数据源表!J6</f>
        <v>4600</v>
      </c>
      <c r="K6" s="94">
        <f t="shared" si="0"/>
        <v>3931.62</v>
      </c>
      <c r="L6" s="95">
        <f t="shared" si="1"/>
        <v>142</v>
      </c>
      <c r="M6" s="96"/>
      <c r="N6" s="96" t="e">
        <f>VLOOKUP(C6,#REF!,5,0)</f>
        <v>#REF!</v>
      </c>
      <c r="O6" s="200">
        <v>0</v>
      </c>
      <c r="P6" s="200">
        <f t="shared" si="2"/>
        <v>0</v>
      </c>
      <c r="Q6" s="76" t="e">
        <f>ROUND(VLOOKUP(V6,#REF!,7,0),2)</f>
        <v>#REF!</v>
      </c>
      <c r="R6" s="200"/>
      <c r="S6" s="203"/>
      <c r="T6" s="94"/>
      <c r="U6" s="94"/>
      <c r="V6" s="106" t="str">
        <f>数据源表!S6</f>
        <v>CYQ19</v>
      </c>
      <c r="W6" s="76" t="str">
        <f>数据源表!M6</f>
        <v>*石油制品*不锈钢切削油</v>
      </c>
      <c r="X6" s="76" t="str">
        <f>数据源表!N6</f>
        <v>DH-30A</v>
      </c>
      <c r="Y6" s="76">
        <f>数据源表!O6</f>
        <v>2</v>
      </c>
      <c r="Z6" s="76" t="str">
        <f>数据源表!P6</f>
        <v>桶</v>
      </c>
      <c r="AA6" s="76">
        <f>数据源表!Q6</f>
        <v>2300</v>
      </c>
      <c r="AB6" s="76">
        <f>数据源表!R6</f>
        <v>4600</v>
      </c>
      <c r="AC6" s="118">
        <f>数据源表!U6</f>
        <v>340</v>
      </c>
      <c r="AD6" s="118">
        <f>数据源表!T6</f>
        <v>170</v>
      </c>
      <c r="AE6" s="66" t="str">
        <f t="shared" si="3"/>
        <v xml:space="preserve">     指导价</v>
      </c>
      <c r="AF6" s="73" t="str">
        <f>数据源表!V6</f>
        <v>XOUT18020084</v>
      </c>
      <c r="AG6" s="119">
        <f>数据源表!W6</f>
        <v>43137</v>
      </c>
      <c r="AH6" s="73">
        <f>数据源表!X6</f>
        <v>0</v>
      </c>
      <c r="AI6" s="122"/>
      <c r="AJ6" s="124">
        <f>数据源表!Y6</f>
        <v>0.17</v>
      </c>
      <c r="AK6" s="53" t="e">
        <f>VLOOKUP(V6,#REF!,12,0)</f>
        <v>#REF!</v>
      </c>
    </row>
    <row r="7" spans="1:37" s="53" customFormat="1" ht="12" customHeight="1">
      <c r="A7" s="76" t="str">
        <f>数据源表!A7</f>
        <v>丁连军</v>
      </c>
      <c r="B7" s="75">
        <f>数据源表!B7</f>
        <v>43176</v>
      </c>
      <c r="C7" s="76" t="str">
        <f>数据源表!C7</f>
        <v>a0315</v>
      </c>
      <c r="D7" s="76" t="str">
        <f>数据源表!D7</f>
        <v>昆山辰运精密机械有限公司</v>
      </c>
      <c r="E7" s="77">
        <f>数据源表!E7</f>
        <v>4600</v>
      </c>
      <c r="F7" s="76" t="str">
        <f>数据源表!F7</f>
        <v>02839606</v>
      </c>
      <c r="G7" s="78">
        <f>数据源表!G7</f>
        <v>43266</v>
      </c>
      <c r="H7" s="76">
        <f>数据源表!H7</f>
        <v>90</v>
      </c>
      <c r="I7" s="78">
        <v>43279</v>
      </c>
      <c r="J7" s="94">
        <f>数据源表!J7</f>
        <v>4600</v>
      </c>
      <c r="K7" s="94">
        <f t="shared" si="0"/>
        <v>3931.62</v>
      </c>
      <c r="L7" s="95">
        <f t="shared" ref="L7:L69" si="4">I7-B7</f>
        <v>103</v>
      </c>
      <c r="M7" s="96"/>
      <c r="N7" s="96" t="e">
        <f>VLOOKUP(C7,#REF!,5,0)</f>
        <v>#REF!</v>
      </c>
      <c r="O7" s="200">
        <f t="shared" ref="O7:O15" si="5">IF(L7&lt;=60,0.05,IF(L7&lt;=120,0.04,IF(L7&lt;=150,0.02,IF(L7&lt;=180,0.01,0))))</f>
        <v>0.04</v>
      </c>
      <c r="P7" s="200">
        <f t="shared" ref="P7:P70" si="6">ROUND((K7-M7)*O7,2)</f>
        <v>157.26</v>
      </c>
      <c r="Q7" s="76" t="e">
        <f>ROUND(VLOOKUP(V7,#REF!,7,0),2)</f>
        <v>#REF!</v>
      </c>
      <c r="R7" s="200"/>
      <c r="S7" s="203"/>
      <c r="T7" s="94"/>
      <c r="U7" s="94"/>
      <c r="V7" s="106" t="str">
        <f>数据源表!S7</f>
        <v>CYQ19</v>
      </c>
      <c r="W7" s="76" t="str">
        <f>数据源表!M7</f>
        <v>*专项化学用品*不锈钢切削油</v>
      </c>
      <c r="X7" s="76" t="str">
        <f>数据源表!N7</f>
        <v>DH-30A</v>
      </c>
      <c r="Y7" s="76">
        <f>数据源表!O7</f>
        <v>2</v>
      </c>
      <c r="Z7" s="76" t="str">
        <f>数据源表!P7</f>
        <v>桶</v>
      </c>
      <c r="AA7" s="76">
        <f>数据源表!Q7</f>
        <v>2300</v>
      </c>
      <c r="AB7" s="76">
        <f>数据源表!R7</f>
        <v>4600</v>
      </c>
      <c r="AC7" s="118">
        <f>数据源表!U7</f>
        <v>340</v>
      </c>
      <c r="AD7" s="118">
        <f>数据源表!T7</f>
        <v>170</v>
      </c>
      <c r="AE7" s="66" t="str">
        <f t="shared" si="3"/>
        <v xml:space="preserve">     指导价</v>
      </c>
      <c r="AF7" s="73" t="str">
        <f>数据源表!V7</f>
        <v>XOUT18030277</v>
      </c>
      <c r="AG7" s="119">
        <f>数据源表!W7</f>
        <v>43178</v>
      </c>
      <c r="AH7" s="73">
        <f>数据源表!X7</f>
        <v>0</v>
      </c>
      <c r="AI7" s="122"/>
      <c r="AJ7" s="124">
        <f>数据源表!Y7</f>
        <v>0.17</v>
      </c>
      <c r="AK7" s="53" t="e">
        <f>VLOOKUP(V7,#REF!,12,0)</f>
        <v>#REF!</v>
      </c>
    </row>
    <row r="8" spans="1:37" s="53" customFormat="1" ht="12" customHeight="1">
      <c r="A8" s="76" t="str">
        <f>数据源表!A8</f>
        <v>丁连军</v>
      </c>
      <c r="B8" s="75">
        <f>数据源表!B8</f>
        <v>43176</v>
      </c>
      <c r="C8" s="76" t="str">
        <f>数据源表!C8</f>
        <v>a0315</v>
      </c>
      <c r="D8" s="76" t="str">
        <f>数据源表!D8</f>
        <v>昆山辰运精密机械有限公司</v>
      </c>
      <c r="E8" s="77">
        <f>数据源表!E8</f>
        <v>350</v>
      </c>
      <c r="F8" s="76" t="str">
        <f>数据源表!F8</f>
        <v>02839606</v>
      </c>
      <c r="G8" s="78">
        <f>数据源表!G8</f>
        <v>43266</v>
      </c>
      <c r="H8" s="76">
        <f>数据源表!H8</f>
        <v>90</v>
      </c>
      <c r="I8" s="78">
        <v>43279</v>
      </c>
      <c r="J8" s="94">
        <f>数据源表!J8</f>
        <v>350</v>
      </c>
      <c r="K8" s="94">
        <f t="shared" si="0"/>
        <v>299.14999999999998</v>
      </c>
      <c r="L8" s="95">
        <f t="shared" si="4"/>
        <v>103</v>
      </c>
      <c r="M8" s="96"/>
      <c r="N8" s="96" t="e">
        <f>VLOOKUP(C8,#REF!,5,0)</f>
        <v>#REF!</v>
      </c>
      <c r="O8" s="200">
        <f t="shared" si="5"/>
        <v>0.04</v>
      </c>
      <c r="P8" s="200">
        <f t="shared" si="6"/>
        <v>11.97</v>
      </c>
      <c r="Q8" s="76" t="e">
        <f>ROUND(VLOOKUP(V8,#REF!,7,0),2)</f>
        <v>#REF!</v>
      </c>
      <c r="R8" s="200"/>
      <c r="S8" s="203"/>
      <c r="T8" s="94"/>
      <c r="U8" s="94"/>
      <c r="V8" s="106" t="str">
        <f>数据源表!S8</f>
        <v>CSB15</v>
      </c>
      <c r="W8" s="76" t="str">
        <f>数据源表!M8</f>
        <v>*专项化学用品*半合成切削液</v>
      </c>
      <c r="X8" s="76" t="str">
        <f>数据源表!N8</f>
        <v>LP-3030AL</v>
      </c>
      <c r="Y8" s="76">
        <f>数据源表!O8</f>
        <v>1</v>
      </c>
      <c r="Z8" s="76" t="str">
        <f>数据源表!P8</f>
        <v>桶</v>
      </c>
      <c r="AA8" s="76">
        <f>数据源表!Q8</f>
        <v>350</v>
      </c>
      <c r="AB8" s="76">
        <f>数据源表!R8</f>
        <v>350</v>
      </c>
      <c r="AC8" s="118">
        <f>数据源表!U8</f>
        <v>17</v>
      </c>
      <c r="AD8" s="118">
        <f>数据源表!T8</f>
        <v>17</v>
      </c>
      <c r="AE8" s="66" t="str">
        <f t="shared" si="3"/>
        <v>指导价+Y4*30</v>
      </c>
      <c r="AF8" s="73" t="str">
        <f>数据源表!V8</f>
        <v>XOUT18030277</v>
      </c>
      <c r="AG8" s="119">
        <f>数据源表!W8</f>
        <v>43178</v>
      </c>
      <c r="AH8" s="73">
        <f>数据源表!X8</f>
        <v>0</v>
      </c>
      <c r="AI8" s="122"/>
      <c r="AJ8" s="124">
        <f>数据源表!Y8</f>
        <v>0.17</v>
      </c>
      <c r="AK8" s="53" t="e">
        <f>VLOOKUP(V8,#REF!,12,0)</f>
        <v>#REF!</v>
      </c>
    </row>
    <row r="9" spans="1:37" s="53" customFormat="1" ht="12" customHeight="1">
      <c r="A9" s="76" t="str">
        <f>数据源表!A9</f>
        <v>丁连军</v>
      </c>
      <c r="B9" s="75">
        <f>数据源表!B9</f>
        <v>43123</v>
      </c>
      <c r="C9" s="76" t="str">
        <f>数据源表!C9</f>
        <v>a0390</v>
      </c>
      <c r="D9" s="76" t="str">
        <f>数据源表!D9</f>
        <v>苏州市恒东机械有限公司</v>
      </c>
      <c r="E9" s="77">
        <f>数据源表!E9</f>
        <v>7200</v>
      </c>
      <c r="F9" s="76" t="str">
        <f>数据源表!F9</f>
        <v>28120526</v>
      </c>
      <c r="G9" s="78">
        <f>数据源表!G9</f>
        <v>43213</v>
      </c>
      <c r="H9" s="76">
        <f>数据源表!H9</f>
        <v>90</v>
      </c>
      <c r="I9" s="78">
        <v>43264</v>
      </c>
      <c r="J9" s="94">
        <f>数据源表!J9</f>
        <v>7200</v>
      </c>
      <c r="K9" s="94">
        <f t="shared" si="0"/>
        <v>6153.85</v>
      </c>
      <c r="L9" s="95">
        <f t="shared" si="4"/>
        <v>141</v>
      </c>
      <c r="M9" s="96">
        <f>200/1.17</f>
        <v>170.94017094017096</v>
      </c>
      <c r="N9" s="96" t="e">
        <f>VLOOKUP(C9,#REF!,5,0)</f>
        <v>#REF!</v>
      </c>
      <c r="O9" s="76">
        <f t="shared" si="5"/>
        <v>0.02</v>
      </c>
      <c r="P9" s="76">
        <f t="shared" si="6"/>
        <v>119.66</v>
      </c>
      <c r="Q9" s="76" t="e">
        <f>ROUND(VLOOKUP(V9,#REF!,7,0),2)</f>
        <v>#REF!</v>
      </c>
      <c r="R9" s="76" t="e">
        <f>ROUND(IF(AE9="指导价+Y4*30",AC9*Q9+Y9*30,AC9*Q9),2)</f>
        <v>#REF!</v>
      </c>
      <c r="S9" s="94" t="e">
        <f>ROUND(IF(F9="未税",J9-M9-R9,J9/(1+AJ9)-M9-R9),2)</f>
        <v>#REF!</v>
      </c>
      <c r="T9" s="94"/>
      <c r="U9" s="94"/>
      <c r="V9" s="106" t="str">
        <f>数据源表!S9</f>
        <v>CYQ19</v>
      </c>
      <c r="W9" s="76" t="str">
        <f>数据源表!M9</f>
        <v>*石油制品*不锈钢切削油</v>
      </c>
      <c r="X9" s="76" t="str">
        <f>数据源表!N9</f>
        <v>DH-30A</v>
      </c>
      <c r="Y9" s="76">
        <f>数据源表!O9</f>
        <v>3</v>
      </c>
      <c r="Z9" s="76" t="str">
        <f>数据源表!P9</f>
        <v>桶</v>
      </c>
      <c r="AA9" s="76">
        <f>数据源表!Q9</f>
        <v>2400</v>
      </c>
      <c r="AB9" s="76">
        <f>数据源表!R9</f>
        <v>7200</v>
      </c>
      <c r="AC9" s="118">
        <f>数据源表!U9</f>
        <v>510</v>
      </c>
      <c r="AD9" s="118">
        <f>数据源表!T9</f>
        <v>170</v>
      </c>
      <c r="AE9" s="66" t="str">
        <f t="shared" si="3"/>
        <v xml:space="preserve">     指导价</v>
      </c>
      <c r="AF9" s="73" t="str">
        <f>数据源表!V9</f>
        <v>XOUT18010411</v>
      </c>
      <c r="AG9" s="119">
        <f>数据源表!W9</f>
        <v>43123</v>
      </c>
      <c r="AH9" s="73">
        <f>数据源表!X9</f>
        <v>0</v>
      </c>
      <c r="AI9" s="122"/>
      <c r="AJ9" s="124">
        <f>数据源表!Y9</f>
        <v>0.17</v>
      </c>
      <c r="AK9" s="53" t="e">
        <f>VLOOKUP(V9,#REF!,12,0)</f>
        <v>#REF!</v>
      </c>
    </row>
    <row r="10" spans="1:37" s="53" customFormat="1" ht="12" customHeight="1">
      <c r="A10" s="76" t="str">
        <f>数据源表!A10</f>
        <v>丁连军</v>
      </c>
      <c r="B10" s="75">
        <f>数据源表!B10</f>
        <v>43235</v>
      </c>
      <c r="C10" s="76" t="str">
        <f>数据源表!C10</f>
        <v>a0401</v>
      </c>
      <c r="D10" s="76" t="str">
        <f>数据源表!D10</f>
        <v>苏州誉华机械有限公司</v>
      </c>
      <c r="E10" s="77">
        <f>数据源表!E10</f>
        <v>3371</v>
      </c>
      <c r="F10" s="76" t="str">
        <f>数据源表!F10</f>
        <v>27754518</v>
      </c>
      <c r="G10" s="78">
        <f>数据源表!G10</f>
        <v>43235</v>
      </c>
      <c r="H10" s="76" t="str">
        <f>数据源表!H10</f>
        <v>款到发货</v>
      </c>
      <c r="I10" s="78">
        <v>43276</v>
      </c>
      <c r="J10" s="94">
        <f>数据源表!J10</f>
        <v>3371</v>
      </c>
      <c r="K10" s="94">
        <f t="shared" si="0"/>
        <v>2906.03</v>
      </c>
      <c r="L10" s="95">
        <f t="shared" si="4"/>
        <v>41</v>
      </c>
      <c r="M10" s="96"/>
      <c r="N10" s="96" t="e">
        <f>VLOOKUP(C10,#REF!,5,0)</f>
        <v>#REF!</v>
      </c>
      <c r="O10" s="76">
        <f t="shared" si="5"/>
        <v>0.05</v>
      </c>
      <c r="P10" s="76">
        <f t="shared" si="6"/>
        <v>145.30000000000001</v>
      </c>
      <c r="Q10" s="76" t="e">
        <f>ROUND(VLOOKUP(V10,#REF!,7,0),2)</f>
        <v>#REF!</v>
      </c>
      <c r="R10" s="76" t="e">
        <f>ROUND(IF(AE10="指导价+Y4*30",AC10*Q10+Y10*30,AC10*Q10),2)</f>
        <v>#REF!</v>
      </c>
      <c r="S10" s="94" t="e">
        <f>ROUND(IF(F10="未税",J10-M10-R10,J10/1.17-M10-R10),2)</f>
        <v>#REF!</v>
      </c>
      <c r="T10" s="94"/>
      <c r="U10" s="94"/>
      <c r="V10" s="106" t="str">
        <f>数据源表!S10</f>
        <v>CSR09</v>
      </c>
      <c r="W10" s="76" t="str">
        <f>数据源表!M10</f>
        <v>*化学试剂助剂*乳化冷却液</v>
      </c>
      <c r="X10" s="76" t="str">
        <f>数据源表!N10</f>
        <v>JH-105</v>
      </c>
      <c r="Y10" s="76">
        <f>数据源表!O10</f>
        <v>1</v>
      </c>
      <c r="Z10" s="76" t="str">
        <f>数据源表!P10</f>
        <v>桶</v>
      </c>
      <c r="AA10" s="76">
        <f>数据源表!Q10</f>
        <v>3371</v>
      </c>
      <c r="AB10" s="76">
        <f>数据源表!R10</f>
        <v>3371</v>
      </c>
      <c r="AC10" s="118">
        <f>数据源表!U10</f>
        <v>170</v>
      </c>
      <c r="AD10" s="118">
        <f>数据源表!T10</f>
        <v>170</v>
      </c>
      <c r="AE10" s="66" t="str">
        <f t="shared" si="3"/>
        <v xml:space="preserve">     指导价</v>
      </c>
      <c r="AF10" s="73" t="str">
        <f>数据源表!V10</f>
        <v>XOUT18050242</v>
      </c>
      <c r="AG10" s="119">
        <f>数据源表!W10</f>
        <v>43235</v>
      </c>
      <c r="AH10" s="73">
        <f>数据源表!X10</f>
        <v>0</v>
      </c>
      <c r="AI10" s="122"/>
      <c r="AJ10" s="124">
        <f>数据源表!Y10</f>
        <v>0.16000178938276599</v>
      </c>
      <c r="AK10" s="53" t="e">
        <f>VLOOKUP(V10,#REF!,12,0)</f>
        <v>#REF!</v>
      </c>
    </row>
    <row r="11" spans="1:37" s="53" customFormat="1" ht="12" customHeight="1">
      <c r="A11" s="76" t="str">
        <f>数据源表!A11</f>
        <v>丁连军</v>
      </c>
      <c r="B11" s="75">
        <f>数据源表!B11</f>
        <v>43060</v>
      </c>
      <c r="C11" s="76" t="str">
        <f>数据源表!C11</f>
        <v>a0409</v>
      </c>
      <c r="D11" s="76" t="str">
        <f>数据源表!D11</f>
        <v>苏州诚镓精密制造有限公司</v>
      </c>
      <c r="E11" s="77">
        <f>数据源表!E11</f>
        <v>28384</v>
      </c>
      <c r="F11" s="76" t="str">
        <f>数据源表!F11</f>
        <v>26629462</v>
      </c>
      <c r="G11" s="78">
        <f>数据源表!G11</f>
        <v>43150</v>
      </c>
      <c r="H11" s="76">
        <f>数据源表!H11</f>
        <v>90</v>
      </c>
      <c r="I11" s="78">
        <v>43276</v>
      </c>
      <c r="J11" s="94">
        <f>数据源表!J11</f>
        <v>28384</v>
      </c>
      <c r="K11" s="94">
        <f t="shared" si="0"/>
        <v>24259.83</v>
      </c>
      <c r="L11" s="95">
        <f t="shared" si="4"/>
        <v>216</v>
      </c>
      <c r="M11" s="96"/>
      <c r="N11" s="96" t="e">
        <f>VLOOKUP(C11,#REF!,5,0)</f>
        <v>#REF!</v>
      </c>
      <c r="O11" s="200">
        <f t="shared" si="5"/>
        <v>0</v>
      </c>
      <c r="P11" s="200">
        <f t="shared" si="6"/>
        <v>0</v>
      </c>
      <c r="Q11" s="76" t="e">
        <f>ROUND(VLOOKUP(V11,#REF!,7,0),2)</f>
        <v>#REF!</v>
      </c>
      <c r="R11" s="200"/>
      <c r="S11" s="203"/>
      <c r="T11" s="94"/>
      <c r="U11" s="94"/>
      <c r="V11" s="106" t="str">
        <f>数据源表!S11</f>
        <v>CSR24</v>
      </c>
      <c r="W11" s="76" t="str">
        <f>数据源表!M11</f>
        <v>镁铝合金加工液</v>
      </c>
      <c r="X11" s="76" t="str">
        <f>数据源表!N11</f>
        <v>ZM-3080</v>
      </c>
      <c r="Y11" s="76">
        <f>数据源表!O11</f>
        <v>8</v>
      </c>
      <c r="Z11" s="76" t="str">
        <f>数据源表!P11</f>
        <v>桶</v>
      </c>
      <c r="AA11" s="76">
        <f>数据源表!Q11</f>
        <v>3548</v>
      </c>
      <c r="AB11" s="76">
        <f>数据源表!R11</f>
        <v>28384</v>
      </c>
      <c r="AC11" s="118">
        <f>数据源表!U11</f>
        <v>1360</v>
      </c>
      <c r="AD11" s="118">
        <f>数据源表!T11</f>
        <v>170</v>
      </c>
      <c r="AE11" s="66" t="str">
        <f t="shared" si="3"/>
        <v xml:space="preserve">     指导价</v>
      </c>
      <c r="AF11" s="73" t="str">
        <f>数据源表!V11</f>
        <v>XOUT17100268</v>
      </c>
      <c r="AG11" s="119">
        <f>数据源表!W11</f>
        <v>43028</v>
      </c>
      <c r="AH11" s="73">
        <f>数据源表!X11</f>
        <v>0</v>
      </c>
      <c r="AI11" s="122"/>
      <c r="AJ11" s="124">
        <f>数据源表!Y11</f>
        <v>0.17</v>
      </c>
      <c r="AK11" s="53" t="e">
        <f>VLOOKUP(V11,#REF!,12,0)</f>
        <v>#REF!</v>
      </c>
    </row>
    <row r="12" spans="1:37" s="53" customFormat="1" ht="12" customHeight="1">
      <c r="A12" s="76" t="str">
        <f>数据源表!A12</f>
        <v>丁连军</v>
      </c>
      <c r="B12" s="75">
        <f>数据源表!B12</f>
        <v>43060</v>
      </c>
      <c r="C12" s="76" t="str">
        <f>数据源表!C12</f>
        <v>a0409</v>
      </c>
      <c r="D12" s="76" t="str">
        <f>数据源表!D12</f>
        <v>苏州诚镓精密制造有限公司</v>
      </c>
      <c r="E12" s="77">
        <f>数据源表!E12</f>
        <v>8400</v>
      </c>
      <c r="F12" s="76" t="str">
        <f>数据源表!F12</f>
        <v>26629462</v>
      </c>
      <c r="G12" s="78">
        <f>数据源表!G12</f>
        <v>43150</v>
      </c>
      <c r="H12" s="76">
        <f>数据源表!H12</f>
        <v>90</v>
      </c>
      <c r="I12" s="78">
        <v>43276</v>
      </c>
      <c r="J12" s="94">
        <f>数据源表!J12</f>
        <v>8400</v>
      </c>
      <c r="K12" s="94">
        <f t="shared" si="0"/>
        <v>7179.49</v>
      </c>
      <c r="L12" s="95">
        <f t="shared" si="4"/>
        <v>216</v>
      </c>
      <c r="M12" s="96"/>
      <c r="N12" s="96" t="e">
        <f>VLOOKUP(C12,#REF!,5,0)</f>
        <v>#REF!</v>
      </c>
      <c r="O12" s="200">
        <f t="shared" si="5"/>
        <v>0</v>
      </c>
      <c r="P12" s="200">
        <f t="shared" si="6"/>
        <v>0</v>
      </c>
      <c r="Q12" s="76" t="e">
        <f>ROUND(VLOOKUP(V12,#REF!,7,0),2)</f>
        <v>#REF!</v>
      </c>
      <c r="R12" s="200"/>
      <c r="S12" s="203"/>
      <c r="T12" s="94"/>
      <c r="U12" s="94"/>
      <c r="V12" s="106" t="str">
        <f>数据源表!S12</f>
        <v>CSQ30</v>
      </c>
      <c r="W12" s="76" t="str">
        <f>数据源表!M12</f>
        <v>全合成铝加工液</v>
      </c>
      <c r="X12" s="76" t="str">
        <f>数据源表!N12</f>
        <v>SH-807RT</v>
      </c>
      <c r="Y12" s="76">
        <f>数据源表!O12</f>
        <v>2</v>
      </c>
      <c r="Z12" s="76" t="str">
        <f>数据源表!P12</f>
        <v>桶</v>
      </c>
      <c r="AA12" s="76">
        <f>数据源表!Q12</f>
        <v>4200</v>
      </c>
      <c r="AB12" s="76">
        <f>数据源表!R12</f>
        <v>8400</v>
      </c>
      <c r="AC12" s="118">
        <f>数据源表!U12</f>
        <v>360</v>
      </c>
      <c r="AD12" s="118">
        <f>数据源表!T12</f>
        <v>180</v>
      </c>
      <c r="AE12" s="66" t="str">
        <f t="shared" si="3"/>
        <v xml:space="preserve">     指导价</v>
      </c>
      <c r="AF12" s="73" t="str">
        <f>数据源表!V12</f>
        <v>XOUT17100413</v>
      </c>
      <c r="AG12" s="119">
        <f>数据源表!W12</f>
        <v>43036</v>
      </c>
      <c r="AH12" s="73">
        <f>数据源表!X12</f>
        <v>0</v>
      </c>
      <c r="AI12" s="122"/>
      <c r="AJ12" s="124">
        <f>数据源表!Y12</f>
        <v>0.17</v>
      </c>
      <c r="AK12" s="53" t="e">
        <f>VLOOKUP(V12,#REF!,12,0)</f>
        <v>#REF!</v>
      </c>
    </row>
    <row r="13" spans="1:37" s="53" customFormat="1" ht="12" customHeight="1">
      <c r="A13" s="76" t="str">
        <f>数据源表!A13</f>
        <v>丁连军</v>
      </c>
      <c r="B13" s="75">
        <f>数据源表!B13</f>
        <v>43060</v>
      </c>
      <c r="C13" s="76" t="str">
        <f>数据源表!C13</f>
        <v>a0409</v>
      </c>
      <c r="D13" s="76" t="str">
        <f>数据源表!D13</f>
        <v>苏州诚镓精密制造有限公司</v>
      </c>
      <c r="E13" s="77">
        <f>数据源表!E13</f>
        <v>35480</v>
      </c>
      <c r="F13" s="76" t="str">
        <f>数据源表!F13</f>
        <v>26629462</v>
      </c>
      <c r="G13" s="78">
        <f>数据源表!G13</f>
        <v>43150</v>
      </c>
      <c r="H13" s="76">
        <f>数据源表!H13</f>
        <v>90</v>
      </c>
      <c r="I13" s="78">
        <v>43276</v>
      </c>
      <c r="J13" s="94">
        <f>数据源表!J13</f>
        <v>35480</v>
      </c>
      <c r="K13" s="94">
        <f t="shared" si="0"/>
        <v>30324.79</v>
      </c>
      <c r="L13" s="95">
        <f t="shared" si="4"/>
        <v>216</v>
      </c>
      <c r="M13" s="96"/>
      <c r="N13" s="96" t="e">
        <f>VLOOKUP(C13,#REF!,5,0)</f>
        <v>#REF!</v>
      </c>
      <c r="O13" s="76">
        <f t="shared" si="5"/>
        <v>0</v>
      </c>
      <c r="P13" s="76">
        <f t="shared" si="6"/>
        <v>0</v>
      </c>
      <c r="Q13" s="76" t="e">
        <f>ROUND(VLOOKUP(V13,#REF!,7,0),2)</f>
        <v>#REF!</v>
      </c>
      <c r="R13" s="76" t="e">
        <f>ROUND(IF(AE13="指导价+Y4*30",AC13*Q13+Y13*30,AC13*Q13),2)</f>
        <v>#REF!</v>
      </c>
      <c r="S13" s="94" t="e">
        <f>ROUND(IF(F13="未税",J13-M13-R13,J13/(1+AJ9)-M13-R13),2)</f>
        <v>#REF!</v>
      </c>
      <c r="T13" s="94"/>
      <c r="U13" s="94"/>
      <c r="V13" s="106" t="str">
        <f>数据源表!S13</f>
        <v>CSR24</v>
      </c>
      <c r="W13" s="76" t="str">
        <f>数据源表!M13</f>
        <v>镁铝合金加工液</v>
      </c>
      <c r="X13" s="76" t="str">
        <f>数据源表!N13</f>
        <v>ZM-3080</v>
      </c>
      <c r="Y13" s="76">
        <f>数据源表!O13</f>
        <v>10</v>
      </c>
      <c r="Z13" s="76" t="str">
        <f>数据源表!P13</f>
        <v>桶</v>
      </c>
      <c r="AA13" s="76">
        <f>数据源表!Q13</f>
        <v>3548</v>
      </c>
      <c r="AB13" s="76">
        <f>数据源表!R13</f>
        <v>35480</v>
      </c>
      <c r="AC13" s="118">
        <f>数据源表!U13</f>
        <v>1700</v>
      </c>
      <c r="AD13" s="118">
        <f>数据源表!T13</f>
        <v>170</v>
      </c>
      <c r="AE13" s="66" t="str">
        <f t="shared" si="3"/>
        <v xml:space="preserve">     指导价</v>
      </c>
      <c r="AF13" s="73" t="str">
        <f>数据源表!V13</f>
        <v>XOUT17110306</v>
      </c>
      <c r="AG13" s="119">
        <f>数据源表!W13</f>
        <v>43054</v>
      </c>
      <c r="AH13" s="73">
        <f>数据源表!X13</f>
        <v>0</v>
      </c>
      <c r="AI13" s="122"/>
      <c r="AJ13" s="124">
        <f>数据源表!Y13</f>
        <v>0.17</v>
      </c>
      <c r="AK13" s="53" t="e">
        <f>VLOOKUP(V13,#REF!,12,0)</f>
        <v>#REF!</v>
      </c>
    </row>
    <row r="14" spans="1:37" s="53" customFormat="1" ht="12" customHeight="1">
      <c r="A14" s="76" t="str">
        <f>数据源表!A14</f>
        <v>丁连军</v>
      </c>
      <c r="B14" s="75">
        <f>数据源表!B14</f>
        <v>43089</v>
      </c>
      <c r="C14" s="76" t="str">
        <f>数据源表!C14</f>
        <v>a0409</v>
      </c>
      <c r="D14" s="76" t="str">
        <f>数据源表!D14</f>
        <v>苏州诚镓精密制造有限公司</v>
      </c>
      <c r="E14" s="77">
        <f>数据源表!E14</f>
        <v>35480</v>
      </c>
      <c r="F14" s="76" t="str">
        <f>数据源表!F14</f>
        <v>09926734</v>
      </c>
      <c r="G14" s="78">
        <f>数据源表!G14</f>
        <v>43179</v>
      </c>
      <c r="H14" s="76">
        <f>数据源表!H14</f>
        <v>90</v>
      </c>
      <c r="I14" s="78">
        <v>43276</v>
      </c>
      <c r="J14" s="94">
        <f>数据源表!J14</f>
        <v>35480</v>
      </c>
      <c r="K14" s="94">
        <f t="shared" si="0"/>
        <v>30324.79</v>
      </c>
      <c r="L14" s="95">
        <f t="shared" si="4"/>
        <v>187</v>
      </c>
      <c r="M14" s="96"/>
      <c r="N14" s="96" t="e">
        <f>VLOOKUP(C14,#REF!,5,0)</f>
        <v>#REF!</v>
      </c>
      <c r="O14" s="76">
        <f t="shared" si="5"/>
        <v>0</v>
      </c>
      <c r="P14" s="76">
        <f t="shared" si="6"/>
        <v>0</v>
      </c>
      <c r="Q14" s="76" t="e">
        <f>ROUND(VLOOKUP(V14,#REF!,7,0),2)</f>
        <v>#REF!</v>
      </c>
      <c r="R14" s="76" t="e">
        <f>ROUND(IF(AE14="指导价+Y4*30",AC14*Q14+Y14*30,AC14*Q14),2)</f>
        <v>#REF!</v>
      </c>
      <c r="S14" s="94" t="e">
        <f>ROUND(IF(F14="未税",J14-M14-R14,J14/1.17-M14-R14),2)</f>
        <v>#REF!</v>
      </c>
      <c r="T14" s="94"/>
      <c r="U14" s="94"/>
      <c r="V14" s="106" t="str">
        <f>数据源表!S14</f>
        <v>CSR24</v>
      </c>
      <c r="W14" s="76" t="str">
        <f>数据源表!M14</f>
        <v>镁铝合金加工液</v>
      </c>
      <c r="X14" s="76" t="str">
        <f>数据源表!N14</f>
        <v>ZM-3080</v>
      </c>
      <c r="Y14" s="76">
        <f>数据源表!O14</f>
        <v>10</v>
      </c>
      <c r="Z14" s="76" t="str">
        <f>数据源表!P14</f>
        <v>桶</v>
      </c>
      <c r="AA14" s="76">
        <f>数据源表!Q14</f>
        <v>3548</v>
      </c>
      <c r="AB14" s="76">
        <f>数据源表!R14</f>
        <v>35480</v>
      </c>
      <c r="AC14" s="118">
        <f>数据源表!U14</f>
        <v>1700</v>
      </c>
      <c r="AD14" s="118">
        <f>数据源表!T14</f>
        <v>170</v>
      </c>
      <c r="AE14" s="66" t="str">
        <f t="shared" si="3"/>
        <v xml:space="preserve">     指导价</v>
      </c>
      <c r="AF14" s="73" t="str">
        <f>数据源表!V14</f>
        <v>XOUT17120026</v>
      </c>
      <c r="AG14" s="119">
        <f>数据源表!W14</f>
        <v>43073</v>
      </c>
      <c r="AH14" s="73">
        <f>数据源表!X14</f>
        <v>0</v>
      </c>
      <c r="AI14" s="122"/>
      <c r="AJ14" s="124">
        <f>数据源表!Y14</f>
        <v>0.17</v>
      </c>
      <c r="AK14" s="53" t="e">
        <f>VLOOKUP(V14,#REF!,12,0)</f>
        <v>#REF!</v>
      </c>
    </row>
    <row r="15" spans="1:37" s="53" customFormat="1" ht="12" customHeight="1">
      <c r="A15" s="76" t="str">
        <f>数据源表!A15</f>
        <v>丁连军</v>
      </c>
      <c r="B15" s="75">
        <f>数据源表!B15</f>
        <v>43089</v>
      </c>
      <c r="C15" s="76" t="str">
        <f>数据源表!C15</f>
        <v>a0409</v>
      </c>
      <c r="D15" s="76" t="str">
        <f>数据源表!D15</f>
        <v>苏州诚镓精密制造有限公司</v>
      </c>
      <c r="E15" s="77">
        <f>数据源表!E15</f>
        <v>3000</v>
      </c>
      <c r="F15" s="76" t="str">
        <f>数据源表!F15</f>
        <v>09926734</v>
      </c>
      <c r="G15" s="78">
        <f>数据源表!G15</f>
        <v>43179</v>
      </c>
      <c r="H15" s="76">
        <f>数据源表!H15</f>
        <v>90</v>
      </c>
      <c r="I15" s="78">
        <v>43276</v>
      </c>
      <c r="J15" s="94">
        <f>数据源表!J15</f>
        <v>3000</v>
      </c>
      <c r="K15" s="94">
        <f t="shared" si="0"/>
        <v>2564.1</v>
      </c>
      <c r="L15" s="95">
        <f t="shared" si="4"/>
        <v>187</v>
      </c>
      <c r="M15" s="96"/>
      <c r="N15" s="96" t="e">
        <f>VLOOKUP(C15,#REF!,5,0)</f>
        <v>#REF!</v>
      </c>
      <c r="O15" s="76">
        <f t="shared" si="5"/>
        <v>0</v>
      </c>
      <c r="P15" s="76">
        <f t="shared" si="6"/>
        <v>0</v>
      </c>
      <c r="Q15" s="76" t="e">
        <f>ROUND(VLOOKUP(V15,#REF!,7,0),2)</f>
        <v>#REF!</v>
      </c>
      <c r="R15" s="76" t="e">
        <f>ROUND(IF(AE15="指导价+Y4*30",AC15*Q15+Y15*30,AC15*Q15),2)</f>
        <v>#REF!</v>
      </c>
      <c r="S15" s="94" t="e">
        <f>ROUND(IF(F15="未税",J15-M15-R15,J15/1.17-M15-R15),2)</f>
        <v>#REF!</v>
      </c>
      <c r="T15" s="94"/>
      <c r="U15" s="94"/>
      <c r="V15" s="106" t="str">
        <f>数据源表!S15</f>
        <v>CYP06</v>
      </c>
      <c r="W15" s="76" t="str">
        <f>数据源表!M15</f>
        <v>铝缓蚀剂</v>
      </c>
      <c r="X15" s="76" t="str">
        <f>数据源表!N15</f>
        <v/>
      </c>
      <c r="Y15" s="76">
        <f>数据源表!O15</f>
        <v>5</v>
      </c>
      <c r="Z15" s="76" t="str">
        <f>数据源表!P15</f>
        <v>桶</v>
      </c>
      <c r="AA15" s="76">
        <f>数据源表!Q15</f>
        <v>600</v>
      </c>
      <c r="AB15" s="76">
        <f>数据源表!R15</f>
        <v>3000</v>
      </c>
      <c r="AC15" s="118">
        <f>数据源表!U15</f>
        <v>100</v>
      </c>
      <c r="AD15" s="118">
        <f>数据源表!T15</f>
        <v>20</v>
      </c>
      <c r="AE15" s="66" t="str">
        <f t="shared" si="3"/>
        <v>指导价+Y4*30</v>
      </c>
      <c r="AF15" s="73" t="str">
        <f>数据源表!V15</f>
        <v>XOUT17120240</v>
      </c>
      <c r="AG15" s="119">
        <f>数据源表!W15</f>
        <v>43082</v>
      </c>
      <c r="AH15" s="73">
        <f>数据源表!X15</f>
        <v>0</v>
      </c>
      <c r="AI15" s="122"/>
      <c r="AJ15" s="124">
        <f>数据源表!Y15</f>
        <v>0.17</v>
      </c>
      <c r="AK15" s="53" t="e">
        <f>VLOOKUP(V15,#REF!,12,0)</f>
        <v>#REF!</v>
      </c>
    </row>
    <row r="16" spans="1:37" s="53" customFormat="1" ht="12" customHeight="1">
      <c r="A16" s="76" t="str">
        <f>数据源表!A16</f>
        <v>丁连军</v>
      </c>
      <c r="B16" s="75">
        <f>数据源表!B16</f>
        <v>43089</v>
      </c>
      <c r="C16" s="76" t="str">
        <f>数据源表!C16</f>
        <v>a0409</v>
      </c>
      <c r="D16" s="76" t="str">
        <f>数据源表!D16</f>
        <v>苏州诚镓精密制造有限公司</v>
      </c>
      <c r="E16" s="77">
        <f>数据源表!E16</f>
        <v>2400</v>
      </c>
      <c r="F16" s="76" t="str">
        <f>数据源表!F16</f>
        <v>09926734</v>
      </c>
      <c r="G16" s="78">
        <f>数据源表!G16</f>
        <v>43179</v>
      </c>
      <c r="H16" s="76">
        <f>数据源表!H16</f>
        <v>90</v>
      </c>
      <c r="I16" s="78">
        <v>43259</v>
      </c>
      <c r="J16" s="94">
        <f>数据源表!J16</f>
        <v>2400</v>
      </c>
      <c r="K16" s="94">
        <f t="shared" si="0"/>
        <v>2051.2800000000002</v>
      </c>
      <c r="L16" s="95">
        <f t="shared" si="4"/>
        <v>170</v>
      </c>
      <c r="M16" s="96"/>
      <c r="N16" s="96" t="e">
        <f>VLOOKUP(C16,#REF!,5,0)</f>
        <v>#REF!</v>
      </c>
      <c r="O16" s="76">
        <v>0.01</v>
      </c>
      <c r="P16" s="76">
        <f t="shared" si="6"/>
        <v>20.51</v>
      </c>
      <c r="Q16" s="76" t="e">
        <f>ROUND(VLOOKUP(V16,#REF!,7,0),2)</f>
        <v>#REF!</v>
      </c>
      <c r="R16" s="76"/>
      <c r="S16" s="94"/>
      <c r="T16" s="94"/>
      <c r="U16" s="94"/>
      <c r="V16" s="106" t="str">
        <f>数据源表!S16</f>
        <v>CYP06</v>
      </c>
      <c r="W16" s="76" t="str">
        <f>数据源表!M16</f>
        <v>铝缓蚀剂</v>
      </c>
      <c r="X16" s="76" t="str">
        <f>数据源表!N16</f>
        <v/>
      </c>
      <c r="Y16" s="76">
        <f>数据源表!O16</f>
        <v>4</v>
      </c>
      <c r="Z16" s="76" t="str">
        <f>数据源表!P16</f>
        <v>桶</v>
      </c>
      <c r="AA16" s="76">
        <f>数据源表!Q16</f>
        <v>600</v>
      </c>
      <c r="AB16" s="76">
        <f>数据源表!R16</f>
        <v>2400</v>
      </c>
      <c r="AC16" s="118">
        <f>数据源表!U16</f>
        <v>80</v>
      </c>
      <c r="AD16" s="118">
        <f>数据源表!T16</f>
        <v>20</v>
      </c>
      <c r="AE16" s="66" t="str">
        <f t="shared" si="3"/>
        <v>指导价+Y4*30</v>
      </c>
      <c r="AF16" s="73" t="str">
        <f>数据源表!V16</f>
        <v>XOUT17120317</v>
      </c>
      <c r="AG16" s="119">
        <f>数据源表!W16</f>
        <v>43085</v>
      </c>
      <c r="AH16" s="73">
        <f>数据源表!X16</f>
        <v>0</v>
      </c>
      <c r="AI16" s="122"/>
      <c r="AJ16" s="124">
        <f>数据源表!Y16</f>
        <v>0.17</v>
      </c>
      <c r="AK16" s="53" t="e">
        <f>VLOOKUP(V16,#REF!,12,0)</f>
        <v>#REF!</v>
      </c>
    </row>
    <row r="17" spans="1:37" s="53" customFormat="1" ht="12" customHeight="1">
      <c r="A17" s="76" t="str">
        <f>数据源表!A17</f>
        <v>丁连军</v>
      </c>
      <c r="B17" s="75">
        <f>数据源表!B17</f>
        <v>43089</v>
      </c>
      <c r="C17" s="76" t="str">
        <f>数据源表!C17</f>
        <v>a0409</v>
      </c>
      <c r="D17" s="76" t="str">
        <f>数据源表!D17</f>
        <v>苏州诚镓精密制造有限公司</v>
      </c>
      <c r="E17" s="77">
        <f>数据源表!E17</f>
        <v>8400</v>
      </c>
      <c r="F17" s="76" t="str">
        <f>数据源表!F17</f>
        <v>09926734</v>
      </c>
      <c r="G17" s="78">
        <f>数据源表!G17</f>
        <v>43179</v>
      </c>
      <c r="H17" s="76">
        <f>数据源表!H17</f>
        <v>90</v>
      </c>
      <c r="I17" s="78">
        <v>43259</v>
      </c>
      <c r="J17" s="94">
        <f>数据源表!J17</f>
        <v>8400</v>
      </c>
      <c r="K17" s="94">
        <f t="shared" si="0"/>
        <v>7179.49</v>
      </c>
      <c r="L17" s="95">
        <f t="shared" si="4"/>
        <v>170</v>
      </c>
      <c r="M17" s="96"/>
      <c r="N17" s="96" t="e">
        <f>VLOOKUP(C17,#REF!,5,0)</f>
        <v>#REF!</v>
      </c>
      <c r="O17" s="76">
        <v>0.01</v>
      </c>
      <c r="P17" s="76">
        <f t="shared" si="6"/>
        <v>71.790000000000006</v>
      </c>
      <c r="Q17" s="76" t="e">
        <f>ROUND(VLOOKUP(V17,#REF!,7,0),2)</f>
        <v>#REF!</v>
      </c>
      <c r="R17" s="76"/>
      <c r="S17" s="94"/>
      <c r="T17" s="94"/>
      <c r="U17" s="94"/>
      <c r="V17" s="106" t="str">
        <f>数据源表!S17</f>
        <v>CSQ30</v>
      </c>
      <c r="W17" s="76" t="str">
        <f>数据源表!M17</f>
        <v>全合成铝加工液</v>
      </c>
      <c r="X17" s="76" t="str">
        <f>数据源表!N17</f>
        <v>SH-807RT</v>
      </c>
      <c r="Y17" s="76">
        <f>数据源表!O17</f>
        <v>2</v>
      </c>
      <c r="Z17" s="76" t="str">
        <f>数据源表!P17</f>
        <v>桶</v>
      </c>
      <c r="AA17" s="76">
        <f>数据源表!Q17</f>
        <v>4200</v>
      </c>
      <c r="AB17" s="76">
        <f>数据源表!R17</f>
        <v>8400</v>
      </c>
      <c r="AC17" s="118">
        <f>数据源表!U17</f>
        <v>360</v>
      </c>
      <c r="AD17" s="118">
        <f>数据源表!T17</f>
        <v>180</v>
      </c>
      <c r="AE17" s="66" t="str">
        <f t="shared" si="3"/>
        <v xml:space="preserve">     指导价</v>
      </c>
      <c r="AF17" s="73" t="str">
        <f>数据源表!V17</f>
        <v>XOUT17120357</v>
      </c>
      <c r="AG17" s="119">
        <f>数据源表!W17</f>
        <v>43088</v>
      </c>
      <c r="AH17" s="73">
        <f>数据源表!X17</f>
        <v>0</v>
      </c>
      <c r="AI17" s="122"/>
      <c r="AJ17" s="124">
        <f>数据源表!Y17</f>
        <v>0.17</v>
      </c>
      <c r="AK17" s="53" t="e">
        <f>VLOOKUP(V17,#REF!,12,0)</f>
        <v>#REF!</v>
      </c>
    </row>
    <row r="18" spans="1:37" s="53" customFormat="1" ht="12" customHeight="1">
      <c r="A18" s="76" t="str">
        <f>数据源表!A18</f>
        <v>丁连军</v>
      </c>
      <c r="B18" s="75">
        <f>数据源表!B18</f>
        <v>43123</v>
      </c>
      <c r="C18" s="76" t="str">
        <f>数据源表!C18</f>
        <v>a0409</v>
      </c>
      <c r="D18" s="76" t="str">
        <f>数据源表!D18</f>
        <v>苏州诚镓精密制造有限公司</v>
      </c>
      <c r="E18" s="77">
        <f>数据源表!E18</f>
        <v>35480</v>
      </c>
      <c r="F18" s="76" t="str">
        <f>数据源表!F18</f>
        <v>28120531</v>
      </c>
      <c r="G18" s="78">
        <f>数据源表!G18</f>
        <v>43213</v>
      </c>
      <c r="H18" s="76">
        <f>数据源表!H18</f>
        <v>90</v>
      </c>
      <c r="I18" s="78">
        <v>43259</v>
      </c>
      <c r="J18" s="94">
        <f>数据源表!J18</f>
        <v>35480</v>
      </c>
      <c r="K18" s="94">
        <f t="shared" si="0"/>
        <v>30324.79</v>
      </c>
      <c r="L18" s="95">
        <f t="shared" si="4"/>
        <v>136</v>
      </c>
      <c r="M18" s="96"/>
      <c r="N18" s="96" t="e">
        <f>VLOOKUP(C18,#REF!,5,0)</f>
        <v>#REF!</v>
      </c>
      <c r="O18" s="76">
        <v>0.01</v>
      </c>
      <c r="P18" s="76">
        <f t="shared" si="6"/>
        <v>303.25</v>
      </c>
      <c r="Q18" s="76" t="e">
        <f>ROUND(VLOOKUP(V18,#REF!,7,0),2)</f>
        <v>#REF!</v>
      </c>
      <c r="R18" s="76"/>
      <c r="S18" s="94"/>
      <c r="T18" s="94"/>
      <c r="U18" s="94"/>
      <c r="V18" s="106" t="str">
        <f>数据源表!S18</f>
        <v>CSR24</v>
      </c>
      <c r="W18" s="76" t="str">
        <f>数据源表!M18</f>
        <v>*其他化学制品*镁铝合金加工液</v>
      </c>
      <c r="X18" s="76" t="str">
        <f>数据源表!N18</f>
        <v>ZM-3080</v>
      </c>
      <c r="Y18" s="76">
        <f>数据源表!O18</f>
        <v>10</v>
      </c>
      <c r="Z18" s="76" t="str">
        <f>数据源表!P18</f>
        <v>桶</v>
      </c>
      <c r="AA18" s="76">
        <f>数据源表!Q18</f>
        <v>3548</v>
      </c>
      <c r="AB18" s="76">
        <f>数据源表!R18</f>
        <v>35480</v>
      </c>
      <c r="AC18" s="118">
        <f>数据源表!U18</f>
        <v>1700</v>
      </c>
      <c r="AD18" s="118">
        <f>数据源表!T18</f>
        <v>170</v>
      </c>
      <c r="AE18" s="66" t="str">
        <f t="shared" si="3"/>
        <v xml:space="preserve">     指导价</v>
      </c>
      <c r="AF18" s="73" t="str">
        <f>数据源表!V18</f>
        <v>XOUT17120405</v>
      </c>
      <c r="AG18" s="119">
        <f>数据源表!W18</f>
        <v>43091</v>
      </c>
      <c r="AH18" s="73">
        <f>数据源表!X18</f>
        <v>0</v>
      </c>
      <c r="AI18" s="122"/>
      <c r="AJ18" s="124">
        <f>数据源表!Y18</f>
        <v>0.17</v>
      </c>
      <c r="AK18" s="53" t="e">
        <f>VLOOKUP(V18,#REF!,12,0)</f>
        <v>#REF!</v>
      </c>
    </row>
    <row r="19" spans="1:37" s="53" customFormat="1" ht="12" customHeight="1">
      <c r="A19" s="76" t="str">
        <f>数据源表!A19</f>
        <v>丁连军</v>
      </c>
      <c r="B19" s="75">
        <f>数据源表!B19</f>
        <v>43123</v>
      </c>
      <c r="C19" s="76" t="str">
        <f>数据源表!C19</f>
        <v>a0409</v>
      </c>
      <c r="D19" s="76" t="str">
        <f>数据源表!D19</f>
        <v>苏州诚镓精密制造有限公司</v>
      </c>
      <c r="E19" s="77">
        <f>数据源表!E19</f>
        <v>35480</v>
      </c>
      <c r="F19" s="76" t="str">
        <f>数据源表!F19</f>
        <v>28120531</v>
      </c>
      <c r="G19" s="78">
        <f>数据源表!G19</f>
        <v>43213</v>
      </c>
      <c r="H19" s="76">
        <f>数据源表!H19</f>
        <v>90</v>
      </c>
      <c r="I19" s="78">
        <v>43259</v>
      </c>
      <c r="J19" s="94">
        <f>数据源表!J19</f>
        <v>35480</v>
      </c>
      <c r="K19" s="94">
        <f t="shared" si="0"/>
        <v>30324.79</v>
      </c>
      <c r="L19" s="95">
        <f t="shared" si="4"/>
        <v>136</v>
      </c>
      <c r="M19" s="96"/>
      <c r="N19" s="96" t="e">
        <f>VLOOKUP(C19,#REF!,5,0)</f>
        <v>#REF!</v>
      </c>
      <c r="O19" s="76">
        <v>0.01</v>
      </c>
      <c r="P19" s="76">
        <f t="shared" si="6"/>
        <v>303.25</v>
      </c>
      <c r="Q19" s="76" t="e">
        <f>ROUND(VLOOKUP(V19,#REF!,7,0),2)</f>
        <v>#REF!</v>
      </c>
      <c r="R19" s="76"/>
      <c r="S19" s="94"/>
      <c r="T19" s="94"/>
      <c r="U19" s="94"/>
      <c r="V19" s="106" t="str">
        <f>数据源表!S19</f>
        <v>CSR24</v>
      </c>
      <c r="W19" s="76" t="str">
        <f>数据源表!M19</f>
        <v>*其他化学制品*镁铝合金加工液</v>
      </c>
      <c r="X19" s="76" t="str">
        <f>数据源表!N19</f>
        <v>ZM-3080</v>
      </c>
      <c r="Y19" s="76">
        <f>数据源表!O19</f>
        <v>10</v>
      </c>
      <c r="Z19" s="76" t="str">
        <f>数据源表!P19</f>
        <v>桶</v>
      </c>
      <c r="AA19" s="76">
        <f>数据源表!Q19</f>
        <v>3548</v>
      </c>
      <c r="AB19" s="76">
        <f>数据源表!R19</f>
        <v>35480</v>
      </c>
      <c r="AC19" s="118">
        <f>数据源表!U19</f>
        <v>1700</v>
      </c>
      <c r="AD19" s="118">
        <f>数据源表!T19</f>
        <v>170</v>
      </c>
      <c r="AE19" s="66" t="str">
        <f t="shared" si="3"/>
        <v xml:space="preserve">     指导价</v>
      </c>
      <c r="AF19" s="73" t="str">
        <f>数据源表!V19</f>
        <v>XOUT18010051</v>
      </c>
      <c r="AG19" s="119">
        <f>数据源表!W19</f>
        <v>43104</v>
      </c>
      <c r="AH19" s="73">
        <f>数据源表!X19</f>
        <v>0</v>
      </c>
      <c r="AI19" s="122"/>
      <c r="AJ19" s="124">
        <f>数据源表!Y19</f>
        <v>0.17</v>
      </c>
      <c r="AK19" s="53" t="e">
        <f>VLOOKUP(V19,#REF!,12,0)</f>
        <v>#REF!</v>
      </c>
    </row>
    <row r="20" spans="1:37" s="53" customFormat="1" ht="12" customHeight="1">
      <c r="A20" s="76" t="str">
        <f>数据源表!A20</f>
        <v>丁连军</v>
      </c>
      <c r="B20" s="75">
        <f>数据源表!B20</f>
        <v>43123</v>
      </c>
      <c r="C20" s="76" t="str">
        <f>数据源表!C20</f>
        <v>a0409</v>
      </c>
      <c r="D20" s="76" t="str">
        <f>数据源表!D20</f>
        <v>苏州诚镓精密制造有限公司</v>
      </c>
      <c r="E20" s="77">
        <f>数据源表!E20</f>
        <v>12600</v>
      </c>
      <c r="F20" s="76" t="str">
        <f>数据源表!F20</f>
        <v>28120523</v>
      </c>
      <c r="G20" s="78">
        <f>数据源表!G20</f>
        <v>43213</v>
      </c>
      <c r="H20" s="76">
        <f>数据源表!H20</f>
        <v>90</v>
      </c>
      <c r="I20" s="78">
        <v>43259</v>
      </c>
      <c r="J20" s="94">
        <f>数据源表!J20</f>
        <v>12600</v>
      </c>
      <c r="K20" s="94">
        <f t="shared" si="0"/>
        <v>10769.23</v>
      </c>
      <c r="L20" s="95">
        <f t="shared" si="4"/>
        <v>136</v>
      </c>
      <c r="M20" s="96"/>
      <c r="N20" s="96" t="e">
        <f>VLOOKUP(C20,#REF!,5,0)</f>
        <v>#REF!</v>
      </c>
      <c r="O20" s="76">
        <v>0.01</v>
      </c>
      <c r="P20" s="76">
        <f t="shared" si="6"/>
        <v>107.69</v>
      </c>
      <c r="Q20" s="76" t="e">
        <f>ROUND(VLOOKUP(V20,#REF!,7,0),2)</f>
        <v>#REF!</v>
      </c>
      <c r="R20" s="76"/>
      <c r="S20" s="94"/>
      <c r="T20" s="94"/>
      <c r="U20" s="94"/>
      <c r="V20" s="106" t="str">
        <f>数据源表!S20</f>
        <v>CSQ30</v>
      </c>
      <c r="W20" s="76" t="str">
        <f>数据源表!M20</f>
        <v>*石油制品*全合成铝加工液</v>
      </c>
      <c r="X20" s="76" t="str">
        <f>数据源表!N20</f>
        <v>SH-807RT</v>
      </c>
      <c r="Y20" s="76">
        <f>数据源表!O20</f>
        <v>3</v>
      </c>
      <c r="Z20" s="76" t="str">
        <f>数据源表!P20</f>
        <v>桶</v>
      </c>
      <c r="AA20" s="76">
        <f>数据源表!Q20</f>
        <v>4200</v>
      </c>
      <c r="AB20" s="76">
        <f>数据源表!R20</f>
        <v>12600</v>
      </c>
      <c r="AC20" s="118">
        <f>数据源表!U20</f>
        <v>540</v>
      </c>
      <c r="AD20" s="118">
        <f>数据源表!T20</f>
        <v>180</v>
      </c>
      <c r="AE20" s="66" t="str">
        <f t="shared" si="3"/>
        <v xml:space="preserve">     指导价</v>
      </c>
      <c r="AF20" s="73" t="str">
        <f>数据源表!V20</f>
        <v>XOUT18010289</v>
      </c>
      <c r="AG20" s="119">
        <f>数据源表!W20</f>
        <v>43116</v>
      </c>
      <c r="AH20" s="73">
        <f>数据源表!X20</f>
        <v>0</v>
      </c>
      <c r="AI20" s="122"/>
      <c r="AJ20" s="124">
        <f>数据源表!Y20</f>
        <v>0.17</v>
      </c>
      <c r="AK20" s="53" t="e">
        <f>VLOOKUP(V20,#REF!,12,0)</f>
        <v>#REF!</v>
      </c>
    </row>
    <row r="21" spans="1:37" s="53" customFormat="1" ht="12" customHeight="1">
      <c r="A21" s="76" t="str">
        <f>数据源表!A21</f>
        <v>丁连军</v>
      </c>
      <c r="B21" s="75">
        <f>数据源表!B21</f>
        <v>43123</v>
      </c>
      <c r="C21" s="76" t="str">
        <f>数据源表!C21</f>
        <v>a0409</v>
      </c>
      <c r="D21" s="76" t="str">
        <f>数据源表!D21</f>
        <v>苏州诚镓精密制造有限公司</v>
      </c>
      <c r="E21" s="77">
        <f>数据源表!E21</f>
        <v>35480</v>
      </c>
      <c r="F21" s="76" t="str">
        <f>数据源表!F21</f>
        <v>28120523</v>
      </c>
      <c r="G21" s="78">
        <f>数据源表!G21</f>
        <v>43213</v>
      </c>
      <c r="H21" s="76">
        <f>数据源表!H21</f>
        <v>90</v>
      </c>
      <c r="I21" s="78">
        <v>43259</v>
      </c>
      <c r="J21" s="94">
        <f>数据源表!J21</f>
        <v>35480</v>
      </c>
      <c r="K21" s="94">
        <f t="shared" si="0"/>
        <v>30324.79</v>
      </c>
      <c r="L21" s="95">
        <f t="shared" si="4"/>
        <v>136</v>
      </c>
      <c r="M21" s="96"/>
      <c r="N21" s="96" t="e">
        <f>VLOOKUP(C21,#REF!,5,0)</f>
        <v>#REF!</v>
      </c>
      <c r="O21" s="76">
        <v>0.01</v>
      </c>
      <c r="P21" s="76">
        <f t="shared" si="6"/>
        <v>303.25</v>
      </c>
      <c r="Q21" s="76" t="e">
        <f>ROUND(VLOOKUP(V21,#REF!,7,0),2)</f>
        <v>#REF!</v>
      </c>
      <c r="R21" s="76"/>
      <c r="S21" s="94"/>
      <c r="T21" s="94"/>
      <c r="U21" s="94"/>
      <c r="V21" s="106" t="str">
        <f>数据源表!S21</f>
        <v>CSR24</v>
      </c>
      <c r="W21" s="76" t="str">
        <f>数据源表!M21</f>
        <v>*其他化学制品*镁铝合金加工液</v>
      </c>
      <c r="X21" s="76" t="str">
        <f>数据源表!N21</f>
        <v>ZM-3080</v>
      </c>
      <c r="Y21" s="76">
        <f>数据源表!O21</f>
        <v>10</v>
      </c>
      <c r="Z21" s="76" t="str">
        <f>数据源表!P21</f>
        <v>桶</v>
      </c>
      <c r="AA21" s="76">
        <f>数据源表!Q21</f>
        <v>3548</v>
      </c>
      <c r="AB21" s="76">
        <f>数据源表!R21</f>
        <v>35480</v>
      </c>
      <c r="AC21" s="118">
        <f>数据源表!U21</f>
        <v>1700</v>
      </c>
      <c r="AD21" s="118">
        <f>数据源表!T21</f>
        <v>170</v>
      </c>
      <c r="AE21" s="66" t="str">
        <f t="shared" si="3"/>
        <v xml:space="preserve">     指导价</v>
      </c>
      <c r="AF21" s="73" t="str">
        <f>数据源表!V21</f>
        <v>XOUT18010288</v>
      </c>
      <c r="AG21" s="119">
        <f>数据源表!W21</f>
        <v>43117</v>
      </c>
      <c r="AH21" s="73">
        <f>数据源表!X21</f>
        <v>0</v>
      </c>
      <c r="AI21" s="122"/>
      <c r="AJ21" s="124">
        <f>数据源表!Y21</f>
        <v>0.17</v>
      </c>
      <c r="AK21" s="53" t="e">
        <f>VLOOKUP(V21,#REF!,12,0)</f>
        <v>#REF!</v>
      </c>
    </row>
    <row r="22" spans="1:37" s="53" customFormat="1" ht="12" customHeight="1">
      <c r="A22" s="76" t="str">
        <f>数据源表!A22</f>
        <v>丁连军</v>
      </c>
      <c r="B22" s="75">
        <f>数据源表!B22</f>
        <v>43185</v>
      </c>
      <c r="C22" s="76" t="str">
        <f>数据源表!C22</f>
        <v>a0791</v>
      </c>
      <c r="D22" s="76" t="str">
        <f>数据源表!D22</f>
        <v>苏州东辉精密机械有限公司</v>
      </c>
      <c r="E22" s="77">
        <f>数据源表!E22</f>
        <v>8550</v>
      </c>
      <c r="F22" s="76" t="str">
        <f>数据源表!F22</f>
        <v>15222239</v>
      </c>
      <c r="G22" s="78">
        <f>数据源表!G22</f>
        <v>43215</v>
      </c>
      <c r="H22" s="76">
        <f>数据源表!H22</f>
        <v>30</v>
      </c>
      <c r="I22" s="78">
        <v>43259</v>
      </c>
      <c r="J22" s="94">
        <f>数据源表!J22</f>
        <v>8550</v>
      </c>
      <c r="K22" s="94">
        <f t="shared" si="0"/>
        <v>7307.69</v>
      </c>
      <c r="L22" s="95">
        <f t="shared" si="4"/>
        <v>74</v>
      </c>
      <c r="M22" s="96"/>
      <c r="N22" s="96" t="e">
        <f>VLOOKUP(C22,#REF!,5,0)</f>
        <v>#REF!</v>
      </c>
      <c r="O22" s="76">
        <v>0.01</v>
      </c>
      <c r="P22" s="76">
        <f t="shared" si="6"/>
        <v>73.08</v>
      </c>
      <c r="Q22" s="76" t="e">
        <f>ROUND(VLOOKUP(V22,#REF!,7,0),2)</f>
        <v>#REF!</v>
      </c>
      <c r="R22" s="76"/>
      <c r="S22" s="94"/>
      <c r="T22" s="94"/>
      <c r="U22" s="94"/>
      <c r="V22" s="106" t="str">
        <f>数据源表!S22</f>
        <v>CYQ19</v>
      </c>
      <c r="W22" s="76" t="str">
        <f>数据源表!M22</f>
        <v>*专项化学用品*不锈钢切削油</v>
      </c>
      <c r="X22" s="76" t="str">
        <f>数据源表!N22</f>
        <v>DH-30A</v>
      </c>
      <c r="Y22" s="76">
        <f>数据源表!O22</f>
        <v>3</v>
      </c>
      <c r="Z22" s="76" t="str">
        <f>数据源表!P22</f>
        <v>桶</v>
      </c>
      <c r="AA22" s="76">
        <f>数据源表!Q22</f>
        <v>2850</v>
      </c>
      <c r="AB22" s="76">
        <f>数据源表!R22</f>
        <v>8550</v>
      </c>
      <c r="AC22" s="118">
        <f>数据源表!U22</f>
        <v>510</v>
      </c>
      <c r="AD22" s="118">
        <f>数据源表!T22</f>
        <v>170</v>
      </c>
      <c r="AE22" s="66" t="str">
        <f t="shared" si="3"/>
        <v xml:space="preserve">     指导价</v>
      </c>
      <c r="AF22" s="73" t="str">
        <f>数据源表!V22</f>
        <v>XOUT18030400</v>
      </c>
      <c r="AG22" s="119">
        <f>数据源表!W22</f>
        <v>43185</v>
      </c>
      <c r="AH22" s="73">
        <f>数据源表!X22</f>
        <v>0</v>
      </c>
      <c r="AI22" s="122"/>
      <c r="AJ22" s="124">
        <f>数据源表!Y22</f>
        <v>0.17</v>
      </c>
      <c r="AK22" s="53" t="e">
        <f>VLOOKUP(V22,#REF!,12,0)</f>
        <v>#REF!</v>
      </c>
    </row>
    <row r="23" spans="1:37" s="53" customFormat="1" ht="12" customHeight="1">
      <c r="A23" s="76" t="str">
        <f>数据源表!A23</f>
        <v>丁连军</v>
      </c>
      <c r="B23" s="75">
        <f>数据源表!B23</f>
        <v>43157</v>
      </c>
      <c r="C23" s="76" t="str">
        <f>数据源表!C23</f>
        <v>a0851</v>
      </c>
      <c r="D23" s="76" t="str">
        <f>数据源表!D23</f>
        <v>苏州辉昌汽车部件有限公司</v>
      </c>
      <c r="E23" s="77">
        <f>数据源表!E23</f>
        <v>12000</v>
      </c>
      <c r="F23" s="76" t="str">
        <f>数据源表!F23</f>
        <v>02839333</v>
      </c>
      <c r="G23" s="78">
        <f>数据源表!G23</f>
        <v>43247</v>
      </c>
      <c r="H23" s="76">
        <f>数据源表!H23</f>
        <v>90</v>
      </c>
      <c r="I23" s="78">
        <v>43259</v>
      </c>
      <c r="J23" s="94">
        <f>数据源表!J23</f>
        <v>12000</v>
      </c>
      <c r="K23" s="94">
        <f t="shared" si="0"/>
        <v>10256.41</v>
      </c>
      <c r="L23" s="95">
        <f t="shared" si="4"/>
        <v>102</v>
      </c>
      <c r="M23" s="96"/>
      <c r="N23" s="96" t="e">
        <f>VLOOKUP(C23,#REF!,5,0)</f>
        <v>#REF!</v>
      </c>
      <c r="O23" s="76">
        <v>0.01</v>
      </c>
      <c r="P23" s="76">
        <f t="shared" si="6"/>
        <v>102.56</v>
      </c>
      <c r="Q23" s="76" t="e">
        <f>ROUND(VLOOKUP(V23,#REF!,7,0),2)</f>
        <v>#REF!</v>
      </c>
      <c r="R23" s="76"/>
      <c r="S23" s="94"/>
      <c r="T23" s="94"/>
      <c r="U23" s="94"/>
      <c r="V23" s="106" t="str">
        <f>数据源表!S23</f>
        <v>CYQ77</v>
      </c>
      <c r="W23" s="76" t="str">
        <f>数据源表!M23</f>
        <v>*润滑油*锭子油</v>
      </c>
      <c r="X23" s="76" t="str">
        <f>数据源表!N23</f>
        <v>5#</v>
      </c>
      <c r="Y23" s="76">
        <f>数据源表!O23</f>
        <v>6</v>
      </c>
      <c r="Z23" s="76" t="str">
        <f>数据源表!P23</f>
        <v>桶</v>
      </c>
      <c r="AA23" s="76">
        <f>数据源表!Q23</f>
        <v>2000</v>
      </c>
      <c r="AB23" s="76">
        <f>数据源表!R23</f>
        <v>12000</v>
      </c>
      <c r="AC23" s="118">
        <f>数据源表!U23</f>
        <v>1020</v>
      </c>
      <c r="AD23" s="118">
        <f>数据源表!T23</f>
        <v>170</v>
      </c>
      <c r="AE23" s="66" t="str">
        <f t="shared" si="3"/>
        <v xml:space="preserve">     指导价</v>
      </c>
      <c r="AF23" s="73" t="str">
        <f>数据源表!V23</f>
        <v>XOUT18010569</v>
      </c>
      <c r="AG23" s="119">
        <f>数据源表!W23</f>
        <v>43133</v>
      </c>
      <c r="AH23" s="73">
        <f>数据源表!X23</f>
        <v>0</v>
      </c>
      <c r="AI23" s="122"/>
      <c r="AJ23" s="124">
        <f>数据源表!Y23</f>
        <v>0.17</v>
      </c>
      <c r="AK23" s="53" t="e">
        <f>VLOOKUP(V23,#REF!,12,0)</f>
        <v>#REF!</v>
      </c>
    </row>
    <row r="24" spans="1:37" s="53" customFormat="1" ht="12" customHeight="1">
      <c r="A24" s="76" t="str">
        <f>数据源表!A24</f>
        <v>丁连军</v>
      </c>
      <c r="B24" s="75">
        <f>数据源表!B24</f>
        <v>43157</v>
      </c>
      <c r="C24" s="76" t="str">
        <f>数据源表!C24</f>
        <v>a0851</v>
      </c>
      <c r="D24" s="76" t="str">
        <f>数据源表!D24</f>
        <v>苏州辉昌汽车部件有限公司</v>
      </c>
      <c r="E24" s="77">
        <f>数据源表!E24</f>
        <v>27000</v>
      </c>
      <c r="F24" s="76" t="str">
        <f>数据源表!F24</f>
        <v>02839333</v>
      </c>
      <c r="G24" s="78">
        <f>数据源表!G24</f>
        <v>43247</v>
      </c>
      <c r="H24" s="76">
        <f>数据源表!H24</f>
        <v>90</v>
      </c>
      <c r="I24" s="78">
        <v>43259</v>
      </c>
      <c r="J24" s="94">
        <f>数据源表!J24</f>
        <v>27000</v>
      </c>
      <c r="K24" s="94">
        <f t="shared" si="0"/>
        <v>23076.92</v>
      </c>
      <c r="L24" s="95">
        <f t="shared" si="4"/>
        <v>102</v>
      </c>
      <c r="M24" s="96"/>
      <c r="N24" s="96" t="e">
        <f>VLOOKUP(C24,#REF!,5,0)</f>
        <v>#REF!</v>
      </c>
      <c r="O24" s="76">
        <v>0.01</v>
      </c>
      <c r="P24" s="76">
        <f t="shared" si="6"/>
        <v>230.77</v>
      </c>
      <c r="Q24" s="76" t="e">
        <f>ROUND(VLOOKUP(V24,#REF!,7,0),2)</f>
        <v>#REF!</v>
      </c>
      <c r="R24" s="76"/>
      <c r="S24" s="94"/>
      <c r="T24" s="94"/>
      <c r="U24" s="94"/>
      <c r="V24" s="106" t="str">
        <f>数据源表!S24</f>
        <v>CSR38</v>
      </c>
      <c r="W24" s="76" t="str">
        <f>数据源表!M24</f>
        <v>*其他化学制品*铝合金加工液</v>
      </c>
      <c r="X24" s="76" t="str">
        <f>数据源表!N24</f>
        <v>ZM-3090</v>
      </c>
      <c r="Y24" s="76">
        <f>数据源表!O24</f>
        <v>10</v>
      </c>
      <c r="Z24" s="76" t="str">
        <f>数据源表!P24</f>
        <v>桶</v>
      </c>
      <c r="AA24" s="76">
        <f>数据源表!Q24</f>
        <v>2700</v>
      </c>
      <c r="AB24" s="76">
        <f>数据源表!R24</f>
        <v>27000</v>
      </c>
      <c r="AC24" s="118">
        <f>数据源表!U24</f>
        <v>1700</v>
      </c>
      <c r="AD24" s="118">
        <f>数据源表!T24</f>
        <v>170</v>
      </c>
      <c r="AE24" s="66" t="str">
        <f t="shared" si="3"/>
        <v xml:space="preserve">     指导价</v>
      </c>
      <c r="AF24" s="73" t="str">
        <f>数据源表!V24</f>
        <v>XOUT18010569</v>
      </c>
      <c r="AG24" s="119">
        <f>数据源表!W24</f>
        <v>43133</v>
      </c>
      <c r="AH24" s="73">
        <f>数据源表!X24</f>
        <v>0</v>
      </c>
      <c r="AI24" s="122"/>
      <c r="AJ24" s="124">
        <f>数据源表!Y24</f>
        <v>0.17</v>
      </c>
      <c r="AK24" s="53" t="e">
        <f>VLOOKUP(V24,#REF!,12,0)</f>
        <v>#REF!</v>
      </c>
    </row>
    <row r="25" spans="1:37" s="53" customFormat="1" ht="12" customHeight="1">
      <c r="A25" s="76" t="str">
        <f>数据源表!A25</f>
        <v>丁连军</v>
      </c>
      <c r="B25" s="75">
        <f>数据源表!B25</f>
        <v>43294</v>
      </c>
      <c r="C25" s="76" t="str">
        <f>数据源表!C25</f>
        <v>a0905</v>
      </c>
      <c r="D25" s="76" t="str">
        <f>数据源表!D25</f>
        <v>昆山茂博精密机械有限公司</v>
      </c>
      <c r="E25" s="77">
        <f>数据源表!E25</f>
        <v>4800</v>
      </c>
      <c r="F25" s="76" t="str">
        <f>数据源表!F25</f>
        <v>18107056</v>
      </c>
      <c r="G25" s="78">
        <f>数据源表!G25</f>
        <v>43324</v>
      </c>
      <c r="H25" s="76">
        <f>数据源表!H25</f>
        <v>30</v>
      </c>
      <c r="I25" s="78">
        <v>43259</v>
      </c>
      <c r="J25" s="94">
        <f>数据源表!J25</f>
        <v>4800</v>
      </c>
      <c r="K25" s="94">
        <f t="shared" si="0"/>
        <v>4137.93</v>
      </c>
      <c r="L25" s="95">
        <f t="shared" si="4"/>
        <v>-35</v>
      </c>
      <c r="M25" s="96"/>
      <c r="N25" s="96" t="e">
        <f>VLOOKUP(C25,#REF!,5,0)</f>
        <v>#REF!</v>
      </c>
      <c r="O25" s="76">
        <v>0.01</v>
      </c>
      <c r="P25" s="76">
        <f t="shared" si="6"/>
        <v>41.38</v>
      </c>
      <c r="Q25" s="76" t="e">
        <f>ROUND(VLOOKUP(V25,#REF!,7,0),2)</f>
        <v>#REF!</v>
      </c>
      <c r="R25" s="76"/>
      <c r="S25" s="94"/>
      <c r="T25" s="94"/>
      <c r="U25" s="94"/>
      <c r="V25" s="106" t="str">
        <f>数据源表!S25</f>
        <v>CYQ10</v>
      </c>
      <c r="W25" s="76" t="str">
        <f>数据源表!M25</f>
        <v>*化学试剂助剂*钢冷却剂</v>
      </c>
      <c r="X25" s="76" t="str">
        <f>数据源表!N25</f>
        <v>CH-201</v>
      </c>
      <c r="Y25" s="76">
        <f>数据源表!O25</f>
        <v>2</v>
      </c>
      <c r="Z25" s="76" t="str">
        <f>数据源表!P25</f>
        <v>桶</v>
      </c>
      <c r="AA25" s="76">
        <f>数据源表!Q25</f>
        <v>2400</v>
      </c>
      <c r="AB25" s="76">
        <f>数据源表!R25</f>
        <v>4800</v>
      </c>
      <c r="AC25" s="118">
        <f>数据源表!U25</f>
        <v>340</v>
      </c>
      <c r="AD25" s="118">
        <f>数据源表!T25</f>
        <v>170</v>
      </c>
      <c r="AE25" s="66" t="str">
        <f t="shared" si="3"/>
        <v xml:space="preserve">     指导价</v>
      </c>
      <c r="AF25" s="73" t="str">
        <f>数据源表!V25</f>
        <v>XOUT18070295</v>
      </c>
      <c r="AG25" s="119">
        <f>数据源表!W25</f>
        <v>43295</v>
      </c>
      <c r="AH25" s="73">
        <f>数据源表!X25</f>
        <v>0</v>
      </c>
      <c r="AI25" s="122"/>
      <c r="AJ25" s="124">
        <f>数据源表!Y25</f>
        <v>0.16000029000007199</v>
      </c>
      <c r="AK25" s="53" t="e">
        <f>VLOOKUP(V25,#REF!,12,0)</f>
        <v>#REF!</v>
      </c>
    </row>
    <row r="26" spans="1:37" s="53" customFormat="1" ht="12" customHeight="1">
      <c r="A26" s="76" t="str">
        <f>数据源表!A26</f>
        <v>丁连军</v>
      </c>
      <c r="B26" s="75">
        <f>数据源表!B26</f>
        <v>43294</v>
      </c>
      <c r="C26" s="76" t="str">
        <f>数据源表!C26</f>
        <v>a0905</v>
      </c>
      <c r="D26" s="76" t="str">
        <f>数据源表!D26</f>
        <v>昆山茂博精密机械有限公司</v>
      </c>
      <c r="E26" s="77">
        <f>数据源表!E26</f>
        <v>2400</v>
      </c>
      <c r="F26" s="76" t="str">
        <f>数据源表!F26</f>
        <v>18107057</v>
      </c>
      <c r="G26" s="78">
        <f>数据源表!G26</f>
        <v>43324</v>
      </c>
      <c r="H26" s="76">
        <f>数据源表!H26</f>
        <v>30</v>
      </c>
      <c r="I26" s="78">
        <v>43259</v>
      </c>
      <c r="J26" s="94">
        <f>数据源表!J26</f>
        <v>2400</v>
      </c>
      <c r="K26" s="94">
        <f t="shared" si="0"/>
        <v>2068.9699999999998</v>
      </c>
      <c r="L26" s="95">
        <f t="shared" si="4"/>
        <v>-35</v>
      </c>
      <c r="M26" s="96"/>
      <c r="N26" s="96" t="e">
        <f>VLOOKUP(C26,#REF!,5,0)</f>
        <v>#REF!</v>
      </c>
      <c r="O26" s="76">
        <v>0.01</v>
      </c>
      <c r="P26" s="76">
        <f t="shared" si="6"/>
        <v>20.69</v>
      </c>
      <c r="Q26" s="76" t="e">
        <f>ROUND(VLOOKUP(V26,#REF!,7,0),2)</f>
        <v>#REF!</v>
      </c>
      <c r="R26" s="76"/>
      <c r="S26" s="94"/>
      <c r="T26" s="94"/>
      <c r="U26" s="94"/>
      <c r="V26" s="106" t="str">
        <f>数据源表!S26</f>
        <v>CYT11</v>
      </c>
      <c r="W26" s="76" t="str">
        <f>数据源表!M26</f>
        <v>*润滑油*机床导轨油</v>
      </c>
      <c r="X26" s="76" t="str">
        <f>数据源表!N26</f>
        <v>68#</v>
      </c>
      <c r="Y26" s="76">
        <f>数据源表!O26</f>
        <v>0.17</v>
      </c>
      <c r="Z26" s="76" t="str">
        <f>数据源表!P26</f>
        <v>吨</v>
      </c>
      <c r="AA26" s="76">
        <f>数据源表!Q26</f>
        <v>14117.647058823501</v>
      </c>
      <c r="AB26" s="76">
        <f>数据源表!R26</f>
        <v>2400</v>
      </c>
      <c r="AC26" s="118">
        <f>数据源表!U26</f>
        <v>170</v>
      </c>
      <c r="AD26" s="118">
        <f>数据源表!T26</f>
        <v>170</v>
      </c>
      <c r="AE26" s="66" t="str">
        <f t="shared" si="3"/>
        <v xml:space="preserve">     指导价</v>
      </c>
      <c r="AF26" s="73" t="str">
        <f>数据源表!V26</f>
        <v>XOUT18070295</v>
      </c>
      <c r="AG26" s="119">
        <f>数据源表!W26</f>
        <v>43295</v>
      </c>
      <c r="AH26" s="73">
        <f>数据源表!X26</f>
        <v>0</v>
      </c>
      <c r="AI26" s="122"/>
      <c r="AJ26" s="124">
        <f>数据源表!Y26</f>
        <v>0.159997486672112</v>
      </c>
      <c r="AK26" s="53" t="e">
        <f>VLOOKUP(V26,#REF!,12,0)</f>
        <v>#REF!</v>
      </c>
    </row>
    <row r="27" spans="1:37" s="53" customFormat="1" ht="12" customHeight="1">
      <c r="A27" s="76" t="str">
        <f>数据源表!A27</f>
        <v>丁连军</v>
      </c>
      <c r="B27" s="75">
        <f>数据源表!B27</f>
        <v>43203</v>
      </c>
      <c r="C27" s="76" t="str">
        <f>数据源表!C27</f>
        <v>a0905</v>
      </c>
      <c r="D27" s="76" t="str">
        <f>数据源表!D27</f>
        <v>昆山茂博精密机械有限公司</v>
      </c>
      <c r="E27" s="77">
        <f>数据源表!E27</f>
        <v>300</v>
      </c>
      <c r="F27" s="76" t="str">
        <f>数据源表!F27</f>
        <v>15222535</v>
      </c>
      <c r="G27" s="78">
        <f>数据源表!G27</f>
        <v>43233</v>
      </c>
      <c r="H27" s="76">
        <f>数据源表!H27</f>
        <v>30</v>
      </c>
      <c r="I27" s="78">
        <v>43259</v>
      </c>
      <c r="J27" s="94">
        <f>数据源表!J27</f>
        <v>300</v>
      </c>
      <c r="K27" s="94">
        <f t="shared" si="0"/>
        <v>256.41000000000003</v>
      </c>
      <c r="L27" s="95">
        <f t="shared" si="4"/>
        <v>56</v>
      </c>
      <c r="M27" s="96"/>
      <c r="N27" s="96" t="e">
        <f>VLOOKUP(C27,#REF!,5,0)</f>
        <v>#REF!</v>
      </c>
      <c r="O27" s="76">
        <v>0.01</v>
      </c>
      <c r="P27" s="76">
        <f t="shared" si="6"/>
        <v>2.56</v>
      </c>
      <c r="Q27" s="76" t="e">
        <f>ROUND(VLOOKUP(V27,#REF!,7,0),2)</f>
        <v>#REF!</v>
      </c>
      <c r="R27" s="76"/>
      <c r="S27" s="94"/>
      <c r="T27" s="94"/>
      <c r="U27" s="94"/>
      <c r="V27" s="106" t="str">
        <f>数据源表!S27</f>
        <v>CYT11</v>
      </c>
      <c r="W27" s="76" t="str">
        <f>数据源表!M27</f>
        <v>*润滑油*机床导轨油</v>
      </c>
      <c r="X27" s="76" t="str">
        <f>数据源表!N27</f>
        <v>68#</v>
      </c>
      <c r="Y27" s="76">
        <f>数据源表!O27</f>
        <v>1.7000000000000001E-2</v>
      </c>
      <c r="Z27" s="76" t="str">
        <f>数据源表!P27</f>
        <v>吨</v>
      </c>
      <c r="AA27" s="76">
        <f>数据源表!Q27</f>
        <v>17647.058823529402</v>
      </c>
      <c r="AB27" s="76">
        <f>数据源表!R27</f>
        <v>300</v>
      </c>
      <c r="AC27" s="118">
        <f>数据源表!U27</f>
        <v>17</v>
      </c>
      <c r="AD27" s="118">
        <f>数据源表!T27</f>
        <v>170</v>
      </c>
      <c r="AE27" s="66" t="str">
        <f t="shared" si="3"/>
        <v xml:space="preserve">     指导价</v>
      </c>
      <c r="AF27" s="73" t="str">
        <f>数据源表!V27</f>
        <v>XOUT18040220</v>
      </c>
      <c r="AG27" s="119">
        <f>数据源表!W27</f>
        <v>43204</v>
      </c>
      <c r="AH27" s="73">
        <f>数据源表!X27</f>
        <v>0</v>
      </c>
      <c r="AI27" s="122"/>
      <c r="AJ27" s="124">
        <f>数据源表!Y27</f>
        <v>0.17</v>
      </c>
      <c r="AK27" s="53" t="e">
        <f>VLOOKUP(V27,#REF!,12,0)</f>
        <v>#REF!</v>
      </c>
    </row>
    <row r="28" spans="1:37" s="53" customFormat="1" ht="12" customHeight="1">
      <c r="A28" s="76" t="str">
        <f>数据源表!A28</f>
        <v>丁连军</v>
      </c>
      <c r="B28" s="75">
        <f>数据源表!B28</f>
        <v>43203</v>
      </c>
      <c r="C28" s="76" t="str">
        <f>数据源表!C28</f>
        <v>a0905</v>
      </c>
      <c r="D28" s="76" t="str">
        <f>数据源表!D28</f>
        <v>昆山茂博精密机械有限公司</v>
      </c>
      <c r="E28" s="77">
        <f>数据源表!E28</f>
        <v>4800</v>
      </c>
      <c r="F28" s="76" t="str">
        <f>数据源表!F28</f>
        <v>15222536</v>
      </c>
      <c r="G28" s="78">
        <f>数据源表!G28</f>
        <v>43233</v>
      </c>
      <c r="H28" s="76">
        <f>数据源表!H28</f>
        <v>30</v>
      </c>
      <c r="I28" s="78">
        <v>43259</v>
      </c>
      <c r="J28" s="94">
        <f>数据源表!J28</f>
        <v>4800</v>
      </c>
      <c r="K28" s="94">
        <f t="shared" si="0"/>
        <v>4102.5600000000004</v>
      </c>
      <c r="L28" s="95">
        <f t="shared" si="4"/>
        <v>56</v>
      </c>
      <c r="M28" s="96"/>
      <c r="N28" s="96" t="e">
        <f>VLOOKUP(C28,#REF!,5,0)</f>
        <v>#REF!</v>
      </c>
      <c r="O28" s="76">
        <v>0.01</v>
      </c>
      <c r="P28" s="76">
        <f t="shared" si="6"/>
        <v>41.03</v>
      </c>
      <c r="Q28" s="76" t="e">
        <f>ROUND(VLOOKUP(V28,#REF!,7,0),2)</f>
        <v>#REF!</v>
      </c>
      <c r="R28" s="76"/>
      <c r="S28" s="94"/>
      <c r="T28" s="94"/>
      <c r="U28" s="94"/>
      <c r="V28" s="106" t="str">
        <f>数据源表!S28</f>
        <v>CYQ10</v>
      </c>
      <c r="W28" s="76" t="str">
        <f>数据源表!M28</f>
        <v>*化学试剂助剂*钢用极压冷却剂</v>
      </c>
      <c r="X28" s="76" t="str">
        <f>数据源表!N28</f>
        <v>CH-201</v>
      </c>
      <c r="Y28" s="76">
        <f>数据源表!O28</f>
        <v>2</v>
      </c>
      <c r="Z28" s="76" t="str">
        <f>数据源表!P28</f>
        <v>桶</v>
      </c>
      <c r="AA28" s="76">
        <f>数据源表!Q28</f>
        <v>2400</v>
      </c>
      <c r="AB28" s="76">
        <f>数据源表!R28</f>
        <v>4800</v>
      </c>
      <c r="AC28" s="118">
        <f>数据源表!U28</f>
        <v>340</v>
      </c>
      <c r="AD28" s="118">
        <f>数据源表!T28</f>
        <v>170</v>
      </c>
      <c r="AE28" s="66" t="str">
        <f t="shared" si="3"/>
        <v xml:space="preserve">     指导价</v>
      </c>
      <c r="AF28" s="73" t="str">
        <f>数据源表!V28</f>
        <v>XOUT18040220</v>
      </c>
      <c r="AG28" s="119">
        <f>数据源表!W28</f>
        <v>43204</v>
      </c>
      <c r="AH28" s="73">
        <f>数据源表!X28</f>
        <v>0</v>
      </c>
      <c r="AI28" s="122"/>
      <c r="AJ28" s="124">
        <f>数据源表!Y28</f>
        <v>0.17</v>
      </c>
      <c r="AK28" s="53" t="e">
        <f>VLOOKUP(V28,#REF!,12,0)</f>
        <v>#REF!</v>
      </c>
    </row>
    <row r="29" spans="1:37" s="53" customFormat="1" ht="12" customHeight="1">
      <c r="A29" s="76" t="str">
        <f>数据源表!A29</f>
        <v>丁连军</v>
      </c>
      <c r="B29" s="75">
        <f>数据源表!B29</f>
        <v>43132</v>
      </c>
      <c r="C29" s="76" t="str">
        <f>数据源表!C29</f>
        <v>a0958</v>
      </c>
      <c r="D29" s="76" t="str">
        <f>数据源表!D29</f>
        <v>科森科技东台有限公司</v>
      </c>
      <c r="E29" s="77">
        <f>数据源表!E29</f>
        <v>1260</v>
      </c>
      <c r="F29" s="76" t="str">
        <f>数据源表!F29</f>
        <v>28120659</v>
      </c>
      <c r="G29" s="78">
        <f>数据源表!G29</f>
        <v>43252</v>
      </c>
      <c r="H29" s="76">
        <f>数据源表!H29</f>
        <v>120</v>
      </c>
      <c r="I29" s="78">
        <v>43259</v>
      </c>
      <c r="J29" s="94">
        <f>数据源表!J29</f>
        <v>1260</v>
      </c>
      <c r="K29" s="94">
        <f t="shared" si="0"/>
        <v>1076.92</v>
      </c>
      <c r="L29" s="95">
        <f t="shared" si="4"/>
        <v>127</v>
      </c>
      <c r="M29" s="96"/>
      <c r="N29" s="96" t="e">
        <f>VLOOKUP(C29,#REF!,5,0)</f>
        <v>#REF!</v>
      </c>
      <c r="O29" s="76">
        <v>0.01</v>
      </c>
      <c r="P29" s="76">
        <f t="shared" si="6"/>
        <v>10.77</v>
      </c>
      <c r="Q29" s="76" t="e">
        <f>ROUND(VLOOKUP(V29,#REF!,7,0),2)</f>
        <v>#REF!</v>
      </c>
      <c r="R29" s="76"/>
      <c r="S29" s="94"/>
      <c r="T29" s="94"/>
      <c r="U29" s="94"/>
      <c r="V29" s="106" t="str">
        <f>数据源表!S29</f>
        <v>CYT01</v>
      </c>
      <c r="W29" s="76" t="str">
        <f>数据源表!M29</f>
        <v>*石油制品*通用复合锂基脂</v>
      </c>
      <c r="X29" s="76" t="str">
        <f>数据源表!N29</f>
        <v>0#</v>
      </c>
      <c r="Y29" s="76">
        <f>数据源表!O29</f>
        <v>4</v>
      </c>
      <c r="Z29" s="76" t="str">
        <f>数据源表!P29</f>
        <v>桶</v>
      </c>
      <c r="AA29" s="76">
        <f>数据源表!Q29</f>
        <v>315</v>
      </c>
      <c r="AB29" s="76">
        <f>数据源表!R29</f>
        <v>1260</v>
      </c>
      <c r="AC29" s="118">
        <f>数据源表!U29</f>
        <v>60</v>
      </c>
      <c r="AD29" s="118">
        <f>数据源表!T29</f>
        <v>15</v>
      </c>
      <c r="AE29" s="66" t="str">
        <f t="shared" si="3"/>
        <v>指导价+Y4*30</v>
      </c>
      <c r="AF29" s="73" t="str">
        <f>数据源表!V29</f>
        <v>XOUT18010080</v>
      </c>
      <c r="AG29" s="119">
        <f>数据源表!W29</f>
        <v>43106</v>
      </c>
      <c r="AH29" s="73" t="str">
        <f>数据源表!X29</f>
        <v>P90</v>
      </c>
      <c r="AI29" s="122"/>
      <c r="AJ29" s="124">
        <f>数据源表!Y29</f>
        <v>0.17</v>
      </c>
      <c r="AK29" s="53" t="e">
        <f>VLOOKUP(V29,#REF!,12,0)</f>
        <v>#REF!</v>
      </c>
    </row>
    <row r="30" spans="1:37" s="53" customFormat="1" ht="12" customHeight="1">
      <c r="A30" s="76" t="str">
        <f>数据源表!A30</f>
        <v>丁连军</v>
      </c>
      <c r="B30" s="75">
        <f>数据源表!B30</f>
        <v>43132</v>
      </c>
      <c r="C30" s="76" t="str">
        <f>数据源表!C30</f>
        <v>a0958</v>
      </c>
      <c r="D30" s="76" t="str">
        <f>数据源表!D30</f>
        <v>科森科技东台有限公司</v>
      </c>
      <c r="E30" s="77">
        <f>数据源表!E30</f>
        <v>1260</v>
      </c>
      <c r="F30" s="76" t="str">
        <f>数据源表!F30</f>
        <v>28120659</v>
      </c>
      <c r="G30" s="78">
        <f>数据源表!G30</f>
        <v>43252</v>
      </c>
      <c r="H30" s="76">
        <f>数据源表!H30</f>
        <v>120</v>
      </c>
      <c r="I30" s="78">
        <v>43259</v>
      </c>
      <c r="J30" s="94">
        <f>数据源表!J30</f>
        <v>1260</v>
      </c>
      <c r="K30" s="94">
        <f t="shared" si="0"/>
        <v>1076.92</v>
      </c>
      <c r="L30" s="95">
        <f t="shared" si="4"/>
        <v>127</v>
      </c>
      <c r="M30" s="96"/>
      <c r="N30" s="96" t="e">
        <f>VLOOKUP(C30,#REF!,5,0)</f>
        <v>#REF!</v>
      </c>
      <c r="O30" s="76">
        <v>0.01</v>
      </c>
      <c r="P30" s="76">
        <f t="shared" si="6"/>
        <v>10.77</v>
      </c>
      <c r="Q30" s="76" t="e">
        <f>ROUND(VLOOKUP(V30,#REF!,7,0),2)</f>
        <v>#REF!</v>
      </c>
      <c r="R30" s="76"/>
      <c r="S30" s="94"/>
      <c r="T30" s="94"/>
      <c r="U30" s="94"/>
      <c r="V30" s="106" t="str">
        <f>数据源表!S30</f>
        <v>CYT01</v>
      </c>
      <c r="W30" s="76" t="str">
        <f>数据源表!M30</f>
        <v>*石油制品*通用复合锂基脂</v>
      </c>
      <c r="X30" s="76" t="str">
        <f>数据源表!N30</f>
        <v>0#</v>
      </c>
      <c r="Y30" s="76">
        <f>数据源表!O30</f>
        <v>4</v>
      </c>
      <c r="Z30" s="76" t="str">
        <f>数据源表!P30</f>
        <v>桶</v>
      </c>
      <c r="AA30" s="76">
        <f>数据源表!Q30</f>
        <v>315</v>
      </c>
      <c r="AB30" s="76">
        <f>数据源表!R30</f>
        <v>1260</v>
      </c>
      <c r="AC30" s="118">
        <f>数据源表!U30</f>
        <v>60</v>
      </c>
      <c r="AD30" s="118">
        <f>数据源表!T30</f>
        <v>15</v>
      </c>
      <c r="AE30" s="66" t="str">
        <f t="shared" si="3"/>
        <v>指导价+Y4*30</v>
      </c>
      <c r="AF30" s="73" t="str">
        <f>数据源表!V30</f>
        <v>XOUT18010299</v>
      </c>
      <c r="AG30" s="119">
        <f>数据源表!W30</f>
        <v>43117</v>
      </c>
      <c r="AH30" s="73" t="str">
        <f>数据源表!X30</f>
        <v>P90</v>
      </c>
      <c r="AI30" s="122"/>
      <c r="AJ30" s="124">
        <f>数据源表!Y30</f>
        <v>0.17</v>
      </c>
      <c r="AK30" s="53" t="e">
        <f>VLOOKUP(V30,#REF!,12,0)</f>
        <v>#REF!</v>
      </c>
    </row>
    <row r="31" spans="1:37" s="53" customFormat="1" ht="12" customHeight="1">
      <c r="A31" s="76" t="str">
        <f>数据源表!A31</f>
        <v>丁连军</v>
      </c>
      <c r="B31" s="75">
        <f>数据源表!B31</f>
        <v>43132</v>
      </c>
      <c r="C31" s="76" t="str">
        <f>数据源表!C31</f>
        <v>a0958</v>
      </c>
      <c r="D31" s="76" t="str">
        <f>数据源表!D31</f>
        <v>科森科技东台有限公司</v>
      </c>
      <c r="E31" s="77">
        <f>数据源表!E31</f>
        <v>3150</v>
      </c>
      <c r="F31" s="76" t="str">
        <f>数据源表!F31</f>
        <v>28120659</v>
      </c>
      <c r="G31" s="78">
        <f>数据源表!G31</f>
        <v>43252</v>
      </c>
      <c r="H31" s="76">
        <f>数据源表!H31</f>
        <v>120</v>
      </c>
      <c r="I31" s="78">
        <v>43259</v>
      </c>
      <c r="J31" s="94">
        <f>数据源表!J31</f>
        <v>3150</v>
      </c>
      <c r="K31" s="94">
        <f t="shared" si="0"/>
        <v>2692.31</v>
      </c>
      <c r="L31" s="95">
        <f t="shared" si="4"/>
        <v>127</v>
      </c>
      <c r="M31" s="96"/>
      <c r="N31" s="96" t="e">
        <f>VLOOKUP(C31,#REF!,5,0)</f>
        <v>#REF!</v>
      </c>
      <c r="O31" s="76">
        <v>0.01</v>
      </c>
      <c r="P31" s="76">
        <f t="shared" si="6"/>
        <v>26.92</v>
      </c>
      <c r="Q31" s="76" t="e">
        <f>ROUND(VLOOKUP(V31,#REF!,7,0),2)</f>
        <v>#REF!</v>
      </c>
      <c r="R31" s="76"/>
      <c r="S31" s="94"/>
      <c r="T31" s="94"/>
      <c r="U31" s="94"/>
      <c r="V31" s="106" t="str">
        <f>数据源表!S31</f>
        <v>CYT01</v>
      </c>
      <c r="W31" s="76" t="str">
        <f>数据源表!M31</f>
        <v>*石油制品*通用复合锂基脂</v>
      </c>
      <c r="X31" s="76" t="str">
        <f>数据源表!N31</f>
        <v>0#</v>
      </c>
      <c r="Y31" s="76">
        <f>数据源表!O31</f>
        <v>10</v>
      </c>
      <c r="Z31" s="76" t="str">
        <f>数据源表!P31</f>
        <v>桶</v>
      </c>
      <c r="AA31" s="76">
        <f>数据源表!Q31</f>
        <v>315</v>
      </c>
      <c r="AB31" s="76">
        <f>数据源表!R31</f>
        <v>3150</v>
      </c>
      <c r="AC31" s="118">
        <f>数据源表!U31</f>
        <v>150</v>
      </c>
      <c r="AD31" s="118">
        <f>数据源表!T31</f>
        <v>15</v>
      </c>
      <c r="AE31" s="66" t="str">
        <f t="shared" si="3"/>
        <v>指导价+Y4*30</v>
      </c>
      <c r="AF31" s="73" t="str">
        <f>数据源表!V31</f>
        <v>XOUT18010470</v>
      </c>
      <c r="AG31" s="119">
        <f>数据源表!W31</f>
        <v>43125</v>
      </c>
      <c r="AH31" s="73" t="str">
        <f>数据源表!X31</f>
        <v>P90</v>
      </c>
      <c r="AI31" s="122"/>
      <c r="AJ31" s="124">
        <f>数据源表!Y31</f>
        <v>0.17</v>
      </c>
      <c r="AK31" s="53" t="e">
        <f>VLOOKUP(V31,#REF!,12,0)</f>
        <v>#REF!</v>
      </c>
    </row>
    <row r="32" spans="1:37" s="53" customFormat="1" ht="12" customHeight="1">
      <c r="A32" s="76" t="str">
        <f>数据源表!A32</f>
        <v>丁连军</v>
      </c>
      <c r="B32" s="75">
        <f>数据源表!B32</f>
        <v>43132</v>
      </c>
      <c r="C32" s="76" t="str">
        <f>数据源表!C32</f>
        <v>a0958</v>
      </c>
      <c r="D32" s="76" t="str">
        <f>数据源表!D32</f>
        <v>科森科技东台有限公司</v>
      </c>
      <c r="E32" s="77">
        <f>数据源表!E32</f>
        <v>30300</v>
      </c>
      <c r="F32" s="76" t="str">
        <f>数据源表!F32</f>
        <v>28120660</v>
      </c>
      <c r="G32" s="78">
        <f>数据源表!G32</f>
        <v>43252</v>
      </c>
      <c r="H32" s="76">
        <f>数据源表!H32</f>
        <v>120</v>
      </c>
      <c r="I32" s="78">
        <v>43259</v>
      </c>
      <c r="J32" s="94">
        <f>数据源表!J32</f>
        <v>30300</v>
      </c>
      <c r="K32" s="94">
        <f t="shared" si="0"/>
        <v>25897.439999999999</v>
      </c>
      <c r="L32" s="95">
        <f t="shared" si="4"/>
        <v>127</v>
      </c>
      <c r="M32" s="96"/>
      <c r="N32" s="96" t="e">
        <f>VLOOKUP(C32,#REF!,5,0)</f>
        <v>#REF!</v>
      </c>
      <c r="O32" s="76">
        <v>0.01</v>
      </c>
      <c r="P32" s="76">
        <f t="shared" si="6"/>
        <v>258.97000000000003</v>
      </c>
      <c r="Q32" s="76" t="e">
        <f>ROUND(VLOOKUP(V32,#REF!,7,0),2)</f>
        <v>#REF!</v>
      </c>
      <c r="R32" s="76"/>
      <c r="S32" s="94"/>
      <c r="T32" s="94"/>
      <c r="U32" s="94"/>
      <c r="V32" s="106" t="str">
        <f>数据源表!S32</f>
        <v>CSB25</v>
      </c>
      <c r="W32" s="76" t="str">
        <f>数据源表!M32</f>
        <v>*石油制品*半合成极压切削液</v>
      </c>
      <c r="X32" s="76" t="str">
        <f>数据源表!N32</f>
        <v>LP-3030</v>
      </c>
      <c r="Y32" s="76">
        <f>数据源表!O32</f>
        <v>10</v>
      </c>
      <c r="Z32" s="76" t="str">
        <f>数据源表!P32</f>
        <v>桶</v>
      </c>
      <c r="AA32" s="76">
        <f>数据源表!Q32</f>
        <v>3030</v>
      </c>
      <c r="AB32" s="76">
        <f>数据源表!R32</f>
        <v>30300</v>
      </c>
      <c r="AC32" s="118">
        <f>数据源表!U32</f>
        <v>1700</v>
      </c>
      <c r="AD32" s="118">
        <f>数据源表!T32</f>
        <v>170</v>
      </c>
      <c r="AE32" s="66" t="str">
        <f t="shared" si="3"/>
        <v xml:space="preserve">     指导价</v>
      </c>
      <c r="AF32" s="73" t="str">
        <f>数据源表!V32</f>
        <v>XOUT17120519</v>
      </c>
      <c r="AG32" s="119">
        <f>数据源表!W32</f>
        <v>43096</v>
      </c>
      <c r="AH32" s="73" t="str">
        <f>数据源表!X32</f>
        <v>高精</v>
      </c>
      <c r="AI32" s="122"/>
      <c r="AJ32" s="124">
        <f>数据源表!Y32</f>
        <v>0.17</v>
      </c>
      <c r="AK32" s="53" t="e">
        <f>VLOOKUP(V32,#REF!,12,0)</f>
        <v>#REF!</v>
      </c>
    </row>
    <row r="33" spans="1:37" s="53" customFormat="1" ht="12" customHeight="1">
      <c r="A33" s="76" t="str">
        <f>数据源表!A33</f>
        <v>丁连军</v>
      </c>
      <c r="B33" s="75">
        <f>数据源表!B33</f>
        <v>43132</v>
      </c>
      <c r="C33" s="76" t="str">
        <f>数据源表!C33</f>
        <v>a0958</v>
      </c>
      <c r="D33" s="76" t="str">
        <f>数据源表!D33</f>
        <v>科森科技东台有限公司</v>
      </c>
      <c r="E33" s="77">
        <f>数据源表!E33</f>
        <v>6060</v>
      </c>
      <c r="F33" s="76" t="str">
        <f>数据源表!F33</f>
        <v>28120660</v>
      </c>
      <c r="G33" s="78">
        <f>数据源表!G33</f>
        <v>43252</v>
      </c>
      <c r="H33" s="76">
        <f>数据源表!H33</f>
        <v>120</v>
      </c>
      <c r="I33" s="78">
        <v>43259</v>
      </c>
      <c r="J33" s="94">
        <f>数据源表!J33</f>
        <v>6060</v>
      </c>
      <c r="K33" s="94">
        <f t="shared" si="0"/>
        <v>5179.49</v>
      </c>
      <c r="L33" s="95">
        <f t="shared" si="4"/>
        <v>127</v>
      </c>
      <c r="M33" s="96"/>
      <c r="N33" s="96" t="e">
        <f>VLOOKUP(C33,#REF!,5,0)</f>
        <v>#REF!</v>
      </c>
      <c r="O33" s="76">
        <v>0.01</v>
      </c>
      <c r="P33" s="76">
        <f t="shared" si="6"/>
        <v>51.79</v>
      </c>
      <c r="Q33" s="76" t="e">
        <f>ROUND(VLOOKUP(V33,#REF!,7,0),2)</f>
        <v>#REF!</v>
      </c>
      <c r="R33" s="76"/>
      <c r="S33" s="94"/>
      <c r="T33" s="94"/>
      <c r="U33" s="94"/>
      <c r="V33" s="106" t="str">
        <f>数据源表!S33</f>
        <v>CSB25</v>
      </c>
      <c r="W33" s="76" t="str">
        <f>数据源表!M33</f>
        <v>*石油制品*半合成极压切削液</v>
      </c>
      <c r="X33" s="76" t="str">
        <f>数据源表!N33</f>
        <v>LP-3030</v>
      </c>
      <c r="Y33" s="76">
        <f>数据源表!O33</f>
        <v>2</v>
      </c>
      <c r="Z33" s="76" t="str">
        <f>数据源表!P33</f>
        <v>桶</v>
      </c>
      <c r="AA33" s="76">
        <f>数据源表!Q33</f>
        <v>3030</v>
      </c>
      <c r="AB33" s="76">
        <f>数据源表!R33</f>
        <v>6060</v>
      </c>
      <c r="AC33" s="118">
        <f>数据源表!U33</f>
        <v>340</v>
      </c>
      <c r="AD33" s="118">
        <f>数据源表!T33</f>
        <v>170</v>
      </c>
      <c r="AE33" s="66" t="str">
        <f t="shared" si="3"/>
        <v xml:space="preserve">     指导价</v>
      </c>
      <c r="AF33" s="73" t="str">
        <f>数据源表!V33</f>
        <v>XOUT17120567</v>
      </c>
      <c r="AG33" s="119">
        <f>数据源表!W33</f>
        <v>43102</v>
      </c>
      <c r="AH33" s="73" t="str">
        <f>数据源表!X33</f>
        <v>高精</v>
      </c>
      <c r="AI33" s="122"/>
      <c r="AJ33" s="124">
        <f>数据源表!Y33</f>
        <v>0.17</v>
      </c>
      <c r="AK33" s="53" t="e">
        <f>VLOOKUP(V33,#REF!,12,0)</f>
        <v>#REF!</v>
      </c>
    </row>
    <row r="34" spans="1:37" s="53" customFormat="1" ht="12" customHeight="1">
      <c r="A34" s="76" t="str">
        <f>数据源表!A34</f>
        <v>丁连军</v>
      </c>
      <c r="B34" s="75">
        <f>数据源表!B34</f>
        <v>43132</v>
      </c>
      <c r="C34" s="76" t="str">
        <f>数据源表!C34</f>
        <v>a0958</v>
      </c>
      <c r="D34" s="76" t="str">
        <f>数据源表!D34</f>
        <v>科森科技东台有限公司</v>
      </c>
      <c r="E34" s="77">
        <f>数据源表!E34</f>
        <v>23700</v>
      </c>
      <c r="F34" s="76" t="str">
        <f>数据源表!F34</f>
        <v>28120659</v>
      </c>
      <c r="G34" s="78">
        <f>数据源表!G34</f>
        <v>43252</v>
      </c>
      <c r="H34" s="76">
        <f>数据源表!H34</f>
        <v>120</v>
      </c>
      <c r="I34" s="78">
        <v>43259</v>
      </c>
      <c r="J34" s="94">
        <f>数据源表!J34</f>
        <v>23700</v>
      </c>
      <c r="K34" s="94">
        <f t="shared" si="0"/>
        <v>20256.41</v>
      </c>
      <c r="L34" s="95">
        <f t="shared" si="4"/>
        <v>127</v>
      </c>
      <c r="M34" s="96"/>
      <c r="N34" s="96" t="e">
        <f>VLOOKUP(C34,#REF!,5,0)</f>
        <v>#REF!</v>
      </c>
      <c r="O34" s="76">
        <v>0.01</v>
      </c>
      <c r="P34" s="76">
        <f t="shared" si="6"/>
        <v>202.56</v>
      </c>
      <c r="Q34" s="76" t="e">
        <f>ROUND(VLOOKUP(V34,#REF!,7,0),2)</f>
        <v>#REF!</v>
      </c>
      <c r="R34" s="76"/>
      <c r="S34" s="94"/>
      <c r="T34" s="94"/>
      <c r="U34" s="94"/>
      <c r="V34" s="106" t="str">
        <f>数据源表!S34</f>
        <v>CYT11</v>
      </c>
      <c r="W34" s="76" t="str">
        <f>数据源表!M34</f>
        <v>*石油制品*机床导轨油</v>
      </c>
      <c r="X34" s="76" t="str">
        <f>数据源表!N34</f>
        <v>68#</v>
      </c>
      <c r="Y34" s="76">
        <f>数据源表!O34</f>
        <v>10</v>
      </c>
      <c r="Z34" s="76" t="str">
        <f>数据源表!P34</f>
        <v>桶</v>
      </c>
      <c r="AA34" s="76">
        <f>数据源表!Q34</f>
        <v>2370</v>
      </c>
      <c r="AB34" s="76">
        <f>数据源表!R34</f>
        <v>23700</v>
      </c>
      <c r="AC34" s="118">
        <f>数据源表!U34</f>
        <v>1700</v>
      </c>
      <c r="AD34" s="118">
        <f>数据源表!T34</f>
        <v>170</v>
      </c>
      <c r="AE34" s="66" t="str">
        <f t="shared" si="3"/>
        <v xml:space="preserve">     指导价</v>
      </c>
      <c r="AF34" s="73" t="str">
        <f>数据源表!V34</f>
        <v>XOUT18010235</v>
      </c>
      <c r="AG34" s="119">
        <f>数据源表!W34</f>
        <v>43112</v>
      </c>
      <c r="AH34" s="73" t="str">
        <f>数据源表!X34</f>
        <v>高精</v>
      </c>
      <c r="AI34" s="122"/>
      <c r="AJ34" s="124">
        <f>数据源表!Y34</f>
        <v>0.17</v>
      </c>
      <c r="AK34" s="53" t="e">
        <f>VLOOKUP(V34,#REF!,12,0)</f>
        <v>#REF!</v>
      </c>
    </row>
    <row r="35" spans="1:37" s="53" customFormat="1" ht="12" customHeight="1">
      <c r="A35" s="76" t="str">
        <f>数据源表!A35</f>
        <v>丁连军</v>
      </c>
      <c r="B35" s="75">
        <f>数据源表!B35</f>
        <v>43132</v>
      </c>
      <c r="C35" s="76" t="str">
        <f>数据源表!C35</f>
        <v>a0958</v>
      </c>
      <c r="D35" s="76" t="str">
        <f>数据源表!D35</f>
        <v>科森科技东台有限公司</v>
      </c>
      <c r="E35" s="77">
        <f>数据源表!E35</f>
        <v>4740</v>
      </c>
      <c r="F35" s="76" t="str">
        <f>数据源表!F35</f>
        <v>28120660</v>
      </c>
      <c r="G35" s="78">
        <f>数据源表!G35</f>
        <v>43252</v>
      </c>
      <c r="H35" s="76">
        <f>数据源表!H35</f>
        <v>120</v>
      </c>
      <c r="I35" s="78">
        <v>43259</v>
      </c>
      <c r="J35" s="94">
        <f>数据源表!J35</f>
        <v>4740</v>
      </c>
      <c r="K35" s="94">
        <f t="shared" si="0"/>
        <v>4051.28</v>
      </c>
      <c r="L35" s="95">
        <f t="shared" si="4"/>
        <v>127</v>
      </c>
      <c r="M35" s="96"/>
      <c r="N35" s="96" t="e">
        <f>VLOOKUP(C35,#REF!,5,0)</f>
        <v>#REF!</v>
      </c>
      <c r="O35" s="76">
        <v>0.01</v>
      </c>
      <c r="P35" s="76">
        <f t="shared" si="6"/>
        <v>40.51</v>
      </c>
      <c r="Q35" s="76" t="e">
        <f>ROUND(VLOOKUP(V35,#REF!,7,0),2)</f>
        <v>#REF!</v>
      </c>
      <c r="R35" s="76"/>
      <c r="S35" s="94"/>
      <c r="T35" s="94"/>
      <c r="U35" s="94"/>
      <c r="V35" s="106" t="str">
        <f>数据源表!S35</f>
        <v>CYT11</v>
      </c>
      <c r="W35" s="76" t="str">
        <f>数据源表!M35</f>
        <v>*石油制品*机床导轨油</v>
      </c>
      <c r="X35" s="76" t="str">
        <f>数据源表!N35</f>
        <v>68#</v>
      </c>
      <c r="Y35" s="76">
        <f>数据源表!O35</f>
        <v>2</v>
      </c>
      <c r="Z35" s="76" t="str">
        <f>数据源表!P35</f>
        <v>桶</v>
      </c>
      <c r="AA35" s="76">
        <f>数据源表!Q35</f>
        <v>2370</v>
      </c>
      <c r="AB35" s="76">
        <f>数据源表!R35</f>
        <v>4740</v>
      </c>
      <c r="AC35" s="118">
        <f>数据源表!U35</f>
        <v>340</v>
      </c>
      <c r="AD35" s="118">
        <f>数据源表!T35</f>
        <v>170</v>
      </c>
      <c r="AE35" s="66" t="str">
        <f t="shared" si="3"/>
        <v xml:space="preserve">     指导价</v>
      </c>
      <c r="AF35" s="73" t="str">
        <f>数据源表!V35</f>
        <v>XOUT18010234</v>
      </c>
      <c r="AG35" s="119">
        <f>数据源表!W35</f>
        <v>43112</v>
      </c>
      <c r="AH35" s="73" t="str">
        <f>数据源表!X35</f>
        <v>高精</v>
      </c>
      <c r="AI35" s="122"/>
      <c r="AJ35" s="124">
        <f>数据源表!Y35</f>
        <v>0.17</v>
      </c>
      <c r="AK35" s="53" t="e">
        <f>VLOOKUP(V35,#REF!,12,0)</f>
        <v>#REF!</v>
      </c>
    </row>
    <row r="36" spans="1:37" s="53" customFormat="1" ht="12" customHeight="1">
      <c r="A36" s="76" t="str">
        <f>数据源表!A36</f>
        <v>丁连军</v>
      </c>
      <c r="B36" s="75">
        <f>数据源表!B36</f>
        <v>43132</v>
      </c>
      <c r="C36" s="76" t="str">
        <f>数据源表!C36</f>
        <v>a0958</v>
      </c>
      <c r="D36" s="76" t="str">
        <f>数据源表!D36</f>
        <v>科森科技东台有限公司</v>
      </c>
      <c r="E36" s="77">
        <f>数据源表!E36</f>
        <v>30300</v>
      </c>
      <c r="F36" s="76" t="str">
        <f>数据源表!F36</f>
        <v>28120660</v>
      </c>
      <c r="G36" s="78">
        <f>数据源表!G36</f>
        <v>43252</v>
      </c>
      <c r="H36" s="76">
        <f>数据源表!H36</f>
        <v>120</v>
      </c>
      <c r="I36" s="78">
        <v>43259</v>
      </c>
      <c r="J36" s="94">
        <f>数据源表!J36</f>
        <v>30300</v>
      </c>
      <c r="K36" s="94">
        <f t="shared" si="0"/>
        <v>25897.439999999999</v>
      </c>
      <c r="L36" s="95">
        <f t="shared" si="4"/>
        <v>127</v>
      </c>
      <c r="M36" s="96"/>
      <c r="N36" s="96" t="e">
        <f>VLOOKUP(C36,#REF!,5,0)</f>
        <v>#REF!</v>
      </c>
      <c r="O36" s="76">
        <v>0.01</v>
      </c>
      <c r="P36" s="76">
        <f t="shared" si="6"/>
        <v>258.97000000000003</v>
      </c>
      <c r="Q36" s="76" t="e">
        <f>ROUND(VLOOKUP(V36,#REF!,7,0),2)</f>
        <v>#REF!</v>
      </c>
      <c r="R36" s="76"/>
      <c r="S36" s="94"/>
      <c r="T36" s="94"/>
      <c r="U36" s="94"/>
      <c r="V36" s="106" t="str">
        <f>数据源表!S36</f>
        <v>CSB25</v>
      </c>
      <c r="W36" s="76" t="str">
        <f>数据源表!M36</f>
        <v>*石油制品*半合成极压切削液</v>
      </c>
      <c r="X36" s="76" t="str">
        <f>数据源表!N36</f>
        <v>LP-3030</v>
      </c>
      <c r="Y36" s="76">
        <f>数据源表!O36</f>
        <v>10</v>
      </c>
      <c r="Z36" s="76" t="str">
        <f>数据源表!P36</f>
        <v>桶</v>
      </c>
      <c r="AA36" s="76">
        <f>数据源表!Q36</f>
        <v>3030</v>
      </c>
      <c r="AB36" s="76">
        <f>数据源表!R36</f>
        <v>30300</v>
      </c>
      <c r="AC36" s="118">
        <f>数据源表!U36</f>
        <v>1700</v>
      </c>
      <c r="AD36" s="118">
        <f>数据源表!T36</f>
        <v>170</v>
      </c>
      <c r="AE36" s="66" t="str">
        <f t="shared" si="3"/>
        <v xml:space="preserve">     指导价</v>
      </c>
      <c r="AF36" s="73" t="str">
        <f>数据源表!V36</f>
        <v>XOUT18010412</v>
      </c>
      <c r="AG36" s="119">
        <f>数据源表!W36</f>
        <v>43123</v>
      </c>
      <c r="AH36" s="73" t="str">
        <f>数据源表!X36</f>
        <v>高精</v>
      </c>
      <c r="AI36" s="122"/>
      <c r="AJ36" s="124">
        <f>数据源表!Y36</f>
        <v>0.17</v>
      </c>
      <c r="AK36" s="53" t="e">
        <f>VLOOKUP(V36,#REF!,12,0)</f>
        <v>#REF!</v>
      </c>
    </row>
    <row r="37" spans="1:37" s="53" customFormat="1" ht="12" customHeight="1">
      <c r="A37" s="76" t="str">
        <f>数据源表!A37</f>
        <v>丁连军</v>
      </c>
      <c r="B37" s="75">
        <f>数据源表!B37</f>
        <v>43132</v>
      </c>
      <c r="C37" s="76" t="str">
        <f>数据源表!C37</f>
        <v>a0958</v>
      </c>
      <c r="D37" s="76" t="str">
        <f>数据源表!D37</f>
        <v>科森科技东台有限公司</v>
      </c>
      <c r="E37" s="77">
        <f>数据源表!E37</f>
        <v>7110</v>
      </c>
      <c r="F37" s="76" t="str">
        <f>数据源表!F37</f>
        <v>28120660</v>
      </c>
      <c r="G37" s="78">
        <f>数据源表!G37</f>
        <v>43252</v>
      </c>
      <c r="H37" s="76">
        <f>数据源表!H37</f>
        <v>120</v>
      </c>
      <c r="I37" s="78">
        <v>43259</v>
      </c>
      <c r="J37" s="94">
        <f>数据源表!J37</f>
        <v>7110</v>
      </c>
      <c r="K37" s="94">
        <f t="shared" si="0"/>
        <v>6076.92</v>
      </c>
      <c r="L37" s="95">
        <f t="shared" si="4"/>
        <v>127</v>
      </c>
      <c r="M37" s="96"/>
      <c r="N37" s="96" t="e">
        <f>VLOOKUP(C37,#REF!,5,0)</f>
        <v>#REF!</v>
      </c>
      <c r="O37" s="76">
        <v>0.01</v>
      </c>
      <c r="P37" s="76">
        <f t="shared" si="6"/>
        <v>60.77</v>
      </c>
      <c r="Q37" s="76" t="e">
        <f>ROUND(VLOOKUP(V37,#REF!,7,0),2)</f>
        <v>#REF!</v>
      </c>
      <c r="R37" s="76"/>
      <c r="S37" s="94"/>
      <c r="T37" s="94"/>
      <c r="U37" s="94"/>
      <c r="V37" s="106" t="str">
        <f>数据源表!S37</f>
        <v>CYT11</v>
      </c>
      <c r="W37" s="76" t="str">
        <f>数据源表!M37</f>
        <v>*石油制品*机床导轨油</v>
      </c>
      <c r="X37" s="76" t="str">
        <f>数据源表!N37</f>
        <v>68#</v>
      </c>
      <c r="Y37" s="76">
        <f>数据源表!O37</f>
        <v>3</v>
      </c>
      <c r="Z37" s="76" t="str">
        <f>数据源表!P37</f>
        <v>桶</v>
      </c>
      <c r="AA37" s="76">
        <f>数据源表!Q37</f>
        <v>2370</v>
      </c>
      <c r="AB37" s="76">
        <f>数据源表!R37</f>
        <v>7110</v>
      </c>
      <c r="AC37" s="118">
        <f>数据源表!U37</f>
        <v>510</v>
      </c>
      <c r="AD37" s="118">
        <f>数据源表!T37</f>
        <v>170</v>
      </c>
      <c r="AE37" s="66" t="str">
        <f t="shared" si="3"/>
        <v xml:space="preserve">     指导价</v>
      </c>
      <c r="AF37" s="73" t="str">
        <f>数据源表!V37</f>
        <v>XOUT18010432</v>
      </c>
      <c r="AG37" s="119">
        <f>数据源表!W37</f>
        <v>43123</v>
      </c>
      <c r="AH37" s="73" t="str">
        <f>数据源表!X37</f>
        <v>高精</v>
      </c>
      <c r="AI37" s="122"/>
      <c r="AJ37" s="124">
        <f>数据源表!Y37</f>
        <v>0.17</v>
      </c>
      <c r="AK37" s="53" t="e">
        <f>VLOOKUP(V37,#REF!,12,0)</f>
        <v>#REF!</v>
      </c>
    </row>
    <row r="38" spans="1:37" s="53" customFormat="1" ht="12" customHeight="1">
      <c r="A38" s="76" t="str">
        <f>数据源表!A38</f>
        <v>丁连军</v>
      </c>
      <c r="B38" s="75">
        <f>数据源表!B38</f>
        <v>43104</v>
      </c>
      <c r="C38" s="76" t="str">
        <f>数据源表!C38</f>
        <v>a1063</v>
      </c>
      <c r="D38" s="76" t="str">
        <f>数据源表!D38</f>
        <v>苏州和昌顺机械有限公司</v>
      </c>
      <c r="E38" s="77">
        <f>数据源表!E38</f>
        <v>5000</v>
      </c>
      <c r="F38" s="76" t="str">
        <f>数据源表!F38</f>
        <v>09926986</v>
      </c>
      <c r="G38" s="78">
        <f>数据源表!G38</f>
        <v>43104</v>
      </c>
      <c r="H38" s="76" t="str">
        <f>数据源表!H38</f>
        <v>开票现金</v>
      </c>
      <c r="I38" s="78">
        <v>43259</v>
      </c>
      <c r="J38" s="94">
        <f>数据源表!J38</f>
        <v>5000</v>
      </c>
      <c r="K38" s="94">
        <f t="shared" si="0"/>
        <v>4273.5</v>
      </c>
      <c r="L38" s="95">
        <f t="shared" si="4"/>
        <v>155</v>
      </c>
      <c r="M38" s="96"/>
      <c r="N38" s="96" t="e">
        <f>VLOOKUP(C38,#REF!,5,0)</f>
        <v>#REF!</v>
      </c>
      <c r="O38" s="76">
        <v>0.01</v>
      </c>
      <c r="P38" s="76">
        <f t="shared" si="6"/>
        <v>42.74</v>
      </c>
      <c r="Q38" s="76" t="e">
        <f>ROUND(VLOOKUP(V38,#REF!,7,0),2)</f>
        <v>#REF!</v>
      </c>
      <c r="R38" s="76"/>
      <c r="S38" s="94"/>
      <c r="T38" s="94"/>
      <c r="U38" s="94"/>
      <c r="V38" s="106" t="str">
        <f>数据源表!S38</f>
        <v>CYQ19</v>
      </c>
      <c r="W38" s="76" t="str">
        <f>数据源表!M38</f>
        <v>*石油制品*不锈钢切削油</v>
      </c>
      <c r="X38" s="76" t="str">
        <f>数据源表!N38</f>
        <v>DH-30A</v>
      </c>
      <c r="Y38" s="76">
        <f>数据源表!O38</f>
        <v>2</v>
      </c>
      <c r="Z38" s="76" t="str">
        <f>数据源表!P38</f>
        <v>桶</v>
      </c>
      <c r="AA38" s="76">
        <f>数据源表!Q38</f>
        <v>2500</v>
      </c>
      <c r="AB38" s="76">
        <f>数据源表!R38</f>
        <v>5000</v>
      </c>
      <c r="AC38" s="118">
        <f>数据源表!U38</f>
        <v>340</v>
      </c>
      <c r="AD38" s="118">
        <f>数据源表!T38</f>
        <v>170</v>
      </c>
      <c r="AE38" s="66" t="str">
        <f t="shared" si="3"/>
        <v xml:space="preserve">     指导价</v>
      </c>
      <c r="AF38" s="73" t="str">
        <f>数据源表!V38</f>
        <v>XOUT18010059</v>
      </c>
      <c r="AG38" s="119">
        <f>数据源表!W38</f>
        <v>43105</v>
      </c>
      <c r="AH38" s="73">
        <f>数据源表!X38</f>
        <v>0</v>
      </c>
      <c r="AI38" s="122"/>
      <c r="AJ38" s="124">
        <f>数据源表!Y38</f>
        <v>0.17</v>
      </c>
      <c r="AK38" s="53" t="e">
        <f>VLOOKUP(V38,#REF!,12,0)</f>
        <v>#REF!</v>
      </c>
    </row>
    <row r="39" spans="1:37" s="53" customFormat="1" ht="12" customHeight="1">
      <c r="A39" s="76" t="str">
        <f>数据源表!A39</f>
        <v>丁连军</v>
      </c>
      <c r="B39" s="75">
        <f>数据源表!B39</f>
        <v>43122</v>
      </c>
      <c r="C39" s="76" t="str">
        <f>数据源表!C39</f>
        <v>a1063</v>
      </c>
      <c r="D39" s="76" t="str">
        <f>数据源表!D39</f>
        <v>苏州和昌顺机械有限公司</v>
      </c>
      <c r="E39" s="77">
        <f>数据源表!E39</f>
        <v>5000</v>
      </c>
      <c r="F39" s="76" t="str">
        <f>数据源表!F39</f>
        <v>28120514</v>
      </c>
      <c r="G39" s="78">
        <f>数据源表!G39</f>
        <v>43122</v>
      </c>
      <c r="H39" s="76" t="str">
        <f>数据源表!H39</f>
        <v>开票现金</v>
      </c>
      <c r="I39" s="78">
        <v>43259</v>
      </c>
      <c r="J39" s="94">
        <f>数据源表!J39</f>
        <v>5000</v>
      </c>
      <c r="K39" s="94">
        <f t="shared" si="0"/>
        <v>4273.5</v>
      </c>
      <c r="L39" s="95">
        <f t="shared" si="4"/>
        <v>137</v>
      </c>
      <c r="M39" s="96"/>
      <c r="N39" s="96" t="e">
        <f>VLOOKUP(C39,#REF!,5,0)</f>
        <v>#REF!</v>
      </c>
      <c r="O39" s="76">
        <v>0.01</v>
      </c>
      <c r="P39" s="76">
        <f t="shared" si="6"/>
        <v>42.74</v>
      </c>
      <c r="Q39" s="76" t="e">
        <f>ROUND(VLOOKUP(V39,#REF!,7,0),2)</f>
        <v>#REF!</v>
      </c>
      <c r="R39" s="76"/>
      <c r="S39" s="94"/>
      <c r="T39" s="94"/>
      <c r="U39" s="94"/>
      <c r="V39" s="106" t="str">
        <f>数据源表!S39</f>
        <v>CYQ19</v>
      </c>
      <c r="W39" s="76" t="str">
        <f>数据源表!M39</f>
        <v>*石油制品*不锈钢切削油</v>
      </c>
      <c r="X39" s="76" t="str">
        <f>数据源表!N39</f>
        <v>DH-30A</v>
      </c>
      <c r="Y39" s="76">
        <f>数据源表!O39</f>
        <v>2</v>
      </c>
      <c r="Z39" s="76" t="str">
        <f>数据源表!P39</f>
        <v>桶</v>
      </c>
      <c r="AA39" s="76">
        <f>数据源表!Q39</f>
        <v>2500</v>
      </c>
      <c r="AB39" s="76">
        <f>数据源表!R39</f>
        <v>5000</v>
      </c>
      <c r="AC39" s="118">
        <f>数据源表!U39</f>
        <v>340</v>
      </c>
      <c r="AD39" s="118">
        <f>数据源表!T39</f>
        <v>170</v>
      </c>
      <c r="AE39" s="66" t="str">
        <f t="shared" si="3"/>
        <v xml:space="preserve">     指导价</v>
      </c>
      <c r="AF39" s="73" t="str">
        <f>数据源表!V39</f>
        <v>XOUT18010391</v>
      </c>
      <c r="AG39" s="119">
        <f>数据源表!W39</f>
        <v>43122</v>
      </c>
      <c r="AH39" s="73">
        <f>数据源表!X39</f>
        <v>0</v>
      </c>
      <c r="AI39" s="122"/>
      <c r="AJ39" s="124">
        <f>数据源表!Y39</f>
        <v>0.17</v>
      </c>
      <c r="AK39" s="53" t="e">
        <f>VLOOKUP(V39,#REF!,12,0)</f>
        <v>#REF!</v>
      </c>
    </row>
    <row r="40" spans="1:37" s="53" customFormat="1" ht="12" customHeight="1">
      <c r="A40" s="76" t="str">
        <f>数据源表!A40</f>
        <v>丁连军</v>
      </c>
      <c r="B40" s="75">
        <f>数据源表!B40</f>
        <v>43273</v>
      </c>
      <c r="C40" s="76" t="str">
        <f>数据源表!C40</f>
        <v>a1109</v>
      </c>
      <c r="D40" s="76" t="str">
        <f>数据源表!D40</f>
        <v>苏州菩提树五金工业有限公司</v>
      </c>
      <c r="E40" s="77">
        <f>数据源表!E40</f>
        <v>2900</v>
      </c>
      <c r="F40" s="76" t="str">
        <f>数据源表!F40</f>
        <v>16643957</v>
      </c>
      <c r="G40" s="78">
        <f>数据源表!G40</f>
        <v>43333</v>
      </c>
      <c r="H40" s="76">
        <f>数据源表!H40</f>
        <v>60</v>
      </c>
      <c r="I40" s="78">
        <v>43259</v>
      </c>
      <c r="J40" s="94">
        <f>数据源表!J40</f>
        <v>2900</v>
      </c>
      <c r="K40" s="94">
        <f t="shared" si="0"/>
        <v>2500</v>
      </c>
      <c r="L40" s="95">
        <f t="shared" si="4"/>
        <v>-14</v>
      </c>
      <c r="M40" s="96"/>
      <c r="N40" s="96" t="e">
        <f>VLOOKUP(C40,#REF!,5,0)</f>
        <v>#REF!</v>
      </c>
      <c r="O40" s="76">
        <v>0.01</v>
      </c>
      <c r="P40" s="76">
        <f t="shared" si="6"/>
        <v>25</v>
      </c>
      <c r="Q40" s="76" t="e">
        <f>ROUND(VLOOKUP(V40,#REF!,7,0),2)</f>
        <v>#REF!</v>
      </c>
      <c r="R40" s="76"/>
      <c r="S40" s="94"/>
      <c r="T40" s="94"/>
      <c r="U40" s="94"/>
      <c r="V40" s="106" t="str">
        <f>数据源表!S40</f>
        <v>CYQ10</v>
      </c>
      <c r="W40" s="76" t="str">
        <f>数据源表!M40</f>
        <v>*专项化学用品*不锈钢切削油</v>
      </c>
      <c r="X40" s="76" t="str">
        <f>数据源表!N40</f>
        <v>CH-105</v>
      </c>
      <c r="Y40" s="76">
        <f>数据源表!O40</f>
        <v>1</v>
      </c>
      <c r="Z40" s="76" t="str">
        <f>数据源表!P40</f>
        <v>桶</v>
      </c>
      <c r="AA40" s="76">
        <f>数据源表!Q40</f>
        <v>2900</v>
      </c>
      <c r="AB40" s="76">
        <f>数据源表!R40</f>
        <v>2900</v>
      </c>
      <c r="AC40" s="118">
        <f>数据源表!U40</f>
        <v>170</v>
      </c>
      <c r="AD40" s="118">
        <f>数据源表!T40</f>
        <v>170</v>
      </c>
      <c r="AE40" s="66" t="str">
        <f t="shared" si="3"/>
        <v xml:space="preserve">     指导价</v>
      </c>
      <c r="AF40" s="73" t="str">
        <f>数据源表!V40</f>
        <v>XOUT18060433</v>
      </c>
      <c r="AG40" s="119">
        <f>数据源表!W40</f>
        <v>43274</v>
      </c>
      <c r="AH40" s="73">
        <f>数据源表!X40</f>
        <v>0</v>
      </c>
      <c r="AI40" s="122"/>
      <c r="AJ40" s="124">
        <f>数据源表!Y40</f>
        <v>0.16</v>
      </c>
      <c r="AK40" s="53" t="e">
        <f>VLOOKUP(V40,#REF!,12,0)</f>
        <v>#REF!</v>
      </c>
    </row>
    <row r="41" spans="1:37" s="53" customFormat="1" ht="12" customHeight="1">
      <c r="A41" s="76" t="str">
        <f>数据源表!A41</f>
        <v>丁连军</v>
      </c>
      <c r="B41" s="75">
        <f>数据源表!B41</f>
        <v>43255</v>
      </c>
      <c r="C41" s="76" t="str">
        <f>数据源表!C41</f>
        <v>a1144</v>
      </c>
      <c r="D41" s="76" t="str">
        <f>数据源表!D41</f>
        <v>苏州颖仓宏精密机械有限公司</v>
      </c>
      <c r="E41" s="77">
        <f>数据源表!E41</f>
        <v>5948</v>
      </c>
      <c r="F41" s="76" t="str">
        <f>数据源表!F41</f>
        <v>55874814</v>
      </c>
      <c r="G41" s="78">
        <f>数据源表!G41</f>
        <v>43255</v>
      </c>
      <c r="H41" s="76" t="str">
        <f>数据源表!H41</f>
        <v>开票现金</v>
      </c>
      <c r="I41" s="78">
        <v>43259</v>
      </c>
      <c r="J41" s="94">
        <f>数据源表!J41</f>
        <v>5948</v>
      </c>
      <c r="K41" s="94">
        <f t="shared" si="0"/>
        <v>5127.59</v>
      </c>
      <c r="L41" s="95">
        <f t="shared" si="4"/>
        <v>4</v>
      </c>
      <c r="M41" s="96"/>
      <c r="N41" s="96" t="e">
        <f>VLOOKUP(C41,#REF!,5,0)</f>
        <v>#REF!</v>
      </c>
      <c r="O41" s="76">
        <v>0.01</v>
      </c>
      <c r="P41" s="76">
        <f t="shared" si="6"/>
        <v>51.28</v>
      </c>
      <c r="Q41" s="76" t="e">
        <f>ROUND(VLOOKUP(V41,#REF!,7,0),2)</f>
        <v>#REF!</v>
      </c>
      <c r="R41" s="76"/>
      <c r="S41" s="94"/>
      <c r="T41" s="94"/>
      <c r="U41" s="94"/>
      <c r="V41" s="106" t="str">
        <f>数据源表!S41</f>
        <v>CSB15</v>
      </c>
      <c r="W41" s="76" t="str">
        <f>数据源表!M41</f>
        <v>*化学试剂助剂*半合成切削液</v>
      </c>
      <c r="X41" s="76" t="str">
        <f>数据源表!N41</f>
        <v>LP-3030AL</v>
      </c>
      <c r="Y41" s="76">
        <f>数据源表!O41</f>
        <v>2</v>
      </c>
      <c r="Z41" s="76" t="str">
        <f>数据源表!P41</f>
        <v>桶</v>
      </c>
      <c r="AA41" s="76">
        <f>数据源表!Q41</f>
        <v>2974</v>
      </c>
      <c r="AB41" s="76">
        <f>数据源表!R41</f>
        <v>5948</v>
      </c>
      <c r="AC41" s="118">
        <f>数据源表!U41</f>
        <v>340</v>
      </c>
      <c r="AD41" s="118">
        <f>数据源表!T41</f>
        <v>170</v>
      </c>
      <c r="AE41" s="66" t="str">
        <f t="shared" si="3"/>
        <v xml:space="preserve">     指导价</v>
      </c>
      <c r="AF41" s="73" t="str">
        <f>数据源表!V41</f>
        <v>XOUT18050314</v>
      </c>
      <c r="AG41" s="119">
        <f>数据源表!W41</f>
        <v>43236</v>
      </c>
      <c r="AH41" s="73">
        <f>数据源表!X41</f>
        <v>0</v>
      </c>
      <c r="AI41" s="122"/>
      <c r="AJ41" s="124">
        <f>数据源表!Y41</f>
        <v>0.15999914189707101</v>
      </c>
      <c r="AK41" s="53" t="e">
        <f>VLOOKUP(V41,#REF!,12,0)</f>
        <v>#REF!</v>
      </c>
    </row>
    <row r="42" spans="1:37" s="53" customFormat="1" ht="12" customHeight="1">
      <c r="A42" s="76" t="str">
        <f>数据源表!A42</f>
        <v>丁连军</v>
      </c>
      <c r="B42" s="75">
        <f>数据源表!B42</f>
        <v>43173</v>
      </c>
      <c r="C42" s="76" t="str">
        <f>数据源表!C42</f>
        <v>a1210</v>
      </c>
      <c r="D42" s="76" t="str">
        <f>数据源表!D42</f>
        <v>铠嘉电脑配件有限公司</v>
      </c>
      <c r="E42" s="77">
        <f>数据源表!E42</f>
        <v>15300</v>
      </c>
      <c r="F42" s="76" t="str">
        <f>数据源表!F42</f>
        <v>02839487</v>
      </c>
      <c r="G42" s="78">
        <f>数据源表!G42</f>
        <v>43293</v>
      </c>
      <c r="H42" s="76">
        <f>数据源表!H42</f>
        <v>120</v>
      </c>
      <c r="I42" s="78">
        <v>43259</v>
      </c>
      <c r="J42" s="94">
        <f>数据源表!J42</f>
        <v>15300</v>
      </c>
      <c r="K42" s="94">
        <f t="shared" si="0"/>
        <v>13076.92</v>
      </c>
      <c r="L42" s="95">
        <f t="shared" si="4"/>
        <v>86</v>
      </c>
      <c r="M42" s="96"/>
      <c r="N42" s="96" t="e">
        <f>VLOOKUP(C42,#REF!,5,0)</f>
        <v>#REF!</v>
      </c>
      <c r="O42" s="76">
        <v>0.01</v>
      </c>
      <c r="P42" s="76">
        <f t="shared" si="6"/>
        <v>130.77000000000001</v>
      </c>
      <c r="Q42" s="76" t="e">
        <f>ROUND(VLOOKUP(V42,#REF!,7,0),2)</f>
        <v>#REF!</v>
      </c>
      <c r="R42" s="76"/>
      <c r="S42" s="94"/>
      <c r="T42" s="94"/>
      <c r="U42" s="94"/>
      <c r="V42" s="106" t="str">
        <f>数据源表!S42</f>
        <v>CSR47</v>
      </c>
      <c r="W42" s="76" t="str">
        <f>数据源表!M42</f>
        <v>*专项化学用品*乳化切削液</v>
      </c>
      <c r="X42" s="76" t="str">
        <f>数据源表!N42</f>
        <v>JH-500A</v>
      </c>
      <c r="Y42" s="76">
        <f>数据源表!O42</f>
        <v>900</v>
      </c>
      <c r="Z42" s="76" t="str">
        <f>数据源表!P42</f>
        <v>千克</v>
      </c>
      <c r="AA42" s="76">
        <f>数据源表!Q42</f>
        <v>17</v>
      </c>
      <c r="AB42" s="76">
        <f>数据源表!R42</f>
        <v>15300</v>
      </c>
      <c r="AC42" s="118">
        <f>数据源表!U42</f>
        <v>900</v>
      </c>
      <c r="AD42" s="118">
        <f>数据源表!T42</f>
        <v>180</v>
      </c>
      <c r="AE42" s="66" t="str">
        <f t="shared" si="3"/>
        <v xml:space="preserve">     指导价</v>
      </c>
      <c r="AF42" s="73" t="str">
        <f>数据源表!V42</f>
        <v>XOUT18010354</v>
      </c>
      <c r="AG42" s="119">
        <f>数据源表!W42</f>
        <v>43120</v>
      </c>
      <c r="AH42" s="73">
        <f>数据源表!X42</f>
        <v>0</v>
      </c>
      <c r="AI42" s="122"/>
      <c r="AJ42" s="124">
        <f>数据源表!Y42</f>
        <v>0.17</v>
      </c>
      <c r="AK42" s="53" t="e">
        <f>VLOOKUP(V42,#REF!,12,0)</f>
        <v>#REF!</v>
      </c>
    </row>
    <row r="43" spans="1:37" s="53" customFormat="1" ht="12" customHeight="1">
      <c r="A43" s="76" t="str">
        <f>数据源表!A43</f>
        <v>丁连军</v>
      </c>
      <c r="B43" s="75">
        <f>数据源表!B43</f>
        <v>43172</v>
      </c>
      <c r="C43" s="76" t="str">
        <f>数据源表!C43</f>
        <v>a1210</v>
      </c>
      <c r="D43" s="76" t="str">
        <f>数据源表!D43</f>
        <v>铠嘉电脑配件有限公司</v>
      </c>
      <c r="E43" s="77">
        <f>数据源表!E43</f>
        <v>21888</v>
      </c>
      <c r="F43" s="76" t="str">
        <f>数据源表!F43</f>
        <v>02839469</v>
      </c>
      <c r="G43" s="78">
        <f>数据源表!G43</f>
        <v>43292</v>
      </c>
      <c r="H43" s="76">
        <f>数据源表!H43</f>
        <v>120</v>
      </c>
      <c r="I43" s="78">
        <v>43259</v>
      </c>
      <c r="J43" s="94">
        <f>数据源表!J43</f>
        <v>21888</v>
      </c>
      <c r="K43" s="94">
        <f t="shared" si="0"/>
        <v>18707.689999999999</v>
      </c>
      <c r="L43" s="95">
        <f t="shared" si="4"/>
        <v>87</v>
      </c>
      <c r="M43" s="96"/>
      <c r="N43" s="96" t="e">
        <f>VLOOKUP(C43,#REF!,5,0)</f>
        <v>#REF!</v>
      </c>
      <c r="O43" s="76">
        <v>0.01</v>
      </c>
      <c r="P43" s="76">
        <f t="shared" si="6"/>
        <v>187.08</v>
      </c>
      <c r="Q43" s="76" t="e">
        <f>ROUND(VLOOKUP(V43,#REF!,7,0),2)</f>
        <v>#REF!</v>
      </c>
      <c r="R43" s="76"/>
      <c r="S43" s="94"/>
      <c r="T43" s="94"/>
      <c r="U43" s="94"/>
      <c r="V43" s="106" t="str">
        <f>数据源表!S43</f>
        <v>CSR47</v>
      </c>
      <c r="W43" s="76" t="str">
        <f>数据源表!M43</f>
        <v>*其他化学制品*植物型切削液</v>
      </c>
      <c r="X43" s="76">
        <f>数据源表!N43</f>
        <v>0</v>
      </c>
      <c r="Y43" s="76">
        <f>数据源表!O43</f>
        <v>1440</v>
      </c>
      <c r="Z43" s="76" t="str">
        <f>数据源表!P43</f>
        <v>千克</v>
      </c>
      <c r="AA43" s="76">
        <f>数据源表!Q43</f>
        <v>15.2</v>
      </c>
      <c r="AB43" s="76">
        <f>数据源表!R43</f>
        <v>21888</v>
      </c>
      <c r="AC43" s="118">
        <f>数据源表!U43</f>
        <v>1440</v>
      </c>
      <c r="AD43" s="118">
        <f>数据源表!T43</f>
        <v>180</v>
      </c>
      <c r="AE43" s="66" t="str">
        <f t="shared" si="3"/>
        <v xml:space="preserve">     指导价</v>
      </c>
      <c r="AF43" s="73" t="str">
        <f>数据源表!V43</f>
        <v>XOUT18010492</v>
      </c>
      <c r="AG43" s="119">
        <f>数据源表!W43</f>
        <v>43129</v>
      </c>
      <c r="AH43" s="73">
        <f>数据源表!X43</f>
        <v>0</v>
      </c>
      <c r="AI43" s="122"/>
      <c r="AJ43" s="124">
        <f>数据源表!Y43</f>
        <v>0.17</v>
      </c>
      <c r="AK43" s="53" t="e">
        <f>VLOOKUP(V43,#REF!,12,0)</f>
        <v>#REF!</v>
      </c>
    </row>
    <row r="44" spans="1:37" s="53" customFormat="1" ht="12" customHeight="1">
      <c r="A44" s="76" t="str">
        <f>数据源表!A44</f>
        <v>丁连军</v>
      </c>
      <c r="B44" s="75">
        <f>数据源表!B44</f>
        <v>43172</v>
      </c>
      <c r="C44" s="76" t="str">
        <f>数据源表!C44</f>
        <v>a1210</v>
      </c>
      <c r="D44" s="76" t="str">
        <f>数据源表!D44</f>
        <v>铠嘉电脑配件有限公司</v>
      </c>
      <c r="E44" s="77">
        <f>数据源表!E44</f>
        <v>8100</v>
      </c>
      <c r="F44" s="76" t="str">
        <f>数据源表!F44</f>
        <v>02839469</v>
      </c>
      <c r="G44" s="78">
        <f>数据源表!G44</f>
        <v>43292</v>
      </c>
      <c r="H44" s="76">
        <f>数据源表!H44</f>
        <v>120</v>
      </c>
      <c r="I44" s="78">
        <v>43259</v>
      </c>
      <c r="J44" s="94">
        <f>数据源表!J44</f>
        <v>8100</v>
      </c>
      <c r="K44" s="94">
        <f t="shared" si="0"/>
        <v>6923.08</v>
      </c>
      <c r="L44" s="95">
        <f t="shared" si="4"/>
        <v>87</v>
      </c>
      <c r="M44" s="96"/>
      <c r="N44" s="96" t="e">
        <f>VLOOKUP(C44,#REF!,5,0)</f>
        <v>#REF!</v>
      </c>
      <c r="O44" s="76">
        <v>0.01</v>
      </c>
      <c r="P44" s="76">
        <f t="shared" si="6"/>
        <v>69.23</v>
      </c>
      <c r="Q44" s="76" t="e">
        <f>ROUND(VLOOKUP(V44,#REF!,7,0),2)</f>
        <v>#REF!</v>
      </c>
      <c r="R44" s="76"/>
      <c r="S44" s="94"/>
      <c r="T44" s="94"/>
      <c r="U44" s="94"/>
      <c r="V44" s="106" t="str">
        <f>数据源表!S44</f>
        <v>CSR47</v>
      </c>
      <c r="W44" s="76" t="str">
        <f>数据源表!M44</f>
        <v>*其他化学制品*植物型切削液</v>
      </c>
      <c r="X44" s="76">
        <f>数据源表!N44</f>
        <v>0</v>
      </c>
      <c r="Y44" s="76">
        <f>数据源表!O44</f>
        <v>540</v>
      </c>
      <c r="Z44" s="76" t="str">
        <f>数据源表!P44</f>
        <v>千克</v>
      </c>
      <c r="AA44" s="76">
        <f>数据源表!Q44</f>
        <v>15</v>
      </c>
      <c r="AB44" s="76">
        <f>数据源表!R44</f>
        <v>8100</v>
      </c>
      <c r="AC44" s="118">
        <f>数据源表!U44</f>
        <v>540</v>
      </c>
      <c r="AD44" s="118">
        <f>数据源表!T44</f>
        <v>180</v>
      </c>
      <c r="AE44" s="66" t="str">
        <f t="shared" si="3"/>
        <v xml:space="preserve">     指导价</v>
      </c>
      <c r="AF44" s="73" t="str">
        <f>数据源表!V44</f>
        <v>XOUT18010492</v>
      </c>
      <c r="AG44" s="119">
        <f>数据源表!W44</f>
        <v>43129</v>
      </c>
      <c r="AH44" s="73">
        <f>数据源表!X44</f>
        <v>0</v>
      </c>
      <c r="AI44" s="122"/>
      <c r="AJ44" s="124">
        <f>数据源表!Y44</f>
        <v>0.17</v>
      </c>
      <c r="AK44" s="53" t="e">
        <f>VLOOKUP(V44,#REF!,12,0)</f>
        <v>#REF!</v>
      </c>
    </row>
    <row r="45" spans="1:37" s="53" customFormat="1" ht="12" customHeight="1">
      <c r="A45" s="76" t="str">
        <f>数据源表!A45</f>
        <v>丁连军</v>
      </c>
      <c r="B45" s="75">
        <f>数据源表!B45</f>
        <v>43172</v>
      </c>
      <c r="C45" s="76" t="str">
        <f>数据源表!C45</f>
        <v>a1210</v>
      </c>
      <c r="D45" s="76" t="str">
        <f>数据源表!D45</f>
        <v>铠嘉电脑配件有限公司</v>
      </c>
      <c r="E45" s="77">
        <f>数据源表!E45</f>
        <v>5400</v>
      </c>
      <c r="F45" s="76" t="str">
        <f>数据源表!F45</f>
        <v>02839469</v>
      </c>
      <c r="G45" s="78">
        <f>数据源表!G45</f>
        <v>43292</v>
      </c>
      <c r="H45" s="76">
        <f>数据源表!H45</f>
        <v>120</v>
      </c>
      <c r="I45" s="78">
        <v>43259</v>
      </c>
      <c r="J45" s="94">
        <f>数据源表!J45</f>
        <v>5400</v>
      </c>
      <c r="K45" s="94">
        <f t="shared" si="0"/>
        <v>4615.38</v>
      </c>
      <c r="L45" s="95">
        <f t="shared" si="4"/>
        <v>87</v>
      </c>
      <c r="M45" s="96"/>
      <c r="N45" s="96" t="e">
        <f>VLOOKUP(C45,#REF!,5,0)</f>
        <v>#REF!</v>
      </c>
      <c r="O45" s="76">
        <v>0.01</v>
      </c>
      <c r="P45" s="76">
        <f t="shared" si="6"/>
        <v>46.15</v>
      </c>
      <c r="Q45" s="76" t="e">
        <f>ROUND(VLOOKUP(V45,#REF!,7,0),2)</f>
        <v>#REF!</v>
      </c>
      <c r="R45" s="76"/>
      <c r="S45" s="94"/>
      <c r="T45" s="94"/>
      <c r="U45" s="94"/>
      <c r="V45" s="106" t="str">
        <f>数据源表!S45</f>
        <v>CSR47</v>
      </c>
      <c r="W45" s="76" t="str">
        <f>数据源表!M45</f>
        <v>*专项化学用品*乳化切削液</v>
      </c>
      <c r="X45" s="76">
        <f>数据源表!N45</f>
        <v>0</v>
      </c>
      <c r="Y45" s="76">
        <f>数据源表!O45</f>
        <v>360</v>
      </c>
      <c r="Z45" s="76" t="str">
        <f>数据源表!P45</f>
        <v>千克</v>
      </c>
      <c r="AA45" s="76">
        <f>数据源表!Q45</f>
        <v>15</v>
      </c>
      <c r="AB45" s="76">
        <f>数据源表!R45</f>
        <v>5400</v>
      </c>
      <c r="AC45" s="118">
        <f>数据源表!U45</f>
        <v>360</v>
      </c>
      <c r="AD45" s="118">
        <f>数据源表!T45</f>
        <v>180</v>
      </c>
      <c r="AE45" s="66" t="str">
        <f t="shared" si="3"/>
        <v xml:space="preserve">     指导价</v>
      </c>
      <c r="AF45" s="73" t="str">
        <f>数据源表!V45</f>
        <v>XOUT18010492</v>
      </c>
      <c r="AG45" s="119">
        <f>数据源表!W45</f>
        <v>43129</v>
      </c>
      <c r="AH45" s="73">
        <f>数据源表!X45</f>
        <v>0</v>
      </c>
      <c r="AI45" s="122"/>
      <c r="AJ45" s="124">
        <f>数据源表!Y45</f>
        <v>0.17</v>
      </c>
      <c r="AK45" s="53" t="e">
        <f>VLOOKUP(V45,#REF!,12,0)</f>
        <v>#REF!</v>
      </c>
    </row>
    <row r="46" spans="1:37" s="53" customFormat="1" ht="12" customHeight="1">
      <c r="A46" s="76" t="str">
        <f>数据源表!A46</f>
        <v>丁连军</v>
      </c>
      <c r="B46" s="75">
        <f>数据源表!B46</f>
        <v>43173</v>
      </c>
      <c r="C46" s="76" t="str">
        <f>数据源表!C46</f>
        <v>a1210</v>
      </c>
      <c r="D46" s="76" t="str">
        <f>数据源表!D46</f>
        <v>铠嘉电脑配件有限公司</v>
      </c>
      <c r="E46" s="77">
        <f>数据源表!E46</f>
        <v>61200</v>
      </c>
      <c r="F46" s="76" t="str">
        <f>数据源表!F46</f>
        <v>02839487</v>
      </c>
      <c r="G46" s="78">
        <f>数据源表!G46</f>
        <v>43293</v>
      </c>
      <c r="H46" s="76">
        <f>数据源表!H46</f>
        <v>120</v>
      </c>
      <c r="I46" s="78">
        <v>43259</v>
      </c>
      <c r="J46" s="94">
        <f>数据源表!J46</f>
        <v>61200</v>
      </c>
      <c r="K46" s="94">
        <f t="shared" si="0"/>
        <v>52307.69</v>
      </c>
      <c r="L46" s="95">
        <f t="shared" si="4"/>
        <v>86</v>
      </c>
      <c r="M46" s="96"/>
      <c r="N46" s="96" t="e">
        <f>VLOOKUP(C46,#REF!,5,0)</f>
        <v>#REF!</v>
      </c>
      <c r="O46" s="76">
        <v>0.01</v>
      </c>
      <c r="P46" s="76">
        <f t="shared" si="6"/>
        <v>523.08000000000004</v>
      </c>
      <c r="Q46" s="76" t="e">
        <f>ROUND(VLOOKUP(V46,#REF!,7,0),2)</f>
        <v>#REF!</v>
      </c>
      <c r="R46" s="76"/>
      <c r="S46" s="94"/>
      <c r="T46" s="94"/>
      <c r="U46" s="94"/>
      <c r="V46" s="106" t="str">
        <f>数据源表!S46</f>
        <v>CSR47</v>
      </c>
      <c r="W46" s="76" t="str">
        <f>数据源表!M46</f>
        <v>*专项化学用品*乳化切削液</v>
      </c>
      <c r="X46" s="76" t="str">
        <f>数据源表!N46</f>
        <v>JH-500A</v>
      </c>
      <c r="Y46" s="76">
        <f>数据源表!O46</f>
        <v>3600</v>
      </c>
      <c r="Z46" s="76" t="str">
        <f>数据源表!P46</f>
        <v>千克</v>
      </c>
      <c r="AA46" s="76">
        <f>数据源表!Q46</f>
        <v>17</v>
      </c>
      <c r="AB46" s="76">
        <f>数据源表!R46</f>
        <v>61200</v>
      </c>
      <c r="AC46" s="118">
        <f>数据源表!U46</f>
        <v>3600</v>
      </c>
      <c r="AD46" s="118">
        <f>数据源表!T46</f>
        <v>180</v>
      </c>
      <c r="AE46" s="66" t="str">
        <f t="shared" si="3"/>
        <v xml:space="preserve">     指导价</v>
      </c>
      <c r="AF46" s="73" t="str">
        <f>数据源表!V46</f>
        <v>XOUT18020049</v>
      </c>
      <c r="AG46" s="119">
        <f>数据源表!W46</f>
        <v>43134</v>
      </c>
      <c r="AH46" s="73">
        <f>数据源表!X46</f>
        <v>0</v>
      </c>
      <c r="AI46" s="122"/>
      <c r="AJ46" s="124">
        <f>数据源表!Y46</f>
        <v>0.17</v>
      </c>
      <c r="AK46" s="53" t="e">
        <f>VLOOKUP(V46,#REF!,12,0)</f>
        <v>#REF!</v>
      </c>
    </row>
    <row r="47" spans="1:37" s="53" customFormat="1" ht="12" customHeight="1">
      <c r="A47" s="76" t="str">
        <f>数据源表!A47</f>
        <v>丁连军</v>
      </c>
      <c r="B47" s="75">
        <f>数据源表!B47</f>
        <v>43172</v>
      </c>
      <c r="C47" s="76" t="str">
        <f>数据源表!C47</f>
        <v>a1210</v>
      </c>
      <c r="D47" s="76" t="str">
        <f>数据源表!D47</f>
        <v>铠嘉电脑配件有限公司</v>
      </c>
      <c r="E47" s="77">
        <f>数据源表!E47</f>
        <v>2610</v>
      </c>
      <c r="F47" s="76" t="str">
        <f>数据源表!F47</f>
        <v>02839469</v>
      </c>
      <c r="G47" s="78">
        <f>数据源表!G47</f>
        <v>43292</v>
      </c>
      <c r="H47" s="76">
        <f>数据源表!H47</f>
        <v>120</v>
      </c>
      <c r="I47" s="78">
        <v>43259</v>
      </c>
      <c r="J47" s="94">
        <f>数据源表!J47</f>
        <v>2610</v>
      </c>
      <c r="K47" s="94">
        <f t="shared" si="0"/>
        <v>2230.77</v>
      </c>
      <c r="L47" s="95">
        <f t="shared" si="4"/>
        <v>87</v>
      </c>
      <c r="M47" s="96"/>
      <c r="N47" s="96" t="e">
        <f>VLOOKUP(C47,#REF!,5,0)</f>
        <v>#REF!</v>
      </c>
      <c r="O47" s="76">
        <v>0.01</v>
      </c>
      <c r="P47" s="76">
        <f t="shared" si="6"/>
        <v>22.31</v>
      </c>
      <c r="Q47" s="76" t="e">
        <f>ROUND(VLOOKUP(V47,#REF!,7,0),2)</f>
        <v>#REF!</v>
      </c>
      <c r="R47" s="76"/>
      <c r="S47" s="94"/>
      <c r="T47" s="94"/>
      <c r="U47" s="94"/>
      <c r="V47" s="106" t="str">
        <f>数据源表!S47</f>
        <v>CSQ12</v>
      </c>
      <c r="W47" s="76" t="str">
        <f>数据源表!M47</f>
        <v>*其他化学制品*高级全合成切削液</v>
      </c>
      <c r="X47" s="76">
        <f>数据源表!N47</f>
        <v>0</v>
      </c>
      <c r="Y47" s="76">
        <f>数据源表!O47</f>
        <v>180</v>
      </c>
      <c r="Z47" s="76" t="str">
        <f>数据源表!P47</f>
        <v>千克</v>
      </c>
      <c r="AA47" s="76">
        <f>数据源表!Q47</f>
        <v>14.5</v>
      </c>
      <c r="AB47" s="76">
        <f>数据源表!R47</f>
        <v>2610</v>
      </c>
      <c r="AC47" s="118">
        <f>数据源表!U47</f>
        <v>180</v>
      </c>
      <c r="AD47" s="118">
        <f>数据源表!T47</f>
        <v>180</v>
      </c>
      <c r="AE47" s="66" t="str">
        <f t="shared" si="3"/>
        <v xml:space="preserve">     指导价</v>
      </c>
      <c r="AF47" s="73" t="str">
        <f>数据源表!V47</f>
        <v>XOUT18020130</v>
      </c>
      <c r="AG47" s="119">
        <f>数据源表!W47</f>
        <v>43139</v>
      </c>
      <c r="AH47" s="73">
        <f>数据源表!X47</f>
        <v>0</v>
      </c>
      <c r="AI47" s="122"/>
      <c r="AJ47" s="124">
        <f>数据源表!Y47</f>
        <v>0.17</v>
      </c>
      <c r="AK47" s="53" t="e">
        <f>VLOOKUP(V47,#REF!,12,0)</f>
        <v>#REF!</v>
      </c>
    </row>
    <row r="48" spans="1:37" s="53" customFormat="1" ht="12" customHeight="1">
      <c r="A48" s="76" t="str">
        <f>数据源表!A48</f>
        <v>丁连军</v>
      </c>
      <c r="B48" s="75">
        <f>数据源表!B48</f>
        <v>43186</v>
      </c>
      <c r="C48" s="76" t="str">
        <f>数据源表!C48</f>
        <v>a1210</v>
      </c>
      <c r="D48" s="76" t="str">
        <f>数据源表!D48</f>
        <v>铠嘉电脑配件有限公司</v>
      </c>
      <c r="E48" s="77">
        <f>数据源表!E48</f>
        <v>73440</v>
      </c>
      <c r="F48" s="76" t="str">
        <f>数据源表!F48</f>
        <v>15222267</v>
      </c>
      <c r="G48" s="78">
        <f>数据源表!G48</f>
        <v>43306</v>
      </c>
      <c r="H48" s="76">
        <f>数据源表!H48</f>
        <v>120</v>
      </c>
      <c r="I48" s="78">
        <v>43259</v>
      </c>
      <c r="J48" s="94">
        <f>数据源表!J48</f>
        <v>73440</v>
      </c>
      <c r="K48" s="94">
        <f t="shared" si="0"/>
        <v>62769.23</v>
      </c>
      <c r="L48" s="95">
        <f t="shared" si="4"/>
        <v>73</v>
      </c>
      <c r="M48" s="96"/>
      <c r="N48" s="96" t="e">
        <f>VLOOKUP(C48,#REF!,5,0)</f>
        <v>#REF!</v>
      </c>
      <c r="O48" s="76">
        <v>0.01</v>
      </c>
      <c r="P48" s="76">
        <f t="shared" si="6"/>
        <v>627.69000000000005</v>
      </c>
      <c r="Q48" s="76" t="e">
        <f>ROUND(VLOOKUP(V48,#REF!,7,0),2)</f>
        <v>#REF!</v>
      </c>
      <c r="R48" s="76"/>
      <c r="S48" s="94"/>
      <c r="T48" s="94"/>
      <c r="U48" s="94"/>
      <c r="V48" s="106" t="str">
        <f>数据源表!S48</f>
        <v>CSR47</v>
      </c>
      <c r="W48" s="76" t="str">
        <f>数据源表!M48</f>
        <v>*专项化学用品*微乳化切削液</v>
      </c>
      <c r="X48" s="76" t="str">
        <f>数据源表!N48</f>
        <v>JH-500A</v>
      </c>
      <c r="Y48" s="76">
        <f>数据源表!O48</f>
        <v>4320</v>
      </c>
      <c r="Z48" s="76" t="str">
        <f>数据源表!P48</f>
        <v>千克</v>
      </c>
      <c r="AA48" s="76">
        <f>数据源表!Q48</f>
        <v>17</v>
      </c>
      <c r="AB48" s="76">
        <f>数据源表!R48</f>
        <v>73440</v>
      </c>
      <c r="AC48" s="118">
        <f>数据源表!U48</f>
        <v>4320</v>
      </c>
      <c r="AD48" s="118">
        <f>数据源表!T48</f>
        <v>180</v>
      </c>
      <c r="AE48" s="66" t="str">
        <f t="shared" si="3"/>
        <v xml:space="preserve">     指导价</v>
      </c>
      <c r="AF48" s="73" t="str">
        <f>数据源表!V48</f>
        <v>XOUT18020122</v>
      </c>
      <c r="AG48" s="119">
        <f>数据源表!W48</f>
        <v>43139</v>
      </c>
      <c r="AH48" s="73">
        <f>数据源表!X48</f>
        <v>0</v>
      </c>
      <c r="AI48" s="122"/>
      <c r="AJ48" s="124">
        <f>数据源表!Y48</f>
        <v>0.17</v>
      </c>
      <c r="AK48" s="53" t="e">
        <f>VLOOKUP(V48,#REF!,12,0)</f>
        <v>#REF!</v>
      </c>
    </row>
    <row r="49" spans="1:37" s="53" customFormat="1" ht="12" customHeight="1">
      <c r="A49" s="76" t="str">
        <f>数据源表!A49</f>
        <v>丁连军</v>
      </c>
      <c r="B49" s="75">
        <f>数据源表!B49</f>
        <v>43173</v>
      </c>
      <c r="C49" s="76" t="str">
        <f>数据源表!C49</f>
        <v>a1210</v>
      </c>
      <c r="D49" s="76" t="str">
        <f>数据源表!D49</f>
        <v>铠嘉电脑配件有限公司</v>
      </c>
      <c r="E49" s="77">
        <f>数据源表!E49</f>
        <v>15300</v>
      </c>
      <c r="F49" s="76" t="str">
        <f>数据源表!F49</f>
        <v>02839487</v>
      </c>
      <c r="G49" s="78">
        <f>数据源表!G49</f>
        <v>43293</v>
      </c>
      <c r="H49" s="76">
        <f>数据源表!H49</f>
        <v>120</v>
      </c>
      <c r="I49" s="78">
        <v>43259</v>
      </c>
      <c r="J49" s="94">
        <f>数据源表!J49</f>
        <v>15300</v>
      </c>
      <c r="K49" s="94">
        <f t="shared" si="0"/>
        <v>13076.92</v>
      </c>
      <c r="L49" s="95">
        <f t="shared" si="4"/>
        <v>86</v>
      </c>
      <c r="M49" s="96"/>
      <c r="N49" s="96" t="e">
        <f>VLOOKUP(C49,#REF!,5,0)</f>
        <v>#REF!</v>
      </c>
      <c r="O49" s="76">
        <v>0.01</v>
      </c>
      <c r="P49" s="76">
        <f t="shared" si="6"/>
        <v>130.77000000000001</v>
      </c>
      <c r="Q49" s="76" t="e">
        <f>ROUND(VLOOKUP(V49,#REF!,7,0),2)</f>
        <v>#REF!</v>
      </c>
      <c r="R49" s="76"/>
      <c r="S49" s="94"/>
      <c r="T49" s="94"/>
      <c r="U49" s="94"/>
      <c r="V49" s="106" t="str">
        <f>数据源表!S49</f>
        <v>CSR47</v>
      </c>
      <c r="W49" s="76" t="str">
        <f>数据源表!M49</f>
        <v>*专项化学用品*乳化切削液</v>
      </c>
      <c r="X49" s="76" t="str">
        <f>数据源表!N49</f>
        <v>JH-500A</v>
      </c>
      <c r="Y49" s="76">
        <f>数据源表!O49</f>
        <v>900</v>
      </c>
      <c r="Z49" s="76" t="str">
        <f>数据源表!P49</f>
        <v>千克</v>
      </c>
      <c r="AA49" s="76">
        <f>数据源表!Q49</f>
        <v>17</v>
      </c>
      <c r="AB49" s="76">
        <f>数据源表!R49</f>
        <v>15300</v>
      </c>
      <c r="AC49" s="118">
        <f>数据源表!U49</f>
        <v>900</v>
      </c>
      <c r="AD49" s="118">
        <f>数据源表!T49</f>
        <v>180</v>
      </c>
      <c r="AE49" s="66" t="str">
        <f t="shared" si="3"/>
        <v xml:space="preserve">     指导价</v>
      </c>
      <c r="AF49" s="73" t="str">
        <f>数据源表!V49</f>
        <v>XOUT18020134</v>
      </c>
      <c r="AG49" s="119">
        <f>数据源表!W49</f>
        <v>43140</v>
      </c>
      <c r="AH49" s="73">
        <f>数据源表!X49</f>
        <v>0</v>
      </c>
      <c r="AI49" s="122"/>
      <c r="AJ49" s="124">
        <f>数据源表!Y49</f>
        <v>0.17</v>
      </c>
      <c r="AK49" s="53" t="e">
        <f>VLOOKUP(V49,#REF!,12,0)</f>
        <v>#REF!</v>
      </c>
    </row>
    <row r="50" spans="1:37" s="53" customFormat="1" ht="12" customHeight="1">
      <c r="A50" s="76" t="str">
        <f>数据源表!A50</f>
        <v>丁连军</v>
      </c>
      <c r="B50" s="75">
        <f>数据源表!B50</f>
        <v>43186</v>
      </c>
      <c r="C50" s="76" t="str">
        <f>数据源表!C50</f>
        <v>a1210</v>
      </c>
      <c r="D50" s="76" t="str">
        <f>数据源表!D50</f>
        <v>铠嘉电脑配件有限公司</v>
      </c>
      <c r="E50" s="77">
        <f>数据源表!E50</f>
        <v>27000</v>
      </c>
      <c r="F50" s="76" t="str">
        <f>数据源表!F50</f>
        <v>15222267</v>
      </c>
      <c r="G50" s="78">
        <f>数据源表!G50</f>
        <v>43306</v>
      </c>
      <c r="H50" s="76">
        <f>数据源表!H50</f>
        <v>120</v>
      </c>
      <c r="I50" s="78">
        <v>43259</v>
      </c>
      <c r="J50" s="94">
        <f>数据源表!J50</f>
        <v>27000</v>
      </c>
      <c r="K50" s="94">
        <f t="shared" si="0"/>
        <v>23076.92</v>
      </c>
      <c r="L50" s="95">
        <f t="shared" si="4"/>
        <v>73</v>
      </c>
      <c r="M50" s="96"/>
      <c r="N50" s="96" t="e">
        <f>VLOOKUP(C50,#REF!,5,0)</f>
        <v>#REF!</v>
      </c>
      <c r="O50" s="76">
        <v>0.01</v>
      </c>
      <c r="P50" s="76">
        <f t="shared" si="6"/>
        <v>230.77</v>
      </c>
      <c r="Q50" s="76" t="e">
        <f>ROUND(VLOOKUP(V50,#REF!,7,0),2)</f>
        <v>#REF!</v>
      </c>
      <c r="R50" s="76"/>
      <c r="S50" s="94"/>
      <c r="T50" s="94"/>
      <c r="U50" s="94"/>
      <c r="V50" s="106" t="str">
        <f>数据源表!S50</f>
        <v>CSR47</v>
      </c>
      <c r="W50" s="76" t="str">
        <f>数据源表!M50</f>
        <v>*其他化学制品*植物型切削液</v>
      </c>
      <c r="X50" s="76">
        <f>数据源表!N50</f>
        <v>0</v>
      </c>
      <c r="Y50" s="76">
        <f>数据源表!O50</f>
        <v>1800</v>
      </c>
      <c r="Z50" s="76" t="str">
        <f>数据源表!P50</f>
        <v>千克</v>
      </c>
      <c r="AA50" s="76">
        <f>数据源表!Q50</f>
        <v>15</v>
      </c>
      <c r="AB50" s="76">
        <f>数据源表!R50</f>
        <v>27000</v>
      </c>
      <c r="AC50" s="118">
        <f>数据源表!U50</f>
        <v>1800</v>
      </c>
      <c r="AD50" s="118">
        <f>数据源表!T50</f>
        <v>180</v>
      </c>
      <c r="AE50" s="66" t="str">
        <f t="shared" si="3"/>
        <v xml:space="preserve">     指导价</v>
      </c>
      <c r="AF50" s="73" t="str">
        <f>数据源表!V50</f>
        <v>XOUT18020133</v>
      </c>
      <c r="AG50" s="119">
        <f>数据源表!W50</f>
        <v>43140</v>
      </c>
      <c r="AH50" s="73">
        <f>数据源表!X50</f>
        <v>0</v>
      </c>
      <c r="AI50" s="122"/>
      <c r="AJ50" s="124">
        <f>数据源表!Y50</f>
        <v>0.17</v>
      </c>
      <c r="AK50" s="53" t="e">
        <f>VLOOKUP(V50,#REF!,12,0)</f>
        <v>#REF!</v>
      </c>
    </row>
    <row r="51" spans="1:37" s="53" customFormat="1" ht="12" customHeight="1">
      <c r="A51" s="76" t="str">
        <f>数据源表!A51</f>
        <v>丁连军</v>
      </c>
      <c r="B51" s="75">
        <f>数据源表!B51</f>
        <v>43186</v>
      </c>
      <c r="C51" s="76" t="str">
        <f>数据源表!C51</f>
        <v>a1210</v>
      </c>
      <c r="D51" s="76" t="str">
        <f>数据源表!D51</f>
        <v>铠嘉电脑配件有限公司</v>
      </c>
      <c r="E51" s="77">
        <f>数据源表!E51</f>
        <v>67320</v>
      </c>
      <c r="F51" s="76" t="str">
        <f>数据源表!F51</f>
        <v>15222268</v>
      </c>
      <c r="G51" s="78">
        <f>数据源表!G51</f>
        <v>43306</v>
      </c>
      <c r="H51" s="76">
        <f>数据源表!H51</f>
        <v>120</v>
      </c>
      <c r="I51" s="78">
        <v>43259</v>
      </c>
      <c r="J51" s="94">
        <f>数据源表!J51</f>
        <v>67320</v>
      </c>
      <c r="K51" s="94">
        <f t="shared" si="0"/>
        <v>57538.46</v>
      </c>
      <c r="L51" s="95">
        <f t="shared" si="4"/>
        <v>73</v>
      </c>
      <c r="M51" s="96"/>
      <c r="N51" s="96" t="e">
        <f>VLOOKUP(C51,#REF!,5,0)</f>
        <v>#REF!</v>
      </c>
      <c r="O51" s="76">
        <v>0.01</v>
      </c>
      <c r="P51" s="76">
        <f t="shared" si="6"/>
        <v>575.38</v>
      </c>
      <c r="Q51" s="76" t="e">
        <f>ROUND(VLOOKUP(V51,#REF!,7,0),2)</f>
        <v>#REF!</v>
      </c>
      <c r="R51" s="76"/>
      <c r="S51" s="94"/>
      <c r="T51" s="94"/>
      <c r="U51" s="94"/>
      <c r="V51" s="106" t="str">
        <f>数据源表!S51</f>
        <v>CSR47</v>
      </c>
      <c r="W51" s="76" t="str">
        <f>数据源表!M51</f>
        <v>*专项化学用品*微乳化切削液</v>
      </c>
      <c r="X51" s="76" t="str">
        <f>数据源表!N51</f>
        <v>JH-500A</v>
      </c>
      <c r="Y51" s="76">
        <f>数据源表!O51</f>
        <v>3960</v>
      </c>
      <c r="Z51" s="76" t="str">
        <f>数据源表!P51</f>
        <v>千克</v>
      </c>
      <c r="AA51" s="76">
        <f>数据源表!Q51</f>
        <v>17</v>
      </c>
      <c r="AB51" s="76">
        <f>数据源表!R51</f>
        <v>67320</v>
      </c>
      <c r="AC51" s="118">
        <f>数据源表!U51</f>
        <v>3960</v>
      </c>
      <c r="AD51" s="118">
        <f>数据源表!T51</f>
        <v>180</v>
      </c>
      <c r="AE51" s="66" t="str">
        <f t="shared" si="3"/>
        <v xml:space="preserve">     指导价</v>
      </c>
      <c r="AF51" s="73" t="str">
        <f>数据源表!V51</f>
        <v>XOUT18020156</v>
      </c>
      <c r="AG51" s="119">
        <f>数据源表!W51</f>
        <v>43157</v>
      </c>
      <c r="AH51" s="73">
        <f>数据源表!X51</f>
        <v>0</v>
      </c>
      <c r="AI51" s="122"/>
      <c r="AJ51" s="124">
        <f>数据源表!Y51</f>
        <v>0.17</v>
      </c>
      <c r="AK51" s="53" t="e">
        <f>VLOOKUP(V51,#REF!,12,0)</f>
        <v>#REF!</v>
      </c>
    </row>
    <row r="52" spans="1:37" s="53" customFormat="1" ht="12" customHeight="1">
      <c r="A52" s="76" t="str">
        <f>数据源表!A52</f>
        <v>丁连军</v>
      </c>
      <c r="B52" s="75">
        <f>数据源表!B52</f>
        <v>43186</v>
      </c>
      <c r="C52" s="76" t="str">
        <f>数据源表!C52</f>
        <v>a1210</v>
      </c>
      <c r="D52" s="76" t="str">
        <f>数据源表!D52</f>
        <v>铠嘉电脑配件有限公司</v>
      </c>
      <c r="E52" s="77">
        <f>数据源表!E52</f>
        <v>2700</v>
      </c>
      <c r="F52" s="76" t="str">
        <f>数据源表!F52</f>
        <v>15222269</v>
      </c>
      <c r="G52" s="78">
        <f>数据源表!G52</f>
        <v>43306</v>
      </c>
      <c r="H52" s="76">
        <f>数据源表!H52</f>
        <v>120</v>
      </c>
      <c r="I52" s="78">
        <v>43259</v>
      </c>
      <c r="J52" s="94">
        <f>数据源表!J52</f>
        <v>2700</v>
      </c>
      <c r="K52" s="94">
        <f t="shared" si="0"/>
        <v>2307.69</v>
      </c>
      <c r="L52" s="95">
        <f t="shared" si="4"/>
        <v>73</v>
      </c>
      <c r="M52" s="96"/>
      <c r="N52" s="96" t="e">
        <f>VLOOKUP(C52,#REF!,5,0)</f>
        <v>#REF!</v>
      </c>
      <c r="O52" s="76">
        <v>0.01</v>
      </c>
      <c r="P52" s="76">
        <f t="shared" si="6"/>
        <v>23.08</v>
      </c>
      <c r="Q52" s="76" t="e">
        <f>ROUND(VLOOKUP(V52,#REF!,7,0),2)</f>
        <v>#REF!</v>
      </c>
      <c r="R52" s="76"/>
      <c r="S52" s="94"/>
      <c r="T52" s="94"/>
      <c r="U52" s="94"/>
      <c r="V52" s="106" t="str">
        <f>数据源表!S52</f>
        <v>CSR47</v>
      </c>
      <c r="W52" s="76" t="str">
        <f>数据源表!M52</f>
        <v>*其他化学制品*植物型切削液</v>
      </c>
      <c r="X52" s="76">
        <f>数据源表!N52</f>
        <v>0</v>
      </c>
      <c r="Y52" s="76">
        <f>数据源表!O52</f>
        <v>180</v>
      </c>
      <c r="Z52" s="76" t="str">
        <f>数据源表!P52</f>
        <v>千克</v>
      </c>
      <c r="AA52" s="76">
        <f>数据源表!Q52</f>
        <v>15</v>
      </c>
      <c r="AB52" s="76">
        <f>数据源表!R52</f>
        <v>2700</v>
      </c>
      <c r="AC52" s="118">
        <f>数据源表!U52</f>
        <v>180</v>
      </c>
      <c r="AD52" s="118">
        <f>数据源表!T52</f>
        <v>180</v>
      </c>
      <c r="AE52" s="66" t="str">
        <f t="shared" si="3"/>
        <v xml:space="preserve">     指导价</v>
      </c>
      <c r="AF52" s="73" t="str">
        <f>数据源表!V52</f>
        <v>XOUT18030128</v>
      </c>
      <c r="AG52" s="119">
        <f>数据源表!W52</f>
        <v>43168</v>
      </c>
      <c r="AH52" s="73">
        <f>数据源表!X52</f>
        <v>0</v>
      </c>
      <c r="AI52" s="122"/>
      <c r="AJ52" s="124">
        <f>数据源表!Y52</f>
        <v>0.17</v>
      </c>
      <c r="AK52" s="53" t="e">
        <f>VLOOKUP(V52,#REF!,12,0)</f>
        <v>#REF!</v>
      </c>
    </row>
    <row r="53" spans="1:37" s="53" customFormat="1" ht="12" customHeight="1">
      <c r="A53" s="76" t="str">
        <f>数据源表!A53</f>
        <v>丁连军</v>
      </c>
      <c r="B53" s="75">
        <f>数据源表!B53</f>
        <v>43186</v>
      </c>
      <c r="C53" s="76" t="str">
        <f>数据源表!C53</f>
        <v>a1210</v>
      </c>
      <c r="D53" s="76" t="str">
        <f>数据源表!D53</f>
        <v>铠嘉电脑配件有限公司</v>
      </c>
      <c r="E53" s="77">
        <f>数据源表!E53</f>
        <v>73440</v>
      </c>
      <c r="F53" s="76" t="str">
        <f>数据源表!F53</f>
        <v>15222269</v>
      </c>
      <c r="G53" s="78">
        <f>数据源表!G53</f>
        <v>43306</v>
      </c>
      <c r="H53" s="76">
        <f>数据源表!H53</f>
        <v>120</v>
      </c>
      <c r="I53" s="78">
        <v>43259</v>
      </c>
      <c r="J53" s="94">
        <f>数据源表!J53</f>
        <v>73440</v>
      </c>
      <c r="K53" s="94">
        <f t="shared" si="0"/>
        <v>62769.23</v>
      </c>
      <c r="L53" s="95">
        <f t="shared" si="4"/>
        <v>73</v>
      </c>
      <c r="M53" s="96"/>
      <c r="N53" s="96" t="e">
        <f>VLOOKUP(C53,#REF!,5,0)</f>
        <v>#REF!</v>
      </c>
      <c r="O53" s="76">
        <v>0.01</v>
      </c>
      <c r="P53" s="76">
        <f t="shared" si="6"/>
        <v>627.69000000000005</v>
      </c>
      <c r="Q53" s="76" t="e">
        <f>ROUND(VLOOKUP(V53,#REF!,7,0),2)</f>
        <v>#REF!</v>
      </c>
      <c r="R53" s="76"/>
      <c r="S53" s="94"/>
      <c r="T53" s="94"/>
      <c r="U53" s="94"/>
      <c r="V53" s="106" t="str">
        <f>数据源表!S53</f>
        <v>CSR47</v>
      </c>
      <c r="W53" s="76" t="str">
        <f>数据源表!M53</f>
        <v>*专项化学用品*微乳化切削液</v>
      </c>
      <c r="X53" s="76" t="str">
        <f>数据源表!N53</f>
        <v>JH-500A</v>
      </c>
      <c r="Y53" s="76">
        <f>数据源表!O53</f>
        <v>4320</v>
      </c>
      <c r="Z53" s="76" t="str">
        <f>数据源表!P53</f>
        <v>千克</v>
      </c>
      <c r="AA53" s="76">
        <f>数据源表!Q53</f>
        <v>17</v>
      </c>
      <c r="AB53" s="76">
        <f>数据源表!R53</f>
        <v>73440</v>
      </c>
      <c r="AC53" s="118">
        <f>数据源表!U53</f>
        <v>4320</v>
      </c>
      <c r="AD53" s="118">
        <f>数据源表!T53</f>
        <v>180</v>
      </c>
      <c r="AE53" s="66" t="str">
        <f t="shared" si="3"/>
        <v xml:space="preserve">     指导价</v>
      </c>
      <c r="AF53" s="73" t="str">
        <f>数据源表!V53</f>
        <v>XOUT18030128</v>
      </c>
      <c r="AG53" s="119">
        <f>数据源表!W53</f>
        <v>43168</v>
      </c>
      <c r="AH53" s="73">
        <f>数据源表!X53</f>
        <v>0</v>
      </c>
      <c r="AI53" s="122"/>
      <c r="AJ53" s="124">
        <f>数据源表!Y53</f>
        <v>0.17</v>
      </c>
      <c r="AK53" s="53" t="e">
        <f>VLOOKUP(V53,#REF!,12,0)</f>
        <v>#REF!</v>
      </c>
    </row>
    <row r="54" spans="1:37" s="53" customFormat="1" ht="12" customHeight="1">
      <c r="A54" s="76" t="str">
        <f>数据源表!A54</f>
        <v>丁连军</v>
      </c>
      <c r="B54" s="75">
        <f>数据源表!B54</f>
        <v>43180</v>
      </c>
      <c r="C54" s="76" t="str">
        <f>数据源表!C54</f>
        <v>a1347</v>
      </c>
      <c r="D54" s="76" t="str">
        <f>数据源表!D54</f>
        <v>汇旺(嘉善)精密机械有限公司</v>
      </c>
      <c r="E54" s="77">
        <f>数据源表!E54</f>
        <v>10800</v>
      </c>
      <c r="F54" s="76" t="str">
        <f>数据源表!F54</f>
        <v>02839652</v>
      </c>
      <c r="G54" s="78">
        <f>数据源表!G54</f>
        <v>43240</v>
      </c>
      <c r="H54" s="76">
        <f>数据源表!H54</f>
        <v>60</v>
      </c>
      <c r="I54" s="78">
        <v>43259</v>
      </c>
      <c r="J54" s="94">
        <f>数据源表!J54</f>
        <v>10800</v>
      </c>
      <c r="K54" s="94">
        <f t="shared" si="0"/>
        <v>9230.77</v>
      </c>
      <c r="L54" s="95">
        <f t="shared" si="4"/>
        <v>79</v>
      </c>
      <c r="M54" s="96"/>
      <c r="N54" s="96" t="e">
        <f>VLOOKUP(C54,#REF!,5,0)</f>
        <v>#REF!</v>
      </c>
      <c r="O54" s="76">
        <v>0.01</v>
      </c>
      <c r="P54" s="76">
        <f t="shared" si="6"/>
        <v>92.31</v>
      </c>
      <c r="Q54" s="76" t="e">
        <f>ROUND(VLOOKUP(V54,#REF!,7,0),2)</f>
        <v>#REF!</v>
      </c>
      <c r="R54" s="76"/>
      <c r="S54" s="94"/>
      <c r="T54" s="94"/>
      <c r="U54" s="94"/>
      <c r="V54" s="106" t="str">
        <f>数据源表!S54</f>
        <v>CSB03</v>
      </c>
      <c r="W54" s="76" t="str">
        <f>数据源表!M54</f>
        <v>*专项化学用品*半合成切削液</v>
      </c>
      <c r="X54" s="76" t="str">
        <f>数据源表!N54</f>
        <v>JH-3010</v>
      </c>
      <c r="Y54" s="76">
        <f>数据源表!O54</f>
        <v>4</v>
      </c>
      <c r="Z54" s="76" t="str">
        <f>数据源表!P54</f>
        <v>桶</v>
      </c>
      <c r="AA54" s="76">
        <f>数据源表!Q54</f>
        <v>2700</v>
      </c>
      <c r="AB54" s="76">
        <f>数据源表!R54</f>
        <v>10800</v>
      </c>
      <c r="AC54" s="118">
        <f>数据源表!U54</f>
        <v>680</v>
      </c>
      <c r="AD54" s="118">
        <f>数据源表!T54</f>
        <v>170</v>
      </c>
      <c r="AE54" s="66" t="str">
        <f t="shared" si="3"/>
        <v xml:space="preserve">     指导价</v>
      </c>
      <c r="AF54" s="73" t="str">
        <f>数据源表!V54</f>
        <v>XOUT18010425</v>
      </c>
      <c r="AG54" s="119">
        <f>数据源表!W54</f>
        <v>43124</v>
      </c>
      <c r="AH54" s="73">
        <f>数据源表!X54</f>
        <v>0</v>
      </c>
      <c r="AI54" s="122"/>
      <c r="AJ54" s="124">
        <f>数据源表!Y54</f>
        <v>0.17</v>
      </c>
      <c r="AK54" s="53" t="e">
        <f>VLOOKUP(V54,#REF!,12,0)</f>
        <v>#REF!</v>
      </c>
    </row>
    <row r="55" spans="1:37" s="53" customFormat="1" ht="12" customHeight="1">
      <c r="A55" s="76" t="str">
        <f>数据源表!A55</f>
        <v>丁连军</v>
      </c>
      <c r="B55" s="75">
        <f>数据源表!B55</f>
        <v>43180</v>
      </c>
      <c r="C55" s="76" t="str">
        <f>数据源表!C55</f>
        <v>a1347</v>
      </c>
      <c r="D55" s="76" t="str">
        <f>数据源表!D55</f>
        <v>汇旺(嘉善)精密机械有限公司</v>
      </c>
      <c r="E55" s="77">
        <f>数据源表!E55</f>
        <v>8100</v>
      </c>
      <c r="F55" s="76" t="str">
        <f>数据源表!F55</f>
        <v>02839652</v>
      </c>
      <c r="G55" s="78">
        <f>数据源表!G55</f>
        <v>43240</v>
      </c>
      <c r="H55" s="76">
        <f>数据源表!H55</f>
        <v>60</v>
      </c>
      <c r="I55" s="78">
        <v>43259</v>
      </c>
      <c r="J55" s="94">
        <f>数据源表!J55</f>
        <v>8100</v>
      </c>
      <c r="K55" s="94">
        <f t="shared" si="0"/>
        <v>6923.08</v>
      </c>
      <c r="L55" s="95">
        <f t="shared" si="4"/>
        <v>79</v>
      </c>
      <c r="M55" s="96"/>
      <c r="N55" s="96" t="e">
        <f>VLOOKUP(C55,#REF!,5,0)</f>
        <v>#REF!</v>
      </c>
      <c r="O55" s="76">
        <v>0.01</v>
      </c>
      <c r="P55" s="76">
        <f t="shared" si="6"/>
        <v>69.23</v>
      </c>
      <c r="Q55" s="76" t="e">
        <f>ROUND(VLOOKUP(V55,#REF!,7,0),2)</f>
        <v>#REF!</v>
      </c>
      <c r="R55" s="76"/>
      <c r="S55" s="94"/>
      <c r="T55" s="94"/>
      <c r="U55" s="94"/>
      <c r="V55" s="106" t="str">
        <f>数据源表!S55</f>
        <v>CSB03</v>
      </c>
      <c r="W55" s="76" t="str">
        <f>数据源表!M55</f>
        <v>*专项化学用品*半合成切削液</v>
      </c>
      <c r="X55" s="76" t="str">
        <f>数据源表!N55</f>
        <v>JH-3010</v>
      </c>
      <c r="Y55" s="76">
        <f>数据源表!O55</f>
        <v>3</v>
      </c>
      <c r="Z55" s="76" t="str">
        <f>数据源表!P55</f>
        <v>桶</v>
      </c>
      <c r="AA55" s="76">
        <f>数据源表!Q55</f>
        <v>2700</v>
      </c>
      <c r="AB55" s="76">
        <f>数据源表!R55</f>
        <v>8100</v>
      </c>
      <c r="AC55" s="118">
        <f>数据源表!U55</f>
        <v>510</v>
      </c>
      <c r="AD55" s="118">
        <f>数据源表!T55</f>
        <v>170</v>
      </c>
      <c r="AE55" s="66" t="str">
        <f t="shared" si="3"/>
        <v xml:space="preserve">     指导价</v>
      </c>
      <c r="AF55" s="73" t="str">
        <f>数据源表!V55</f>
        <v>XOUT18030103</v>
      </c>
      <c r="AG55" s="119">
        <f>数据源表!W55</f>
        <v>43167</v>
      </c>
      <c r="AH55" s="73">
        <f>数据源表!X55</f>
        <v>0</v>
      </c>
      <c r="AI55" s="122"/>
      <c r="AJ55" s="124">
        <f>数据源表!Y55</f>
        <v>0.17</v>
      </c>
      <c r="AK55" s="53" t="e">
        <f>VLOOKUP(V55,#REF!,12,0)</f>
        <v>#REF!</v>
      </c>
    </row>
    <row r="56" spans="1:37" s="53" customFormat="1" ht="12" customHeight="1">
      <c r="A56" s="76" t="str">
        <f>数据源表!A56</f>
        <v>丁连军</v>
      </c>
      <c r="B56" s="75">
        <f>数据源表!B56</f>
        <v>43048</v>
      </c>
      <c r="C56" s="76" t="str">
        <f>数据源表!C56</f>
        <v>a1436</v>
      </c>
      <c r="D56" s="76" t="str">
        <f>数据源表!D56</f>
        <v>苏州东亚机械铸造有限公司</v>
      </c>
      <c r="E56" s="77">
        <f>数据源表!E56</f>
        <v>6900</v>
      </c>
      <c r="F56" s="76" t="str">
        <f>数据源表!F56</f>
        <v>14035201</v>
      </c>
      <c r="G56" s="78">
        <f>数据源表!G56</f>
        <v>43138</v>
      </c>
      <c r="H56" s="76">
        <f>数据源表!H56</f>
        <v>90</v>
      </c>
      <c r="I56" s="78">
        <v>43259</v>
      </c>
      <c r="J56" s="94">
        <f>数据源表!J56</f>
        <v>100</v>
      </c>
      <c r="K56" s="94">
        <f t="shared" si="0"/>
        <v>85.47</v>
      </c>
      <c r="L56" s="95">
        <f t="shared" si="4"/>
        <v>211</v>
      </c>
      <c r="M56" s="96"/>
      <c r="N56" s="96" t="e">
        <f>VLOOKUP(C56,#REF!,5,0)</f>
        <v>#REF!</v>
      </c>
      <c r="O56" s="76">
        <v>0.01</v>
      </c>
      <c r="P56" s="76">
        <f t="shared" si="6"/>
        <v>0.85</v>
      </c>
      <c r="Q56" s="76" t="e">
        <f>ROUND(VLOOKUP(V56,#REF!,7,0),2)</f>
        <v>#REF!</v>
      </c>
      <c r="R56" s="76"/>
      <c r="S56" s="94"/>
      <c r="T56" s="94"/>
      <c r="U56" s="94"/>
      <c r="V56" s="106" t="str">
        <f>数据源表!S56</f>
        <v>CYT10</v>
      </c>
      <c r="W56" s="76" t="str">
        <f>数据源表!M56</f>
        <v>抗磨液压油</v>
      </c>
      <c r="X56" s="76" t="str">
        <f>数据源表!N56</f>
        <v>46#</v>
      </c>
      <c r="Y56" s="76">
        <f>数据源表!O56</f>
        <v>4.3478260869565202E-2</v>
      </c>
      <c r="Z56" s="76" t="str">
        <f>数据源表!P56</f>
        <v>桶</v>
      </c>
      <c r="AA56" s="76">
        <f>数据源表!Q56</f>
        <v>2300</v>
      </c>
      <c r="AB56" s="76">
        <f>数据源表!R56</f>
        <v>6900</v>
      </c>
      <c r="AC56" s="118">
        <f>数据源表!U56</f>
        <v>7.3913043478260896</v>
      </c>
      <c r="AD56" s="118">
        <f>数据源表!T56</f>
        <v>170</v>
      </c>
      <c r="AE56" s="66" t="str">
        <f t="shared" si="3"/>
        <v xml:space="preserve">     指导价</v>
      </c>
      <c r="AF56" s="73" t="str">
        <f>数据源表!V56</f>
        <v>XOUT17110222</v>
      </c>
      <c r="AG56" s="119">
        <f>数据源表!W56</f>
        <v>43049</v>
      </c>
      <c r="AH56" s="73" t="str">
        <f>数据源表!X56</f>
        <v>拆分付款</v>
      </c>
      <c r="AI56" s="122"/>
      <c r="AJ56" s="124">
        <f>数据源表!Y56</f>
        <v>0.17</v>
      </c>
      <c r="AK56" s="53" t="e">
        <f>VLOOKUP(V56,#REF!,12,0)</f>
        <v>#REF!</v>
      </c>
    </row>
    <row r="57" spans="1:37" s="53" customFormat="1" ht="12" customHeight="1">
      <c r="A57" s="76" t="str">
        <f>数据源表!A57</f>
        <v>丁连军</v>
      </c>
      <c r="B57" s="75">
        <f>数据源表!B57</f>
        <v>43112</v>
      </c>
      <c r="C57" s="76" t="str">
        <f>数据源表!C57</f>
        <v>a1436</v>
      </c>
      <c r="D57" s="76" t="str">
        <f>数据源表!D57</f>
        <v>苏州东亚机械铸造有限公司</v>
      </c>
      <c r="E57" s="77">
        <f>数据源表!E57</f>
        <v>12500</v>
      </c>
      <c r="F57" s="76" t="str">
        <f>数据源表!F57</f>
        <v>28120306</v>
      </c>
      <c r="G57" s="78">
        <f>数据源表!G57</f>
        <v>43202</v>
      </c>
      <c r="H57" s="76">
        <f>数据源表!H57</f>
        <v>90</v>
      </c>
      <c r="I57" s="78">
        <v>43257</v>
      </c>
      <c r="J57" s="94">
        <f>数据源表!J57</f>
        <v>5800</v>
      </c>
      <c r="K57" s="94">
        <f t="shared" si="0"/>
        <v>4957.26</v>
      </c>
      <c r="L57" s="95">
        <f t="shared" si="4"/>
        <v>145</v>
      </c>
      <c r="M57" s="96"/>
      <c r="N57" s="96" t="e">
        <f>VLOOKUP(C57,#REF!,5,0)</f>
        <v>#REF!</v>
      </c>
      <c r="O57" s="76">
        <f>IF(L57&lt;=60,0.05,IF(L57&lt;=120,0.04,IF(L57&lt;=150,0.02,IF(L57&lt;=180,0.01,0))))</f>
        <v>0.02</v>
      </c>
      <c r="P57" s="76">
        <f t="shared" si="6"/>
        <v>99.15</v>
      </c>
      <c r="Q57" s="76" t="e">
        <f>ROUND(VLOOKUP(V57,#REF!,7,0),2)</f>
        <v>#REF!</v>
      </c>
      <c r="R57" s="76" t="e">
        <f>ROUND(IF(AE57="指导价+Y4*30",AC57*Q57+Y57*30,AC57*Q57),2)</f>
        <v>#REF!</v>
      </c>
      <c r="S57" s="94" t="e">
        <f>ROUND(IF(F57="未税",J57-M57-R57,J57/1.17-M57-R57),2)</f>
        <v>#REF!</v>
      </c>
      <c r="T57" s="94"/>
      <c r="U57" s="94"/>
      <c r="V57" s="106" t="str">
        <f>数据源表!S57</f>
        <v>CSQ13</v>
      </c>
      <c r="W57" s="76" t="str">
        <f>数据源表!M57</f>
        <v>*其他化学制品*高级全合成切削液</v>
      </c>
      <c r="X57" s="76" t="str">
        <f>数据源表!N57</f>
        <v>SC-H801</v>
      </c>
      <c r="Y57" s="76">
        <f>数据源表!O57</f>
        <v>2.3199999999999998</v>
      </c>
      <c r="Z57" s="76" t="str">
        <f>数据源表!P57</f>
        <v>桶</v>
      </c>
      <c r="AA57" s="76">
        <f>数据源表!Q57</f>
        <v>2500</v>
      </c>
      <c r="AB57" s="76">
        <f>数据源表!R57</f>
        <v>12500</v>
      </c>
      <c r="AC57" s="118">
        <f>数据源表!U57</f>
        <v>417.6</v>
      </c>
      <c r="AD57" s="118">
        <f>数据源表!T57</f>
        <v>180</v>
      </c>
      <c r="AE57" s="66" t="str">
        <f t="shared" si="3"/>
        <v xml:space="preserve">     指导价</v>
      </c>
      <c r="AF57" s="73" t="str">
        <f>数据源表!V57</f>
        <v>XOUT18010228</v>
      </c>
      <c r="AG57" s="119">
        <f>数据源表!W57</f>
        <v>43113</v>
      </c>
      <c r="AH57" s="73" t="str">
        <f>数据源表!X57</f>
        <v>拆分付款</v>
      </c>
      <c r="AI57" s="122"/>
      <c r="AJ57" s="124">
        <f>数据源表!Y57</f>
        <v>0.17</v>
      </c>
      <c r="AK57" s="53" t="e">
        <f>VLOOKUP(V57,#REF!,12,0)</f>
        <v>#REF!</v>
      </c>
    </row>
    <row r="58" spans="1:37" s="53" customFormat="1" ht="12" customHeight="1">
      <c r="A58" s="76" t="str">
        <f>数据源表!A58</f>
        <v>丁连军</v>
      </c>
      <c r="B58" s="75">
        <f>数据源表!B58</f>
        <v>43076</v>
      </c>
      <c r="C58" s="76" t="str">
        <f>数据源表!C58</f>
        <v>a1436</v>
      </c>
      <c r="D58" s="76" t="str">
        <f>数据源表!D58</f>
        <v>苏州东亚机械铸造有限公司</v>
      </c>
      <c r="E58" s="77">
        <f>数据源表!E58</f>
        <v>17500</v>
      </c>
      <c r="F58" s="76" t="str">
        <f>数据源表!F58</f>
        <v>26629737</v>
      </c>
      <c r="G58" s="78">
        <f>数据源表!G58</f>
        <v>43166</v>
      </c>
      <c r="H58" s="76">
        <f>数据源表!H58</f>
        <v>90</v>
      </c>
      <c r="I58" s="78">
        <v>43265</v>
      </c>
      <c r="J58" s="94">
        <f>数据源表!J58</f>
        <v>17500</v>
      </c>
      <c r="K58" s="94">
        <f t="shared" si="0"/>
        <v>14957.26</v>
      </c>
      <c r="L58" s="95">
        <f t="shared" si="4"/>
        <v>189</v>
      </c>
      <c r="M58" s="96"/>
      <c r="N58" s="96" t="e">
        <f>VLOOKUP(C58,#REF!,5,0)</f>
        <v>#REF!</v>
      </c>
      <c r="O58" s="76">
        <f>IF(L58&lt;=60,0.05,IF(L58&lt;=120,0.04,IF(L58&lt;=150,0.02,IF(L58&lt;=180,0.01,0))))</f>
        <v>0</v>
      </c>
      <c r="P58" s="76">
        <f t="shared" si="6"/>
        <v>0</v>
      </c>
      <c r="Q58" s="76" t="e">
        <f>ROUND(VLOOKUP(V58,#REF!,7,0),2)</f>
        <v>#REF!</v>
      </c>
      <c r="R58" s="76" t="e">
        <f>ROUND(IF(AE58="指导价+Y4*30",AC58*Q58+Y58*30,AC58*Q58),2)</f>
        <v>#REF!</v>
      </c>
      <c r="S58" s="94" t="e">
        <f>ROUND(IF(F58="未税",J58-M58-R58,J58/1.17-M58-R58),2)</f>
        <v>#REF!</v>
      </c>
      <c r="T58" s="94"/>
      <c r="U58" s="94"/>
      <c r="V58" s="106" t="str">
        <f>数据源表!S58</f>
        <v>CSQ13</v>
      </c>
      <c r="W58" s="76" t="str">
        <f>数据源表!M58</f>
        <v>高级全合成切削液</v>
      </c>
      <c r="X58" s="76" t="str">
        <f>数据源表!N58</f>
        <v>SC-H801</v>
      </c>
      <c r="Y58" s="76">
        <f>数据源表!O58</f>
        <v>7</v>
      </c>
      <c r="Z58" s="76" t="str">
        <f>数据源表!P58</f>
        <v>桶</v>
      </c>
      <c r="AA58" s="76">
        <f>数据源表!Q58</f>
        <v>2500</v>
      </c>
      <c r="AB58" s="76">
        <f>数据源表!R58</f>
        <v>17500</v>
      </c>
      <c r="AC58" s="118">
        <f>数据源表!U58</f>
        <v>1260</v>
      </c>
      <c r="AD58" s="118">
        <f>数据源表!T58</f>
        <v>180</v>
      </c>
      <c r="AE58" s="66" t="str">
        <f t="shared" si="3"/>
        <v xml:space="preserve">     指导价</v>
      </c>
      <c r="AF58" s="73" t="str">
        <f>数据源表!V58</f>
        <v>XOUT17120140</v>
      </c>
      <c r="AG58" s="119">
        <f>数据源表!W58</f>
        <v>43077</v>
      </c>
      <c r="AH58" s="73">
        <f>数据源表!X58</f>
        <v>0</v>
      </c>
      <c r="AI58" s="122"/>
      <c r="AJ58" s="124">
        <f>数据源表!Y58</f>
        <v>0.17</v>
      </c>
      <c r="AK58" s="53" t="e">
        <f>VLOOKUP(V58,#REF!,12,0)</f>
        <v>#REF!</v>
      </c>
    </row>
    <row r="59" spans="1:37" s="53" customFormat="1" ht="12" customHeight="1">
      <c r="A59" s="76" t="str">
        <f>数据源表!A59</f>
        <v>丁连军</v>
      </c>
      <c r="B59" s="75">
        <f>数据源表!B59</f>
        <v>43076</v>
      </c>
      <c r="C59" s="76" t="str">
        <f>数据源表!C59</f>
        <v>a1436</v>
      </c>
      <c r="D59" s="76" t="str">
        <f>数据源表!D59</f>
        <v>苏州东亚机械铸造有限公司</v>
      </c>
      <c r="E59" s="77">
        <f>数据源表!E59</f>
        <v>5600</v>
      </c>
      <c r="F59" s="76" t="str">
        <f>数据源表!F59</f>
        <v>26629737</v>
      </c>
      <c r="G59" s="78">
        <f>数据源表!G59</f>
        <v>43166</v>
      </c>
      <c r="H59" s="76">
        <f>数据源表!H59</f>
        <v>90</v>
      </c>
      <c r="I59" s="78">
        <v>43265</v>
      </c>
      <c r="J59" s="94">
        <f>数据源表!J59</f>
        <v>5600</v>
      </c>
      <c r="K59" s="94">
        <f t="shared" si="0"/>
        <v>4786.32</v>
      </c>
      <c r="L59" s="95">
        <f t="shared" si="4"/>
        <v>189</v>
      </c>
      <c r="M59" s="96"/>
      <c r="N59" s="96" t="e">
        <f>VLOOKUP(C59,#REF!,5,0)</f>
        <v>#REF!</v>
      </c>
      <c r="O59" s="76">
        <f>IF(L59&lt;=60,0.05,IF(L59&lt;=120,0.04,IF(L59&lt;=150,0.02,IF(L59&lt;=180,0.01,0))))</f>
        <v>0</v>
      </c>
      <c r="P59" s="76">
        <f t="shared" si="6"/>
        <v>0</v>
      </c>
      <c r="Q59" s="76" t="e">
        <f>ROUND(VLOOKUP(V59,#REF!,7,0),2)</f>
        <v>#REF!</v>
      </c>
      <c r="R59" s="76" t="e">
        <f>ROUND(IF(AE59="指导价+Y4*30",AC59*Q59+Y59*30,AC59*Q59),2)</f>
        <v>#REF!</v>
      </c>
      <c r="S59" s="94" t="e">
        <f>ROUND(IF(F59="未税",J59-M59-R59,J59/1.17-M59-R59),2)</f>
        <v>#REF!</v>
      </c>
      <c r="T59" s="94"/>
      <c r="U59" s="94"/>
      <c r="V59" s="106" t="str">
        <f>数据源表!S59</f>
        <v>CSR09</v>
      </c>
      <c r="W59" s="76" t="str">
        <f>数据源表!M59</f>
        <v>微乳化切削液</v>
      </c>
      <c r="X59" s="76" t="str">
        <f>数据源表!N59</f>
        <v>JH-105</v>
      </c>
      <c r="Y59" s="76">
        <f>数据源表!O59</f>
        <v>2</v>
      </c>
      <c r="Z59" s="76" t="str">
        <f>数据源表!P59</f>
        <v>桶</v>
      </c>
      <c r="AA59" s="76">
        <f>数据源表!Q59</f>
        <v>2800</v>
      </c>
      <c r="AB59" s="76">
        <f>数据源表!R59</f>
        <v>5600</v>
      </c>
      <c r="AC59" s="118">
        <f>数据源表!U59</f>
        <v>340</v>
      </c>
      <c r="AD59" s="118">
        <f>数据源表!T59</f>
        <v>170</v>
      </c>
      <c r="AE59" s="66" t="str">
        <f t="shared" si="3"/>
        <v xml:space="preserve">     指导价</v>
      </c>
      <c r="AF59" s="73" t="str">
        <f>数据源表!V59</f>
        <v>XOUT17120140</v>
      </c>
      <c r="AG59" s="119">
        <f>数据源表!W59</f>
        <v>43077</v>
      </c>
      <c r="AH59" s="73">
        <f>数据源表!X59</f>
        <v>0</v>
      </c>
      <c r="AI59" s="122"/>
      <c r="AJ59" s="124">
        <f>数据源表!Y59</f>
        <v>0.17</v>
      </c>
      <c r="AK59" s="53" t="e">
        <f>VLOOKUP(V59,#REF!,12,0)</f>
        <v>#REF!</v>
      </c>
    </row>
    <row r="60" spans="1:37" s="53" customFormat="1" ht="12" customHeight="1">
      <c r="A60" s="76" t="str">
        <f>数据源表!A60</f>
        <v>丁连军</v>
      </c>
      <c r="B60" s="75">
        <f>数据源表!B60</f>
        <v>43076</v>
      </c>
      <c r="C60" s="76" t="str">
        <f>数据源表!C60</f>
        <v>a1436</v>
      </c>
      <c r="D60" s="76" t="str">
        <f>数据源表!D60</f>
        <v>苏州东亚机械铸造有限公司</v>
      </c>
      <c r="E60" s="77">
        <f>数据源表!E60</f>
        <v>7200</v>
      </c>
      <c r="F60" s="76" t="str">
        <f>数据源表!F60</f>
        <v>26629737</v>
      </c>
      <c r="G60" s="78">
        <f>数据源表!G60</f>
        <v>43166</v>
      </c>
      <c r="H60" s="76">
        <f>数据源表!H60</f>
        <v>90</v>
      </c>
      <c r="I60" s="78">
        <v>43265</v>
      </c>
      <c r="J60" s="94">
        <f>数据源表!J60</f>
        <v>7200</v>
      </c>
      <c r="K60" s="94">
        <f t="shared" si="0"/>
        <v>6153.85</v>
      </c>
      <c r="L60" s="95">
        <f t="shared" si="4"/>
        <v>189</v>
      </c>
      <c r="M60" s="96"/>
      <c r="N60" s="96" t="e">
        <f>VLOOKUP(C60,#REF!,5,0)</f>
        <v>#REF!</v>
      </c>
      <c r="O60" s="76">
        <f>IF(L60&lt;=60,0.05,IF(L60&lt;=120,0.04,IF(L60&lt;=150,0.02,IF(L60&lt;=180,0.01,0))))</f>
        <v>0</v>
      </c>
      <c r="P60" s="76">
        <f t="shared" si="6"/>
        <v>0</v>
      </c>
      <c r="Q60" s="76" t="e">
        <f>ROUND(VLOOKUP(V60,#REF!,7,0),2)</f>
        <v>#REF!</v>
      </c>
      <c r="R60" s="76" t="e">
        <f>ROUND(IF(AE60="指导价+Y4*30",AC60*Q60+Y60*30,AC60*Q60),2)</f>
        <v>#REF!</v>
      </c>
      <c r="S60" s="94" t="e">
        <f>ROUND(IF(F60="未税",J60-M60-R60,J60/1.17-M60-R60),2)</f>
        <v>#REF!</v>
      </c>
      <c r="T60" s="94"/>
      <c r="U60" s="94"/>
      <c r="V60" s="106" t="str">
        <f>数据源表!S60</f>
        <v>CYT11</v>
      </c>
      <c r="W60" s="76" t="str">
        <f>数据源表!M60</f>
        <v>机床导轨油</v>
      </c>
      <c r="X60" s="76" t="str">
        <f>数据源表!N60</f>
        <v>68#</v>
      </c>
      <c r="Y60" s="76">
        <f>数据源表!O60</f>
        <v>3</v>
      </c>
      <c r="Z60" s="76" t="str">
        <f>数据源表!P60</f>
        <v>桶</v>
      </c>
      <c r="AA60" s="76">
        <f>数据源表!Q60</f>
        <v>2400</v>
      </c>
      <c r="AB60" s="76">
        <f>数据源表!R60</f>
        <v>7200</v>
      </c>
      <c r="AC60" s="118">
        <f>数据源表!U60</f>
        <v>510</v>
      </c>
      <c r="AD60" s="118">
        <f>数据源表!T60</f>
        <v>170</v>
      </c>
      <c r="AE60" s="66" t="str">
        <f t="shared" si="3"/>
        <v xml:space="preserve">     指导价</v>
      </c>
      <c r="AF60" s="73" t="str">
        <f>数据源表!V60</f>
        <v>XOUT17120140</v>
      </c>
      <c r="AG60" s="119">
        <f>数据源表!W60</f>
        <v>43077</v>
      </c>
      <c r="AH60" s="73">
        <f>数据源表!X60</f>
        <v>0</v>
      </c>
      <c r="AI60" s="122"/>
      <c r="AJ60" s="124">
        <f>数据源表!Y60</f>
        <v>0.17</v>
      </c>
      <c r="AK60" s="53" t="e">
        <f>VLOOKUP(V60,#REF!,12,0)</f>
        <v>#REF!</v>
      </c>
    </row>
    <row r="61" spans="1:37" s="53" customFormat="1" ht="12" customHeight="1">
      <c r="A61" s="76" t="str">
        <f>数据源表!A61</f>
        <v>丁连军</v>
      </c>
      <c r="B61" s="75">
        <f>数据源表!B61</f>
        <v>43112</v>
      </c>
      <c r="C61" s="76" t="str">
        <f>数据源表!C61</f>
        <v>a1436</v>
      </c>
      <c r="D61" s="76" t="str">
        <f>数据源表!D61</f>
        <v>苏州东亚机械铸造有限公司</v>
      </c>
      <c r="E61" s="77">
        <f>数据源表!E61</f>
        <v>2300</v>
      </c>
      <c r="F61" s="76" t="str">
        <f>数据源表!F61</f>
        <v>28120306</v>
      </c>
      <c r="G61" s="78">
        <f>数据源表!G61</f>
        <v>43202</v>
      </c>
      <c r="H61" s="76">
        <f>数据源表!H61</f>
        <v>90</v>
      </c>
      <c r="I61" s="78">
        <v>43266</v>
      </c>
      <c r="J61" s="94">
        <f>数据源表!J61</f>
        <v>2300</v>
      </c>
      <c r="K61" s="94">
        <f t="shared" si="0"/>
        <v>1965.81</v>
      </c>
      <c r="L61" s="95">
        <f t="shared" si="4"/>
        <v>154</v>
      </c>
      <c r="M61" s="96"/>
      <c r="N61" s="96" t="e">
        <f>VLOOKUP(C61,#REF!,5,0)</f>
        <v>#REF!</v>
      </c>
      <c r="O61" s="76">
        <v>0.01</v>
      </c>
      <c r="P61" s="76">
        <f t="shared" si="6"/>
        <v>19.66</v>
      </c>
      <c r="Q61" s="76" t="e">
        <f>ROUND(VLOOKUP(V61,#REF!,7,0),2)</f>
        <v>#REF!</v>
      </c>
      <c r="R61" s="76"/>
      <c r="S61" s="94"/>
      <c r="T61" s="94"/>
      <c r="U61" s="94"/>
      <c r="V61" s="106" t="str">
        <f>数据源表!S61</f>
        <v>CYT09</v>
      </c>
      <c r="W61" s="76" t="str">
        <f>数据源表!M61</f>
        <v>*石油制品*抗磨液压油</v>
      </c>
      <c r="X61" s="76" t="str">
        <f>数据源表!N61</f>
        <v>32#</v>
      </c>
      <c r="Y61" s="76">
        <f>数据源表!O61</f>
        <v>1</v>
      </c>
      <c r="Z61" s="76" t="str">
        <f>数据源表!P61</f>
        <v>桶</v>
      </c>
      <c r="AA61" s="76">
        <f>数据源表!Q61</f>
        <v>2300</v>
      </c>
      <c r="AB61" s="76">
        <f>数据源表!R61</f>
        <v>2300</v>
      </c>
      <c r="AC61" s="118">
        <f>数据源表!U61</f>
        <v>170</v>
      </c>
      <c r="AD61" s="118">
        <f>数据源表!T61</f>
        <v>170</v>
      </c>
      <c r="AE61" s="66" t="str">
        <f t="shared" si="3"/>
        <v xml:space="preserve">     指导价</v>
      </c>
      <c r="AF61" s="73" t="str">
        <f>数据源表!V61</f>
        <v>XOUT18010227</v>
      </c>
      <c r="AG61" s="119">
        <f>数据源表!W61</f>
        <v>43113</v>
      </c>
      <c r="AH61" s="73">
        <f>数据源表!X61</f>
        <v>0</v>
      </c>
      <c r="AI61" s="122"/>
      <c r="AJ61" s="124">
        <f>数据源表!Y61</f>
        <v>0.17</v>
      </c>
      <c r="AK61" s="53" t="e">
        <f>VLOOKUP(V61,#REF!,12,0)</f>
        <v>#REF!</v>
      </c>
    </row>
    <row r="62" spans="1:37" s="53" customFormat="1" ht="12" customHeight="1">
      <c r="A62" s="76" t="str">
        <f>数据源表!A62</f>
        <v>丁连军</v>
      </c>
      <c r="B62" s="75">
        <f>数据源表!B62</f>
        <v>43112</v>
      </c>
      <c r="C62" s="76" t="str">
        <f>数据源表!C62</f>
        <v>a1436</v>
      </c>
      <c r="D62" s="76" t="str">
        <f>数据源表!D62</f>
        <v>苏州东亚机械铸造有限公司</v>
      </c>
      <c r="E62" s="77">
        <f>数据源表!E62</f>
        <v>2300</v>
      </c>
      <c r="F62" s="76" t="str">
        <f>数据源表!F62</f>
        <v>28120306</v>
      </c>
      <c r="G62" s="78">
        <f>数据源表!G62</f>
        <v>43202</v>
      </c>
      <c r="H62" s="76">
        <f>数据源表!H62</f>
        <v>90</v>
      </c>
      <c r="I62" s="78">
        <v>43266</v>
      </c>
      <c r="J62" s="94">
        <f>数据源表!J62</f>
        <v>2300</v>
      </c>
      <c r="K62" s="94">
        <f t="shared" si="0"/>
        <v>1965.81</v>
      </c>
      <c r="L62" s="95">
        <f t="shared" si="4"/>
        <v>154</v>
      </c>
      <c r="M62" s="96"/>
      <c r="N62" s="96" t="e">
        <f>VLOOKUP(C62,#REF!,5,0)</f>
        <v>#REF!</v>
      </c>
      <c r="O62" s="76">
        <v>0.01</v>
      </c>
      <c r="P62" s="76">
        <f t="shared" si="6"/>
        <v>19.66</v>
      </c>
      <c r="Q62" s="76" t="e">
        <f>ROUND(VLOOKUP(V62,#REF!,7,0),2)</f>
        <v>#REF!</v>
      </c>
      <c r="R62" s="76"/>
      <c r="S62" s="94"/>
      <c r="T62" s="94"/>
      <c r="U62" s="94"/>
      <c r="V62" s="106" t="str">
        <f>数据源表!S62</f>
        <v>CYT09</v>
      </c>
      <c r="W62" s="76" t="str">
        <f>数据源表!M62</f>
        <v>*石油制品*抗磨液压油</v>
      </c>
      <c r="X62" s="76" t="str">
        <f>数据源表!N62</f>
        <v>32#</v>
      </c>
      <c r="Y62" s="76">
        <f>数据源表!O62</f>
        <v>1</v>
      </c>
      <c r="Z62" s="76" t="str">
        <f>数据源表!P62</f>
        <v>桶</v>
      </c>
      <c r="AA62" s="76">
        <f>数据源表!Q62</f>
        <v>2300</v>
      </c>
      <c r="AB62" s="76">
        <f>数据源表!R62</f>
        <v>2300</v>
      </c>
      <c r="AC62" s="118">
        <f>数据源表!U62</f>
        <v>170</v>
      </c>
      <c r="AD62" s="118">
        <f>数据源表!T62</f>
        <v>170</v>
      </c>
      <c r="AE62" s="66" t="str">
        <f t="shared" si="3"/>
        <v xml:space="preserve">     指导价</v>
      </c>
      <c r="AF62" s="73" t="str">
        <f>数据源表!V62</f>
        <v>XOUT18010227</v>
      </c>
      <c r="AG62" s="119">
        <f>数据源表!W62</f>
        <v>43113</v>
      </c>
      <c r="AH62" s="73">
        <f>数据源表!X62</f>
        <v>0</v>
      </c>
      <c r="AI62" s="122"/>
      <c r="AJ62" s="124">
        <f>数据源表!Y62</f>
        <v>0.17</v>
      </c>
      <c r="AK62" s="53" t="e">
        <f>VLOOKUP(V62,#REF!,12,0)</f>
        <v>#REF!</v>
      </c>
    </row>
    <row r="63" spans="1:37" s="53" customFormat="1" ht="12" customHeight="1">
      <c r="A63" s="76" t="str">
        <f>数据源表!A63</f>
        <v>丁连军</v>
      </c>
      <c r="B63" s="75">
        <f>数据源表!B63</f>
        <v>43112</v>
      </c>
      <c r="C63" s="76" t="str">
        <f>数据源表!C63</f>
        <v>a1436</v>
      </c>
      <c r="D63" s="76" t="str">
        <f>数据源表!D63</f>
        <v>苏州东亚机械铸造有限公司</v>
      </c>
      <c r="E63" s="77">
        <f>数据源表!E63</f>
        <v>9200</v>
      </c>
      <c r="F63" s="76" t="str">
        <f>数据源表!F63</f>
        <v>28120306</v>
      </c>
      <c r="G63" s="78">
        <f>数据源表!G63</f>
        <v>43202</v>
      </c>
      <c r="H63" s="76">
        <f>数据源表!H63</f>
        <v>90</v>
      </c>
      <c r="I63" s="78">
        <v>43266</v>
      </c>
      <c r="J63" s="94">
        <f>数据源表!J63</f>
        <v>9200</v>
      </c>
      <c r="K63" s="94">
        <f t="shared" si="0"/>
        <v>7863.25</v>
      </c>
      <c r="L63" s="95">
        <f t="shared" si="4"/>
        <v>154</v>
      </c>
      <c r="M63" s="96"/>
      <c r="N63" s="96" t="e">
        <f>VLOOKUP(C63,#REF!,5,0)</f>
        <v>#REF!</v>
      </c>
      <c r="O63" s="76">
        <v>0.01</v>
      </c>
      <c r="P63" s="76">
        <f t="shared" si="6"/>
        <v>78.63</v>
      </c>
      <c r="Q63" s="76" t="e">
        <f>ROUND(VLOOKUP(V63,#REF!,7,0),2)</f>
        <v>#REF!</v>
      </c>
      <c r="R63" s="76"/>
      <c r="S63" s="94"/>
      <c r="T63" s="94"/>
      <c r="U63" s="94"/>
      <c r="V63" s="106" t="str">
        <f>数据源表!S63</f>
        <v>CYT09</v>
      </c>
      <c r="W63" s="76" t="str">
        <f>数据源表!M63</f>
        <v>*石油制品*抗磨液压油</v>
      </c>
      <c r="X63" s="76" t="str">
        <f>数据源表!N63</f>
        <v>32#</v>
      </c>
      <c r="Y63" s="76">
        <f>数据源表!O63</f>
        <v>4</v>
      </c>
      <c r="Z63" s="76" t="str">
        <f>数据源表!P63</f>
        <v>桶</v>
      </c>
      <c r="AA63" s="76">
        <f>数据源表!Q63</f>
        <v>2300</v>
      </c>
      <c r="AB63" s="76">
        <f>数据源表!R63</f>
        <v>9200</v>
      </c>
      <c r="AC63" s="118">
        <f>数据源表!U63</f>
        <v>680</v>
      </c>
      <c r="AD63" s="118">
        <f>数据源表!T63</f>
        <v>170</v>
      </c>
      <c r="AE63" s="66" t="str">
        <f t="shared" si="3"/>
        <v xml:space="preserve">     指导价</v>
      </c>
      <c r="AF63" s="73" t="str">
        <f>数据源表!V63</f>
        <v>XOUT18010227</v>
      </c>
      <c r="AG63" s="119">
        <f>数据源表!W63</f>
        <v>43113</v>
      </c>
      <c r="AH63" s="73">
        <f>数据源表!X63</f>
        <v>0</v>
      </c>
      <c r="AI63" s="122"/>
      <c r="AJ63" s="124">
        <f>数据源表!Y63</f>
        <v>0.17</v>
      </c>
      <c r="AK63" s="53" t="e">
        <f>VLOOKUP(V63,#REF!,12,0)</f>
        <v>#REF!</v>
      </c>
    </row>
    <row r="64" spans="1:37" s="53" customFormat="1" ht="12" customHeight="1">
      <c r="A64" s="76" t="str">
        <f>数据源表!A64</f>
        <v>丁连军</v>
      </c>
      <c r="B64" s="75">
        <f>数据源表!B64</f>
        <v>43067</v>
      </c>
      <c r="C64" s="76" t="str">
        <f>数据源表!C64</f>
        <v>a1513</v>
      </c>
      <c r="D64" s="76" t="str">
        <f>数据源表!D64</f>
        <v>昆山润正鑫五金科技有限公司</v>
      </c>
      <c r="E64" s="77">
        <f>数据源表!E64</f>
        <v>7500</v>
      </c>
      <c r="F64" s="76" t="str">
        <f>数据源表!F64</f>
        <v>26629587</v>
      </c>
      <c r="G64" s="78">
        <f>数据源表!G64</f>
        <v>43157</v>
      </c>
      <c r="H64" s="76">
        <f>数据源表!H64</f>
        <v>90</v>
      </c>
      <c r="I64" s="78">
        <v>43266</v>
      </c>
      <c r="J64" s="94">
        <f>数据源表!J64</f>
        <v>7500</v>
      </c>
      <c r="K64" s="94">
        <f t="shared" si="0"/>
        <v>6410.26</v>
      </c>
      <c r="L64" s="95">
        <f t="shared" si="4"/>
        <v>199</v>
      </c>
      <c r="M64" s="96"/>
      <c r="N64" s="96" t="e">
        <f>VLOOKUP(C64,#REF!,5,0)</f>
        <v>#REF!</v>
      </c>
      <c r="O64" s="76">
        <v>0.01</v>
      </c>
      <c r="P64" s="76">
        <f t="shared" si="6"/>
        <v>64.099999999999994</v>
      </c>
      <c r="Q64" s="76" t="e">
        <f>ROUND(VLOOKUP(V64,#REF!,7,0),2)</f>
        <v>#REF!</v>
      </c>
      <c r="R64" s="76"/>
      <c r="S64" s="94"/>
      <c r="T64" s="94"/>
      <c r="U64" s="94"/>
      <c r="V64" s="106" t="str">
        <f>数据源表!S64</f>
        <v>CYQ10</v>
      </c>
      <c r="W64" s="76" t="str">
        <f>数据源表!M64</f>
        <v>极压切削油</v>
      </c>
      <c r="X64" s="76" t="str">
        <f>数据源表!N64</f>
        <v>CH-201</v>
      </c>
      <c r="Y64" s="76">
        <f>数据源表!O64</f>
        <v>3</v>
      </c>
      <c r="Z64" s="76" t="str">
        <f>数据源表!P64</f>
        <v>桶</v>
      </c>
      <c r="AA64" s="76">
        <f>数据源表!Q64</f>
        <v>2500</v>
      </c>
      <c r="AB64" s="76">
        <f>数据源表!R64</f>
        <v>7500</v>
      </c>
      <c r="AC64" s="118">
        <f>数据源表!U64</f>
        <v>510</v>
      </c>
      <c r="AD64" s="118">
        <f>数据源表!T64</f>
        <v>170</v>
      </c>
      <c r="AE64" s="66" t="str">
        <f t="shared" si="3"/>
        <v xml:space="preserve">     指导价</v>
      </c>
      <c r="AF64" s="73" t="str">
        <f>数据源表!V64</f>
        <v>XOUT17110601</v>
      </c>
      <c r="AG64" s="119">
        <f>数据源表!W64</f>
        <v>43067</v>
      </c>
      <c r="AH64" s="73">
        <f>数据源表!X64</f>
        <v>0</v>
      </c>
      <c r="AI64" s="122"/>
      <c r="AJ64" s="124">
        <f>数据源表!Y64</f>
        <v>0.17</v>
      </c>
      <c r="AK64" s="53" t="e">
        <f>VLOOKUP(V64,#REF!,12,0)</f>
        <v>#REF!</v>
      </c>
    </row>
    <row r="65" spans="1:37" s="53" customFormat="1" ht="12" customHeight="1">
      <c r="A65" s="76" t="str">
        <f>数据源表!A65</f>
        <v>丁连军</v>
      </c>
      <c r="B65" s="75">
        <f>数据源表!B65</f>
        <v>43067</v>
      </c>
      <c r="C65" s="76" t="str">
        <f>数据源表!C65</f>
        <v>a1513</v>
      </c>
      <c r="D65" s="76" t="str">
        <f>数据源表!D65</f>
        <v>昆山润正鑫五金科技有限公司</v>
      </c>
      <c r="E65" s="77">
        <f>数据源表!E65</f>
        <v>300</v>
      </c>
      <c r="F65" s="76" t="str">
        <f>数据源表!F65</f>
        <v>26629587</v>
      </c>
      <c r="G65" s="78">
        <f>数据源表!G65</f>
        <v>43157</v>
      </c>
      <c r="H65" s="76">
        <f>数据源表!H65</f>
        <v>90</v>
      </c>
      <c r="I65" s="78">
        <v>43266</v>
      </c>
      <c r="J65" s="94">
        <f>数据源表!J65</f>
        <v>300</v>
      </c>
      <c r="K65" s="94">
        <f t="shared" si="0"/>
        <v>256.41000000000003</v>
      </c>
      <c r="L65" s="95">
        <f t="shared" si="4"/>
        <v>199</v>
      </c>
      <c r="M65" s="96"/>
      <c r="N65" s="96" t="e">
        <f>VLOOKUP(C65,#REF!,5,0)</f>
        <v>#REF!</v>
      </c>
      <c r="O65" s="76">
        <v>0.01</v>
      </c>
      <c r="P65" s="76">
        <f t="shared" si="6"/>
        <v>2.56</v>
      </c>
      <c r="Q65" s="76" t="e">
        <f>ROUND(VLOOKUP(V65,#REF!,7,0),2)</f>
        <v>#REF!</v>
      </c>
      <c r="R65" s="76"/>
      <c r="S65" s="94"/>
      <c r="T65" s="94"/>
      <c r="U65" s="94"/>
      <c r="V65" s="106" t="str">
        <f>数据源表!S65</f>
        <v>CYT06</v>
      </c>
      <c r="W65" s="76" t="str">
        <f>数据源表!M65</f>
        <v>主轴冷却油</v>
      </c>
      <c r="X65" s="76" t="str">
        <f>数据源表!N65</f>
        <v>5#</v>
      </c>
      <c r="Y65" s="76">
        <f>数据源表!O65</f>
        <v>1</v>
      </c>
      <c r="Z65" s="76" t="str">
        <f>数据源表!P65</f>
        <v>桶</v>
      </c>
      <c r="AA65" s="76">
        <f>数据源表!Q65</f>
        <v>300</v>
      </c>
      <c r="AB65" s="76">
        <f>数据源表!R65</f>
        <v>300</v>
      </c>
      <c r="AC65" s="118">
        <f>数据源表!U65</f>
        <v>17</v>
      </c>
      <c r="AD65" s="118">
        <f>数据源表!T65</f>
        <v>17</v>
      </c>
      <c r="AE65" s="66" t="str">
        <f t="shared" si="3"/>
        <v>指导价+Y4*30</v>
      </c>
      <c r="AF65" s="73" t="str">
        <f>数据源表!V65</f>
        <v>XOUT17110601</v>
      </c>
      <c r="AG65" s="119">
        <f>数据源表!W65</f>
        <v>43067</v>
      </c>
      <c r="AH65" s="73">
        <f>数据源表!X65</f>
        <v>0</v>
      </c>
      <c r="AI65" s="122"/>
      <c r="AJ65" s="124">
        <f>数据源表!Y65</f>
        <v>0.17</v>
      </c>
      <c r="AK65" s="53" t="e">
        <f>VLOOKUP(V65,#REF!,12,0)</f>
        <v>#REF!</v>
      </c>
    </row>
    <row r="66" spans="1:37" s="53" customFormat="1" ht="12" customHeight="1">
      <c r="A66" s="76" t="str">
        <f>数据源表!A66</f>
        <v>丁连军</v>
      </c>
      <c r="B66" s="75">
        <f>数据源表!B66</f>
        <v>43118</v>
      </c>
      <c r="C66" s="76" t="str">
        <f>数据源表!C66</f>
        <v>a1513</v>
      </c>
      <c r="D66" s="76" t="str">
        <f>数据源表!D66</f>
        <v>昆山润正鑫五金科技有限公司</v>
      </c>
      <c r="E66" s="77">
        <f>数据源表!E66</f>
        <v>5000</v>
      </c>
      <c r="F66" s="76" t="str">
        <f>数据源表!F66</f>
        <v>28120449</v>
      </c>
      <c r="G66" s="78">
        <f>数据源表!G66</f>
        <v>43208</v>
      </c>
      <c r="H66" s="76">
        <f>数据源表!H66</f>
        <v>90</v>
      </c>
      <c r="I66" s="78">
        <v>43266</v>
      </c>
      <c r="J66" s="94">
        <f>数据源表!J66</f>
        <v>5000</v>
      </c>
      <c r="K66" s="94">
        <f t="shared" si="0"/>
        <v>4273.5</v>
      </c>
      <c r="L66" s="95">
        <f t="shared" si="4"/>
        <v>148</v>
      </c>
      <c r="M66" s="96"/>
      <c r="N66" s="96" t="e">
        <f>VLOOKUP(C66,#REF!,5,0)</f>
        <v>#REF!</v>
      </c>
      <c r="O66" s="76">
        <v>0.01</v>
      </c>
      <c r="P66" s="76">
        <f t="shared" si="6"/>
        <v>42.74</v>
      </c>
      <c r="Q66" s="76" t="e">
        <f>ROUND(VLOOKUP(V66,#REF!,7,0),2)</f>
        <v>#REF!</v>
      </c>
      <c r="R66" s="76"/>
      <c r="S66" s="94"/>
      <c r="T66" s="94"/>
      <c r="U66" s="94"/>
      <c r="V66" s="106" t="str">
        <f>数据源表!S66</f>
        <v>CYQ10</v>
      </c>
      <c r="W66" s="76" t="str">
        <f>数据源表!M66</f>
        <v>*石油制品*极压切削油</v>
      </c>
      <c r="X66" s="76" t="str">
        <f>数据源表!N66</f>
        <v>CH-201</v>
      </c>
      <c r="Y66" s="76">
        <f>数据源表!O66</f>
        <v>2</v>
      </c>
      <c r="Z66" s="76" t="str">
        <f>数据源表!P66</f>
        <v>桶</v>
      </c>
      <c r="AA66" s="76">
        <f>数据源表!Q66</f>
        <v>2500</v>
      </c>
      <c r="AB66" s="76">
        <f>数据源表!R66</f>
        <v>5000</v>
      </c>
      <c r="AC66" s="118">
        <f>数据源表!U66</f>
        <v>340</v>
      </c>
      <c r="AD66" s="118">
        <f>数据源表!T66</f>
        <v>170</v>
      </c>
      <c r="AE66" s="66" t="str">
        <f t="shared" si="3"/>
        <v xml:space="preserve">     指导价</v>
      </c>
      <c r="AF66" s="73" t="str">
        <f>数据源表!V66</f>
        <v>XOUT18010322</v>
      </c>
      <c r="AG66" s="119">
        <f>数据源表!W66</f>
        <v>43117</v>
      </c>
      <c r="AH66" s="73">
        <f>数据源表!X66</f>
        <v>0</v>
      </c>
      <c r="AI66" s="122"/>
      <c r="AJ66" s="124">
        <f>数据源表!Y66</f>
        <v>0.17</v>
      </c>
      <c r="AK66" s="53" t="e">
        <f>VLOOKUP(V66,#REF!,12,0)</f>
        <v>#REF!</v>
      </c>
    </row>
    <row r="67" spans="1:37" s="53" customFormat="1" ht="12" customHeight="1">
      <c r="A67" s="76" t="str">
        <f>数据源表!A67</f>
        <v>丁连军</v>
      </c>
      <c r="B67" s="75">
        <f>数据源表!B67</f>
        <v>43119</v>
      </c>
      <c r="C67" s="76" t="str">
        <f>数据源表!C67</f>
        <v>a1513</v>
      </c>
      <c r="D67" s="76" t="str">
        <f>数据源表!D67</f>
        <v>昆山润正鑫五金科技有限公司</v>
      </c>
      <c r="E67" s="77">
        <f>数据源表!E67</f>
        <v>2400</v>
      </c>
      <c r="F67" s="76" t="str">
        <f>数据源表!F67</f>
        <v>28120501</v>
      </c>
      <c r="G67" s="78">
        <f>数据源表!G67</f>
        <v>43209</v>
      </c>
      <c r="H67" s="76">
        <f>数据源表!H67</f>
        <v>90</v>
      </c>
      <c r="I67" s="78">
        <v>43266</v>
      </c>
      <c r="J67" s="94">
        <f>数据源表!J67</f>
        <v>2400</v>
      </c>
      <c r="K67" s="94">
        <f t="shared" si="0"/>
        <v>2051.2800000000002</v>
      </c>
      <c r="L67" s="95">
        <f t="shared" si="4"/>
        <v>147</v>
      </c>
      <c r="M67" s="96"/>
      <c r="N67" s="96" t="e">
        <f>VLOOKUP(C67,#REF!,5,0)</f>
        <v>#REF!</v>
      </c>
      <c r="O67" s="76">
        <v>0.01</v>
      </c>
      <c r="P67" s="76">
        <f t="shared" si="6"/>
        <v>20.51</v>
      </c>
      <c r="Q67" s="76" t="e">
        <f>ROUND(VLOOKUP(V67,#REF!,7,0),2)</f>
        <v>#REF!</v>
      </c>
      <c r="R67" s="76"/>
      <c r="S67" s="94"/>
      <c r="T67" s="94"/>
      <c r="U67" s="94"/>
      <c r="V67" s="106" t="str">
        <f>数据源表!S67</f>
        <v>CYT11</v>
      </c>
      <c r="W67" s="76" t="str">
        <f>数据源表!M67</f>
        <v>*石油制品*机床导轨油</v>
      </c>
      <c r="X67" s="76" t="str">
        <f>数据源表!N67</f>
        <v>68#</v>
      </c>
      <c r="Y67" s="76">
        <f>数据源表!O67</f>
        <v>1</v>
      </c>
      <c r="Z67" s="76" t="str">
        <f>数据源表!P67</f>
        <v>桶</v>
      </c>
      <c r="AA67" s="76">
        <f>数据源表!Q67</f>
        <v>2400</v>
      </c>
      <c r="AB67" s="76">
        <f>数据源表!R67</f>
        <v>2400</v>
      </c>
      <c r="AC67" s="118">
        <f>数据源表!U67</f>
        <v>170</v>
      </c>
      <c r="AD67" s="118">
        <f>数据源表!T67</f>
        <v>170</v>
      </c>
      <c r="AE67" s="66" t="str">
        <f t="shared" si="3"/>
        <v xml:space="preserve">     指导价</v>
      </c>
      <c r="AF67" s="73" t="str">
        <f>数据源表!V67</f>
        <v>XOUT18010369</v>
      </c>
      <c r="AG67" s="119">
        <f>数据源表!W67</f>
        <v>43120</v>
      </c>
      <c r="AH67" s="73">
        <f>数据源表!X67</f>
        <v>0</v>
      </c>
      <c r="AI67" s="122"/>
      <c r="AJ67" s="124">
        <f>数据源表!Y67</f>
        <v>0.17</v>
      </c>
      <c r="AK67" s="53" t="e">
        <f>VLOOKUP(V67,#REF!,12,0)</f>
        <v>#REF!</v>
      </c>
    </row>
    <row r="68" spans="1:37" s="53" customFormat="1" ht="12" customHeight="1">
      <c r="A68" s="76" t="str">
        <f>数据源表!A68</f>
        <v>丁连军</v>
      </c>
      <c r="B68" s="75">
        <f>数据源表!B68</f>
        <v>43217</v>
      </c>
      <c r="C68" s="76" t="str">
        <f>数据源表!C68</f>
        <v>a1739</v>
      </c>
      <c r="D68" s="76" t="str">
        <f>数据源表!D68</f>
        <v>福立旺精密机电（中国）股份有限公司</v>
      </c>
      <c r="E68" s="77">
        <f>数据源表!E68</f>
        <v>23500</v>
      </c>
      <c r="F68" s="76" t="str">
        <f>数据源表!F68</f>
        <v>27754287</v>
      </c>
      <c r="G68" s="78">
        <f>数据源表!G68</f>
        <v>43307</v>
      </c>
      <c r="H68" s="76">
        <f>数据源表!H68</f>
        <v>90</v>
      </c>
      <c r="I68" s="78">
        <v>43278</v>
      </c>
      <c r="J68" s="94">
        <f>数据源表!J68</f>
        <v>23500</v>
      </c>
      <c r="K68" s="94">
        <f t="shared" si="0"/>
        <v>20085.47</v>
      </c>
      <c r="L68" s="95">
        <f t="shared" si="4"/>
        <v>61</v>
      </c>
      <c r="M68" s="96"/>
      <c r="N68" s="96" t="e">
        <f>VLOOKUP(C68,#REF!,5,0)</f>
        <v>#REF!</v>
      </c>
      <c r="O68" s="76">
        <f t="shared" ref="O68:O76" si="7">IF(L68&lt;=60,0.05,IF(L68&lt;=120,0.04,IF(L68&lt;=150,0.02,IF(L68&lt;=180,0.01,0))))</f>
        <v>0.04</v>
      </c>
      <c r="P68" s="76">
        <f t="shared" si="6"/>
        <v>803.42</v>
      </c>
      <c r="Q68" s="76" t="e">
        <f>ROUND(VLOOKUP(V68,#REF!,7,0),2)</f>
        <v>#REF!</v>
      </c>
      <c r="R68" s="76" t="e">
        <f>ROUND(IF(AE68="指导价+Y4*30",AC68*Q68+Y68*30,AC68*Q68),2)</f>
        <v>#REF!</v>
      </c>
      <c r="S68" s="94" t="e">
        <f>ROUND(IF(F68="未税",J68-M68-R68,J68/(1+AJ68)-M68-R68),2)</f>
        <v>#REF!</v>
      </c>
      <c r="T68" s="94"/>
      <c r="U68" s="94"/>
      <c r="V68" s="106" t="str">
        <f>数据源表!S68</f>
        <v>CYQ19</v>
      </c>
      <c r="W68" s="76" t="str">
        <f>数据源表!M68</f>
        <v>*专项化学用品*不锈钢切削油</v>
      </c>
      <c r="X68" s="76" t="str">
        <f>数据源表!N68</f>
        <v>DH-30A</v>
      </c>
      <c r="Y68" s="76">
        <f>数据源表!O68</f>
        <v>10</v>
      </c>
      <c r="Z68" s="76" t="str">
        <f>数据源表!P68</f>
        <v>桶</v>
      </c>
      <c r="AA68" s="76">
        <f>数据源表!Q68</f>
        <v>2350</v>
      </c>
      <c r="AB68" s="76">
        <f>数据源表!R68</f>
        <v>23500</v>
      </c>
      <c r="AC68" s="118">
        <f>数据源表!U68</f>
        <v>1700</v>
      </c>
      <c r="AD68" s="118">
        <f>数据源表!T68</f>
        <v>170</v>
      </c>
      <c r="AE68" s="66" t="str">
        <f t="shared" si="3"/>
        <v xml:space="preserve">     指导价</v>
      </c>
      <c r="AF68" s="73" t="str">
        <f>数据源表!V68</f>
        <v>XOUT18040131</v>
      </c>
      <c r="AG68" s="119">
        <f>数据源表!W68</f>
        <v>43200</v>
      </c>
      <c r="AH68" s="73">
        <f>数据源表!X68</f>
        <v>0</v>
      </c>
      <c r="AI68" s="122"/>
      <c r="AJ68" s="124">
        <f>数据源表!Y68</f>
        <v>0.17</v>
      </c>
      <c r="AK68" s="53" t="e">
        <f>VLOOKUP(V68,#REF!,12,0)</f>
        <v>#REF!</v>
      </c>
    </row>
    <row r="69" spans="1:37" s="53" customFormat="1" ht="12" customHeight="1">
      <c r="A69" s="76" t="str">
        <f>数据源表!A69</f>
        <v>丁连军</v>
      </c>
      <c r="B69" s="75">
        <f>数据源表!B69</f>
        <v>43242</v>
      </c>
      <c r="C69" s="76" t="str">
        <f>数据源表!C69</f>
        <v>a1739</v>
      </c>
      <c r="D69" s="76" t="str">
        <f>数据源表!D69</f>
        <v>福立旺精密机电（中国）股份有限公司</v>
      </c>
      <c r="E69" s="77">
        <f>数据源表!E69</f>
        <v>23299.1</v>
      </c>
      <c r="F69" s="76" t="str">
        <f>数据源表!F69</f>
        <v>55874551</v>
      </c>
      <c r="G69" s="78">
        <f>数据源表!G69</f>
        <v>43332</v>
      </c>
      <c r="H69" s="76">
        <f>数据源表!H69</f>
        <v>90</v>
      </c>
      <c r="I69" s="78">
        <v>43280</v>
      </c>
      <c r="J69" s="94">
        <f>数据源表!J69</f>
        <v>23299.1</v>
      </c>
      <c r="K69" s="94">
        <f t="shared" ref="K69:K132" si="8">ROUND(IF(F69="未税",J69,J69/(1+AJ69)),2)</f>
        <v>20085.43</v>
      </c>
      <c r="L69" s="95">
        <f t="shared" si="4"/>
        <v>38</v>
      </c>
      <c r="M69" s="96"/>
      <c r="N69" s="96" t="e">
        <f>VLOOKUP(C69,#REF!,5,0)</f>
        <v>#REF!</v>
      </c>
      <c r="O69" s="76">
        <f t="shared" si="7"/>
        <v>0.05</v>
      </c>
      <c r="P69" s="76">
        <f t="shared" si="6"/>
        <v>1004.27</v>
      </c>
      <c r="Q69" s="76" t="e">
        <f>ROUND(VLOOKUP(V69,#REF!,7,0),2)</f>
        <v>#REF!</v>
      </c>
      <c r="R69" s="76" t="e">
        <f>ROUND(IF(AE69="指导价+Y4*30",AC69*Q69+Y69*30,AC69*Q69),2)</f>
        <v>#REF!</v>
      </c>
      <c r="S69" s="94" t="e">
        <f>ROUND(IF(F69="未税",J69-M69-R69,J69/1.17-M69-R69),2)</f>
        <v>#REF!</v>
      </c>
      <c r="T69" s="94"/>
      <c r="U69" s="94"/>
      <c r="V69" s="106" t="str">
        <f>数据源表!S69</f>
        <v>CYQ19</v>
      </c>
      <c r="W69" s="76" t="str">
        <f>数据源表!M69</f>
        <v>*专项化学用品*不锈钢切削油</v>
      </c>
      <c r="X69" s="76" t="str">
        <f>数据源表!N69</f>
        <v>DH-30A</v>
      </c>
      <c r="Y69" s="76">
        <f>数据源表!O69</f>
        <v>10</v>
      </c>
      <c r="Z69" s="76" t="str">
        <f>数据源表!P69</f>
        <v>桶</v>
      </c>
      <c r="AA69" s="76">
        <f>数据源表!Q69</f>
        <v>2329.91</v>
      </c>
      <c r="AB69" s="76">
        <f>数据源表!R69</f>
        <v>23299.1</v>
      </c>
      <c r="AC69" s="118">
        <f>数据源表!U69</f>
        <v>1700</v>
      </c>
      <c r="AD69" s="118">
        <f>数据源表!T69</f>
        <v>170</v>
      </c>
      <c r="AE69" s="66" t="str">
        <f t="shared" ref="AE69:AE90" si="9">IF(AD69&lt;50,"指导价+Y4*30",IF(AD69="固体","     指导价","     指导价"))</f>
        <v xml:space="preserve">     指导价</v>
      </c>
      <c r="AF69" s="73" t="str">
        <f>数据源表!V69</f>
        <v>XOUT18050100</v>
      </c>
      <c r="AG69" s="119">
        <f>数据源表!W69</f>
        <v>43228</v>
      </c>
      <c r="AH69" s="73">
        <f>数据源表!X69</f>
        <v>0</v>
      </c>
      <c r="AI69" s="122"/>
      <c r="AJ69" s="124">
        <f>数据源表!Y69</f>
        <v>0.1600000597448</v>
      </c>
      <c r="AK69" s="53" t="e">
        <f>VLOOKUP(V69,#REF!,12,0)</f>
        <v>#REF!</v>
      </c>
    </row>
    <row r="70" spans="1:37" s="53" customFormat="1" ht="12" customHeight="1">
      <c r="A70" s="76" t="str">
        <f>数据源表!A70</f>
        <v>丁连军</v>
      </c>
      <c r="B70" s="75">
        <f>数据源表!B70</f>
        <v>43172</v>
      </c>
      <c r="C70" s="76" t="str">
        <f>数据源表!C70</f>
        <v>a1746</v>
      </c>
      <c r="D70" s="76" t="str">
        <f>数据源表!D70</f>
        <v>昆山柏焱优金属制品有限公司</v>
      </c>
      <c r="E70" s="77">
        <f>数据源表!E70</f>
        <v>5000</v>
      </c>
      <c r="F70" s="76" t="str">
        <f>数据源表!F70</f>
        <v>02839417</v>
      </c>
      <c r="G70" s="78">
        <f>数据源表!G70</f>
        <v>43262</v>
      </c>
      <c r="H70" s="76">
        <f>数据源表!H70</f>
        <v>90</v>
      </c>
      <c r="I70" s="78" t="s">
        <v>6942</v>
      </c>
      <c r="J70" s="94">
        <f>数据源表!J70</f>
        <v>5000</v>
      </c>
      <c r="K70" s="94">
        <f t="shared" si="8"/>
        <v>4273.5</v>
      </c>
      <c r="L70" s="200">
        <v>184</v>
      </c>
      <c r="M70" s="96"/>
      <c r="N70" s="96" t="e">
        <f>VLOOKUP(C70,#REF!,5,0)</f>
        <v>#REF!</v>
      </c>
      <c r="O70" s="200">
        <f t="shared" si="7"/>
        <v>0</v>
      </c>
      <c r="P70" s="200">
        <f t="shared" si="6"/>
        <v>0</v>
      </c>
      <c r="Q70" s="76" t="e">
        <f>ROUND(VLOOKUP(V70,#REF!,7,0),2)</f>
        <v>#REF!</v>
      </c>
      <c r="R70" s="200"/>
      <c r="S70" s="203"/>
      <c r="T70" s="94"/>
      <c r="U70" s="94"/>
      <c r="V70" s="106" t="str">
        <f>数据源表!S70</f>
        <v>CYQ19</v>
      </c>
      <c r="W70" s="76" t="str">
        <f>数据源表!M70</f>
        <v>*专项化学用品*不锈钢切削油</v>
      </c>
      <c r="X70" s="76" t="str">
        <f>数据源表!N70</f>
        <v>DH-30A</v>
      </c>
      <c r="Y70" s="76">
        <f>数据源表!O70</f>
        <v>2</v>
      </c>
      <c r="Z70" s="76" t="str">
        <f>数据源表!P70</f>
        <v>桶</v>
      </c>
      <c r="AA70" s="76">
        <f>数据源表!Q70</f>
        <v>2500</v>
      </c>
      <c r="AB70" s="76">
        <f>数据源表!R70</f>
        <v>5000</v>
      </c>
      <c r="AC70" s="118">
        <f>数据源表!U70</f>
        <v>340</v>
      </c>
      <c r="AD70" s="118">
        <f>数据源表!T70</f>
        <v>170</v>
      </c>
      <c r="AE70" s="66" t="str">
        <f t="shared" si="9"/>
        <v xml:space="preserve">     指导价</v>
      </c>
      <c r="AF70" s="73" t="str">
        <f>数据源表!V70</f>
        <v>XOUT18030189</v>
      </c>
      <c r="AG70" s="119">
        <f>数据源表!W70</f>
        <v>43172</v>
      </c>
      <c r="AH70" s="73">
        <f>数据源表!X70</f>
        <v>0</v>
      </c>
      <c r="AI70" s="122"/>
      <c r="AJ70" s="124">
        <f>数据源表!Y70</f>
        <v>0.17</v>
      </c>
      <c r="AK70" s="53" t="e">
        <f>VLOOKUP(V70,#REF!,12,0)</f>
        <v>#REF!</v>
      </c>
    </row>
    <row r="71" spans="1:37" s="53" customFormat="1" ht="12" customHeight="1">
      <c r="A71" s="76" t="str">
        <f>数据源表!A71</f>
        <v>丁连军</v>
      </c>
      <c r="B71" s="75">
        <f>数据源表!B71</f>
        <v>43111</v>
      </c>
      <c r="C71" s="76" t="str">
        <f>数据源表!C71</f>
        <v>a1762</v>
      </c>
      <c r="D71" s="76" t="str">
        <f>数据源表!D71</f>
        <v>苏州恩仕迪精工科技有限公司</v>
      </c>
      <c r="E71" s="77">
        <f>数据源表!E71</f>
        <v>2800</v>
      </c>
      <c r="F71" s="76" t="str">
        <f>数据源表!F71</f>
        <v>28120294</v>
      </c>
      <c r="G71" s="78">
        <f>数据源表!G71</f>
        <v>43171</v>
      </c>
      <c r="H71" s="76">
        <f>数据源表!H71</f>
        <v>60</v>
      </c>
      <c r="I71" s="78">
        <v>43257</v>
      </c>
      <c r="J71" s="94">
        <f>数据源表!J71</f>
        <v>2800</v>
      </c>
      <c r="K71" s="94">
        <f t="shared" si="8"/>
        <v>2393.16</v>
      </c>
      <c r="L71" s="95">
        <f>I71-B71</f>
        <v>146</v>
      </c>
      <c r="M71" s="96"/>
      <c r="N71" s="96" t="e">
        <f>VLOOKUP(C71,#REF!,5,0)</f>
        <v>#REF!</v>
      </c>
      <c r="O71" s="76">
        <f t="shared" si="7"/>
        <v>0.02</v>
      </c>
      <c r="P71" s="76">
        <f t="shared" ref="P71:P90" si="10">ROUND((K71-M71)*O71,2)</f>
        <v>47.86</v>
      </c>
      <c r="Q71" s="76" t="e">
        <f>ROUND(VLOOKUP(V71,#REF!,7,0),2)</f>
        <v>#REF!</v>
      </c>
      <c r="R71" s="76" t="e">
        <f>ROUND(IF(AE71="指导价+Y4*30",AC71*Q71+Y71*30,AC71*Q71),2)</f>
        <v>#REF!</v>
      </c>
      <c r="S71" s="94" t="e">
        <f>ROUND(IF(F71="未税",J71-M71-R71,J71/1.17-M71-R71),2)</f>
        <v>#REF!</v>
      </c>
      <c r="T71" s="94"/>
      <c r="U71" s="94"/>
      <c r="V71" s="106" t="str">
        <f>数据源表!S71</f>
        <v>CYQ74</v>
      </c>
      <c r="W71" s="76" t="str">
        <f>数据源表!M71</f>
        <v>*石油制品*不锈钢切削油</v>
      </c>
      <c r="X71" s="76" t="str">
        <f>数据源表!N71</f>
        <v>CH-105</v>
      </c>
      <c r="Y71" s="76">
        <f>数据源表!O71</f>
        <v>1</v>
      </c>
      <c r="Z71" s="76" t="str">
        <f>数据源表!P71</f>
        <v>桶</v>
      </c>
      <c r="AA71" s="76">
        <f>数据源表!Q71</f>
        <v>2800</v>
      </c>
      <c r="AB71" s="76">
        <f>数据源表!R71</f>
        <v>2800</v>
      </c>
      <c r="AC71" s="118">
        <f>数据源表!U71</f>
        <v>170</v>
      </c>
      <c r="AD71" s="118">
        <f>数据源表!T71</f>
        <v>170</v>
      </c>
      <c r="AE71" s="66" t="str">
        <f t="shared" si="9"/>
        <v xml:space="preserve">     指导价</v>
      </c>
      <c r="AF71" s="73" t="str">
        <f>数据源表!V71</f>
        <v>XOUT18010222</v>
      </c>
      <c r="AG71" s="119">
        <f>数据源表!W71</f>
        <v>43112</v>
      </c>
      <c r="AH71" s="73">
        <f>数据源表!X71</f>
        <v>0</v>
      </c>
      <c r="AI71" s="122"/>
      <c r="AJ71" s="124">
        <f>数据源表!Y71</f>
        <v>0.17</v>
      </c>
      <c r="AK71" s="53" t="e">
        <f>VLOOKUP(V71,#REF!,12,0)</f>
        <v>#REF!</v>
      </c>
    </row>
    <row r="72" spans="1:37" s="53" customFormat="1" ht="12" customHeight="1">
      <c r="A72" s="76" t="str">
        <f>数据源表!A72</f>
        <v>丁连军</v>
      </c>
      <c r="B72" s="75">
        <f>数据源表!B72</f>
        <v>43172</v>
      </c>
      <c r="C72" s="76" t="str">
        <f>数据源表!C72</f>
        <v>a1772</v>
      </c>
      <c r="D72" s="76" t="str">
        <f>数据源表!D72</f>
        <v>扬中市众成管路配件有限公司</v>
      </c>
      <c r="E72" s="77">
        <f>数据源表!E72</f>
        <v>2600</v>
      </c>
      <c r="F72" s="76" t="str">
        <f>数据源表!F72</f>
        <v>02839478</v>
      </c>
      <c r="G72" s="78">
        <f>数据源表!G72</f>
        <v>43232</v>
      </c>
      <c r="H72" s="76">
        <f>数据源表!H72</f>
        <v>60</v>
      </c>
      <c r="I72" s="78">
        <v>43264</v>
      </c>
      <c r="J72" s="94">
        <f>数据源表!J72</f>
        <v>2600</v>
      </c>
      <c r="K72" s="94">
        <f t="shared" si="8"/>
        <v>2222.2199999999998</v>
      </c>
      <c r="L72" s="95">
        <f>I72-B72</f>
        <v>92</v>
      </c>
      <c r="M72" s="96"/>
      <c r="N72" s="96" t="e">
        <f>VLOOKUP(C72,#REF!,5,0)</f>
        <v>#REF!</v>
      </c>
      <c r="O72" s="76">
        <f t="shared" si="7"/>
        <v>0.04</v>
      </c>
      <c r="P72" s="76">
        <f t="shared" si="10"/>
        <v>88.89</v>
      </c>
      <c r="Q72" s="76" t="e">
        <f>ROUND(VLOOKUP(V72,#REF!,7,0),2)</f>
        <v>#REF!</v>
      </c>
      <c r="R72" s="76" t="e">
        <f>ROUND(IF(AE72="指导价+Y4*30",AC72*Q72+Y72*30,AC72*Q72),2)</f>
        <v>#REF!</v>
      </c>
      <c r="S72" s="94" t="e">
        <f>ROUND(IF(F72="未税",J72-M72-R72,J72/1.17-M72-R72),2)</f>
        <v>#REF!</v>
      </c>
      <c r="T72" s="94"/>
      <c r="U72" s="94"/>
      <c r="V72" s="106" t="str">
        <f>数据源表!S72</f>
        <v>CYQ74</v>
      </c>
      <c r="W72" s="76" t="str">
        <f>数据源表!M72</f>
        <v>*专项化学用品*不锈钢切削油</v>
      </c>
      <c r="X72" s="76" t="str">
        <f>数据源表!N72</f>
        <v>CH-105</v>
      </c>
      <c r="Y72" s="76">
        <f>数据源表!O72</f>
        <v>1</v>
      </c>
      <c r="Z72" s="76" t="str">
        <f>数据源表!P72</f>
        <v>桶</v>
      </c>
      <c r="AA72" s="76">
        <f>数据源表!Q72</f>
        <v>2600</v>
      </c>
      <c r="AB72" s="76">
        <f>数据源表!R72</f>
        <v>2600</v>
      </c>
      <c r="AC72" s="118">
        <f>数据源表!U72</f>
        <v>170</v>
      </c>
      <c r="AD72" s="118">
        <f>数据源表!T72</f>
        <v>170</v>
      </c>
      <c r="AE72" s="66" t="str">
        <f t="shared" si="9"/>
        <v xml:space="preserve">     指导价</v>
      </c>
      <c r="AF72" s="73" t="str">
        <f>数据源表!V72</f>
        <v>XOUT18030038</v>
      </c>
      <c r="AG72" s="119">
        <f>数据源表!W72</f>
        <v>43162</v>
      </c>
      <c r="AH72" s="73">
        <f>数据源表!X72</f>
        <v>0</v>
      </c>
      <c r="AI72" s="122"/>
      <c r="AJ72" s="124">
        <f>数据源表!Y72</f>
        <v>0.17</v>
      </c>
      <c r="AK72" s="53" t="e">
        <f>VLOOKUP(V72,#REF!,12,0)</f>
        <v>#REF!</v>
      </c>
    </row>
    <row r="73" spans="1:37" s="53" customFormat="1" ht="12" customHeight="1">
      <c r="A73" s="76" t="str">
        <f>数据源表!A73</f>
        <v>丁连军</v>
      </c>
      <c r="B73" s="75">
        <f>数据源表!B73</f>
        <v>43186</v>
      </c>
      <c r="C73" s="76" t="str">
        <f>数据源表!C73</f>
        <v>a1800</v>
      </c>
      <c r="D73" s="76" t="str">
        <f>数据源表!D73</f>
        <v>嘉兴万顺精密机械有限公司</v>
      </c>
      <c r="E73" s="77">
        <f>数据源表!E73</f>
        <v>2700</v>
      </c>
      <c r="F73" s="76" t="str">
        <f>数据源表!F73</f>
        <v>15222272</v>
      </c>
      <c r="G73" s="78">
        <f>数据源表!G73</f>
        <v>43246</v>
      </c>
      <c r="H73" s="76">
        <f>数据源表!H73</f>
        <v>60</v>
      </c>
      <c r="I73" s="78">
        <v>43279</v>
      </c>
      <c r="J73" s="94">
        <f>数据源表!J73</f>
        <v>2700</v>
      </c>
      <c r="K73" s="94">
        <f t="shared" si="8"/>
        <v>2307.69</v>
      </c>
      <c r="L73" s="95">
        <f>I73-B73</f>
        <v>93</v>
      </c>
      <c r="M73" s="96"/>
      <c r="N73" s="96" t="e">
        <f>VLOOKUP(C73,#REF!,5,0)</f>
        <v>#REF!</v>
      </c>
      <c r="O73" s="76">
        <f t="shared" si="7"/>
        <v>0.04</v>
      </c>
      <c r="P73" s="76">
        <f t="shared" si="10"/>
        <v>92.31</v>
      </c>
      <c r="Q73" s="76" t="e">
        <f>ROUND(VLOOKUP(V73,#REF!,7,0),2)</f>
        <v>#REF!</v>
      </c>
      <c r="R73" s="76" t="e">
        <f>ROUND(IF(AE73="指导价+Y4*30",AC73*Q73+Y73*30,AC73*Q73),2)</f>
        <v>#REF!</v>
      </c>
      <c r="S73" s="94" t="e">
        <f>ROUND(IF(F73="未税",J73-M73-R73,J73/(1+AJ73)-M73-R73),2)</f>
        <v>#REF!</v>
      </c>
      <c r="T73" s="94"/>
      <c r="U73" s="94"/>
      <c r="V73" s="106" t="str">
        <f>数据源表!S73</f>
        <v>CSB03</v>
      </c>
      <c r="W73" s="76" t="str">
        <f>数据源表!M73</f>
        <v>*专项化学用品*半合成切削液</v>
      </c>
      <c r="X73" s="76" t="str">
        <f>数据源表!N73</f>
        <v>JH-3010</v>
      </c>
      <c r="Y73" s="76">
        <f>数据源表!O73</f>
        <v>1</v>
      </c>
      <c r="Z73" s="76" t="str">
        <f>数据源表!P73</f>
        <v>桶</v>
      </c>
      <c r="AA73" s="76">
        <f>数据源表!Q73</f>
        <v>2700</v>
      </c>
      <c r="AB73" s="76">
        <f>数据源表!R73</f>
        <v>2700</v>
      </c>
      <c r="AC73" s="118">
        <f>数据源表!U73</f>
        <v>170</v>
      </c>
      <c r="AD73" s="118">
        <f>数据源表!T73</f>
        <v>170</v>
      </c>
      <c r="AE73" s="66" t="str">
        <f t="shared" si="9"/>
        <v xml:space="preserve">     指导价</v>
      </c>
      <c r="AF73" s="73" t="str">
        <f>数据源表!V73</f>
        <v>XOUT18030428</v>
      </c>
      <c r="AG73" s="119">
        <f>数据源表!W73</f>
        <v>43187</v>
      </c>
      <c r="AH73" s="73">
        <f>数据源表!X73</f>
        <v>0</v>
      </c>
      <c r="AI73" s="122"/>
      <c r="AJ73" s="124">
        <f>数据源表!Y73</f>
        <v>0.17</v>
      </c>
      <c r="AK73" s="53" t="e">
        <f>VLOOKUP(V73,#REF!,12,0)</f>
        <v>#REF!</v>
      </c>
    </row>
    <row r="74" spans="1:37" s="53" customFormat="1" ht="12" customHeight="1">
      <c r="A74" s="76" t="str">
        <f>数据源表!A74</f>
        <v>丁连军</v>
      </c>
      <c r="B74" s="75">
        <f>数据源表!B74</f>
        <v>43307</v>
      </c>
      <c r="C74" s="76" t="str">
        <f>数据源表!C74</f>
        <v>a1872</v>
      </c>
      <c r="D74" s="76" t="str">
        <f>数据源表!D74</f>
        <v>南京良泽精密机械有限公司</v>
      </c>
      <c r="E74" s="77">
        <f>数据源表!E74</f>
        <v>2900</v>
      </c>
      <c r="F74" s="76" t="str">
        <f>数据源表!F74</f>
        <v>18107319</v>
      </c>
      <c r="G74" s="78">
        <f>数据源表!G74</f>
        <v>43337</v>
      </c>
      <c r="H74" s="76">
        <f>数据源表!H74</f>
        <v>30</v>
      </c>
      <c r="I74" s="78" t="s">
        <v>6943</v>
      </c>
      <c r="J74" s="94">
        <f>数据源表!J74</f>
        <v>2900</v>
      </c>
      <c r="K74" s="94">
        <f t="shared" si="8"/>
        <v>2500</v>
      </c>
      <c r="L74" s="200">
        <v>252</v>
      </c>
      <c r="M74" s="96"/>
      <c r="N74" s="96" t="e">
        <f>VLOOKUP(C74,#REF!,5,0)</f>
        <v>#REF!</v>
      </c>
      <c r="O74" s="200">
        <f t="shared" si="7"/>
        <v>0</v>
      </c>
      <c r="P74" s="200">
        <f t="shared" si="10"/>
        <v>0</v>
      </c>
      <c r="Q74" s="76" t="e">
        <f>ROUND(VLOOKUP(V74,#REF!,7,0),2)</f>
        <v>#REF!</v>
      </c>
      <c r="R74" s="200"/>
      <c r="S74" s="203"/>
      <c r="T74" s="94"/>
      <c r="U74" s="94"/>
      <c r="V74" s="106" t="str">
        <f>数据源表!S74</f>
        <v>CSR55</v>
      </c>
      <c r="W74" s="76" t="str">
        <f>数据源表!M74</f>
        <v>*专项化学用品*铝合金加工液</v>
      </c>
      <c r="X74" s="76" t="str">
        <f>数据源表!N74</f>
        <v>ZM-3080A</v>
      </c>
      <c r="Y74" s="76">
        <f>数据源表!O74</f>
        <v>1</v>
      </c>
      <c r="Z74" s="76" t="str">
        <f>数据源表!P74</f>
        <v>桶</v>
      </c>
      <c r="AA74" s="76">
        <f>数据源表!Q74</f>
        <v>2900</v>
      </c>
      <c r="AB74" s="76">
        <f>数据源表!R74</f>
        <v>2900</v>
      </c>
      <c r="AC74" s="118">
        <f>数据源表!U74</f>
        <v>170</v>
      </c>
      <c r="AD74" s="118">
        <f>数据源表!T74</f>
        <v>170</v>
      </c>
      <c r="AE74" s="66" t="str">
        <f t="shared" si="9"/>
        <v xml:space="preserve">     指导价</v>
      </c>
      <c r="AF74" s="73" t="str">
        <f>数据源表!V74</f>
        <v>XOUT18070503</v>
      </c>
      <c r="AG74" s="119">
        <f>数据源表!W74</f>
        <v>43305</v>
      </c>
      <c r="AH74" s="73">
        <f>数据源表!X74</f>
        <v>0</v>
      </c>
      <c r="AI74" s="122"/>
      <c r="AJ74" s="124">
        <f>数据源表!Y74</f>
        <v>0.16</v>
      </c>
      <c r="AK74" s="53" t="e">
        <f>VLOOKUP(V74,#REF!,12,0)</f>
        <v>#REF!</v>
      </c>
    </row>
    <row r="75" spans="1:37" s="53" customFormat="1" ht="12" customHeight="1">
      <c r="A75" s="76" t="str">
        <f>数据源表!A75</f>
        <v>丁连军</v>
      </c>
      <c r="B75" s="75">
        <f>数据源表!B75</f>
        <v>43285</v>
      </c>
      <c r="C75" s="76" t="str">
        <f>数据源表!C75</f>
        <v>a1920</v>
      </c>
      <c r="D75" s="76" t="str">
        <f>数据源表!D75</f>
        <v>苏州亚克莱特精密机械有限公司</v>
      </c>
      <c r="E75" s="77">
        <f>数据源表!E75</f>
        <v>2500</v>
      </c>
      <c r="F75" s="76" t="str">
        <f>数据源表!F75</f>
        <v>16644234</v>
      </c>
      <c r="G75" s="78">
        <f>数据源表!G75</f>
        <v>43345</v>
      </c>
      <c r="H75" s="76">
        <f>数据源表!H75</f>
        <v>60</v>
      </c>
      <c r="I75" s="78">
        <v>43256</v>
      </c>
      <c r="J75" s="94">
        <f>数据源表!J75</f>
        <v>2500</v>
      </c>
      <c r="K75" s="94">
        <f t="shared" si="8"/>
        <v>2155.17</v>
      </c>
      <c r="L75" s="95">
        <f t="shared" ref="L75:L86" si="11">I75-B75</f>
        <v>-29</v>
      </c>
      <c r="M75" s="96"/>
      <c r="N75" s="96" t="e">
        <f>VLOOKUP(C75,#REF!,5,0)</f>
        <v>#REF!</v>
      </c>
      <c r="O75" s="76">
        <f t="shared" si="7"/>
        <v>0.05</v>
      </c>
      <c r="P75" s="76">
        <f t="shared" si="10"/>
        <v>107.76</v>
      </c>
      <c r="Q75" s="76" t="e">
        <f>ROUND(VLOOKUP(V75,#REF!,7,0),2)</f>
        <v>#REF!</v>
      </c>
      <c r="R75" s="76"/>
      <c r="S75" s="94"/>
      <c r="T75" s="94"/>
      <c r="U75" s="94"/>
      <c r="V75" s="106" t="str">
        <f>数据源表!S75</f>
        <v>CYQ74</v>
      </c>
      <c r="W75" s="76" t="str">
        <f>数据源表!M75</f>
        <v>*化学试剂助剂*不锈钢冷却剂</v>
      </c>
      <c r="X75" s="76" t="str">
        <f>数据源表!N75</f>
        <v>CH-105</v>
      </c>
      <c r="Y75" s="76">
        <f>数据源表!O75</f>
        <v>1</v>
      </c>
      <c r="Z75" s="76" t="str">
        <f>数据源表!P75</f>
        <v>桶</v>
      </c>
      <c r="AA75" s="76">
        <f>数据源表!Q75</f>
        <v>2500</v>
      </c>
      <c r="AB75" s="76">
        <f>数据源表!R75</f>
        <v>2500</v>
      </c>
      <c r="AC75" s="118">
        <f>数据源表!U75</f>
        <v>170</v>
      </c>
      <c r="AD75" s="118">
        <f>数据源表!T75</f>
        <v>170</v>
      </c>
      <c r="AE75" s="66" t="str">
        <f t="shared" si="9"/>
        <v xml:space="preserve">     指导价</v>
      </c>
      <c r="AF75" s="73" t="str">
        <f>数据源表!V75</f>
        <v>XOUT18060569</v>
      </c>
      <c r="AG75" s="119">
        <f>数据源表!W75</f>
        <v>43281</v>
      </c>
      <c r="AH75" s="73">
        <f>数据源表!X75</f>
        <v>0</v>
      </c>
      <c r="AI75" s="122"/>
      <c r="AJ75" s="124">
        <f>数据源表!Y75</f>
        <v>0.16000129920145501</v>
      </c>
      <c r="AK75" s="53" t="e">
        <f>VLOOKUP(V75,#REF!,12,0)</f>
        <v>#REF!</v>
      </c>
    </row>
    <row r="76" spans="1:37" s="53" customFormat="1" ht="12" customHeight="1">
      <c r="A76" s="76" t="str">
        <f>数据源表!A76</f>
        <v>丁连军</v>
      </c>
      <c r="B76" s="75">
        <f>数据源表!B76</f>
        <v>43300</v>
      </c>
      <c r="C76" s="76" t="str">
        <f>数据源表!C76</f>
        <v>a1946</v>
      </c>
      <c r="D76" s="76" t="str">
        <f>数据源表!D76</f>
        <v>海门市飞达标准件厂</v>
      </c>
      <c r="E76" s="77">
        <f>数据源表!E76</f>
        <v>10000</v>
      </c>
      <c r="F76" s="76" t="str">
        <f>数据源表!F76</f>
        <v>18107118</v>
      </c>
      <c r="G76" s="78">
        <f>数据源表!G76</f>
        <v>43330</v>
      </c>
      <c r="H76" s="76">
        <f>数据源表!H76</f>
        <v>30</v>
      </c>
      <c r="I76" s="78">
        <v>43256</v>
      </c>
      <c r="J76" s="94">
        <f>数据源表!J76</f>
        <v>10000</v>
      </c>
      <c r="K76" s="94">
        <f t="shared" si="8"/>
        <v>8620.69</v>
      </c>
      <c r="L76" s="95">
        <f t="shared" si="11"/>
        <v>-44</v>
      </c>
      <c r="M76" s="96"/>
      <c r="N76" s="96" t="e">
        <f>VLOOKUP(C76,#REF!,5,0)</f>
        <v>#REF!</v>
      </c>
      <c r="O76" s="200">
        <f t="shared" si="7"/>
        <v>0.05</v>
      </c>
      <c r="P76" s="200">
        <f t="shared" si="10"/>
        <v>431.03</v>
      </c>
      <c r="Q76" s="76" t="e">
        <f>ROUND(VLOOKUP(V76,#REF!,7,0),2)</f>
        <v>#REF!</v>
      </c>
      <c r="R76" s="200"/>
      <c r="S76" s="203"/>
      <c r="T76" s="94"/>
      <c r="U76" s="94"/>
      <c r="V76" s="106" t="str">
        <f>数据源表!S76</f>
        <v>CYQ10</v>
      </c>
      <c r="W76" s="76" t="str">
        <f>数据源表!M76</f>
        <v>*化学试剂助剂*钢冷却剂</v>
      </c>
      <c r="X76" s="76" t="str">
        <f>数据源表!N76</f>
        <v>CH-201</v>
      </c>
      <c r="Y76" s="76">
        <f>数据源表!O76</f>
        <v>4</v>
      </c>
      <c r="Z76" s="76" t="str">
        <f>数据源表!P76</f>
        <v>桶</v>
      </c>
      <c r="AA76" s="76">
        <f>数据源表!Q76</f>
        <v>2500</v>
      </c>
      <c r="AB76" s="76">
        <f>数据源表!R76</f>
        <v>10000</v>
      </c>
      <c r="AC76" s="118">
        <f>数据源表!U76</f>
        <v>680</v>
      </c>
      <c r="AD76" s="118">
        <f>数据源表!T76</f>
        <v>170</v>
      </c>
      <c r="AE76" s="66" t="str">
        <f t="shared" si="9"/>
        <v xml:space="preserve">     指导价</v>
      </c>
      <c r="AF76" s="73" t="str">
        <f>数据源表!V76</f>
        <v>XOUT18070373</v>
      </c>
      <c r="AG76" s="119">
        <f>数据源表!W76</f>
        <v>43299</v>
      </c>
      <c r="AH76" s="73">
        <f>数据源表!X76</f>
        <v>0</v>
      </c>
      <c r="AI76" s="122"/>
      <c r="AJ76" s="124">
        <f>数据源表!Y76</f>
        <v>0.15999995360000199</v>
      </c>
      <c r="AK76" s="53" t="e">
        <f>VLOOKUP(V76,#REF!,12,0)</f>
        <v>#REF!</v>
      </c>
    </row>
    <row r="77" spans="1:37" s="53" customFormat="1" ht="12" customHeight="1">
      <c r="A77" s="76" t="str">
        <f>数据源表!A77</f>
        <v>丁连军</v>
      </c>
      <c r="B77" s="75">
        <f>数据源表!B77</f>
        <v>43300</v>
      </c>
      <c r="C77" s="76" t="str">
        <f>数据源表!C77</f>
        <v>a1946</v>
      </c>
      <c r="D77" s="76" t="str">
        <f>数据源表!D77</f>
        <v>海门市飞达标准件厂</v>
      </c>
      <c r="E77" s="77">
        <f>数据源表!E77</f>
        <v>1200</v>
      </c>
      <c r="F77" s="76" t="str">
        <f>数据源表!F77</f>
        <v>18107118</v>
      </c>
      <c r="G77" s="78">
        <f>数据源表!G77</f>
        <v>43330</v>
      </c>
      <c r="H77" s="76">
        <f>数据源表!H77</f>
        <v>30</v>
      </c>
      <c r="I77" s="78">
        <v>43256</v>
      </c>
      <c r="J77" s="94">
        <f>数据源表!J77</f>
        <v>1200</v>
      </c>
      <c r="K77" s="94">
        <f t="shared" si="8"/>
        <v>1034.48</v>
      </c>
      <c r="L77" s="95">
        <f t="shared" si="11"/>
        <v>-44</v>
      </c>
      <c r="M77" s="96"/>
      <c r="N77" s="96" t="e">
        <f>VLOOKUP(C77,#REF!,5,0)</f>
        <v>#REF!</v>
      </c>
      <c r="O77" s="76">
        <v>0.01</v>
      </c>
      <c r="P77" s="76">
        <f t="shared" si="10"/>
        <v>10.34</v>
      </c>
      <c r="Q77" s="76" t="e">
        <f>ROUND(VLOOKUP(V77,#REF!,7,0),2)</f>
        <v>#REF!</v>
      </c>
      <c r="R77" s="76"/>
      <c r="S77" s="94"/>
      <c r="T77" s="94"/>
      <c r="U77" s="94"/>
      <c r="V77" s="106" t="str">
        <f>数据源表!S77</f>
        <v>CYT05</v>
      </c>
      <c r="W77" s="76" t="str">
        <f>数据源表!M77</f>
        <v>*化学试剂助剂*主轴保护剂</v>
      </c>
      <c r="X77" s="76" t="str">
        <f>数据源表!N77</f>
        <v>3#</v>
      </c>
      <c r="Y77" s="76">
        <f>数据源表!O77</f>
        <v>4</v>
      </c>
      <c r="Z77" s="76" t="str">
        <f>数据源表!P77</f>
        <v>桶</v>
      </c>
      <c r="AA77" s="76">
        <f>数据源表!Q77</f>
        <v>300</v>
      </c>
      <c r="AB77" s="76">
        <f>数据源表!R77</f>
        <v>1200</v>
      </c>
      <c r="AC77" s="118">
        <f>数据源表!U77</f>
        <v>68</v>
      </c>
      <c r="AD77" s="118">
        <f>数据源表!T77</f>
        <v>17</v>
      </c>
      <c r="AE77" s="66" t="str">
        <f t="shared" si="9"/>
        <v>指导价+Y4*30</v>
      </c>
      <c r="AF77" s="73" t="str">
        <f>数据源表!V77</f>
        <v>XOUT18070373</v>
      </c>
      <c r="AG77" s="119">
        <f>数据源表!W77</f>
        <v>43299</v>
      </c>
      <c r="AH77" s="73">
        <f>数据源表!X77</f>
        <v>0</v>
      </c>
      <c r="AI77" s="122"/>
      <c r="AJ77" s="124">
        <f>数据源表!Y77</f>
        <v>0.15999995360000199</v>
      </c>
      <c r="AK77" s="53" t="e">
        <f>VLOOKUP(V77,#REF!,12,0)</f>
        <v>#REF!</v>
      </c>
    </row>
    <row r="78" spans="1:37" s="53" customFormat="1" ht="12" customHeight="1">
      <c r="A78" s="76" t="str">
        <f>数据源表!A78</f>
        <v>丁连军</v>
      </c>
      <c r="B78" s="75">
        <f>数据源表!B78</f>
        <v>43300</v>
      </c>
      <c r="C78" s="76" t="str">
        <f>数据源表!C78</f>
        <v>a1946</v>
      </c>
      <c r="D78" s="76" t="str">
        <f>数据源表!D78</f>
        <v>海门市飞达标准件厂</v>
      </c>
      <c r="E78" s="77">
        <f>数据源表!E78</f>
        <v>2500</v>
      </c>
      <c r="F78" s="76" t="str">
        <f>数据源表!F78</f>
        <v>18107119</v>
      </c>
      <c r="G78" s="78">
        <f>数据源表!G78</f>
        <v>43330</v>
      </c>
      <c r="H78" s="76">
        <f>数据源表!H78</f>
        <v>30</v>
      </c>
      <c r="I78" s="78">
        <v>43267</v>
      </c>
      <c r="J78" s="94">
        <f>数据源表!J78</f>
        <v>2500</v>
      </c>
      <c r="K78" s="94">
        <f t="shared" si="8"/>
        <v>2155.17</v>
      </c>
      <c r="L78" s="95">
        <f t="shared" si="11"/>
        <v>-33</v>
      </c>
      <c r="M78" s="96"/>
      <c r="N78" s="96" t="e">
        <f>VLOOKUP(C78,#REF!,5,0)</f>
        <v>#REF!</v>
      </c>
      <c r="O78" s="76">
        <f t="shared" ref="O78:O90" si="12">IF(L78&lt;=60,0.05,IF(L78&lt;=120,0.04,IF(L78&lt;=150,0.02,IF(L78&lt;=180,0.01,0))))</f>
        <v>0.05</v>
      </c>
      <c r="P78" s="76">
        <f t="shared" si="10"/>
        <v>107.76</v>
      </c>
      <c r="Q78" s="76" t="e">
        <f>ROUND(VLOOKUP(V78,#REF!,7,0),2)</f>
        <v>#REF!</v>
      </c>
      <c r="R78" s="76" t="e">
        <f>ROUND(IF(AE78="指导价+Y4*30",AC78*Q78+Y78*30,AC78*Q78),2)</f>
        <v>#REF!</v>
      </c>
      <c r="S78" s="94" t="e">
        <f>ROUND(IF(F78="未税",J78-M78-R78,J78/(1+AJ78)-M78-R78),2)</f>
        <v>#REF!</v>
      </c>
      <c r="T78" s="94"/>
      <c r="U78" s="94"/>
      <c r="V78" s="106" t="str">
        <f>数据源表!S78</f>
        <v>CYT11</v>
      </c>
      <c r="W78" s="76" t="str">
        <f>数据源表!M78</f>
        <v>*润滑油*机床导轨油</v>
      </c>
      <c r="X78" s="76" t="str">
        <f>数据源表!N78</f>
        <v>68#</v>
      </c>
      <c r="Y78" s="76">
        <f>数据源表!O78</f>
        <v>0.17</v>
      </c>
      <c r="Z78" s="76" t="str">
        <f>数据源表!P78</f>
        <v>吨</v>
      </c>
      <c r="AA78" s="76">
        <f>数据源表!Q78</f>
        <v>14705.8823529412</v>
      </c>
      <c r="AB78" s="76">
        <f>数据源表!R78</f>
        <v>2500</v>
      </c>
      <c r="AC78" s="118">
        <f>数据源表!U78</f>
        <v>170</v>
      </c>
      <c r="AD78" s="118">
        <f>数据源表!T78</f>
        <v>170</v>
      </c>
      <c r="AE78" s="66" t="str">
        <f t="shared" si="9"/>
        <v xml:space="preserve">     指导价</v>
      </c>
      <c r="AF78" s="73" t="str">
        <f>数据源表!V78</f>
        <v>XOUT18070373</v>
      </c>
      <c r="AG78" s="119">
        <f>数据源表!W78</f>
        <v>43299</v>
      </c>
      <c r="AH78" s="73">
        <f>数据源表!X78</f>
        <v>0</v>
      </c>
      <c r="AI78" s="122"/>
      <c r="AJ78" s="124">
        <f>数据源表!Y78</f>
        <v>0.16000129920145501</v>
      </c>
      <c r="AK78" s="53" t="e">
        <f>VLOOKUP(V78,#REF!,12,0)</f>
        <v>#REF!</v>
      </c>
    </row>
    <row r="79" spans="1:37" s="53" customFormat="1" ht="12" customHeight="1">
      <c r="A79" s="76" t="str">
        <f>数据源表!A79</f>
        <v>丁连军</v>
      </c>
      <c r="B79" s="75">
        <f>数据源表!B79</f>
        <v>43300</v>
      </c>
      <c r="C79" s="76" t="str">
        <f>数据源表!C79</f>
        <v>a1946</v>
      </c>
      <c r="D79" s="76" t="str">
        <f>数据源表!D79</f>
        <v>海门市飞达标准件厂</v>
      </c>
      <c r="E79" s="77">
        <f>数据源表!E79</f>
        <v>2400</v>
      </c>
      <c r="F79" s="76" t="str">
        <f>数据源表!F79</f>
        <v>18107119</v>
      </c>
      <c r="G79" s="78">
        <f>数据源表!G79</f>
        <v>43330</v>
      </c>
      <c r="H79" s="76">
        <f>数据源表!H79</f>
        <v>30</v>
      </c>
      <c r="I79" s="78">
        <v>43258</v>
      </c>
      <c r="J79" s="94">
        <f>数据源表!J79</f>
        <v>2400</v>
      </c>
      <c r="K79" s="94">
        <f t="shared" si="8"/>
        <v>2068.96</v>
      </c>
      <c r="L79" s="95">
        <f t="shared" si="11"/>
        <v>-42</v>
      </c>
      <c r="M79" s="96"/>
      <c r="N79" s="96" t="e">
        <f>VLOOKUP(C79,#REF!,5,0)</f>
        <v>#REF!</v>
      </c>
      <c r="O79" s="200">
        <f t="shared" si="12"/>
        <v>0.05</v>
      </c>
      <c r="P79" s="200">
        <f t="shared" si="10"/>
        <v>103.45</v>
      </c>
      <c r="Q79" s="76" t="e">
        <f>ROUND(VLOOKUP(V79,#REF!,7,0),2)</f>
        <v>#REF!</v>
      </c>
      <c r="R79" s="200"/>
      <c r="S79" s="203"/>
      <c r="T79" s="94"/>
      <c r="U79" s="94"/>
      <c r="V79" s="106" t="str">
        <f>数据源表!S79</f>
        <v>CYT10</v>
      </c>
      <c r="W79" s="76" t="str">
        <f>数据源表!M79</f>
        <v>*润滑油*抗磨液压油</v>
      </c>
      <c r="X79" s="76" t="str">
        <f>数据源表!N79</f>
        <v>46#</v>
      </c>
      <c r="Y79" s="76">
        <f>数据源表!O79</f>
        <v>0.17</v>
      </c>
      <c r="Z79" s="76" t="str">
        <f>数据源表!P79</f>
        <v>吨</v>
      </c>
      <c r="AA79" s="76">
        <f>数据源表!Q79</f>
        <v>14117.647058823501</v>
      </c>
      <c r="AB79" s="76">
        <f>数据源表!R79</f>
        <v>2400</v>
      </c>
      <c r="AC79" s="118">
        <f>数据源表!U79</f>
        <v>170</v>
      </c>
      <c r="AD79" s="118">
        <f>数据源表!T79</f>
        <v>170</v>
      </c>
      <c r="AE79" s="66" t="str">
        <f t="shared" si="9"/>
        <v xml:space="preserve">     指导价</v>
      </c>
      <c r="AF79" s="73" t="str">
        <f>数据源表!V79</f>
        <v>XOUT18070373</v>
      </c>
      <c r="AG79" s="119">
        <f>数据源表!W79</f>
        <v>43299</v>
      </c>
      <c r="AH79" s="73">
        <f>数据源表!X79</f>
        <v>0</v>
      </c>
      <c r="AI79" s="122"/>
      <c r="AJ79" s="124">
        <f>数据源表!Y79</f>
        <v>0.16000129920145501</v>
      </c>
      <c r="AK79" s="53" t="e">
        <f>VLOOKUP(V79,#REF!,12,0)</f>
        <v>#REF!</v>
      </c>
    </row>
    <row r="80" spans="1:37" s="53" customFormat="1" ht="12" customHeight="1">
      <c r="A80" s="76" t="str">
        <f>数据源表!A80</f>
        <v>丁连军</v>
      </c>
      <c r="B80" s="75">
        <f>数据源表!B80</f>
        <v>43299</v>
      </c>
      <c r="C80" s="76" t="str">
        <f>数据源表!C80</f>
        <v>b115</v>
      </c>
      <c r="D80" s="76" t="str">
        <f>数据源表!D80</f>
        <v>昆山蔡总</v>
      </c>
      <c r="E80" s="77">
        <f>数据源表!E80</f>
        <v>1000</v>
      </c>
      <c r="F80" s="76" t="str">
        <f>数据源表!F80</f>
        <v>未税</v>
      </c>
      <c r="G80" s="78">
        <f>数据源表!G80</f>
        <v>0</v>
      </c>
      <c r="H80" s="76">
        <f>数据源表!H80</f>
        <v>0</v>
      </c>
      <c r="I80" s="78">
        <v>43280</v>
      </c>
      <c r="J80" s="94">
        <f>数据源表!J80</f>
        <v>1000</v>
      </c>
      <c r="K80" s="94">
        <f t="shared" si="8"/>
        <v>1000</v>
      </c>
      <c r="L80" s="95">
        <f t="shared" si="11"/>
        <v>-19</v>
      </c>
      <c r="M80" s="96"/>
      <c r="N80" s="96" t="e">
        <f>VLOOKUP(C80,#REF!,5,0)</f>
        <v>#REF!</v>
      </c>
      <c r="O80" s="76">
        <f t="shared" si="12"/>
        <v>0.05</v>
      </c>
      <c r="P80" s="76">
        <f t="shared" si="10"/>
        <v>50</v>
      </c>
      <c r="Q80" s="76" t="e">
        <f>ROUND(VLOOKUP(V80,#REF!,7,0),2)</f>
        <v>#REF!</v>
      </c>
      <c r="R80" s="76" t="e">
        <f t="shared" ref="R80:R86" si="13">ROUND(IF(AE80="指导价+Y4*30",AC80*Q80+Y80*30,AC80*Q80),2)</f>
        <v>#REF!</v>
      </c>
      <c r="S80" s="94" t="e">
        <f>ROUND(IF(F80="未税",J80-M80-R80,J80/(1+AJ80)-M80-R80),2)</f>
        <v>#REF!</v>
      </c>
      <c r="T80" s="94"/>
      <c r="U80" s="94"/>
      <c r="V80" s="106" t="str">
        <f>数据源表!S80</f>
        <v>CSB06</v>
      </c>
      <c r="W80" s="76" t="str">
        <f>数据源表!M80</f>
        <v>半合成切削液</v>
      </c>
      <c r="X80" s="76" t="str">
        <f>数据源表!N80</f>
        <v>LP-3030</v>
      </c>
      <c r="Y80" s="76">
        <f>数据源表!O80</f>
        <v>4</v>
      </c>
      <c r="Z80" s="76">
        <f>数据源表!P80</f>
        <v>0</v>
      </c>
      <c r="AA80" s="76">
        <f>数据源表!Q80</f>
        <v>0</v>
      </c>
      <c r="AB80" s="76">
        <f>数据源表!R80</f>
        <v>0</v>
      </c>
      <c r="AC80" s="118">
        <f>数据源表!U80</f>
        <v>68</v>
      </c>
      <c r="AD80" s="118">
        <f>数据源表!T80</f>
        <v>17</v>
      </c>
      <c r="AE80" s="66" t="str">
        <f t="shared" si="9"/>
        <v>指导价+Y4*30</v>
      </c>
      <c r="AF80" s="73" t="str">
        <f>数据源表!V80</f>
        <v>R18070012</v>
      </c>
      <c r="AG80" s="119">
        <f>数据源表!W80</f>
        <v>43299</v>
      </c>
      <c r="AH80" s="73">
        <f>数据源表!X80</f>
        <v>0</v>
      </c>
      <c r="AI80" s="122"/>
      <c r="AJ80" s="124">
        <f>数据源表!Y80</f>
        <v>0.15999957250798899</v>
      </c>
      <c r="AK80" s="53" t="e">
        <f>VLOOKUP(V80,#REF!,12,0)</f>
        <v>#REF!</v>
      </c>
    </row>
    <row r="81" spans="1:37" s="53" customFormat="1" ht="12" customHeight="1">
      <c r="A81" s="76" t="str">
        <f>数据源表!A81</f>
        <v>方祥</v>
      </c>
      <c r="B81" s="75">
        <f>数据源表!B81</f>
        <v>43045</v>
      </c>
      <c r="C81" s="76" t="str">
        <f>数据源表!C81</f>
        <v>a1696</v>
      </c>
      <c r="D81" s="76" t="str">
        <f>数据源表!D81</f>
        <v>东莞市佐臣自动化机械有限公司</v>
      </c>
      <c r="E81" s="77">
        <f>数据源表!E81</f>
        <v>2500</v>
      </c>
      <c r="F81" s="76" t="str">
        <f>数据源表!F81</f>
        <v>37100077</v>
      </c>
      <c r="G81" s="78">
        <f>数据源表!G81</f>
        <v>43045</v>
      </c>
      <c r="H81" s="76" t="str">
        <f>数据源表!H81</f>
        <v>现金</v>
      </c>
      <c r="I81" s="78">
        <v>43280</v>
      </c>
      <c r="J81" s="94">
        <f>数据源表!J81</f>
        <v>2500</v>
      </c>
      <c r="K81" s="94">
        <f t="shared" si="8"/>
        <v>2136.75</v>
      </c>
      <c r="L81" s="95">
        <f t="shared" si="11"/>
        <v>235</v>
      </c>
      <c r="M81" s="96"/>
      <c r="N81" s="96" t="e">
        <f>VLOOKUP(C81,#REF!,5,0)</f>
        <v>#REF!</v>
      </c>
      <c r="O81" s="76">
        <f t="shared" si="12"/>
        <v>0</v>
      </c>
      <c r="P81" s="76">
        <f t="shared" si="10"/>
        <v>0</v>
      </c>
      <c r="Q81" s="76" t="e">
        <f>ROUND(VLOOKUP(V81,#REF!,7,0),2)</f>
        <v>#REF!</v>
      </c>
      <c r="R81" s="76" t="e">
        <f t="shared" si="13"/>
        <v>#REF!</v>
      </c>
      <c r="S81" s="94" t="e">
        <f t="shared" ref="S81:S86" si="14">ROUND(IF(F81="未税",J81-M81-R81,J81/1.17-M81-R81),2)</f>
        <v>#REF!</v>
      </c>
      <c r="T81" s="94"/>
      <c r="U81" s="94"/>
      <c r="V81" s="106" t="str">
        <f>数据源表!S81</f>
        <v>CYT11</v>
      </c>
      <c r="W81" s="76" t="str">
        <f>数据源表!M81</f>
        <v>机床导轨油</v>
      </c>
      <c r="X81" s="76" t="str">
        <f>数据源表!N81</f>
        <v>68#</v>
      </c>
      <c r="Y81" s="76">
        <f>数据源表!O81</f>
        <v>1</v>
      </c>
      <c r="Z81" s="76" t="str">
        <f>数据源表!P81</f>
        <v>桶</v>
      </c>
      <c r="AA81" s="76">
        <f>数据源表!Q81</f>
        <v>2500</v>
      </c>
      <c r="AB81" s="76">
        <f>数据源表!R81</f>
        <v>2500</v>
      </c>
      <c r="AC81" s="118">
        <f>数据源表!U81</f>
        <v>170</v>
      </c>
      <c r="AD81" s="118">
        <f>数据源表!T81</f>
        <v>170</v>
      </c>
      <c r="AE81" s="66" t="str">
        <f t="shared" si="9"/>
        <v xml:space="preserve">     指导价</v>
      </c>
      <c r="AF81" s="73" t="str">
        <f>数据源表!V81</f>
        <v>XOUT17110060</v>
      </c>
      <c r="AG81" s="119">
        <f>数据源表!W81</f>
        <v>43042</v>
      </c>
      <c r="AH81" s="73">
        <f>数据源表!X81</f>
        <v>0</v>
      </c>
      <c r="AI81" s="122"/>
      <c r="AJ81" s="124">
        <f>数据源表!Y81</f>
        <v>0.17</v>
      </c>
      <c r="AK81" s="53" t="e">
        <f>VLOOKUP(V81,#REF!,12,0)</f>
        <v>#REF!</v>
      </c>
    </row>
    <row r="82" spans="1:37" s="53" customFormat="1" ht="12" customHeight="1">
      <c r="A82" s="76" t="str">
        <f>数据源表!A82</f>
        <v>郭波</v>
      </c>
      <c r="B82" s="75">
        <f>数据源表!B82</f>
        <v>43246</v>
      </c>
      <c r="C82" s="76" t="str">
        <f>数据源表!C82</f>
        <v>a0859</v>
      </c>
      <c r="D82" s="76" t="str">
        <f>数据源表!D82</f>
        <v>昆山铭珠机械工业有限公司</v>
      </c>
      <c r="E82" s="77">
        <f>数据源表!E82</f>
        <v>8640</v>
      </c>
      <c r="F82" s="76" t="str">
        <f>数据源表!F82</f>
        <v>55874660</v>
      </c>
      <c r="G82" s="78">
        <f>数据源表!G82</f>
        <v>43306</v>
      </c>
      <c r="H82" s="76">
        <f>数据源表!H82</f>
        <v>60</v>
      </c>
      <c r="I82" s="78">
        <v>43257</v>
      </c>
      <c r="J82" s="94">
        <f>数据源表!J82</f>
        <v>8640</v>
      </c>
      <c r="K82" s="94">
        <f t="shared" si="8"/>
        <v>7448.28</v>
      </c>
      <c r="L82" s="95">
        <f t="shared" si="11"/>
        <v>11</v>
      </c>
      <c r="M82" s="96"/>
      <c r="N82" s="96" t="e">
        <f>VLOOKUP(C82,#REF!,5,0)</f>
        <v>#REF!</v>
      </c>
      <c r="O82" s="76">
        <f t="shared" si="12"/>
        <v>0.05</v>
      </c>
      <c r="P82" s="76">
        <f t="shared" si="10"/>
        <v>372.41</v>
      </c>
      <c r="Q82" s="76" t="e">
        <f>ROUND(VLOOKUP(V82,#REF!,7,0),2)</f>
        <v>#REF!</v>
      </c>
      <c r="R82" s="76" t="e">
        <f t="shared" si="13"/>
        <v>#REF!</v>
      </c>
      <c r="S82" s="94" t="e">
        <f t="shared" si="14"/>
        <v>#REF!</v>
      </c>
      <c r="T82" s="94"/>
      <c r="U82" s="94"/>
      <c r="V82" s="106" t="str">
        <f>数据源表!S82</f>
        <v>CSQ13</v>
      </c>
      <c r="W82" s="76" t="str">
        <f>数据源表!M82</f>
        <v>*其他化学制品*高级全合成切削液</v>
      </c>
      <c r="X82" s="76" t="str">
        <f>数据源表!N82</f>
        <v>SC-H601</v>
      </c>
      <c r="Y82" s="76">
        <f>数据源表!O82</f>
        <v>4</v>
      </c>
      <c r="Z82" s="76" t="str">
        <f>数据源表!P82</f>
        <v>桶</v>
      </c>
      <c r="AA82" s="76">
        <f>数据源表!Q82</f>
        <v>2160</v>
      </c>
      <c r="AB82" s="76">
        <f>数据源表!R82</f>
        <v>8640</v>
      </c>
      <c r="AC82" s="118">
        <f>数据源表!U82</f>
        <v>720</v>
      </c>
      <c r="AD82" s="118">
        <f>数据源表!T82</f>
        <v>180</v>
      </c>
      <c r="AE82" s="66" t="str">
        <f t="shared" si="9"/>
        <v xml:space="preserve">     指导价</v>
      </c>
      <c r="AF82" s="73" t="str">
        <f>数据源表!V82</f>
        <v>XOUT18050078</v>
      </c>
      <c r="AG82" s="119">
        <f>数据源表!W82</f>
        <v>43227</v>
      </c>
      <c r="AH82" s="73">
        <f>数据源表!X82</f>
        <v>0</v>
      </c>
      <c r="AI82" s="122"/>
      <c r="AJ82" s="124">
        <f>数据源表!Y82</f>
        <v>0.15999935555591399</v>
      </c>
      <c r="AK82" s="53" t="e">
        <f>VLOOKUP(V82,#REF!,12,0)</f>
        <v>#REF!</v>
      </c>
    </row>
    <row r="83" spans="1:37" s="53" customFormat="1" ht="12" customHeight="1">
      <c r="A83" s="76" t="str">
        <f>数据源表!A83</f>
        <v>郭波</v>
      </c>
      <c r="B83" s="75">
        <f>数据源表!B83</f>
        <v>43126</v>
      </c>
      <c r="C83" s="76" t="str">
        <f>数据源表!C83</f>
        <v>a0931</v>
      </c>
      <c r="D83" s="76" t="str">
        <f>数据源表!D83</f>
        <v>苏州百勤精密机械有限公司</v>
      </c>
      <c r="E83" s="77">
        <f>数据源表!E83</f>
        <v>6300</v>
      </c>
      <c r="F83" s="76" t="str">
        <f>数据源表!F83</f>
        <v>28120587</v>
      </c>
      <c r="G83" s="78">
        <f>数据源表!G83</f>
        <v>43186</v>
      </c>
      <c r="H83" s="76">
        <f>数据源表!H83</f>
        <v>60</v>
      </c>
      <c r="I83" s="78">
        <v>43257</v>
      </c>
      <c r="J83" s="94">
        <f>数据源表!J83</f>
        <v>3550</v>
      </c>
      <c r="K83" s="94">
        <f t="shared" si="8"/>
        <v>3034.19</v>
      </c>
      <c r="L83" s="95">
        <f t="shared" si="11"/>
        <v>131</v>
      </c>
      <c r="M83" s="96"/>
      <c r="N83" s="96" t="e">
        <f>VLOOKUP(C83,#REF!,5,0)</f>
        <v>#REF!</v>
      </c>
      <c r="O83" s="76">
        <f t="shared" si="12"/>
        <v>0.02</v>
      </c>
      <c r="P83" s="76">
        <f t="shared" si="10"/>
        <v>60.68</v>
      </c>
      <c r="Q83" s="76" t="e">
        <f>ROUND(VLOOKUP(V83,#REF!,7,0),2)</f>
        <v>#REF!</v>
      </c>
      <c r="R83" s="76" t="e">
        <f t="shared" si="13"/>
        <v>#REF!</v>
      </c>
      <c r="S83" s="94" t="e">
        <f t="shared" si="14"/>
        <v>#REF!</v>
      </c>
      <c r="T83" s="94"/>
      <c r="U83" s="94"/>
      <c r="V83" s="106" t="str">
        <f>数据源表!S83</f>
        <v>CSB02</v>
      </c>
      <c r="W83" s="76" t="str">
        <f>数据源表!M83</f>
        <v>*石油制品*半合成极压切削液</v>
      </c>
      <c r="X83" s="76" t="str">
        <f>数据源表!N83</f>
        <v>EP-3020</v>
      </c>
      <c r="Y83" s="76">
        <f>数据源表!O83</f>
        <v>1.1269841269841301</v>
      </c>
      <c r="Z83" s="76" t="str">
        <f>数据源表!P83</f>
        <v>桶</v>
      </c>
      <c r="AA83" s="76">
        <f>数据源表!Q83</f>
        <v>3150</v>
      </c>
      <c r="AB83" s="76">
        <f>数据源表!R83</f>
        <v>6300</v>
      </c>
      <c r="AC83" s="118">
        <f>数据源表!U83</f>
        <v>191.58730158730199</v>
      </c>
      <c r="AD83" s="118">
        <f>数据源表!T83</f>
        <v>170</v>
      </c>
      <c r="AE83" s="66" t="str">
        <f t="shared" si="9"/>
        <v xml:space="preserve">     指导价</v>
      </c>
      <c r="AF83" s="73" t="str">
        <f>数据源表!V83</f>
        <v>XOUT18010479</v>
      </c>
      <c r="AG83" s="119">
        <f>数据源表!W83</f>
        <v>43127</v>
      </c>
      <c r="AH83" s="73" t="str">
        <f>数据源表!X83</f>
        <v>拆分付款</v>
      </c>
      <c r="AI83" s="122"/>
      <c r="AJ83" s="124">
        <f>数据源表!Y83</f>
        <v>0.17</v>
      </c>
      <c r="AK83" s="53" t="e">
        <f>VLOOKUP(V83,#REF!,12,0)</f>
        <v>#REF!</v>
      </c>
    </row>
    <row r="84" spans="1:37" s="53" customFormat="1" ht="12" customHeight="1">
      <c r="A84" s="76" t="str">
        <f>数据源表!A84</f>
        <v>郭波</v>
      </c>
      <c r="B84" s="75">
        <f>数据源表!B84</f>
        <v>43172</v>
      </c>
      <c r="C84" s="76" t="str">
        <f>数据源表!C84</f>
        <v>a0931</v>
      </c>
      <c r="D84" s="76" t="str">
        <f>数据源表!D84</f>
        <v>苏州百勤精密机械有限公司</v>
      </c>
      <c r="E84" s="77">
        <f>数据源表!E84</f>
        <v>6300</v>
      </c>
      <c r="F84" s="76" t="str">
        <f>数据源表!F84</f>
        <v>02839480</v>
      </c>
      <c r="G84" s="78">
        <f>数据源表!G84</f>
        <v>43232</v>
      </c>
      <c r="H84" s="76">
        <f>数据源表!H84</f>
        <v>60</v>
      </c>
      <c r="I84" s="78">
        <v>43257</v>
      </c>
      <c r="J84" s="94">
        <f>数据源表!J84</f>
        <v>6300</v>
      </c>
      <c r="K84" s="94">
        <f t="shared" si="8"/>
        <v>5384.62</v>
      </c>
      <c r="L84" s="95">
        <f t="shared" si="11"/>
        <v>85</v>
      </c>
      <c r="M84" s="96"/>
      <c r="N84" s="96" t="e">
        <f>VLOOKUP(C84,#REF!,5,0)</f>
        <v>#REF!</v>
      </c>
      <c r="O84" s="76">
        <f t="shared" si="12"/>
        <v>0.04</v>
      </c>
      <c r="P84" s="76">
        <f t="shared" si="10"/>
        <v>215.38</v>
      </c>
      <c r="Q84" s="76" t="e">
        <f>ROUND(VLOOKUP(V84,#REF!,7,0),2)</f>
        <v>#REF!</v>
      </c>
      <c r="R84" s="76" t="e">
        <f t="shared" si="13"/>
        <v>#REF!</v>
      </c>
      <c r="S84" s="94" t="e">
        <f t="shared" si="14"/>
        <v>#REF!</v>
      </c>
      <c r="T84" s="94"/>
      <c r="U84" s="94"/>
      <c r="V84" s="106" t="str">
        <f>数据源表!S84</f>
        <v>CSB02</v>
      </c>
      <c r="W84" s="76" t="str">
        <f>数据源表!M84</f>
        <v>*专项化学用品*半合成极压切削液</v>
      </c>
      <c r="X84" s="76" t="str">
        <f>数据源表!N84</f>
        <v>EP-3020</v>
      </c>
      <c r="Y84" s="76">
        <f>数据源表!O84</f>
        <v>2</v>
      </c>
      <c r="Z84" s="76" t="str">
        <f>数据源表!P84</f>
        <v>桶</v>
      </c>
      <c r="AA84" s="76">
        <f>数据源表!Q84</f>
        <v>3150</v>
      </c>
      <c r="AB84" s="76">
        <f>数据源表!R84</f>
        <v>6300</v>
      </c>
      <c r="AC84" s="118">
        <f>数据源表!U84</f>
        <v>340</v>
      </c>
      <c r="AD84" s="118">
        <f>数据源表!T84</f>
        <v>170</v>
      </c>
      <c r="AE84" s="66" t="str">
        <f t="shared" si="9"/>
        <v xml:space="preserve">     指导价</v>
      </c>
      <c r="AF84" s="73" t="str">
        <f>数据源表!V84</f>
        <v>XOUT18030053</v>
      </c>
      <c r="AG84" s="119">
        <f>数据源表!W84</f>
        <v>43164</v>
      </c>
      <c r="AH84" s="73">
        <f>数据源表!X84</f>
        <v>0</v>
      </c>
      <c r="AI84" s="122"/>
      <c r="AJ84" s="124">
        <f>数据源表!Y84</f>
        <v>0.17</v>
      </c>
      <c r="AK84" s="53" t="e">
        <f>VLOOKUP(V84,#REF!,12,0)</f>
        <v>#REF!</v>
      </c>
    </row>
    <row r="85" spans="1:37" s="53" customFormat="1" ht="12" customHeight="1">
      <c r="A85" s="76" t="str">
        <f>数据源表!A85</f>
        <v>郭波</v>
      </c>
      <c r="B85" s="75">
        <f>数据源表!B85</f>
        <v>43287</v>
      </c>
      <c r="C85" s="76" t="str">
        <f>数据源表!C85</f>
        <v>a1122</v>
      </c>
      <c r="D85" s="76" t="str">
        <f>数据源表!D85</f>
        <v>苏州昱佳耀精密机械有限公司</v>
      </c>
      <c r="E85" s="77">
        <f>数据源表!E85</f>
        <v>860</v>
      </c>
      <c r="F85" s="76" t="str">
        <f>数据源表!F85</f>
        <v>16644278</v>
      </c>
      <c r="G85" s="78">
        <f>数据源表!G85</f>
        <v>43287</v>
      </c>
      <c r="H85" s="76" t="str">
        <f>数据源表!H85</f>
        <v>现金开票</v>
      </c>
      <c r="I85" s="78">
        <v>43279</v>
      </c>
      <c r="J85" s="94">
        <f>数据源表!J85</f>
        <v>860</v>
      </c>
      <c r="K85" s="94">
        <f t="shared" si="8"/>
        <v>860</v>
      </c>
      <c r="L85" s="95">
        <f t="shared" si="11"/>
        <v>-8</v>
      </c>
      <c r="M85" s="96"/>
      <c r="N85" s="96" t="e">
        <f>VLOOKUP(C85,#REF!,5,0)</f>
        <v>#REF!</v>
      </c>
      <c r="O85" s="76">
        <f t="shared" si="12"/>
        <v>0.05</v>
      </c>
      <c r="P85" s="76">
        <f t="shared" si="10"/>
        <v>43</v>
      </c>
      <c r="Q85" s="76" t="e">
        <f>ROUND(VLOOKUP(V85,#REF!,7,0),2)</f>
        <v>#REF!</v>
      </c>
      <c r="R85" s="76" t="e">
        <f t="shared" si="13"/>
        <v>#REF!</v>
      </c>
      <c r="S85" s="94" t="e">
        <f t="shared" si="14"/>
        <v>#REF!</v>
      </c>
      <c r="T85" s="94"/>
      <c r="U85" s="94"/>
      <c r="V85" s="106" t="str">
        <f>数据源表!S85</f>
        <v>CSB02</v>
      </c>
      <c r="W85" s="76" t="str">
        <f>数据源表!M85</f>
        <v>*化学试剂助剂*半合成切削液</v>
      </c>
      <c r="X85" s="76" t="str">
        <f>数据源表!N85</f>
        <v>EP-3020</v>
      </c>
      <c r="Y85" s="76">
        <f>数据源表!O85</f>
        <v>2</v>
      </c>
      <c r="Z85" s="76" t="str">
        <f>数据源表!P85</f>
        <v>桶</v>
      </c>
      <c r="AA85" s="76">
        <f>数据源表!Q85</f>
        <v>430</v>
      </c>
      <c r="AB85" s="76">
        <f>数据源表!R85</f>
        <v>860</v>
      </c>
      <c r="AC85" s="118">
        <f>数据源表!U85</f>
        <v>34</v>
      </c>
      <c r="AD85" s="118">
        <f>数据源表!T85</f>
        <v>17</v>
      </c>
      <c r="AE85" s="66" t="str">
        <f t="shared" si="9"/>
        <v>指导价+Y4*30</v>
      </c>
      <c r="AF85" s="73" t="str">
        <f>数据源表!V85</f>
        <v>XOUT18070130</v>
      </c>
      <c r="AG85" s="119">
        <f>数据源表!W85</f>
        <v>43288</v>
      </c>
      <c r="AH85" s="73">
        <f>数据源表!X85</f>
        <v>0</v>
      </c>
      <c r="AI85" s="122"/>
      <c r="AJ85" s="124"/>
      <c r="AK85" s="53" t="e">
        <f>VLOOKUP(V85,#REF!,12,0)</f>
        <v>#REF!</v>
      </c>
    </row>
    <row r="86" spans="1:37" s="53" customFormat="1" ht="12" customHeight="1">
      <c r="A86" s="76" t="str">
        <f>数据源表!A86</f>
        <v>郭波</v>
      </c>
      <c r="B86" s="75">
        <f>数据源表!B86</f>
        <v>43293</v>
      </c>
      <c r="C86" s="76" t="str">
        <f>数据源表!C86</f>
        <v>a1170</v>
      </c>
      <c r="D86" s="76" t="str">
        <f>数据源表!D86</f>
        <v>上海毓秀金属制品有限公司</v>
      </c>
      <c r="E86" s="77">
        <f>数据源表!E86</f>
        <v>3500</v>
      </c>
      <c r="F86" s="76" t="str">
        <f>数据源表!F86</f>
        <v>18107038</v>
      </c>
      <c r="G86" s="78">
        <f>数据源表!G86</f>
        <v>43353</v>
      </c>
      <c r="H86" s="76">
        <f>数据源表!H86</f>
        <v>60</v>
      </c>
      <c r="I86" s="78">
        <v>43279</v>
      </c>
      <c r="J86" s="94">
        <f>数据源表!J86</f>
        <v>3500</v>
      </c>
      <c r="K86" s="94">
        <f t="shared" si="8"/>
        <v>3500</v>
      </c>
      <c r="L86" s="95">
        <f t="shared" si="11"/>
        <v>-14</v>
      </c>
      <c r="M86" s="96"/>
      <c r="N86" s="96" t="e">
        <f>VLOOKUP(C86,#REF!,5,0)</f>
        <v>#REF!</v>
      </c>
      <c r="O86" s="76">
        <f t="shared" si="12"/>
        <v>0.05</v>
      </c>
      <c r="P86" s="76">
        <f t="shared" si="10"/>
        <v>175</v>
      </c>
      <c r="Q86" s="76" t="e">
        <f>ROUND(VLOOKUP(V86,#REF!,7,0),2)</f>
        <v>#REF!</v>
      </c>
      <c r="R86" s="76" t="e">
        <f t="shared" si="13"/>
        <v>#REF!</v>
      </c>
      <c r="S86" s="94" t="e">
        <f t="shared" si="14"/>
        <v>#REF!</v>
      </c>
      <c r="T86" s="94"/>
      <c r="U86" s="94"/>
      <c r="V86" s="106" t="str">
        <f>数据源表!S86</f>
        <v>CSB09</v>
      </c>
      <c r="W86" s="76" t="str">
        <f>数据源表!M86</f>
        <v>*化学试剂助剂*半合成切削液</v>
      </c>
      <c r="X86" s="76" t="str">
        <f>数据源表!N86</f>
        <v>LP-3030K</v>
      </c>
      <c r="Y86" s="76">
        <f>数据源表!O86</f>
        <v>1</v>
      </c>
      <c r="Z86" s="76" t="str">
        <f>数据源表!P86</f>
        <v>桶</v>
      </c>
      <c r="AA86" s="76">
        <f>数据源表!Q86</f>
        <v>3500</v>
      </c>
      <c r="AB86" s="76">
        <f>数据源表!R86</f>
        <v>3500</v>
      </c>
      <c r="AC86" s="118">
        <f>数据源表!U86</f>
        <v>170</v>
      </c>
      <c r="AD86" s="118">
        <f>数据源表!T86</f>
        <v>170</v>
      </c>
      <c r="AE86" s="66" t="str">
        <f t="shared" si="9"/>
        <v xml:space="preserve">     指导价</v>
      </c>
      <c r="AF86" s="73" t="str">
        <f>数据源表!V86</f>
        <v>XOUT18060596</v>
      </c>
      <c r="AG86" s="119">
        <f>数据源表!W86</f>
        <v>43283</v>
      </c>
      <c r="AH86" s="73">
        <f>数据源表!X86</f>
        <v>0</v>
      </c>
      <c r="AI86" s="122"/>
      <c r="AJ86" s="124"/>
      <c r="AK86" s="53" t="e">
        <f>VLOOKUP(V86,#REF!,12,0)</f>
        <v>#REF!</v>
      </c>
    </row>
    <row r="87" spans="1:37" s="53" customFormat="1" ht="12" customHeight="1">
      <c r="A87" s="76" t="str">
        <f>数据源表!A87</f>
        <v>郭波</v>
      </c>
      <c r="B87" s="75">
        <f>数据源表!B87</f>
        <v>43308</v>
      </c>
      <c r="C87" s="76" t="str">
        <f>数据源表!C87</f>
        <v>a1599</v>
      </c>
      <c r="D87" s="76" t="str">
        <f>数据源表!D87</f>
        <v>昆山三嘉享电子材料有限公司</v>
      </c>
      <c r="E87" s="77">
        <f>数据源表!E87</f>
        <v>1290</v>
      </c>
      <c r="F87" s="76" t="str">
        <f>数据源表!F87</f>
        <v>18107373</v>
      </c>
      <c r="G87" s="78">
        <f>数据源表!G87</f>
        <v>43308</v>
      </c>
      <c r="H87" s="76" t="str">
        <f>数据源表!H87</f>
        <v xml:space="preserve">现金 </v>
      </c>
      <c r="I87" s="78" t="s">
        <v>6944</v>
      </c>
      <c r="J87" s="94">
        <f>数据源表!J87</f>
        <v>1290</v>
      </c>
      <c r="K87" s="94">
        <f t="shared" si="8"/>
        <v>1112.07</v>
      </c>
      <c r="L87" s="200">
        <v>299</v>
      </c>
      <c r="M87" s="96"/>
      <c r="N87" s="96" t="e">
        <f>VLOOKUP(C87,#REF!,5,0)</f>
        <v>#REF!</v>
      </c>
      <c r="O87" s="200">
        <f t="shared" si="12"/>
        <v>0</v>
      </c>
      <c r="P87" s="200">
        <f t="shared" si="10"/>
        <v>0</v>
      </c>
      <c r="Q87" s="76" t="e">
        <f>ROUND(VLOOKUP(V87,#REF!,7,0),2)</f>
        <v>#REF!</v>
      </c>
      <c r="R87" s="200"/>
      <c r="S87" s="203"/>
      <c r="T87" s="94"/>
      <c r="U87" s="94"/>
      <c r="V87" s="106" t="str">
        <f>数据源表!S87</f>
        <v>CSR34</v>
      </c>
      <c r="W87" s="76" t="str">
        <f>数据源表!M87</f>
        <v>*其他化学制品*植物型切削液</v>
      </c>
      <c r="X87" s="76" t="str">
        <f>数据源表!N87</f>
        <v>JH-200RP</v>
      </c>
      <c r="Y87" s="76">
        <f>数据源表!O87</f>
        <v>3</v>
      </c>
      <c r="Z87" s="76" t="str">
        <f>数据源表!P87</f>
        <v>桶</v>
      </c>
      <c r="AA87" s="76">
        <f>数据源表!Q87</f>
        <v>430</v>
      </c>
      <c r="AB87" s="76">
        <f>数据源表!R87</f>
        <v>1290</v>
      </c>
      <c r="AC87" s="118">
        <f>数据源表!U87</f>
        <v>54</v>
      </c>
      <c r="AD87" s="118">
        <f>数据源表!T87</f>
        <v>18</v>
      </c>
      <c r="AE87" s="66" t="str">
        <f t="shared" si="9"/>
        <v>指导价+Y4*30</v>
      </c>
      <c r="AF87" s="73" t="str">
        <f>数据源表!V87</f>
        <v>XOUT18070582</v>
      </c>
      <c r="AG87" s="119">
        <f>数据源表!W87</f>
        <v>43308</v>
      </c>
      <c r="AH87" s="73">
        <f>数据源表!X87</f>
        <v>0</v>
      </c>
      <c r="AI87" s="122"/>
      <c r="AJ87" s="124">
        <f>数据源表!Y87</f>
        <v>0.15999892093123599</v>
      </c>
      <c r="AK87" s="53" t="e">
        <f>VLOOKUP(V87,#REF!,12,0)</f>
        <v>#REF!</v>
      </c>
    </row>
    <row r="88" spans="1:37" s="53" customFormat="1" ht="12" customHeight="1">
      <c r="A88" s="76" t="str">
        <f>数据源表!A88</f>
        <v>郭波</v>
      </c>
      <c r="B88" s="75">
        <f>数据源表!B88</f>
        <v>43172</v>
      </c>
      <c r="C88" s="76" t="str">
        <f>数据源表!C88</f>
        <v>a1605</v>
      </c>
      <c r="D88" s="76" t="str">
        <f>数据源表!D88</f>
        <v>苏州易昌光电科技有限公司</v>
      </c>
      <c r="E88" s="77">
        <f>数据源表!E88</f>
        <v>4000</v>
      </c>
      <c r="F88" s="76" t="str">
        <f>数据源表!F88</f>
        <v>02839419</v>
      </c>
      <c r="G88" s="78">
        <f>数据源表!G88</f>
        <v>43202</v>
      </c>
      <c r="H88" s="76">
        <f>数据源表!H88</f>
        <v>30</v>
      </c>
      <c r="I88" s="78" t="s">
        <v>6945</v>
      </c>
      <c r="J88" s="94">
        <f>数据源表!J88</f>
        <v>4000</v>
      </c>
      <c r="K88" s="94">
        <f t="shared" si="8"/>
        <v>3418.8</v>
      </c>
      <c r="L88" s="200">
        <v>287</v>
      </c>
      <c r="M88" s="96"/>
      <c r="N88" s="96" t="e">
        <f>VLOOKUP(C88,#REF!,5,0)</f>
        <v>#REF!</v>
      </c>
      <c r="O88" s="200">
        <f t="shared" si="12"/>
        <v>0</v>
      </c>
      <c r="P88" s="200">
        <f t="shared" si="10"/>
        <v>0</v>
      </c>
      <c r="Q88" s="76" t="e">
        <f>ROUND(VLOOKUP(V88,#REF!,7,0),2)</f>
        <v>#REF!</v>
      </c>
      <c r="R88" s="200"/>
      <c r="S88" s="203"/>
      <c r="T88" s="94"/>
      <c r="U88" s="94"/>
      <c r="V88" s="106" t="str">
        <f>数据源表!S88</f>
        <v>CSQ24</v>
      </c>
      <c r="W88" s="76" t="str">
        <f>数据源表!M88</f>
        <v>*专项化学用品*玻璃专用磨削液</v>
      </c>
      <c r="X88" s="76" t="str">
        <f>数据源表!N88</f>
        <v>SH-860MA7</v>
      </c>
      <c r="Y88" s="76">
        <f>数据源表!O88</f>
        <v>2</v>
      </c>
      <c r="Z88" s="76" t="str">
        <f>数据源表!P88</f>
        <v>桶</v>
      </c>
      <c r="AA88" s="76">
        <f>数据源表!Q88</f>
        <v>2000</v>
      </c>
      <c r="AB88" s="76">
        <f>数据源表!R88</f>
        <v>4000</v>
      </c>
      <c r="AC88" s="118">
        <f>数据源表!U88</f>
        <v>400</v>
      </c>
      <c r="AD88" s="118">
        <f>数据源表!T88</f>
        <v>200</v>
      </c>
      <c r="AE88" s="66" t="str">
        <f t="shared" si="9"/>
        <v xml:space="preserve">     指导价</v>
      </c>
      <c r="AF88" s="73" t="str">
        <f>数据源表!V88</f>
        <v>XOUT18030178</v>
      </c>
      <c r="AG88" s="119">
        <f>数据源表!W88</f>
        <v>43171</v>
      </c>
      <c r="AH88" s="73">
        <f>数据源表!X88</f>
        <v>0</v>
      </c>
      <c r="AI88" s="122"/>
      <c r="AJ88" s="124">
        <f>数据源表!Y88</f>
        <v>0.17</v>
      </c>
      <c r="AK88" s="53" t="e">
        <f>VLOOKUP(V88,#REF!,12,0)</f>
        <v>#REF!</v>
      </c>
    </row>
    <row r="89" spans="1:37" s="53" customFormat="1" ht="12" customHeight="1">
      <c r="A89" s="76" t="str">
        <f>数据源表!A89</f>
        <v>郭波</v>
      </c>
      <c r="B89" s="75">
        <f>数据源表!B89</f>
        <v>43294</v>
      </c>
      <c r="C89" s="76" t="str">
        <f>数据源表!C89</f>
        <v>a1939</v>
      </c>
      <c r="D89" s="76" t="str">
        <f>数据源表!D89</f>
        <v>杜乐（苏州）金属制品有限公司</v>
      </c>
      <c r="E89" s="77">
        <f>数据源表!E89</f>
        <v>3100</v>
      </c>
      <c r="F89" s="76" t="str">
        <f>数据源表!F89</f>
        <v>18107055</v>
      </c>
      <c r="G89" s="78">
        <f>数据源表!G89</f>
        <v>43324</v>
      </c>
      <c r="H89" s="76">
        <f>数据源表!H89</f>
        <v>30</v>
      </c>
      <c r="I89" s="78">
        <v>43276</v>
      </c>
      <c r="J89" s="94">
        <f>数据源表!J89</f>
        <v>3100</v>
      </c>
      <c r="K89" s="94">
        <f t="shared" si="8"/>
        <v>2672.41</v>
      </c>
      <c r="L89" s="95">
        <f>I89-B89</f>
        <v>-18</v>
      </c>
      <c r="M89" s="96"/>
      <c r="N89" s="96" t="e">
        <f>VLOOKUP(C89,#REF!,5,0)</f>
        <v>#REF!</v>
      </c>
      <c r="O89" s="200">
        <f t="shared" si="12"/>
        <v>0.05</v>
      </c>
      <c r="P89" s="200">
        <f t="shared" si="10"/>
        <v>133.62</v>
      </c>
      <c r="Q89" s="76" t="e">
        <f>ROUND(VLOOKUP(V89,#REF!,7,0),2)</f>
        <v>#REF!</v>
      </c>
      <c r="R89" s="200"/>
      <c r="S89" s="203"/>
      <c r="T89" s="94"/>
      <c r="U89" s="94"/>
      <c r="V89" s="106" t="str">
        <f>数据源表!S89</f>
        <v>CSB06</v>
      </c>
      <c r="W89" s="76" t="str">
        <f>数据源表!M89</f>
        <v>*化学试剂助剂*半合成切削液</v>
      </c>
      <c r="X89" s="76" t="str">
        <f>数据源表!N89</f>
        <v>LP-3030</v>
      </c>
      <c r="Y89" s="76">
        <f>数据源表!O89</f>
        <v>1</v>
      </c>
      <c r="Z89" s="76" t="str">
        <f>数据源表!P89</f>
        <v>桶</v>
      </c>
      <c r="AA89" s="76">
        <f>数据源表!Q89</f>
        <v>3100</v>
      </c>
      <c r="AB89" s="76">
        <f>数据源表!R89</f>
        <v>3100</v>
      </c>
      <c r="AC89" s="118">
        <f>数据源表!U89</f>
        <v>170</v>
      </c>
      <c r="AD89" s="118">
        <f>数据源表!T89</f>
        <v>170</v>
      </c>
      <c r="AE89" s="66" t="str">
        <f t="shared" si="9"/>
        <v xml:space="preserve">     指导价</v>
      </c>
      <c r="AF89" s="73" t="str">
        <f>数据源表!V89</f>
        <v>XOUT18070228</v>
      </c>
      <c r="AG89" s="119">
        <f>数据源表!W89</f>
        <v>43292</v>
      </c>
      <c r="AH89" s="73">
        <f>数据源表!X89</f>
        <v>0</v>
      </c>
      <c r="AI89" s="122"/>
      <c r="AJ89" s="124">
        <f>数据源表!Y89</f>
        <v>0.16000164645395001</v>
      </c>
      <c r="AK89" s="53" t="e">
        <f>VLOOKUP(V89,#REF!,12,0)</f>
        <v>#REF!</v>
      </c>
    </row>
    <row r="90" spans="1:37" s="53" customFormat="1" ht="12" customHeight="1">
      <c r="A90" s="76" t="str">
        <f>数据源表!A90</f>
        <v>郭波</v>
      </c>
      <c r="B90" s="75">
        <f>数据源表!B90</f>
        <v>43292</v>
      </c>
      <c r="C90" s="76" t="str">
        <f>数据源表!C90</f>
        <v>a1939</v>
      </c>
      <c r="D90" s="76" t="str">
        <f>数据源表!D90</f>
        <v>杜乐（苏州）金属制品有限公司</v>
      </c>
      <c r="E90" s="77">
        <f>数据源表!E90</f>
        <v>2300</v>
      </c>
      <c r="F90" s="76" t="str">
        <f>数据源表!F90</f>
        <v>18107011</v>
      </c>
      <c r="G90" s="78">
        <f>数据源表!G90</f>
        <v>43322</v>
      </c>
      <c r="H90" s="76">
        <f>数据源表!H90</f>
        <v>30</v>
      </c>
      <c r="I90" s="78">
        <v>43276</v>
      </c>
      <c r="J90" s="94">
        <f>数据源表!J90</f>
        <v>2300</v>
      </c>
      <c r="K90" s="94">
        <f t="shared" si="8"/>
        <v>1982.76</v>
      </c>
      <c r="L90" s="95">
        <f>I90-B90</f>
        <v>-16</v>
      </c>
      <c r="M90" s="96"/>
      <c r="N90" s="96" t="e">
        <f>VLOOKUP(C90,#REF!,5,0)</f>
        <v>#REF!</v>
      </c>
      <c r="O90" s="200">
        <f t="shared" si="12"/>
        <v>0.05</v>
      </c>
      <c r="P90" s="200">
        <f t="shared" si="10"/>
        <v>99.14</v>
      </c>
      <c r="Q90" s="76" t="e">
        <f>ROUND(VLOOKUP(V90,#REF!,7,0),2)</f>
        <v>#REF!</v>
      </c>
      <c r="R90" s="200"/>
      <c r="S90" s="203"/>
      <c r="T90" s="94"/>
      <c r="U90" s="94"/>
      <c r="V90" s="106" t="str">
        <f>数据源表!S90</f>
        <v>CYT10</v>
      </c>
      <c r="W90" s="76" t="str">
        <f>数据源表!M90</f>
        <v>*润滑油*抗磨液压油</v>
      </c>
      <c r="X90" s="76" t="str">
        <f>数据源表!N90</f>
        <v>46#</v>
      </c>
      <c r="Y90" s="76">
        <f>数据源表!O90</f>
        <v>0.17</v>
      </c>
      <c r="Z90" s="76" t="str">
        <f>数据源表!P90</f>
        <v>吨</v>
      </c>
      <c r="AA90" s="76">
        <f>数据源表!Q90</f>
        <v>13529.411764705899</v>
      </c>
      <c r="AB90" s="76">
        <f>数据源表!R90</f>
        <v>2300</v>
      </c>
      <c r="AC90" s="118">
        <f>数据源表!U90</f>
        <v>170</v>
      </c>
      <c r="AD90" s="118">
        <f>数据源表!T90</f>
        <v>170</v>
      </c>
      <c r="AE90" s="66" t="str">
        <f t="shared" si="9"/>
        <v xml:space="preserve">     指导价</v>
      </c>
      <c r="AF90" s="73" t="str">
        <f>数据源表!V90</f>
        <v>XOUT18070229</v>
      </c>
      <c r="AG90" s="119">
        <f>数据源表!W90</f>
        <v>43293</v>
      </c>
      <c r="AH90" s="73">
        <f>数据源表!X90</f>
        <v>0</v>
      </c>
      <c r="AI90" s="122"/>
      <c r="AJ90" s="124">
        <f>数据源表!Y90</f>
        <v>0.15999919304404001</v>
      </c>
      <c r="AK90" s="53" t="e">
        <f>VLOOKUP(V90,#REF!,12,0)</f>
        <v>#REF!</v>
      </c>
    </row>
    <row r="91" spans="1:37" s="183" customFormat="1" ht="12" customHeight="1">
      <c r="A91" s="209" t="s">
        <v>77</v>
      </c>
      <c r="B91" s="210">
        <v>43137</v>
      </c>
      <c r="C91" s="209" t="s">
        <v>61</v>
      </c>
      <c r="D91" s="209" t="s">
        <v>62</v>
      </c>
      <c r="E91" s="211"/>
      <c r="F91" s="209" t="s">
        <v>6946</v>
      </c>
      <c r="G91" s="212">
        <v>43257</v>
      </c>
      <c r="H91" s="209">
        <v>120</v>
      </c>
      <c r="I91" s="212">
        <v>43255</v>
      </c>
      <c r="J91" s="213">
        <v>14200</v>
      </c>
      <c r="K91" s="94">
        <f t="shared" si="8"/>
        <v>12136.75</v>
      </c>
      <c r="L91" s="214">
        <v>118</v>
      </c>
      <c r="M91" s="215"/>
      <c r="N91" s="215" t="s">
        <v>6947</v>
      </c>
      <c r="O91" s="209">
        <f t="shared" ref="O91:O106" si="15">ROUND(0.006*0.2,5)</f>
        <v>1.1999999999999999E-3</v>
      </c>
      <c r="P91" s="209">
        <f t="shared" ref="P91:P106" si="16">ROUND(O91*K91,2)</f>
        <v>14.56</v>
      </c>
      <c r="Q91" s="209">
        <v>17.18</v>
      </c>
      <c r="R91" s="209"/>
      <c r="S91" s="213"/>
      <c r="T91" s="213"/>
      <c r="U91" s="213"/>
      <c r="V91" s="216" t="s">
        <v>922</v>
      </c>
      <c r="W91" s="209" t="s">
        <v>931</v>
      </c>
      <c r="X91" s="209" t="s">
        <v>385</v>
      </c>
      <c r="Y91" s="209">
        <v>1000</v>
      </c>
      <c r="Z91" s="209" t="s">
        <v>239</v>
      </c>
      <c r="AA91" s="209">
        <v>14.2</v>
      </c>
      <c r="AB91" s="209">
        <v>14200</v>
      </c>
      <c r="AC91" s="217">
        <v>1000</v>
      </c>
      <c r="AD91" s="217">
        <v>1000</v>
      </c>
      <c r="AE91" s="218" t="s">
        <v>6948</v>
      </c>
      <c r="AF91" s="219" t="s">
        <v>6949</v>
      </c>
      <c r="AG91" s="220">
        <v>43094</v>
      </c>
      <c r="AH91" s="209" t="s">
        <v>31</v>
      </c>
      <c r="AI91" s="221"/>
      <c r="AJ91" s="222">
        <v>0.17</v>
      </c>
      <c r="AK91" s="183" t="s">
        <v>6667</v>
      </c>
    </row>
    <row r="92" spans="1:37" s="183" customFormat="1" ht="12" customHeight="1">
      <c r="A92" s="209" t="s">
        <v>77</v>
      </c>
      <c r="B92" s="210">
        <v>43137</v>
      </c>
      <c r="C92" s="209" t="s">
        <v>61</v>
      </c>
      <c r="D92" s="209" t="s">
        <v>62</v>
      </c>
      <c r="E92" s="211"/>
      <c r="F92" s="209" t="s">
        <v>6946</v>
      </c>
      <c r="G92" s="212">
        <v>43257</v>
      </c>
      <c r="H92" s="209">
        <v>120</v>
      </c>
      <c r="I92" s="212">
        <v>43255</v>
      </c>
      <c r="J92" s="213">
        <v>56800</v>
      </c>
      <c r="K92" s="94">
        <f t="shared" si="8"/>
        <v>48547.01</v>
      </c>
      <c r="L92" s="214">
        <v>118</v>
      </c>
      <c r="M92" s="215"/>
      <c r="N92" s="215" t="s">
        <v>6947</v>
      </c>
      <c r="O92" s="209">
        <f t="shared" si="15"/>
        <v>1.1999999999999999E-3</v>
      </c>
      <c r="P92" s="209">
        <f t="shared" si="16"/>
        <v>58.26</v>
      </c>
      <c r="Q92" s="209">
        <v>17.18</v>
      </c>
      <c r="R92" s="209"/>
      <c r="S92" s="213"/>
      <c r="T92" s="213"/>
      <c r="U92" s="213"/>
      <c r="V92" s="216" t="s">
        <v>922</v>
      </c>
      <c r="W92" s="209" t="s">
        <v>931</v>
      </c>
      <c r="X92" s="209" t="s">
        <v>385</v>
      </c>
      <c r="Y92" s="209">
        <v>4000</v>
      </c>
      <c r="Z92" s="209" t="s">
        <v>239</v>
      </c>
      <c r="AA92" s="209">
        <v>14.2</v>
      </c>
      <c r="AB92" s="209">
        <v>56800</v>
      </c>
      <c r="AC92" s="217">
        <v>4000</v>
      </c>
      <c r="AD92" s="217">
        <v>1000</v>
      </c>
      <c r="AE92" s="218" t="s">
        <v>6948</v>
      </c>
      <c r="AF92" s="219" t="s">
        <v>6949</v>
      </c>
      <c r="AG92" s="220">
        <v>43094</v>
      </c>
      <c r="AH92" s="209" t="s">
        <v>31</v>
      </c>
      <c r="AI92" s="221"/>
      <c r="AJ92" s="222">
        <v>0.17</v>
      </c>
      <c r="AK92" s="183" t="s">
        <v>6667</v>
      </c>
    </row>
    <row r="93" spans="1:37" s="183" customFormat="1" ht="12" customHeight="1">
      <c r="A93" s="209" t="s">
        <v>77</v>
      </c>
      <c r="B93" s="210">
        <v>43137</v>
      </c>
      <c r="C93" s="209" t="s">
        <v>61</v>
      </c>
      <c r="D93" s="209" t="s">
        <v>62</v>
      </c>
      <c r="E93" s="211"/>
      <c r="F93" s="209" t="s">
        <v>6950</v>
      </c>
      <c r="G93" s="212">
        <v>43257</v>
      </c>
      <c r="H93" s="209">
        <v>120</v>
      </c>
      <c r="I93" s="212">
        <v>43255</v>
      </c>
      <c r="J93" s="213">
        <v>71000</v>
      </c>
      <c r="K93" s="94">
        <f t="shared" si="8"/>
        <v>60683.76</v>
      </c>
      <c r="L93" s="214">
        <v>118</v>
      </c>
      <c r="M93" s="215"/>
      <c r="N93" s="215" t="s">
        <v>6947</v>
      </c>
      <c r="O93" s="209">
        <f t="shared" si="15"/>
        <v>1.1999999999999999E-3</v>
      </c>
      <c r="P93" s="209">
        <f t="shared" si="16"/>
        <v>72.819999999999993</v>
      </c>
      <c r="Q93" s="209">
        <v>17.18</v>
      </c>
      <c r="R93" s="209"/>
      <c r="S93" s="213"/>
      <c r="T93" s="213"/>
      <c r="U93" s="213"/>
      <c r="V93" s="216" t="s">
        <v>922</v>
      </c>
      <c r="W93" s="209" t="s">
        <v>931</v>
      </c>
      <c r="X93" s="209" t="s">
        <v>385</v>
      </c>
      <c r="Y93" s="209">
        <v>5000</v>
      </c>
      <c r="Z93" s="209" t="s">
        <v>239</v>
      </c>
      <c r="AA93" s="209">
        <v>14.2</v>
      </c>
      <c r="AB93" s="209">
        <v>71000</v>
      </c>
      <c r="AC93" s="217">
        <v>5000</v>
      </c>
      <c r="AD93" s="217">
        <v>1000</v>
      </c>
      <c r="AE93" s="218" t="s">
        <v>6948</v>
      </c>
      <c r="AF93" s="219" t="s">
        <v>6951</v>
      </c>
      <c r="AG93" s="220">
        <v>43094</v>
      </c>
      <c r="AH93" s="209" t="s">
        <v>31</v>
      </c>
      <c r="AI93" s="221"/>
      <c r="AJ93" s="222">
        <v>0.17</v>
      </c>
      <c r="AK93" s="183" t="s">
        <v>6667</v>
      </c>
    </row>
    <row r="94" spans="1:37" s="183" customFormat="1" ht="12" customHeight="1">
      <c r="A94" s="209" t="s">
        <v>77</v>
      </c>
      <c r="B94" s="210">
        <v>43137</v>
      </c>
      <c r="C94" s="209" t="s">
        <v>61</v>
      </c>
      <c r="D94" s="209" t="s">
        <v>62</v>
      </c>
      <c r="E94" s="211"/>
      <c r="F94" s="209" t="s">
        <v>6952</v>
      </c>
      <c r="G94" s="212">
        <v>43257</v>
      </c>
      <c r="H94" s="209">
        <v>120</v>
      </c>
      <c r="I94" s="212">
        <v>43255</v>
      </c>
      <c r="J94" s="213">
        <v>113600</v>
      </c>
      <c r="K94" s="94">
        <f t="shared" si="8"/>
        <v>97094.02</v>
      </c>
      <c r="L94" s="214">
        <v>118</v>
      </c>
      <c r="M94" s="215"/>
      <c r="N94" s="215" t="s">
        <v>6947</v>
      </c>
      <c r="O94" s="209">
        <f t="shared" si="15"/>
        <v>1.1999999999999999E-3</v>
      </c>
      <c r="P94" s="209">
        <f t="shared" si="16"/>
        <v>116.51</v>
      </c>
      <c r="Q94" s="209">
        <v>17.18</v>
      </c>
      <c r="R94" s="209"/>
      <c r="S94" s="213"/>
      <c r="T94" s="213"/>
      <c r="U94" s="213"/>
      <c r="V94" s="216" t="s">
        <v>922</v>
      </c>
      <c r="W94" s="209" t="s">
        <v>931</v>
      </c>
      <c r="X94" s="209" t="s">
        <v>385</v>
      </c>
      <c r="Y94" s="209">
        <v>8000</v>
      </c>
      <c r="Z94" s="209" t="s">
        <v>239</v>
      </c>
      <c r="AA94" s="209">
        <v>14.2</v>
      </c>
      <c r="AB94" s="209">
        <v>113600</v>
      </c>
      <c r="AC94" s="217">
        <v>8000</v>
      </c>
      <c r="AD94" s="217">
        <v>1000</v>
      </c>
      <c r="AE94" s="218" t="s">
        <v>6948</v>
      </c>
      <c r="AF94" s="219" t="s">
        <v>6953</v>
      </c>
      <c r="AG94" s="220">
        <v>43095</v>
      </c>
      <c r="AH94" s="209" t="s">
        <v>31</v>
      </c>
      <c r="AI94" s="221"/>
      <c r="AJ94" s="222">
        <v>0.17</v>
      </c>
      <c r="AK94" s="183" t="s">
        <v>6667</v>
      </c>
    </row>
    <row r="95" spans="1:37" s="183" customFormat="1" ht="12" customHeight="1">
      <c r="A95" s="209" t="s">
        <v>77</v>
      </c>
      <c r="B95" s="210">
        <v>43137</v>
      </c>
      <c r="C95" s="209" t="s">
        <v>61</v>
      </c>
      <c r="D95" s="209" t="s">
        <v>62</v>
      </c>
      <c r="E95" s="211"/>
      <c r="F95" s="209" t="s">
        <v>6954</v>
      </c>
      <c r="G95" s="212">
        <v>43257</v>
      </c>
      <c r="H95" s="209">
        <v>120</v>
      </c>
      <c r="I95" s="212">
        <v>43255</v>
      </c>
      <c r="J95" s="213">
        <v>28400</v>
      </c>
      <c r="K95" s="94">
        <f t="shared" si="8"/>
        <v>24273.5</v>
      </c>
      <c r="L95" s="214">
        <v>118</v>
      </c>
      <c r="M95" s="215"/>
      <c r="N95" s="215" t="s">
        <v>6947</v>
      </c>
      <c r="O95" s="209">
        <f t="shared" si="15"/>
        <v>1.1999999999999999E-3</v>
      </c>
      <c r="P95" s="209">
        <f t="shared" si="16"/>
        <v>29.13</v>
      </c>
      <c r="Q95" s="209">
        <v>17.18</v>
      </c>
      <c r="R95" s="209"/>
      <c r="S95" s="213"/>
      <c r="T95" s="213"/>
      <c r="U95" s="213"/>
      <c r="V95" s="216" t="s">
        <v>922</v>
      </c>
      <c r="W95" s="209" t="s">
        <v>931</v>
      </c>
      <c r="X95" s="209" t="s">
        <v>385</v>
      </c>
      <c r="Y95" s="209">
        <v>2000</v>
      </c>
      <c r="Z95" s="209" t="s">
        <v>239</v>
      </c>
      <c r="AA95" s="209">
        <v>14.2</v>
      </c>
      <c r="AB95" s="209">
        <v>28400</v>
      </c>
      <c r="AC95" s="217">
        <v>2000</v>
      </c>
      <c r="AD95" s="217">
        <v>1000</v>
      </c>
      <c r="AE95" s="218" t="s">
        <v>6948</v>
      </c>
      <c r="AF95" s="219" t="s">
        <v>6953</v>
      </c>
      <c r="AG95" s="220">
        <v>43095</v>
      </c>
      <c r="AH95" s="209" t="s">
        <v>31</v>
      </c>
      <c r="AI95" s="221"/>
      <c r="AJ95" s="222">
        <v>0.17</v>
      </c>
      <c r="AK95" s="183" t="s">
        <v>6667</v>
      </c>
    </row>
    <row r="96" spans="1:37" s="183" customFormat="1" ht="12" customHeight="1">
      <c r="A96" s="209" t="s">
        <v>77</v>
      </c>
      <c r="B96" s="210">
        <v>43134</v>
      </c>
      <c r="C96" s="209" t="s">
        <v>63</v>
      </c>
      <c r="D96" s="209" t="s">
        <v>64</v>
      </c>
      <c r="E96" s="211"/>
      <c r="F96" s="209" t="s">
        <v>6955</v>
      </c>
      <c r="G96" s="212">
        <v>43254</v>
      </c>
      <c r="H96" s="209">
        <v>120</v>
      </c>
      <c r="I96" s="212">
        <v>43255</v>
      </c>
      <c r="J96" s="213">
        <v>2720</v>
      </c>
      <c r="K96" s="94">
        <f t="shared" si="8"/>
        <v>2324.79</v>
      </c>
      <c r="L96" s="214">
        <v>121</v>
      </c>
      <c r="M96" s="215"/>
      <c r="N96" s="215" t="s">
        <v>6947</v>
      </c>
      <c r="O96" s="209">
        <f t="shared" si="15"/>
        <v>1.1999999999999999E-3</v>
      </c>
      <c r="P96" s="209">
        <f t="shared" si="16"/>
        <v>2.79</v>
      </c>
      <c r="Q96" s="209">
        <v>16.09</v>
      </c>
      <c r="R96" s="209"/>
      <c r="S96" s="213"/>
      <c r="T96" s="213"/>
      <c r="U96" s="213"/>
      <c r="V96" s="216" t="s">
        <v>1495</v>
      </c>
      <c r="W96" s="209" t="s">
        <v>6956</v>
      </c>
      <c r="X96" s="209" t="s">
        <v>1494</v>
      </c>
      <c r="Y96" s="209">
        <v>170</v>
      </c>
      <c r="Z96" s="209" t="s">
        <v>239</v>
      </c>
      <c r="AA96" s="209">
        <v>16</v>
      </c>
      <c r="AB96" s="209">
        <v>2720</v>
      </c>
      <c r="AC96" s="217">
        <v>170</v>
      </c>
      <c r="AD96" s="217">
        <v>170</v>
      </c>
      <c r="AE96" s="218" t="s">
        <v>6948</v>
      </c>
      <c r="AF96" s="219" t="s">
        <v>6957</v>
      </c>
      <c r="AG96" s="220">
        <v>43087</v>
      </c>
      <c r="AH96" s="209" t="s">
        <v>31</v>
      </c>
      <c r="AI96" s="221"/>
      <c r="AJ96" s="222">
        <v>0.17</v>
      </c>
      <c r="AK96" s="183">
        <v>0</v>
      </c>
    </row>
    <row r="97" spans="1:37" s="183" customFormat="1" ht="12" customHeight="1">
      <c r="A97" s="209" t="s">
        <v>77</v>
      </c>
      <c r="B97" s="210">
        <v>43134</v>
      </c>
      <c r="C97" s="209" t="s">
        <v>63</v>
      </c>
      <c r="D97" s="209" t="s">
        <v>64</v>
      </c>
      <c r="E97" s="211"/>
      <c r="F97" s="209" t="s">
        <v>6955</v>
      </c>
      <c r="G97" s="212">
        <v>43254</v>
      </c>
      <c r="H97" s="209">
        <v>120</v>
      </c>
      <c r="I97" s="212">
        <v>43255</v>
      </c>
      <c r="J97" s="213">
        <v>8160</v>
      </c>
      <c r="K97" s="94">
        <f t="shared" si="8"/>
        <v>6974.36</v>
      </c>
      <c r="L97" s="214">
        <v>121</v>
      </c>
      <c r="M97" s="215"/>
      <c r="N97" s="215" t="s">
        <v>6947</v>
      </c>
      <c r="O97" s="209">
        <f t="shared" si="15"/>
        <v>1.1999999999999999E-3</v>
      </c>
      <c r="P97" s="209">
        <f t="shared" si="16"/>
        <v>8.3699999999999992</v>
      </c>
      <c r="Q97" s="209">
        <v>16.09</v>
      </c>
      <c r="R97" s="209"/>
      <c r="S97" s="213"/>
      <c r="T97" s="213"/>
      <c r="U97" s="213"/>
      <c r="V97" s="216" t="s">
        <v>1495</v>
      </c>
      <c r="W97" s="209" t="s">
        <v>6956</v>
      </c>
      <c r="X97" s="209" t="s">
        <v>1494</v>
      </c>
      <c r="Y97" s="209">
        <v>510</v>
      </c>
      <c r="Z97" s="209" t="s">
        <v>239</v>
      </c>
      <c r="AA97" s="209">
        <v>16</v>
      </c>
      <c r="AB97" s="209">
        <v>8160</v>
      </c>
      <c r="AC97" s="217">
        <v>510</v>
      </c>
      <c r="AD97" s="217">
        <v>170</v>
      </c>
      <c r="AE97" s="218" t="s">
        <v>6948</v>
      </c>
      <c r="AF97" s="219" t="s">
        <v>6958</v>
      </c>
      <c r="AG97" s="220">
        <v>43096</v>
      </c>
      <c r="AH97" s="209" t="s">
        <v>31</v>
      </c>
      <c r="AI97" s="221"/>
      <c r="AJ97" s="222">
        <v>0.17</v>
      </c>
      <c r="AK97" s="183">
        <v>0</v>
      </c>
    </row>
    <row r="98" spans="1:37" s="183" customFormat="1" ht="12" customHeight="1">
      <c r="A98" s="209" t="s">
        <v>77</v>
      </c>
      <c r="B98" s="210">
        <v>43134</v>
      </c>
      <c r="C98" s="209" t="s">
        <v>69</v>
      </c>
      <c r="D98" s="209" t="s">
        <v>70</v>
      </c>
      <c r="E98" s="211"/>
      <c r="F98" s="209" t="s">
        <v>6959</v>
      </c>
      <c r="G98" s="212">
        <v>43254</v>
      </c>
      <c r="H98" s="209">
        <v>120</v>
      </c>
      <c r="I98" s="212">
        <v>43255</v>
      </c>
      <c r="J98" s="213">
        <v>113600</v>
      </c>
      <c r="K98" s="94">
        <f t="shared" si="8"/>
        <v>97094.02</v>
      </c>
      <c r="L98" s="214">
        <v>121</v>
      </c>
      <c r="M98" s="215"/>
      <c r="N98" s="215" t="s">
        <v>6947</v>
      </c>
      <c r="O98" s="209">
        <f t="shared" si="15"/>
        <v>1.1999999999999999E-3</v>
      </c>
      <c r="P98" s="209">
        <f t="shared" si="16"/>
        <v>116.51</v>
      </c>
      <c r="Q98" s="209">
        <v>17.18</v>
      </c>
      <c r="R98" s="209"/>
      <c r="S98" s="213"/>
      <c r="T98" s="213"/>
      <c r="U98" s="213"/>
      <c r="V98" s="216" t="s">
        <v>922</v>
      </c>
      <c r="W98" s="209" t="s">
        <v>931</v>
      </c>
      <c r="X98" s="209" t="s">
        <v>385</v>
      </c>
      <c r="Y98" s="209">
        <v>8000</v>
      </c>
      <c r="Z98" s="209" t="s">
        <v>239</v>
      </c>
      <c r="AA98" s="209">
        <v>14.2</v>
      </c>
      <c r="AB98" s="209">
        <v>113600</v>
      </c>
      <c r="AC98" s="217">
        <v>8000</v>
      </c>
      <c r="AD98" s="217">
        <v>1000</v>
      </c>
      <c r="AE98" s="218" t="s">
        <v>6948</v>
      </c>
      <c r="AF98" s="219" t="s">
        <v>6960</v>
      </c>
      <c r="AG98" s="220">
        <v>43097</v>
      </c>
      <c r="AH98" s="209" t="s">
        <v>31</v>
      </c>
      <c r="AI98" s="221"/>
      <c r="AJ98" s="222">
        <v>0.17</v>
      </c>
      <c r="AK98" s="183" t="s">
        <v>6667</v>
      </c>
    </row>
    <row r="99" spans="1:37" s="183" customFormat="1" ht="12" customHeight="1">
      <c r="A99" s="209" t="s">
        <v>77</v>
      </c>
      <c r="B99" s="210">
        <v>43134</v>
      </c>
      <c r="C99" s="209" t="s">
        <v>69</v>
      </c>
      <c r="D99" s="209" t="s">
        <v>70</v>
      </c>
      <c r="E99" s="211"/>
      <c r="F99" s="209" t="s">
        <v>6961</v>
      </c>
      <c r="G99" s="212">
        <v>43254</v>
      </c>
      <c r="H99" s="209">
        <v>120</v>
      </c>
      <c r="I99" s="212">
        <v>43255</v>
      </c>
      <c r="J99" s="213">
        <v>28400</v>
      </c>
      <c r="K99" s="94">
        <f t="shared" si="8"/>
        <v>24273.5</v>
      </c>
      <c r="L99" s="214">
        <v>121</v>
      </c>
      <c r="M99" s="215"/>
      <c r="N99" s="215" t="s">
        <v>6947</v>
      </c>
      <c r="O99" s="209">
        <f t="shared" si="15"/>
        <v>1.1999999999999999E-3</v>
      </c>
      <c r="P99" s="209">
        <f t="shared" si="16"/>
        <v>29.13</v>
      </c>
      <c r="Q99" s="209">
        <v>17.18</v>
      </c>
      <c r="R99" s="209"/>
      <c r="S99" s="213"/>
      <c r="T99" s="213"/>
      <c r="U99" s="213"/>
      <c r="V99" s="216" t="s">
        <v>922</v>
      </c>
      <c r="W99" s="209" t="s">
        <v>931</v>
      </c>
      <c r="X99" s="209" t="s">
        <v>385</v>
      </c>
      <c r="Y99" s="209">
        <v>2000</v>
      </c>
      <c r="Z99" s="209" t="s">
        <v>239</v>
      </c>
      <c r="AA99" s="209">
        <v>14.2</v>
      </c>
      <c r="AB99" s="209">
        <v>28400</v>
      </c>
      <c r="AC99" s="217">
        <v>2000</v>
      </c>
      <c r="AD99" s="217">
        <v>1000</v>
      </c>
      <c r="AE99" s="218" t="s">
        <v>6948</v>
      </c>
      <c r="AF99" s="219" t="s">
        <v>6960</v>
      </c>
      <c r="AG99" s="220">
        <v>43097</v>
      </c>
      <c r="AH99" s="209" t="s">
        <v>31</v>
      </c>
      <c r="AI99" s="221"/>
      <c r="AJ99" s="222">
        <v>0.17</v>
      </c>
      <c r="AK99" s="183" t="s">
        <v>6667</v>
      </c>
    </row>
    <row r="100" spans="1:37" s="183" customFormat="1" ht="12" customHeight="1">
      <c r="A100" s="209" t="s">
        <v>77</v>
      </c>
      <c r="B100" s="210">
        <v>43137</v>
      </c>
      <c r="C100" s="209" t="s">
        <v>71</v>
      </c>
      <c r="D100" s="209" t="s">
        <v>72</v>
      </c>
      <c r="E100" s="211"/>
      <c r="F100" s="209" t="s">
        <v>6962</v>
      </c>
      <c r="G100" s="212">
        <v>43257</v>
      </c>
      <c r="H100" s="209">
        <v>120</v>
      </c>
      <c r="I100" s="212">
        <v>43255</v>
      </c>
      <c r="J100" s="213">
        <v>56800</v>
      </c>
      <c r="K100" s="94">
        <f t="shared" si="8"/>
        <v>48547.01</v>
      </c>
      <c r="L100" s="214">
        <v>118</v>
      </c>
      <c r="M100" s="215"/>
      <c r="N100" s="215" t="s">
        <v>6947</v>
      </c>
      <c r="O100" s="209">
        <f t="shared" si="15"/>
        <v>1.1999999999999999E-3</v>
      </c>
      <c r="P100" s="209">
        <f t="shared" si="16"/>
        <v>58.26</v>
      </c>
      <c r="Q100" s="209">
        <v>17.18</v>
      </c>
      <c r="R100" s="209"/>
      <c r="S100" s="213"/>
      <c r="T100" s="213"/>
      <c r="U100" s="213"/>
      <c r="V100" s="216" t="s">
        <v>922</v>
      </c>
      <c r="W100" s="209" t="s">
        <v>931</v>
      </c>
      <c r="X100" s="209" t="s">
        <v>385</v>
      </c>
      <c r="Y100" s="209">
        <v>4000</v>
      </c>
      <c r="Z100" s="209" t="s">
        <v>239</v>
      </c>
      <c r="AA100" s="209">
        <v>14.2</v>
      </c>
      <c r="AB100" s="209">
        <v>56800</v>
      </c>
      <c r="AC100" s="217">
        <v>4000</v>
      </c>
      <c r="AD100" s="217">
        <v>1000</v>
      </c>
      <c r="AE100" s="218" t="s">
        <v>6948</v>
      </c>
      <c r="AF100" s="219" t="s">
        <v>6963</v>
      </c>
      <c r="AG100" s="220">
        <v>43088</v>
      </c>
      <c r="AH100" s="209" t="s">
        <v>31</v>
      </c>
      <c r="AI100" s="221"/>
      <c r="AJ100" s="222">
        <v>0.17</v>
      </c>
      <c r="AK100" s="183" t="s">
        <v>6667</v>
      </c>
    </row>
    <row r="101" spans="1:37" s="183" customFormat="1" ht="12" customHeight="1">
      <c r="A101" s="209" t="s">
        <v>77</v>
      </c>
      <c r="B101" s="210">
        <v>43137</v>
      </c>
      <c r="C101" s="209" t="s">
        <v>71</v>
      </c>
      <c r="D101" s="209" t="s">
        <v>72</v>
      </c>
      <c r="E101" s="211"/>
      <c r="F101" s="209" t="s">
        <v>6962</v>
      </c>
      <c r="G101" s="212">
        <v>43257</v>
      </c>
      <c r="H101" s="209">
        <v>120</v>
      </c>
      <c r="I101" s="212">
        <v>43255</v>
      </c>
      <c r="J101" s="213">
        <v>28400</v>
      </c>
      <c r="K101" s="94">
        <f t="shared" si="8"/>
        <v>24273.5</v>
      </c>
      <c r="L101" s="214">
        <v>118</v>
      </c>
      <c r="M101" s="215"/>
      <c r="N101" s="215" t="s">
        <v>6947</v>
      </c>
      <c r="O101" s="209">
        <f t="shared" si="15"/>
        <v>1.1999999999999999E-3</v>
      </c>
      <c r="P101" s="209">
        <f t="shared" si="16"/>
        <v>29.13</v>
      </c>
      <c r="Q101" s="209">
        <v>17.18</v>
      </c>
      <c r="R101" s="209"/>
      <c r="S101" s="213"/>
      <c r="T101" s="213"/>
      <c r="U101" s="213"/>
      <c r="V101" s="216" t="s">
        <v>922</v>
      </c>
      <c r="W101" s="209" t="s">
        <v>931</v>
      </c>
      <c r="X101" s="209" t="s">
        <v>385</v>
      </c>
      <c r="Y101" s="209">
        <v>2000</v>
      </c>
      <c r="Z101" s="209" t="s">
        <v>239</v>
      </c>
      <c r="AA101" s="209">
        <v>14.2</v>
      </c>
      <c r="AB101" s="209">
        <v>28400</v>
      </c>
      <c r="AC101" s="217">
        <v>2000</v>
      </c>
      <c r="AD101" s="217">
        <v>1000</v>
      </c>
      <c r="AE101" s="218" t="s">
        <v>6948</v>
      </c>
      <c r="AF101" s="219" t="s">
        <v>6964</v>
      </c>
      <c r="AG101" s="220">
        <v>43092</v>
      </c>
      <c r="AH101" s="209" t="s">
        <v>31</v>
      </c>
      <c r="AI101" s="221"/>
      <c r="AJ101" s="222">
        <v>0.17</v>
      </c>
      <c r="AK101" s="183" t="s">
        <v>6667</v>
      </c>
    </row>
    <row r="102" spans="1:37" s="183" customFormat="1" ht="12" customHeight="1">
      <c r="A102" s="209" t="s">
        <v>77</v>
      </c>
      <c r="B102" s="210">
        <v>43137</v>
      </c>
      <c r="C102" s="209" t="s">
        <v>71</v>
      </c>
      <c r="D102" s="209" t="s">
        <v>72</v>
      </c>
      <c r="E102" s="211"/>
      <c r="F102" s="209" t="s">
        <v>6962</v>
      </c>
      <c r="G102" s="212">
        <v>43257</v>
      </c>
      <c r="H102" s="209">
        <v>120</v>
      </c>
      <c r="I102" s="212">
        <v>43255</v>
      </c>
      <c r="J102" s="213">
        <v>5440</v>
      </c>
      <c r="K102" s="94">
        <f t="shared" si="8"/>
        <v>4649.57</v>
      </c>
      <c r="L102" s="214">
        <v>118</v>
      </c>
      <c r="M102" s="215"/>
      <c r="N102" s="215" t="s">
        <v>6947</v>
      </c>
      <c r="O102" s="209">
        <f t="shared" si="15"/>
        <v>1.1999999999999999E-3</v>
      </c>
      <c r="P102" s="209">
        <f t="shared" si="16"/>
        <v>5.58</v>
      </c>
      <c r="Q102" s="209">
        <v>16.09</v>
      </c>
      <c r="R102" s="209"/>
      <c r="S102" s="213"/>
      <c r="T102" s="213"/>
      <c r="U102" s="213"/>
      <c r="V102" s="216" t="s">
        <v>1495</v>
      </c>
      <c r="W102" s="209" t="s">
        <v>6956</v>
      </c>
      <c r="X102" s="209" t="s">
        <v>1494</v>
      </c>
      <c r="Y102" s="209">
        <v>340</v>
      </c>
      <c r="Z102" s="209" t="s">
        <v>239</v>
      </c>
      <c r="AA102" s="209">
        <v>16</v>
      </c>
      <c r="AB102" s="209">
        <v>5440</v>
      </c>
      <c r="AC102" s="217">
        <v>340</v>
      </c>
      <c r="AD102" s="217">
        <v>170</v>
      </c>
      <c r="AE102" s="218" t="s">
        <v>6948</v>
      </c>
      <c r="AF102" s="219" t="s">
        <v>6964</v>
      </c>
      <c r="AG102" s="220">
        <v>43092</v>
      </c>
      <c r="AH102" s="209" t="s">
        <v>31</v>
      </c>
      <c r="AI102" s="221"/>
      <c r="AJ102" s="222">
        <v>0.17</v>
      </c>
      <c r="AK102" s="183">
        <v>0</v>
      </c>
    </row>
    <row r="103" spans="1:37" s="183" customFormat="1" ht="12" customHeight="1">
      <c r="A103" s="209" t="s">
        <v>77</v>
      </c>
      <c r="B103" s="210">
        <v>43137</v>
      </c>
      <c r="C103" s="209" t="s">
        <v>71</v>
      </c>
      <c r="D103" s="209" t="s">
        <v>72</v>
      </c>
      <c r="E103" s="211"/>
      <c r="F103" s="209" t="s">
        <v>6965</v>
      </c>
      <c r="G103" s="212">
        <v>43257</v>
      </c>
      <c r="H103" s="209">
        <v>120</v>
      </c>
      <c r="I103" s="212">
        <v>43255</v>
      </c>
      <c r="J103" s="213">
        <v>99400</v>
      </c>
      <c r="K103" s="94">
        <f t="shared" si="8"/>
        <v>84957.26</v>
      </c>
      <c r="L103" s="214">
        <v>118</v>
      </c>
      <c r="M103" s="215"/>
      <c r="N103" s="215" t="s">
        <v>6947</v>
      </c>
      <c r="O103" s="209">
        <f t="shared" si="15"/>
        <v>1.1999999999999999E-3</v>
      </c>
      <c r="P103" s="209">
        <f t="shared" si="16"/>
        <v>101.95</v>
      </c>
      <c r="Q103" s="209">
        <v>17.18</v>
      </c>
      <c r="R103" s="209"/>
      <c r="S103" s="213"/>
      <c r="T103" s="213"/>
      <c r="U103" s="213"/>
      <c r="V103" s="216" t="s">
        <v>922</v>
      </c>
      <c r="W103" s="209" t="s">
        <v>931</v>
      </c>
      <c r="X103" s="209" t="s">
        <v>385</v>
      </c>
      <c r="Y103" s="209">
        <v>7000</v>
      </c>
      <c r="Z103" s="209" t="s">
        <v>239</v>
      </c>
      <c r="AA103" s="209">
        <v>14.2</v>
      </c>
      <c r="AB103" s="209">
        <v>99400</v>
      </c>
      <c r="AC103" s="217">
        <v>7000</v>
      </c>
      <c r="AD103" s="217">
        <v>1000</v>
      </c>
      <c r="AE103" s="218" t="s">
        <v>6948</v>
      </c>
      <c r="AF103" s="219" t="s">
        <v>6966</v>
      </c>
      <c r="AG103" s="220">
        <v>43091</v>
      </c>
      <c r="AH103" s="209" t="s">
        <v>31</v>
      </c>
      <c r="AI103" s="221"/>
      <c r="AJ103" s="222">
        <v>0.17</v>
      </c>
      <c r="AK103" s="183" t="s">
        <v>6667</v>
      </c>
    </row>
    <row r="104" spans="1:37" s="183" customFormat="1" ht="12" customHeight="1">
      <c r="A104" s="209" t="s">
        <v>77</v>
      </c>
      <c r="B104" s="210">
        <v>43137</v>
      </c>
      <c r="C104" s="209" t="s">
        <v>71</v>
      </c>
      <c r="D104" s="209" t="s">
        <v>72</v>
      </c>
      <c r="E104" s="211"/>
      <c r="F104" s="209" t="s">
        <v>6967</v>
      </c>
      <c r="G104" s="212">
        <v>43257</v>
      </c>
      <c r="H104" s="209">
        <v>120</v>
      </c>
      <c r="I104" s="212">
        <v>43255</v>
      </c>
      <c r="J104" s="213">
        <v>42600</v>
      </c>
      <c r="K104" s="94">
        <f t="shared" si="8"/>
        <v>36410.26</v>
      </c>
      <c r="L104" s="214">
        <v>118</v>
      </c>
      <c r="M104" s="215"/>
      <c r="N104" s="215" t="s">
        <v>6947</v>
      </c>
      <c r="O104" s="209">
        <f t="shared" si="15"/>
        <v>1.1999999999999999E-3</v>
      </c>
      <c r="P104" s="209">
        <f t="shared" si="16"/>
        <v>43.69</v>
      </c>
      <c r="Q104" s="209">
        <v>17.18</v>
      </c>
      <c r="R104" s="209"/>
      <c r="S104" s="213"/>
      <c r="T104" s="213"/>
      <c r="U104" s="213"/>
      <c r="V104" s="216" t="s">
        <v>922</v>
      </c>
      <c r="W104" s="209" t="s">
        <v>931</v>
      </c>
      <c r="X104" s="209" t="s">
        <v>385</v>
      </c>
      <c r="Y104" s="209">
        <v>3000</v>
      </c>
      <c r="Z104" s="209" t="s">
        <v>239</v>
      </c>
      <c r="AA104" s="209">
        <v>14.2</v>
      </c>
      <c r="AB104" s="209">
        <v>42600</v>
      </c>
      <c r="AC104" s="217">
        <v>3000</v>
      </c>
      <c r="AD104" s="217">
        <v>1000</v>
      </c>
      <c r="AE104" s="218" t="s">
        <v>6948</v>
      </c>
      <c r="AF104" s="219" t="s">
        <v>6966</v>
      </c>
      <c r="AG104" s="220">
        <v>43091</v>
      </c>
      <c r="AH104" s="209" t="s">
        <v>31</v>
      </c>
      <c r="AI104" s="221"/>
      <c r="AJ104" s="222">
        <v>0.17</v>
      </c>
      <c r="AK104" s="183" t="s">
        <v>6667</v>
      </c>
    </row>
    <row r="105" spans="1:37" s="183" customFormat="1" ht="12" customHeight="1">
      <c r="A105" s="209" t="s">
        <v>77</v>
      </c>
      <c r="B105" s="210">
        <v>43134</v>
      </c>
      <c r="C105" s="209" t="s">
        <v>73</v>
      </c>
      <c r="D105" s="209" t="s">
        <v>74</v>
      </c>
      <c r="E105" s="211"/>
      <c r="F105" s="209" t="s">
        <v>6968</v>
      </c>
      <c r="G105" s="212">
        <v>43254</v>
      </c>
      <c r="H105" s="209">
        <v>120</v>
      </c>
      <c r="I105" s="212">
        <v>43255</v>
      </c>
      <c r="J105" s="213">
        <v>56800</v>
      </c>
      <c r="K105" s="94">
        <f t="shared" si="8"/>
        <v>48547.01</v>
      </c>
      <c r="L105" s="214">
        <v>121</v>
      </c>
      <c r="M105" s="215"/>
      <c r="N105" s="215" t="s">
        <v>6947</v>
      </c>
      <c r="O105" s="209">
        <f t="shared" si="15"/>
        <v>1.1999999999999999E-3</v>
      </c>
      <c r="P105" s="209">
        <f t="shared" si="16"/>
        <v>58.26</v>
      </c>
      <c r="Q105" s="209">
        <v>17.18</v>
      </c>
      <c r="R105" s="209"/>
      <c r="S105" s="213"/>
      <c r="T105" s="213"/>
      <c r="U105" s="213"/>
      <c r="V105" s="216" t="s">
        <v>922</v>
      </c>
      <c r="W105" s="209" t="s">
        <v>931</v>
      </c>
      <c r="X105" s="209" t="s">
        <v>385</v>
      </c>
      <c r="Y105" s="209">
        <v>4000</v>
      </c>
      <c r="Z105" s="209" t="s">
        <v>239</v>
      </c>
      <c r="AA105" s="209">
        <v>14.2</v>
      </c>
      <c r="AB105" s="209">
        <v>56800</v>
      </c>
      <c r="AC105" s="217">
        <v>4000</v>
      </c>
      <c r="AD105" s="217">
        <v>1000</v>
      </c>
      <c r="AE105" s="218" t="s">
        <v>6948</v>
      </c>
      <c r="AF105" s="219" t="s">
        <v>6969</v>
      </c>
      <c r="AG105" s="220">
        <v>43090</v>
      </c>
      <c r="AH105" s="209" t="s">
        <v>31</v>
      </c>
      <c r="AI105" s="221"/>
      <c r="AJ105" s="222">
        <v>0.17</v>
      </c>
      <c r="AK105" s="183" t="s">
        <v>6667</v>
      </c>
    </row>
    <row r="106" spans="1:37" s="183" customFormat="1" ht="12" customHeight="1">
      <c r="A106" s="209" t="s">
        <v>77</v>
      </c>
      <c r="B106" s="210">
        <v>43134</v>
      </c>
      <c r="C106" s="209" t="s">
        <v>73</v>
      </c>
      <c r="D106" s="209" t="s">
        <v>74</v>
      </c>
      <c r="E106" s="211"/>
      <c r="F106" s="209" t="s">
        <v>6968</v>
      </c>
      <c r="G106" s="212">
        <v>43254</v>
      </c>
      <c r="H106" s="209">
        <v>120</v>
      </c>
      <c r="I106" s="212">
        <v>43255</v>
      </c>
      <c r="J106" s="213">
        <v>28400</v>
      </c>
      <c r="K106" s="94">
        <f t="shared" si="8"/>
        <v>24273.5</v>
      </c>
      <c r="L106" s="214">
        <v>121</v>
      </c>
      <c r="M106" s="215"/>
      <c r="N106" s="215" t="s">
        <v>6947</v>
      </c>
      <c r="O106" s="209">
        <f t="shared" si="15"/>
        <v>1.1999999999999999E-3</v>
      </c>
      <c r="P106" s="209">
        <f t="shared" si="16"/>
        <v>29.13</v>
      </c>
      <c r="Q106" s="209">
        <v>17.18</v>
      </c>
      <c r="R106" s="209"/>
      <c r="S106" s="213"/>
      <c r="T106" s="213"/>
      <c r="U106" s="213"/>
      <c r="V106" s="216" t="s">
        <v>922</v>
      </c>
      <c r="W106" s="209" t="s">
        <v>931</v>
      </c>
      <c r="X106" s="209" t="s">
        <v>385</v>
      </c>
      <c r="Y106" s="209">
        <v>2000</v>
      </c>
      <c r="Z106" s="209" t="s">
        <v>239</v>
      </c>
      <c r="AA106" s="209">
        <v>14.2</v>
      </c>
      <c r="AB106" s="209">
        <v>28400</v>
      </c>
      <c r="AC106" s="217">
        <v>2000</v>
      </c>
      <c r="AD106" s="217">
        <v>1000</v>
      </c>
      <c r="AE106" s="218" t="s">
        <v>6948</v>
      </c>
      <c r="AF106" s="219" t="s">
        <v>6969</v>
      </c>
      <c r="AG106" s="220">
        <v>43090</v>
      </c>
      <c r="AH106" s="209" t="s">
        <v>31</v>
      </c>
      <c r="AI106" s="221"/>
      <c r="AJ106" s="222">
        <v>0.17</v>
      </c>
      <c r="AK106" s="183" t="s">
        <v>6667</v>
      </c>
    </row>
    <row r="107" spans="1:37" s="53" customFormat="1" ht="12" customHeight="1">
      <c r="A107" s="76" t="str">
        <f>数据源表!A91</f>
        <v>郭波</v>
      </c>
      <c r="B107" s="75">
        <f>数据源表!B91</f>
        <v>43300</v>
      </c>
      <c r="C107" s="76" t="str">
        <f>数据源表!C91</f>
        <v>a1939</v>
      </c>
      <c r="D107" s="76" t="str">
        <f>数据源表!D91</f>
        <v>杜乐（苏州）金属制品有限公司</v>
      </c>
      <c r="E107" s="77">
        <f>数据源表!E91</f>
        <v>4600</v>
      </c>
      <c r="F107" s="76" t="str">
        <f>数据源表!F91</f>
        <v>18107150</v>
      </c>
      <c r="G107" s="78">
        <f>数据源表!G91</f>
        <v>43330</v>
      </c>
      <c r="H107" s="76">
        <f>数据源表!H91</f>
        <v>30</v>
      </c>
      <c r="I107" s="78">
        <v>43280</v>
      </c>
      <c r="J107" s="94">
        <f>数据源表!J91</f>
        <v>4600</v>
      </c>
      <c r="K107" s="94">
        <f t="shared" si="8"/>
        <v>3965.52</v>
      </c>
      <c r="L107" s="95">
        <f t="shared" ref="L107:L116" si="17">I107-B107</f>
        <v>-20</v>
      </c>
      <c r="M107" s="96">
        <f>150/1.17</f>
        <v>128.2051282051282</v>
      </c>
      <c r="N107" s="96" t="e">
        <f>VLOOKUP(C107,#REF!,5,0)</f>
        <v>#REF!</v>
      </c>
      <c r="O107" s="76">
        <f t="shared" ref="O107:O116" si="18">IF(L107&lt;=60,0.05,IF(L107&lt;=120,0.04,IF(L107&lt;=150,0.02,IF(L107&lt;=180,0.01,0))))</f>
        <v>0.05</v>
      </c>
      <c r="P107" s="76">
        <f t="shared" ref="P107:P116" si="19">ROUND((K107-M107)*O107,2)</f>
        <v>191.87</v>
      </c>
      <c r="Q107" s="76" t="e">
        <f>ROUND(VLOOKUP(V107,#REF!,7,0),2)</f>
        <v>#REF!</v>
      </c>
      <c r="R107" s="76" t="e">
        <f t="shared" ref="R107:R116" si="20">ROUND(IF(AE107="指导价+Y4*30",AC107*Q107+Y107*30,AC107*Q107),2)</f>
        <v>#REF!</v>
      </c>
      <c r="S107" s="94" t="e">
        <f t="shared" ref="S107:S112" si="21">ROUND(IF(F107="未税",J107-M107-R107,J107/1.17-M107-R107),2)</f>
        <v>#REF!</v>
      </c>
      <c r="T107" s="94"/>
      <c r="U107" s="94"/>
      <c r="V107" s="106" t="str">
        <f>数据源表!S91</f>
        <v>CYT10</v>
      </c>
      <c r="W107" s="76" t="str">
        <f>数据源表!M91</f>
        <v>*润滑油*抗磨液压油</v>
      </c>
      <c r="X107" s="76" t="str">
        <f>数据源表!N91</f>
        <v>46#</v>
      </c>
      <c r="Y107" s="76">
        <f>数据源表!O91</f>
        <v>0.34</v>
      </c>
      <c r="Z107" s="76" t="str">
        <f>数据源表!P91</f>
        <v>吨</v>
      </c>
      <c r="AA107" s="76">
        <f>数据源表!Q91</f>
        <v>13529.411764705899</v>
      </c>
      <c r="AB107" s="76">
        <f>数据源表!R91</f>
        <v>4600</v>
      </c>
      <c r="AC107" s="118">
        <f>数据源表!U91</f>
        <v>340</v>
      </c>
      <c r="AD107" s="118">
        <f>数据源表!T91</f>
        <v>170</v>
      </c>
      <c r="AE107" s="66" t="str">
        <f t="shared" ref="AE107:AE116" si="22">IF(AD107&lt;50,"指导价+Y4*30",IF(AD107="固体","     指导价","     指导价"))</f>
        <v xml:space="preserve">     指导价</v>
      </c>
      <c r="AF107" s="73" t="str">
        <f>数据源表!V91</f>
        <v>XOUT18070434</v>
      </c>
      <c r="AG107" s="119">
        <f>数据源表!W91</f>
        <v>43301</v>
      </c>
      <c r="AH107" s="73">
        <f>数据源表!X91</f>
        <v>0</v>
      </c>
      <c r="AI107" s="122"/>
      <c r="AJ107" s="124">
        <f>数据源表!Y91</f>
        <v>0.15999919304404001</v>
      </c>
      <c r="AK107" s="53" t="e">
        <f>VLOOKUP(V107,#REF!,12,0)</f>
        <v>#REF!</v>
      </c>
    </row>
    <row r="108" spans="1:37" s="53" customFormat="1" ht="12" customHeight="1">
      <c r="A108" s="76" t="str">
        <f>数据源表!A92</f>
        <v>郭波</v>
      </c>
      <c r="B108" s="75">
        <f>数据源表!B92</f>
        <v>43294</v>
      </c>
      <c r="C108" s="76" t="str">
        <f>数据源表!C92</f>
        <v>b279</v>
      </c>
      <c r="D108" s="76" t="str">
        <f>数据源表!D92</f>
        <v>东莞金特利</v>
      </c>
      <c r="E108" s="77">
        <f>数据源表!E92</f>
        <v>2600</v>
      </c>
      <c r="F108" s="76" t="str">
        <f>数据源表!F92</f>
        <v>未税</v>
      </c>
      <c r="G108" s="78">
        <f>数据源表!G92</f>
        <v>0</v>
      </c>
      <c r="H108" s="76">
        <f>数据源表!H92</f>
        <v>0</v>
      </c>
      <c r="I108" s="78">
        <v>43280</v>
      </c>
      <c r="J108" s="94">
        <f>数据源表!J92</f>
        <v>2600</v>
      </c>
      <c r="K108" s="94">
        <f t="shared" si="8"/>
        <v>2600</v>
      </c>
      <c r="L108" s="95">
        <f t="shared" si="17"/>
        <v>-14</v>
      </c>
      <c r="M108" s="96"/>
      <c r="N108" s="96" t="e">
        <f>VLOOKUP(C108,#REF!,5,0)</f>
        <v>#REF!</v>
      </c>
      <c r="O108" s="76">
        <f t="shared" si="18"/>
        <v>0.05</v>
      </c>
      <c r="P108" s="76">
        <f t="shared" si="19"/>
        <v>130</v>
      </c>
      <c r="Q108" s="76" t="e">
        <f>ROUND(VLOOKUP(V108,#REF!,7,0),2)</f>
        <v>#REF!</v>
      </c>
      <c r="R108" s="76" t="e">
        <f t="shared" si="20"/>
        <v>#REF!</v>
      </c>
      <c r="S108" s="94" t="e">
        <f t="shared" si="21"/>
        <v>#REF!</v>
      </c>
      <c r="T108" s="94"/>
      <c r="U108" s="94"/>
      <c r="V108" s="106" t="str">
        <f>数据源表!S92</f>
        <v>CSR55</v>
      </c>
      <c r="W108" s="76" t="str">
        <f>数据源表!M92</f>
        <v>铝合金加工液</v>
      </c>
      <c r="X108" s="76" t="str">
        <f>数据源表!N92</f>
        <v>ZM-3080</v>
      </c>
      <c r="Y108" s="76">
        <f>数据源表!O92</f>
        <v>1</v>
      </c>
      <c r="Z108" s="76">
        <f>数据源表!P92</f>
        <v>0</v>
      </c>
      <c r="AA108" s="76">
        <f>数据源表!Q92</f>
        <v>0</v>
      </c>
      <c r="AB108" s="76">
        <f>数据源表!R92</f>
        <v>0</v>
      </c>
      <c r="AC108" s="118">
        <f>数据源表!U92</f>
        <v>170</v>
      </c>
      <c r="AD108" s="118">
        <f>数据源表!T92</f>
        <v>170</v>
      </c>
      <c r="AE108" s="66" t="str">
        <f t="shared" si="22"/>
        <v xml:space="preserve">     指导价</v>
      </c>
      <c r="AF108" s="73" t="str">
        <f>数据源表!V92</f>
        <v>R18070009</v>
      </c>
      <c r="AG108" s="119">
        <f>数据源表!W92</f>
        <v>43294</v>
      </c>
      <c r="AH108" s="73">
        <f>数据源表!X92</f>
        <v>0</v>
      </c>
      <c r="AI108" s="122"/>
      <c r="AJ108" s="124">
        <f>数据源表!Y92</f>
        <v>0.15999957250798899</v>
      </c>
      <c r="AK108" s="53" t="e">
        <f>VLOOKUP(V108,#REF!,12,0)</f>
        <v>#REF!</v>
      </c>
    </row>
    <row r="109" spans="1:37" s="53" customFormat="1" ht="12" customHeight="1">
      <c r="A109" s="76" t="str">
        <f>数据源表!A93</f>
        <v>韩风云</v>
      </c>
      <c r="B109" s="75">
        <f>数据源表!B93</f>
        <v>43241</v>
      </c>
      <c r="C109" s="76" t="str">
        <f>数据源表!C93</f>
        <v>a0150</v>
      </c>
      <c r="D109" s="76" t="str">
        <f>数据源表!D93</f>
        <v>苏州金春永精密冲压件有限公司</v>
      </c>
      <c r="E109" s="77">
        <f>数据源表!E93</f>
        <v>14040</v>
      </c>
      <c r="F109" s="76" t="str">
        <f>数据源表!F93</f>
        <v>27754577</v>
      </c>
      <c r="G109" s="78">
        <f>数据源表!G93</f>
        <v>43331</v>
      </c>
      <c r="H109" s="76">
        <f>数据源表!H93</f>
        <v>90</v>
      </c>
      <c r="I109" s="78">
        <v>43280</v>
      </c>
      <c r="J109" s="94">
        <f>数据源表!J93</f>
        <v>14040</v>
      </c>
      <c r="K109" s="94">
        <f t="shared" si="8"/>
        <v>12103.45</v>
      </c>
      <c r="L109" s="95">
        <f t="shared" si="17"/>
        <v>39</v>
      </c>
      <c r="M109" s="96"/>
      <c r="N109" s="96" t="e">
        <f>VLOOKUP(C109,#REF!,5,0)</f>
        <v>#REF!</v>
      </c>
      <c r="O109" s="76">
        <f t="shared" si="18"/>
        <v>0.05</v>
      </c>
      <c r="P109" s="76">
        <f t="shared" si="19"/>
        <v>605.16999999999996</v>
      </c>
      <c r="Q109" s="76" t="e">
        <f>ROUND(VLOOKUP(V109,#REF!,7,0),2)</f>
        <v>#REF!</v>
      </c>
      <c r="R109" s="76" t="e">
        <f t="shared" si="20"/>
        <v>#REF!</v>
      </c>
      <c r="S109" s="94" t="e">
        <f t="shared" si="21"/>
        <v>#REF!</v>
      </c>
      <c r="T109" s="94"/>
      <c r="U109" s="94"/>
      <c r="V109" s="106" t="str">
        <f>数据源表!S93</f>
        <v>CYF06</v>
      </c>
      <c r="W109" s="76" t="str">
        <f>数据源表!M93</f>
        <v>*专项化学用品*矿物防锈剂</v>
      </c>
      <c r="X109" s="76" t="str">
        <f>数据源表!N93</f>
        <v>X-3630</v>
      </c>
      <c r="Y109" s="76">
        <f>数据源表!O93</f>
        <v>3</v>
      </c>
      <c r="Z109" s="76" t="str">
        <f>数据源表!P93</f>
        <v>桶</v>
      </c>
      <c r="AA109" s="76">
        <f>数据源表!Q93</f>
        <v>4680</v>
      </c>
      <c r="AB109" s="76">
        <f>数据源表!R93</f>
        <v>14040</v>
      </c>
      <c r="AC109" s="118">
        <f>数据源表!U93</f>
        <v>510</v>
      </c>
      <c r="AD109" s="118">
        <f>数据源表!T93</f>
        <v>170</v>
      </c>
      <c r="AE109" s="66" t="str">
        <f t="shared" si="22"/>
        <v xml:space="preserve">     指导价</v>
      </c>
      <c r="AF109" s="73" t="str">
        <f>数据源表!V93</f>
        <v>XOUT18050344</v>
      </c>
      <c r="AG109" s="119">
        <f>数据源表!W93</f>
        <v>43242</v>
      </c>
      <c r="AH109" s="73">
        <f>数据源表!X93</f>
        <v>0</v>
      </c>
      <c r="AI109" s="122"/>
      <c r="AJ109" s="124">
        <f>数据源表!Y93</f>
        <v>0.15999983475785801</v>
      </c>
      <c r="AK109" s="53" t="e">
        <f>VLOOKUP(V109,#REF!,12,0)</f>
        <v>#REF!</v>
      </c>
    </row>
    <row r="110" spans="1:37" s="53" customFormat="1" ht="12" customHeight="1">
      <c r="A110" s="76" t="str">
        <f>数据源表!A94</f>
        <v>韩风云</v>
      </c>
      <c r="B110" s="75">
        <f>数据源表!B94</f>
        <v>43280</v>
      </c>
      <c r="C110" s="76" t="str">
        <f>数据源表!C94</f>
        <v>a0364</v>
      </c>
      <c r="D110" s="76" t="str">
        <f>数据源表!D94</f>
        <v>太仓戴尔塔精密模具有限公司</v>
      </c>
      <c r="E110" s="77">
        <f>数据源表!E94</f>
        <v>436.24</v>
      </c>
      <c r="F110" s="76" t="str">
        <f>数据源表!F94</f>
        <v>16644177</v>
      </c>
      <c r="G110" s="78">
        <f>数据源表!G94</f>
        <v>43310</v>
      </c>
      <c r="H110" s="76">
        <f>数据源表!H94</f>
        <v>30</v>
      </c>
      <c r="I110" s="78">
        <v>43280</v>
      </c>
      <c r="J110" s="94">
        <f>数据源表!J94</f>
        <v>436.24</v>
      </c>
      <c r="K110" s="94">
        <f t="shared" si="8"/>
        <v>376.07</v>
      </c>
      <c r="L110" s="95">
        <f t="shared" si="17"/>
        <v>0</v>
      </c>
      <c r="M110" s="96"/>
      <c r="N110" s="96" t="e">
        <f>VLOOKUP(C110,#REF!,5,0)</f>
        <v>#REF!</v>
      </c>
      <c r="O110" s="76">
        <f t="shared" si="18"/>
        <v>0.05</v>
      </c>
      <c r="P110" s="76">
        <f t="shared" si="19"/>
        <v>18.8</v>
      </c>
      <c r="Q110" s="76" t="e">
        <f>ROUND(VLOOKUP(V110,#REF!,7,0),2)</f>
        <v>#REF!</v>
      </c>
      <c r="R110" s="76" t="e">
        <f t="shared" si="20"/>
        <v>#REF!</v>
      </c>
      <c r="S110" s="94" t="e">
        <f t="shared" si="21"/>
        <v>#REF!</v>
      </c>
      <c r="T110" s="94"/>
      <c r="U110" s="94"/>
      <c r="V110" s="106" t="str">
        <f>数据源表!S94</f>
        <v>CYF05</v>
      </c>
      <c r="W110" s="76" t="str">
        <f>数据源表!M94</f>
        <v>*专项化学用品*矿物防锈剂</v>
      </c>
      <c r="X110" s="76" t="str">
        <f>数据源表!N94</f>
        <v>X-36</v>
      </c>
      <c r="Y110" s="76">
        <f>数据源表!O94</f>
        <v>1</v>
      </c>
      <c r="Z110" s="76" t="str">
        <f>数据源表!P94</f>
        <v>桶</v>
      </c>
      <c r="AA110" s="76">
        <f>数据源表!Q94</f>
        <v>436.24</v>
      </c>
      <c r="AB110" s="76">
        <f>数据源表!R94</f>
        <v>436.24</v>
      </c>
      <c r="AC110" s="118">
        <f>数据源表!U94</f>
        <v>17</v>
      </c>
      <c r="AD110" s="118">
        <f>数据源表!T94</f>
        <v>17</v>
      </c>
      <c r="AE110" s="66" t="str">
        <f t="shared" si="22"/>
        <v>指导价+Y4*30</v>
      </c>
      <c r="AF110" s="73" t="str">
        <f>数据源表!V94</f>
        <v>XOUT18060572</v>
      </c>
      <c r="AG110" s="119">
        <f>数据源表!W94</f>
        <v>43280</v>
      </c>
      <c r="AH110" s="73">
        <f>数据源表!X94</f>
        <v>0</v>
      </c>
      <c r="AI110" s="122"/>
      <c r="AJ110" s="124">
        <f>数据源表!Y94</f>
        <v>0.159996809104688</v>
      </c>
      <c r="AK110" s="53" t="e">
        <f>VLOOKUP(V110,#REF!,12,0)</f>
        <v>#REF!</v>
      </c>
    </row>
    <row r="111" spans="1:37" s="53" customFormat="1" ht="12" customHeight="1">
      <c r="A111" s="76" t="str">
        <f>数据源表!A95</f>
        <v>韩风云</v>
      </c>
      <c r="B111" s="75">
        <f>数据源表!B95</f>
        <v>43103</v>
      </c>
      <c r="C111" s="76" t="str">
        <f>数据源表!C95</f>
        <v>a0439</v>
      </c>
      <c r="D111" s="76" t="str">
        <f>数据源表!D95</f>
        <v>苏州市吴中区甪直瑞弘翔精密五金厂</v>
      </c>
      <c r="E111" s="77">
        <f>数据源表!E95</f>
        <v>2400</v>
      </c>
      <c r="F111" s="76" t="str">
        <f>数据源表!F95</f>
        <v>09926978</v>
      </c>
      <c r="G111" s="78">
        <f>数据源表!G95</f>
        <v>43193</v>
      </c>
      <c r="H111" s="76">
        <f>数据源表!H95</f>
        <v>90</v>
      </c>
      <c r="I111" s="78">
        <v>43256</v>
      </c>
      <c r="J111" s="94">
        <f>数据源表!J95</f>
        <v>2400</v>
      </c>
      <c r="K111" s="94">
        <f t="shared" si="8"/>
        <v>2051.2800000000002</v>
      </c>
      <c r="L111" s="95">
        <f t="shared" si="17"/>
        <v>153</v>
      </c>
      <c r="M111" s="96"/>
      <c r="N111" s="96" t="e">
        <f>VLOOKUP(C111,#REF!,5,0)</f>
        <v>#REF!</v>
      </c>
      <c r="O111" s="76">
        <f t="shared" si="18"/>
        <v>0.01</v>
      </c>
      <c r="P111" s="76">
        <f t="shared" si="19"/>
        <v>20.51</v>
      </c>
      <c r="Q111" s="76" t="e">
        <f>ROUND(VLOOKUP(V111,#REF!,7,0),2)</f>
        <v>#REF!</v>
      </c>
      <c r="R111" s="76" t="e">
        <f t="shared" si="20"/>
        <v>#REF!</v>
      </c>
      <c r="S111" s="94" t="e">
        <f t="shared" si="21"/>
        <v>#REF!</v>
      </c>
      <c r="T111" s="94"/>
      <c r="U111" s="94"/>
      <c r="V111" s="106" t="str">
        <f>数据源表!S95</f>
        <v>CYQ10</v>
      </c>
      <c r="W111" s="76" t="str">
        <f>数据源表!M95</f>
        <v>*石油制品*极压切削油</v>
      </c>
      <c r="X111" s="76" t="str">
        <f>数据源表!N95</f>
        <v>CH-201</v>
      </c>
      <c r="Y111" s="76">
        <f>数据源表!O95</f>
        <v>1</v>
      </c>
      <c r="Z111" s="76" t="str">
        <f>数据源表!P95</f>
        <v>桶</v>
      </c>
      <c r="AA111" s="76">
        <f>数据源表!Q95</f>
        <v>2400</v>
      </c>
      <c r="AB111" s="76">
        <f>数据源表!R95</f>
        <v>2400</v>
      </c>
      <c r="AC111" s="118">
        <f>数据源表!U95</f>
        <v>170</v>
      </c>
      <c r="AD111" s="118">
        <f>数据源表!T95</f>
        <v>170</v>
      </c>
      <c r="AE111" s="66" t="str">
        <f t="shared" si="22"/>
        <v xml:space="preserve">     指导价</v>
      </c>
      <c r="AF111" s="73" t="str">
        <f>数据源表!V95</f>
        <v>XOUT18010046</v>
      </c>
      <c r="AG111" s="119">
        <f>数据源表!W95</f>
        <v>43104</v>
      </c>
      <c r="AH111" s="73">
        <f>数据源表!X95</f>
        <v>0</v>
      </c>
      <c r="AI111" s="122"/>
      <c r="AJ111" s="124">
        <f>数据源表!Y95</f>
        <v>0.17</v>
      </c>
      <c r="AK111" s="53" t="e">
        <f>VLOOKUP(V111,#REF!,12,0)</f>
        <v>#REF!</v>
      </c>
    </row>
    <row r="112" spans="1:37" s="53" customFormat="1" ht="12" customHeight="1">
      <c r="A112" s="76" t="str">
        <f>数据源表!A96</f>
        <v>韩风云</v>
      </c>
      <c r="B112" s="75">
        <f>数据源表!B96</f>
        <v>43194</v>
      </c>
      <c r="C112" s="76" t="str">
        <f>数据源表!C96</f>
        <v>a0439</v>
      </c>
      <c r="D112" s="76" t="str">
        <f>数据源表!D96</f>
        <v>苏州市吴中区甪直瑞弘翔精密五金厂</v>
      </c>
      <c r="E112" s="77">
        <f>数据源表!E96</f>
        <v>4800</v>
      </c>
      <c r="F112" s="76" t="str">
        <f>数据源表!F96</f>
        <v>15222410</v>
      </c>
      <c r="G112" s="78">
        <f>数据源表!G96</f>
        <v>43284</v>
      </c>
      <c r="H112" s="76">
        <f>数据源表!H96</f>
        <v>90</v>
      </c>
      <c r="I112" s="78">
        <v>43256</v>
      </c>
      <c r="J112" s="94">
        <f>数据源表!J96</f>
        <v>4800</v>
      </c>
      <c r="K112" s="94">
        <f t="shared" si="8"/>
        <v>4102.5600000000004</v>
      </c>
      <c r="L112" s="95">
        <f t="shared" si="17"/>
        <v>62</v>
      </c>
      <c r="M112" s="96"/>
      <c r="N112" s="96" t="e">
        <f>VLOOKUP(C112,#REF!,5,0)</f>
        <v>#REF!</v>
      </c>
      <c r="O112" s="76">
        <f t="shared" si="18"/>
        <v>0.04</v>
      </c>
      <c r="P112" s="76">
        <f t="shared" si="19"/>
        <v>164.1</v>
      </c>
      <c r="Q112" s="76" t="e">
        <f>ROUND(VLOOKUP(V112,#REF!,7,0),2)</f>
        <v>#REF!</v>
      </c>
      <c r="R112" s="76" t="e">
        <f t="shared" si="20"/>
        <v>#REF!</v>
      </c>
      <c r="S112" s="94" t="e">
        <f t="shared" si="21"/>
        <v>#REF!</v>
      </c>
      <c r="T112" s="94"/>
      <c r="U112" s="94"/>
      <c r="V112" s="106" t="str">
        <f>数据源表!S96</f>
        <v>CYQ19</v>
      </c>
      <c r="W112" s="76" t="str">
        <f>数据源表!M96</f>
        <v>*化学试剂助剂*不锈钢加工冷却剂</v>
      </c>
      <c r="X112" s="76" t="str">
        <f>数据源表!N96</f>
        <v>DH-30A</v>
      </c>
      <c r="Y112" s="76">
        <f>数据源表!O96</f>
        <v>2</v>
      </c>
      <c r="Z112" s="76" t="str">
        <f>数据源表!P96</f>
        <v>桶</v>
      </c>
      <c r="AA112" s="76">
        <f>数据源表!Q96</f>
        <v>2400</v>
      </c>
      <c r="AB112" s="76">
        <f>数据源表!R96</f>
        <v>4800</v>
      </c>
      <c r="AC112" s="118">
        <f>数据源表!U96</f>
        <v>340</v>
      </c>
      <c r="AD112" s="118">
        <f>数据源表!T96</f>
        <v>170</v>
      </c>
      <c r="AE112" s="66" t="str">
        <f t="shared" si="22"/>
        <v xml:space="preserve">     指导价</v>
      </c>
      <c r="AF112" s="73" t="str">
        <f>数据源表!V96</f>
        <v>XOUT18040081</v>
      </c>
      <c r="AG112" s="119">
        <f>数据源表!W96</f>
        <v>43198</v>
      </c>
      <c r="AH112" s="73">
        <f>数据源表!X96</f>
        <v>0</v>
      </c>
      <c r="AI112" s="122"/>
      <c r="AJ112" s="124">
        <f>数据源表!Y96</f>
        <v>0.17</v>
      </c>
      <c r="AK112" s="53" t="e">
        <f>VLOOKUP(V112,#REF!,12,0)</f>
        <v>#REF!</v>
      </c>
    </row>
    <row r="113" spans="1:37" s="53" customFormat="1" ht="12" customHeight="1">
      <c r="A113" s="76" t="str">
        <f>数据源表!A97</f>
        <v>韩风云</v>
      </c>
      <c r="B113" s="75">
        <f>数据源表!B97</f>
        <v>43283</v>
      </c>
      <c r="C113" s="76" t="str">
        <f>数据源表!C97</f>
        <v>a0509</v>
      </c>
      <c r="D113" s="76" t="str">
        <f>数据源表!D97</f>
        <v>苏州裕耀电机有限公司</v>
      </c>
      <c r="E113" s="77">
        <f>数据源表!E97</f>
        <v>1100</v>
      </c>
      <c r="F113" s="76" t="str">
        <f>数据源表!F97</f>
        <v>16644207</v>
      </c>
      <c r="G113" s="78">
        <f>数据源表!G97</f>
        <v>43283</v>
      </c>
      <c r="H113" s="76" t="str">
        <f>数据源表!H97</f>
        <v>开票现金</v>
      </c>
      <c r="I113" s="78">
        <v>43278</v>
      </c>
      <c r="J113" s="94">
        <f>数据源表!J97</f>
        <v>1100</v>
      </c>
      <c r="K113" s="94">
        <f t="shared" si="8"/>
        <v>948.28</v>
      </c>
      <c r="L113" s="95">
        <f t="shared" si="17"/>
        <v>-5</v>
      </c>
      <c r="M113" s="96"/>
      <c r="N113" s="96" t="e">
        <f>VLOOKUP(C113,#REF!,5,0)</f>
        <v>#REF!</v>
      </c>
      <c r="O113" s="76">
        <f t="shared" si="18"/>
        <v>0.05</v>
      </c>
      <c r="P113" s="76">
        <f t="shared" si="19"/>
        <v>47.41</v>
      </c>
      <c r="Q113" s="76" t="e">
        <f>ROUND(VLOOKUP(V113,#REF!,7,0),2)</f>
        <v>#REF!</v>
      </c>
      <c r="R113" s="76" t="e">
        <f t="shared" si="20"/>
        <v>#REF!</v>
      </c>
      <c r="S113" s="94" t="e">
        <f>ROUND(IF(F113="未税",J113-M113-R113,J113/(1+AJ113)-M113-R113),2)</f>
        <v>#REF!</v>
      </c>
      <c r="T113" s="94"/>
      <c r="U113" s="94"/>
      <c r="V113" s="106" t="str">
        <f>数据源表!S97</f>
        <v>CYF06</v>
      </c>
      <c r="W113" s="76" t="str">
        <f>数据源表!M97</f>
        <v>*专项化学用品*矿物油型防锈油</v>
      </c>
      <c r="X113" s="76" t="str">
        <f>数据源表!N97</f>
        <v>X-3630</v>
      </c>
      <c r="Y113" s="76">
        <f>数据源表!O97</f>
        <v>2</v>
      </c>
      <c r="Z113" s="76" t="str">
        <f>数据源表!P97</f>
        <v>桶</v>
      </c>
      <c r="AA113" s="76">
        <f>数据源表!Q97</f>
        <v>550</v>
      </c>
      <c r="AB113" s="76">
        <f>数据源表!R97</f>
        <v>1100</v>
      </c>
      <c r="AC113" s="118">
        <f>数据源表!U97</f>
        <v>34</v>
      </c>
      <c r="AD113" s="118">
        <f>数据源表!T97</f>
        <v>17</v>
      </c>
      <c r="AE113" s="66" t="str">
        <f t="shared" si="22"/>
        <v>指导价+Y4*30</v>
      </c>
      <c r="AF113" s="73" t="str">
        <f>数据源表!V97</f>
        <v>XOUT18070029</v>
      </c>
      <c r="AG113" s="119">
        <f>数据源表!W97</f>
        <v>43284</v>
      </c>
      <c r="AH113" s="73">
        <f>数据源表!X97</f>
        <v>0</v>
      </c>
      <c r="AI113" s="122"/>
      <c r="AJ113" s="124">
        <f>数据源表!Y97</f>
        <v>0.15999493820390601</v>
      </c>
      <c r="AK113" s="53" t="e">
        <f>VLOOKUP(V113,#REF!,12,0)</f>
        <v>#REF!</v>
      </c>
    </row>
    <row r="114" spans="1:37" s="53" customFormat="1" ht="12" customHeight="1">
      <c r="A114" s="76" t="str">
        <f>数据源表!A98</f>
        <v>韩风云</v>
      </c>
      <c r="B114" s="75">
        <f>数据源表!B98</f>
        <v>43242</v>
      </c>
      <c r="C114" s="76" t="str">
        <f>数据源表!C98</f>
        <v>a0649</v>
      </c>
      <c r="D114" s="76" t="str">
        <f>数据源表!D98</f>
        <v>常州金棵汽车配件有限公司</v>
      </c>
      <c r="E114" s="77">
        <f>数据源表!E98</f>
        <v>12692</v>
      </c>
      <c r="F114" s="76" t="str">
        <f>数据源表!F98</f>
        <v>55874556</v>
      </c>
      <c r="G114" s="78">
        <f>数据源表!G98</f>
        <v>43302</v>
      </c>
      <c r="H114" s="76">
        <f>数据源表!H98</f>
        <v>60</v>
      </c>
      <c r="I114" s="78">
        <v>43257</v>
      </c>
      <c r="J114" s="94">
        <f>数据源表!J98</f>
        <v>12692</v>
      </c>
      <c r="K114" s="94">
        <f t="shared" si="8"/>
        <v>10941.38</v>
      </c>
      <c r="L114" s="95">
        <f t="shared" si="17"/>
        <v>15</v>
      </c>
      <c r="M114" s="96"/>
      <c r="N114" s="96" t="e">
        <f>VLOOKUP(C114,#REF!,5,0)</f>
        <v>#REF!</v>
      </c>
      <c r="O114" s="76">
        <f t="shared" si="18"/>
        <v>0.05</v>
      </c>
      <c r="P114" s="76">
        <f t="shared" si="19"/>
        <v>547.07000000000005</v>
      </c>
      <c r="Q114" s="76" t="e">
        <f>ROUND(VLOOKUP(V114,#REF!,7,0),2)</f>
        <v>#REF!</v>
      </c>
      <c r="R114" s="76" t="e">
        <f t="shared" si="20"/>
        <v>#REF!</v>
      </c>
      <c r="S114" s="94" t="e">
        <f>ROUND(IF(F114="未税",J114-M114-R114,J114/1.17-M114-R114),2)</f>
        <v>#REF!</v>
      </c>
      <c r="T114" s="94"/>
      <c r="U114" s="94"/>
      <c r="V114" s="106" t="str">
        <f>数据源表!S98</f>
        <v>CSR24</v>
      </c>
      <c r="W114" s="76" t="str">
        <f>数据源表!M98</f>
        <v>*专项化学用品*铝合金加工液</v>
      </c>
      <c r="X114" s="76" t="str">
        <f>数据源表!N98</f>
        <v>ZM-3080</v>
      </c>
      <c r="Y114" s="76">
        <f>数据源表!O98</f>
        <v>4</v>
      </c>
      <c r="Z114" s="76" t="str">
        <f>数据源表!P98</f>
        <v>桶</v>
      </c>
      <c r="AA114" s="76">
        <f>数据源表!Q98</f>
        <v>3173</v>
      </c>
      <c r="AB114" s="76">
        <f>数据源表!R98</f>
        <v>12692</v>
      </c>
      <c r="AC114" s="118">
        <f>数据源表!U98</f>
        <v>680</v>
      </c>
      <c r="AD114" s="118">
        <f>数据源表!T98</f>
        <v>170</v>
      </c>
      <c r="AE114" s="66" t="str">
        <f t="shared" si="22"/>
        <v xml:space="preserve">     指导价</v>
      </c>
      <c r="AF114" s="73" t="str">
        <f>数据源表!V98</f>
        <v>XOUT18050316</v>
      </c>
      <c r="AG114" s="119">
        <f>数据源表!W98</f>
        <v>43241</v>
      </c>
      <c r="AH114" s="73">
        <f>数据源表!X98</f>
        <v>0</v>
      </c>
      <c r="AI114" s="122"/>
      <c r="AJ114" s="124">
        <f>数据源表!Y98</f>
        <v>0.15999992688308101</v>
      </c>
      <c r="AK114" s="53" t="e">
        <f>VLOOKUP(V114,#REF!,12,0)</f>
        <v>#REF!</v>
      </c>
    </row>
    <row r="115" spans="1:37" s="53" customFormat="1" ht="12" customHeight="1">
      <c r="A115" s="76" t="str">
        <f>数据源表!A99</f>
        <v>韩风云</v>
      </c>
      <c r="B115" s="75">
        <f>数据源表!B99</f>
        <v>43277</v>
      </c>
      <c r="C115" s="76" t="str">
        <f>数据源表!C99</f>
        <v>a0649</v>
      </c>
      <c r="D115" s="76" t="str">
        <f>数据源表!D99</f>
        <v>常州金棵汽车配件有限公司</v>
      </c>
      <c r="E115" s="77">
        <f>数据源表!E99</f>
        <v>12692</v>
      </c>
      <c r="F115" s="76" t="str">
        <f>数据源表!F99</f>
        <v>16644015</v>
      </c>
      <c r="G115" s="78">
        <f>数据源表!G99</f>
        <v>43337</v>
      </c>
      <c r="H115" s="76">
        <f>数据源表!H99</f>
        <v>60</v>
      </c>
      <c r="I115" s="78">
        <v>43279</v>
      </c>
      <c r="J115" s="94">
        <f>数据源表!J99</f>
        <v>12692</v>
      </c>
      <c r="K115" s="94">
        <f t="shared" si="8"/>
        <v>10941.38</v>
      </c>
      <c r="L115" s="95">
        <f t="shared" si="17"/>
        <v>2</v>
      </c>
      <c r="M115" s="96"/>
      <c r="N115" s="96" t="e">
        <f>VLOOKUP(C115,#REF!,5,0)</f>
        <v>#REF!</v>
      </c>
      <c r="O115" s="76">
        <f t="shared" si="18"/>
        <v>0.05</v>
      </c>
      <c r="P115" s="76">
        <f t="shared" si="19"/>
        <v>547.07000000000005</v>
      </c>
      <c r="Q115" s="76" t="e">
        <f>ROUND(VLOOKUP(V115,#REF!,7,0),2)</f>
        <v>#REF!</v>
      </c>
      <c r="R115" s="76" t="e">
        <f t="shared" si="20"/>
        <v>#REF!</v>
      </c>
      <c r="S115" s="94" t="e">
        <f>ROUND(IF(F115="未税",J115-M115-R115,J115/(1+AJ115)-M115-R115),2)</f>
        <v>#REF!</v>
      </c>
      <c r="T115" s="94"/>
      <c r="U115" s="94"/>
      <c r="V115" s="106" t="str">
        <f>数据源表!S99</f>
        <v>CSR24</v>
      </c>
      <c r="W115" s="76" t="str">
        <f>数据源表!M99</f>
        <v>*专项化学用品*铝合金加工液</v>
      </c>
      <c r="X115" s="76" t="str">
        <f>数据源表!N99</f>
        <v>ZM-3080</v>
      </c>
      <c r="Y115" s="76">
        <f>数据源表!O99</f>
        <v>4</v>
      </c>
      <c r="Z115" s="76" t="str">
        <f>数据源表!P99</f>
        <v>桶</v>
      </c>
      <c r="AA115" s="76">
        <f>数据源表!Q99</f>
        <v>3173</v>
      </c>
      <c r="AB115" s="76">
        <f>数据源表!R99</f>
        <v>12692</v>
      </c>
      <c r="AC115" s="118">
        <f>数据源表!U99</f>
        <v>680</v>
      </c>
      <c r="AD115" s="118">
        <f>数据源表!T99</f>
        <v>170</v>
      </c>
      <c r="AE115" s="66" t="str">
        <f t="shared" si="22"/>
        <v xml:space="preserve">     指导价</v>
      </c>
      <c r="AF115" s="73" t="str">
        <f>数据源表!V99</f>
        <v>XOUT18060465</v>
      </c>
      <c r="AG115" s="119">
        <f>数据源表!W99</f>
        <v>43277</v>
      </c>
      <c r="AH115" s="73">
        <f>数据源表!X99</f>
        <v>0</v>
      </c>
      <c r="AI115" s="122"/>
      <c r="AJ115" s="124">
        <f>数据源表!Y99</f>
        <v>0.15999992688308101</v>
      </c>
      <c r="AK115" s="53" t="e">
        <f>VLOOKUP(V115,#REF!,12,0)</f>
        <v>#REF!</v>
      </c>
    </row>
    <row r="116" spans="1:37" s="53" customFormat="1" ht="12" customHeight="1">
      <c r="A116" s="76" t="str">
        <f>数据源表!A100</f>
        <v>韩风云</v>
      </c>
      <c r="B116" s="75">
        <f>数据源表!B100</f>
        <v>43172</v>
      </c>
      <c r="C116" s="76" t="str">
        <f>数据源表!C100</f>
        <v>a0807</v>
      </c>
      <c r="D116" s="76" t="str">
        <f>数据源表!D100</f>
        <v>霍克复合材料（苏州）有限公司</v>
      </c>
      <c r="E116" s="77">
        <f>数据源表!E100</f>
        <v>5500</v>
      </c>
      <c r="F116" s="76" t="str">
        <f>数据源表!F100</f>
        <v>02839468</v>
      </c>
      <c r="G116" s="78">
        <f>数据源表!G100</f>
        <v>43272</v>
      </c>
      <c r="H116" s="76">
        <f>数据源表!H100</f>
        <v>100</v>
      </c>
      <c r="I116" s="78">
        <v>43279</v>
      </c>
      <c r="J116" s="94">
        <f>数据源表!J100</f>
        <v>5500</v>
      </c>
      <c r="K116" s="94">
        <f t="shared" si="8"/>
        <v>5500</v>
      </c>
      <c r="L116" s="95">
        <f t="shared" si="17"/>
        <v>107</v>
      </c>
      <c r="M116" s="96"/>
      <c r="N116" s="96" t="e">
        <f>VLOOKUP(C116,#REF!,5,0)</f>
        <v>#REF!</v>
      </c>
      <c r="O116" s="76">
        <f t="shared" si="18"/>
        <v>0.04</v>
      </c>
      <c r="P116" s="76">
        <f t="shared" si="19"/>
        <v>220</v>
      </c>
      <c r="Q116" s="76" t="e">
        <f>ROUND(VLOOKUP(V116,#REF!,7,0),2)</f>
        <v>#REF!</v>
      </c>
      <c r="R116" s="76" t="e">
        <f t="shared" si="20"/>
        <v>#REF!</v>
      </c>
      <c r="S116" s="94" t="e">
        <f>ROUND(IF(F116="未税",J116-M116-R116,J116/1.17-M116-R116),2)</f>
        <v>#REF!</v>
      </c>
      <c r="T116" s="94"/>
      <c r="U116" s="94"/>
      <c r="V116" s="106" t="str">
        <f>数据源表!S100</f>
        <v>CSB06</v>
      </c>
      <c r="W116" s="76" t="str">
        <f>数据源表!M100</f>
        <v>*专项化学用品*半合成切削液</v>
      </c>
      <c r="X116" s="76" t="str">
        <f>数据源表!N100</f>
        <v>LP-3030</v>
      </c>
      <c r="Y116" s="76">
        <f>数据源表!O100</f>
        <v>2</v>
      </c>
      <c r="Z116" s="76" t="str">
        <f>数据源表!P100</f>
        <v>桶</v>
      </c>
      <c r="AA116" s="76">
        <f>数据源表!Q100</f>
        <v>2750</v>
      </c>
      <c r="AB116" s="76">
        <f>数据源表!R100</f>
        <v>5500</v>
      </c>
      <c r="AC116" s="118">
        <f>数据源表!U100</f>
        <v>340</v>
      </c>
      <c r="AD116" s="118">
        <f>数据源表!T100</f>
        <v>170</v>
      </c>
      <c r="AE116" s="66" t="str">
        <f t="shared" si="22"/>
        <v xml:space="preserve">     指导价</v>
      </c>
      <c r="AF116" s="73" t="str">
        <f>数据源表!V100</f>
        <v>XOUT18030092</v>
      </c>
      <c r="AG116" s="119">
        <f>数据源表!W100</f>
        <v>43166</v>
      </c>
      <c r="AH116" s="73">
        <f>数据源表!X100</f>
        <v>0</v>
      </c>
      <c r="AI116" s="122"/>
      <c r="AJ116" s="124"/>
      <c r="AK116" s="53" t="e">
        <f>VLOOKUP(V116,#REF!,12,0)</f>
        <v>#REF!</v>
      </c>
    </row>
    <row r="117" spans="1:37" s="183" customFormat="1" ht="12" customHeight="1">
      <c r="A117" s="209" t="s">
        <v>354</v>
      </c>
      <c r="B117" s="210">
        <v>43137</v>
      </c>
      <c r="C117" s="209" t="s">
        <v>61</v>
      </c>
      <c r="D117" s="209" t="s">
        <v>62</v>
      </c>
      <c r="E117" s="211"/>
      <c r="F117" s="209" t="s">
        <v>6946</v>
      </c>
      <c r="G117" s="212">
        <v>43257</v>
      </c>
      <c r="H117" s="209">
        <v>120</v>
      </c>
      <c r="I117" s="212">
        <v>43255</v>
      </c>
      <c r="J117" s="213">
        <v>14200</v>
      </c>
      <c r="K117" s="94">
        <f t="shared" si="8"/>
        <v>12136.75</v>
      </c>
      <c r="L117" s="214">
        <v>118</v>
      </c>
      <c r="M117" s="215"/>
      <c r="N117" s="215" t="s">
        <v>6947</v>
      </c>
      <c r="O117" s="209">
        <f t="shared" ref="O117:O132" si="23">ROUND(0.006*0.2,5)</f>
        <v>1.1999999999999999E-3</v>
      </c>
      <c r="P117" s="209">
        <f t="shared" ref="P117:P132" si="24">ROUND(O117*K117,2)</f>
        <v>14.56</v>
      </c>
      <c r="Q117" s="209">
        <v>17.18</v>
      </c>
      <c r="R117" s="209"/>
      <c r="S117" s="213"/>
      <c r="T117" s="213"/>
      <c r="U117" s="213"/>
      <c r="V117" s="216" t="s">
        <v>922</v>
      </c>
      <c r="W117" s="209" t="s">
        <v>931</v>
      </c>
      <c r="X117" s="209" t="s">
        <v>385</v>
      </c>
      <c r="Y117" s="209">
        <v>1000</v>
      </c>
      <c r="Z117" s="209" t="s">
        <v>239</v>
      </c>
      <c r="AA117" s="209">
        <v>14.2</v>
      </c>
      <c r="AB117" s="209">
        <v>14200</v>
      </c>
      <c r="AC117" s="217">
        <v>1000</v>
      </c>
      <c r="AD117" s="217">
        <v>1000</v>
      </c>
      <c r="AE117" s="218" t="s">
        <v>6948</v>
      </c>
      <c r="AF117" s="219" t="s">
        <v>6949</v>
      </c>
      <c r="AG117" s="220">
        <v>43094</v>
      </c>
      <c r="AH117" s="209" t="s">
        <v>31</v>
      </c>
      <c r="AI117" s="221"/>
      <c r="AJ117" s="222">
        <v>0.17</v>
      </c>
      <c r="AK117" s="183" t="s">
        <v>6667</v>
      </c>
    </row>
    <row r="118" spans="1:37" s="183" customFormat="1" ht="12" customHeight="1">
      <c r="A118" s="209" t="s">
        <v>354</v>
      </c>
      <c r="B118" s="210">
        <v>43137</v>
      </c>
      <c r="C118" s="209" t="s">
        <v>61</v>
      </c>
      <c r="D118" s="209" t="s">
        <v>62</v>
      </c>
      <c r="E118" s="211"/>
      <c r="F118" s="209" t="s">
        <v>6946</v>
      </c>
      <c r="G118" s="212">
        <v>43257</v>
      </c>
      <c r="H118" s="209">
        <v>120</v>
      </c>
      <c r="I118" s="212">
        <v>43255</v>
      </c>
      <c r="J118" s="213">
        <v>56800</v>
      </c>
      <c r="K118" s="94">
        <f t="shared" si="8"/>
        <v>48547.01</v>
      </c>
      <c r="L118" s="214">
        <v>118</v>
      </c>
      <c r="M118" s="215"/>
      <c r="N118" s="215" t="s">
        <v>6947</v>
      </c>
      <c r="O118" s="209">
        <f t="shared" si="23"/>
        <v>1.1999999999999999E-3</v>
      </c>
      <c r="P118" s="209">
        <f t="shared" si="24"/>
        <v>58.26</v>
      </c>
      <c r="Q118" s="209">
        <v>17.18</v>
      </c>
      <c r="R118" s="209"/>
      <c r="S118" s="213"/>
      <c r="T118" s="213"/>
      <c r="U118" s="213"/>
      <c r="V118" s="216" t="s">
        <v>922</v>
      </c>
      <c r="W118" s="209" t="s">
        <v>931</v>
      </c>
      <c r="X118" s="209" t="s">
        <v>385</v>
      </c>
      <c r="Y118" s="209">
        <v>4000</v>
      </c>
      <c r="Z118" s="209" t="s">
        <v>239</v>
      </c>
      <c r="AA118" s="209">
        <v>14.2</v>
      </c>
      <c r="AB118" s="209">
        <v>56800</v>
      </c>
      <c r="AC118" s="217">
        <v>4000</v>
      </c>
      <c r="AD118" s="217">
        <v>1000</v>
      </c>
      <c r="AE118" s="218" t="s">
        <v>6948</v>
      </c>
      <c r="AF118" s="219" t="s">
        <v>6949</v>
      </c>
      <c r="AG118" s="220">
        <v>43094</v>
      </c>
      <c r="AH118" s="209" t="s">
        <v>31</v>
      </c>
      <c r="AI118" s="221"/>
      <c r="AJ118" s="222">
        <v>0.17</v>
      </c>
      <c r="AK118" s="183" t="s">
        <v>6667</v>
      </c>
    </row>
    <row r="119" spans="1:37" s="183" customFormat="1" ht="12" customHeight="1">
      <c r="A119" s="209" t="s">
        <v>354</v>
      </c>
      <c r="B119" s="210">
        <v>43137</v>
      </c>
      <c r="C119" s="209" t="s">
        <v>61</v>
      </c>
      <c r="D119" s="209" t="s">
        <v>62</v>
      </c>
      <c r="E119" s="211"/>
      <c r="F119" s="209" t="s">
        <v>6950</v>
      </c>
      <c r="G119" s="212">
        <v>43257</v>
      </c>
      <c r="H119" s="209">
        <v>120</v>
      </c>
      <c r="I119" s="212">
        <v>43255</v>
      </c>
      <c r="J119" s="213">
        <v>71000</v>
      </c>
      <c r="K119" s="94">
        <f t="shared" si="8"/>
        <v>60683.76</v>
      </c>
      <c r="L119" s="214">
        <v>118</v>
      </c>
      <c r="M119" s="215"/>
      <c r="N119" s="215" t="s">
        <v>6947</v>
      </c>
      <c r="O119" s="209">
        <f t="shared" si="23"/>
        <v>1.1999999999999999E-3</v>
      </c>
      <c r="P119" s="209">
        <f t="shared" si="24"/>
        <v>72.819999999999993</v>
      </c>
      <c r="Q119" s="209">
        <v>17.18</v>
      </c>
      <c r="R119" s="209"/>
      <c r="S119" s="213"/>
      <c r="T119" s="213"/>
      <c r="U119" s="213"/>
      <c r="V119" s="216" t="s">
        <v>922</v>
      </c>
      <c r="W119" s="209" t="s">
        <v>931</v>
      </c>
      <c r="X119" s="209" t="s">
        <v>385</v>
      </c>
      <c r="Y119" s="209">
        <v>5000</v>
      </c>
      <c r="Z119" s="209" t="s">
        <v>239</v>
      </c>
      <c r="AA119" s="209">
        <v>14.2</v>
      </c>
      <c r="AB119" s="209">
        <v>71000</v>
      </c>
      <c r="AC119" s="217">
        <v>5000</v>
      </c>
      <c r="AD119" s="217">
        <v>1000</v>
      </c>
      <c r="AE119" s="218" t="s">
        <v>6948</v>
      </c>
      <c r="AF119" s="219" t="s">
        <v>6951</v>
      </c>
      <c r="AG119" s="220">
        <v>43094</v>
      </c>
      <c r="AH119" s="209" t="s">
        <v>31</v>
      </c>
      <c r="AI119" s="221"/>
      <c r="AJ119" s="222">
        <v>0.17</v>
      </c>
      <c r="AK119" s="183" t="s">
        <v>6667</v>
      </c>
    </row>
    <row r="120" spans="1:37" s="183" customFormat="1" ht="12" customHeight="1">
      <c r="A120" s="209" t="s">
        <v>354</v>
      </c>
      <c r="B120" s="210">
        <v>43137</v>
      </c>
      <c r="C120" s="209" t="s">
        <v>61</v>
      </c>
      <c r="D120" s="209" t="s">
        <v>62</v>
      </c>
      <c r="E120" s="211"/>
      <c r="F120" s="209" t="s">
        <v>6952</v>
      </c>
      <c r="G120" s="212">
        <v>43257</v>
      </c>
      <c r="H120" s="209">
        <v>120</v>
      </c>
      <c r="I120" s="212">
        <v>43255</v>
      </c>
      <c r="J120" s="213">
        <v>113600</v>
      </c>
      <c r="K120" s="94">
        <f t="shared" si="8"/>
        <v>97094.02</v>
      </c>
      <c r="L120" s="214">
        <v>118</v>
      </c>
      <c r="M120" s="215"/>
      <c r="N120" s="215" t="s">
        <v>6947</v>
      </c>
      <c r="O120" s="209">
        <f t="shared" si="23"/>
        <v>1.1999999999999999E-3</v>
      </c>
      <c r="P120" s="209">
        <f t="shared" si="24"/>
        <v>116.51</v>
      </c>
      <c r="Q120" s="209">
        <v>17.18</v>
      </c>
      <c r="R120" s="209"/>
      <c r="S120" s="213"/>
      <c r="T120" s="213"/>
      <c r="U120" s="213"/>
      <c r="V120" s="216" t="s">
        <v>922</v>
      </c>
      <c r="W120" s="209" t="s">
        <v>931</v>
      </c>
      <c r="X120" s="209" t="s">
        <v>385</v>
      </c>
      <c r="Y120" s="209">
        <v>8000</v>
      </c>
      <c r="Z120" s="209" t="s">
        <v>239</v>
      </c>
      <c r="AA120" s="209">
        <v>14.2</v>
      </c>
      <c r="AB120" s="209">
        <v>113600</v>
      </c>
      <c r="AC120" s="217">
        <v>8000</v>
      </c>
      <c r="AD120" s="217">
        <v>1000</v>
      </c>
      <c r="AE120" s="218" t="s">
        <v>6948</v>
      </c>
      <c r="AF120" s="219" t="s">
        <v>6953</v>
      </c>
      <c r="AG120" s="220">
        <v>43095</v>
      </c>
      <c r="AH120" s="209" t="s">
        <v>31</v>
      </c>
      <c r="AI120" s="221"/>
      <c r="AJ120" s="222">
        <v>0.17</v>
      </c>
      <c r="AK120" s="183" t="s">
        <v>6667</v>
      </c>
    </row>
    <row r="121" spans="1:37" s="183" customFormat="1" ht="12" customHeight="1">
      <c r="A121" s="209" t="s">
        <v>354</v>
      </c>
      <c r="B121" s="210">
        <v>43137</v>
      </c>
      <c r="C121" s="209" t="s">
        <v>61</v>
      </c>
      <c r="D121" s="209" t="s">
        <v>62</v>
      </c>
      <c r="E121" s="211"/>
      <c r="F121" s="209" t="s">
        <v>6954</v>
      </c>
      <c r="G121" s="212">
        <v>43257</v>
      </c>
      <c r="H121" s="209">
        <v>120</v>
      </c>
      <c r="I121" s="212">
        <v>43255</v>
      </c>
      <c r="J121" s="213">
        <v>28400</v>
      </c>
      <c r="K121" s="94">
        <f t="shared" si="8"/>
        <v>24273.5</v>
      </c>
      <c r="L121" s="214">
        <v>118</v>
      </c>
      <c r="M121" s="215"/>
      <c r="N121" s="215" t="s">
        <v>6947</v>
      </c>
      <c r="O121" s="209">
        <f t="shared" si="23"/>
        <v>1.1999999999999999E-3</v>
      </c>
      <c r="P121" s="209">
        <f t="shared" si="24"/>
        <v>29.13</v>
      </c>
      <c r="Q121" s="209">
        <v>17.18</v>
      </c>
      <c r="R121" s="209"/>
      <c r="S121" s="213"/>
      <c r="T121" s="213"/>
      <c r="U121" s="213"/>
      <c r="V121" s="216" t="s">
        <v>922</v>
      </c>
      <c r="W121" s="209" t="s">
        <v>931</v>
      </c>
      <c r="X121" s="209" t="s">
        <v>385</v>
      </c>
      <c r="Y121" s="209">
        <v>2000</v>
      </c>
      <c r="Z121" s="209" t="s">
        <v>239</v>
      </c>
      <c r="AA121" s="209">
        <v>14.2</v>
      </c>
      <c r="AB121" s="209">
        <v>28400</v>
      </c>
      <c r="AC121" s="217">
        <v>2000</v>
      </c>
      <c r="AD121" s="217">
        <v>1000</v>
      </c>
      <c r="AE121" s="218" t="s">
        <v>6948</v>
      </c>
      <c r="AF121" s="219" t="s">
        <v>6953</v>
      </c>
      <c r="AG121" s="220">
        <v>43095</v>
      </c>
      <c r="AH121" s="209" t="s">
        <v>31</v>
      </c>
      <c r="AI121" s="221"/>
      <c r="AJ121" s="222">
        <v>0.17</v>
      </c>
      <c r="AK121" s="183" t="s">
        <v>6667</v>
      </c>
    </row>
    <row r="122" spans="1:37" s="183" customFormat="1" ht="12" customHeight="1">
      <c r="A122" s="209" t="s">
        <v>354</v>
      </c>
      <c r="B122" s="210">
        <v>43134</v>
      </c>
      <c r="C122" s="209" t="s">
        <v>63</v>
      </c>
      <c r="D122" s="209" t="s">
        <v>64</v>
      </c>
      <c r="E122" s="211"/>
      <c r="F122" s="209" t="s">
        <v>6955</v>
      </c>
      <c r="G122" s="212">
        <v>43254</v>
      </c>
      <c r="H122" s="209">
        <v>120</v>
      </c>
      <c r="I122" s="212">
        <v>43255</v>
      </c>
      <c r="J122" s="213">
        <v>2720</v>
      </c>
      <c r="K122" s="94">
        <f t="shared" si="8"/>
        <v>2324.79</v>
      </c>
      <c r="L122" s="214">
        <v>121</v>
      </c>
      <c r="M122" s="215"/>
      <c r="N122" s="215" t="s">
        <v>6947</v>
      </c>
      <c r="O122" s="209">
        <f t="shared" si="23"/>
        <v>1.1999999999999999E-3</v>
      </c>
      <c r="P122" s="209">
        <f t="shared" si="24"/>
        <v>2.79</v>
      </c>
      <c r="Q122" s="209">
        <v>16.09</v>
      </c>
      <c r="R122" s="209"/>
      <c r="S122" s="213"/>
      <c r="T122" s="213"/>
      <c r="U122" s="213"/>
      <c r="V122" s="216" t="s">
        <v>1495</v>
      </c>
      <c r="W122" s="209" t="s">
        <v>6956</v>
      </c>
      <c r="X122" s="209" t="s">
        <v>1494</v>
      </c>
      <c r="Y122" s="209">
        <v>170</v>
      </c>
      <c r="Z122" s="209" t="s">
        <v>239</v>
      </c>
      <c r="AA122" s="209">
        <v>16</v>
      </c>
      <c r="AB122" s="209">
        <v>2720</v>
      </c>
      <c r="AC122" s="217">
        <v>170</v>
      </c>
      <c r="AD122" s="217">
        <v>170</v>
      </c>
      <c r="AE122" s="218" t="s">
        <v>6948</v>
      </c>
      <c r="AF122" s="219" t="s">
        <v>6957</v>
      </c>
      <c r="AG122" s="220">
        <v>43087</v>
      </c>
      <c r="AH122" s="209" t="s">
        <v>31</v>
      </c>
      <c r="AI122" s="221"/>
      <c r="AJ122" s="222">
        <v>0.17</v>
      </c>
      <c r="AK122" s="183">
        <v>0</v>
      </c>
    </row>
    <row r="123" spans="1:37" s="183" customFormat="1" ht="12" customHeight="1">
      <c r="A123" s="209" t="s">
        <v>354</v>
      </c>
      <c r="B123" s="210">
        <v>43134</v>
      </c>
      <c r="C123" s="209" t="s">
        <v>63</v>
      </c>
      <c r="D123" s="209" t="s">
        <v>64</v>
      </c>
      <c r="E123" s="211"/>
      <c r="F123" s="209" t="s">
        <v>6955</v>
      </c>
      <c r="G123" s="212">
        <v>43254</v>
      </c>
      <c r="H123" s="209">
        <v>120</v>
      </c>
      <c r="I123" s="212">
        <v>43255</v>
      </c>
      <c r="J123" s="213">
        <v>8160</v>
      </c>
      <c r="K123" s="94">
        <f t="shared" si="8"/>
        <v>6974.36</v>
      </c>
      <c r="L123" s="214">
        <v>121</v>
      </c>
      <c r="M123" s="215"/>
      <c r="N123" s="215" t="s">
        <v>6947</v>
      </c>
      <c r="O123" s="209">
        <f t="shared" si="23"/>
        <v>1.1999999999999999E-3</v>
      </c>
      <c r="P123" s="209">
        <f t="shared" si="24"/>
        <v>8.3699999999999992</v>
      </c>
      <c r="Q123" s="209">
        <v>16.09</v>
      </c>
      <c r="R123" s="209"/>
      <c r="S123" s="213"/>
      <c r="T123" s="213"/>
      <c r="U123" s="213"/>
      <c r="V123" s="216" t="s">
        <v>1495</v>
      </c>
      <c r="W123" s="209" t="s">
        <v>6956</v>
      </c>
      <c r="X123" s="209" t="s">
        <v>1494</v>
      </c>
      <c r="Y123" s="209">
        <v>510</v>
      </c>
      <c r="Z123" s="209" t="s">
        <v>239</v>
      </c>
      <c r="AA123" s="209">
        <v>16</v>
      </c>
      <c r="AB123" s="209">
        <v>8160</v>
      </c>
      <c r="AC123" s="217">
        <v>510</v>
      </c>
      <c r="AD123" s="217">
        <v>170</v>
      </c>
      <c r="AE123" s="218" t="s">
        <v>6948</v>
      </c>
      <c r="AF123" s="219" t="s">
        <v>6958</v>
      </c>
      <c r="AG123" s="220">
        <v>43096</v>
      </c>
      <c r="AH123" s="209" t="s">
        <v>31</v>
      </c>
      <c r="AI123" s="221"/>
      <c r="AJ123" s="222">
        <v>0.17</v>
      </c>
      <c r="AK123" s="183">
        <v>0</v>
      </c>
    </row>
    <row r="124" spans="1:37" s="183" customFormat="1" ht="12" customHeight="1">
      <c r="A124" s="209" t="s">
        <v>354</v>
      </c>
      <c r="B124" s="210">
        <v>43134</v>
      </c>
      <c r="C124" s="209" t="s">
        <v>69</v>
      </c>
      <c r="D124" s="209" t="s">
        <v>70</v>
      </c>
      <c r="E124" s="211"/>
      <c r="F124" s="209" t="s">
        <v>6959</v>
      </c>
      <c r="G124" s="212">
        <v>43254</v>
      </c>
      <c r="H124" s="209">
        <v>120</v>
      </c>
      <c r="I124" s="212">
        <v>43255</v>
      </c>
      <c r="J124" s="213">
        <v>113600</v>
      </c>
      <c r="K124" s="94">
        <f t="shared" si="8"/>
        <v>97094.02</v>
      </c>
      <c r="L124" s="214">
        <v>121</v>
      </c>
      <c r="M124" s="215"/>
      <c r="N124" s="215" t="s">
        <v>6947</v>
      </c>
      <c r="O124" s="209">
        <f t="shared" si="23"/>
        <v>1.1999999999999999E-3</v>
      </c>
      <c r="P124" s="209">
        <f t="shared" si="24"/>
        <v>116.51</v>
      </c>
      <c r="Q124" s="209">
        <v>17.18</v>
      </c>
      <c r="R124" s="209"/>
      <c r="S124" s="213"/>
      <c r="T124" s="213"/>
      <c r="U124" s="213"/>
      <c r="V124" s="216" t="s">
        <v>922</v>
      </c>
      <c r="W124" s="209" t="s">
        <v>931</v>
      </c>
      <c r="X124" s="209" t="s">
        <v>385</v>
      </c>
      <c r="Y124" s="209">
        <v>8000</v>
      </c>
      <c r="Z124" s="209" t="s">
        <v>239</v>
      </c>
      <c r="AA124" s="209">
        <v>14.2</v>
      </c>
      <c r="AB124" s="209">
        <v>113600</v>
      </c>
      <c r="AC124" s="217">
        <v>8000</v>
      </c>
      <c r="AD124" s="217">
        <v>1000</v>
      </c>
      <c r="AE124" s="218" t="s">
        <v>6948</v>
      </c>
      <c r="AF124" s="219" t="s">
        <v>6960</v>
      </c>
      <c r="AG124" s="220">
        <v>43097</v>
      </c>
      <c r="AH124" s="209" t="s">
        <v>31</v>
      </c>
      <c r="AI124" s="221"/>
      <c r="AJ124" s="222">
        <v>0.17</v>
      </c>
      <c r="AK124" s="183" t="s">
        <v>6667</v>
      </c>
    </row>
    <row r="125" spans="1:37" s="183" customFormat="1" ht="12" customHeight="1">
      <c r="A125" s="209" t="s">
        <v>354</v>
      </c>
      <c r="B125" s="210">
        <v>43134</v>
      </c>
      <c r="C125" s="209" t="s">
        <v>69</v>
      </c>
      <c r="D125" s="209" t="s">
        <v>70</v>
      </c>
      <c r="E125" s="211"/>
      <c r="F125" s="209" t="s">
        <v>6961</v>
      </c>
      <c r="G125" s="212">
        <v>43254</v>
      </c>
      <c r="H125" s="209">
        <v>120</v>
      </c>
      <c r="I125" s="212">
        <v>43255</v>
      </c>
      <c r="J125" s="213">
        <v>28400</v>
      </c>
      <c r="K125" s="94">
        <f t="shared" si="8"/>
        <v>24273.5</v>
      </c>
      <c r="L125" s="214">
        <v>121</v>
      </c>
      <c r="M125" s="215"/>
      <c r="N125" s="215" t="s">
        <v>6947</v>
      </c>
      <c r="O125" s="209">
        <f t="shared" si="23"/>
        <v>1.1999999999999999E-3</v>
      </c>
      <c r="P125" s="209">
        <f t="shared" si="24"/>
        <v>29.13</v>
      </c>
      <c r="Q125" s="209">
        <v>17.18</v>
      </c>
      <c r="R125" s="209"/>
      <c r="S125" s="213"/>
      <c r="T125" s="213"/>
      <c r="U125" s="213"/>
      <c r="V125" s="216" t="s">
        <v>922</v>
      </c>
      <c r="W125" s="209" t="s">
        <v>931</v>
      </c>
      <c r="X125" s="209" t="s">
        <v>385</v>
      </c>
      <c r="Y125" s="209">
        <v>2000</v>
      </c>
      <c r="Z125" s="209" t="s">
        <v>239</v>
      </c>
      <c r="AA125" s="209">
        <v>14.2</v>
      </c>
      <c r="AB125" s="209">
        <v>28400</v>
      </c>
      <c r="AC125" s="217">
        <v>2000</v>
      </c>
      <c r="AD125" s="217">
        <v>1000</v>
      </c>
      <c r="AE125" s="218" t="s">
        <v>6948</v>
      </c>
      <c r="AF125" s="219" t="s">
        <v>6960</v>
      </c>
      <c r="AG125" s="220">
        <v>43097</v>
      </c>
      <c r="AH125" s="209" t="s">
        <v>31</v>
      </c>
      <c r="AI125" s="221"/>
      <c r="AJ125" s="222">
        <v>0.17</v>
      </c>
      <c r="AK125" s="183" t="s">
        <v>6667</v>
      </c>
    </row>
    <row r="126" spans="1:37" s="183" customFormat="1" ht="12" customHeight="1">
      <c r="A126" s="209" t="s">
        <v>354</v>
      </c>
      <c r="B126" s="210">
        <v>43137</v>
      </c>
      <c r="C126" s="209" t="s">
        <v>71</v>
      </c>
      <c r="D126" s="209" t="s">
        <v>72</v>
      </c>
      <c r="E126" s="211"/>
      <c r="F126" s="209" t="s">
        <v>6962</v>
      </c>
      <c r="G126" s="212">
        <v>43257</v>
      </c>
      <c r="H126" s="209">
        <v>120</v>
      </c>
      <c r="I126" s="212">
        <v>43255</v>
      </c>
      <c r="J126" s="213">
        <v>56800</v>
      </c>
      <c r="K126" s="94">
        <f t="shared" si="8"/>
        <v>48547.01</v>
      </c>
      <c r="L126" s="214">
        <v>118</v>
      </c>
      <c r="M126" s="215"/>
      <c r="N126" s="215" t="s">
        <v>6947</v>
      </c>
      <c r="O126" s="209">
        <f t="shared" si="23"/>
        <v>1.1999999999999999E-3</v>
      </c>
      <c r="P126" s="209">
        <f t="shared" si="24"/>
        <v>58.26</v>
      </c>
      <c r="Q126" s="209">
        <v>17.18</v>
      </c>
      <c r="R126" s="209"/>
      <c r="S126" s="213"/>
      <c r="T126" s="213"/>
      <c r="U126" s="213"/>
      <c r="V126" s="216" t="s">
        <v>922</v>
      </c>
      <c r="W126" s="209" t="s">
        <v>931</v>
      </c>
      <c r="X126" s="209" t="s">
        <v>385</v>
      </c>
      <c r="Y126" s="209">
        <v>4000</v>
      </c>
      <c r="Z126" s="209" t="s">
        <v>239</v>
      </c>
      <c r="AA126" s="209">
        <v>14.2</v>
      </c>
      <c r="AB126" s="209">
        <v>56800</v>
      </c>
      <c r="AC126" s="217">
        <v>4000</v>
      </c>
      <c r="AD126" s="217">
        <v>1000</v>
      </c>
      <c r="AE126" s="218" t="s">
        <v>6948</v>
      </c>
      <c r="AF126" s="219" t="s">
        <v>6963</v>
      </c>
      <c r="AG126" s="220">
        <v>43088</v>
      </c>
      <c r="AH126" s="209" t="s">
        <v>31</v>
      </c>
      <c r="AI126" s="221"/>
      <c r="AJ126" s="222">
        <v>0.17</v>
      </c>
      <c r="AK126" s="183" t="s">
        <v>6667</v>
      </c>
    </row>
    <row r="127" spans="1:37" s="183" customFormat="1" ht="12" customHeight="1">
      <c r="A127" s="209" t="s">
        <v>354</v>
      </c>
      <c r="B127" s="210">
        <v>43137</v>
      </c>
      <c r="C127" s="209" t="s">
        <v>71</v>
      </c>
      <c r="D127" s="209" t="s">
        <v>72</v>
      </c>
      <c r="E127" s="211"/>
      <c r="F127" s="209" t="s">
        <v>6962</v>
      </c>
      <c r="G127" s="212">
        <v>43257</v>
      </c>
      <c r="H127" s="209">
        <v>120</v>
      </c>
      <c r="I127" s="212">
        <v>43255</v>
      </c>
      <c r="J127" s="213">
        <v>28400</v>
      </c>
      <c r="K127" s="94">
        <f t="shared" si="8"/>
        <v>24273.5</v>
      </c>
      <c r="L127" s="214">
        <v>118</v>
      </c>
      <c r="M127" s="215"/>
      <c r="N127" s="215" t="s">
        <v>6947</v>
      </c>
      <c r="O127" s="209">
        <f t="shared" si="23"/>
        <v>1.1999999999999999E-3</v>
      </c>
      <c r="P127" s="209">
        <f t="shared" si="24"/>
        <v>29.13</v>
      </c>
      <c r="Q127" s="209">
        <v>17.18</v>
      </c>
      <c r="R127" s="209"/>
      <c r="S127" s="213"/>
      <c r="T127" s="213"/>
      <c r="U127" s="213"/>
      <c r="V127" s="216" t="s">
        <v>922</v>
      </c>
      <c r="W127" s="209" t="s">
        <v>931</v>
      </c>
      <c r="X127" s="209" t="s">
        <v>385</v>
      </c>
      <c r="Y127" s="209">
        <v>2000</v>
      </c>
      <c r="Z127" s="209" t="s">
        <v>239</v>
      </c>
      <c r="AA127" s="209">
        <v>14.2</v>
      </c>
      <c r="AB127" s="209">
        <v>28400</v>
      </c>
      <c r="AC127" s="217">
        <v>2000</v>
      </c>
      <c r="AD127" s="217">
        <v>1000</v>
      </c>
      <c r="AE127" s="218" t="s">
        <v>6948</v>
      </c>
      <c r="AF127" s="219" t="s">
        <v>6964</v>
      </c>
      <c r="AG127" s="220">
        <v>43092</v>
      </c>
      <c r="AH127" s="209" t="s">
        <v>31</v>
      </c>
      <c r="AI127" s="221"/>
      <c r="AJ127" s="222">
        <v>0.17</v>
      </c>
      <c r="AK127" s="183" t="s">
        <v>6667</v>
      </c>
    </row>
    <row r="128" spans="1:37" s="183" customFormat="1" ht="12" customHeight="1">
      <c r="A128" s="209" t="s">
        <v>354</v>
      </c>
      <c r="B128" s="210">
        <v>43137</v>
      </c>
      <c r="C128" s="209" t="s">
        <v>71</v>
      </c>
      <c r="D128" s="209" t="s">
        <v>72</v>
      </c>
      <c r="E128" s="211"/>
      <c r="F128" s="209" t="s">
        <v>6962</v>
      </c>
      <c r="G128" s="212">
        <v>43257</v>
      </c>
      <c r="H128" s="209">
        <v>120</v>
      </c>
      <c r="I128" s="212">
        <v>43255</v>
      </c>
      <c r="J128" s="213">
        <v>5440</v>
      </c>
      <c r="K128" s="94">
        <f t="shared" si="8"/>
        <v>4649.57</v>
      </c>
      <c r="L128" s="214">
        <v>118</v>
      </c>
      <c r="M128" s="215"/>
      <c r="N128" s="215" t="s">
        <v>6947</v>
      </c>
      <c r="O128" s="209">
        <f t="shared" si="23"/>
        <v>1.1999999999999999E-3</v>
      </c>
      <c r="P128" s="209">
        <f t="shared" si="24"/>
        <v>5.58</v>
      </c>
      <c r="Q128" s="209">
        <v>16.09</v>
      </c>
      <c r="R128" s="209"/>
      <c r="S128" s="213"/>
      <c r="T128" s="213"/>
      <c r="U128" s="213"/>
      <c r="V128" s="216" t="s">
        <v>1495</v>
      </c>
      <c r="W128" s="209" t="s">
        <v>6956</v>
      </c>
      <c r="X128" s="209" t="s">
        <v>1494</v>
      </c>
      <c r="Y128" s="209">
        <v>340</v>
      </c>
      <c r="Z128" s="209" t="s">
        <v>239</v>
      </c>
      <c r="AA128" s="209">
        <v>16</v>
      </c>
      <c r="AB128" s="209">
        <v>5440</v>
      </c>
      <c r="AC128" s="217">
        <v>340</v>
      </c>
      <c r="AD128" s="217">
        <v>170</v>
      </c>
      <c r="AE128" s="218" t="s">
        <v>6948</v>
      </c>
      <c r="AF128" s="219" t="s">
        <v>6964</v>
      </c>
      <c r="AG128" s="220">
        <v>43092</v>
      </c>
      <c r="AH128" s="209" t="s">
        <v>31</v>
      </c>
      <c r="AI128" s="221"/>
      <c r="AJ128" s="222">
        <v>0.17</v>
      </c>
      <c r="AK128" s="183">
        <v>0</v>
      </c>
    </row>
    <row r="129" spans="1:37" s="183" customFormat="1" ht="12" customHeight="1">
      <c r="A129" s="209" t="s">
        <v>354</v>
      </c>
      <c r="B129" s="210">
        <v>43137</v>
      </c>
      <c r="C129" s="209" t="s">
        <v>71</v>
      </c>
      <c r="D129" s="209" t="s">
        <v>72</v>
      </c>
      <c r="E129" s="211"/>
      <c r="F129" s="209" t="s">
        <v>6965</v>
      </c>
      <c r="G129" s="212">
        <v>43257</v>
      </c>
      <c r="H129" s="209">
        <v>120</v>
      </c>
      <c r="I129" s="212">
        <v>43255</v>
      </c>
      <c r="J129" s="213">
        <v>99400</v>
      </c>
      <c r="K129" s="94">
        <f t="shared" si="8"/>
        <v>84957.26</v>
      </c>
      <c r="L129" s="214">
        <v>118</v>
      </c>
      <c r="M129" s="215"/>
      <c r="N129" s="215" t="s">
        <v>6947</v>
      </c>
      <c r="O129" s="209">
        <f t="shared" si="23"/>
        <v>1.1999999999999999E-3</v>
      </c>
      <c r="P129" s="209">
        <f t="shared" si="24"/>
        <v>101.95</v>
      </c>
      <c r="Q129" s="209">
        <v>17.18</v>
      </c>
      <c r="R129" s="209"/>
      <c r="S129" s="213"/>
      <c r="T129" s="213"/>
      <c r="U129" s="213"/>
      <c r="V129" s="216" t="s">
        <v>922</v>
      </c>
      <c r="W129" s="209" t="s">
        <v>931</v>
      </c>
      <c r="X129" s="209" t="s">
        <v>385</v>
      </c>
      <c r="Y129" s="209">
        <v>7000</v>
      </c>
      <c r="Z129" s="209" t="s">
        <v>239</v>
      </c>
      <c r="AA129" s="209">
        <v>14.2</v>
      </c>
      <c r="AB129" s="209">
        <v>99400</v>
      </c>
      <c r="AC129" s="217">
        <v>7000</v>
      </c>
      <c r="AD129" s="217">
        <v>1000</v>
      </c>
      <c r="AE129" s="218" t="s">
        <v>6948</v>
      </c>
      <c r="AF129" s="219" t="s">
        <v>6966</v>
      </c>
      <c r="AG129" s="220">
        <v>43091</v>
      </c>
      <c r="AH129" s="209" t="s">
        <v>31</v>
      </c>
      <c r="AI129" s="221"/>
      <c r="AJ129" s="222">
        <v>0.17</v>
      </c>
      <c r="AK129" s="183" t="s">
        <v>6667</v>
      </c>
    </row>
    <row r="130" spans="1:37" s="183" customFormat="1" ht="12" customHeight="1">
      <c r="A130" s="209" t="s">
        <v>354</v>
      </c>
      <c r="B130" s="210">
        <v>43137</v>
      </c>
      <c r="C130" s="209" t="s">
        <v>71</v>
      </c>
      <c r="D130" s="209" t="s">
        <v>72</v>
      </c>
      <c r="E130" s="211"/>
      <c r="F130" s="209" t="s">
        <v>6967</v>
      </c>
      <c r="G130" s="212">
        <v>43257</v>
      </c>
      <c r="H130" s="209">
        <v>120</v>
      </c>
      <c r="I130" s="212">
        <v>43255</v>
      </c>
      <c r="J130" s="213">
        <v>42600</v>
      </c>
      <c r="K130" s="94">
        <f t="shared" si="8"/>
        <v>36410.26</v>
      </c>
      <c r="L130" s="214">
        <v>118</v>
      </c>
      <c r="M130" s="215"/>
      <c r="N130" s="215" t="s">
        <v>6947</v>
      </c>
      <c r="O130" s="209">
        <f t="shared" si="23"/>
        <v>1.1999999999999999E-3</v>
      </c>
      <c r="P130" s="209">
        <f t="shared" si="24"/>
        <v>43.69</v>
      </c>
      <c r="Q130" s="209">
        <v>17.18</v>
      </c>
      <c r="R130" s="209"/>
      <c r="S130" s="213"/>
      <c r="T130" s="213"/>
      <c r="U130" s="213"/>
      <c r="V130" s="216" t="s">
        <v>922</v>
      </c>
      <c r="W130" s="209" t="s">
        <v>931</v>
      </c>
      <c r="X130" s="209" t="s">
        <v>385</v>
      </c>
      <c r="Y130" s="209">
        <v>3000</v>
      </c>
      <c r="Z130" s="209" t="s">
        <v>239</v>
      </c>
      <c r="AA130" s="209">
        <v>14.2</v>
      </c>
      <c r="AB130" s="209">
        <v>42600</v>
      </c>
      <c r="AC130" s="217">
        <v>3000</v>
      </c>
      <c r="AD130" s="217">
        <v>1000</v>
      </c>
      <c r="AE130" s="218" t="s">
        <v>6948</v>
      </c>
      <c r="AF130" s="219" t="s">
        <v>6966</v>
      </c>
      <c r="AG130" s="220">
        <v>43091</v>
      </c>
      <c r="AH130" s="209" t="s">
        <v>31</v>
      </c>
      <c r="AI130" s="221"/>
      <c r="AJ130" s="222">
        <v>0.17</v>
      </c>
      <c r="AK130" s="183" t="s">
        <v>6667</v>
      </c>
    </row>
    <row r="131" spans="1:37" s="183" customFormat="1" ht="12" customHeight="1">
      <c r="A131" s="209" t="s">
        <v>354</v>
      </c>
      <c r="B131" s="210">
        <v>43134</v>
      </c>
      <c r="C131" s="209" t="s">
        <v>73</v>
      </c>
      <c r="D131" s="209" t="s">
        <v>74</v>
      </c>
      <c r="E131" s="211"/>
      <c r="F131" s="209" t="s">
        <v>6968</v>
      </c>
      <c r="G131" s="212">
        <v>43254</v>
      </c>
      <c r="H131" s="209">
        <v>120</v>
      </c>
      <c r="I131" s="212">
        <v>43255</v>
      </c>
      <c r="J131" s="213">
        <v>56800</v>
      </c>
      <c r="K131" s="94">
        <f t="shared" si="8"/>
        <v>48547.01</v>
      </c>
      <c r="L131" s="214">
        <v>121</v>
      </c>
      <c r="M131" s="215"/>
      <c r="N131" s="215" t="s">
        <v>6947</v>
      </c>
      <c r="O131" s="209">
        <f t="shared" si="23"/>
        <v>1.1999999999999999E-3</v>
      </c>
      <c r="P131" s="209">
        <f t="shared" si="24"/>
        <v>58.26</v>
      </c>
      <c r="Q131" s="209">
        <v>17.18</v>
      </c>
      <c r="R131" s="209"/>
      <c r="S131" s="213"/>
      <c r="T131" s="213"/>
      <c r="U131" s="213"/>
      <c r="V131" s="216" t="s">
        <v>922</v>
      </c>
      <c r="W131" s="209" t="s">
        <v>931</v>
      </c>
      <c r="X131" s="209" t="s">
        <v>385</v>
      </c>
      <c r="Y131" s="209">
        <v>4000</v>
      </c>
      <c r="Z131" s="209" t="s">
        <v>239</v>
      </c>
      <c r="AA131" s="209">
        <v>14.2</v>
      </c>
      <c r="AB131" s="209">
        <v>56800</v>
      </c>
      <c r="AC131" s="217">
        <v>4000</v>
      </c>
      <c r="AD131" s="217">
        <v>1000</v>
      </c>
      <c r="AE131" s="218" t="s">
        <v>6948</v>
      </c>
      <c r="AF131" s="219" t="s">
        <v>6969</v>
      </c>
      <c r="AG131" s="220">
        <v>43090</v>
      </c>
      <c r="AH131" s="209" t="s">
        <v>31</v>
      </c>
      <c r="AI131" s="221"/>
      <c r="AJ131" s="222">
        <v>0.17</v>
      </c>
      <c r="AK131" s="183" t="s">
        <v>6667</v>
      </c>
    </row>
    <row r="132" spans="1:37" s="183" customFormat="1" ht="12" customHeight="1">
      <c r="A132" s="209" t="s">
        <v>354</v>
      </c>
      <c r="B132" s="210">
        <v>43134</v>
      </c>
      <c r="C132" s="209" t="s">
        <v>73</v>
      </c>
      <c r="D132" s="209" t="s">
        <v>74</v>
      </c>
      <c r="E132" s="211"/>
      <c r="F132" s="209" t="s">
        <v>6968</v>
      </c>
      <c r="G132" s="212">
        <v>43254</v>
      </c>
      <c r="H132" s="209">
        <v>120</v>
      </c>
      <c r="I132" s="212">
        <v>43255</v>
      </c>
      <c r="J132" s="213">
        <v>28400</v>
      </c>
      <c r="K132" s="94">
        <f t="shared" si="8"/>
        <v>24273.5</v>
      </c>
      <c r="L132" s="214">
        <v>121</v>
      </c>
      <c r="M132" s="215"/>
      <c r="N132" s="215" t="s">
        <v>6947</v>
      </c>
      <c r="O132" s="209">
        <f t="shared" si="23"/>
        <v>1.1999999999999999E-3</v>
      </c>
      <c r="P132" s="209">
        <f t="shared" si="24"/>
        <v>29.13</v>
      </c>
      <c r="Q132" s="209">
        <v>17.18</v>
      </c>
      <c r="R132" s="209"/>
      <c r="S132" s="213"/>
      <c r="T132" s="213"/>
      <c r="U132" s="213"/>
      <c r="V132" s="216" t="s">
        <v>922</v>
      </c>
      <c r="W132" s="209" t="s">
        <v>931</v>
      </c>
      <c r="X132" s="209" t="s">
        <v>385</v>
      </c>
      <c r="Y132" s="209">
        <v>2000</v>
      </c>
      <c r="Z132" s="209" t="s">
        <v>239</v>
      </c>
      <c r="AA132" s="209">
        <v>14.2</v>
      </c>
      <c r="AB132" s="209">
        <v>28400</v>
      </c>
      <c r="AC132" s="217">
        <v>2000</v>
      </c>
      <c r="AD132" s="217">
        <v>1000</v>
      </c>
      <c r="AE132" s="218" t="s">
        <v>6948</v>
      </c>
      <c r="AF132" s="219" t="s">
        <v>6969</v>
      </c>
      <c r="AG132" s="220">
        <v>43090</v>
      </c>
      <c r="AH132" s="209" t="s">
        <v>31</v>
      </c>
      <c r="AI132" s="221"/>
      <c r="AJ132" s="222">
        <v>0.17</v>
      </c>
      <c r="AK132" s="183" t="s">
        <v>6667</v>
      </c>
    </row>
    <row r="133" spans="1:37" s="53" customFormat="1" ht="12" customHeight="1">
      <c r="A133" s="76" t="str">
        <f>数据源表!A101</f>
        <v>韩风云</v>
      </c>
      <c r="B133" s="75">
        <f>数据源表!B101</f>
        <v>43172</v>
      </c>
      <c r="C133" s="76" t="str">
        <f>数据源表!C101</f>
        <v>a0807</v>
      </c>
      <c r="D133" s="76" t="str">
        <f>数据源表!D101</f>
        <v>霍克复合材料（苏州）有限公司</v>
      </c>
      <c r="E133" s="77">
        <f>数据源表!E101</f>
        <v>5500</v>
      </c>
      <c r="F133" s="76" t="str">
        <f>数据源表!F101</f>
        <v>02839468</v>
      </c>
      <c r="G133" s="78">
        <f>数据源表!G101</f>
        <v>43272</v>
      </c>
      <c r="H133" s="76">
        <f>数据源表!H101</f>
        <v>100</v>
      </c>
      <c r="I133" s="78">
        <v>43277</v>
      </c>
      <c r="J133" s="94">
        <f>数据源表!J101</f>
        <v>5500</v>
      </c>
      <c r="K133" s="94">
        <f t="shared" ref="K133:K196" si="25">ROUND(IF(F133="未税",J133,J133/(1+AJ133)),2)</f>
        <v>4700.8500000000004</v>
      </c>
      <c r="L133" s="95">
        <f t="shared" ref="L133:L145" si="26">I133-B133</f>
        <v>105</v>
      </c>
      <c r="M133" s="96">
        <f>2700/1.17</f>
        <v>2307.6923076923076</v>
      </c>
      <c r="N133" s="96" t="e">
        <f>VLOOKUP(C133,#REF!,5,0)</f>
        <v>#REF!</v>
      </c>
      <c r="O133" s="76">
        <f t="shared" ref="O133:O144" si="27">IF(L133&lt;=60,0.05,IF(L133&lt;=120,0.04,IF(L133&lt;=150,0.02,IF(L133&lt;=180,0.01,0))))</f>
        <v>0.04</v>
      </c>
      <c r="P133" s="76">
        <f t="shared" ref="P133:P144" si="28">ROUND((K133-M133)*O133,2)</f>
        <v>95.73</v>
      </c>
      <c r="Q133" s="76" t="e">
        <f>ROUND(VLOOKUP(V133,#REF!,7,0),2)</f>
        <v>#REF!</v>
      </c>
      <c r="R133" s="76" t="e">
        <f t="shared" ref="R133:R144" si="29">ROUND(IF(AE133="指导价+Y4*30",AC133*Q133+Y133*30,AC133*Q133),2)</f>
        <v>#REF!</v>
      </c>
      <c r="S133" s="94" t="e">
        <f>ROUND(IF(F133="未税",J133-M133-R133,J133/1.17-M133-R133),2)</f>
        <v>#REF!</v>
      </c>
      <c r="T133" s="94"/>
      <c r="U133" s="94"/>
      <c r="V133" s="106" t="str">
        <f>数据源表!S101</f>
        <v>CSB06</v>
      </c>
      <c r="W133" s="76" t="str">
        <f>数据源表!M101</f>
        <v>*专项化学用品*半合成切削液</v>
      </c>
      <c r="X133" s="76" t="str">
        <f>数据源表!N101</f>
        <v>LP-3030</v>
      </c>
      <c r="Y133" s="76">
        <f>数据源表!O101</f>
        <v>2</v>
      </c>
      <c r="Z133" s="76" t="str">
        <f>数据源表!P101</f>
        <v>桶</v>
      </c>
      <c r="AA133" s="76">
        <f>数据源表!Q101</f>
        <v>2750</v>
      </c>
      <c r="AB133" s="76">
        <f>数据源表!R101</f>
        <v>5500</v>
      </c>
      <c r="AC133" s="118">
        <f>数据源表!U101</f>
        <v>340</v>
      </c>
      <c r="AD133" s="118">
        <f>数据源表!T101</f>
        <v>170</v>
      </c>
      <c r="AE133" s="66" t="str">
        <f t="shared" ref="AE133:AE145" si="30">IF(AD133&lt;50,"指导价+Y4*30",IF(AD133="固体","     指导价","     指导价"))</f>
        <v xml:space="preserve">     指导价</v>
      </c>
      <c r="AF133" s="73" t="str">
        <f>数据源表!V101</f>
        <v>XOUT18030213</v>
      </c>
      <c r="AG133" s="119">
        <f>数据源表!W101</f>
        <v>43173</v>
      </c>
      <c r="AH133" s="73">
        <f>数据源表!X101</f>
        <v>0</v>
      </c>
      <c r="AI133" s="122"/>
      <c r="AJ133" s="124">
        <f>数据源表!Y101</f>
        <v>0.17</v>
      </c>
      <c r="AK133" s="53" t="e">
        <f>VLOOKUP(V133,#REF!,12,0)</f>
        <v>#REF!</v>
      </c>
    </row>
    <row r="134" spans="1:37" s="53" customFormat="1" ht="12" customHeight="1">
      <c r="A134" s="76" t="str">
        <f>数据源表!A102</f>
        <v>韩风云</v>
      </c>
      <c r="B134" s="75">
        <f>数据源表!B102</f>
        <v>43188</v>
      </c>
      <c r="C134" s="76" t="str">
        <f>数据源表!C102</f>
        <v>a0807</v>
      </c>
      <c r="D134" s="76" t="str">
        <f>数据源表!D102</f>
        <v>霍克复合材料（苏州）有限公司</v>
      </c>
      <c r="E134" s="77">
        <f>数据源表!E102</f>
        <v>5500</v>
      </c>
      <c r="F134" s="76" t="str">
        <f>数据源表!F102</f>
        <v>15222309</v>
      </c>
      <c r="G134" s="78">
        <f>数据源表!G102</f>
        <v>43288</v>
      </c>
      <c r="H134" s="76">
        <f>数据源表!H102</f>
        <v>100</v>
      </c>
      <c r="I134" s="78">
        <v>43263</v>
      </c>
      <c r="J134" s="94">
        <f>数据源表!J102</f>
        <v>5500</v>
      </c>
      <c r="K134" s="94">
        <f t="shared" si="25"/>
        <v>4700.8500000000004</v>
      </c>
      <c r="L134" s="95">
        <f t="shared" si="26"/>
        <v>75</v>
      </c>
      <c r="M134" s="96"/>
      <c r="N134" s="96" t="e">
        <f>VLOOKUP(C134,#REF!,5,0)</f>
        <v>#REF!</v>
      </c>
      <c r="O134" s="76">
        <f t="shared" si="27"/>
        <v>0.04</v>
      </c>
      <c r="P134" s="76">
        <f t="shared" si="28"/>
        <v>188.03</v>
      </c>
      <c r="Q134" s="76" t="e">
        <f>ROUND(VLOOKUP(V134,#REF!,7,0),2)</f>
        <v>#REF!</v>
      </c>
      <c r="R134" s="76" t="e">
        <f t="shared" si="29"/>
        <v>#REF!</v>
      </c>
      <c r="S134" s="94" t="e">
        <f>ROUND(IF(F134="未税",J134-M134-R134,J134/1.17-M134-R134),2)</f>
        <v>#REF!</v>
      </c>
      <c r="T134" s="94"/>
      <c r="U134" s="94"/>
      <c r="V134" s="106" t="str">
        <f>数据源表!S102</f>
        <v>CSB06</v>
      </c>
      <c r="W134" s="76" t="str">
        <f>数据源表!M102</f>
        <v>*专项化学用品*半合成切削液</v>
      </c>
      <c r="X134" s="76" t="str">
        <f>数据源表!N102</f>
        <v>LP-3030</v>
      </c>
      <c r="Y134" s="76">
        <f>数据源表!O102</f>
        <v>2</v>
      </c>
      <c r="Z134" s="76" t="str">
        <f>数据源表!P102</f>
        <v>桶</v>
      </c>
      <c r="AA134" s="76">
        <f>数据源表!Q102</f>
        <v>2750</v>
      </c>
      <c r="AB134" s="76">
        <f>数据源表!R102</f>
        <v>5500</v>
      </c>
      <c r="AC134" s="118">
        <f>数据源表!U102</f>
        <v>340</v>
      </c>
      <c r="AD134" s="118">
        <f>数据源表!T102</f>
        <v>170</v>
      </c>
      <c r="AE134" s="66" t="str">
        <f t="shared" si="30"/>
        <v xml:space="preserve">     指导价</v>
      </c>
      <c r="AF134" s="73" t="str">
        <f>数据源表!V102</f>
        <v>XOUT18030476</v>
      </c>
      <c r="AG134" s="119">
        <f>数据源表!W102</f>
        <v>43189</v>
      </c>
      <c r="AH134" s="73">
        <f>数据源表!X102</f>
        <v>0</v>
      </c>
      <c r="AI134" s="122"/>
      <c r="AJ134" s="124">
        <f>数据源表!Y102</f>
        <v>0.17</v>
      </c>
      <c r="AK134" s="53" t="e">
        <f>VLOOKUP(V134,#REF!,12,0)</f>
        <v>#REF!</v>
      </c>
    </row>
    <row r="135" spans="1:37" s="53" customFormat="1" ht="12" customHeight="1">
      <c r="A135" s="76" t="str">
        <f>数据源表!A103</f>
        <v>韩风云</v>
      </c>
      <c r="B135" s="75">
        <f>数据源表!B103</f>
        <v>43203</v>
      </c>
      <c r="C135" s="76" t="str">
        <f>数据源表!C103</f>
        <v>a0807</v>
      </c>
      <c r="D135" s="76" t="str">
        <f>数据源表!D103</f>
        <v>霍克复合材料（苏州）有限公司</v>
      </c>
      <c r="E135" s="77">
        <f>数据源表!E103</f>
        <v>5500</v>
      </c>
      <c r="F135" s="76" t="str">
        <f>数据源表!F103</f>
        <v>15222530</v>
      </c>
      <c r="G135" s="78">
        <f>数据源表!G103</f>
        <v>43303</v>
      </c>
      <c r="H135" s="76">
        <f>数据源表!H103</f>
        <v>100</v>
      </c>
      <c r="I135" s="78">
        <v>43280</v>
      </c>
      <c r="J135" s="94">
        <f>数据源表!J103</f>
        <v>5500</v>
      </c>
      <c r="K135" s="94">
        <f t="shared" si="25"/>
        <v>4700.8500000000004</v>
      </c>
      <c r="L135" s="95">
        <f t="shared" si="26"/>
        <v>77</v>
      </c>
      <c r="M135" s="96"/>
      <c r="N135" s="96" t="e">
        <f>VLOOKUP(C135,#REF!,5,0)</f>
        <v>#REF!</v>
      </c>
      <c r="O135" s="76">
        <f t="shared" si="27"/>
        <v>0.04</v>
      </c>
      <c r="P135" s="76">
        <f t="shared" si="28"/>
        <v>188.03</v>
      </c>
      <c r="Q135" s="76" t="e">
        <f>ROUND(VLOOKUP(V135,#REF!,7,0),2)</f>
        <v>#REF!</v>
      </c>
      <c r="R135" s="76" t="e">
        <f t="shared" si="29"/>
        <v>#REF!</v>
      </c>
      <c r="S135" s="94" t="e">
        <f>ROUND(IF(F135="未税",J135-M135-R135,J135/(1+AJ135)-M135-R135),2)</f>
        <v>#REF!</v>
      </c>
      <c r="T135" s="94"/>
      <c r="U135" s="94"/>
      <c r="V135" s="106" t="str">
        <f>数据源表!S103</f>
        <v>CSB06</v>
      </c>
      <c r="W135" s="76" t="str">
        <f>数据源表!M103</f>
        <v>*化学试剂助剂*半合成切削液</v>
      </c>
      <c r="X135" s="76" t="str">
        <f>数据源表!N103</f>
        <v>LP-3030</v>
      </c>
      <c r="Y135" s="76">
        <f>数据源表!O103</f>
        <v>2</v>
      </c>
      <c r="Z135" s="76" t="str">
        <f>数据源表!P103</f>
        <v>桶</v>
      </c>
      <c r="AA135" s="76">
        <f>数据源表!Q103</f>
        <v>2750</v>
      </c>
      <c r="AB135" s="76">
        <f>数据源表!R103</f>
        <v>5500</v>
      </c>
      <c r="AC135" s="118">
        <f>数据源表!U103</f>
        <v>340</v>
      </c>
      <c r="AD135" s="118">
        <f>数据源表!T103</f>
        <v>170</v>
      </c>
      <c r="AE135" s="66" t="str">
        <f t="shared" si="30"/>
        <v xml:space="preserve">     指导价</v>
      </c>
      <c r="AF135" s="73" t="str">
        <f>数据源表!V103</f>
        <v>XOUT18040222</v>
      </c>
      <c r="AG135" s="119">
        <f>数据源表!W103</f>
        <v>43204</v>
      </c>
      <c r="AH135" s="73">
        <f>数据源表!X103</f>
        <v>0</v>
      </c>
      <c r="AI135" s="122"/>
      <c r="AJ135" s="124">
        <f>数据源表!Y103</f>
        <v>0.17</v>
      </c>
      <c r="AK135" s="53" t="e">
        <f>VLOOKUP(V135,#REF!,12,0)</f>
        <v>#REF!</v>
      </c>
    </row>
    <row r="136" spans="1:37" s="53" customFormat="1" ht="12" customHeight="1">
      <c r="A136" s="76" t="str">
        <f>数据源表!A104</f>
        <v>韩风云</v>
      </c>
      <c r="B136" s="75">
        <f>数据源表!B104</f>
        <v>43102</v>
      </c>
      <c r="C136" s="76" t="str">
        <f>数据源表!C104</f>
        <v>a0854</v>
      </c>
      <c r="D136" s="76" t="str">
        <f>数据源表!D104</f>
        <v>昆山市张浦镇启超精密五金电子加工厂</v>
      </c>
      <c r="E136" s="77">
        <f>数据源表!E104</f>
        <v>6600</v>
      </c>
      <c r="F136" s="76" t="str">
        <f>数据源表!F104</f>
        <v>09926950</v>
      </c>
      <c r="G136" s="78">
        <f>数据源表!G104</f>
        <v>43132</v>
      </c>
      <c r="H136" s="76">
        <f>数据源表!H104</f>
        <v>30</v>
      </c>
      <c r="I136" s="78">
        <v>43280</v>
      </c>
      <c r="J136" s="94">
        <f>数据源表!J104</f>
        <v>6600</v>
      </c>
      <c r="K136" s="94">
        <f t="shared" si="25"/>
        <v>5641.03</v>
      </c>
      <c r="L136" s="95">
        <f t="shared" si="26"/>
        <v>178</v>
      </c>
      <c r="M136" s="96"/>
      <c r="N136" s="96" t="e">
        <f>VLOOKUP(C136,#REF!,5,0)</f>
        <v>#REF!</v>
      </c>
      <c r="O136" s="76">
        <f t="shared" si="27"/>
        <v>0.01</v>
      </c>
      <c r="P136" s="76">
        <f t="shared" si="28"/>
        <v>56.41</v>
      </c>
      <c r="Q136" s="76" t="e">
        <f>ROUND(VLOOKUP(V136,#REF!,7,0),2)</f>
        <v>#REF!</v>
      </c>
      <c r="R136" s="76" t="e">
        <f t="shared" si="29"/>
        <v>#REF!</v>
      </c>
      <c r="S136" s="94" t="e">
        <f>ROUND(IF(F136="未税",J136-M136-R136,J136/(1+AJ136)-M136-R136),2)</f>
        <v>#REF!</v>
      </c>
      <c r="T136" s="94"/>
      <c r="U136" s="94"/>
      <c r="V136" s="106" t="str">
        <f>数据源表!S104</f>
        <v>CSR24</v>
      </c>
      <c r="W136" s="76" t="str">
        <f>数据源表!M104</f>
        <v>铝合金加工液</v>
      </c>
      <c r="X136" s="76" t="str">
        <f>数据源表!N104</f>
        <v>ZM-3080</v>
      </c>
      <c r="Y136" s="76">
        <f>数据源表!O104</f>
        <v>2</v>
      </c>
      <c r="Z136" s="76" t="str">
        <f>数据源表!P104</f>
        <v>桶</v>
      </c>
      <c r="AA136" s="76">
        <f>数据源表!Q104</f>
        <v>3300</v>
      </c>
      <c r="AB136" s="76">
        <f>数据源表!R104</f>
        <v>6600</v>
      </c>
      <c r="AC136" s="118">
        <f>数据源表!U104</f>
        <v>340</v>
      </c>
      <c r="AD136" s="118">
        <f>数据源表!T104</f>
        <v>170</v>
      </c>
      <c r="AE136" s="66" t="str">
        <f t="shared" si="30"/>
        <v xml:space="preserve">     指导价</v>
      </c>
      <c r="AF136" s="73" t="str">
        <f>数据源表!V104</f>
        <v>XOUT18010013</v>
      </c>
      <c r="AG136" s="119">
        <f>数据源表!W104</f>
        <v>43103</v>
      </c>
      <c r="AH136" s="73">
        <f>数据源表!X104</f>
        <v>0</v>
      </c>
      <c r="AI136" s="122"/>
      <c r="AJ136" s="124">
        <f>数据源表!Y104</f>
        <v>0.17</v>
      </c>
      <c r="AK136" s="53" t="e">
        <f>VLOOKUP(V136,#REF!,12,0)</f>
        <v>#REF!</v>
      </c>
    </row>
    <row r="137" spans="1:37" s="53" customFormat="1" ht="12" customHeight="1">
      <c r="A137" s="76" t="str">
        <f>数据源表!A105</f>
        <v>韩风云</v>
      </c>
      <c r="B137" s="75">
        <f>数据源表!B105</f>
        <v>43137</v>
      </c>
      <c r="C137" s="76" t="str">
        <f>数据源表!C105</f>
        <v>a0854</v>
      </c>
      <c r="D137" s="76" t="str">
        <f>数据源表!D105</f>
        <v>昆山市张浦镇启超精密五金电子加工厂</v>
      </c>
      <c r="E137" s="77">
        <f>数据源表!E105</f>
        <v>3300</v>
      </c>
      <c r="F137" s="76" t="str">
        <f>数据源表!F105</f>
        <v>02839223</v>
      </c>
      <c r="G137" s="78">
        <f>数据源表!G105</f>
        <v>43167</v>
      </c>
      <c r="H137" s="76">
        <f>数据源表!H105</f>
        <v>30</v>
      </c>
      <c r="I137" s="78">
        <v>43258</v>
      </c>
      <c r="J137" s="94">
        <f>数据源表!J105</f>
        <v>3300</v>
      </c>
      <c r="K137" s="94">
        <f t="shared" si="25"/>
        <v>2820.51</v>
      </c>
      <c r="L137" s="95">
        <f t="shared" si="26"/>
        <v>121</v>
      </c>
      <c r="M137" s="96"/>
      <c r="N137" s="96" t="e">
        <f>VLOOKUP(C137,#REF!,5,0)</f>
        <v>#REF!</v>
      </c>
      <c r="O137" s="76">
        <f t="shared" si="27"/>
        <v>0.02</v>
      </c>
      <c r="P137" s="76">
        <f t="shared" si="28"/>
        <v>56.41</v>
      </c>
      <c r="Q137" s="224">
        <v>15.083</v>
      </c>
      <c r="R137" s="76">
        <f t="shared" si="29"/>
        <v>2564.11</v>
      </c>
      <c r="S137" s="94">
        <f>ROUND(IF(F137="未税",J137-M137-R137,J137/1.17-M137-R137),2)</f>
        <v>256.39999999999998</v>
      </c>
      <c r="T137" s="94"/>
      <c r="U137" s="94"/>
      <c r="V137" s="106" t="str">
        <f>数据源表!S105</f>
        <v>CSR24</v>
      </c>
      <c r="W137" s="76" t="str">
        <f>数据源表!M105</f>
        <v>*石油制品*铝合金加工液</v>
      </c>
      <c r="X137" s="76" t="str">
        <f>数据源表!N105</f>
        <v>ZM-3080</v>
      </c>
      <c r="Y137" s="76">
        <f>数据源表!O105</f>
        <v>1</v>
      </c>
      <c r="Z137" s="76" t="str">
        <f>数据源表!P105</f>
        <v>桶</v>
      </c>
      <c r="AA137" s="76">
        <f>数据源表!Q105</f>
        <v>3300</v>
      </c>
      <c r="AB137" s="76">
        <f>数据源表!R105</f>
        <v>3300</v>
      </c>
      <c r="AC137" s="118">
        <f>数据源表!U105</f>
        <v>170</v>
      </c>
      <c r="AD137" s="118">
        <f>数据源表!T105</f>
        <v>170</v>
      </c>
      <c r="AE137" s="66" t="str">
        <f t="shared" si="30"/>
        <v xml:space="preserve">     指导价</v>
      </c>
      <c r="AF137" s="73" t="str">
        <f>数据源表!V105</f>
        <v>XOUT18020066</v>
      </c>
      <c r="AG137" s="119">
        <f>数据源表!W105</f>
        <v>43136</v>
      </c>
      <c r="AH137" s="73">
        <f>数据源表!X105</f>
        <v>0</v>
      </c>
      <c r="AI137" s="122"/>
      <c r="AJ137" s="124">
        <f>数据源表!Y105</f>
        <v>0.17</v>
      </c>
      <c r="AK137" s="53" t="e">
        <f>VLOOKUP(V137,#REF!,12,0)</f>
        <v>#REF!</v>
      </c>
    </row>
    <row r="138" spans="1:37" s="53" customFormat="1" ht="12" customHeight="1">
      <c r="A138" s="76" t="str">
        <f>数据源表!A106</f>
        <v>韩风云</v>
      </c>
      <c r="B138" s="75">
        <f>数据源表!B106</f>
        <v>43137</v>
      </c>
      <c r="C138" s="76" t="str">
        <f>数据源表!C106</f>
        <v>a0854</v>
      </c>
      <c r="D138" s="76" t="str">
        <f>数据源表!D106</f>
        <v>昆山市张浦镇启超精密五金电子加工厂</v>
      </c>
      <c r="E138" s="77">
        <f>数据源表!E106</f>
        <v>2650</v>
      </c>
      <c r="F138" s="76" t="str">
        <f>数据源表!F106</f>
        <v>02839223</v>
      </c>
      <c r="G138" s="78">
        <f>数据源表!G106</f>
        <v>43167</v>
      </c>
      <c r="H138" s="76">
        <f>数据源表!H106</f>
        <v>30</v>
      </c>
      <c r="I138" s="78">
        <v>43279</v>
      </c>
      <c r="J138" s="94">
        <f>数据源表!J106</f>
        <v>2650</v>
      </c>
      <c r="K138" s="94">
        <f t="shared" si="25"/>
        <v>2264.96</v>
      </c>
      <c r="L138" s="95">
        <f t="shared" si="26"/>
        <v>142</v>
      </c>
      <c r="M138" s="96"/>
      <c r="N138" s="96" t="e">
        <f>VLOOKUP(C138,#REF!,5,0)</f>
        <v>#REF!</v>
      </c>
      <c r="O138" s="76">
        <f t="shared" si="27"/>
        <v>0.02</v>
      </c>
      <c r="P138" s="76">
        <f t="shared" si="28"/>
        <v>45.3</v>
      </c>
      <c r="Q138" s="224">
        <v>15.669600000000001</v>
      </c>
      <c r="R138" s="76">
        <f t="shared" si="29"/>
        <v>2663.83</v>
      </c>
      <c r="S138" s="94">
        <f>ROUND(IF(F138="未税",J138-M138-R138,J138/1.17-M138-R138),2)</f>
        <v>-398.87</v>
      </c>
      <c r="T138" s="94"/>
      <c r="U138" s="94"/>
      <c r="V138" s="106" t="str">
        <f>数据源表!S106</f>
        <v>CYT11</v>
      </c>
      <c r="W138" s="76" t="str">
        <f>数据源表!M106</f>
        <v>*石油制品*机床导轨油</v>
      </c>
      <c r="X138" s="76" t="str">
        <f>数据源表!N106</f>
        <v>68#</v>
      </c>
      <c r="Y138" s="76">
        <f>数据源表!O106</f>
        <v>1</v>
      </c>
      <c r="Z138" s="76" t="str">
        <f>数据源表!P106</f>
        <v>桶</v>
      </c>
      <c r="AA138" s="76">
        <f>数据源表!Q106</f>
        <v>2650</v>
      </c>
      <c r="AB138" s="76">
        <f>数据源表!R106</f>
        <v>2650</v>
      </c>
      <c r="AC138" s="118">
        <f>数据源表!U106</f>
        <v>170</v>
      </c>
      <c r="AD138" s="118">
        <f>数据源表!T106</f>
        <v>170</v>
      </c>
      <c r="AE138" s="66" t="str">
        <f t="shared" si="30"/>
        <v xml:space="preserve">     指导价</v>
      </c>
      <c r="AF138" s="73" t="str">
        <f>数据源表!V106</f>
        <v>XOUT18020066</v>
      </c>
      <c r="AG138" s="119">
        <f>数据源表!W106</f>
        <v>43136</v>
      </c>
      <c r="AH138" s="73">
        <f>数据源表!X106</f>
        <v>0</v>
      </c>
      <c r="AI138" s="122"/>
      <c r="AJ138" s="124">
        <f>数据源表!Y106</f>
        <v>0.17</v>
      </c>
      <c r="AK138" s="53" t="e">
        <f>VLOOKUP(V138,#REF!,12,0)</f>
        <v>#REF!</v>
      </c>
    </row>
    <row r="139" spans="1:37" s="53" customFormat="1" ht="12" customHeight="1">
      <c r="A139" s="76" t="str">
        <f>数据源表!A107</f>
        <v>韩风云</v>
      </c>
      <c r="B139" s="75">
        <f>数据源表!B107</f>
        <v>43156</v>
      </c>
      <c r="C139" s="76" t="str">
        <f>数据源表!C107</f>
        <v>a1002</v>
      </c>
      <c r="D139" s="76" t="str">
        <f>数据源表!D107</f>
        <v>苏州辛得利机电科技有限公司</v>
      </c>
      <c r="E139" s="77">
        <f>数据源表!E107</f>
        <v>7600</v>
      </c>
      <c r="F139" s="76" t="str">
        <f>数据源表!F107</f>
        <v>02839319</v>
      </c>
      <c r="G139" s="78">
        <f>数据源表!G107</f>
        <v>43216</v>
      </c>
      <c r="H139" s="76">
        <f>数据源表!H107</f>
        <v>60</v>
      </c>
      <c r="I139" s="78">
        <v>43266</v>
      </c>
      <c r="J139" s="94">
        <f>数据源表!J107</f>
        <v>7600</v>
      </c>
      <c r="K139" s="94">
        <f t="shared" si="25"/>
        <v>6495.73</v>
      </c>
      <c r="L139" s="95">
        <f t="shared" si="26"/>
        <v>110</v>
      </c>
      <c r="M139" s="96"/>
      <c r="N139" s="96" t="e">
        <f>VLOOKUP(C139,#REF!,5,0)</f>
        <v>#REF!</v>
      </c>
      <c r="O139" s="76">
        <f t="shared" si="27"/>
        <v>0.04</v>
      </c>
      <c r="P139" s="76">
        <f t="shared" si="28"/>
        <v>259.83</v>
      </c>
      <c r="Q139" s="76" t="e">
        <f>ROUND(VLOOKUP(V139,#REF!,7,0),2)</f>
        <v>#REF!</v>
      </c>
      <c r="R139" s="76" t="e">
        <f t="shared" si="29"/>
        <v>#REF!</v>
      </c>
      <c r="S139" s="94" t="e">
        <f>ROUND(IF(F139="未税",J139-M139-R139,J139/(1+AJ139)-M139-R139),2)</f>
        <v>#REF!</v>
      </c>
      <c r="T139" s="94"/>
      <c r="U139" s="94"/>
      <c r="V139" s="106" t="str">
        <f>数据源表!S107</f>
        <v>CSR24</v>
      </c>
      <c r="W139" s="76" t="str">
        <f>数据源表!M107</f>
        <v>*石油制品*铝合金加工液</v>
      </c>
      <c r="X139" s="76" t="str">
        <f>数据源表!N107</f>
        <v>ZM-3080</v>
      </c>
      <c r="Y139" s="76">
        <f>数据源表!O107</f>
        <v>20</v>
      </c>
      <c r="Z139" s="76" t="str">
        <f>数据源表!P107</f>
        <v>桶</v>
      </c>
      <c r="AA139" s="76">
        <f>数据源表!Q107</f>
        <v>380</v>
      </c>
      <c r="AB139" s="76">
        <f>数据源表!R107</f>
        <v>7600</v>
      </c>
      <c r="AC139" s="118">
        <f>数据源表!U107</f>
        <v>340</v>
      </c>
      <c r="AD139" s="118">
        <f>数据源表!T107</f>
        <v>17</v>
      </c>
      <c r="AE139" s="66" t="str">
        <f t="shared" si="30"/>
        <v>指导价+Y4*30</v>
      </c>
      <c r="AF139" s="73" t="str">
        <f>数据源表!V107</f>
        <v>XOUT18020161</v>
      </c>
      <c r="AG139" s="119">
        <f>数据源表!W107</f>
        <v>43157</v>
      </c>
      <c r="AH139" s="73">
        <f>数据源表!X107</f>
        <v>0</v>
      </c>
      <c r="AI139" s="122"/>
      <c r="AJ139" s="124">
        <f>数据源表!Y107</f>
        <v>0.17</v>
      </c>
      <c r="AK139" s="53" t="e">
        <f>VLOOKUP(V139,#REF!,12,0)</f>
        <v>#REF!</v>
      </c>
    </row>
    <row r="140" spans="1:37" s="53" customFormat="1" ht="12" customHeight="1">
      <c r="A140" s="76" t="str">
        <f>数据源表!A108</f>
        <v>韩风云</v>
      </c>
      <c r="B140" s="75">
        <f>数据源表!B108</f>
        <v>43300</v>
      </c>
      <c r="C140" s="76" t="str">
        <f>数据源表!C108</f>
        <v>a1177</v>
      </c>
      <c r="D140" s="76" t="str">
        <f>数据源表!D108</f>
        <v>常州德慧昌精密机械有限公司</v>
      </c>
      <c r="E140" s="77">
        <f>数据源表!E108</f>
        <v>4800</v>
      </c>
      <c r="F140" s="76" t="str">
        <f>数据源表!F108</f>
        <v>18107146</v>
      </c>
      <c r="G140" s="78">
        <f>数据源表!G108</f>
        <v>43360</v>
      </c>
      <c r="H140" s="76">
        <f>数据源表!H108</f>
        <v>60</v>
      </c>
      <c r="I140" s="78">
        <v>43266</v>
      </c>
      <c r="J140" s="94">
        <f>数据源表!J108</f>
        <v>4800</v>
      </c>
      <c r="K140" s="94">
        <f t="shared" si="25"/>
        <v>4137.93</v>
      </c>
      <c r="L140" s="95">
        <f t="shared" si="26"/>
        <v>-34</v>
      </c>
      <c r="M140" s="96"/>
      <c r="N140" s="96" t="e">
        <f>VLOOKUP(C140,#REF!,5,0)</f>
        <v>#REF!</v>
      </c>
      <c r="O140" s="76">
        <f t="shared" si="27"/>
        <v>0.05</v>
      </c>
      <c r="P140" s="76">
        <f t="shared" si="28"/>
        <v>206.9</v>
      </c>
      <c r="Q140" s="76" t="e">
        <f>ROUND(VLOOKUP(V140,#REF!,7,0),2)</f>
        <v>#REF!</v>
      </c>
      <c r="R140" s="76" t="e">
        <f t="shared" si="29"/>
        <v>#REF!</v>
      </c>
      <c r="S140" s="94" t="e">
        <f>ROUND(IF(F140="未税",J140-M140-R140,J140/(1+AJ140)-M140-R140),2)</f>
        <v>#REF!</v>
      </c>
      <c r="T140" s="94"/>
      <c r="U140" s="94"/>
      <c r="V140" s="106" t="str">
        <f>数据源表!S108</f>
        <v>CYQ10</v>
      </c>
      <c r="W140" s="76" t="str">
        <f>数据源表!M108</f>
        <v>*化学试剂助剂*钢冷却剂</v>
      </c>
      <c r="X140" s="76" t="str">
        <f>数据源表!N108</f>
        <v>CH-201</v>
      </c>
      <c r="Y140" s="76">
        <f>数据源表!O108</f>
        <v>2</v>
      </c>
      <c r="Z140" s="76" t="str">
        <f>数据源表!P108</f>
        <v>桶</v>
      </c>
      <c r="AA140" s="76">
        <f>数据源表!Q108</f>
        <v>2400</v>
      </c>
      <c r="AB140" s="76">
        <f>数据源表!R108</f>
        <v>4800</v>
      </c>
      <c r="AC140" s="118">
        <f>数据源表!U108</f>
        <v>340</v>
      </c>
      <c r="AD140" s="118">
        <f>数据源表!T108</f>
        <v>170</v>
      </c>
      <c r="AE140" s="66" t="str">
        <f t="shared" si="30"/>
        <v xml:space="preserve">     指导价</v>
      </c>
      <c r="AF140" s="73" t="str">
        <f>数据源表!V108</f>
        <v>XOUT18070431</v>
      </c>
      <c r="AG140" s="119">
        <f>数据源表!W108</f>
        <v>43301</v>
      </c>
      <c r="AH140" s="73">
        <f>数据源表!X108</f>
        <v>0</v>
      </c>
      <c r="AI140" s="122"/>
      <c r="AJ140" s="124">
        <f>数据源表!Y108</f>
        <v>0.16000029000007199</v>
      </c>
      <c r="AK140" s="53" t="e">
        <f>VLOOKUP(V140,#REF!,12,0)</f>
        <v>#REF!</v>
      </c>
    </row>
    <row r="141" spans="1:37" s="53" customFormat="1" ht="12" customHeight="1">
      <c r="A141" s="76" t="str">
        <f>数据源表!A109</f>
        <v>韩风云</v>
      </c>
      <c r="B141" s="75">
        <f>数据源表!B109</f>
        <v>43193</v>
      </c>
      <c r="C141" s="76" t="str">
        <f>数据源表!C109</f>
        <v>a1261</v>
      </c>
      <c r="D141" s="76" t="str">
        <f>数据源表!D109</f>
        <v>昆山坤耀精密机械有限公司</v>
      </c>
      <c r="E141" s="77">
        <f>数据源表!E109</f>
        <v>2400</v>
      </c>
      <c r="F141" s="76" t="str">
        <f>数据源表!F109</f>
        <v>15222384</v>
      </c>
      <c r="G141" s="78">
        <f>数据源表!G109</f>
        <v>43253</v>
      </c>
      <c r="H141" s="76">
        <f>数据源表!H109</f>
        <v>60</v>
      </c>
      <c r="I141" s="78">
        <v>43281</v>
      </c>
      <c r="J141" s="94">
        <f>数据源表!J109</f>
        <v>2400</v>
      </c>
      <c r="K141" s="94">
        <f t="shared" si="25"/>
        <v>2051.2800000000002</v>
      </c>
      <c r="L141" s="95">
        <f t="shared" si="26"/>
        <v>88</v>
      </c>
      <c r="M141" s="96"/>
      <c r="N141" s="96" t="e">
        <f>VLOOKUP(C141,#REF!,5,0)</f>
        <v>#REF!</v>
      </c>
      <c r="O141" s="76">
        <f t="shared" si="27"/>
        <v>0.04</v>
      </c>
      <c r="P141" s="76">
        <f t="shared" si="28"/>
        <v>82.05</v>
      </c>
      <c r="Q141" s="76" t="e">
        <f>ROUND(VLOOKUP(V141,#REF!,7,0),2)</f>
        <v>#REF!</v>
      </c>
      <c r="R141" s="76" t="e">
        <f t="shared" si="29"/>
        <v>#REF!</v>
      </c>
      <c r="S141" s="94" t="e">
        <f>ROUND(IF(F141="未税",J141-M141-R141,J141/1.17-M141-R141),2)</f>
        <v>#REF!</v>
      </c>
      <c r="T141" s="94"/>
      <c r="U141" s="94"/>
      <c r="V141" s="106" t="str">
        <f>数据源表!S109</f>
        <v>CYT10</v>
      </c>
      <c r="W141" s="76" t="str">
        <f>数据源表!M109</f>
        <v>*润滑油*抗磨液压油</v>
      </c>
      <c r="X141" s="76" t="str">
        <f>数据源表!N109</f>
        <v>46#</v>
      </c>
      <c r="Y141" s="76">
        <f>数据源表!O109</f>
        <v>0.17</v>
      </c>
      <c r="Z141" s="76" t="str">
        <f>数据源表!P109</f>
        <v>吨</v>
      </c>
      <c r="AA141" s="76">
        <f>数据源表!Q109</f>
        <v>14117.647058823501</v>
      </c>
      <c r="AB141" s="76">
        <f>数据源表!R109</f>
        <v>2400</v>
      </c>
      <c r="AC141" s="118">
        <f>数据源表!U109</f>
        <v>170</v>
      </c>
      <c r="AD141" s="118">
        <f>数据源表!T109</f>
        <v>170</v>
      </c>
      <c r="AE141" s="66" t="str">
        <f t="shared" si="30"/>
        <v xml:space="preserve">     指导价</v>
      </c>
      <c r="AF141" s="73" t="str">
        <f>数据源表!V109</f>
        <v>XOUT18040061</v>
      </c>
      <c r="AG141" s="119">
        <f>数据源表!W109</f>
        <v>43194</v>
      </c>
      <c r="AH141" s="73">
        <f>数据源表!X109</f>
        <v>0</v>
      </c>
      <c r="AI141" s="122"/>
      <c r="AJ141" s="124">
        <f>数据源表!Y109</f>
        <v>0.17</v>
      </c>
      <c r="AK141" s="53" t="e">
        <f>VLOOKUP(V141,#REF!,12,0)</f>
        <v>#REF!</v>
      </c>
    </row>
    <row r="142" spans="1:37" s="53" customFormat="1" ht="12" customHeight="1">
      <c r="A142" s="76" t="str">
        <f>数据源表!A110</f>
        <v>韩风云</v>
      </c>
      <c r="B142" s="75">
        <f>数据源表!B110</f>
        <v>43291</v>
      </c>
      <c r="C142" s="76" t="str">
        <f>数据源表!C110</f>
        <v>a1288</v>
      </c>
      <c r="D142" s="76" t="str">
        <f>数据源表!D110</f>
        <v>昆山智盛昶精密机械有限公司</v>
      </c>
      <c r="E142" s="77">
        <f>数据源表!E110</f>
        <v>3200</v>
      </c>
      <c r="F142" s="76" t="str">
        <f>数据源表!F110</f>
        <v>18106993</v>
      </c>
      <c r="G142" s="78">
        <f>数据源表!G110</f>
        <v>43351</v>
      </c>
      <c r="H142" s="76">
        <f>数据源表!H110</f>
        <v>60</v>
      </c>
      <c r="I142" s="78">
        <v>43273</v>
      </c>
      <c r="J142" s="94">
        <f>数据源表!J110</f>
        <v>3200</v>
      </c>
      <c r="K142" s="94">
        <f t="shared" si="25"/>
        <v>2758.62</v>
      </c>
      <c r="L142" s="95">
        <f t="shared" si="26"/>
        <v>-18</v>
      </c>
      <c r="M142" s="96"/>
      <c r="N142" s="96" t="e">
        <f>VLOOKUP(C142,#REF!,5,0)</f>
        <v>#REF!</v>
      </c>
      <c r="O142" s="76">
        <f t="shared" si="27"/>
        <v>0.05</v>
      </c>
      <c r="P142" s="76">
        <f t="shared" si="28"/>
        <v>137.93</v>
      </c>
      <c r="Q142" s="224">
        <v>15.083</v>
      </c>
      <c r="R142" s="76">
        <f t="shared" si="29"/>
        <v>2714.94</v>
      </c>
      <c r="S142" s="94">
        <f>ROUND(IF(F142="未税",J142-M142-R142,J142/1.17-M142-R142),2)</f>
        <v>20.100000000000001</v>
      </c>
      <c r="T142" s="94"/>
      <c r="U142" s="94"/>
      <c r="V142" s="106" t="str">
        <f>数据源表!S110</f>
        <v>CSR34</v>
      </c>
      <c r="W142" s="76" t="str">
        <f>数据源表!M110</f>
        <v>*其他化学制品*植物型切削液</v>
      </c>
      <c r="X142" s="76" t="str">
        <f>数据源表!N110</f>
        <v>JH-200RP</v>
      </c>
      <c r="Y142" s="76">
        <f>数据源表!O110</f>
        <v>1</v>
      </c>
      <c r="Z142" s="76" t="str">
        <f>数据源表!P110</f>
        <v>桶</v>
      </c>
      <c r="AA142" s="76">
        <f>数据源表!Q110</f>
        <v>3200</v>
      </c>
      <c r="AB142" s="76">
        <f>数据源表!R110</f>
        <v>3200</v>
      </c>
      <c r="AC142" s="118">
        <f>数据源表!U110</f>
        <v>180</v>
      </c>
      <c r="AD142" s="118">
        <f>数据源表!T110</f>
        <v>180</v>
      </c>
      <c r="AE142" s="66" t="str">
        <f t="shared" si="30"/>
        <v xml:space="preserve">     指导价</v>
      </c>
      <c r="AF142" s="73" t="str">
        <f>数据源表!V110</f>
        <v>XOUT18070220</v>
      </c>
      <c r="AG142" s="119">
        <f>数据源表!W110</f>
        <v>43292</v>
      </c>
      <c r="AH142" s="73">
        <f>数据源表!X110</f>
        <v>0</v>
      </c>
      <c r="AI142" s="122"/>
      <c r="AJ142" s="124">
        <f>数据源表!Y110</f>
        <v>0.16000029000007299</v>
      </c>
      <c r="AK142" s="53" t="e">
        <f>VLOOKUP(V142,#REF!,12,0)</f>
        <v>#REF!</v>
      </c>
    </row>
    <row r="143" spans="1:37" s="53" customFormat="1" ht="12" customHeight="1">
      <c r="A143" s="76" t="str">
        <f>数据源表!A111</f>
        <v>韩风云</v>
      </c>
      <c r="B143" s="75">
        <f>数据源表!B111</f>
        <v>43299</v>
      </c>
      <c r="C143" s="76" t="str">
        <f>数据源表!C111</f>
        <v>a1393</v>
      </c>
      <c r="D143" s="76" t="str">
        <f>数据源表!D111</f>
        <v>昆山翔之璐精密机械有限公司</v>
      </c>
      <c r="E143" s="77">
        <f>数据源表!E111</f>
        <v>3200</v>
      </c>
      <c r="F143" s="76" t="str">
        <f>数据源表!F111</f>
        <v>18107111</v>
      </c>
      <c r="G143" s="78">
        <f>数据源表!G111</f>
        <v>43359</v>
      </c>
      <c r="H143" s="76">
        <f>数据源表!H111</f>
        <v>60</v>
      </c>
      <c r="I143" s="78">
        <v>43254</v>
      </c>
      <c r="J143" s="94">
        <f>数据源表!J111</f>
        <v>3200</v>
      </c>
      <c r="K143" s="94">
        <f t="shared" si="25"/>
        <v>2758.62</v>
      </c>
      <c r="L143" s="95">
        <f t="shared" si="26"/>
        <v>-45</v>
      </c>
      <c r="M143" s="96"/>
      <c r="N143" s="96" t="e">
        <f>VLOOKUP(C143,#REF!,5,0)</f>
        <v>#REF!</v>
      </c>
      <c r="O143" s="76">
        <f t="shared" si="27"/>
        <v>0.05</v>
      </c>
      <c r="P143" s="76">
        <f t="shared" si="28"/>
        <v>137.93</v>
      </c>
      <c r="Q143" s="224">
        <v>15.083</v>
      </c>
      <c r="R143" s="76">
        <f t="shared" si="29"/>
        <v>2564.11</v>
      </c>
      <c r="S143" s="94">
        <f>ROUND(IF(F143="未税",J143-M143-R143,J143/(1+AJ143)-M143-R143),2)</f>
        <v>194.51</v>
      </c>
      <c r="T143" s="94"/>
      <c r="U143" s="94"/>
      <c r="V143" s="106" t="str">
        <f>数据源表!S111</f>
        <v>CSR24</v>
      </c>
      <c r="W143" s="76" t="str">
        <f>数据源表!M111</f>
        <v>*专项化学用品*铝合金加工液</v>
      </c>
      <c r="X143" s="76" t="str">
        <f>数据源表!N111</f>
        <v>ZM-3080</v>
      </c>
      <c r="Y143" s="76">
        <f>数据源表!O111</f>
        <v>1</v>
      </c>
      <c r="Z143" s="76" t="str">
        <f>数据源表!P111</f>
        <v>桶</v>
      </c>
      <c r="AA143" s="76">
        <f>数据源表!Q111</f>
        <v>3200</v>
      </c>
      <c r="AB143" s="76">
        <f>数据源表!R111</f>
        <v>3200</v>
      </c>
      <c r="AC143" s="118">
        <f>数据源表!U111</f>
        <v>170</v>
      </c>
      <c r="AD143" s="118">
        <f>数据源表!T111</f>
        <v>170</v>
      </c>
      <c r="AE143" s="66" t="str">
        <f t="shared" si="30"/>
        <v xml:space="preserve">     指导价</v>
      </c>
      <c r="AF143" s="73" t="str">
        <f>数据源表!V111</f>
        <v>XOUT18070399</v>
      </c>
      <c r="AG143" s="119">
        <f>数据源表!W111</f>
        <v>43300</v>
      </c>
      <c r="AH143" s="73">
        <f>数据源表!X111</f>
        <v>0</v>
      </c>
      <c r="AI143" s="122"/>
      <c r="AJ143" s="124">
        <f>数据源表!Y111</f>
        <v>0.16000029000007299</v>
      </c>
      <c r="AK143" s="53" t="e">
        <f>VLOOKUP(V143,#REF!,12,0)</f>
        <v>#REF!</v>
      </c>
    </row>
    <row r="144" spans="1:37" s="53" customFormat="1" ht="12" customHeight="1">
      <c r="A144" s="76" t="str">
        <f>数据源表!A112</f>
        <v>韩风云</v>
      </c>
      <c r="B144" s="75">
        <f>数据源表!B112</f>
        <v>43278</v>
      </c>
      <c r="C144" s="76" t="str">
        <f>数据源表!C112</f>
        <v>a1406</v>
      </c>
      <c r="D144" s="76" t="str">
        <f>数据源表!D112</f>
        <v>昆山伍易电子材料有限公司</v>
      </c>
      <c r="E144" s="77">
        <f>数据源表!E112</f>
        <v>2700</v>
      </c>
      <c r="F144" s="76" t="str">
        <f>数据源表!F112</f>
        <v>16644102</v>
      </c>
      <c r="G144" s="78">
        <f>数据源表!G112</f>
        <v>43278</v>
      </c>
      <c r="H144" s="76" t="str">
        <f>数据源表!H112</f>
        <v>开票现金</v>
      </c>
      <c r="I144" s="78">
        <v>43254</v>
      </c>
      <c r="J144" s="94">
        <f>数据源表!J112</f>
        <v>2700</v>
      </c>
      <c r="K144" s="94">
        <f t="shared" si="25"/>
        <v>2327.59</v>
      </c>
      <c r="L144" s="95">
        <f t="shared" si="26"/>
        <v>-24</v>
      </c>
      <c r="M144" s="96"/>
      <c r="N144" s="96" t="e">
        <f>VLOOKUP(C144,#REF!,5,0)</f>
        <v>#REF!</v>
      </c>
      <c r="O144" s="76">
        <f t="shared" si="27"/>
        <v>0.05</v>
      </c>
      <c r="P144" s="76">
        <f t="shared" si="28"/>
        <v>116.38</v>
      </c>
      <c r="Q144" s="76" t="e">
        <f>ROUND(VLOOKUP(V144,#REF!,7,0),2)</f>
        <v>#REF!</v>
      </c>
      <c r="R144" s="76" t="e">
        <f t="shared" si="29"/>
        <v>#REF!</v>
      </c>
      <c r="S144" s="94" t="e">
        <f>ROUND(IF(F144="未税",J144-M144-R144,J144/(1+AJ144)-M144-R144),2)</f>
        <v>#REF!</v>
      </c>
      <c r="T144" s="94"/>
      <c r="U144" s="94"/>
      <c r="V144" s="106" t="str">
        <f>数据源表!S112</f>
        <v>CSR24</v>
      </c>
      <c r="W144" s="76" t="str">
        <f>数据源表!M112</f>
        <v>*专项化学用品*切削液</v>
      </c>
      <c r="X144" s="76" t="str">
        <f>数据源表!N112</f>
        <v>ZM-3080</v>
      </c>
      <c r="Y144" s="76">
        <f>数据源表!O112</f>
        <v>200</v>
      </c>
      <c r="Z144" s="76" t="str">
        <f>数据源表!P112</f>
        <v>升</v>
      </c>
      <c r="AA144" s="76">
        <f>数据源表!Q112</f>
        <v>13.5</v>
      </c>
      <c r="AB144" s="76">
        <f>数据源表!R112</f>
        <v>2700</v>
      </c>
      <c r="AC144" s="118">
        <f>数据源表!U112</f>
        <v>170</v>
      </c>
      <c r="AD144" s="118">
        <f>数据源表!T112</f>
        <v>170</v>
      </c>
      <c r="AE144" s="66" t="str">
        <f t="shared" si="30"/>
        <v xml:space="preserve">     指导价</v>
      </c>
      <c r="AF144" s="73" t="str">
        <f>数据源表!V112</f>
        <v>XOUT18060342</v>
      </c>
      <c r="AG144" s="119">
        <f>数据源表!W112</f>
        <v>43270</v>
      </c>
      <c r="AH144" s="73">
        <f>数据源表!X112</f>
        <v>0</v>
      </c>
      <c r="AI144" s="122"/>
      <c r="AJ144" s="124">
        <f>数据源表!Y112</f>
        <v>0.15999810963270999</v>
      </c>
      <c r="AK144" s="53" t="e">
        <f>VLOOKUP(V144,#REF!,12,0)</f>
        <v>#REF!</v>
      </c>
    </row>
    <row r="145" spans="1:37" s="53" customFormat="1" ht="12" customHeight="1">
      <c r="A145" s="76" t="str">
        <f>数据源表!A113</f>
        <v>韩风云</v>
      </c>
      <c r="B145" s="75">
        <f>数据源表!B113</f>
        <v>43278</v>
      </c>
      <c r="C145" s="76" t="str">
        <f>数据源表!C113</f>
        <v>a1406</v>
      </c>
      <c r="D145" s="76" t="str">
        <f>数据源表!D113</f>
        <v>昆山伍易电子材料有限公司</v>
      </c>
      <c r="E145" s="77">
        <f>数据源表!E113</f>
        <v>5400</v>
      </c>
      <c r="F145" s="76" t="str">
        <f>数据源表!F113</f>
        <v>16644102</v>
      </c>
      <c r="G145" s="78">
        <f>数据源表!G113</f>
        <v>43278</v>
      </c>
      <c r="H145" s="76" t="str">
        <f>数据源表!H113</f>
        <v>开票现金</v>
      </c>
      <c r="I145" s="78">
        <v>43278</v>
      </c>
      <c r="J145" s="94">
        <f>数据源表!J113</f>
        <v>5400</v>
      </c>
      <c r="K145" s="94">
        <f t="shared" si="25"/>
        <v>4655.18</v>
      </c>
      <c r="L145" s="95">
        <f t="shared" si="26"/>
        <v>0</v>
      </c>
      <c r="M145" s="96"/>
      <c r="N145" s="96" t="e">
        <f>VLOOKUP(C145,#REF!,5,0)</f>
        <v>#REF!</v>
      </c>
      <c r="O145" s="223">
        <f>10.5*0.8</f>
        <v>8.4</v>
      </c>
      <c r="P145" s="76">
        <f>ROUND(O145*Y145,2)</f>
        <v>3360</v>
      </c>
      <c r="Q145" s="76" t="e">
        <f>ROUND(VLOOKUP(V145,#REF!,7,0),2)</f>
        <v>#REF!</v>
      </c>
      <c r="R145" s="76"/>
      <c r="S145" s="94"/>
      <c r="T145" s="94"/>
      <c r="U145" s="94"/>
      <c r="V145" s="106" t="str">
        <f>数据源表!S113</f>
        <v>CSR24</v>
      </c>
      <c r="W145" s="76" t="str">
        <f>数据源表!M113</f>
        <v>*专项化学用品*切削液</v>
      </c>
      <c r="X145" s="76" t="str">
        <f>数据源表!N113</f>
        <v>ZM-3080</v>
      </c>
      <c r="Y145" s="76">
        <f>数据源表!O113</f>
        <v>400</v>
      </c>
      <c r="Z145" s="76" t="str">
        <f>数据源表!P113</f>
        <v>升</v>
      </c>
      <c r="AA145" s="76">
        <f>数据源表!Q113</f>
        <v>13.5</v>
      </c>
      <c r="AB145" s="76">
        <f>数据源表!R113</f>
        <v>5400</v>
      </c>
      <c r="AC145" s="118">
        <f>数据源表!U113</f>
        <v>340</v>
      </c>
      <c r="AD145" s="118">
        <f>数据源表!T113</f>
        <v>170</v>
      </c>
      <c r="AE145" s="66" t="str">
        <f t="shared" si="30"/>
        <v xml:space="preserve">     指导价</v>
      </c>
      <c r="AF145" s="73" t="str">
        <f>数据源表!V113</f>
        <v>XOUT18060464</v>
      </c>
      <c r="AG145" s="119">
        <f>数据源表!W113</f>
        <v>43276</v>
      </c>
      <c r="AH145" s="73">
        <f>数据源表!X113</f>
        <v>0</v>
      </c>
      <c r="AI145" s="122"/>
      <c r="AJ145" s="124">
        <f>数据源表!Y113</f>
        <v>0.15999810963270999</v>
      </c>
      <c r="AK145" s="53" t="e">
        <f>VLOOKUP(V145,#REF!,12,0)</f>
        <v>#REF!</v>
      </c>
    </row>
    <row r="146" spans="1:37" s="184" customFormat="1" ht="12" customHeight="1">
      <c r="A146" s="209" t="s">
        <v>544</v>
      </c>
      <c r="B146" s="210">
        <v>43204</v>
      </c>
      <c r="C146" s="209" t="s">
        <v>561</v>
      </c>
      <c r="D146" s="209" t="s">
        <v>562</v>
      </c>
      <c r="E146" s="211"/>
      <c r="F146" s="209" t="s">
        <v>6970</v>
      </c>
      <c r="G146" s="212">
        <v>43277</v>
      </c>
      <c r="H146" s="209">
        <v>60</v>
      </c>
      <c r="I146" s="212">
        <v>43278</v>
      </c>
      <c r="J146" s="213">
        <v>108108</v>
      </c>
      <c r="K146" s="94">
        <f t="shared" si="25"/>
        <v>92400</v>
      </c>
      <c r="L146" s="214">
        <v>74</v>
      </c>
      <c r="M146" s="215"/>
      <c r="N146" s="215" t="s">
        <v>6971</v>
      </c>
      <c r="O146" s="209">
        <f>10.5*0.2</f>
        <v>2.1</v>
      </c>
      <c r="P146" s="76">
        <f>ROUND(O146*Y146,2)</f>
        <v>92.4</v>
      </c>
      <c r="Q146" s="209">
        <v>20.420000000000002</v>
      </c>
      <c r="R146" s="209"/>
      <c r="S146" s="213"/>
      <c r="T146" s="213"/>
      <c r="U146" s="213"/>
      <c r="V146" s="216" t="s">
        <v>240</v>
      </c>
      <c r="W146" s="209" t="s">
        <v>478</v>
      </c>
      <c r="X146" s="209" t="s">
        <v>1176</v>
      </c>
      <c r="Y146" s="209">
        <v>44</v>
      </c>
      <c r="Z146" s="209" t="s">
        <v>107</v>
      </c>
      <c r="AA146" s="209">
        <v>2457</v>
      </c>
      <c r="AB146" s="209">
        <v>108108</v>
      </c>
      <c r="AC146" s="217">
        <v>7920</v>
      </c>
      <c r="AD146" s="217">
        <v>180</v>
      </c>
      <c r="AE146" s="218" t="s">
        <v>6948</v>
      </c>
      <c r="AF146" s="219" t="s">
        <v>6972</v>
      </c>
      <c r="AG146" s="220">
        <v>43187</v>
      </c>
      <c r="AH146" s="219" t="s">
        <v>6973</v>
      </c>
      <c r="AI146" s="221"/>
      <c r="AJ146" s="222">
        <v>0.17</v>
      </c>
      <c r="AK146" s="183">
        <v>0</v>
      </c>
    </row>
    <row r="147" spans="1:37" s="184" customFormat="1" ht="12" customHeight="1">
      <c r="A147" s="209" t="s">
        <v>544</v>
      </c>
      <c r="B147" s="210">
        <v>43204</v>
      </c>
      <c r="C147" s="209" t="s">
        <v>561</v>
      </c>
      <c r="D147" s="209" t="s">
        <v>562</v>
      </c>
      <c r="E147" s="211"/>
      <c r="F147" s="209" t="s">
        <v>6974</v>
      </c>
      <c r="G147" s="212">
        <v>43277</v>
      </c>
      <c r="H147" s="209">
        <v>60</v>
      </c>
      <c r="I147" s="212">
        <v>43278</v>
      </c>
      <c r="J147" s="213">
        <v>98280</v>
      </c>
      <c r="K147" s="94">
        <f t="shared" si="25"/>
        <v>84000</v>
      </c>
      <c r="L147" s="214">
        <v>74</v>
      </c>
      <c r="M147" s="215"/>
      <c r="N147" s="215" t="s">
        <v>6971</v>
      </c>
      <c r="O147" s="209">
        <f>10.5*0.2</f>
        <v>2.1</v>
      </c>
      <c r="P147" s="76">
        <f>ROUND(O147*Y147,2)</f>
        <v>84</v>
      </c>
      <c r="Q147" s="209">
        <v>20.420000000000002</v>
      </c>
      <c r="R147" s="209"/>
      <c r="S147" s="213"/>
      <c r="T147" s="213"/>
      <c r="U147" s="213"/>
      <c r="V147" s="216" t="s">
        <v>240</v>
      </c>
      <c r="W147" s="209" t="s">
        <v>478</v>
      </c>
      <c r="X147" s="209" t="s">
        <v>1176</v>
      </c>
      <c r="Y147" s="209">
        <v>40</v>
      </c>
      <c r="Z147" s="209" t="s">
        <v>107</v>
      </c>
      <c r="AA147" s="209">
        <v>2457</v>
      </c>
      <c r="AB147" s="209">
        <v>98280</v>
      </c>
      <c r="AC147" s="217">
        <v>7200</v>
      </c>
      <c r="AD147" s="217">
        <v>180</v>
      </c>
      <c r="AE147" s="218" t="s">
        <v>6948</v>
      </c>
      <c r="AF147" s="219" t="s">
        <v>6975</v>
      </c>
      <c r="AG147" s="220">
        <v>43192</v>
      </c>
      <c r="AH147" s="219" t="s">
        <v>6973</v>
      </c>
      <c r="AI147" s="221"/>
      <c r="AJ147" s="222">
        <v>0.17</v>
      </c>
      <c r="AK147" s="183">
        <v>0</v>
      </c>
    </row>
    <row r="148" spans="1:37" s="53" customFormat="1" ht="12" customHeight="1">
      <c r="A148" s="76" t="str">
        <f>数据源表!A114</f>
        <v>韩风云</v>
      </c>
      <c r="B148" s="75">
        <f>数据源表!B114</f>
        <v>43278</v>
      </c>
      <c r="C148" s="76" t="str">
        <f>数据源表!C114</f>
        <v>a1406</v>
      </c>
      <c r="D148" s="76" t="str">
        <f>数据源表!D114</f>
        <v>昆山伍易电子材料有限公司</v>
      </c>
      <c r="E148" s="77">
        <f>数据源表!E114</f>
        <v>5000</v>
      </c>
      <c r="F148" s="76" t="str">
        <f>数据源表!F114</f>
        <v>16644103</v>
      </c>
      <c r="G148" s="78">
        <f>数据源表!G114</f>
        <v>43278</v>
      </c>
      <c r="H148" s="76" t="str">
        <f>数据源表!H114</f>
        <v>开票现金</v>
      </c>
      <c r="I148" s="78" t="s">
        <v>6976</v>
      </c>
      <c r="J148" s="94">
        <f>数据源表!J114</f>
        <v>5000</v>
      </c>
      <c r="K148" s="94">
        <f t="shared" si="25"/>
        <v>4310.34</v>
      </c>
      <c r="L148" s="200">
        <v>94</v>
      </c>
      <c r="M148" s="96">
        <f>400/1.17</f>
        <v>341.88034188034192</v>
      </c>
      <c r="N148" s="96" t="e">
        <f>VLOOKUP(C148,#REF!,5,0)</f>
        <v>#REF!</v>
      </c>
      <c r="O148" s="76">
        <f t="shared" ref="O148:O163" si="31">IF(L148&lt;=60,0.05,IF(L148&lt;=120,0.04,IF(L148&lt;=150,0.02,IF(L148&lt;=180,0.01,0))))</f>
        <v>0.04</v>
      </c>
      <c r="P148" s="76">
        <f t="shared" ref="P148:P168" si="32">ROUND((K148-M148)*O148,2)</f>
        <v>158.74</v>
      </c>
      <c r="Q148" s="76" t="e">
        <f>ROUND(VLOOKUP(V148,#REF!,7,0),2)</f>
        <v>#REF!</v>
      </c>
      <c r="R148" s="76" t="e">
        <f t="shared" ref="R148:R163" si="33">ROUND(IF(AE148="指导价+Y4*30",AC148*Q148+Y148*30,AC148*Q148),2)</f>
        <v>#REF!</v>
      </c>
      <c r="S148" s="94" t="e">
        <f t="shared" ref="S148:S154" si="34">ROUND(IF(F148="未税",J148-M148-R148,J148/1.17-M148-R148),2)</f>
        <v>#REF!</v>
      </c>
      <c r="T148" s="94"/>
      <c r="U148" s="94"/>
      <c r="V148" s="106" t="str">
        <f>数据源表!S114</f>
        <v>CYT11</v>
      </c>
      <c r="W148" s="76" t="str">
        <f>数据源表!M114</f>
        <v>*润滑油*机床导轨油</v>
      </c>
      <c r="X148" s="76" t="str">
        <f>数据源表!N114</f>
        <v>68#</v>
      </c>
      <c r="Y148" s="76">
        <f>数据源表!O114</f>
        <v>400</v>
      </c>
      <c r="Z148" s="76" t="str">
        <f>数据源表!P114</f>
        <v>升</v>
      </c>
      <c r="AA148" s="76">
        <f>数据源表!Q114</f>
        <v>12.5</v>
      </c>
      <c r="AB148" s="76">
        <f>数据源表!R114</f>
        <v>5000</v>
      </c>
      <c r="AC148" s="118">
        <f>数据源表!U114</f>
        <v>340</v>
      </c>
      <c r="AD148" s="118">
        <f>数据源表!T114</f>
        <v>17</v>
      </c>
      <c r="AE148" s="66" t="str">
        <f>IF(AD148&lt;50,"指导价+Y4*30",IF(AD148="固体","     指导价","     指导价"))</f>
        <v>指导价+Y4*30</v>
      </c>
      <c r="AF148" s="73" t="str">
        <f>数据源表!V114</f>
        <v>XOUT18060507</v>
      </c>
      <c r="AG148" s="119">
        <f>数据源表!W114</f>
        <v>43278</v>
      </c>
      <c r="AH148" s="73">
        <f>数据源表!X114</f>
        <v>0</v>
      </c>
      <c r="AI148" s="122"/>
      <c r="AJ148" s="124">
        <f>数据源表!Y114</f>
        <v>0.16000129920145501</v>
      </c>
      <c r="AK148" s="53" t="e">
        <f>VLOOKUP(V148,#REF!,12,0)</f>
        <v>#REF!</v>
      </c>
    </row>
    <row r="149" spans="1:37" s="53" customFormat="1" ht="12" customHeight="1">
      <c r="A149" s="76" t="str">
        <f>数据源表!A115</f>
        <v>韩风云</v>
      </c>
      <c r="B149" s="75">
        <f>数据源表!B115</f>
        <v>43173</v>
      </c>
      <c r="C149" s="76" t="str">
        <f>数据源表!C115</f>
        <v>a1430</v>
      </c>
      <c r="D149" s="76" t="str">
        <f>数据源表!D115</f>
        <v>昆山市耀正精密五金配件有限公司</v>
      </c>
      <c r="E149" s="77">
        <f>数据源表!E115</f>
        <v>4600</v>
      </c>
      <c r="F149" s="76" t="str">
        <f>数据源表!F115</f>
        <v>02839535</v>
      </c>
      <c r="G149" s="78">
        <f>数据源表!G115</f>
        <v>43233</v>
      </c>
      <c r="H149" s="76">
        <f>数据源表!H115</f>
        <v>60</v>
      </c>
      <c r="I149" s="78">
        <v>43266</v>
      </c>
      <c r="J149" s="94">
        <f>数据源表!J115</f>
        <v>4600</v>
      </c>
      <c r="K149" s="94">
        <f t="shared" si="25"/>
        <v>3931.62</v>
      </c>
      <c r="L149" s="95">
        <f t="shared" ref="L149:L168" si="35">I149-B149</f>
        <v>93</v>
      </c>
      <c r="M149" s="96"/>
      <c r="N149" s="96" t="e">
        <f>VLOOKUP(C149,#REF!,5,0)</f>
        <v>#REF!</v>
      </c>
      <c r="O149" s="76">
        <f t="shared" si="31"/>
        <v>0.04</v>
      </c>
      <c r="P149" s="76">
        <f t="shared" si="32"/>
        <v>157.26</v>
      </c>
      <c r="Q149" s="76" t="e">
        <f>ROUND(VLOOKUP(V149,#REF!,7,0),2)</f>
        <v>#REF!</v>
      </c>
      <c r="R149" s="76" t="e">
        <f t="shared" si="33"/>
        <v>#REF!</v>
      </c>
      <c r="S149" s="94" t="e">
        <f t="shared" si="34"/>
        <v>#REF!</v>
      </c>
      <c r="T149" s="94"/>
      <c r="U149" s="94"/>
      <c r="V149" s="106" t="str">
        <f>数据源表!S115</f>
        <v>CYT11</v>
      </c>
      <c r="W149" s="76" t="str">
        <f>数据源表!M115</f>
        <v>*专项化学用品*机床导轨油</v>
      </c>
      <c r="X149" s="76" t="str">
        <f>数据源表!N115</f>
        <v>68#</v>
      </c>
      <c r="Y149" s="76">
        <f>数据源表!O115</f>
        <v>2</v>
      </c>
      <c r="Z149" s="76" t="str">
        <f>数据源表!P115</f>
        <v>桶</v>
      </c>
      <c r="AA149" s="76">
        <f>数据源表!Q115</f>
        <v>2300</v>
      </c>
      <c r="AB149" s="76">
        <f>数据源表!R115</f>
        <v>4600</v>
      </c>
      <c r="AC149" s="118">
        <f>数据源表!U115</f>
        <v>340</v>
      </c>
      <c r="AD149" s="118">
        <f>数据源表!T115</f>
        <v>170</v>
      </c>
      <c r="AE149" s="66" t="str">
        <f>IF(AD149&lt;50,"指导价+Y4*30",IF(AD149="固体","     指导价","     指导价"))</f>
        <v xml:space="preserve">     指导价</v>
      </c>
      <c r="AF149" s="73" t="str">
        <f>数据源表!V115</f>
        <v>XOUT18030156</v>
      </c>
      <c r="AG149" s="119">
        <f>数据源表!W115</f>
        <v>43169</v>
      </c>
      <c r="AH149" s="73">
        <f>数据源表!X115</f>
        <v>0</v>
      </c>
      <c r="AI149" s="122"/>
      <c r="AJ149" s="124">
        <f>数据源表!Y115</f>
        <v>0.17</v>
      </c>
      <c r="AK149" s="53" t="e">
        <f>VLOOKUP(V149,#REF!,12,0)</f>
        <v>#REF!</v>
      </c>
    </row>
    <row r="150" spans="1:37" s="53" customFormat="1" ht="12" customHeight="1">
      <c r="A150" s="76" t="str">
        <f>数据源表!A116</f>
        <v>韩风云</v>
      </c>
      <c r="B150" s="75">
        <f>数据源表!B116</f>
        <v>43305</v>
      </c>
      <c r="C150" s="76" t="str">
        <f>数据源表!C116</f>
        <v>a1464</v>
      </c>
      <c r="D150" s="76" t="str">
        <f>数据源表!D116</f>
        <v>上海尚夏润滑油有限公司</v>
      </c>
      <c r="E150" s="77">
        <f>数据源表!E116</f>
        <v>2600</v>
      </c>
      <c r="F150" s="76" t="str">
        <f>数据源表!F116</f>
        <v>18107284</v>
      </c>
      <c r="G150" s="78">
        <f>数据源表!G116</f>
        <v>43305</v>
      </c>
      <c r="H150" s="76" t="str">
        <f>数据源表!H116</f>
        <v>款到发货</v>
      </c>
      <c r="I150" s="78">
        <v>43259</v>
      </c>
      <c r="J150" s="94">
        <f>数据源表!J116</f>
        <v>2600</v>
      </c>
      <c r="K150" s="94">
        <f t="shared" si="25"/>
        <v>2241.38</v>
      </c>
      <c r="L150" s="95">
        <f t="shared" si="35"/>
        <v>-46</v>
      </c>
      <c r="M150" s="96"/>
      <c r="N150" s="96" t="e">
        <f>VLOOKUP(C150,#REF!,5,0)</f>
        <v>#REF!</v>
      </c>
      <c r="O150" s="76">
        <f t="shared" si="31"/>
        <v>0.05</v>
      </c>
      <c r="P150" s="76">
        <f t="shared" si="32"/>
        <v>112.07</v>
      </c>
      <c r="Q150" s="76" t="e">
        <f>ROUND(VLOOKUP(V150,#REF!,7,0),2)</f>
        <v>#REF!</v>
      </c>
      <c r="R150" s="76" t="e">
        <f t="shared" si="33"/>
        <v>#REF!</v>
      </c>
      <c r="S150" s="94" t="e">
        <f t="shared" si="34"/>
        <v>#REF!</v>
      </c>
      <c r="T150" s="94"/>
      <c r="U150" s="94"/>
      <c r="V150" s="106" t="str">
        <f>数据源表!S116</f>
        <v>CSB15</v>
      </c>
      <c r="W150" s="76" t="str">
        <f>数据源表!M116</f>
        <v>*化学试剂助剂*半合成切削液</v>
      </c>
      <c r="X150" s="76" t="str">
        <f>数据源表!N116</f>
        <v>LP-3030AL</v>
      </c>
      <c r="Y150" s="76">
        <f>数据源表!O116</f>
        <v>1</v>
      </c>
      <c r="Z150" s="76" t="str">
        <f>数据源表!P116</f>
        <v>桶</v>
      </c>
      <c r="AA150" s="76">
        <f>数据源表!Q116</f>
        <v>2600</v>
      </c>
      <c r="AB150" s="76">
        <f>数据源表!R116</f>
        <v>2600</v>
      </c>
      <c r="AC150" s="118">
        <f>数据源表!U116</f>
        <v>170</v>
      </c>
      <c r="AD150" s="118">
        <f>数据源表!T116</f>
        <v>170</v>
      </c>
      <c r="AE150" s="225" t="s">
        <v>6977</v>
      </c>
      <c r="AF150" s="73" t="str">
        <f>数据源表!V116</f>
        <v>XOUT18070510</v>
      </c>
      <c r="AG150" s="119">
        <f>数据源表!W116</f>
        <v>43306</v>
      </c>
      <c r="AH150" s="73">
        <f>数据源表!X116</f>
        <v>0</v>
      </c>
      <c r="AI150" s="122"/>
      <c r="AJ150" s="124">
        <f>数据源表!Y116</f>
        <v>0.15999964307703299</v>
      </c>
      <c r="AK150" s="53" t="e">
        <f>VLOOKUP(V150,#REF!,12,0)</f>
        <v>#REF!</v>
      </c>
    </row>
    <row r="151" spans="1:37" s="53" customFormat="1" ht="12" customHeight="1">
      <c r="A151" s="76" t="str">
        <f>数据源表!A117</f>
        <v>韩风云</v>
      </c>
      <c r="B151" s="75">
        <f>数据源表!B117</f>
        <v>43064</v>
      </c>
      <c r="C151" s="76" t="str">
        <f>数据源表!C117</f>
        <v>a1547</v>
      </c>
      <c r="D151" s="76" t="str">
        <f>数据源表!D117</f>
        <v>安徽绿创精密电子科技有限公司</v>
      </c>
      <c r="E151" s="77">
        <f>数据源表!E117</f>
        <v>86000</v>
      </c>
      <c r="F151" s="76" t="str">
        <f>数据源表!F117</f>
        <v>26629556</v>
      </c>
      <c r="G151" s="78">
        <f>数据源表!G117</f>
        <v>43184</v>
      </c>
      <c r="H151" s="76">
        <f>数据源表!H117</f>
        <v>120</v>
      </c>
      <c r="I151" s="78">
        <v>43259</v>
      </c>
      <c r="J151" s="94">
        <f>数据源表!J117</f>
        <v>20500</v>
      </c>
      <c r="K151" s="94">
        <f t="shared" si="25"/>
        <v>17521.37</v>
      </c>
      <c r="L151" s="95">
        <f t="shared" si="35"/>
        <v>195</v>
      </c>
      <c r="M151" s="96"/>
      <c r="N151" s="96" t="e">
        <f>VLOOKUP(C151,#REF!,5,0)</f>
        <v>#REF!</v>
      </c>
      <c r="O151" s="76">
        <f t="shared" si="31"/>
        <v>0</v>
      </c>
      <c r="P151" s="76">
        <f t="shared" si="32"/>
        <v>0</v>
      </c>
      <c r="Q151" s="76" t="e">
        <f>ROUND(VLOOKUP(V151,#REF!,7,0),2)</f>
        <v>#REF!</v>
      </c>
      <c r="R151" s="76" t="e">
        <f t="shared" si="33"/>
        <v>#REF!</v>
      </c>
      <c r="S151" s="94" t="e">
        <f t="shared" si="34"/>
        <v>#REF!</v>
      </c>
      <c r="T151" s="94"/>
      <c r="U151" s="94"/>
      <c r="V151" s="106" t="str">
        <f>数据源表!S117</f>
        <v>CSR70</v>
      </c>
      <c r="W151" s="76" t="str">
        <f>数据源表!M117</f>
        <v>植物型切削液</v>
      </c>
      <c r="X151" s="76" t="str">
        <f>数据源表!N117</f>
        <v>JH-200RP</v>
      </c>
      <c r="Y151" s="76">
        <f>数据源表!O117</f>
        <v>9.53488372093023</v>
      </c>
      <c r="Z151" s="76" t="str">
        <f>数据源表!P117</f>
        <v>桶</v>
      </c>
      <c r="AA151" s="76">
        <f>数据源表!Q117</f>
        <v>2150</v>
      </c>
      <c r="AB151" s="76">
        <f>数据源表!R117</f>
        <v>86000</v>
      </c>
      <c r="AC151" s="118">
        <f>数据源表!U117</f>
        <v>1620.93023255814</v>
      </c>
      <c r="AD151" s="118">
        <f>数据源表!T117</f>
        <v>170</v>
      </c>
      <c r="AE151" s="66" t="str">
        <f>IF(AD151&lt;50,"指导价+Y4*30",IF(AD151="固体","     指导价","     指导价"))</f>
        <v xml:space="preserve">     指导价</v>
      </c>
      <c r="AF151" s="73" t="str">
        <f>数据源表!V117</f>
        <v>XOUT17110042</v>
      </c>
      <c r="AG151" s="119">
        <f>数据源表!W117</f>
        <v>43041</v>
      </c>
      <c r="AH151" s="73" t="str">
        <f>数据源表!X117</f>
        <v>拆分付款</v>
      </c>
      <c r="AI151" s="122"/>
      <c r="AJ151" s="124">
        <f>数据源表!Y117</f>
        <v>0.17</v>
      </c>
      <c r="AK151" s="53" t="e">
        <f>VLOOKUP(V151,#REF!,12,0)</f>
        <v>#REF!</v>
      </c>
    </row>
    <row r="152" spans="1:37" s="53" customFormat="1" ht="12" customHeight="1">
      <c r="A152" s="76" t="str">
        <f>数据源表!A118</f>
        <v>韩风云</v>
      </c>
      <c r="B152" s="75">
        <f>数据源表!B118</f>
        <v>43094</v>
      </c>
      <c r="C152" s="76" t="str">
        <f>数据源表!C118</f>
        <v>a1547</v>
      </c>
      <c r="D152" s="76" t="str">
        <f>数据源表!D118</f>
        <v>安徽绿创精密电子科技有限公司</v>
      </c>
      <c r="E152" s="77">
        <f>数据源表!E118</f>
        <v>64500</v>
      </c>
      <c r="F152" s="76" t="str">
        <f>数据源表!F118</f>
        <v>09926864</v>
      </c>
      <c r="G152" s="78">
        <f>数据源表!G118</f>
        <v>43214</v>
      </c>
      <c r="H152" s="76">
        <f>数据源表!H118</f>
        <v>120</v>
      </c>
      <c r="I152" s="78">
        <v>43259</v>
      </c>
      <c r="J152" s="94">
        <f>数据源表!J118</f>
        <v>29000</v>
      </c>
      <c r="K152" s="94">
        <f t="shared" si="25"/>
        <v>24786.32</v>
      </c>
      <c r="L152" s="95">
        <f t="shared" si="35"/>
        <v>165</v>
      </c>
      <c r="M152" s="96"/>
      <c r="N152" s="96" t="e">
        <f>VLOOKUP(C152,#REF!,5,0)</f>
        <v>#REF!</v>
      </c>
      <c r="O152" s="76">
        <f t="shared" si="31"/>
        <v>0.01</v>
      </c>
      <c r="P152" s="76">
        <f t="shared" si="32"/>
        <v>247.86</v>
      </c>
      <c r="Q152" s="76" t="e">
        <f>ROUND(VLOOKUP(V152,#REF!,7,0),2)</f>
        <v>#REF!</v>
      </c>
      <c r="R152" s="76" t="e">
        <f t="shared" si="33"/>
        <v>#REF!</v>
      </c>
      <c r="S152" s="94" t="e">
        <f t="shared" si="34"/>
        <v>#REF!</v>
      </c>
      <c r="T152" s="94"/>
      <c r="U152" s="94"/>
      <c r="V152" s="106" t="str">
        <f>数据源表!S118</f>
        <v>CSR70</v>
      </c>
      <c r="W152" s="76" t="str">
        <f>数据源表!M118</f>
        <v>植物切削液</v>
      </c>
      <c r="X152" s="76" t="str">
        <f>数据源表!N118</f>
        <v>JH-200RP</v>
      </c>
      <c r="Y152" s="76">
        <f>数据源表!O118</f>
        <v>13.488372093023299</v>
      </c>
      <c r="Z152" s="76" t="str">
        <f>数据源表!P118</f>
        <v>桶</v>
      </c>
      <c r="AA152" s="76">
        <f>数据源表!Q118</f>
        <v>2150</v>
      </c>
      <c r="AB152" s="76">
        <f>数据源表!R118</f>
        <v>64500</v>
      </c>
      <c r="AC152" s="118">
        <f>数据源表!U118</f>
        <v>2293.0232558139501</v>
      </c>
      <c r="AD152" s="118">
        <f>数据源表!T118</f>
        <v>199</v>
      </c>
      <c r="AE152" s="225" t="s">
        <v>6977</v>
      </c>
      <c r="AF152" s="73" t="str">
        <f>数据源表!V118</f>
        <v>XOUT17120154</v>
      </c>
      <c r="AG152" s="119">
        <f>数据源表!W118</f>
        <v>43077</v>
      </c>
      <c r="AH152" s="73" t="str">
        <f>数据源表!X118</f>
        <v>拆分付款</v>
      </c>
      <c r="AI152" s="122"/>
      <c r="AJ152" s="124">
        <f>数据源表!Y118</f>
        <v>0.17</v>
      </c>
      <c r="AK152" s="53" t="e">
        <f>VLOOKUP(V152,#REF!,12,0)</f>
        <v>#REF!</v>
      </c>
    </row>
    <row r="153" spans="1:37" s="53" customFormat="1" ht="12" customHeight="1">
      <c r="A153" s="76" t="str">
        <f>数据源表!A119</f>
        <v>韩风云</v>
      </c>
      <c r="B153" s="75">
        <f>数据源表!B119</f>
        <v>43064</v>
      </c>
      <c r="C153" s="76" t="str">
        <f>数据源表!C119</f>
        <v>a1547</v>
      </c>
      <c r="D153" s="76" t="str">
        <f>数据源表!D119</f>
        <v>安徽绿创精密电子科技有限公司</v>
      </c>
      <c r="E153" s="77">
        <f>数据源表!E119</f>
        <v>21500</v>
      </c>
      <c r="F153" s="76" t="str">
        <f>数据源表!F119</f>
        <v>26629557</v>
      </c>
      <c r="G153" s="78">
        <f>数据源表!G119</f>
        <v>43184</v>
      </c>
      <c r="H153" s="76">
        <f>数据源表!H119</f>
        <v>120</v>
      </c>
      <c r="I153" s="78">
        <v>43259</v>
      </c>
      <c r="J153" s="94">
        <f>数据源表!J119</f>
        <v>21500</v>
      </c>
      <c r="K153" s="94">
        <f t="shared" si="25"/>
        <v>18376.07</v>
      </c>
      <c r="L153" s="95">
        <f t="shared" si="35"/>
        <v>195</v>
      </c>
      <c r="M153" s="96"/>
      <c r="N153" s="96" t="e">
        <f>VLOOKUP(C153,#REF!,5,0)</f>
        <v>#REF!</v>
      </c>
      <c r="O153" s="76">
        <f t="shared" si="31"/>
        <v>0</v>
      </c>
      <c r="P153" s="76">
        <f t="shared" si="32"/>
        <v>0</v>
      </c>
      <c r="Q153" s="76" t="e">
        <f>ROUND(VLOOKUP(V153,#REF!,7,0),2)</f>
        <v>#REF!</v>
      </c>
      <c r="R153" s="76" t="e">
        <f t="shared" si="33"/>
        <v>#REF!</v>
      </c>
      <c r="S153" s="94" t="e">
        <f t="shared" si="34"/>
        <v>#REF!</v>
      </c>
      <c r="T153" s="94"/>
      <c r="U153" s="94"/>
      <c r="V153" s="106" t="str">
        <f>数据源表!S119</f>
        <v>CYT11</v>
      </c>
      <c r="W153" s="76" t="str">
        <f>数据源表!M119</f>
        <v>机床导轨油</v>
      </c>
      <c r="X153" s="76" t="str">
        <f>数据源表!N119</f>
        <v>68#</v>
      </c>
      <c r="Y153" s="76">
        <f>数据源表!O119</f>
        <v>10</v>
      </c>
      <c r="Z153" s="76" t="str">
        <f>数据源表!P119</f>
        <v>桶</v>
      </c>
      <c r="AA153" s="76">
        <f>数据源表!Q119</f>
        <v>2150</v>
      </c>
      <c r="AB153" s="76">
        <f>数据源表!R119</f>
        <v>21500</v>
      </c>
      <c r="AC153" s="118">
        <f>数据源表!U119</f>
        <v>1700</v>
      </c>
      <c r="AD153" s="118">
        <f>数据源表!T119</f>
        <v>170</v>
      </c>
      <c r="AE153" s="66" t="str">
        <f t="shared" ref="AE153:AE166" si="36">IF(AD153&lt;50,"指导价+Y4*30",IF(AD153="固体","     指导价","     指导价"))</f>
        <v xml:space="preserve">     指导价</v>
      </c>
      <c r="AF153" s="73" t="str">
        <f>数据源表!V119</f>
        <v>XOUT17110101</v>
      </c>
      <c r="AG153" s="119">
        <f>数据源表!W119</f>
        <v>43043</v>
      </c>
      <c r="AH153" s="73">
        <f>数据源表!X119</f>
        <v>0</v>
      </c>
      <c r="AI153" s="122"/>
      <c r="AJ153" s="124">
        <f>数据源表!Y119</f>
        <v>0.17</v>
      </c>
      <c r="AK153" s="53" t="e">
        <f>VLOOKUP(V153,#REF!,12,0)</f>
        <v>#REF!</v>
      </c>
    </row>
    <row r="154" spans="1:37" s="53" customFormat="1" ht="12" customHeight="1">
      <c r="A154" s="76" t="str">
        <f>数据源表!A120</f>
        <v>韩风云</v>
      </c>
      <c r="B154" s="75">
        <f>数据源表!B120</f>
        <v>43064</v>
      </c>
      <c r="C154" s="76" t="str">
        <f>数据源表!C120</f>
        <v>a1547</v>
      </c>
      <c r="D154" s="76" t="str">
        <f>数据源表!D120</f>
        <v>安徽绿创精密电子科技有限公司</v>
      </c>
      <c r="E154" s="77">
        <f>数据源表!E120</f>
        <v>86000</v>
      </c>
      <c r="F154" s="76" t="str">
        <f>数据源表!F120</f>
        <v>26629557</v>
      </c>
      <c r="G154" s="78">
        <f>数据源表!G120</f>
        <v>43184</v>
      </c>
      <c r="H154" s="76">
        <f>数据源表!H120</f>
        <v>120</v>
      </c>
      <c r="I154" s="78" t="s">
        <v>6978</v>
      </c>
      <c r="J154" s="94">
        <f>数据源表!J120</f>
        <v>86000</v>
      </c>
      <c r="K154" s="94">
        <f t="shared" si="25"/>
        <v>73504.27</v>
      </c>
      <c r="L154" s="200">
        <v>67</v>
      </c>
      <c r="M154" s="96"/>
      <c r="N154" s="96" t="e">
        <f>VLOOKUP(C154,#REF!,5,0)</f>
        <v>#REF!</v>
      </c>
      <c r="O154" s="76">
        <f t="shared" si="31"/>
        <v>0.04</v>
      </c>
      <c r="P154" s="76">
        <f t="shared" si="32"/>
        <v>2940.17</v>
      </c>
      <c r="Q154" s="76" t="e">
        <f>ROUND(VLOOKUP(V154,#REF!,7,0),2)</f>
        <v>#REF!</v>
      </c>
      <c r="R154" s="76" t="e">
        <f t="shared" si="33"/>
        <v>#REF!</v>
      </c>
      <c r="S154" s="94" t="e">
        <f t="shared" si="34"/>
        <v>#REF!</v>
      </c>
      <c r="T154" s="94"/>
      <c r="U154" s="94"/>
      <c r="V154" s="106" t="str">
        <f>数据源表!S120</f>
        <v>CSR70</v>
      </c>
      <c r="W154" s="76" t="str">
        <f>数据源表!M120</f>
        <v>植物切削液</v>
      </c>
      <c r="X154" s="76" t="str">
        <f>数据源表!N120</f>
        <v>JH-200RP</v>
      </c>
      <c r="Y154" s="76">
        <f>数据源表!O120</f>
        <v>40</v>
      </c>
      <c r="Z154" s="76" t="str">
        <f>数据源表!P120</f>
        <v>桶</v>
      </c>
      <c r="AA154" s="76">
        <f>数据源表!Q120</f>
        <v>2150</v>
      </c>
      <c r="AB154" s="76">
        <f>数据源表!R120</f>
        <v>86000</v>
      </c>
      <c r="AC154" s="118">
        <f>数据源表!U120</f>
        <v>6800</v>
      </c>
      <c r="AD154" s="118">
        <f>数据源表!T120</f>
        <v>170</v>
      </c>
      <c r="AE154" s="66" t="str">
        <f t="shared" si="36"/>
        <v xml:space="preserve">     指导价</v>
      </c>
      <c r="AF154" s="73" t="str">
        <f>数据源表!V120</f>
        <v>XOUT17110101</v>
      </c>
      <c r="AG154" s="119">
        <f>数据源表!W120</f>
        <v>43043</v>
      </c>
      <c r="AH154" s="73">
        <f>数据源表!X120</f>
        <v>0</v>
      </c>
      <c r="AI154" s="122"/>
      <c r="AJ154" s="124">
        <f>数据源表!Y120</f>
        <v>0.17</v>
      </c>
      <c r="AK154" s="53" t="e">
        <f>VLOOKUP(V154,#REF!,12,0)</f>
        <v>#REF!</v>
      </c>
    </row>
    <row r="155" spans="1:37" s="53" customFormat="1" ht="12" customHeight="1">
      <c r="A155" s="76" t="str">
        <f>数据源表!A121</f>
        <v>韩风云</v>
      </c>
      <c r="B155" s="75">
        <f>数据源表!B121</f>
        <v>43064</v>
      </c>
      <c r="C155" s="76" t="str">
        <f>数据源表!C121</f>
        <v>a1547</v>
      </c>
      <c r="D155" s="76" t="str">
        <f>数据源表!D121</f>
        <v>安徽绿创精密电子科技有限公司</v>
      </c>
      <c r="E155" s="77">
        <f>数据源表!E121</f>
        <v>21500</v>
      </c>
      <c r="F155" s="76" t="str">
        <f>数据源表!F121</f>
        <v>26629558</v>
      </c>
      <c r="G155" s="78">
        <f>数据源表!G121</f>
        <v>43184</v>
      </c>
      <c r="H155" s="76">
        <f>数据源表!H121</f>
        <v>120</v>
      </c>
      <c r="I155" s="78">
        <v>43280</v>
      </c>
      <c r="J155" s="94">
        <f>数据源表!J121</f>
        <v>21500</v>
      </c>
      <c r="K155" s="94">
        <f t="shared" si="25"/>
        <v>18376.07</v>
      </c>
      <c r="L155" s="95">
        <f t="shared" si="35"/>
        <v>216</v>
      </c>
      <c r="M155" s="96"/>
      <c r="N155" s="96" t="e">
        <f>VLOOKUP(C155,#REF!,5,0)</f>
        <v>#REF!</v>
      </c>
      <c r="O155" s="76">
        <f t="shared" si="31"/>
        <v>0</v>
      </c>
      <c r="P155" s="76">
        <f t="shared" si="32"/>
        <v>0</v>
      </c>
      <c r="Q155" s="76" t="e">
        <f>ROUND(VLOOKUP(V155,#REF!,7,0),2)</f>
        <v>#REF!</v>
      </c>
      <c r="R155" s="76" t="e">
        <f t="shared" si="33"/>
        <v>#REF!</v>
      </c>
      <c r="S155" s="94" t="e">
        <f>ROUND(IF(F155="未税",J155-M155-R155,J155/(1+AJ155)-M155-R155),2)</f>
        <v>#REF!</v>
      </c>
      <c r="T155" s="94"/>
      <c r="U155" s="94"/>
      <c r="V155" s="106" t="str">
        <f>数据源表!S121</f>
        <v>CYT11</v>
      </c>
      <c r="W155" s="76" t="str">
        <f>数据源表!M121</f>
        <v>机床导轨油</v>
      </c>
      <c r="X155" s="76" t="str">
        <f>数据源表!N121</f>
        <v>68#</v>
      </c>
      <c r="Y155" s="76">
        <f>数据源表!O121</f>
        <v>10</v>
      </c>
      <c r="Z155" s="76" t="str">
        <f>数据源表!P121</f>
        <v>桶</v>
      </c>
      <c r="AA155" s="76">
        <f>数据源表!Q121</f>
        <v>2150</v>
      </c>
      <c r="AB155" s="76">
        <f>数据源表!R121</f>
        <v>21500</v>
      </c>
      <c r="AC155" s="118">
        <f>数据源表!U121</f>
        <v>1700</v>
      </c>
      <c r="AD155" s="118">
        <f>数据源表!T121</f>
        <v>170</v>
      </c>
      <c r="AE155" s="66" t="str">
        <f t="shared" si="36"/>
        <v xml:space="preserve">     指导价</v>
      </c>
      <c r="AF155" s="73" t="str">
        <f>数据源表!V121</f>
        <v>XOUT17110405</v>
      </c>
      <c r="AG155" s="119">
        <f>数据源表!W121</f>
        <v>43057</v>
      </c>
      <c r="AH155" s="73">
        <f>数据源表!X121</f>
        <v>0</v>
      </c>
      <c r="AI155" s="122"/>
      <c r="AJ155" s="124">
        <f>数据源表!Y121</f>
        <v>0.17</v>
      </c>
      <c r="AK155" s="53" t="e">
        <f>VLOOKUP(V155,#REF!,12,0)</f>
        <v>#REF!</v>
      </c>
    </row>
    <row r="156" spans="1:37" s="53" customFormat="1" ht="12" customHeight="1">
      <c r="A156" s="76" t="str">
        <f>数据源表!A122</f>
        <v>韩风云</v>
      </c>
      <c r="B156" s="75">
        <f>数据源表!B122</f>
        <v>43064</v>
      </c>
      <c r="C156" s="76" t="str">
        <f>数据源表!C122</f>
        <v>a1547</v>
      </c>
      <c r="D156" s="76" t="str">
        <f>数据源表!D122</f>
        <v>安徽绿创精密电子科技有限公司</v>
      </c>
      <c r="E156" s="77">
        <f>数据源表!E122</f>
        <v>21500</v>
      </c>
      <c r="F156" s="76" t="str">
        <f>数据源表!F122</f>
        <v>26629558</v>
      </c>
      <c r="G156" s="78">
        <f>数据源表!G122</f>
        <v>43184</v>
      </c>
      <c r="H156" s="76">
        <f>数据源表!H122</f>
        <v>120</v>
      </c>
      <c r="I156" s="78">
        <v>43280</v>
      </c>
      <c r="J156" s="94">
        <f>数据源表!J122</f>
        <v>21500</v>
      </c>
      <c r="K156" s="94">
        <f t="shared" si="25"/>
        <v>18376.07</v>
      </c>
      <c r="L156" s="95">
        <f t="shared" si="35"/>
        <v>216</v>
      </c>
      <c r="M156" s="96"/>
      <c r="N156" s="96" t="e">
        <f>VLOOKUP(C156,#REF!,5,0)</f>
        <v>#REF!</v>
      </c>
      <c r="O156" s="76">
        <f t="shared" si="31"/>
        <v>0</v>
      </c>
      <c r="P156" s="76">
        <f t="shared" si="32"/>
        <v>0</v>
      </c>
      <c r="Q156" s="76" t="e">
        <f>ROUND(VLOOKUP(V156,#REF!,7,0),2)</f>
        <v>#REF!</v>
      </c>
      <c r="R156" s="76" t="e">
        <f t="shared" si="33"/>
        <v>#REF!</v>
      </c>
      <c r="S156" s="94" t="e">
        <f>ROUND(IF(F156="未税",J156-M156-R156,J156/1.17-M156-R156),2)</f>
        <v>#REF!</v>
      </c>
      <c r="T156" s="94"/>
      <c r="U156" s="94"/>
      <c r="V156" s="106" t="str">
        <f>数据源表!S122</f>
        <v>CYT11</v>
      </c>
      <c r="W156" s="76" t="str">
        <f>数据源表!M122</f>
        <v>机床导轨油</v>
      </c>
      <c r="X156" s="76" t="str">
        <f>数据源表!N122</f>
        <v>68#</v>
      </c>
      <c r="Y156" s="76">
        <f>数据源表!O122</f>
        <v>10</v>
      </c>
      <c r="Z156" s="76" t="str">
        <f>数据源表!P122</f>
        <v>桶</v>
      </c>
      <c r="AA156" s="76">
        <f>数据源表!Q122</f>
        <v>2150</v>
      </c>
      <c r="AB156" s="76">
        <f>数据源表!R122</f>
        <v>21500</v>
      </c>
      <c r="AC156" s="118">
        <f>数据源表!U122</f>
        <v>1700</v>
      </c>
      <c r="AD156" s="118">
        <f>数据源表!T122</f>
        <v>170</v>
      </c>
      <c r="AE156" s="66" t="str">
        <f t="shared" si="36"/>
        <v xml:space="preserve">     指导价</v>
      </c>
      <c r="AF156" s="73" t="str">
        <f>数据源表!V122</f>
        <v>XOUT17110421</v>
      </c>
      <c r="AG156" s="119">
        <f>数据源表!W122</f>
        <v>43059</v>
      </c>
      <c r="AH156" s="73">
        <f>数据源表!X122</f>
        <v>0</v>
      </c>
      <c r="AI156" s="122"/>
      <c r="AJ156" s="124">
        <f>数据源表!Y122</f>
        <v>0.17</v>
      </c>
      <c r="AK156" s="53" t="e">
        <f>VLOOKUP(V156,#REF!,12,0)</f>
        <v>#REF!</v>
      </c>
    </row>
    <row r="157" spans="1:37" s="53" customFormat="1" ht="12" customHeight="1">
      <c r="A157" s="76" t="str">
        <f>数据源表!A123</f>
        <v>韩风云</v>
      </c>
      <c r="B157" s="75">
        <f>数据源表!B123</f>
        <v>43284</v>
      </c>
      <c r="C157" s="76" t="str">
        <f>数据源表!C123</f>
        <v>a1623</v>
      </c>
      <c r="D157" s="76" t="str">
        <f>数据源表!D123</f>
        <v>昆山墨菲特机械有限公司</v>
      </c>
      <c r="E157" s="77">
        <f>数据源表!E123</f>
        <v>3300</v>
      </c>
      <c r="F157" s="76" t="str">
        <f>数据源表!F123</f>
        <v>16644222</v>
      </c>
      <c r="G157" s="78">
        <f>数据源表!G123</f>
        <v>43374</v>
      </c>
      <c r="H157" s="76">
        <f>数据源表!H123</f>
        <v>90</v>
      </c>
      <c r="I157" s="78">
        <v>43272</v>
      </c>
      <c r="J157" s="94">
        <f>数据源表!J123</f>
        <v>3300</v>
      </c>
      <c r="K157" s="94">
        <f t="shared" si="25"/>
        <v>2844.83</v>
      </c>
      <c r="L157" s="95">
        <f t="shared" si="35"/>
        <v>-12</v>
      </c>
      <c r="M157" s="96"/>
      <c r="N157" s="96" t="e">
        <f>VLOOKUP(C157,#REF!,5,0)</f>
        <v>#REF!</v>
      </c>
      <c r="O157" s="76">
        <f t="shared" si="31"/>
        <v>0.05</v>
      </c>
      <c r="P157" s="76">
        <f t="shared" si="32"/>
        <v>142.24</v>
      </c>
      <c r="Q157" s="76" t="e">
        <f>ROUND(VLOOKUP(V157,#REF!,7,0),2)</f>
        <v>#REF!</v>
      </c>
      <c r="R157" s="76" t="e">
        <f t="shared" si="33"/>
        <v>#REF!</v>
      </c>
      <c r="S157" s="94" t="e">
        <f>ROUND(IF(F157="未税",J157-M157-R157,J157/(1+AJ157)-M157-R157),2)</f>
        <v>#REF!</v>
      </c>
      <c r="T157" s="94"/>
      <c r="U157" s="94"/>
      <c r="V157" s="106" t="str">
        <f>数据源表!S123</f>
        <v>CSR14</v>
      </c>
      <c r="W157" s="76" t="str">
        <f>数据源表!M123</f>
        <v>*化学试剂助剂*半合成切削液</v>
      </c>
      <c r="X157" s="76" t="str">
        <f>数据源表!N123</f>
        <v>JH-EM13</v>
      </c>
      <c r="Y157" s="76">
        <f>数据源表!O123</f>
        <v>1</v>
      </c>
      <c r="Z157" s="76" t="str">
        <f>数据源表!P123</f>
        <v>桶</v>
      </c>
      <c r="AA157" s="76">
        <f>数据源表!Q123</f>
        <v>3300</v>
      </c>
      <c r="AB157" s="76">
        <f>数据源表!R123</f>
        <v>3300</v>
      </c>
      <c r="AC157" s="118">
        <f>数据源表!U123</f>
        <v>170</v>
      </c>
      <c r="AD157" s="118">
        <f>数据源表!T123</f>
        <v>170</v>
      </c>
      <c r="AE157" s="66" t="str">
        <f t="shared" si="36"/>
        <v xml:space="preserve">     指导价</v>
      </c>
      <c r="AF157" s="73" t="str">
        <f>数据源表!V123</f>
        <v>XOUT18070056</v>
      </c>
      <c r="AG157" s="119">
        <f>数据源表!W123</f>
        <v>43285</v>
      </c>
      <c r="AH157" s="73">
        <f>数据源表!X123</f>
        <v>0</v>
      </c>
      <c r="AI157" s="122"/>
      <c r="AJ157" s="124">
        <f>数据源表!Y123</f>
        <v>0.159999015758411</v>
      </c>
      <c r="AK157" s="53" t="e">
        <f>VLOOKUP(V157,#REF!,12,0)</f>
        <v>#REF!</v>
      </c>
    </row>
    <row r="158" spans="1:37" s="53" customFormat="1" ht="12" customHeight="1">
      <c r="A158" s="76" t="str">
        <f>数据源表!A124</f>
        <v>韩风云</v>
      </c>
      <c r="B158" s="75">
        <f>数据源表!B124</f>
        <v>43273</v>
      </c>
      <c r="C158" s="76" t="str">
        <f>数据源表!C124</f>
        <v>a1638</v>
      </c>
      <c r="D158" s="76" t="str">
        <f>数据源表!D124</f>
        <v>锡山区厚桥鼎安五金厂</v>
      </c>
      <c r="E158" s="77">
        <f>数据源表!E124</f>
        <v>3000</v>
      </c>
      <c r="F158" s="76" t="str">
        <f>数据源表!F124</f>
        <v>16643925</v>
      </c>
      <c r="G158" s="78">
        <f>数据源表!G124</f>
        <v>43303</v>
      </c>
      <c r="H158" s="76">
        <f>数据源表!H124</f>
        <v>30</v>
      </c>
      <c r="I158" s="78">
        <v>43272</v>
      </c>
      <c r="J158" s="94">
        <f>数据源表!J124</f>
        <v>3000</v>
      </c>
      <c r="K158" s="94">
        <f t="shared" si="25"/>
        <v>2586.21</v>
      </c>
      <c r="L158" s="95">
        <f t="shared" si="35"/>
        <v>-1</v>
      </c>
      <c r="M158" s="96"/>
      <c r="N158" s="96" t="e">
        <f>VLOOKUP(C158,#REF!,5,0)</f>
        <v>#REF!</v>
      </c>
      <c r="O158" s="76">
        <f t="shared" si="31"/>
        <v>0.05</v>
      </c>
      <c r="P158" s="76">
        <f t="shared" si="32"/>
        <v>129.31</v>
      </c>
      <c r="Q158" s="76" t="e">
        <f>ROUND(VLOOKUP(V158,#REF!,7,0),2)</f>
        <v>#REF!</v>
      </c>
      <c r="R158" s="76" t="e">
        <f t="shared" si="33"/>
        <v>#REF!</v>
      </c>
      <c r="S158" s="94" t="e">
        <f>ROUND(IF(F158="未税",J158-M158-R158,J158/(1+AJ158)-M158-R158),2)</f>
        <v>#REF!</v>
      </c>
      <c r="T158" s="94"/>
      <c r="U158" s="94"/>
      <c r="V158" s="106" t="str">
        <f>数据源表!S124</f>
        <v>CSR24</v>
      </c>
      <c r="W158" s="76" t="str">
        <f>数据源表!M124</f>
        <v>*专项化学用品*铝合金加工液</v>
      </c>
      <c r="X158" s="76" t="str">
        <f>数据源表!N124</f>
        <v>ZM-3080</v>
      </c>
      <c r="Y158" s="76">
        <f>数据源表!O124</f>
        <v>1</v>
      </c>
      <c r="Z158" s="76" t="str">
        <f>数据源表!P124</f>
        <v>桶</v>
      </c>
      <c r="AA158" s="76">
        <f>数据源表!Q124</f>
        <v>3000</v>
      </c>
      <c r="AB158" s="76">
        <f>数据源表!R124</f>
        <v>3000</v>
      </c>
      <c r="AC158" s="118">
        <f>数据源表!U124</f>
        <v>170</v>
      </c>
      <c r="AD158" s="118">
        <f>数据源表!T124</f>
        <v>170</v>
      </c>
      <c r="AE158" s="66" t="str">
        <f t="shared" si="36"/>
        <v xml:space="preserve">     指导价</v>
      </c>
      <c r="AF158" s="73" t="str">
        <f>数据源表!V124</f>
        <v>XOUT18060408</v>
      </c>
      <c r="AG158" s="119">
        <f>数据源表!W124</f>
        <v>43273</v>
      </c>
      <c r="AH158" s="73">
        <f>数据源表!X124</f>
        <v>0</v>
      </c>
      <c r="AI158" s="122"/>
      <c r="AJ158" s="124">
        <f>数据源表!Y124</f>
        <v>0.15999860800167001</v>
      </c>
      <c r="AK158" s="53" t="e">
        <f>VLOOKUP(V158,#REF!,12,0)</f>
        <v>#REF!</v>
      </c>
    </row>
    <row r="159" spans="1:37" s="53" customFormat="1" ht="12" customHeight="1">
      <c r="A159" s="76" t="str">
        <f>数据源表!A125</f>
        <v>韩风云</v>
      </c>
      <c r="B159" s="75">
        <f>数据源表!B125</f>
        <v>43124</v>
      </c>
      <c r="C159" s="76" t="str">
        <f>数据源表!C125</f>
        <v>a1705</v>
      </c>
      <c r="D159" s="76" t="str">
        <f>数据源表!D125</f>
        <v>昆山鑫启盛精密配件有限公司</v>
      </c>
      <c r="E159" s="77">
        <f>数据源表!E125</f>
        <v>7000</v>
      </c>
      <c r="F159" s="76" t="str">
        <f>数据源表!F125</f>
        <v>28120560</v>
      </c>
      <c r="G159" s="78">
        <f>数据源表!G125</f>
        <v>43214</v>
      </c>
      <c r="H159" s="76">
        <f>数据源表!H125</f>
        <v>90</v>
      </c>
      <c r="I159" s="78">
        <v>43276</v>
      </c>
      <c r="J159" s="94">
        <f>数据源表!J125</f>
        <v>7000</v>
      </c>
      <c r="K159" s="94">
        <f t="shared" si="25"/>
        <v>5982.91</v>
      </c>
      <c r="L159" s="95">
        <f t="shared" si="35"/>
        <v>152</v>
      </c>
      <c r="M159" s="96"/>
      <c r="N159" s="96" t="e">
        <f>VLOOKUP(C159,#REF!,5,0)</f>
        <v>#REF!</v>
      </c>
      <c r="O159" s="76">
        <f t="shared" si="31"/>
        <v>0.01</v>
      </c>
      <c r="P159" s="76">
        <f t="shared" si="32"/>
        <v>59.83</v>
      </c>
      <c r="Q159" s="76" t="e">
        <f>ROUND(VLOOKUP(V159,#REF!,7,0),2)</f>
        <v>#REF!</v>
      </c>
      <c r="R159" s="76" t="e">
        <f t="shared" si="33"/>
        <v>#REF!</v>
      </c>
      <c r="S159" s="94" t="e">
        <f>ROUND(IF(F159="未税",J159-M159-R159,J159/1.17-M159-R159),2)</f>
        <v>#REF!</v>
      </c>
      <c r="T159" s="94"/>
      <c r="U159" s="94"/>
      <c r="V159" s="106" t="str">
        <f>数据源表!S125</f>
        <v>CSR24</v>
      </c>
      <c r="W159" s="76" t="str">
        <f>数据源表!M125</f>
        <v>*石油制品*植物切削液</v>
      </c>
      <c r="X159" s="76" t="str">
        <f>数据源表!N125</f>
        <v>JH-200RP</v>
      </c>
      <c r="Y159" s="76">
        <f>数据源表!O125</f>
        <v>2</v>
      </c>
      <c r="Z159" s="76" t="str">
        <f>数据源表!P125</f>
        <v>桶</v>
      </c>
      <c r="AA159" s="76">
        <f>数据源表!Q125</f>
        <v>3500</v>
      </c>
      <c r="AB159" s="76">
        <f>数据源表!R125</f>
        <v>7000</v>
      </c>
      <c r="AC159" s="118">
        <f>数据源表!U125</f>
        <v>340</v>
      </c>
      <c r="AD159" s="118">
        <f>数据源表!T125</f>
        <v>170</v>
      </c>
      <c r="AE159" s="66" t="str">
        <f t="shared" si="36"/>
        <v xml:space="preserve">     指导价</v>
      </c>
      <c r="AF159" s="73" t="str">
        <f>数据源表!V125</f>
        <v>XOUT17120424</v>
      </c>
      <c r="AG159" s="119">
        <f>数据源表!W125</f>
        <v>43091</v>
      </c>
      <c r="AH159" s="73">
        <f>数据源表!X125</f>
        <v>0</v>
      </c>
      <c r="AI159" s="122"/>
      <c r="AJ159" s="124">
        <f>数据源表!Y125</f>
        <v>0.17</v>
      </c>
      <c r="AK159" s="53" t="e">
        <f>VLOOKUP(V159,#REF!,12,0)</f>
        <v>#REF!</v>
      </c>
    </row>
    <row r="160" spans="1:37" s="53" customFormat="1" ht="12" customHeight="1">
      <c r="A160" s="76" t="str">
        <f>数据源表!A126</f>
        <v>韩风云</v>
      </c>
      <c r="B160" s="75">
        <f>数据源表!B126</f>
        <v>43185</v>
      </c>
      <c r="C160" s="76" t="str">
        <f>数据源表!C126</f>
        <v>a1705</v>
      </c>
      <c r="D160" s="76" t="str">
        <f>数据源表!D126</f>
        <v>昆山鑫启盛精密配件有限公司</v>
      </c>
      <c r="E160" s="77">
        <f>数据源表!E126</f>
        <v>7000</v>
      </c>
      <c r="F160" s="76" t="str">
        <f>数据源表!F126</f>
        <v>15222233</v>
      </c>
      <c r="G160" s="78">
        <f>数据源表!G126</f>
        <v>43275</v>
      </c>
      <c r="H160" s="76">
        <f>数据源表!H126</f>
        <v>90</v>
      </c>
      <c r="I160" s="78">
        <v>43277</v>
      </c>
      <c r="J160" s="94">
        <f>数据源表!J126</f>
        <v>7000</v>
      </c>
      <c r="K160" s="94">
        <f t="shared" si="25"/>
        <v>5982.91</v>
      </c>
      <c r="L160" s="95">
        <f t="shared" si="35"/>
        <v>92</v>
      </c>
      <c r="M160" s="96"/>
      <c r="N160" s="96" t="e">
        <f>VLOOKUP(C160,#REF!,5,0)</f>
        <v>#REF!</v>
      </c>
      <c r="O160" s="76">
        <f t="shared" si="31"/>
        <v>0.04</v>
      </c>
      <c r="P160" s="76">
        <f t="shared" si="32"/>
        <v>239.32</v>
      </c>
      <c r="Q160" s="76" t="e">
        <f>ROUND(VLOOKUP(V160,#REF!,7,0),2)</f>
        <v>#REF!</v>
      </c>
      <c r="R160" s="76" t="e">
        <f t="shared" si="33"/>
        <v>#REF!</v>
      </c>
      <c r="S160" s="94" t="e">
        <f>ROUND(IF(F160="未税",J160-M160-R160,J160/(1+AJ160)-M160-R160),2)</f>
        <v>#REF!</v>
      </c>
      <c r="T160" s="94"/>
      <c r="U160" s="94"/>
      <c r="V160" s="106" t="str">
        <f>数据源表!S126</f>
        <v>CSR24</v>
      </c>
      <c r="W160" s="76" t="str">
        <f>数据源表!M126</f>
        <v>*其他化学制品*植物切削液</v>
      </c>
      <c r="X160" s="76" t="str">
        <f>数据源表!N126</f>
        <v>JH-200RP</v>
      </c>
      <c r="Y160" s="76">
        <f>数据源表!O126</f>
        <v>2</v>
      </c>
      <c r="Z160" s="76" t="str">
        <f>数据源表!P126</f>
        <v>桶</v>
      </c>
      <c r="AA160" s="76">
        <f>数据源表!Q126</f>
        <v>3500</v>
      </c>
      <c r="AB160" s="76">
        <f>数据源表!R126</f>
        <v>7000</v>
      </c>
      <c r="AC160" s="118">
        <f>数据源表!U126</f>
        <v>340</v>
      </c>
      <c r="AD160" s="118">
        <f>数据源表!T126</f>
        <v>170</v>
      </c>
      <c r="AE160" s="66" t="str">
        <f t="shared" si="36"/>
        <v xml:space="preserve">     指导价</v>
      </c>
      <c r="AF160" s="73" t="str">
        <f>数据源表!V126</f>
        <v>XOUT18010342</v>
      </c>
      <c r="AG160" s="119">
        <f>数据源表!W126</f>
        <v>43119</v>
      </c>
      <c r="AH160" s="73">
        <f>数据源表!X126</f>
        <v>0</v>
      </c>
      <c r="AI160" s="122"/>
      <c r="AJ160" s="124">
        <f>数据源表!Y126</f>
        <v>0.17</v>
      </c>
      <c r="AK160" s="53" t="e">
        <f>VLOOKUP(V160,#REF!,12,0)</f>
        <v>#REF!</v>
      </c>
    </row>
    <row r="161" spans="1:37" s="53" customFormat="1" ht="12" customHeight="1">
      <c r="A161" s="76" t="str">
        <f>数据源表!A127</f>
        <v>韩风云</v>
      </c>
      <c r="B161" s="75">
        <f>数据源表!B127</f>
        <v>43185</v>
      </c>
      <c r="C161" s="76" t="str">
        <f>数据源表!C127</f>
        <v>a1705</v>
      </c>
      <c r="D161" s="76" t="str">
        <f>数据源表!D127</f>
        <v>昆山鑫启盛精密配件有限公司</v>
      </c>
      <c r="E161" s="77">
        <f>数据源表!E127</f>
        <v>7000</v>
      </c>
      <c r="F161" s="76" t="str">
        <f>数据源表!F127</f>
        <v>15222233</v>
      </c>
      <c r="G161" s="78">
        <f>数据源表!G127</f>
        <v>43275</v>
      </c>
      <c r="H161" s="76">
        <f>数据源表!H127</f>
        <v>90</v>
      </c>
      <c r="I161" s="78">
        <v>43278</v>
      </c>
      <c r="J161" s="94">
        <f>数据源表!J127</f>
        <v>7000</v>
      </c>
      <c r="K161" s="94">
        <f t="shared" si="25"/>
        <v>5982.91</v>
      </c>
      <c r="L161" s="95">
        <f t="shared" si="35"/>
        <v>93</v>
      </c>
      <c r="M161" s="96"/>
      <c r="N161" s="96" t="e">
        <f>VLOOKUP(C161,#REF!,5,0)</f>
        <v>#REF!</v>
      </c>
      <c r="O161" s="76">
        <f t="shared" si="31"/>
        <v>0.04</v>
      </c>
      <c r="P161" s="76">
        <f t="shared" si="32"/>
        <v>239.32</v>
      </c>
      <c r="Q161" s="76" t="e">
        <f>ROUND(VLOOKUP(V161,#REF!,7,0),2)</f>
        <v>#REF!</v>
      </c>
      <c r="R161" s="76" t="e">
        <f t="shared" si="33"/>
        <v>#REF!</v>
      </c>
      <c r="S161" s="94" t="e">
        <f>ROUND(IF(F161="未税",J161-M161-R161,J161/1.17-M161-R161),2)</f>
        <v>#REF!</v>
      </c>
      <c r="T161" s="94"/>
      <c r="U161" s="94"/>
      <c r="V161" s="106" t="str">
        <f>数据源表!S127</f>
        <v>CSR24</v>
      </c>
      <c r="W161" s="76" t="str">
        <f>数据源表!M127</f>
        <v>*其他化学制品*植物切削液</v>
      </c>
      <c r="X161" s="76" t="str">
        <f>数据源表!N127</f>
        <v>JH-200RP</v>
      </c>
      <c r="Y161" s="76">
        <f>数据源表!O127</f>
        <v>2</v>
      </c>
      <c r="Z161" s="76" t="str">
        <f>数据源表!P127</f>
        <v>桶</v>
      </c>
      <c r="AA161" s="76">
        <f>数据源表!Q127</f>
        <v>3500</v>
      </c>
      <c r="AB161" s="76">
        <f>数据源表!R127</f>
        <v>7000</v>
      </c>
      <c r="AC161" s="118">
        <f>数据源表!U127</f>
        <v>340</v>
      </c>
      <c r="AD161" s="118">
        <f>数据源表!T127</f>
        <v>170</v>
      </c>
      <c r="AE161" s="66" t="str">
        <f t="shared" si="36"/>
        <v xml:space="preserve">     指导价</v>
      </c>
      <c r="AF161" s="73" t="str">
        <f>数据源表!V127</f>
        <v>XOUT18020110</v>
      </c>
      <c r="AG161" s="119">
        <f>数据源表!W127</f>
        <v>43138</v>
      </c>
      <c r="AH161" s="73">
        <f>数据源表!X127</f>
        <v>0</v>
      </c>
      <c r="AI161" s="122"/>
      <c r="AJ161" s="124">
        <f>数据源表!Y127</f>
        <v>0.17</v>
      </c>
      <c r="AK161" s="53" t="e">
        <f>VLOOKUP(V161,#REF!,12,0)</f>
        <v>#REF!</v>
      </c>
    </row>
    <row r="162" spans="1:37" s="53" customFormat="1" ht="12" customHeight="1">
      <c r="A162" s="76" t="str">
        <f>数据源表!A128</f>
        <v>韩风云</v>
      </c>
      <c r="B162" s="75">
        <f>数据源表!B128</f>
        <v>43235</v>
      </c>
      <c r="C162" s="76" t="str">
        <f>数据源表!C128</f>
        <v>a1839</v>
      </c>
      <c r="D162" s="76" t="str">
        <f>数据源表!D128</f>
        <v>常州市尚科模具有限公司</v>
      </c>
      <c r="E162" s="77">
        <f>数据源表!E128</f>
        <v>3200</v>
      </c>
      <c r="F162" s="76" t="str">
        <f>数据源表!F128</f>
        <v>27754510</v>
      </c>
      <c r="G162" s="78">
        <f>数据源表!G128</f>
        <v>43265</v>
      </c>
      <c r="H162" s="76">
        <f>数据源表!H128</f>
        <v>30</v>
      </c>
      <c r="I162" s="78">
        <v>43278</v>
      </c>
      <c r="J162" s="94">
        <f>数据源表!J128</f>
        <v>3200</v>
      </c>
      <c r="K162" s="94">
        <f t="shared" si="25"/>
        <v>2758.62</v>
      </c>
      <c r="L162" s="95">
        <f t="shared" si="35"/>
        <v>43</v>
      </c>
      <c r="M162" s="96"/>
      <c r="N162" s="96" t="e">
        <f>VLOOKUP(C162,#REF!,5,0)</f>
        <v>#REF!</v>
      </c>
      <c r="O162" s="76">
        <f t="shared" si="31"/>
        <v>0.05</v>
      </c>
      <c r="P162" s="76">
        <f t="shared" si="32"/>
        <v>137.93</v>
      </c>
      <c r="Q162" s="76" t="e">
        <f>ROUND(VLOOKUP(V162,#REF!,7,0),2)</f>
        <v>#REF!</v>
      </c>
      <c r="R162" s="76" t="e">
        <f t="shared" si="33"/>
        <v>#REF!</v>
      </c>
      <c r="S162" s="94" t="e">
        <f>ROUND(IF(F162="未税",J162-M162-R162,J162/1.17-M162-R162),2)</f>
        <v>#REF!</v>
      </c>
      <c r="T162" s="94"/>
      <c r="U162" s="94"/>
      <c r="V162" s="106" t="str">
        <f>数据源表!S128</f>
        <v>CSR24</v>
      </c>
      <c r="W162" s="76" t="str">
        <f>数据源表!M128</f>
        <v>*专项化学用品*铝合金加工液</v>
      </c>
      <c r="X162" s="76" t="str">
        <f>数据源表!N128</f>
        <v>ZM-3080</v>
      </c>
      <c r="Y162" s="76">
        <f>数据源表!O128</f>
        <v>1</v>
      </c>
      <c r="Z162" s="76" t="str">
        <f>数据源表!P128</f>
        <v>桶</v>
      </c>
      <c r="AA162" s="76">
        <f>数据源表!Q128</f>
        <v>3200</v>
      </c>
      <c r="AB162" s="76">
        <f>数据源表!R128</f>
        <v>3200</v>
      </c>
      <c r="AC162" s="118">
        <f>数据源表!U128</f>
        <v>170</v>
      </c>
      <c r="AD162" s="118">
        <f>数据源表!T128</f>
        <v>170</v>
      </c>
      <c r="AE162" s="66" t="str">
        <f t="shared" si="36"/>
        <v xml:space="preserve">     指导价</v>
      </c>
      <c r="AF162" s="73" t="str">
        <f>数据源表!V128</f>
        <v>XOUT18040395</v>
      </c>
      <c r="AG162" s="119">
        <f>数据源表!W128</f>
        <v>43213</v>
      </c>
      <c r="AH162" s="73">
        <f>数据源表!X128</f>
        <v>0</v>
      </c>
      <c r="AI162" s="122"/>
      <c r="AJ162" s="124">
        <f>数据源表!Y128</f>
        <v>0.16000029000007299</v>
      </c>
      <c r="AK162" s="53" t="e">
        <f>VLOOKUP(V162,#REF!,12,0)</f>
        <v>#REF!</v>
      </c>
    </row>
    <row r="163" spans="1:37" s="53" customFormat="1" ht="12" customHeight="1">
      <c r="A163" s="76" t="str">
        <f>数据源表!A129</f>
        <v>韩风云</v>
      </c>
      <c r="B163" s="75">
        <f>数据源表!B129</f>
        <v>43214</v>
      </c>
      <c r="C163" s="76" t="str">
        <f>数据源表!C129</f>
        <v>a1840</v>
      </c>
      <c r="D163" s="76" t="str">
        <f>数据源表!D129</f>
        <v>吴中区甪直千金五金厂</v>
      </c>
      <c r="E163" s="77">
        <f>数据源表!E129</f>
        <v>2300</v>
      </c>
      <c r="F163" s="76" t="str">
        <f>数据源表!F129</f>
        <v>27754209</v>
      </c>
      <c r="G163" s="78">
        <f>数据源表!G129</f>
        <v>43274</v>
      </c>
      <c r="H163" s="76">
        <f>数据源表!H129</f>
        <v>60</v>
      </c>
      <c r="I163" s="78">
        <v>43278</v>
      </c>
      <c r="J163" s="94">
        <f>数据源表!J129</f>
        <v>2300</v>
      </c>
      <c r="K163" s="94">
        <f t="shared" si="25"/>
        <v>1965.81</v>
      </c>
      <c r="L163" s="95">
        <f t="shared" si="35"/>
        <v>64</v>
      </c>
      <c r="M163" s="96"/>
      <c r="N163" s="96" t="e">
        <f>VLOOKUP(C163,#REF!,5,0)</f>
        <v>#REF!</v>
      </c>
      <c r="O163" s="76">
        <f t="shared" si="31"/>
        <v>0.04</v>
      </c>
      <c r="P163" s="76">
        <f t="shared" si="32"/>
        <v>78.63</v>
      </c>
      <c r="Q163" s="76" t="e">
        <f>ROUND(VLOOKUP(V163,#REF!,7,0),2)</f>
        <v>#REF!</v>
      </c>
      <c r="R163" s="76" t="e">
        <f t="shared" si="33"/>
        <v>#REF!</v>
      </c>
      <c r="S163" s="94" t="e">
        <f>ROUND(IF(F163="未税",J163-M163-R163,J163/(1+AJ163)-M163-R163),2)</f>
        <v>#REF!</v>
      </c>
      <c r="T163" s="94"/>
      <c r="U163" s="94"/>
      <c r="V163" s="106" t="str">
        <f>数据源表!S129</f>
        <v>CYQ10</v>
      </c>
      <c r="W163" s="76" t="str">
        <f>数据源表!M129</f>
        <v>*化学试剂助剂*钢冷却剂</v>
      </c>
      <c r="X163" s="76" t="str">
        <f>数据源表!N129</f>
        <v>CH-201</v>
      </c>
      <c r="Y163" s="76">
        <f>数据源表!O129</f>
        <v>1</v>
      </c>
      <c r="Z163" s="76" t="str">
        <f>数据源表!P129</f>
        <v>桶</v>
      </c>
      <c r="AA163" s="76">
        <f>数据源表!Q129</f>
        <v>2300</v>
      </c>
      <c r="AB163" s="76">
        <f>数据源表!R129</f>
        <v>2300</v>
      </c>
      <c r="AC163" s="118">
        <f>数据源表!U129</f>
        <v>170</v>
      </c>
      <c r="AD163" s="118">
        <f>数据源表!T129</f>
        <v>170</v>
      </c>
      <c r="AE163" s="66" t="str">
        <f t="shared" si="36"/>
        <v xml:space="preserve">     指导价</v>
      </c>
      <c r="AF163" s="73" t="str">
        <f>数据源表!V129</f>
        <v>XOUT18040423</v>
      </c>
      <c r="AG163" s="119">
        <f>数据源表!W129</f>
        <v>43215</v>
      </c>
      <c r="AH163" s="73">
        <f>数据源表!X129</f>
        <v>0</v>
      </c>
      <c r="AI163" s="122"/>
      <c r="AJ163" s="124">
        <f>数据源表!Y129</f>
        <v>0.17</v>
      </c>
      <c r="AK163" s="53" t="e">
        <f>VLOOKUP(V163,#REF!,12,0)</f>
        <v>#REF!</v>
      </c>
    </row>
    <row r="164" spans="1:37" s="53" customFormat="1" ht="12" customHeight="1">
      <c r="A164" s="76" t="str">
        <f>数据源表!A130</f>
        <v>韩风云</v>
      </c>
      <c r="B164" s="75">
        <f>数据源表!B130</f>
        <v>43273</v>
      </c>
      <c r="C164" s="76" t="str">
        <f>数据源表!C130</f>
        <v>a1911</v>
      </c>
      <c r="D164" s="76" t="str">
        <f>数据源表!D130</f>
        <v>苏州市捷澄精密压铸有限公司</v>
      </c>
      <c r="E164" s="77">
        <f>数据源表!E130</f>
        <v>3800</v>
      </c>
      <c r="F164" s="76" t="str">
        <f>数据源表!F130</f>
        <v>16643926</v>
      </c>
      <c r="G164" s="78">
        <f>数据源表!G130</f>
        <v>43303</v>
      </c>
      <c r="H164" s="76">
        <f>数据源表!H130</f>
        <v>30</v>
      </c>
      <c r="I164" s="78">
        <v>43276</v>
      </c>
      <c r="J164" s="94">
        <f>数据源表!J130</f>
        <v>1900</v>
      </c>
      <c r="K164" s="94">
        <f t="shared" si="25"/>
        <v>1637.93</v>
      </c>
      <c r="L164" s="95">
        <f t="shared" si="35"/>
        <v>3</v>
      </c>
      <c r="M164" s="96"/>
      <c r="N164" s="96" t="e">
        <f>VLOOKUP(C164,#REF!,5,0)</f>
        <v>#REF!</v>
      </c>
      <c r="O164" s="76">
        <f>ROUND(0.5%,4)</f>
        <v>5.0000000000000001E-3</v>
      </c>
      <c r="P164" s="76">
        <f t="shared" si="32"/>
        <v>8.19</v>
      </c>
      <c r="Q164" s="76" t="e">
        <f>ROUND(VLOOKUP(V164,#REF!,7,0),2)</f>
        <v>#REF!</v>
      </c>
      <c r="R164" s="76"/>
      <c r="S164" s="94"/>
      <c r="T164" s="94"/>
      <c r="U164" s="94"/>
      <c r="V164" s="106" t="str">
        <f>数据源表!S130</f>
        <v>CSR24</v>
      </c>
      <c r="W164" s="76" t="str">
        <f>数据源表!M130</f>
        <v>*专项化学用品*铝合金加工液</v>
      </c>
      <c r="X164" s="76" t="str">
        <f>数据源表!N130</f>
        <v>ZM-3080</v>
      </c>
      <c r="Y164" s="76">
        <f>数据源表!O130</f>
        <v>5</v>
      </c>
      <c r="Z164" s="76" t="str">
        <f>数据源表!P130</f>
        <v>桶</v>
      </c>
      <c r="AA164" s="76">
        <f>数据源表!Q130</f>
        <v>380</v>
      </c>
      <c r="AB164" s="76">
        <f>数据源表!R130</f>
        <v>3800</v>
      </c>
      <c r="AC164" s="118">
        <f>数据源表!U130</f>
        <v>85</v>
      </c>
      <c r="AD164" s="118">
        <f>数据源表!T130</f>
        <v>17</v>
      </c>
      <c r="AE164" s="66" t="str">
        <f t="shared" si="36"/>
        <v>指导价+Y4*30</v>
      </c>
      <c r="AF164" s="73" t="str">
        <f>数据源表!V130</f>
        <v>XOUT18060404</v>
      </c>
      <c r="AG164" s="119">
        <f>数据源表!W130</f>
        <v>43272</v>
      </c>
      <c r="AH164" s="73" t="str">
        <f>数据源表!X130</f>
        <v>拆分付款</v>
      </c>
      <c r="AI164" s="122"/>
      <c r="AJ164" s="124">
        <f>数据源表!Y130</f>
        <v>0.16000073263204201</v>
      </c>
      <c r="AK164" s="53" t="e">
        <f>VLOOKUP(V164,#REF!,12,0)</f>
        <v>#REF!</v>
      </c>
    </row>
    <row r="165" spans="1:37" s="53" customFormat="1" ht="12" customHeight="1">
      <c r="A165" s="76" t="str">
        <f>数据源表!A131</f>
        <v>韩风云</v>
      </c>
      <c r="B165" s="75">
        <f>数据源表!B131</f>
        <v>43309</v>
      </c>
      <c r="C165" s="76" t="str">
        <f>数据源表!C131</f>
        <v>b213</v>
      </c>
      <c r="D165" s="76" t="str">
        <f>数据源表!D131</f>
        <v>无锡张威</v>
      </c>
      <c r="E165" s="77">
        <f>数据源表!E131</f>
        <v>250</v>
      </c>
      <c r="F165" s="76" t="str">
        <f>数据源表!F131</f>
        <v>未税</v>
      </c>
      <c r="G165" s="78">
        <f>数据源表!G131</f>
        <v>0</v>
      </c>
      <c r="H165" s="76">
        <f>数据源表!H131</f>
        <v>0</v>
      </c>
      <c r="I165" s="78">
        <v>43276</v>
      </c>
      <c r="J165" s="94">
        <f>数据源表!J131</f>
        <v>250</v>
      </c>
      <c r="K165" s="94">
        <f t="shared" si="25"/>
        <v>250</v>
      </c>
      <c r="L165" s="95">
        <f t="shared" si="35"/>
        <v>-33</v>
      </c>
      <c r="M165" s="96"/>
      <c r="N165" s="96" t="e">
        <f>VLOOKUP(C165,#REF!,5,0)</f>
        <v>#REF!</v>
      </c>
      <c r="O165" s="76">
        <f>ROUND(0.5%,4)</f>
        <v>5.0000000000000001E-3</v>
      </c>
      <c r="P165" s="76">
        <f t="shared" si="32"/>
        <v>1.25</v>
      </c>
      <c r="Q165" s="76" t="e">
        <f>ROUND(VLOOKUP(V165,#REF!,7,0),2)</f>
        <v>#REF!</v>
      </c>
      <c r="R165" s="76"/>
      <c r="S165" s="94"/>
      <c r="T165" s="94"/>
      <c r="U165" s="94"/>
      <c r="V165" s="106" t="str">
        <f>数据源表!S131</f>
        <v>CYT11</v>
      </c>
      <c r="W165" s="76" t="str">
        <f>数据源表!M131</f>
        <v>机床导轨油</v>
      </c>
      <c r="X165" s="76" t="str">
        <f>数据源表!N131</f>
        <v>68#</v>
      </c>
      <c r="Y165" s="76">
        <f>数据源表!O131</f>
        <v>1</v>
      </c>
      <c r="Z165" s="76">
        <f>数据源表!P131</f>
        <v>0</v>
      </c>
      <c r="AA165" s="76">
        <f>数据源表!Q131</f>
        <v>0</v>
      </c>
      <c r="AB165" s="76">
        <f>数据源表!R131</f>
        <v>0</v>
      </c>
      <c r="AC165" s="118">
        <f>数据源表!U131</f>
        <v>17</v>
      </c>
      <c r="AD165" s="118">
        <f>数据源表!T131</f>
        <v>17</v>
      </c>
      <c r="AE165" s="66" t="str">
        <f t="shared" si="36"/>
        <v>指导价+Y4*30</v>
      </c>
      <c r="AF165" s="73" t="str">
        <f>数据源表!V131</f>
        <v>R18070016</v>
      </c>
      <c r="AG165" s="119">
        <f>数据源表!W131</f>
        <v>43309</v>
      </c>
      <c r="AH165" s="73">
        <f>数据源表!X131</f>
        <v>0</v>
      </c>
      <c r="AI165" s="122"/>
      <c r="AJ165" s="124">
        <f>数据源表!Y131</f>
        <v>0.15999957250798899</v>
      </c>
      <c r="AK165" s="53" t="e">
        <f>VLOOKUP(V165,#REF!,12,0)</f>
        <v>#REF!</v>
      </c>
    </row>
    <row r="166" spans="1:37" s="53" customFormat="1" ht="12" customHeight="1">
      <c r="A166" s="76" t="str">
        <f>数据源表!A132</f>
        <v>韩风云</v>
      </c>
      <c r="B166" s="75">
        <f>数据源表!B132</f>
        <v>43309</v>
      </c>
      <c r="C166" s="76" t="str">
        <f>数据源表!C132</f>
        <v>b213</v>
      </c>
      <c r="D166" s="76" t="str">
        <f>数据源表!D132</f>
        <v>无锡张威</v>
      </c>
      <c r="E166" s="77">
        <f>数据源表!E132</f>
        <v>2550</v>
      </c>
      <c r="F166" s="76" t="str">
        <f>数据源表!F132</f>
        <v>未税</v>
      </c>
      <c r="G166" s="78">
        <f>数据源表!G132</f>
        <v>0</v>
      </c>
      <c r="H166" s="76">
        <f>数据源表!H132</f>
        <v>0</v>
      </c>
      <c r="I166" s="78">
        <v>43252</v>
      </c>
      <c r="J166" s="94">
        <f>数据源表!J132</f>
        <v>2550</v>
      </c>
      <c r="K166" s="94">
        <f t="shared" si="25"/>
        <v>2550</v>
      </c>
      <c r="L166" s="95">
        <f t="shared" si="35"/>
        <v>-57</v>
      </c>
      <c r="M166" s="96"/>
      <c r="N166" s="96" t="e">
        <f>VLOOKUP(C166,#REF!,5,0)</f>
        <v>#REF!</v>
      </c>
      <c r="O166" s="76">
        <f>IF(L166&lt;=60,0.05,IF(L166&lt;=120,0.04,IF(L166&lt;=150,0.02,IF(L166&lt;=180,0.01,0))))</f>
        <v>0.05</v>
      </c>
      <c r="P166" s="76">
        <f t="shared" si="32"/>
        <v>127.5</v>
      </c>
      <c r="Q166" s="76" t="e">
        <f>ROUND(VLOOKUP(V166,#REF!,7,0),2)</f>
        <v>#REF!</v>
      </c>
      <c r="R166" s="76" t="e">
        <f>ROUND(IF(AE166="指导价+Y4*30",AC166*Q166+Y166*30,AC166*Q166),2)</f>
        <v>#REF!</v>
      </c>
      <c r="S166" s="94" t="e">
        <f>ROUND(IF(F166="未税",J166-M166-R166,J166/1.17-M166-R166),2)</f>
        <v>#REF!</v>
      </c>
      <c r="T166" s="94"/>
      <c r="U166" s="94"/>
      <c r="V166" s="106" t="str">
        <f>数据源表!S132</f>
        <v>CSR24</v>
      </c>
      <c r="W166" s="76" t="str">
        <f>数据源表!M132</f>
        <v xml:space="preserve">铝合金加工液 </v>
      </c>
      <c r="X166" s="76" t="str">
        <f>数据源表!N132</f>
        <v xml:space="preserve">ZM-3080 </v>
      </c>
      <c r="Y166" s="76">
        <f>数据源表!O132</f>
        <v>1</v>
      </c>
      <c r="Z166" s="76">
        <f>数据源表!P132</f>
        <v>0</v>
      </c>
      <c r="AA166" s="76">
        <f>数据源表!Q132</f>
        <v>0</v>
      </c>
      <c r="AB166" s="76">
        <f>数据源表!R132</f>
        <v>0</v>
      </c>
      <c r="AC166" s="118">
        <f>数据源表!U132</f>
        <v>170</v>
      </c>
      <c r="AD166" s="118">
        <f>数据源表!T132</f>
        <v>170</v>
      </c>
      <c r="AE166" s="66" t="str">
        <f t="shared" si="36"/>
        <v xml:space="preserve">     指导价</v>
      </c>
      <c r="AF166" s="73" t="str">
        <f>数据源表!V132</f>
        <v>R18070016</v>
      </c>
      <c r="AG166" s="119">
        <f>数据源表!W132</f>
        <v>43309</v>
      </c>
      <c r="AH166" s="73">
        <f>数据源表!X132</f>
        <v>0</v>
      </c>
      <c r="AI166" s="122"/>
      <c r="AJ166" s="124">
        <f>数据源表!Y132</f>
        <v>0.15999957250798899</v>
      </c>
      <c r="AK166" s="53" t="e">
        <f>VLOOKUP(V166,#REF!,12,0)</f>
        <v>#REF!</v>
      </c>
    </row>
    <row r="167" spans="1:37" s="53" customFormat="1" ht="12" customHeight="1">
      <c r="A167" s="76" t="str">
        <f>数据源表!A133</f>
        <v>何洋</v>
      </c>
      <c r="B167" s="75">
        <f>数据源表!B133</f>
        <v>43172</v>
      </c>
      <c r="C167" s="76" t="str">
        <f>数据源表!C133</f>
        <v>a0870</v>
      </c>
      <c r="D167" s="76" t="str">
        <f>数据源表!D133</f>
        <v>深圳基准精密工业有限公司</v>
      </c>
      <c r="E167" s="77">
        <f>数据源表!E133</f>
        <v>5270.85</v>
      </c>
      <c r="F167" s="76" t="str">
        <f>数据源表!F133</f>
        <v>02839377</v>
      </c>
      <c r="G167" s="78">
        <f>数据源表!G133</f>
        <v>43286</v>
      </c>
      <c r="H167" s="76">
        <f>数据源表!H133</f>
        <v>90</v>
      </c>
      <c r="I167" s="78">
        <v>43255</v>
      </c>
      <c r="J167" s="94">
        <f>数据源表!J133</f>
        <v>5270.85</v>
      </c>
      <c r="K167" s="94">
        <f t="shared" si="25"/>
        <v>4505</v>
      </c>
      <c r="L167" s="95">
        <f t="shared" si="35"/>
        <v>83</v>
      </c>
      <c r="M167" s="96"/>
      <c r="N167" s="96" t="e">
        <f>VLOOKUP(C167,#REF!,5,0)</f>
        <v>#REF!</v>
      </c>
      <c r="O167" s="76">
        <f t="shared" ref="O167:O230" si="37">IF(L167&lt;=60,0.05,IF(L167&lt;=120,0.04,IF(L167&lt;=150,0.02,IF(L167&lt;=180,0.01,0))))</f>
        <v>0.04</v>
      </c>
      <c r="P167" s="76">
        <f t="shared" si="32"/>
        <v>180.2</v>
      </c>
      <c r="Q167" s="224">
        <v>15.083</v>
      </c>
      <c r="R167" s="76">
        <f>ROUND(IF(AE167="指导价+Y4*30",AC167*Q167+Y167*30,AC167*Q167),2)</f>
        <v>3227.76</v>
      </c>
      <c r="S167" s="94">
        <f>ROUND(IF(F167="未税",J167-M167-R167,J167/1.17-M167-R167),2)</f>
        <v>1277.24</v>
      </c>
      <c r="T167" s="94"/>
      <c r="U167" s="94"/>
      <c r="V167" s="106" t="str">
        <f>数据源表!S133</f>
        <v>CSQ23</v>
      </c>
      <c r="W167" s="76" t="str">
        <f>数据源表!M133</f>
        <v>*专项化学用品*切削液</v>
      </c>
      <c r="X167" s="76" t="str">
        <f>数据源表!N133</f>
        <v>SH-807AF:净重214kg/桶</v>
      </c>
      <c r="Y167" s="76">
        <f>数据源表!O133</f>
        <v>1</v>
      </c>
      <c r="Z167" s="76" t="str">
        <f>数据源表!P133</f>
        <v>桶</v>
      </c>
      <c r="AA167" s="76">
        <f>数据源表!Q133</f>
        <v>5270.85</v>
      </c>
      <c r="AB167" s="76">
        <f>数据源表!R133</f>
        <v>5270.85</v>
      </c>
      <c r="AC167" s="118">
        <f>数据源表!U133</f>
        <v>214</v>
      </c>
      <c r="AD167" s="118">
        <f>数据源表!T133</f>
        <v>214</v>
      </c>
      <c r="AE167" s="66" t="str">
        <f t="shared" ref="AE167:AE230" si="38">IF(AD167&lt;50,"指导价+Y4*30",IF(AD167="固体","     指导价","     指导价"))</f>
        <v xml:space="preserve">     指导价</v>
      </c>
      <c r="AF167" s="73" t="str">
        <f>数据源表!V133</f>
        <v>XOUT18010462</v>
      </c>
      <c r="AG167" s="119">
        <f>数据源表!W133</f>
        <v>43127</v>
      </c>
      <c r="AH167" s="73" t="str">
        <f>数据源表!X133</f>
        <v>廊坊</v>
      </c>
      <c r="AI167" s="122"/>
      <c r="AJ167" s="124">
        <f>数据源表!Y133</f>
        <v>0.17</v>
      </c>
      <c r="AK167" s="53" t="e">
        <f>VLOOKUP(V167,#REF!,12,0)</f>
        <v>#REF!</v>
      </c>
    </row>
    <row r="168" spans="1:37" s="53" customFormat="1" ht="12" customHeight="1">
      <c r="A168" s="76" t="str">
        <f>数据源表!A134</f>
        <v>何洋</v>
      </c>
      <c r="B168" s="75">
        <f>数据源表!B134</f>
        <v>43172</v>
      </c>
      <c r="C168" s="76" t="str">
        <f>数据源表!C134</f>
        <v>a0870</v>
      </c>
      <c r="D168" s="76" t="str">
        <f>数据源表!D134</f>
        <v>深圳基准精密工业有限公司</v>
      </c>
      <c r="E168" s="77">
        <f>数据源表!E134</f>
        <v>79062.75</v>
      </c>
      <c r="F168" s="76" t="str">
        <f>数据源表!F134</f>
        <v>02839377</v>
      </c>
      <c r="G168" s="78">
        <f>数据源表!G134</f>
        <v>43286</v>
      </c>
      <c r="H168" s="76">
        <f>数据源表!H134</f>
        <v>90</v>
      </c>
      <c r="I168" s="78">
        <v>43280</v>
      </c>
      <c r="J168" s="94">
        <f>数据源表!J134</f>
        <v>79062.75</v>
      </c>
      <c r="K168" s="94">
        <f t="shared" si="25"/>
        <v>67575</v>
      </c>
      <c r="L168" s="95">
        <f t="shared" si="35"/>
        <v>108</v>
      </c>
      <c r="M168" s="96"/>
      <c r="N168" s="96" t="e">
        <f>VLOOKUP(C168,#REF!,5,0)</f>
        <v>#REF!</v>
      </c>
      <c r="O168" s="76">
        <f t="shared" si="37"/>
        <v>0.04</v>
      </c>
      <c r="P168" s="76">
        <f t="shared" si="32"/>
        <v>2703</v>
      </c>
      <c r="Q168" s="224">
        <v>15.083</v>
      </c>
      <c r="R168" s="76">
        <f>ROUND(IF(AE168="指导价+Y4*30",AC168*Q168+Y168*30,AC168*Q168),2)</f>
        <v>48416.43</v>
      </c>
      <c r="S168" s="94">
        <f>ROUND(IF(F168="未税",J168-M168-R168,J168/1.17-M168-R168),2)</f>
        <v>19158.57</v>
      </c>
      <c r="T168" s="94"/>
      <c r="U168" s="94"/>
      <c r="V168" s="106" t="str">
        <f>数据源表!S134</f>
        <v>CSQ23</v>
      </c>
      <c r="W168" s="76" t="str">
        <f>数据源表!M134</f>
        <v>*专项化学用品*切削液</v>
      </c>
      <c r="X168" s="76" t="str">
        <f>数据源表!N134</f>
        <v>SH-807AF:净重214kg/桶</v>
      </c>
      <c r="Y168" s="76">
        <f>数据源表!O134</f>
        <v>15</v>
      </c>
      <c r="Z168" s="76" t="str">
        <f>数据源表!P134</f>
        <v>桶</v>
      </c>
      <c r="AA168" s="76">
        <f>数据源表!Q134</f>
        <v>5270.85</v>
      </c>
      <c r="AB168" s="76">
        <f>数据源表!R134</f>
        <v>79062.75</v>
      </c>
      <c r="AC168" s="118">
        <f>数据源表!U134</f>
        <v>3210</v>
      </c>
      <c r="AD168" s="118">
        <f>数据源表!T134</f>
        <v>214</v>
      </c>
      <c r="AE168" s="66" t="str">
        <f t="shared" si="38"/>
        <v xml:space="preserve">     指导价</v>
      </c>
      <c r="AF168" s="73" t="str">
        <f>数据源表!V134</f>
        <v>XOUT18010462</v>
      </c>
      <c r="AG168" s="119">
        <f>数据源表!W134</f>
        <v>43127</v>
      </c>
      <c r="AH168" s="73" t="str">
        <f>数据源表!X134</f>
        <v>廊坊</v>
      </c>
      <c r="AI168" s="122"/>
      <c r="AJ168" s="124">
        <f>数据源表!Y134</f>
        <v>0.17</v>
      </c>
      <c r="AK168" s="53" t="e">
        <f>VLOOKUP(V168,#REF!,12,0)</f>
        <v>#REF!</v>
      </c>
    </row>
    <row r="169" spans="1:37" s="53" customFormat="1" ht="12" customHeight="1">
      <c r="A169" s="76" t="str">
        <f>数据源表!A135</f>
        <v>何洋</v>
      </c>
      <c r="B169" s="75">
        <f>数据源表!B135</f>
        <v>43172</v>
      </c>
      <c r="C169" s="76" t="str">
        <f>数据源表!C135</f>
        <v>a0870</v>
      </c>
      <c r="D169" s="76" t="str">
        <f>数据源表!D135</f>
        <v>深圳基准精密工业有限公司</v>
      </c>
      <c r="E169" s="77">
        <f>数据源表!E135</f>
        <v>36749.699999999997</v>
      </c>
      <c r="F169" s="76" t="str">
        <f>数据源表!F135</f>
        <v>02839378</v>
      </c>
      <c r="G169" s="78">
        <f>数据源表!G135</f>
        <v>43286</v>
      </c>
      <c r="H169" s="76">
        <f>数据源表!H135</f>
        <v>90</v>
      </c>
      <c r="I169" s="78">
        <v>43276</v>
      </c>
      <c r="J169" s="94">
        <f>数据源表!J135</f>
        <v>36749.699999999997</v>
      </c>
      <c r="K169" s="94">
        <f t="shared" si="25"/>
        <v>31410</v>
      </c>
      <c r="L169" s="95">
        <f t="shared" ref="L169:L232" si="39">I169-B169</f>
        <v>104</v>
      </c>
      <c r="M169" s="96"/>
      <c r="N169" s="96" t="e">
        <f>VLOOKUP(C169,#REF!,5,0)</f>
        <v>#REF!</v>
      </c>
      <c r="O169" s="76">
        <f t="shared" ref="O169:O178" si="40">ROUND(0.5%,4)</f>
        <v>5.0000000000000001E-3</v>
      </c>
      <c r="P169" s="76">
        <f t="shared" ref="P169:P196" si="41">ROUND((K169-M169)*O169,2)</f>
        <v>157.05000000000001</v>
      </c>
      <c r="Q169" s="76" t="e">
        <f>ROUND(VLOOKUP(V169,#REF!,7,0),2)</f>
        <v>#REF!</v>
      </c>
      <c r="R169" s="76"/>
      <c r="S169" s="94"/>
      <c r="T169" s="94"/>
      <c r="U169" s="94"/>
      <c r="V169" s="106" t="str">
        <f>数据源表!S135</f>
        <v>CSR47</v>
      </c>
      <c r="W169" s="76" t="str">
        <f>数据源表!M135</f>
        <v>*专项化学用品*切削液</v>
      </c>
      <c r="X169" s="76" t="str">
        <f>数据源表!N135</f>
        <v>JH-100EPF:密度0.965kg/m3:净重180kg/桶</v>
      </c>
      <c r="Y169" s="76">
        <f>数据源表!O135</f>
        <v>9</v>
      </c>
      <c r="Z169" s="76" t="str">
        <f>数据源表!P135</f>
        <v>桶</v>
      </c>
      <c r="AA169" s="76">
        <f>数据源表!Q135</f>
        <v>4083.3</v>
      </c>
      <c r="AB169" s="76">
        <f>数据源表!R135</f>
        <v>36749.699999999997</v>
      </c>
      <c r="AC169" s="118">
        <f>数据源表!U135</f>
        <v>1620</v>
      </c>
      <c r="AD169" s="118">
        <f>数据源表!T135</f>
        <v>180</v>
      </c>
      <c r="AE169" s="66" t="str">
        <f t="shared" si="38"/>
        <v xml:space="preserve">     指导价</v>
      </c>
      <c r="AF169" s="73" t="str">
        <f>数据源表!V135</f>
        <v>XOUT18010462</v>
      </c>
      <c r="AG169" s="119">
        <f>数据源表!W135</f>
        <v>43127</v>
      </c>
      <c r="AH169" s="73" t="str">
        <f>数据源表!X135</f>
        <v>廊坊</v>
      </c>
      <c r="AI169" s="122"/>
      <c r="AJ169" s="124">
        <f>数据源表!Y135</f>
        <v>0.17</v>
      </c>
      <c r="AK169" s="53" t="e">
        <f>VLOOKUP(V169,#REF!,12,0)</f>
        <v>#REF!</v>
      </c>
    </row>
    <row r="170" spans="1:37" s="53" customFormat="1" ht="12" customHeight="1">
      <c r="A170" s="76" t="str">
        <f>数据源表!A136</f>
        <v>何洋</v>
      </c>
      <c r="B170" s="75">
        <f>数据源表!B136</f>
        <v>43172</v>
      </c>
      <c r="C170" s="76" t="str">
        <f>数据源表!C136</f>
        <v>a0870</v>
      </c>
      <c r="D170" s="76" t="str">
        <f>数据源表!D136</f>
        <v>深圳基准精密工业有限公司</v>
      </c>
      <c r="E170" s="77">
        <f>数据源表!E136</f>
        <v>32666.400000000001</v>
      </c>
      <c r="F170" s="76" t="str">
        <f>数据源表!F136</f>
        <v>02839378</v>
      </c>
      <c r="G170" s="78">
        <f>数据源表!G136</f>
        <v>43286</v>
      </c>
      <c r="H170" s="76">
        <f>数据源表!H136</f>
        <v>90</v>
      </c>
      <c r="I170" s="78">
        <v>43276</v>
      </c>
      <c r="J170" s="94">
        <f>数据源表!J136</f>
        <v>32666.400000000001</v>
      </c>
      <c r="K170" s="94">
        <f t="shared" si="25"/>
        <v>27920</v>
      </c>
      <c r="L170" s="95">
        <f t="shared" si="39"/>
        <v>104</v>
      </c>
      <c r="M170" s="96"/>
      <c r="N170" s="96" t="e">
        <f>VLOOKUP(C170,#REF!,5,0)</f>
        <v>#REF!</v>
      </c>
      <c r="O170" s="76">
        <f t="shared" si="40"/>
        <v>5.0000000000000001E-3</v>
      </c>
      <c r="P170" s="76">
        <f t="shared" si="41"/>
        <v>139.6</v>
      </c>
      <c r="Q170" s="76" t="e">
        <f>ROUND(VLOOKUP(V170,#REF!,7,0),2)</f>
        <v>#REF!</v>
      </c>
      <c r="R170" s="76"/>
      <c r="S170" s="94"/>
      <c r="T170" s="94"/>
      <c r="U170" s="94"/>
      <c r="V170" s="106" t="str">
        <f>数据源表!S136</f>
        <v>CSR47</v>
      </c>
      <c r="W170" s="76" t="str">
        <f>数据源表!M136</f>
        <v>*专项化学用品*切削液</v>
      </c>
      <c r="X170" s="76" t="str">
        <f>数据源表!N136</f>
        <v>JH-100EPF:密度0.965kg/m3:净重180kg/桶</v>
      </c>
      <c r="Y170" s="76">
        <f>数据源表!O136</f>
        <v>8</v>
      </c>
      <c r="Z170" s="76" t="str">
        <f>数据源表!P136</f>
        <v>桶</v>
      </c>
      <c r="AA170" s="76">
        <f>数据源表!Q136</f>
        <v>4083.3</v>
      </c>
      <c r="AB170" s="76">
        <f>数据源表!R136</f>
        <v>32666.400000000001</v>
      </c>
      <c r="AC170" s="118">
        <f>数据源表!U136</f>
        <v>1440</v>
      </c>
      <c r="AD170" s="118">
        <f>数据源表!T136</f>
        <v>180</v>
      </c>
      <c r="AE170" s="66" t="str">
        <f t="shared" si="38"/>
        <v xml:space="preserve">     指导价</v>
      </c>
      <c r="AF170" s="73" t="str">
        <f>数据源表!V136</f>
        <v>XOUT18010462</v>
      </c>
      <c r="AG170" s="119">
        <f>数据源表!W136</f>
        <v>43127</v>
      </c>
      <c r="AH170" s="73" t="str">
        <f>数据源表!X136</f>
        <v>廊坊</v>
      </c>
      <c r="AI170" s="122"/>
      <c r="AJ170" s="124">
        <f>数据源表!Y136</f>
        <v>0.17</v>
      </c>
      <c r="AK170" s="53" t="e">
        <f>VLOOKUP(V170,#REF!,12,0)</f>
        <v>#REF!</v>
      </c>
    </row>
    <row r="171" spans="1:37" s="53" customFormat="1" ht="12" customHeight="1">
      <c r="A171" s="76" t="str">
        <f>数据源表!A137</f>
        <v>何洋</v>
      </c>
      <c r="B171" s="75">
        <f>数据源表!B137</f>
        <v>43172</v>
      </c>
      <c r="C171" s="76" t="str">
        <f>数据源表!C137</f>
        <v>a0870</v>
      </c>
      <c r="D171" s="76" t="str">
        <f>数据源表!D137</f>
        <v>深圳基准精密工业有限公司</v>
      </c>
      <c r="E171" s="77">
        <f>数据源表!E137</f>
        <v>57979.35</v>
      </c>
      <c r="F171" s="76" t="str">
        <f>数据源表!F137</f>
        <v>02839374</v>
      </c>
      <c r="G171" s="78">
        <f>数据源表!G137</f>
        <v>43286</v>
      </c>
      <c r="H171" s="76">
        <f>数据源表!H137</f>
        <v>90</v>
      </c>
      <c r="I171" s="78">
        <v>43276</v>
      </c>
      <c r="J171" s="94">
        <f>数据源表!J137</f>
        <v>57979.35</v>
      </c>
      <c r="K171" s="94">
        <f t="shared" si="25"/>
        <v>49555</v>
      </c>
      <c r="L171" s="95">
        <f t="shared" si="39"/>
        <v>104</v>
      </c>
      <c r="M171" s="96"/>
      <c r="N171" s="96" t="e">
        <f>VLOOKUP(C171,#REF!,5,0)</f>
        <v>#REF!</v>
      </c>
      <c r="O171" s="76">
        <f t="shared" si="40"/>
        <v>5.0000000000000001E-3</v>
      </c>
      <c r="P171" s="76">
        <f t="shared" si="41"/>
        <v>247.78</v>
      </c>
      <c r="Q171" s="76" t="e">
        <f>ROUND(VLOOKUP(V171,#REF!,7,0),2)</f>
        <v>#REF!</v>
      </c>
      <c r="R171" s="76"/>
      <c r="S171" s="94"/>
      <c r="T171" s="94"/>
      <c r="U171" s="94"/>
      <c r="V171" s="106" t="str">
        <f>数据源表!S137</f>
        <v>CSQ23</v>
      </c>
      <c r="W171" s="76" t="str">
        <f>数据源表!M137</f>
        <v>*专项化学用品*切削液</v>
      </c>
      <c r="X171" s="76" t="str">
        <f>数据源表!N137</f>
        <v>SH-807AF:净重214kg/桶</v>
      </c>
      <c r="Y171" s="76">
        <f>数据源表!O137</f>
        <v>11</v>
      </c>
      <c r="Z171" s="76" t="str">
        <f>数据源表!P137</f>
        <v>桶</v>
      </c>
      <c r="AA171" s="76">
        <f>数据源表!Q137</f>
        <v>5270.85</v>
      </c>
      <c r="AB171" s="76">
        <f>数据源表!R137</f>
        <v>57979.35</v>
      </c>
      <c r="AC171" s="118">
        <f>数据源表!U137</f>
        <v>2354</v>
      </c>
      <c r="AD171" s="118">
        <f>数据源表!T137</f>
        <v>214</v>
      </c>
      <c r="AE171" s="66" t="str">
        <f t="shared" si="38"/>
        <v xml:space="preserve">     指导价</v>
      </c>
      <c r="AF171" s="73" t="str">
        <f>数据源表!V137</f>
        <v>XOUT18020047</v>
      </c>
      <c r="AG171" s="119">
        <f>数据源表!W137</f>
        <v>43134</v>
      </c>
      <c r="AH171" s="73" t="str">
        <f>数据源表!X137</f>
        <v>廊坊</v>
      </c>
      <c r="AI171" s="122"/>
      <c r="AJ171" s="124">
        <f>数据源表!Y137</f>
        <v>0.17</v>
      </c>
      <c r="AK171" s="53" t="e">
        <f>VLOOKUP(V171,#REF!,12,0)</f>
        <v>#REF!</v>
      </c>
    </row>
    <row r="172" spans="1:37" s="53" customFormat="1" ht="12" customHeight="1">
      <c r="A172" s="76" t="str">
        <f>数据源表!A138</f>
        <v>何洋</v>
      </c>
      <c r="B172" s="75">
        <f>数据源表!B138</f>
        <v>43172</v>
      </c>
      <c r="C172" s="76" t="str">
        <f>数据源表!C138</f>
        <v>a0870</v>
      </c>
      <c r="D172" s="76" t="str">
        <f>数据源表!D138</f>
        <v>深圳基准精密工业有限公司</v>
      </c>
      <c r="E172" s="77">
        <f>数据源表!E138</f>
        <v>53082.9</v>
      </c>
      <c r="F172" s="76" t="str">
        <f>数据源表!F138</f>
        <v>02839374</v>
      </c>
      <c r="G172" s="78">
        <f>数据源表!G138</f>
        <v>43286</v>
      </c>
      <c r="H172" s="76">
        <f>数据源表!H138</f>
        <v>90</v>
      </c>
      <c r="I172" s="78">
        <v>43276</v>
      </c>
      <c r="J172" s="94">
        <f>数据源表!J138</f>
        <v>53082.9</v>
      </c>
      <c r="K172" s="94">
        <f t="shared" si="25"/>
        <v>45370</v>
      </c>
      <c r="L172" s="95">
        <f t="shared" si="39"/>
        <v>104</v>
      </c>
      <c r="M172" s="96"/>
      <c r="N172" s="96" t="e">
        <f>VLOOKUP(C172,#REF!,5,0)</f>
        <v>#REF!</v>
      </c>
      <c r="O172" s="76">
        <f t="shared" si="40"/>
        <v>5.0000000000000001E-3</v>
      </c>
      <c r="P172" s="76">
        <f t="shared" si="41"/>
        <v>226.85</v>
      </c>
      <c r="Q172" s="76" t="e">
        <f>ROUND(VLOOKUP(V172,#REF!,7,0),2)</f>
        <v>#REF!</v>
      </c>
      <c r="R172" s="76"/>
      <c r="S172" s="94"/>
      <c r="T172" s="94"/>
      <c r="U172" s="94"/>
      <c r="V172" s="106" t="str">
        <f>数据源表!S138</f>
        <v>CSR47</v>
      </c>
      <c r="W172" s="76" t="str">
        <f>数据源表!M138</f>
        <v>*专项化学用品*切削液</v>
      </c>
      <c r="X172" s="76" t="str">
        <f>数据源表!N138</f>
        <v>JH-100EPF:密度0.965kg/m3:净重180kg/桶</v>
      </c>
      <c r="Y172" s="76">
        <f>数据源表!O138</f>
        <v>13</v>
      </c>
      <c r="Z172" s="76" t="str">
        <f>数据源表!P138</f>
        <v>桶</v>
      </c>
      <c r="AA172" s="76">
        <f>数据源表!Q138</f>
        <v>4083.3</v>
      </c>
      <c r="AB172" s="76">
        <f>数据源表!R138</f>
        <v>53082.9</v>
      </c>
      <c r="AC172" s="118">
        <f>数据源表!U138</f>
        <v>2340</v>
      </c>
      <c r="AD172" s="118">
        <f>数据源表!T138</f>
        <v>180</v>
      </c>
      <c r="AE172" s="66" t="str">
        <f t="shared" si="38"/>
        <v xml:space="preserve">     指导价</v>
      </c>
      <c r="AF172" s="73" t="str">
        <f>数据源表!V138</f>
        <v>XOUT18020047</v>
      </c>
      <c r="AG172" s="119">
        <f>数据源表!W138</f>
        <v>43134</v>
      </c>
      <c r="AH172" s="73" t="str">
        <f>数据源表!X138</f>
        <v>廊坊</v>
      </c>
      <c r="AI172" s="122"/>
      <c r="AJ172" s="124">
        <f>数据源表!Y138</f>
        <v>0.17</v>
      </c>
      <c r="AK172" s="53" t="e">
        <f>VLOOKUP(V172,#REF!,12,0)</f>
        <v>#REF!</v>
      </c>
    </row>
    <row r="173" spans="1:37" s="53" customFormat="1" ht="12" customHeight="1">
      <c r="A173" s="76" t="str">
        <f>数据源表!A139</f>
        <v>何洋</v>
      </c>
      <c r="B173" s="75">
        <f>数据源表!B139</f>
        <v>43172</v>
      </c>
      <c r="C173" s="76" t="str">
        <f>数据源表!C139</f>
        <v>a0870</v>
      </c>
      <c r="D173" s="76" t="str">
        <f>数据源表!D139</f>
        <v>深圳基准精密工业有限公司</v>
      </c>
      <c r="E173" s="77">
        <f>数据源表!E139</f>
        <v>68521.05</v>
      </c>
      <c r="F173" s="76" t="str">
        <f>数据源表!F139</f>
        <v>02839375</v>
      </c>
      <c r="G173" s="78">
        <f>数据源表!G139</f>
        <v>43286</v>
      </c>
      <c r="H173" s="76">
        <f>数据源表!H139</f>
        <v>90</v>
      </c>
      <c r="I173" s="78">
        <v>43276</v>
      </c>
      <c r="J173" s="94">
        <f>数据源表!J139</f>
        <v>68521.05</v>
      </c>
      <c r="K173" s="94">
        <f t="shared" si="25"/>
        <v>58565</v>
      </c>
      <c r="L173" s="95">
        <f t="shared" si="39"/>
        <v>104</v>
      </c>
      <c r="M173" s="96"/>
      <c r="N173" s="96" t="e">
        <f>VLOOKUP(C173,#REF!,5,0)</f>
        <v>#REF!</v>
      </c>
      <c r="O173" s="76">
        <f t="shared" si="40"/>
        <v>5.0000000000000001E-3</v>
      </c>
      <c r="P173" s="76">
        <f t="shared" si="41"/>
        <v>292.83</v>
      </c>
      <c r="Q173" s="76" t="e">
        <f>ROUND(VLOOKUP(V173,#REF!,7,0),2)</f>
        <v>#REF!</v>
      </c>
      <c r="R173" s="76"/>
      <c r="S173" s="94"/>
      <c r="T173" s="94"/>
      <c r="U173" s="94"/>
      <c r="V173" s="106" t="str">
        <f>数据源表!S139</f>
        <v>CSQ23</v>
      </c>
      <c r="W173" s="76" t="str">
        <f>数据源表!M139</f>
        <v>*专项化学用品*切削液</v>
      </c>
      <c r="X173" s="76" t="str">
        <f>数据源表!N139</f>
        <v>SH-807AF:净重214kg/桶</v>
      </c>
      <c r="Y173" s="76">
        <f>数据源表!O139</f>
        <v>13</v>
      </c>
      <c r="Z173" s="76" t="str">
        <f>数据源表!P139</f>
        <v>桶</v>
      </c>
      <c r="AA173" s="76">
        <f>数据源表!Q139</f>
        <v>5270.85</v>
      </c>
      <c r="AB173" s="76">
        <f>数据源表!R139</f>
        <v>68521.05</v>
      </c>
      <c r="AC173" s="118">
        <f>数据源表!U139</f>
        <v>2782</v>
      </c>
      <c r="AD173" s="118">
        <f>数据源表!T139</f>
        <v>214</v>
      </c>
      <c r="AE173" s="66" t="str">
        <f t="shared" si="38"/>
        <v xml:space="preserve">     指导价</v>
      </c>
      <c r="AF173" s="73" t="str">
        <f>数据源表!V139</f>
        <v>XOUT18020047</v>
      </c>
      <c r="AG173" s="119">
        <f>数据源表!W139</f>
        <v>43134</v>
      </c>
      <c r="AH173" s="73" t="str">
        <f>数据源表!X139</f>
        <v>廊坊</v>
      </c>
      <c r="AI173" s="122"/>
      <c r="AJ173" s="124">
        <f>数据源表!Y139</f>
        <v>0.17</v>
      </c>
      <c r="AK173" s="53" t="e">
        <f>VLOOKUP(V173,#REF!,12,0)</f>
        <v>#REF!</v>
      </c>
    </row>
    <row r="174" spans="1:37" s="53" customFormat="1" ht="12" customHeight="1">
      <c r="A174" s="76" t="str">
        <f>数据源表!A140</f>
        <v>何洋</v>
      </c>
      <c r="B174" s="75">
        <f>数据源表!B140</f>
        <v>43172</v>
      </c>
      <c r="C174" s="76" t="str">
        <f>数据源表!C140</f>
        <v>a0870</v>
      </c>
      <c r="D174" s="76" t="str">
        <f>数据源表!D140</f>
        <v>深圳基准精密工业有限公司</v>
      </c>
      <c r="E174" s="77">
        <f>数据源表!E140</f>
        <v>36749.699999999997</v>
      </c>
      <c r="F174" s="76" t="str">
        <f>数据源表!F140</f>
        <v>02839375</v>
      </c>
      <c r="G174" s="78">
        <f>数据源表!G140</f>
        <v>43286</v>
      </c>
      <c r="H174" s="76">
        <f>数据源表!H140</f>
        <v>90</v>
      </c>
      <c r="I174" s="78">
        <v>43276</v>
      </c>
      <c r="J174" s="94">
        <f>数据源表!J140</f>
        <v>36749.699999999997</v>
      </c>
      <c r="K174" s="94">
        <f t="shared" si="25"/>
        <v>31410</v>
      </c>
      <c r="L174" s="95">
        <f t="shared" si="39"/>
        <v>104</v>
      </c>
      <c r="M174" s="96"/>
      <c r="N174" s="96" t="e">
        <f>VLOOKUP(C174,#REF!,5,0)</f>
        <v>#REF!</v>
      </c>
      <c r="O174" s="76">
        <f t="shared" si="40"/>
        <v>5.0000000000000001E-3</v>
      </c>
      <c r="P174" s="76">
        <f t="shared" si="41"/>
        <v>157.05000000000001</v>
      </c>
      <c r="Q174" s="76" t="e">
        <f>ROUND(VLOOKUP(V174,#REF!,7,0),2)</f>
        <v>#REF!</v>
      </c>
      <c r="R174" s="76"/>
      <c r="S174" s="94"/>
      <c r="T174" s="94"/>
      <c r="U174" s="94"/>
      <c r="V174" s="106" t="str">
        <f>数据源表!S140</f>
        <v>CSR47</v>
      </c>
      <c r="W174" s="76" t="str">
        <f>数据源表!M140</f>
        <v>*专项化学用品*切削液</v>
      </c>
      <c r="X174" s="76" t="str">
        <f>数据源表!N140</f>
        <v>JH-100EPF:密度0.965kg/m3:净重180kg/桶</v>
      </c>
      <c r="Y174" s="76">
        <f>数据源表!O140</f>
        <v>9</v>
      </c>
      <c r="Z174" s="76" t="str">
        <f>数据源表!P140</f>
        <v>桶</v>
      </c>
      <c r="AA174" s="76">
        <f>数据源表!Q140</f>
        <v>4083.3</v>
      </c>
      <c r="AB174" s="76">
        <f>数据源表!R140</f>
        <v>36749.699999999997</v>
      </c>
      <c r="AC174" s="118">
        <f>数据源表!U140</f>
        <v>1620</v>
      </c>
      <c r="AD174" s="118">
        <f>数据源表!T140</f>
        <v>180</v>
      </c>
      <c r="AE174" s="66" t="str">
        <f t="shared" si="38"/>
        <v xml:space="preserve">     指导价</v>
      </c>
      <c r="AF174" s="73" t="str">
        <f>数据源表!V140</f>
        <v>XOUT18020047</v>
      </c>
      <c r="AG174" s="119">
        <f>数据源表!W140</f>
        <v>43134</v>
      </c>
      <c r="AH174" s="73" t="str">
        <f>数据源表!X140</f>
        <v>廊坊</v>
      </c>
      <c r="AI174" s="122"/>
      <c r="AJ174" s="124">
        <f>数据源表!Y140</f>
        <v>0.17</v>
      </c>
      <c r="AK174" s="53" t="e">
        <f>VLOOKUP(V174,#REF!,12,0)</f>
        <v>#REF!</v>
      </c>
    </row>
    <row r="175" spans="1:37" s="53" customFormat="1" ht="12" customHeight="1">
      <c r="A175" s="76" t="str">
        <f>数据源表!A141</f>
        <v>何洋</v>
      </c>
      <c r="B175" s="75">
        <f>数据源表!B141</f>
        <v>43172</v>
      </c>
      <c r="C175" s="76" t="str">
        <f>数据源表!C141</f>
        <v>a0870</v>
      </c>
      <c r="D175" s="76" t="str">
        <f>数据源表!D141</f>
        <v>深圳基准精密工业有限公司</v>
      </c>
      <c r="E175" s="77">
        <f>数据源表!E141</f>
        <v>12249.9</v>
      </c>
      <c r="F175" s="76" t="str">
        <f>数据源表!F141</f>
        <v>02839376</v>
      </c>
      <c r="G175" s="78">
        <f>数据源表!G141</f>
        <v>43286</v>
      </c>
      <c r="H175" s="76">
        <f>数据源表!H141</f>
        <v>90</v>
      </c>
      <c r="I175" s="78">
        <v>43276</v>
      </c>
      <c r="J175" s="94">
        <f>数据源表!J141</f>
        <v>12249.9</v>
      </c>
      <c r="K175" s="94">
        <f t="shared" si="25"/>
        <v>10470</v>
      </c>
      <c r="L175" s="95">
        <f t="shared" si="39"/>
        <v>104</v>
      </c>
      <c r="M175" s="96"/>
      <c r="N175" s="96" t="e">
        <f>VLOOKUP(C175,#REF!,5,0)</f>
        <v>#REF!</v>
      </c>
      <c r="O175" s="76">
        <f t="shared" si="40"/>
        <v>5.0000000000000001E-3</v>
      </c>
      <c r="P175" s="76">
        <f t="shared" si="41"/>
        <v>52.35</v>
      </c>
      <c r="Q175" s="76" t="e">
        <f>ROUND(VLOOKUP(V175,#REF!,7,0),2)</f>
        <v>#REF!</v>
      </c>
      <c r="R175" s="76"/>
      <c r="S175" s="94"/>
      <c r="T175" s="94"/>
      <c r="U175" s="94"/>
      <c r="V175" s="106" t="str">
        <f>数据源表!S141</f>
        <v>CSR47</v>
      </c>
      <c r="W175" s="76" t="str">
        <f>数据源表!M141</f>
        <v>*专项化学用品*切削液</v>
      </c>
      <c r="X175" s="76" t="str">
        <f>数据源表!N141</f>
        <v>JH-100EPF:密度0.965kg/m3:净重180kg/桶</v>
      </c>
      <c r="Y175" s="76">
        <f>数据源表!O141</f>
        <v>3</v>
      </c>
      <c r="Z175" s="76" t="str">
        <f>数据源表!P141</f>
        <v>桶</v>
      </c>
      <c r="AA175" s="76">
        <f>数据源表!Q141</f>
        <v>4083.3</v>
      </c>
      <c r="AB175" s="76">
        <f>数据源表!R141</f>
        <v>12249.9</v>
      </c>
      <c r="AC175" s="118">
        <f>数据源表!U141</f>
        <v>540</v>
      </c>
      <c r="AD175" s="118">
        <f>数据源表!T141</f>
        <v>180</v>
      </c>
      <c r="AE175" s="66" t="str">
        <f t="shared" si="38"/>
        <v xml:space="preserve">     指导价</v>
      </c>
      <c r="AF175" s="73" t="str">
        <f>数据源表!V141</f>
        <v>XOUT18020047</v>
      </c>
      <c r="AG175" s="119">
        <f>数据源表!W141</f>
        <v>43134</v>
      </c>
      <c r="AH175" s="73" t="str">
        <f>数据源表!X141</f>
        <v>廊坊</v>
      </c>
      <c r="AI175" s="122"/>
      <c r="AJ175" s="124">
        <f>数据源表!Y141</f>
        <v>0.17</v>
      </c>
      <c r="AK175" s="53" t="e">
        <f>VLOOKUP(V175,#REF!,12,0)</f>
        <v>#REF!</v>
      </c>
    </row>
    <row r="176" spans="1:37" s="53" customFormat="1" ht="12" customHeight="1">
      <c r="A176" s="76" t="str">
        <f>数据源表!A142</f>
        <v>何洋</v>
      </c>
      <c r="B176" s="75">
        <f>数据源表!B142</f>
        <v>43172</v>
      </c>
      <c r="C176" s="76" t="str">
        <f>数据源表!C142</f>
        <v>a0870</v>
      </c>
      <c r="D176" s="76" t="str">
        <f>数据源表!D142</f>
        <v>深圳基准精密工业有限公司</v>
      </c>
      <c r="E176" s="77">
        <f>数据源表!E142</f>
        <v>32666.400000000001</v>
      </c>
      <c r="F176" s="76" t="str">
        <f>数据源表!F142</f>
        <v>02839376</v>
      </c>
      <c r="G176" s="78">
        <f>数据源表!G142</f>
        <v>43286</v>
      </c>
      <c r="H176" s="76">
        <f>数据源表!H142</f>
        <v>90</v>
      </c>
      <c r="I176" s="78">
        <v>43276</v>
      </c>
      <c r="J176" s="94">
        <f>数据源表!J142</f>
        <v>32666.400000000001</v>
      </c>
      <c r="K176" s="94">
        <f t="shared" si="25"/>
        <v>27920</v>
      </c>
      <c r="L176" s="95">
        <f t="shared" si="39"/>
        <v>104</v>
      </c>
      <c r="M176" s="96"/>
      <c r="N176" s="96" t="e">
        <f>VLOOKUP(C176,#REF!,5,0)</f>
        <v>#REF!</v>
      </c>
      <c r="O176" s="76">
        <f t="shared" si="40"/>
        <v>5.0000000000000001E-3</v>
      </c>
      <c r="P176" s="76">
        <f t="shared" si="41"/>
        <v>139.6</v>
      </c>
      <c r="Q176" s="76" t="e">
        <f>ROUND(VLOOKUP(V176,#REF!,7,0),2)</f>
        <v>#REF!</v>
      </c>
      <c r="R176" s="76"/>
      <c r="S176" s="94"/>
      <c r="T176" s="94"/>
      <c r="U176" s="94"/>
      <c r="V176" s="106" t="str">
        <f>数据源表!S142</f>
        <v>CSR47</v>
      </c>
      <c r="W176" s="76" t="str">
        <f>数据源表!M142</f>
        <v>*专项化学用品*切削液</v>
      </c>
      <c r="X176" s="76" t="str">
        <f>数据源表!N142</f>
        <v>JH-100EPF:密度0.965kg/m3:净重180kg/桶</v>
      </c>
      <c r="Y176" s="76">
        <f>数据源表!O142</f>
        <v>8</v>
      </c>
      <c r="Z176" s="76" t="str">
        <f>数据源表!P142</f>
        <v>桶</v>
      </c>
      <c r="AA176" s="76">
        <f>数据源表!Q142</f>
        <v>4083.3</v>
      </c>
      <c r="AB176" s="76">
        <f>数据源表!R142</f>
        <v>32666.400000000001</v>
      </c>
      <c r="AC176" s="118">
        <f>数据源表!U142</f>
        <v>1440</v>
      </c>
      <c r="AD176" s="118">
        <f>数据源表!T142</f>
        <v>180</v>
      </c>
      <c r="AE176" s="66" t="str">
        <f t="shared" si="38"/>
        <v xml:space="preserve">     指导价</v>
      </c>
      <c r="AF176" s="73" t="str">
        <f>数据源表!V142</f>
        <v>XOUT18020047</v>
      </c>
      <c r="AG176" s="119">
        <f>数据源表!W142</f>
        <v>43134</v>
      </c>
      <c r="AH176" s="73" t="str">
        <f>数据源表!X142</f>
        <v>廊坊</v>
      </c>
      <c r="AI176" s="122"/>
      <c r="AJ176" s="124">
        <f>数据源表!Y142</f>
        <v>0.17</v>
      </c>
      <c r="AK176" s="53" t="e">
        <f>VLOOKUP(V176,#REF!,12,0)</f>
        <v>#REF!</v>
      </c>
    </row>
    <row r="177" spans="1:37" s="53" customFormat="1" ht="12" customHeight="1">
      <c r="A177" s="76" t="str">
        <f>数据源表!A143</f>
        <v>何洋</v>
      </c>
      <c r="B177" s="75">
        <f>数据源表!B143</f>
        <v>43172</v>
      </c>
      <c r="C177" s="76" t="str">
        <f>数据源表!C143</f>
        <v>a0870</v>
      </c>
      <c r="D177" s="76" t="str">
        <f>数据源表!D143</f>
        <v>深圳基准精密工业有限公司</v>
      </c>
      <c r="E177" s="77">
        <f>数据源表!E143</f>
        <v>102082.5</v>
      </c>
      <c r="F177" s="76" t="str">
        <f>数据源表!F143</f>
        <v>02839379</v>
      </c>
      <c r="G177" s="78">
        <f>数据源表!G143</f>
        <v>43286</v>
      </c>
      <c r="H177" s="76">
        <f>数据源表!H143</f>
        <v>90</v>
      </c>
      <c r="I177" s="78">
        <v>43276</v>
      </c>
      <c r="J177" s="94">
        <f>数据源表!J143</f>
        <v>102082.5</v>
      </c>
      <c r="K177" s="94">
        <f t="shared" si="25"/>
        <v>87250</v>
      </c>
      <c r="L177" s="95">
        <f t="shared" si="39"/>
        <v>104</v>
      </c>
      <c r="M177" s="96"/>
      <c r="N177" s="96" t="e">
        <f>VLOOKUP(C177,#REF!,5,0)</f>
        <v>#REF!</v>
      </c>
      <c r="O177" s="76">
        <f t="shared" si="40"/>
        <v>5.0000000000000001E-3</v>
      </c>
      <c r="P177" s="76">
        <f t="shared" si="41"/>
        <v>436.25</v>
      </c>
      <c r="Q177" s="76" t="e">
        <f>ROUND(VLOOKUP(V177,#REF!,7,0),2)</f>
        <v>#REF!</v>
      </c>
      <c r="R177" s="76"/>
      <c r="S177" s="94"/>
      <c r="T177" s="94"/>
      <c r="U177" s="94"/>
      <c r="V177" s="106" t="str">
        <f>数据源表!S143</f>
        <v>CSR47</v>
      </c>
      <c r="W177" s="76" t="str">
        <f>数据源表!M143</f>
        <v>*专项化学用品*切削液</v>
      </c>
      <c r="X177" s="76" t="str">
        <f>数据源表!N143</f>
        <v>JH-100EPF:密度0.965kg/m3:净重180kg/桶</v>
      </c>
      <c r="Y177" s="76">
        <f>数据源表!O143</f>
        <v>25</v>
      </c>
      <c r="Z177" s="76" t="str">
        <f>数据源表!P143</f>
        <v>桶</v>
      </c>
      <c r="AA177" s="76">
        <f>数据源表!Q143</f>
        <v>4083.3</v>
      </c>
      <c r="AB177" s="76">
        <f>数据源表!R143</f>
        <v>102082.5</v>
      </c>
      <c r="AC177" s="118">
        <f>数据源表!U143</f>
        <v>4500</v>
      </c>
      <c r="AD177" s="118">
        <f>数据源表!T143</f>
        <v>180</v>
      </c>
      <c r="AE177" s="66" t="str">
        <f t="shared" si="38"/>
        <v xml:space="preserve">     指导价</v>
      </c>
      <c r="AF177" s="73" t="str">
        <f>数据源表!V143</f>
        <v>XOUT18010550</v>
      </c>
      <c r="AG177" s="119">
        <f>数据源表!W143</f>
        <v>43130</v>
      </c>
      <c r="AH177" s="73" t="str">
        <f>数据源表!X143</f>
        <v>太原</v>
      </c>
      <c r="AI177" s="122"/>
      <c r="AJ177" s="124">
        <f>数据源表!Y143</f>
        <v>0.17</v>
      </c>
      <c r="AK177" s="53" t="e">
        <f>VLOOKUP(V177,#REF!,12,0)</f>
        <v>#REF!</v>
      </c>
    </row>
    <row r="178" spans="1:37" s="53" customFormat="1" ht="12" customHeight="1">
      <c r="A178" s="76" t="str">
        <f>数据源表!A144</f>
        <v>何洋</v>
      </c>
      <c r="B178" s="75">
        <f>数据源表!B144</f>
        <v>43172</v>
      </c>
      <c r="C178" s="76" t="str">
        <f>数据源表!C144</f>
        <v>a0870</v>
      </c>
      <c r="D178" s="76" t="str">
        <f>数据源表!D144</f>
        <v>深圳基准精密工业有限公司</v>
      </c>
      <c r="E178" s="77">
        <f>数据源表!E144</f>
        <v>81666</v>
      </c>
      <c r="F178" s="76" t="str">
        <f>数据源表!F144</f>
        <v>02839380</v>
      </c>
      <c r="G178" s="78">
        <f>数据源表!G144</f>
        <v>43286</v>
      </c>
      <c r="H178" s="76">
        <f>数据源表!H144</f>
        <v>90</v>
      </c>
      <c r="I178" s="78">
        <v>43276</v>
      </c>
      <c r="J178" s="94">
        <f>数据源表!J144</f>
        <v>81666</v>
      </c>
      <c r="K178" s="94">
        <f t="shared" si="25"/>
        <v>69800</v>
      </c>
      <c r="L178" s="95">
        <f t="shared" si="39"/>
        <v>104</v>
      </c>
      <c r="M178" s="96"/>
      <c r="N178" s="96" t="e">
        <f>VLOOKUP(C178,#REF!,5,0)</f>
        <v>#REF!</v>
      </c>
      <c r="O178" s="76">
        <f t="shared" si="40"/>
        <v>5.0000000000000001E-3</v>
      </c>
      <c r="P178" s="76">
        <f t="shared" si="41"/>
        <v>349</v>
      </c>
      <c r="Q178" s="76" t="e">
        <f>ROUND(VLOOKUP(V178,#REF!,7,0),2)</f>
        <v>#REF!</v>
      </c>
      <c r="R178" s="76"/>
      <c r="S178" s="94"/>
      <c r="T178" s="94"/>
      <c r="U178" s="94"/>
      <c r="V178" s="106" t="str">
        <f>数据源表!S144</f>
        <v>CSR47</v>
      </c>
      <c r="W178" s="76" t="str">
        <f>数据源表!M144</f>
        <v>*专项化学用品*切削液</v>
      </c>
      <c r="X178" s="76" t="str">
        <f>数据源表!N144</f>
        <v>JH-100EPF:密度0.965kg/m3:净重180kg/桶</v>
      </c>
      <c r="Y178" s="76">
        <f>数据源表!O144</f>
        <v>20</v>
      </c>
      <c r="Z178" s="76" t="str">
        <f>数据源表!P144</f>
        <v>桶</v>
      </c>
      <c r="AA178" s="76">
        <f>数据源表!Q144</f>
        <v>4083.3</v>
      </c>
      <c r="AB178" s="76">
        <f>数据源表!R144</f>
        <v>81666</v>
      </c>
      <c r="AC178" s="118">
        <f>数据源表!U144</f>
        <v>3600</v>
      </c>
      <c r="AD178" s="118">
        <f>数据源表!T144</f>
        <v>180</v>
      </c>
      <c r="AE178" s="66" t="str">
        <f t="shared" si="38"/>
        <v xml:space="preserve">     指导价</v>
      </c>
      <c r="AF178" s="73" t="str">
        <f>数据源表!V144</f>
        <v>XOUT18010550</v>
      </c>
      <c r="AG178" s="119">
        <f>数据源表!W144</f>
        <v>43130</v>
      </c>
      <c r="AH178" s="73" t="str">
        <f>数据源表!X144</f>
        <v>太原</v>
      </c>
      <c r="AI178" s="122"/>
      <c r="AJ178" s="124">
        <f>数据源表!Y144</f>
        <v>0.17</v>
      </c>
      <c r="AK178" s="53" t="e">
        <f>VLOOKUP(V178,#REF!,12,0)</f>
        <v>#REF!</v>
      </c>
    </row>
    <row r="179" spans="1:37" s="53" customFormat="1" ht="12" customHeight="1">
      <c r="A179" s="76" t="str">
        <f>数据源表!A145</f>
        <v>何洋</v>
      </c>
      <c r="B179" s="75">
        <f>数据源表!B145</f>
        <v>43172</v>
      </c>
      <c r="C179" s="76" t="str">
        <f>数据源表!C145</f>
        <v>a0870</v>
      </c>
      <c r="D179" s="76" t="str">
        <f>数据源表!D145</f>
        <v>深圳基准精密工业有限公司</v>
      </c>
      <c r="E179" s="77">
        <f>数据源表!E145</f>
        <v>57166.2</v>
      </c>
      <c r="F179" s="76" t="str">
        <f>数据源表!F145</f>
        <v>02839381</v>
      </c>
      <c r="G179" s="78">
        <f>数据源表!G145</f>
        <v>43286</v>
      </c>
      <c r="H179" s="76">
        <f>数据源表!H145</f>
        <v>90</v>
      </c>
      <c r="I179" s="78">
        <v>43276</v>
      </c>
      <c r="J179" s="94">
        <f>数据源表!J145</f>
        <v>57166.2</v>
      </c>
      <c r="K179" s="94">
        <f t="shared" si="25"/>
        <v>48860</v>
      </c>
      <c r="L179" s="95">
        <f t="shared" si="39"/>
        <v>104</v>
      </c>
      <c r="M179" s="96"/>
      <c r="N179" s="96" t="e">
        <f>VLOOKUP(C179,#REF!,5,0)</f>
        <v>#REF!</v>
      </c>
      <c r="O179" s="76">
        <f t="shared" ref="O179:O188" si="42">ROUND(0.5%,4)</f>
        <v>5.0000000000000001E-3</v>
      </c>
      <c r="P179" s="76">
        <f t="shared" si="41"/>
        <v>244.3</v>
      </c>
      <c r="Q179" s="76" t="e">
        <f>ROUND(VLOOKUP(V179,#REF!,7,0),2)</f>
        <v>#REF!</v>
      </c>
      <c r="R179" s="76"/>
      <c r="S179" s="94"/>
      <c r="T179" s="94"/>
      <c r="U179" s="94"/>
      <c r="V179" s="106" t="str">
        <f>数据源表!S145</f>
        <v>CSR47</v>
      </c>
      <c r="W179" s="76" t="str">
        <f>数据源表!M145</f>
        <v>*专项化学用品*切削液</v>
      </c>
      <c r="X179" s="76" t="str">
        <f>数据源表!N145</f>
        <v>JH-100EPF:密度0.965kg/m3:净重180kg/桶</v>
      </c>
      <c r="Y179" s="76">
        <f>数据源表!O145</f>
        <v>14</v>
      </c>
      <c r="Z179" s="76" t="str">
        <f>数据源表!P145</f>
        <v>桶</v>
      </c>
      <c r="AA179" s="76">
        <f>数据源表!Q145</f>
        <v>4083.3</v>
      </c>
      <c r="AB179" s="76">
        <f>数据源表!R145</f>
        <v>57166.2</v>
      </c>
      <c r="AC179" s="118">
        <f>数据源表!U145</f>
        <v>2520</v>
      </c>
      <c r="AD179" s="118">
        <f>数据源表!T145</f>
        <v>180</v>
      </c>
      <c r="AE179" s="66" t="str">
        <f t="shared" si="38"/>
        <v xml:space="preserve">     指导价</v>
      </c>
      <c r="AF179" s="73" t="str">
        <f>数据源表!V145</f>
        <v>XOUT18010550</v>
      </c>
      <c r="AG179" s="119">
        <f>数据源表!W145</f>
        <v>43130</v>
      </c>
      <c r="AH179" s="73" t="str">
        <f>数据源表!X145</f>
        <v>太原</v>
      </c>
      <c r="AI179" s="122"/>
      <c r="AJ179" s="124">
        <f>数据源表!Y145</f>
        <v>0.17</v>
      </c>
      <c r="AK179" s="53" t="e">
        <f>VLOOKUP(V179,#REF!,12,0)</f>
        <v>#REF!</v>
      </c>
    </row>
    <row r="180" spans="1:37" s="53" customFormat="1" ht="12" customHeight="1">
      <c r="A180" s="76" t="str">
        <f>数据源表!A146</f>
        <v>何洋</v>
      </c>
      <c r="B180" s="75">
        <f>数据源表!B146</f>
        <v>43204</v>
      </c>
      <c r="C180" s="76" t="str">
        <f>数据源表!C146</f>
        <v>a1359</v>
      </c>
      <c r="D180" s="76" t="str">
        <f>数据源表!D146</f>
        <v>湖北道普润滑科技有限公司</v>
      </c>
      <c r="E180" s="77">
        <f>数据源表!E146</f>
        <v>73710</v>
      </c>
      <c r="F180" s="76" t="str">
        <f>数据源表!F146</f>
        <v>15222547</v>
      </c>
      <c r="G180" s="78">
        <f>数据源表!G146</f>
        <v>43277</v>
      </c>
      <c r="H180" s="76">
        <f>数据源表!H146</f>
        <v>60</v>
      </c>
      <c r="I180" s="78">
        <v>43276</v>
      </c>
      <c r="J180" s="94">
        <f>数据源表!J146</f>
        <v>73710</v>
      </c>
      <c r="K180" s="94">
        <f t="shared" si="25"/>
        <v>63000</v>
      </c>
      <c r="L180" s="95">
        <f t="shared" si="39"/>
        <v>72</v>
      </c>
      <c r="M180" s="96"/>
      <c r="N180" s="96" t="e">
        <f>VLOOKUP(C180,#REF!,5,0)</f>
        <v>#REF!</v>
      </c>
      <c r="O180" s="76">
        <f t="shared" si="42"/>
        <v>5.0000000000000001E-3</v>
      </c>
      <c r="P180" s="76">
        <f t="shared" si="41"/>
        <v>315</v>
      </c>
      <c r="Q180" s="76" t="e">
        <f>ROUND(VLOOKUP(V180,#REF!,7,0),2)</f>
        <v>#REF!</v>
      </c>
      <c r="R180" s="76"/>
      <c r="S180" s="94"/>
      <c r="T180" s="94"/>
      <c r="U180" s="94"/>
      <c r="V180" s="106" t="str">
        <f>数据源表!S146</f>
        <v>CSR47</v>
      </c>
      <c r="W180" s="76" t="str">
        <f>数据源表!M146</f>
        <v>*专项化学用品*切削液</v>
      </c>
      <c r="X180" s="76" t="str">
        <f>数据源表!N146</f>
        <v>CF-2600A</v>
      </c>
      <c r="Y180" s="76">
        <f>数据源表!O146</f>
        <v>30</v>
      </c>
      <c r="Z180" s="76" t="str">
        <f>数据源表!P146</f>
        <v>桶</v>
      </c>
      <c r="AA180" s="76">
        <f>数据源表!Q146</f>
        <v>2457</v>
      </c>
      <c r="AB180" s="76">
        <f>数据源表!R146</f>
        <v>73710</v>
      </c>
      <c r="AC180" s="118">
        <f>数据源表!U146</f>
        <v>5400</v>
      </c>
      <c r="AD180" s="118">
        <f>数据源表!T146</f>
        <v>180</v>
      </c>
      <c r="AE180" s="66" t="str">
        <f t="shared" si="38"/>
        <v xml:space="preserve">     指导价</v>
      </c>
      <c r="AF180" s="73" t="str">
        <f>数据源表!V146</f>
        <v>XOUT18010211</v>
      </c>
      <c r="AG180" s="119">
        <f>数据源表!W146</f>
        <v>43112</v>
      </c>
      <c r="AH180" s="73" t="str">
        <f>数据源表!X146</f>
        <v>鸿基-廊坊</v>
      </c>
      <c r="AI180" s="122"/>
      <c r="AJ180" s="124">
        <f>数据源表!Y146</f>
        <v>0.17</v>
      </c>
      <c r="AK180" s="53" t="e">
        <f>VLOOKUP(V180,#REF!,12,0)</f>
        <v>#REF!</v>
      </c>
    </row>
    <row r="181" spans="1:37" s="53" customFormat="1" ht="12" customHeight="1">
      <c r="A181" s="76" t="str">
        <f>数据源表!A147</f>
        <v>何洋</v>
      </c>
      <c r="B181" s="75">
        <f>数据源表!B147</f>
        <v>43202</v>
      </c>
      <c r="C181" s="76" t="str">
        <f>数据源表!C147</f>
        <v>a1359</v>
      </c>
      <c r="D181" s="76" t="str">
        <f>数据源表!D147</f>
        <v>湖北道普润滑科技有限公司</v>
      </c>
      <c r="E181" s="77">
        <f>数据源表!E147</f>
        <v>110565</v>
      </c>
      <c r="F181" s="76" t="str">
        <f>数据源表!F147</f>
        <v>15222505</v>
      </c>
      <c r="G181" s="78">
        <f>数据源表!G147</f>
        <v>43277</v>
      </c>
      <c r="H181" s="76">
        <f>数据源表!H147</f>
        <v>60</v>
      </c>
      <c r="I181" s="78">
        <v>43276</v>
      </c>
      <c r="J181" s="94">
        <f>数据源表!J147</f>
        <v>110565</v>
      </c>
      <c r="K181" s="94">
        <f t="shared" si="25"/>
        <v>94500</v>
      </c>
      <c r="L181" s="95">
        <f t="shared" si="39"/>
        <v>74</v>
      </c>
      <c r="M181" s="96"/>
      <c r="N181" s="96" t="e">
        <f>VLOOKUP(C181,#REF!,5,0)</f>
        <v>#REF!</v>
      </c>
      <c r="O181" s="76">
        <f t="shared" si="42"/>
        <v>5.0000000000000001E-3</v>
      </c>
      <c r="P181" s="76">
        <f t="shared" si="41"/>
        <v>472.5</v>
      </c>
      <c r="Q181" s="76" t="e">
        <f>ROUND(VLOOKUP(V181,#REF!,7,0),2)</f>
        <v>#REF!</v>
      </c>
      <c r="R181" s="76"/>
      <c r="S181" s="94"/>
      <c r="T181" s="94"/>
      <c r="U181" s="94"/>
      <c r="V181" s="106" t="str">
        <f>数据源表!S147</f>
        <v>CSR47</v>
      </c>
      <c r="W181" s="76" t="str">
        <f>数据源表!M147</f>
        <v>*专项化学用品*切削液</v>
      </c>
      <c r="X181" s="76" t="str">
        <f>数据源表!N147</f>
        <v>CF-2600A</v>
      </c>
      <c r="Y181" s="76">
        <f>数据源表!O147</f>
        <v>45</v>
      </c>
      <c r="Z181" s="76" t="str">
        <f>数据源表!P147</f>
        <v>桶</v>
      </c>
      <c r="AA181" s="76">
        <f>数据源表!Q147</f>
        <v>2457</v>
      </c>
      <c r="AB181" s="76">
        <f>数据源表!R147</f>
        <v>110565</v>
      </c>
      <c r="AC181" s="118">
        <f>数据源表!U147</f>
        <v>8100</v>
      </c>
      <c r="AD181" s="118">
        <f>数据源表!T147</f>
        <v>180</v>
      </c>
      <c r="AE181" s="66" t="str">
        <f t="shared" si="38"/>
        <v xml:space="preserve">     指导价</v>
      </c>
      <c r="AF181" s="73" t="str">
        <f>数据源表!V147</f>
        <v>XOUT18020046</v>
      </c>
      <c r="AG181" s="119">
        <f>数据源表!W147</f>
        <v>43134</v>
      </c>
      <c r="AH181" s="73" t="str">
        <f>数据源表!X147</f>
        <v>鸿基-廊坊</v>
      </c>
      <c r="AI181" s="122"/>
      <c r="AJ181" s="124">
        <f>数据源表!Y147</f>
        <v>0.17</v>
      </c>
      <c r="AK181" s="53" t="e">
        <f>VLOOKUP(V181,#REF!,12,0)</f>
        <v>#REF!</v>
      </c>
    </row>
    <row r="182" spans="1:37" s="53" customFormat="1" ht="12" customHeight="1">
      <c r="A182" s="76" t="str">
        <f>数据源表!A148</f>
        <v>何洋</v>
      </c>
      <c r="B182" s="75">
        <f>数据源表!B148</f>
        <v>43202</v>
      </c>
      <c r="C182" s="76" t="str">
        <f>数据源表!C148</f>
        <v>a1359</v>
      </c>
      <c r="D182" s="76" t="str">
        <f>数据源表!D148</f>
        <v>湖北道普润滑科技有限公司</v>
      </c>
      <c r="E182" s="77">
        <f>数据源表!E148</f>
        <v>44226</v>
      </c>
      <c r="F182" s="76" t="str">
        <f>数据源表!F148</f>
        <v>15222506</v>
      </c>
      <c r="G182" s="78">
        <f>数据源表!G148</f>
        <v>43277</v>
      </c>
      <c r="H182" s="76">
        <f>数据源表!H148</f>
        <v>60</v>
      </c>
      <c r="I182" s="78">
        <v>43276</v>
      </c>
      <c r="J182" s="94">
        <f>数据源表!J148</f>
        <v>44226</v>
      </c>
      <c r="K182" s="94">
        <f t="shared" si="25"/>
        <v>37800</v>
      </c>
      <c r="L182" s="95">
        <f t="shared" si="39"/>
        <v>74</v>
      </c>
      <c r="M182" s="96"/>
      <c r="N182" s="96" t="e">
        <f>VLOOKUP(C182,#REF!,5,0)</f>
        <v>#REF!</v>
      </c>
      <c r="O182" s="76">
        <f t="shared" si="42"/>
        <v>5.0000000000000001E-3</v>
      </c>
      <c r="P182" s="76">
        <f t="shared" si="41"/>
        <v>189</v>
      </c>
      <c r="Q182" s="76" t="e">
        <f>ROUND(VLOOKUP(V182,#REF!,7,0),2)</f>
        <v>#REF!</v>
      </c>
      <c r="R182" s="76"/>
      <c r="S182" s="94"/>
      <c r="T182" s="94"/>
      <c r="U182" s="94"/>
      <c r="V182" s="106" t="str">
        <f>数据源表!S148</f>
        <v>CSR47</v>
      </c>
      <c r="W182" s="76" t="str">
        <f>数据源表!M148</f>
        <v>*专项化学用品*切削液</v>
      </c>
      <c r="X182" s="76" t="str">
        <f>数据源表!N148</f>
        <v>CF-2600A</v>
      </c>
      <c r="Y182" s="76">
        <f>数据源表!O148</f>
        <v>18</v>
      </c>
      <c r="Z182" s="76" t="str">
        <f>数据源表!P148</f>
        <v>桶</v>
      </c>
      <c r="AA182" s="76">
        <f>数据源表!Q148</f>
        <v>2457</v>
      </c>
      <c r="AB182" s="76">
        <f>数据源表!R148</f>
        <v>44226</v>
      </c>
      <c r="AC182" s="118">
        <f>数据源表!U148</f>
        <v>3240</v>
      </c>
      <c r="AD182" s="118">
        <f>数据源表!T148</f>
        <v>180</v>
      </c>
      <c r="AE182" s="66" t="str">
        <f t="shared" si="38"/>
        <v xml:space="preserve">     指导价</v>
      </c>
      <c r="AF182" s="73" t="str">
        <f>数据源表!V148</f>
        <v>XOUT18020046</v>
      </c>
      <c r="AG182" s="119">
        <f>数据源表!W148</f>
        <v>43134</v>
      </c>
      <c r="AH182" s="73" t="str">
        <f>数据源表!X148</f>
        <v>鸿基-廊坊</v>
      </c>
      <c r="AI182" s="122"/>
      <c r="AJ182" s="124">
        <f>数据源表!Y148</f>
        <v>0.17</v>
      </c>
      <c r="AK182" s="53" t="e">
        <f>VLOOKUP(V182,#REF!,12,0)</f>
        <v>#REF!</v>
      </c>
    </row>
    <row r="183" spans="1:37" s="53" customFormat="1" ht="12" customHeight="1">
      <c r="A183" s="76" t="str">
        <f>数据源表!A149</f>
        <v>何洋</v>
      </c>
      <c r="B183" s="75">
        <f>数据源表!B149</f>
        <v>43204</v>
      </c>
      <c r="C183" s="76" t="str">
        <f>数据源表!C149</f>
        <v>a1359</v>
      </c>
      <c r="D183" s="76" t="str">
        <f>数据源表!D149</f>
        <v>湖北道普润滑科技有限公司</v>
      </c>
      <c r="E183" s="77">
        <f>数据源表!E149</f>
        <v>38424</v>
      </c>
      <c r="F183" s="76" t="str">
        <f>数据源表!F149</f>
        <v>15222559</v>
      </c>
      <c r="G183" s="78">
        <f>数据源表!G149</f>
        <v>43277</v>
      </c>
      <c r="H183" s="76">
        <f>数据源表!H149</f>
        <v>60</v>
      </c>
      <c r="I183" s="78">
        <v>43276</v>
      </c>
      <c r="J183" s="94">
        <f>数据源表!J149</f>
        <v>38424</v>
      </c>
      <c r="K183" s="94">
        <f t="shared" si="25"/>
        <v>32841.03</v>
      </c>
      <c r="L183" s="95">
        <f t="shared" si="39"/>
        <v>72</v>
      </c>
      <c r="M183" s="96"/>
      <c r="N183" s="96" t="e">
        <f>VLOOKUP(C183,#REF!,5,0)</f>
        <v>#REF!</v>
      </c>
      <c r="O183" s="76">
        <f t="shared" si="42"/>
        <v>5.0000000000000001E-3</v>
      </c>
      <c r="P183" s="76">
        <f t="shared" si="41"/>
        <v>164.21</v>
      </c>
      <c r="Q183" s="76" t="e">
        <f>ROUND(VLOOKUP(V183,#REF!,7,0),2)</f>
        <v>#REF!</v>
      </c>
      <c r="R183" s="76"/>
      <c r="S183" s="94"/>
      <c r="T183" s="94"/>
      <c r="U183" s="94"/>
      <c r="V183" s="106" t="str">
        <f>数据源表!S149</f>
        <v>CSQ23</v>
      </c>
      <c r="W183" s="76" t="str">
        <f>数据源表!M149</f>
        <v>*专项化学用品*切削液</v>
      </c>
      <c r="X183" s="76" t="str">
        <f>数据源表!N149</f>
        <v>CF-9928</v>
      </c>
      <c r="Y183" s="76">
        <f>数据源表!O149</f>
        <v>12</v>
      </c>
      <c r="Z183" s="76" t="str">
        <f>数据源表!P149</f>
        <v>桶</v>
      </c>
      <c r="AA183" s="76">
        <f>数据源表!Q149</f>
        <v>3202</v>
      </c>
      <c r="AB183" s="76">
        <f>数据源表!R149</f>
        <v>38424</v>
      </c>
      <c r="AC183" s="118">
        <f>数据源表!U149</f>
        <v>2556</v>
      </c>
      <c r="AD183" s="118">
        <f>数据源表!T149</f>
        <v>213</v>
      </c>
      <c r="AE183" s="66" t="str">
        <f t="shared" si="38"/>
        <v xml:space="preserve">     指导价</v>
      </c>
      <c r="AF183" s="73" t="str">
        <f>数据源表!V149</f>
        <v>XOUT18030307</v>
      </c>
      <c r="AG183" s="119">
        <f>数据源表!W149</f>
        <v>43180</v>
      </c>
      <c r="AH183" s="73" t="str">
        <f>数据源表!X149</f>
        <v>鸿基-太原</v>
      </c>
      <c r="AI183" s="122"/>
      <c r="AJ183" s="124">
        <f>数据源表!Y149</f>
        <v>0.17</v>
      </c>
      <c r="AK183" s="53" t="e">
        <f>VLOOKUP(V183,#REF!,12,0)</f>
        <v>#REF!</v>
      </c>
    </row>
    <row r="184" spans="1:37" s="53" customFormat="1" ht="12" customHeight="1">
      <c r="A184" s="76" t="str">
        <f>数据源表!A150</f>
        <v>何洋</v>
      </c>
      <c r="B184" s="75">
        <f>数据源表!B150</f>
        <v>43204</v>
      </c>
      <c r="C184" s="76" t="str">
        <f>数据源表!C150</f>
        <v>a1359</v>
      </c>
      <c r="D184" s="76" t="str">
        <f>数据源表!D150</f>
        <v>湖北道普润滑科技有限公司</v>
      </c>
      <c r="E184" s="77">
        <f>数据源表!E150</f>
        <v>95823</v>
      </c>
      <c r="F184" s="76" t="str">
        <f>数据源表!F150</f>
        <v>15222563</v>
      </c>
      <c r="G184" s="78">
        <f>数据源表!G150</f>
        <v>43277</v>
      </c>
      <c r="H184" s="76">
        <f>数据源表!H150</f>
        <v>60</v>
      </c>
      <c r="I184" s="78">
        <v>43276</v>
      </c>
      <c r="J184" s="94">
        <f>数据源表!J150</f>
        <v>95823</v>
      </c>
      <c r="K184" s="94">
        <f t="shared" si="25"/>
        <v>81900</v>
      </c>
      <c r="L184" s="95">
        <f t="shared" si="39"/>
        <v>72</v>
      </c>
      <c r="M184" s="96"/>
      <c r="N184" s="96" t="e">
        <f>VLOOKUP(C184,#REF!,5,0)</f>
        <v>#REF!</v>
      </c>
      <c r="O184" s="76">
        <f t="shared" si="42"/>
        <v>5.0000000000000001E-3</v>
      </c>
      <c r="P184" s="76">
        <f t="shared" si="41"/>
        <v>409.5</v>
      </c>
      <c r="Q184" s="76" t="e">
        <f>ROUND(VLOOKUP(V184,#REF!,7,0),2)</f>
        <v>#REF!</v>
      </c>
      <c r="R184" s="76"/>
      <c r="S184" s="94"/>
      <c r="T184" s="94"/>
      <c r="U184" s="94"/>
      <c r="V184" s="106" t="str">
        <f>数据源表!S150</f>
        <v>CSR47</v>
      </c>
      <c r="W184" s="76" t="str">
        <f>数据源表!M150</f>
        <v>*专项化学用品*切削液</v>
      </c>
      <c r="X184" s="76" t="str">
        <f>数据源表!N150</f>
        <v>CF-2600A</v>
      </c>
      <c r="Y184" s="76">
        <f>数据源表!O150</f>
        <v>39</v>
      </c>
      <c r="Z184" s="76" t="str">
        <f>数据源表!P150</f>
        <v>桶</v>
      </c>
      <c r="AA184" s="76">
        <f>数据源表!Q150</f>
        <v>2457</v>
      </c>
      <c r="AB184" s="76">
        <f>数据源表!R150</f>
        <v>95823</v>
      </c>
      <c r="AC184" s="118">
        <f>数据源表!U150</f>
        <v>7020</v>
      </c>
      <c r="AD184" s="118">
        <f>数据源表!T150</f>
        <v>180</v>
      </c>
      <c r="AE184" s="66" t="str">
        <f t="shared" si="38"/>
        <v xml:space="preserve">     指导价</v>
      </c>
      <c r="AF184" s="73" t="str">
        <f>数据源表!V150</f>
        <v>XOUT18030345</v>
      </c>
      <c r="AG184" s="119">
        <f>数据源表!W150</f>
        <v>43182</v>
      </c>
      <c r="AH184" s="73" t="str">
        <f>数据源表!X150</f>
        <v>鸿基-太原</v>
      </c>
      <c r="AI184" s="122"/>
      <c r="AJ184" s="124">
        <f>数据源表!Y150</f>
        <v>0.17</v>
      </c>
      <c r="AK184" s="53" t="e">
        <f>VLOOKUP(V184,#REF!,12,0)</f>
        <v>#REF!</v>
      </c>
    </row>
    <row r="185" spans="1:37" s="53" customFormat="1" ht="12" customHeight="1">
      <c r="A185" s="76" t="str">
        <f>数据源表!A151</f>
        <v>何洋</v>
      </c>
      <c r="B185" s="75">
        <f>数据源表!B151</f>
        <v>43242</v>
      </c>
      <c r="C185" s="76" t="str">
        <f>数据源表!C151</f>
        <v>a1359</v>
      </c>
      <c r="D185" s="76" t="str">
        <f>数据源表!D151</f>
        <v>湖北道普润滑科技有限公司</v>
      </c>
      <c r="E185" s="77">
        <f>数据源表!E151</f>
        <v>32760</v>
      </c>
      <c r="F185" s="76" t="str">
        <f>数据源表!F151</f>
        <v>55874535</v>
      </c>
      <c r="G185" s="78">
        <f>数据源表!G151</f>
        <v>43307</v>
      </c>
      <c r="H185" s="76">
        <f>数据源表!H151</f>
        <v>60</v>
      </c>
      <c r="I185" s="78">
        <v>43276</v>
      </c>
      <c r="J185" s="94">
        <f>数据源表!J151</f>
        <v>32760</v>
      </c>
      <c r="K185" s="94">
        <f t="shared" si="25"/>
        <v>28000</v>
      </c>
      <c r="L185" s="95">
        <f t="shared" si="39"/>
        <v>34</v>
      </c>
      <c r="M185" s="96"/>
      <c r="N185" s="96" t="e">
        <f>VLOOKUP(C185,#REF!,5,0)</f>
        <v>#REF!</v>
      </c>
      <c r="O185" s="76">
        <f t="shared" si="42"/>
        <v>5.0000000000000001E-3</v>
      </c>
      <c r="P185" s="76">
        <f t="shared" si="41"/>
        <v>140</v>
      </c>
      <c r="Q185" s="76" t="e">
        <f>ROUND(VLOOKUP(V185,#REF!,7,0),2)</f>
        <v>#REF!</v>
      </c>
      <c r="R185" s="76"/>
      <c r="S185" s="94"/>
      <c r="T185" s="94"/>
      <c r="U185" s="94"/>
      <c r="V185" s="106" t="str">
        <f>数据源表!S151</f>
        <v>CSR34</v>
      </c>
      <c r="W185" s="76" t="str">
        <f>数据源表!M151</f>
        <v>*专项化学用品*切削液</v>
      </c>
      <c r="X185" s="76" t="str">
        <f>数据源表!N151</f>
        <v>CF-2600A</v>
      </c>
      <c r="Y185" s="76">
        <f>数据源表!O151</f>
        <v>13</v>
      </c>
      <c r="Z185" s="76" t="str">
        <f>数据源表!P151</f>
        <v>桶</v>
      </c>
      <c r="AA185" s="76">
        <f>数据源表!Q151</f>
        <v>2520</v>
      </c>
      <c r="AB185" s="76">
        <f>数据源表!R151</f>
        <v>32760</v>
      </c>
      <c r="AC185" s="118">
        <f>数据源表!U151</f>
        <v>2400</v>
      </c>
      <c r="AD185" s="118">
        <f>数据源表!T151</f>
        <v>184.61538461538501</v>
      </c>
      <c r="AE185" s="66" t="str">
        <f t="shared" si="38"/>
        <v xml:space="preserve">     指导价</v>
      </c>
      <c r="AF185" s="73" t="str">
        <f>数据源表!V151</f>
        <v>XOUT18040177</v>
      </c>
      <c r="AG185" s="119">
        <f>数据源表!W151</f>
        <v>43203</v>
      </c>
      <c r="AH185" s="73" t="str">
        <f>数据源表!X151</f>
        <v>纳诺-廊坊</v>
      </c>
      <c r="AI185" s="122"/>
      <c r="AJ185" s="124">
        <f>数据源表!Y151</f>
        <v>0.17</v>
      </c>
      <c r="AK185" s="53" t="e">
        <f>VLOOKUP(V185,#REF!,12,0)</f>
        <v>#REF!</v>
      </c>
    </row>
    <row r="186" spans="1:37" s="53" customFormat="1" ht="12" customHeight="1">
      <c r="A186" s="76" t="str">
        <f>数据源表!A152</f>
        <v>何洋</v>
      </c>
      <c r="B186" s="75">
        <f>数据源表!B152</f>
        <v>43242</v>
      </c>
      <c r="C186" s="76" t="str">
        <f>数据源表!C152</f>
        <v>a1359</v>
      </c>
      <c r="D186" s="76" t="str">
        <f>数据源表!D152</f>
        <v>湖北道普润滑科技有限公司</v>
      </c>
      <c r="E186" s="77">
        <f>数据源表!E152</f>
        <v>6552</v>
      </c>
      <c r="F186" s="76" t="str">
        <f>数据源表!F152</f>
        <v>55874535</v>
      </c>
      <c r="G186" s="78">
        <f>数据源表!G152</f>
        <v>43307</v>
      </c>
      <c r="H186" s="76">
        <f>数据源表!H152</f>
        <v>60</v>
      </c>
      <c r="I186" s="78">
        <v>43276</v>
      </c>
      <c r="J186" s="94">
        <f>数据源表!J152</f>
        <v>6552</v>
      </c>
      <c r="K186" s="94">
        <f t="shared" si="25"/>
        <v>5600</v>
      </c>
      <c r="L186" s="95">
        <f t="shared" si="39"/>
        <v>34</v>
      </c>
      <c r="M186" s="96"/>
      <c r="N186" s="96" t="e">
        <f>VLOOKUP(C186,#REF!,5,0)</f>
        <v>#REF!</v>
      </c>
      <c r="O186" s="76">
        <f t="shared" si="42"/>
        <v>5.0000000000000001E-3</v>
      </c>
      <c r="P186" s="76">
        <f t="shared" si="41"/>
        <v>28</v>
      </c>
      <c r="Q186" s="76" t="e">
        <f>ROUND(VLOOKUP(V186,#REF!,7,0),2)</f>
        <v>#REF!</v>
      </c>
      <c r="R186" s="76"/>
      <c r="S186" s="94"/>
      <c r="T186" s="94"/>
      <c r="U186" s="94"/>
      <c r="V186" s="106" t="str">
        <f>数据源表!S152</f>
        <v>CSR34</v>
      </c>
      <c r="W186" s="76" t="str">
        <f>数据源表!M152</f>
        <v>*专项化学用品*切削液</v>
      </c>
      <c r="X186" s="76" t="str">
        <f>数据源表!N152</f>
        <v>CF-2600A</v>
      </c>
      <c r="Y186" s="76">
        <f>数据源表!O152</f>
        <v>3</v>
      </c>
      <c r="Z186" s="76" t="str">
        <f>数据源表!P152</f>
        <v>桶</v>
      </c>
      <c r="AA186" s="76">
        <f>数据源表!Q152</f>
        <v>2184</v>
      </c>
      <c r="AB186" s="76">
        <f>数据源表!R152</f>
        <v>6552</v>
      </c>
      <c r="AC186" s="118">
        <f>数据源表!U152</f>
        <v>480</v>
      </c>
      <c r="AD186" s="118">
        <f>数据源表!T152</f>
        <v>160</v>
      </c>
      <c r="AE186" s="66" t="str">
        <f t="shared" si="38"/>
        <v xml:space="preserve">     指导价</v>
      </c>
      <c r="AF186" s="73" t="str">
        <f>数据源表!V152</f>
        <v>XOUT18040177</v>
      </c>
      <c r="AG186" s="119">
        <f>数据源表!W152</f>
        <v>43203</v>
      </c>
      <c r="AH186" s="73" t="str">
        <f>数据源表!X152</f>
        <v>纳诺-廊坊</v>
      </c>
      <c r="AI186" s="122"/>
      <c r="AJ186" s="124">
        <f>数据源表!Y152</f>
        <v>0.17</v>
      </c>
      <c r="AK186" s="53" t="e">
        <f>VLOOKUP(V186,#REF!,12,0)</f>
        <v>#REF!</v>
      </c>
    </row>
    <row r="187" spans="1:37" s="53" customFormat="1" ht="12" customHeight="1">
      <c r="A187" s="76" t="str">
        <f>数据源表!A153</f>
        <v>何洋</v>
      </c>
      <c r="B187" s="75">
        <f>数据源表!B153</f>
        <v>43242</v>
      </c>
      <c r="C187" s="76" t="str">
        <f>数据源表!C153</f>
        <v>a1359</v>
      </c>
      <c r="D187" s="76" t="str">
        <f>数据源表!D153</f>
        <v>湖北道普润滑科技有限公司</v>
      </c>
      <c r="E187" s="77">
        <f>数据源表!E153</f>
        <v>33415.199999999997</v>
      </c>
      <c r="F187" s="76" t="str">
        <f>数据源表!F153</f>
        <v>55874547</v>
      </c>
      <c r="G187" s="78">
        <f>数据源表!G153</f>
        <v>43307</v>
      </c>
      <c r="H187" s="76">
        <f>数据源表!H153</f>
        <v>60</v>
      </c>
      <c r="I187" s="78">
        <v>43276</v>
      </c>
      <c r="J187" s="94">
        <f>数据源表!J153</f>
        <v>33415.199999999997</v>
      </c>
      <c r="K187" s="94">
        <f t="shared" si="25"/>
        <v>28560</v>
      </c>
      <c r="L187" s="95">
        <f t="shared" si="39"/>
        <v>34</v>
      </c>
      <c r="M187" s="96"/>
      <c r="N187" s="96" t="e">
        <f>VLOOKUP(C187,#REF!,5,0)</f>
        <v>#REF!</v>
      </c>
      <c r="O187" s="76">
        <f t="shared" si="42"/>
        <v>5.0000000000000001E-3</v>
      </c>
      <c r="P187" s="76">
        <f t="shared" si="41"/>
        <v>142.80000000000001</v>
      </c>
      <c r="Q187" s="76" t="e">
        <f>ROUND(VLOOKUP(V187,#REF!,7,0),2)</f>
        <v>#REF!</v>
      </c>
      <c r="R187" s="76"/>
      <c r="S187" s="94"/>
      <c r="T187" s="94"/>
      <c r="U187" s="94"/>
      <c r="V187" s="106" t="str">
        <f>数据源表!S153</f>
        <v>CSR34</v>
      </c>
      <c r="W187" s="76" t="str">
        <f>数据源表!M153</f>
        <v>*专项化学用品*切削液</v>
      </c>
      <c r="X187" s="76" t="str">
        <f>数据源表!N153</f>
        <v>CF-2600A</v>
      </c>
      <c r="Y187" s="76">
        <f>数据源表!O153</f>
        <v>13</v>
      </c>
      <c r="Z187" s="76" t="str">
        <f>数据源表!P153</f>
        <v>桶</v>
      </c>
      <c r="AA187" s="76">
        <f>数据源表!Q153</f>
        <v>2570.4</v>
      </c>
      <c r="AB187" s="76">
        <f>数据源表!R153</f>
        <v>33415.199999999997</v>
      </c>
      <c r="AC187" s="118">
        <f>数据源表!U153</f>
        <v>2448</v>
      </c>
      <c r="AD187" s="118">
        <f>数据源表!T153</f>
        <v>188.30769230769201</v>
      </c>
      <c r="AE187" s="66" t="str">
        <f t="shared" si="38"/>
        <v xml:space="preserve">     指导价</v>
      </c>
      <c r="AF187" s="73" t="str">
        <f>数据源表!V153</f>
        <v>XOUT18040387</v>
      </c>
      <c r="AG187" s="119">
        <f>数据源表!W153</f>
        <v>43213</v>
      </c>
      <c r="AH187" s="73" t="str">
        <f>数据源表!X153</f>
        <v>纳诺-廊坊</v>
      </c>
      <c r="AI187" s="122"/>
      <c r="AJ187" s="124">
        <f>数据源表!Y153</f>
        <v>0.17</v>
      </c>
      <c r="AK187" s="53" t="e">
        <f>VLOOKUP(V187,#REF!,12,0)</f>
        <v>#REF!</v>
      </c>
    </row>
    <row r="188" spans="1:37" s="53" customFormat="1" ht="12" customHeight="1">
      <c r="A188" s="76" t="str">
        <f>数据源表!A154</f>
        <v>何洋</v>
      </c>
      <c r="B188" s="75">
        <f>数据源表!B154</f>
        <v>43242</v>
      </c>
      <c r="C188" s="76" t="str">
        <f>数据源表!C154</f>
        <v>a1359</v>
      </c>
      <c r="D188" s="76" t="str">
        <f>数据源表!D154</f>
        <v>湖北道普润滑科技有限公司</v>
      </c>
      <c r="E188" s="77">
        <f>数据源表!E154</f>
        <v>982.8</v>
      </c>
      <c r="F188" s="76" t="str">
        <f>数据源表!F154</f>
        <v>55874547</v>
      </c>
      <c r="G188" s="78">
        <f>数据源表!G154</f>
        <v>43307</v>
      </c>
      <c r="H188" s="76">
        <f>数据源表!H154</f>
        <v>60</v>
      </c>
      <c r="I188" s="78">
        <v>43276</v>
      </c>
      <c r="J188" s="94">
        <f>数据源表!J154</f>
        <v>982.8</v>
      </c>
      <c r="K188" s="94">
        <f t="shared" si="25"/>
        <v>840</v>
      </c>
      <c r="L188" s="95">
        <f t="shared" si="39"/>
        <v>34</v>
      </c>
      <c r="M188" s="96"/>
      <c r="N188" s="96" t="e">
        <f>VLOOKUP(C188,#REF!,5,0)</f>
        <v>#REF!</v>
      </c>
      <c r="O188" s="76">
        <f t="shared" si="42"/>
        <v>5.0000000000000001E-3</v>
      </c>
      <c r="P188" s="76">
        <f t="shared" si="41"/>
        <v>4.2</v>
      </c>
      <c r="Q188" s="76" t="e">
        <f>ROUND(VLOOKUP(V188,#REF!,7,0),2)</f>
        <v>#REF!</v>
      </c>
      <c r="R188" s="76"/>
      <c r="S188" s="94"/>
      <c r="T188" s="94"/>
      <c r="U188" s="94"/>
      <c r="V188" s="106" t="str">
        <f>数据源表!S154</f>
        <v>CSR34</v>
      </c>
      <c r="W188" s="76" t="str">
        <f>数据源表!M154</f>
        <v>*专项化学用品*切削液</v>
      </c>
      <c r="X188" s="76" t="str">
        <f>数据源表!N154</f>
        <v>CF-2600A</v>
      </c>
      <c r="Y188" s="76">
        <f>数据源表!O154</f>
        <v>1</v>
      </c>
      <c r="Z188" s="76" t="str">
        <f>数据源表!P154</f>
        <v>桶</v>
      </c>
      <c r="AA188" s="76">
        <f>数据源表!Q154</f>
        <v>982.8</v>
      </c>
      <c r="AB188" s="76">
        <f>数据源表!R154</f>
        <v>982.8</v>
      </c>
      <c r="AC188" s="118">
        <f>数据源表!U154</f>
        <v>72</v>
      </c>
      <c r="AD188" s="118">
        <f>数据源表!T154</f>
        <v>72</v>
      </c>
      <c r="AE188" s="66" t="str">
        <f t="shared" si="38"/>
        <v xml:space="preserve">     指导价</v>
      </c>
      <c r="AF188" s="73" t="str">
        <f>数据源表!V154</f>
        <v>XOUT18040387</v>
      </c>
      <c r="AG188" s="119">
        <f>数据源表!W154</f>
        <v>43213</v>
      </c>
      <c r="AH188" s="73" t="str">
        <f>数据源表!X154</f>
        <v>纳诺-廊坊</v>
      </c>
      <c r="AI188" s="122"/>
      <c r="AJ188" s="124">
        <f>数据源表!Y154</f>
        <v>0.17</v>
      </c>
      <c r="AK188" s="53" t="e">
        <f>VLOOKUP(V188,#REF!,12,0)</f>
        <v>#REF!</v>
      </c>
    </row>
    <row r="189" spans="1:37" s="53" customFormat="1" ht="12" customHeight="1">
      <c r="A189" s="76" t="str">
        <f>数据源表!A155</f>
        <v>何洋</v>
      </c>
      <c r="B189" s="75">
        <f>数据源表!B155</f>
        <v>43242</v>
      </c>
      <c r="C189" s="76" t="str">
        <f>数据源表!C155</f>
        <v>a1359</v>
      </c>
      <c r="D189" s="76" t="str">
        <f>数据源表!D155</f>
        <v>湖北道普润滑科技有限公司</v>
      </c>
      <c r="E189" s="77">
        <f>数据源表!E155</f>
        <v>19656</v>
      </c>
      <c r="F189" s="76" t="str">
        <f>数据源表!F155</f>
        <v>55874535</v>
      </c>
      <c r="G189" s="78">
        <f>数据源表!G155</f>
        <v>43307</v>
      </c>
      <c r="H189" s="76">
        <f>数据源表!H155</f>
        <v>60</v>
      </c>
      <c r="I189" s="78">
        <v>43276</v>
      </c>
      <c r="J189" s="94">
        <f>数据源表!J155</f>
        <v>19656</v>
      </c>
      <c r="K189" s="94">
        <f t="shared" si="25"/>
        <v>16800</v>
      </c>
      <c r="L189" s="95">
        <f t="shared" si="39"/>
        <v>34</v>
      </c>
      <c r="M189" s="96"/>
      <c r="N189" s="96" t="e">
        <f>VLOOKUP(C189,#REF!,5,0)</f>
        <v>#REF!</v>
      </c>
      <c r="O189" s="76">
        <f t="shared" ref="O189:O196" si="43">ROUND(0.5%,4)</f>
        <v>5.0000000000000001E-3</v>
      </c>
      <c r="P189" s="76">
        <f t="shared" si="41"/>
        <v>84</v>
      </c>
      <c r="Q189" s="76" t="e">
        <f>ROUND(VLOOKUP(V189,#REF!,7,0),2)</f>
        <v>#REF!</v>
      </c>
      <c r="R189" s="76"/>
      <c r="S189" s="94"/>
      <c r="T189" s="94"/>
      <c r="U189" s="94"/>
      <c r="V189" s="106" t="str">
        <f>数据源表!S155</f>
        <v>CSR34</v>
      </c>
      <c r="W189" s="76" t="str">
        <f>数据源表!M155</f>
        <v>*专项化学用品*切削液</v>
      </c>
      <c r="X189" s="76" t="str">
        <f>数据源表!N155</f>
        <v>CF-2600A</v>
      </c>
      <c r="Y189" s="76">
        <f>数据源表!O155</f>
        <v>8</v>
      </c>
      <c r="Z189" s="76" t="str">
        <f>数据源表!P155</f>
        <v>桶</v>
      </c>
      <c r="AA189" s="76">
        <f>数据源表!Q155</f>
        <v>2457</v>
      </c>
      <c r="AB189" s="76">
        <f>数据源表!R155</f>
        <v>19656</v>
      </c>
      <c r="AC189" s="118">
        <f>数据源表!U155</f>
        <v>1440</v>
      </c>
      <c r="AD189" s="118">
        <f>数据源表!T155</f>
        <v>180</v>
      </c>
      <c r="AE189" s="66" t="str">
        <f t="shared" si="38"/>
        <v xml:space="preserve">     指导价</v>
      </c>
      <c r="AF189" s="73" t="str">
        <f>数据源表!V155</f>
        <v>XOUT18040203</v>
      </c>
      <c r="AG189" s="119">
        <f>数据源表!W155</f>
        <v>43203</v>
      </c>
      <c r="AH189" s="73" t="str">
        <f>数据源表!X155</f>
        <v>纳诺-太原</v>
      </c>
      <c r="AI189" s="122"/>
      <c r="AJ189" s="124">
        <f>数据源表!Y155</f>
        <v>0.17</v>
      </c>
      <c r="AK189" s="53" t="e">
        <f>VLOOKUP(V189,#REF!,12,0)</f>
        <v>#REF!</v>
      </c>
    </row>
    <row r="190" spans="1:37" s="53" customFormat="1" ht="12" customHeight="1">
      <c r="A190" s="76" t="str">
        <f>数据源表!A156</f>
        <v>何洋</v>
      </c>
      <c r="B190" s="75">
        <f>数据源表!B156</f>
        <v>43242</v>
      </c>
      <c r="C190" s="76" t="str">
        <f>数据源表!C156</f>
        <v>a1359</v>
      </c>
      <c r="D190" s="76" t="str">
        <f>数据源表!D156</f>
        <v>湖北道普润滑科技有限公司</v>
      </c>
      <c r="E190" s="77">
        <f>数据源表!E156</f>
        <v>12271.35</v>
      </c>
      <c r="F190" s="76" t="str">
        <f>数据源表!F156</f>
        <v>55874527</v>
      </c>
      <c r="G190" s="78">
        <f>数据源表!G156</f>
        <v>43307</v>
      </c>
      <c r="H190" s="76">
        <f>数据源表!H156</f>
        <v>60</v>
      </c>
      <c r="I190" s="78">
        <v>43276</v>
      </c>
      <c r="J190" s="94">
        <f>数据源表!J156</f>
        <v>12271.35</v>
      </c>
      <c r="K190" s="94">
        <f t="shared" si="25"/>
        <v>10488.33</v>
      </c>
      <c r="L190" s="95">
        <f t="shared" si="39"/>
        <v>34</v>
      </c>
      <c r="M190" s="96"/>
      <c r="N190" s="96" t="e">
        <f>VLOOKUP(C190,#REF!,5,0)</f>
        <v>#REF!</v>
      </c>
      <c r="O190" s="76">
        <f t="shared" si="43"/>
        <v>5.0000000000000001E-3</v>
      </c>
      <c r="P190" s="76">
        <f t="shared" si="41"/>
        <v>52.44</v>
      </c>
      <c r="Q190" s="76" t="e">
        <f>ROUND(VLOOKUP(V190,#REF!,7,0),2)</f>
        <v>#REF!</v>
      </c>
      <c r="R190" s="76"/>
      <c r="S190" s="94"/>
      <c r="T190" s="94"/>
      <c r="U190" s="94"/>
      <c r="V190" s="106" t="str">
        <f>数据源表!S156</f>
        <v>CSR34</v>
      </c>
      <c r="W190" s="76" t="str">
        <f>数据源表!M156</f>
        <v>*专项化学用品*切削液</v>
      </c>
      <c r="X190" s="76" t="str">
        <f>数据源表!N156</f>
        <v>CF-2600A</v>
      </c>
      <c r="Y190" s="76">
        <f>数据源表!O156</f>
        <v>5</v>
      </c>
      <c r="Z190" s="76" t="str">
        <f>数据源表!P156</f>
        <v>桶</v>
      </c>
      <c r="AA190" s="76">
        <f>数据源表!Q156</f>
        <v>2454.27</v>
      </c>
      <c r="AB190" s="76">
        <f>数据源表!R156</f>
        <v>12271.35</v>
      </c>
      <c r="AC190" s="118">
        <f>数据源表!U156</f>
        <v>899</v>
      </c>
      <c r="AD190" s="118">
        <f>数据源表!T156</f>
        <v>179.8</v>
      </c>
      <c r="AE190" s="66" t="str">
        <f t="shared" si="38"/>
        <v xml:space="preserve">     指导价</v>
      </c>
      <c r="AF190" s="73" t="str">
        <f>数据源表!V156</f>
        <v>XOUT18040311</v>
      </c>
      <c r="AG190" s="119">
        <f>数据源表!W156</f>
        <v>43209</v>
      </c>
      <c r="AH190" s="73" t="str">
        <f>数据源表!X156</f>
        <v>纳诺-太原</v>
      </c>
      <c r="AI190" s="122"/>
      <c r="AJ190" s="124">
        <f>数据源表!Y156</f>
        <v>0.170000913492281</v>
      </c>
      <c r="AK190" s="53" t="e">
        <f>VLOOKUP(V190,#REF!,12,0)</f>
        <v>#REF!</v>
      </c>
    </row>
    <row r="191" spans="1:37" s="53" customFormat="1" ht="12" customHeight="1">
      <c r="A191" s="76" t="str">
        <f>数据源表!A157</f>
        <v>何洋</v>
      </c>
      <c r="B191" s="75">
        <f>数据源表!B157</f>
        <v>43242</v>
      </c>
      <c r="C191" s="76" t="str">
        <f>数据源表!C157</f>
        <v>a1359</v>
      </c>
      <c r="D191" s="76" t="str">
        <f>数据源表!D157</f>
        <v>湖北道普润滑科技有限公司</v>
      </c>
      <c r="E191" s="77">
        <f>数据源表!E157</f>
        <v>10114.65</v>
      </c>
      <c r="F191" s="76" t="str">
        <f>数据源表!F157</f>
        <v>55874527</v>
      </c>
      <c r="G191" s="78">
        <f>数据源表!G157</f>
        <v>43307</v>
      </c>
      <c r="H191" s="76">
        <f>数据源表!H157</f>
        <v>60</v>
      </c>
      <c r="I191" s="78">
        <v>43276</v>
      </c>
      <c r="J191" s="94">
        <f>数据源表!J157</f>
        <v>10114.65</v>
      </c>
      <c r="K191" s="94">
        <f t="shared" si="25"/>
        <v>8644.99</v>
      </c>
      <c r="L191" s="95">
        <f t="shared" si="39"/>
        <v>34</v>
      </c>
      <c r="M191" s="96"/>
      <c r="N191" s="96" t="e">
        <f>VLOOKUP(C191,#REF!,5,0)</f>
        <v>#REF!</v>
      </c>
      <c r="O191" s="76">
        <f t="shared" si="43"/>
        <v>5.0000000000000001E-3</v>
      </c>
      <c r="P191" s="76">
        <f t="shared" si="41"/>
        <v>43.22</v>
      </c>
      <c r="Q191" s="76" t="e">
        <f>ROUND(VLOOKUP(V191,#REF!,7,0),2)</f>
        <v>#REF!</v>
      </c>
      <c r="R191" s="76"/>
      <c r="S191" s="94"/>
      <c r="T191" s="94"/>
      <c r="U191" s="94"/>
      <c r="V191" s="106" t="str">
        <f>数据源表!S157</f>
        <v>CSR34</v>
      </c>
      <c r="W191" s="76" t="str">
        <f>数据源表!M157</f>
        <v>*专项化学用品*切削液</v>
      </c>
      <c r="X191" s="76" t="str">
        <f>数据源表!N157</f>
        <v>CF-2600A</v>
      </c>
      <c r="Y191" s="76">
        <f>数据源表!O157</f>
        <v>4</v>
      </c>
      <c r="Z191" s="76" t="str">
        <f>数据源表!P157</f>
        <v>桶</v>
      </c>
      <c r="AA191" s="76">
        <f>数据源表!Q157</f>
        <v>2528.6624999999999</v>
      </c>
      <c r="AB191" s="76">
        <f>数据源表!R157</f>
        <v>10114.65</v>
      </c>
      <c r="AC191" s="118">
        <f>数据源表!U157</f>
        <v>741</v>
      </c>
      <c r="AD191" s="118">
        <f>数据源表!T157</f>
        <v>185.25</v>
      </c>
      <c r="AE191" s="66" t="str">
        <f t="shared" si="38"/>
        <v xml:space="preserve">     指导价</v>
      </c>
      <c r="AF191" s="73" t="str">
        <f>数据源表!V157</f>
        <v>XOUT18040311</v>
      </c>
      <c r="AG191" s="119">
        <f>数据源表!W157</f>
        <v>43209</v>
      </c>
      <c r="AH191" s="73" t="str">
        <f>数据源表!X157</f>
        <v>纳诺-太原</v>
      </c>
      <c r="AI191" s="122"/>
      <c r="AJ191" s="124">
        <f>数据源表!Y157</f>
        <v>0.170000913492281</v>
      </c>
      <c r="AK191" s="53" t="e">
        <f>VLOOKUP(V191,#REF!,12,0)</f>
        <v>#REF!</v>
      </c>
    </row>
    <row r="192" spans="1:37" s="53" customFormat="1" ht="12" customHeight="1">
      <c r="A192" s="76" t="str">
        <f>数据源表!A158</f>
        <v>何洋</v>
      </c>
      <c r="B192" s="75">
        <f>数据源表!B158</f>
        <v>43242</v>
      </c>
      <c r="C192" s="76" t="str">
        <f>数据源表!C158</f>
        <v>a1359</v>
      </c>
      <c r="D192" s="76" t="str">
        <f>数据源表!D158</f>
        <v>湖北道普润滑科技有限公司</v>
      </c>
      <c r="E192" s="77">
        <f>数据源表!E158</f>
        <v>6906.9</v>
      </c>
      <c r="F192" s="76" t="str">
        <f>数据源表!F158</f>
        <v>55874527</v>
      </c>
      <c r="G192" s="78">
        <f>数据源表!G158</f>
        <v>43307</v>
      </c>
      <c r="H192" s="76">
        <f>数据源表!H158</f>
        <v>60</v>
      </c>
      <c r="I192" s="78">
        <v>43276</v>
      </c>
      <c r="J192" s="94">
        <f>数据源表!J158</f>
        <v>6906.9</v>
      </c>
      <c r="K192" s="94">
        <f t="shared" si="25"/>
        <v>5903.33</v>
      </c>
      <c r="L192" s="95">
        <f t="shared" si="39"/>
        <v>34</v>
      </c>
      <c r="M192" s="96"/>
      <c r="N192" s="96" t="e">
        <f>VLOOKUP(C192,#REF!,5,0)</f>
        <v>#REF!</v>
      </c>
      <c r="O192" s="76">
        <f t="shared" si="43"/>
        <v>5.0000000000000001E-3</v>
      </c>
      <c r="P192" s="76">
        <f t="shared" si="41"/>
        <v>29.52</v>
      </c>
      <c r="Q192" s="76" t="e">
        <f>ROUND(VLOOKUP(V192,#REF!,7,0),2)</f>
        <v>#REF!</v>
      </c>
      <c r="R192" s="76"/>
      <c r="S192" s="94"/>
      <c r="T192" s="94"/>
      <c r="U192" s="94"/>
      <c r="V192" s="106" t="str">
        <f>数据源表!S158</f>
        <v>CSR34</v>
      </c>
      <c r="W192" s="76" t="str">
        <f>数据源表!M158</f>
        <v>*专项化学用品*切削液</v>
      </c>
      <c r="X192" s="76" t="str">
        <f>数据源表!N158</f>
        <v>CF-2600A</v>
      </c>
      <c r="Y192" s="76">
        <f>数据源表!O158</f>
        <v>2</v>
      </c>
      <c r="Z192" s="76" t="str">
        <f>数据源表!P158</f>
        <v>桶</v>
      </c>
      <c r="AA192" s="76">
        <f>数据源表!Q158</f>
        <v>3453.45</v>
      </c>
      <c r="AB192" s="76">
        <f>数据源表!R158</f>
        <v>6906.9</v>
      </c>
      <c r="AC192" s="118">
        <f>数据源表!U158</f>
        <v>506</v>
      </c>
      <c r="AD192" s="118">
        <f>数据源表!T158</f>
        <v>253</v>
      </c>
      <c r="AE192" s="66" t="str">
        <f t="shared" si="38"/>
        <v xml:space="preserve">     指导价</v>
      </c>
      <c r="AF192" s="73" t="str">
        <f>数据源表!V158</f>
        <v>XOUT18040311</v>
      </c>
      <c r="AG192" s="119">
        <f>数据源表!W158</f>
        <v>43209</v>
      </c>
      <c r="AH192" s="73" t="str">
        <f>数据源表!X158</f>
        <v>纳诺-太原</v>
      </c>
      <c r="AI192" s="122"/>
      <c r="AJ192" s="124">
        <f>数据源表!Y158</f>
        <v>0.170000913492281</v>
      </c>
      <c r="AK192" s="53" t="e">
        <f>VLOOKUP(V192,#REF!,12,0)</f>
        <v>#REF!</v>
      </c>
    </row>
    <row r="193" spans="1:37" s="53" customFormat="1" ht="12" customHeight="1">
      <c r="A193" s="76" t="str">
        <f>数据源表!A159</f>
        <v>何洋</v>
      </c>
      <c r="B193" s="75">
        <f>数据源表!B159</f>
        <v>43242</v>
      </c>
      <c r="C193" s="76" t="str">
        <f>数据源表!C159</f>
        <v>a1359</v>
      </c>
      <c r="D193" s="76" t="str">
        <f>数据源表!D159</f>
        <v>湖北道普润滑科技有限公司</v>
      </c>
      <c r="E193" s="77">
        <f>数据源表!E159</f>
        <v>191.1</v>
      </c>
      <c r="F193" s="76" t="str">
        <f>数据源表!F159</f>
        <v>55874527</v>
      </c>
      <c r="G193" s="78">
        <f>数据源表!G159</f>
        <v>43307</v>
      </c>
      <c r="H193" s="76">
        <f>数据源表!H159</f>
        <v>60</v>
      </c>
      <c r="I193" s="78">
        <v>43276</v>
      </c>
      <c r="J193" s="94">
        <f>数据源表!J159</f>
        <v>191.1</v>
      </c>
      <c r="K193" s="94">
        <f t="shared" si="25"/>
        <v>163.33000000000001</v>
      </c>
      <c r="L193" s="95">
        <f t="shared" si="39"/>
        <v>34</v>
      </c>
      <c r="M193" s="96"/>
      <c r="N193" s="96" t="e">
        <f>VLOOKUP(C193,#REF!,5,0)</f>
        <v>#REF!</v>
      </c>
      <c r="O193" s="76">
        <f t="shared" si="43"/>
        <v>5.0000000000000001E-3</v>
      </c>
      <c r="P193" s="76">
        <f t="shared" si="41"/>
        <v>0.82</v>
      </c>
      <c r="Q193" s="76" t="e">
        <f>ROUND(VLOOKUP(V193,#REF!,7,0),2)</f>
        <v>#REF!</v>
      </c>
      <c r="R193" s="76"/>
      <c r="S193" s="94"/>
      <c r="T193" s="94"/>
      <c r="U193" s="94"/>
      <c r="V193" s="106" t="str">
        <f>数据源表!S159</f>
        <v>CSR34</v>
      </c>
      <c r="W193" s="76" t="str">
        <f>数据源表!M159</f>
        <v>*专项化学用品*切削液</v>
      </c>
      <c r="X193" s="76" t="str">
        <f>数据源表!N159</f>
        <v>CF-2600A</v>
      </c>
      <c r="Y193" s="76">
        <f>数据源表!O159</f>
        <v>1</v>
      </c>
      <c r="Z193" s="76" t="str">
        <f>数据源表!P159</f>
        <v>桶</v>
      </c>
      <c r="AA193" s="76">
        <f>数据源表!Q159</f>
        <v>191.1</v>
      </c>
      <c r="AB193" s="76">
        <f>数据源表!R159</f>
        <v>191.1</v>
      </c>
      <c r="AC193" s="118">
        <f>数据源表!U159</f>
        <v>14</v>
      </c>
      <c r="AD193" s="118">
        <f>数据源表!T159</f>
        <v>14</v>
      </c>
      <c r="AE193" s="66" t="str">
        <f t="shared" si="38"/>
        <v>指导价+Y4*30</v>
      </c>
      <c r="AF193" s="73" t="str">
        <f>数据源表!V159</f>
        <v>XOUT18040311</v>
      </c>
      <c r="AG193" s="119">
        <f>数据源表!W159</f>
        <v>43209</v>
      </c>
      <c r="AH193" s="73" t="str">
        <f>数据源表!X159</f>
        <v>纳诺-太原</v>
      </c>
      <c r="AI193" s="122"/>
      <c r="AJ193" s="124">
        <f>数据源表!Y159</f>
        <v>0.170000913492281</v>
      </c>
      <c r="AK193" s="53" t="e">
        <f>VLOOKUP(V193,#REF!,12,0)</f>
        <v>#REF!</v>
      </c>
    </row>
    <row r="194" spans="1:37" s="53" customFormat="1" ht="12" customHeight="1">
      <c r="A194" s="76" t="str">
        <f>数据源表!A160</f>
        <v>何洋</v>
      </c>
      <c r="B194" s="75">
        <f>数据源表!B160</f>
        <v>43306</v>
      </c>
      <c r="C194" s="76" t="str">
        <f>数据源表!C160</f>
        <v>a1959</v>
      </c>
      <c r="D194" s="76" t="str">
        <f>数据源表!D160</f>
        <v>晋中铎铤机械制造有限公司</v>
      </c>
      <c r="E194" s="77">
        <f>数据源表!E160</f>
        <v>10800</v>
      </c>
      <c r="F194" s="76" t="str">
        <f>数据源表!F160</f>
        <v>18107296</v>
      </c>
      <c r="G194" s="78">
        <f>数据源表!G160</f>
        <v>43306</v>
      </c>
      <c r="H194" s="76" t="str">
        <f>数据源表!H160</f>
        <v>款到发货</v>
      </c>
      <c r="I194" s="78">
        <v>43276</v>
      </c>
      <c r="J194" s="94">
        <f>数据源表!J160</f>
        <v>10800</v>
      </c>
      <c r="K194" s="94">
        <f t="shared" si="25"/>
        <v>9310.34</v>
      </c>
      <c r="L194" s="95">
        <f t="shared" si="39"/>
        <v>-30</v>
      </c>
      <c r="M194" s="96"/>
      <c r="N194" s="96" t="e">
        <f>VLOOKUP(C194,#REF!,5,0)</f>
        <v>#REF!</v>
      </c>
      <c r="O194" s="76">
        <f t="shared" si="43"/>
        <v>5.0000000000000001E-3</v>
      </c>
      <c r="P194" s="76">
        <f t="shared" si="41"/>
        <v>46.55</v>
      </c>
      <c r="Q194" s="76" t="e">
        <f>ROUND(VLOOKUP(V194,#REF!,7,0),2)</f>
        <v>#REF!</v>
      </c>
      <c r="R194" s="76"/>
      <c r="S194" s="94"/>
      <c r="T194" s="94"/>
      <c r="U194" s="94"/>
      <c r="V194" s="106" t="str">
        <f>数据源表!S160</f>
        <v>CSQ12</v>
      </c>
      <c r="W194" s="76" t="str">
        <f>数据源表!M160</f>
        <v>*其他化学制品*高级全合成切削液</v>
      </c>
      <c r="X194" s="76" t="str">
        <f>数据源表!N160</f>
        <v>SC-601</v>
      </c>
      <c r="Y194" s="76">
        <f>数据源表!O160</f>
        <v>4</v>
      </c>
      <c r="Z194" s="76" t="str">
        <f>数据源表!P160</f>
        <v>桶</v>
      </c>
      <c r="AA194" s="76">
        <f>数据源表!Q160</f>
        <v>2700</v>
      </c>
      <c r="AB194" s="76">
        <f>数据源表!R160</f>
        <v>10800</v>
      </c>
      <c r="AC194" s="118">
        <f>数据源表!U160</f>
        <v>720</v>
      </c>
      <c r="AD194" s="118">
        <f>数据源表!T160</f>
        <v>180</v>
      </c>
      <c r="AE194" s="66" t="str">
        <f t="shared" si="38"/>
        <v xml:space="preserve">     指导价</v>
      </c>
      <c r="AF194" s="73" t="str">
        <f>数据源表!V160</f>
        <v>XOUT18070538</v>
      </c>
      <c r="AG194" s="119">
        <f>数据源表!W160</f>
        <v>43307</v>
      </c>
      <c r="AH194" s="73">
        <f>数据源表!X160</f>
        <v>0</v>
      </c>
      <c r="AI194" s="122"/>
      <c r="AJ194" s="124">
        <f>数据源表!Y160</f>
        <v>0.16000060148179299</v>
      </c>
      <c r="AK194" s="53" t="e">
        <f>VLOOKUP(V194,#REF!,12,0)</f>
        <v>#REF!</v>
      </c>
    </row>
    <row r="195" spans="1:37" s="53" customFormat="1" ht="12" customHeight="1">
      <c r="A195" s="76" t="str">
        <f>数据源表!A161</f>
        <v>何洋</v>
      </c>
      <c r="B195" s="75">
        <f>数据源表!B161</f>
        <v>43306</v>
      </c>
      <c r="C195" s="76" t="str">
        <f>数据源表!C161</f>
        <v>a1959</v>
      </c>
      <c r="D195" s="76" t="str">
        <f>数据源表!D161</f>
        <v>晋中铎铤机械制造有限公司</v>
      </c>
      <c r="E195" s="77">
        <f>数据源表!E161</f>
        <v>5700</v>
      </c>
      <c r="F195" s="76" t="str">
        <f>数据源表!F161</f>
        <v>18107296</v>
      </c>
      <c r="G195" s="78">
        <f>数据源表!G161</f>
        <v>43306</v>
      </c>
      <c r="H195" s="76" t="str">
        <f>数据源表!H161</f>
        <v>款到发货</v>
      </c>
      <c r="I195" s="78">
        <v>43276</v>
      </c>
      <c r="J195" s="94">
        <f>数据源表!J161</f>
        <v>5700</v>
      </c>
      <c r="K195" s="94">
        <f t="shared" si="25"/>
        <v>4913.79</v>
      </c>
      <c r="L195" s="95">
        <f t="shared" si="39"/>
        <v>-30</v>
      </c>
      <c r="M195" s="96"/>
      <c r="N195" s="96" t="e">
        <f>VLOOKUP(C195,#REF!,5,0)</f>
        <v>#REF!</v>
      </c>
      <c r="O195" s="76">
        <f t="shared" si="43"/>
        <v>5.0000000000000001E-3</v>
      </c>
      <c r="P195" s="76">
        <f t="shared" si="41"/>
        <v>24.57</v>
      </c>
      <c r="Q195" s="76" t="e">
        <f>ROUND(VLOOKUP(V195,#REF!,7,0),2)</f>
        <v>#REF!</v>
      </c>
      <c r="R195" s="76"/>
      <c r="S195" s="94"/>
      <c r="T195" s="94"/>
      <c r="U195" s="94"/>
      <c r="V195" s="106" t="str">
        <f>数据源表!S161</f>
        <v>CYQ74</v>
      </c>
      <c r="W195" s="76" t="str">
        <f>数据源表!M161</f>
        <v>*化学试剂助剂*不锈钢冷却剂</v>
      </c>
      <c r="X195" s="76" t="str">
        <f>数据源表!N161</f>
        <v>CH-105</v>
      </c>
      <c r="Y195" s="76">
        <f>数据源表!O161</f>
        <v>2</v>
      </c>
      <c r="Z195" s="76" t="str">
        <f>数据源表!P161</f>
        <v>桶</v>
      </c>
      <c r="AA195" s="76">
        <f>数据源表!Q161</f>
        <v>2850</v>
      </c>
      <c r="AB195" s="76">
        <f>数据源表!R161</f>
        <v>5700</v>
      </c>
      <c r="AC195" s="118">
        <f>数据源表!U161</f>
        <v>340</v>
      </c>
      <c r="AD195" s="118">
        <f>数据源表!T161</f>
        <v>170</v>
      </c>
      <c r="AE195" s="66" t="str">
        <f t="shared" si="38"/>
        <v xml:space="preserve">     指导价</v>
      </c>
      <c r="AF195" s="73" t="str">
        <f>数据源表!V161</f>
        <v>XOUT18070538</v>
      </c>
      <c r="AG195" s="119">
        <f>数据源表!W161</f>
        <v>43307</v>
      </c>
      <c r="AH195" s="73">
        <f>数据源表!X161</f>
        <v>0</v>
      </c>
      <c r="AI195" s="122"/>
      <c r="AJ195" s="124">
        <f>数据源表!Y161</f>
        <v>0.16000060148179299</v>
      </c>
      <c r="AK195" s="53" t="e">
        <f>VLOOKUP(V195,#REF!,12,0)</f>
        <v>#REF!</v>
      </c>
    </row>
    <row r="196" spans="1:37" s="53" customFormat="1" ht="12" customHeight="1">
      <c r="A196" s="76" t="str">
        <f>数据源表!A162</f>
        <v>姜鹏</v>
      </c>
      <c r="B196" s="75">
        <f>数据源表!B162</f>
        <v>43175</v>
      </c>
      <c r="C196" s="76" t="str">
        <f>数据源表!C162</f>
        <v>a0106</v>
      </c>
      <c r="D196" s="76" t="str">
        <f>数据源表!D162</f>
        <v>上海安美特铝业有限公司</v>
      </c>
      <c r="E196" s="77">
        <f>数据源表!E162</f>
        <v>7000</v>
      </c>
      <c r="F196" s="76" t="str">
        <f>数据源表!F162</f>
        <v>02839593</v>
      </c>
      <c r="G196" s="78">
        <f>数据源表!G162</f>
        <v>43175</v>
      </c>
      <c r="H196" s="76" t="str">
        <f>数据源表!H162</f>
        <v>货到付款</v>
      </c>
      <c r="I196" s="78">
        <v>43276</v>
      </c>
      <c r="J196" s="94">
        <f>数据源表!J162</f>
        <v>3000</v>
      </c>
      <c r="K196" s="94">
        <f t="shared" si="25"/>
        <v>2564.1</v>
      </c>
      <c r="L196" s="95">
        <f t="shared" si="39"/>
        <v>101</v>
      </c>
      <c r="M196" s="96"/>
      <c r="N196" s="96" t="e">
        <f>VLOOKUP(C196,#REF!,5,0)</f>
        <v>#REF!</v>
      </c>
      <c r="O196" s="76">
        <f t="shared" si="43"/>
        <v>5.0000000000000001E-3</v>
      </c>
      <c r="P196" s="76">
        <f t="shared" si="41"/>
        <v>12.82</v>
      </c>
      <c r="Q196" s="76" t="e">
        <f>ROUND(VLOOKUP(V196,#REF!,7,0),2)</f>
        <v>#REF!</v>
      </c>
      <c r="R196" s="76"/>
      <c r="S196" s="94"/>
      <c r="T196" s="94"/>
      <c r="U196" s="94"/>
      <c r="V196" s="106" t="str">
        <f>数据源表!S162</f>
        <v>CSQ03</v>
      </c>
      <c r="W196" s="76" t="str">
        <f>数据源表!M162</f>
        <v>*专项化学用品*全合成磨削液</v>
      </c>
      <c r="X196" s="76" t="str">
        <f>数据源表!N162</f>
        <v>SH-880</v>
      </c>
      <c r="Y196" s="76">
        <f>数据源表!O162</f>
        <v>0.85714285714285698</v>
      </c>
      <c r="Z196" s="76" t="str">
        <f>数据源表!P162</f>
        <v>桶</v>
      </c>
      <c r="AA196" s="76">
        <f>数据源表!Q162</f>
        <v>3500</v>
      </c>
      <c r="AB196" s="76">
        <f>数据源表!R162</f>
        <v>7000</v>
      </c>
      <c r="AC196" s="118">
        <f>数据源表!U162</f>
        <v>154.28571428571399</v>
      </c>
      <c r="AD196" s="118">
        <f>数据源表!T162</f>
        <v>180</v>
      </c>
      <c r="AE196" s="66" t="str">
        <f t="shared" si="38"/>
        <v xml:space="preserve">     指导价</v>
      </c>
      <c r="AF196" s="73" t="str">
        <f>数据源表!V162</f>
        <v>XOUT18030269</v>
      </c>
      <c r="AG196" s="119">
        <f>数据源表!W162</f>
        <v>43176</v>
      </c>
      <c r="AH196" s="73" t="str">
        <f>数据源表!X162</f>
        <v>拆分付款</v>
      </c>
      <c r="AI196" s="122"/>
      <c r="AJ196" s="124">
        <f>数据源表!Y162</f>
        <v>0.17</v>
      </c>
      <c r="AK196" s="53" t="e">
        <f>VLOOKUP(V196,#REF!,12,0)</f>
        <v>#REF!</v>
      </c>
    </row>
    <row r="197" spans="1:37" s="53" customFormat="1" ht="12" customHeight="1">
      <c r="A197" s="76" t="str">
        <f>数据源表!A163</f>
        <v>姜鹏</v>
      </c>
      <c r="B197" s="75">
        <f>数据源表!B163</f>
        <v>43192</v>
      </c>
      <c r="C197" s="76" t="str">
        <f>数据源表!C163</f>
        <v>a0106</v>
      </c>
      <c r="D197" s="76" t="str">
        <f>数据源表!D163</f>
        <v>上海安美特铝业有限公司</v>
      </c>
      <c r="E197" s="77">
        <f>数据源表!E163</f>
        <v>7000</v>
      </c>
      <c r="F197" s="76" t="str">
        <f>数据源表!F163</f>
        <v>15222346</v>
      </c>
      <c r="G197" s="78">
        <f>数据源表!G163</f>
        <v>43192</v>
      </c>
      <c r="H197" s="76" t="str">
        <f>数据源表!H163</f>
        <v>货到付款</v>
      </c>
      <c r="I197" s="78">
        <v>43263</v>
      </c>
      <c r="J197" s="94">
        <f>数据源表!J163</f>
        <v>7000</v>
      </c>
      <c r="K197" s="94">
        <f t="shared" ref="K197:K260" si="44">ROUND(IF(F197="未税",J197,J197/(1+AJ197)),2)</f>
        <v>5982.91</v>
      </c>
      <c r="L197" s="95">
        <f t="shared" si="39"/>
        <v>71</v>
      </c>
      <c r="M197" s="96"/>
      <c r="N197" s="96" t="e">
        <f>VLOOKUP(C197,#REF!,5,0)</f>
        <v>#REF!</v>
      </c>
      <c r="O197" s="76">
        <f t="shared" si="37"/>
        <v>0.04</v>
      </c>
      <c r="P197" s="76">
        <f t="shared" ref="P197:P232" si="45">ROUND((K197-M197)*O197,2)</f>
        <v>239.32</v>
      </c>
      <c r="Q197" s="224">
        <v>15.083</v>
      </c>
      <c r="R197" s="76">
        <f>ROUND(IF(AE197="指导价+Y4*30",AC197*Q197+Y197*30,AC197*Q197),2)</f>
        <v>5429.88</v>
      </c>
      <c r="S197" s="94">
        <f>ROUND(IF(F197="未税",J197-M197-R197,J197/(1+AJ197)-M197-R197),2)</f>
        <v>553.03</v>
      </c>
      <c r="T197" s="94"/>
      <c r="U197" s="94"/>
      <c r="V197" s="106" t="str">
        <f>数据源表!S163</f>
        <v>CSQ03</v>
      </c>
      <c r="W197" s="76" t="str">
        <f>数据源表!M163</f>
        <v>*专项化学用品*铝合金研磨剂</v>
      </c>
      <c r="X197" s="76" t="str">
        <f>数据源表!N163</f>
        <v>SH-880</v>
      </c>
      <c r="Y197" s="76">
        <f>数据源表!O163</f>
        <v>2</v>
      </c>
      <c r="Z197" s="76" t="str">
        <f>数据源表!P163</f>
        <v>桶</v>
      </c>
      <c r="AA197" s="76">
        <f>数据源表!Q163</f>
        <v>3500</v>
      </c>
      <c r="AB197" s="76">
        <f>数据源表!R163</f>
        <v>7000</v>
      </c>
      <c r="AC197" s="118">
        <f>数据源表!U163</f>
        <v>360</v>
      </c>
      <c r="AD197" s="118">
        <f>数据源表!T163</f>
        <v>180</v>
      </c>
      <c r="AE197" s="66" t="str">
        <f t="shared" si="38"/>
        <v xml:space="preserve">     指导价</v>
      </c>
      <c r="AF197" s="73" t="str">
        <f>数据源表!V163</f>
        <v>XOUT18040012</v>
      </c>
      <c r="AG197" s="119">
        <f>数据源表!W163</f>
        <v>43193</v>
      </c>
      <c r="AH197" s="73" t="str">
        <f>数据源表!X163</f>
        <v>拆分付款</v>
      </c>
      <c r="AI197" s="122"/>
      <c r="AJ197" s="124">
        <f>数据源表!Y163</f>
        <v>0.17</v>
      </c>
      <c r="AK197" s="53" t="e">
        <f>VLOOKUP(V197,#REF!,12,0)</f>
        <v>#REF!</v>
      </c>
    </row>
    <row r="198" spans="1:37" s="53" customFormat="1" ht="12" customHeight="1">
      <c r="A198" s="76" t="str">
        <f>数据源表!A164</f>
        <v>姜鹏</v>
      </c>
      <c r="B198" s="75">
        <f>数据源表!B164</f>
        <v>43264</v>
      </c>
      <c r="C198" s="76" t="str">
        <f>数据源表!C164</f>
        <v>a0106</v>
      </c>
      <c r="D198" s="76" t="str">
        <f>数据源表!D164</f>
        <v>上海安美特铝业有限公司</v>
      </c>
      <c r="E198" s="77">
        <f>数据源表!E164</f>
        <v>3500</v>
      </c>
      <c r="F198" s="76" t="str">
        <f>数据源表!F164</f>
        <v>16643849</v>
      </c>
      <c r="G198" s="78">
        <f>数据源表!G164</f>
        <v>43264</v>
      </c>
      <c r="H198" s="76" t="str">
        <f>数据源表!H164</f>
        <v>货到付款</v>
      </c>
      <c r="I198" s="78">
        <v>43279</v>
      </c>
      <c r="J198" s="94">
        <f>数据源表!J164</f>
        <v>3500</v>
      </c>
      <c r="K198" s="94">
        <f t="shared" si="44"/>
        <v>3017.24</v>
      </c>
      <c r="L198" s="95">
        <f t="shared" si="39"/>
        <v>15</v>
      </c>
      <c r="M198" s="96"/>
      <c r="N198" s="96" t="e">
        <f>VLOOKUP(C198,#REF!,5,0)</f>
        <v>#REF!</v>
      </c>
      <c r="O198" s="76">
        <f t="shared" si="37"/>
        <v>0.05</v>
      </c>
      <c r="P198" s="76">
        <f t="shared" si="45"/>
        <v>150.86000000000001</v>
      </c>
      <c r="Q198" s="76" t="e">
        <f>ROUND(VLOOKUP(V198,#REF!,7,0),2)</f>
        <v>#REF!</v>
      </c>
      <c r="R198" s="76" t="e">
        <f>ROUND(IF(AE198="指导价+Y4*30",AC198*Q198+Y198*30,AC198*Q198),2)</f>
        <v>#REF!</v>
      </c>
      <c r="S198" s="94" t="e">
        <f>ROUND(IF(F198="未税",J198-M198-R198,J198/1.17-M198-R198),2)</f>
        <v>#REF!</v>
      </c>
      <c r="T198" s="94"/>
      <c r="U198" s="94"/>
      <c r="V198" s="106" t="str">
        <f>数据源表!S164</f>
        <v>CSQ03</v>
      </c>
      <c r="W198" s="76" t="str">
        <f>数据源表!M164</f>
        <v>*专项化学用品*全合成磨削液</v>
      </c>
      <c r="X198" s="76" t="str">
        <f>数据源表!N164</f>
        <v>SH-880</v>
      </c>
      <c r="Y198" s="76">
        <f>数据源表!O164</f>
        <v>1</v>
      </c>
      <c r="Z198" s="76" t="str">
        <f>数据源表!P164</f>
        <v>桶</v>
      </c>
      <c r="AA198" s="76">
        <f>数据源表!Q164</f>
        <v>3500</v>
      </c>
      <c r="AB198" s="76">
        <f>数据源表!R164</f>
        <v>3500</v>
      </c>
      <c r="AC198" s="118">
        <f>数据源表!U164</f>
        <v>180</v>
      </c>
      <c r="AD198" s="118">
        <f>数据源表!T164</f>
        <v>180</v>
      </c>
      <c r="AE198" s="66" t="str">
        <f t="shared" si="38"/>
        <v xml:space="preserve">     指导价</v>
      </c>
      <c r="AF198" s="73" t="str">
        <f>数据源表!V164</f>
        <v>XOUT18060276</v>
      </c>
      <c r="AG198" s="119">
        <f>数据源表!W164</f>
        <v>43265</v>
      </c>
      <c r="AH198" s="73">
        <f>数据源表!X164</f>
        <v>0</v>
      </c>
      <c r="AI198" s="122"/>
      <c r="AJ198" s="124">
        <f>数据源表!Y164</f>
        <v>0.16000053028595701</v>
      </c>
      <c r="AK198" s="53" t="e">
        <f>VLOOKUP(V198,#REF!,12,0)</f>
        <v>#REF!</v>
      </c>
    </row>
    <row r="199" spans="1:37" s="53" customFormat="1" ht="12" customHeight="1">
      <c r="A199" s="76" t="str">
        <f>数据源表!A165</f>
        <v>姜鹏</v>
      </c>
      <c r="B199" s="75">
        <f>数据源表!B165</f>
        <v>43183</v>
      </c>
      <c r="C199" s="76" t="str">
        <f>数据源表!C165</f>
        <v>a0120</v>
      </c>
      <c r="D199" s="76" t="str">
        <f>数据源表!D165</f>
        <v>上海唯希电器有限公司</v>
      </c>
      <c r="E199" s="77">
        <f>数据源表!E165</f>
        <v>9000</v>
      </c>
      <c r="F199" s="76" t="str">
        <f>数据源表!F165</f>
        <v>15222227</v>
      </c>
      <c r="G199" s="78">
        <f>数据源表!G165</f>
        <v>43273</v>
      </c>
      <c r="H199" s="76">
        <f>数据源表!H165</f>
        <v>90</v>
      </c>
      <c r="I199" s="78">
        <v>43276</v>
      </c>
      <c r="J199" s="94">
        <f>数据源表!J165</f>
        <v>9000</v>
      </c>
      <c r="K199" s="94">
        <f t="shared" si="44"/>
        <v>7692.31</v>
      </c>
      <c r="L199" s="95">
        <f t="shared" si="39"/>
        <v>93</v>
      </c>
      <c r="M199" s="96"/>
      <c r="N199" s="96" t="e">
        <f>VLOOKUP(C199,#REF!,5,0)</f>
        <v>#REF!</v>
      </c>
      <c r="O199" s="200">
        <f t="shared" si="37"/>
        <v>0.04</v>
      </c>
      <c r="P199" s="200">
        <f t="shared" si="45"/>
        <v>307.69</v>
      </c>
      <c r="Q199" s="76" t="e">
        <f>ROUND(VLOOKUP(V199,#REF!,7,0),2)</f>
        <v>#REF!</v>
      </c>
      <c r="R199" s="200"/>
      <c r="S199" s="203"/>
      <c r="T199" s="94"/>
      <c r="U199" s="94"/>
      <c r="V199" s="106" t="str">
        <f>数据源表!S165</f>
        <v>CYQ19</v>
      </c>
      <c r="W199" s="76" t="str">
        <f>数据源表!M165</f>
        <v>*专项化学用品*不锈钢切削油</v>
      </c>
      <c r="X199" s="76" t="str">
        <f>数据源表!N165</f>
        <v>DH-30A</v>
      </c>
      <c r="Y199" s="76">
        <f>数据源表!O165</f>
        <v>3</v>
      </c>
      <c r="Z199" s="76" t="str">
        <f>数据源表!P165</f>
        <v>桶</v>
      </c>
      <c r="AA199" s="76">
        <f>数据源表!Q165</f>
        <v>3000</v>
      </c>
      <c r="AB199" s="76">
        <f>数据源表!R165</f>
        <v>9000</v>
      </c>
      <c r="AC199" s="118">
        <f>数据源表!U165</f>
        <v>510</v>
      </c>
      <c r="AD199" s="118">
        <f>数据源表!T165</f>
        <v>170</v>
      </c>
      <c r="AE199" s="66" t="str">
        <f t="shared" si="38"/>
        <v xml:space="preserve">     指导价</v>
      </c>
      <c r="AF199" s="73" t="str">
        <f>数据源表!V165</f>
        <v>XOUT18030390</v>
      </c>
      <c r="AG199" s="119">
        <f>数据源表!W165</f>
        <v>43185</v>
      </c>
      <c r="AH199" s="73">
        <f>数据源表!X165</f>
        <v>0</v>
      </c>
      <c r="AI199" s="122"/>
      <c r="AJ199" s="124">
        <f>数据源表!Y165</f>
        <v>0.17</v>
      </c>
      <c r="AK199" s="53" t="e">
        <f>VLOOKUP(V199,#REF!,12,0)</f>
        <v>#REF!</v>
      </c>
    </row>
    <row r="200" spans="1:37" s="53" customFormat="1" ht="12" customHeight="1">
      <c r="A200" s="76" t="str">
        <f>数据源表!A166</f>
        <v>姜鹏</v>
      </c>
      <c r="B200" s="75">
        <f>数据源表!B166</f>
        <v>43105</v>
      </c>
      <c r="C200" s="76" t="str">
        <f>数据源表!C166</f>
        <v>a0250</v>
      </c>
      <c r="D200" s="76" t="str">
        <f>数据源表!D166</f>
        <v>上海凌坚精密五金有限公司</v>
      </c>
      <c r="E200" s="77">
        <f>数据源表!E166</f>
        <v>12600</v>
      </c>
      <c r="F200" s="76" t="str">
        <f>数据源表!F166</f>
        <v>09927000</v>
      </c>
      <c r="G200" s="78">
        <f>数据源表!G166</f>
        <v>43165</v>
      </c>
      <c r="H200" s="76">
        <f>数据源表!H166</f>
        <v>60</v>
      </c>
      <c r="I200" s="78">
        <v>43280</v>
      </c>
      <c r="J200" s="94">
        <f>数据源表!J166</f>
        <v>4519.57</v>
      </c>
      <c r="K200" s="94">
        <f t="shared" si="44"/>
        <v>3862.88</v>
      </c>
      <c r="L200" s="95">
        <f t="shared" si="39"/>
        <v>175</v>
      </c>
      <c r="M200" s="96"/>
      <c r="N200" s="96" t="e">
        <f>VLOOKUP(C200,#REF!,5,0)</f>
        <v>#REF!</v>
      </c>
      <c r="O200" s="76">
        <f t="shared" si="37"/>
        <v>0.01</v>
      </c>
      <c r="P200" s="76">
        <f t="shared" si="45"/>
        <v>38.630000000000003</v>
      </c>
      <c r="Q200" s="76" t="e">
        <f>ROUND(VLOOKUP(V200,#REF!,7,0),2)</f>
        <v>#REF!</v>
      </c>
      <c r="R200" s="76" t="e">
        <f>ROUND(IF(AE200="指导价+Y4*30",AC200*Q200+Y200*30,AC200*Q200),2)</f>
        <v>#REF!</v>
      </c>
      <c r="S200" s="94" t="e">
        <f>ROUND(IF(F200="未税",J200-M200-R200,J200/(1+AJ200)-M200-R200),2)</f>
        <v>#REF!</v>
      </c>
      <c r="T200" s="94"/>
      <c r="U200" s="94"/>
      <c r="V200" s="106" t="str">
        <f>数据源表!S166</f>
        <v>CSB02</v>
      </c>
      <c r="W200" s="76" t="str">
        <f>数据源表!M166</f>
        <v>*石油制品*半合成极压切削液</v>
      </c>
      <c r="X200" s="76" t="str">
        <f>数据源表!N166</f>
        <v>EP-3020</v>
      </c>
      <c r="Y200" s="76">
        <f>数据源表!O166</f>
        <v>1.4347841269841299</v>
      </c>
      <c r="Z200" s="76" t="str">
        <f>数据源表!P166</f>
        <v>桶</v>
      </c>
      <c r="AA200" s="76">
        <f>数据源表!Q166</f>
        <v>3150</v>
      </c>
      <c r="AB200" s="76">
        <f>数据源表!R166</f>
        <v>12600</v>
      </c>
      <c r="AC200" s="118">
        <f>数据源表!U166</f>
        <v>243.91330158730199</v>
      </c>
      <c r="AD200" s="118">
        <f>数据源表!T166</f>
        <v>170</v>
      </c>
      <c r="AE200" s="66" t="str">
        <f t="shared" si="38"/>
        <v xml:space="preserve">     指导价</v>
      </c>
      <c r="AF200" s="73" t="str">
        <f>数据源表!V166</f>
        <v>XOUT18010088</v>
      </c>
      <c r="AG200" s="119">
        <f>数据源表!W166</f>
        <v>43106</v>
      </c>
      <c r="AH200" s="73" t="str">
        <f>数据源表!X166</f>
        <v>拆分付款</v>
      </c>
      <c r="AI200" s="122"/>
      <c r="AJ200" s="124">
        <f>数据源表!Y166</f>
        <v>0.17</v>
      </c>
      <c r="AK200" s="53" t="e">
        <f>VLOOKUP(V200,#REF!,12,0)</f>
        <v>#REF!</v>
      </c>
    </row>
    <row r="201" spans="1:37" s="53" customFormat="1" ht="12" customHeight="1">
      <c r="A201" s="76" t="str">
        <f>数据源表!A167</f>
        <v>姜鹏</v>
      </c>
      <c r="B201" s="75">
        <f>数据源表!B167</f>
        <v>43260</v>
      </c>
      <c r="C201" s="76" t="str">
        <f>数据源表!C167</f>
        <v>a0250</v>
      </c>
      <c r="D201" s="76" t="str">
        <f>数据源表!D167</f>
        <v>上海凌坚精密五金有限公司</v>
      </c>
      <c r="E201" s="77">
        <f>数据源表!E167</f>
        <v>12600</v>
      </c>
      <c r="F201" s="76" t="str">
        <f>数据源表!F167</f>
        <v>55874899</v>
      </c>
      <c r="G201" s="78">
        <f>数据源表!G167</f>
        <v>43320</v>
      </c>
      <c r="H201" s="76">
        <f>数据源表!H167</f>
        <v>60</v>
      </c>
      <c r="I201" s="78">
        <v>43280</v>
      </c>
      <c r="J201" s="94">
        <f>数据源表!J167</f>
        <v>10193.41</v>
      </c>
      <c r="K201" s="94">
        <f t="shared" si="44"/>
        <v>8787.42</v>
      </c>
      <c r="L201" s="95">
        <f t="shared" si="39"/>
        <v>20</v>
      </c>
      <c r="M201" s="96"/>
      <c r="N201" s="96" t="e">
        <f>VLOOKUP(C201,#REF!,5,0)</f>
        <v>#REF!</v>
      </c>
      <c r="O201" s="76">
        <f t="shared" si="37"/>
        <v>0.05</v>
      </c>
      <c r="P201" s="76">
        <f t="shared" si="45"/>
        <v>439.37</v>
      </c>
      <c r="Q201" s="224">
        <v>15.083</v>
      </c>
      <c r="R201" s="76">
        <f>ROUND(IF(AE201="指导价+Y4*30",AC201*Q201+Y201*30,AC201*Q201),2)</f>
        <v>8297.4699999999993</v>
      </c>
      <c r="S201" s="94">
        <f>ROUND(IF(F201="未税",J201-M201-R201,J201/(1+AJ201)-M201-R201),2)</f>
        <v>489.95</v>
      </c>
      <c r="T201" s="94"/>
      <c r="U201" s="94"/>
      <c r="V201" s="106" t="str">
        <f>数据源表!S167</f>
        <v>CSB02</v>
      </c>
      <c r="W201" s="76" t="str">
        <f>数据源表!M167</f>
        <v>*化学试剂助剂*半合成切削液</v>
      </c>
      <c r="X201" s="76" t="str">
        <f>数据源表!N167</f>
        <v>EP-3020</v>
      </c>
      <c r="Y201" s="76">
        <f>数据源表!O167</f>
        <v>3.2360031746031699</v>
      </c>
      <c r="Z201" s="76" t="str">
        <f>数据源表!P167</f>
        <v>桶</v>
      </c>
      <c r="AA201" s="76">
        <f>数据源表!Q167</f>
        <v>3150</v>
      </c>
      <c r="AB201" s="76">
        <f>数据源表!R167</f>
        <v>12600</v>
      </c>
      <c r="AC201" s="118">
        <f>数据源表!U167</f>
        <v>550.12053968253997</v>
      </c>
      <c r="AD201" s="118">
        <f>数据源表!T167</f>
        <v>170</v>
      </c>
      <c r="AE201" s="66" t="str">
        <f t="shared" si="38"/>
        <v xml:space="preserve">     指导价</v>
      </c>
      <c r="AF201" s="73" t="str">
        <f>数据源表!V167</f>
        <v>XOUT18060188</v>
      </c>
      <c r="AG201" s="119">
        <f>数据源表!W167</f>
        <v>43262</v>
      </c>
      <c r="AH201" s="73" t="str">
        <f>数据源表!X167</f>
        <v>拆分付款</v>
      </c>
      <c r="AI201" s="122"/>
      <c r="AJ201" s="124">
        <f>数据源表!Y167</f>
        <v>0.15999988952381999</v>
      </c>
      <c r="AK201" s="53" t="e">
        <f>VLOOKUP(V201,#REF!,12,0)</f>
        <v>#REF!</v>
      </c>
    </row>
    <row r="202" spans="1:37" s="53" customFormat="1" ht="12" customHeight="1">
      <c r="A202" s="76" t="str">
        <f>数据源表!A168</f>
        <v>姜鹏</v>
      </c>
      <c r="B202" s="75">
        <f>数据源表!B168</f>
        <v>43105</v>
      </c>
      <c r="C202" s="76" t="str">
        <f>数据源表!C168</f>
        <v>a0250</v>
      </c>
      <c r="D202" s="76" t="str">
        <f>数据源表!D168</f>
        <v>上海凌坚精密五金有限公司</v>
      </c>
      <c r="E202" s="77">
        <f>数据源表!E168</f>
        <v>16500</v>
      </c>
      <c r="F202" s="76" t="str">
        <f>数据源表!F168</f>
        <v>09927000</v>
      </c>
      <c r="G202" s="78">
        <f>数据源表!G168</f>
        <v>43165</v>
      </c>
      <c r="H202" s="76">
        <f>数据源表!H168</f>
        <v>60</v>
      </c>
      <c r="I202" s="78" t="s">
        <v>6979</v>
      </c>
      <c r="J202" s="94">
        <f>数据源表!J168</f>
        <v>16500</v>
      </c>
      <c r="K202" s="94">
        <f t="shared" si="44"/>
        <v>14102.56</v>
      </c>
      <c r="L202" s="200">
        <v>277</v>
      </c>
      <c r="M202" s="96"/>
      <c r="N202" s="96" t="e">
        <f>VLOOKUP(C202,#REF!,5,0)</f>
        <v>#REF!</v>
      </c>
      <c r="O202" s="200">
        <f t="shared" si="37"/>
        <v>0</v>
      </c>
      <c r="P202" s="200">
        <f t="shared" si="45"/>
        <v>0</v>
      </c>
      <c r="Q202" s="76" t="e">
        <f>ROUND(VLOOKUP(V202,#REF!,7,0),2)</f>
        <v>#REF!</v>
      </c>
      <c r="R202" s="200"/>
      <c r="S202" s="203"/>
      <c r="T202" s="94"/>
      <c r="U202" s="94"/>
      <c r="V202" s="106" t="str">
        <f>数据源表!S168</f>
        <v>CYQ19</v>
      </c>
      <c r="W202" s="76" t="str">
        <f>数据源表!M168</f>
        <v>*石油制品*不锈钢切削油</v>
      </c>
      <c r="X202" s="76" t="str">
        <f>数据源表!N168</f>
        <v>DH-30A</v>
      </c>
      <c r="Y202" s="76">
        <f>数据源表!O168</f>
        <v>6</v>
      </c>
      <c r="Z202" s="76" t="str">
        <f>数据源表!P168</f>
        <v>桶</v>
      </c>
      <c r="AA202" s="76">
        <f>数据源表!Q168</f>
        <v>2750</v>
      </c>
      <c r="AB202" s="76">
        <f>数据源表!R168</f>
        <v>16500</v>
      </c>
      <c r="AC202" s="118">
        <f>数据源表!U168</f>
        <v>1020</v>
      </c>
      <c r="AD202" s="118">
        <f>数据源表!T168</f>
        <v>170</v>
      </c>
      <c r="AE202" s="66" t="str">
        <f t="shared" si="38"/>
        <v xml:space="preserve">     指导价</v>
      </c>
      <c r="AF202" s="73" t="str">
        <f>数据源表!V168</f>
        <v>XOUT18010088</v>
      </c>
      <c r="AG202" s="119">
        <f>数据源表!W168</f>
        <v>43106</v>
      </c>
      <c r="AH202" s="73">
        <f>数据源表!X168</f>
        <v>0</v>
      </c>
      <c r="AI202" s="122"/>
      <c r="AJ202" s="124">
        <f>数据源表!Y168</f>
        <v>0.17</v>
      </c>
      <c r="AK202" s="53" t="e">
        <f>VLOOKUP(V202,#REF!,12,0)</f>
        <v>#REF!</v>
      </c>
    </row>
    <row r="203" spans="1:37" s="53" customFormat="1" ht="12" customHeight="1">
      <c r="A203" s="76" t="str">
        <f>数据源表!A169</f>
        <v>姜鹏</v>
      </c>
      <c r="B203" s="75">
        <f>数据源表!B169</f>
        <v>43193</v>
      </c>
      <c r="C203" s="76" t="str">
        <f>数据源表!C169</f>
        <v>a0250</v>
      </c>
      <c r="D203" s="76" t="str">
        <f>数据源表!D169</f>
        <v>上海凌坚精密五金有限公司</v>
      </c>
      <c r="E203" s="77">
        <f>数据源表!E169</f>
        <v>11000</v>
      </c>
      <c r="F203" s="76" t="str">
        <f>数据源表!F169</f>
        <v>15222359</v>
      </c>
      <c r="G203" s="78">
        <f>数据源表!G169</f>
        <v>43253</v>
      </c>
      <c r="H203" s="76">
        <f>数据源表!H169</f>
        <v>60</v>
      </c>
      <c r="I203" s="78">
        <v>43276</v>
      </c>
      <c r="J203" s="94">
        <f>数据源表!J169</f>
        <v>11000</v>
      </c>
      <c r="K203" s="94">
        <f t="shared" si="44"/>
        <v>9401.7099999999991</v>
      </c>
      <c r="L203" s="95">
        <f t="shared" si="39"/>
        <v>83</v>
      </c>
      <c r="M203" s="96"/>
      <c r="N203" s="96" t="e">
        <f>VLOOKUP(C203,#REF!,5,0)</f>
        <v>#REF!</v>
      </c>
      <c r="O203" s="200">
        <f t="shared" si="37"/>
        <v>0.04</v>
      </c>
      <c r="P203" s="200">
        <f t="shared" si="45"/>
        <v>376.07</v>
      </c>
      <c r="Q203" s="76" t="e">
        <f>ROUND(VLOOKUP(V203,#REF!,7,0),2)</f>
        <v>#REF!</v>
      </c>
      <c r="R203" s="200"/>
      <c r="S203" s="203"/>
      <c r="T203" s="94"/>
      <c r="U203" s="94"/>
      <c r="V203" s="106" t="str">
        <f>数据源表!S169</f>
        <v>CYQ19</v>
      </c>
      <c r="W203" s="76" t="str">
        <f>数据源表!M169</f>
        <v>*化学试剂助剂*不锈钢加工冷却剂</v>
      </c>
      <c r="X203" s="76" t="str">
        <f>数据源表!N169</f>
        <v>DH-30A</v>
      </c>
      <c r="Y203" s="76">
        <f>数据源表!O169</f>
        <v>4</v>
      </c>
      <c r="Z203" s="76" t="str">
        <f>数据源表!P169</f>
        <v>桶</v>
      </c>
      <c r="AA203" s="76">
        <f>数据源表!Q169</f>
        <v>2750</v>
      </c>
      <c r="AB203" s="76">
        <f>数据源表!R169</f>
        <v>11000</v>
      </c>
      <c r="AC203" s="118">
        <f>数据源表!U169</f>
        <v>680</v>
      </c>
      <c r="AD203" s="118">
        <f>数据源表!T169</f>
        <v>170</v>
      </c>
      <c r="AE203" s="66" t="str">
        <f t="shared" si="38"/>
        <v xml:space="preserve">     指导价</v>
      </c>
      <c r="AF203" s="73" t="str">
        <f>数据源表!V169</f>
        <v>XOUT18020214</v>
      </c>
      <c r="AG203" s="119">
        <f>数据源表!W169</f>
        <v>43160</v>
      </c>
      <c r="AH203" s="73">
        <f>数据源表!X169</f>
        <v>0</v>
      </c>
      <c r="AI203" s="122"/>
      <c r="AJ203" s="124">
        <f>数据源表!Y169</f>
        <v>0.17</v>
      </c>
      <c r="AK203" s="53" t="e">
        <f>VLOOKUP(V203,#REF!,12,0)</f>
        <v>#REF!</v>
      </c>
    </row>
    <row r="204" spans="1:37" s="53" customFormat="1" ht="12" customHeight="1">
      <c r="A204" s="76" t="str">
        <f>数据源表!A170</f>
        <v>姜鹏</v>
      </c>
      <c r="B204" s="75">
        <f>数据源表!B170</f>
        <v>43193</v>
      </c>
      <c r="C204" s="76" t="str">
        <f>数据源表!C170</f>
        <v>a0250</v>
      </c>
      <c r="D204" s="76" t="str">
        <f>数据源表!D170</f>
        <v>上海凌坚精密五金有限公司</v>
      </c>
      <c r="E204" s="77">
        <f>数据源表!E170</f>
        <v>12600</v>
      </c>
      <c r="F204" s="76" t="str">
        <f>数据源表!F170</f>
        <v>15222381</v>
      </c>
      <c r="G204" s="78">
        <f>数据源表!G170</f>
        <v>43253</v>
      </c>
      <c r="H204" s="76">
        <f>数据源表!H170</f>
        <v>60</v>
      </c>
      <c r="I204" s="78">
        <v>43276</v>
      </c>
      <c r="J204" s="94">
        <f>数据源表!J170</f>
        <v>12600</v>
      </c>
      <c r="K204" s="94">
        <f t="shared" si="44"/>
        <v>10769.23</v>
      </c>
      <c r="L204" s="95">
        <f t="shared" si="39"/>
        <v>83</v>
      </c>
      <c r="M204" s="96"/>
      <c r="N204" s="96" t="e">
        <f>VLOOKUP(C204,#REF!,5,0)</f>
        <v>#REF!</v>
      </c>
      <c r="O204" s="200">
        <f t="shared" si="37"/>
        <v>0.04</v>
      </c>
      <c r="P204" s="200">
        <f t="shared" si="45"/>
        <v>430.77</v>
      </c>
      <c r="Q204" s="76" t="e">
        <f>ROUND(VLOOKUP(V204,#REF!,7,0),2)</f>
        <v>#REF!</v>
      </c>
      <c r="R204" s="200"/>
      <c r="S204" s="203"/>
      <c r="T204" s="94"/>
      <c r="U204" s="94"/>
      <c r="V204" s="106" t="str">
        <f>数据源表!S170</f>
        <v>CSB02</v>
      </c>
      <c r="W204" s="76" t="str">
        <f>数据源表!M170</f>
        <v>*化学试剂助剂*半合成切削液</v>
      </c>
      <c r="X204" s="76" t="str">
        <f>数据源表!N170</f>
        <v>EP-3020</v>
      </c>
      <c r="Y204" s="76">
        <f>数据源表!O170</f>
        <v>4</v>
      </c>
      <c r="Z204" s="76" t="str">
        <f>数据源表!P170</f>
        <v>桶</v>
      </c>
      <c r="AA204" s="76">
        <f>数据源表!Q170</f>
        <v>3150</v>
      </c>
      <c r="AB204" s="76">
        <f>数据源表!R170</f>
        <v>12600</v>
      </c>
      <c r="AC204" s="118">
        <f>数据源表!U170</f>
        <v>680</v>
      </c>
      <c r="AD204" s="118">
        <f>数据源表!T170</f>
        <v>170</v>
      </c>
      <c r="AE204" s="66" t="str">
        <f t="shared" si="38"/>
        <v xml:space="preserve">     指导价</v>
      </c>
      <c r="AF204" s="73" t="str">
        <f>数据源表!V170</f>
        <v>XOUT18040063</v>
      </c>
      <c r="AG204" s="119">
        <f>数据源表!W170</f>
        <v>43194</v>
      </c>
      <c r="AH204" s="73">
        <f>数据源表!X170</f>
        <v>0</v>
      </c>
      <c r="AI204" s="122"/>
      <c r="AJ204" s="124">
        <f>数据源表!Y170</f>
        <v>0.17</v>
      </c>
      <c r="AK204" s="53" t="e">
        <f>VLOOKUP(V204,#REF!,12,0)</f>
        <v>#REF!</v>
      </c>
    </row>
    <row r="205" spans="1:37" s="53" customFormat="1" ht="12" customHeight="1">
      <c r="A205" s="76" t="str">
        <f>数据源表!A171</f>
        <v>姜鹏</v>
      </c>
      <c r="B205" s="75">
        <f>数据源表!B171</f>
        <v>43193</v>
      </c>
      <c r="C205" s="76" t="str">
        <f>数据源表!C171</f>
        <v>a0250</v>
      </c>
      <c r="D205" s="76" t="str">
        <f>数据源表!D171</f>
        <v>上海凌坚精密五金有限公司</v>
      </c>
      <c r="E205" s="77">
        <f>数据源表!E171</f>
        <v>11000</v>
      </c>
      <c r="F205" s="76" t="str">
        <f>数据源表!F171</f>
        <v>15222381</v>
      </c>
      <c r="G205" s="78">
        <f>数据源表!G171</f>
        <v>43253</v>
      </c>
      <c r="H205" s="76">
        <f>数据源表!H171</f>
        <v>60</v>
      </c>
      <c r="I205" s="78">
        <v>43259</v>
      </c>
      <c r="J205" s="94">
        <f>数据源表!J171</f>
        <v>11000</v>
      </c>
      <c r="K205" s="94">
        <f t="shared" si="44"/>
        <v>9401.7099999999991</v>
      </c>
      <c r="L205" s="95">
        <f t="shared" si="39"/>
        <v>66</v>
      </c>
      <c r="M205" s="96"/>
      <c r="N205" s="96" t="e">
        <f>VLOOKUP(C205,#REF!,5,0)</f>
        <v>#REF!</v>
      </c>
      <c r="O205" s="76">
        <f t="shared" si="37"/>
        <v>0.04</v>
      </c>
      <c r="P205" s="76">
        <f t="shared" si="45"/>
        <v>376.07</v>
      </c>
      <c r="Q205" s="76" t="e">
        <f>ROUND(VLOOKUP(V205,#REF!,7,0),2)</f>
        <v>#REF!</v>
      </c>
      <c r="R205" s="76" t="e">
        <f>ROUND(IF(AE205="指导价+Y4*30",AC205*Q205+Y205*30,AC205*Q205),2)</f>
        <v>#REF!</v>
      </c>
      <c r="S205" s="94" t="e">
        <f>ROUND(IF(F205="未税",J205-M205-R205,J205/(1+AJ205)-M205-R205),2)</f>
        <v>#REF!</v>
      </c>
      <c r="T205" s="94"/>
      <c r="U205" s="94"/>
      <c r="V205" s="106" t="str">
        <f>数据源表!S171</f>
        <v>CYQ19</v>
      </c>
      <c r="W205" s="76" t="str">
        <f>数据源表!M171</f>
        <v>*化学试剂助剂*不锈钢加工冷却剂</v>
      </c>
      <c r="X205" s="76" t="str">
        <f>数据源表!N171</f>
        <v>DH-30A</v>
      </c>
      <c r="Y205" s="76">
        <f>数据源表!O171</f>
        <v>4</v>
      </c>
      <c r="Z205" s="76" t="str">
        <f>数据源表!P171</f>
        <v>桶</v>
      </c>
      <c r="AA205" s="76">
        <f>数据源表!Q171</f>
        <v>2750</v>
      </c>
      <c r="AB205" s="76">
        <f>数据源表!R171</f>
        <v>11000</v>
      </c>
      <c r="AC205" s="118">
        <f>数据源表!U171</f>
        <v>680</v>
      </c>
      <c r="AD205" s="118">
        <f>数据源表!T171</f>
        <v>170</v>
      </c>
      <c r="AE205" s="66" t="str">
        <f t="shared" si="38"/>
        <v xml:space="preserve">     指导价</v>
      </c>
      <c r="AF205" s="73" t="str">
        <f>数据源表!V171</f>
        <v>XOUT18040063</v>
      </c>
      <c r="AG205" s="119">
        <f>数据源表!W171</f>
        <v>43194</v>
      </c>
      <c r="AH205" s="73">
        <f>数据源表!X171</f>
        <v>0</v>
      </c>
      <c r="AI205" s="122"/>
      <c r="AJ205" s="124">
        <f>数据源表!Y171</f>
        <v>0.17</v>
      </c>
      <c r="AK205" s="53" t="e">
        <f>VLOOKUP(V205,#REF!,12,0)</f>
        <v>#REF!</v>
      </c>
    </row>
    <row r="206" spans="1:37" s="53" customFormat="1" ht="12" customHeight="1">
      <c r="A206" s="76" t="str">
        <f>数据源表!A172</f>
        <v>姜鹏</v>
      </c>
      <c r="B206" s="75">
        <f>数据源表!B172</f>
        <v>43218</v>
      </c>
      <c r="C206" s="76" t="str">
        <f>数据源表!C172</f>
        <v>a0250</v>
      </c>
      <c r="D206" s="76" t="str">
        <f>数据源表!D172</f>
        <v>上海凌坚精密五金有限公司</v>
      </c>
      <c r="E206" s="77">
        <f>数据源表!E172</f>
        <v>6300</v>
      </c>
      <c r="F206" s="76" t="str">
        <f>数据源表!F172</f>
        <v>27754303</v>
      </c>
      <c r="G206" s="78">
        <f>数据源表!G172</f>
        <v>43278</v>
      </c>
      <c r="H206" s="76">
        <f>数据源表!H172</f>
        <v>60</v>
      </c>
      <c r="I206" s="78">
        <v>43277</v>
      </c>
      <c r="J206" s="94">
        <f>数据源表!J172</f>
        <v>6300</v>
      </c>
      <c r="K206" s="94">
        <f t="shared" si="44"/>
        <v>5384.62</v>
      </c>
      <c r="L206" s="95">
        <f t="shared" si="39"/>
        <v>59</v>
      </c>
      <c r="M206" s="96"/>
      <c r="N206" s="96" t="e">
        <f>VLOOKUP(C206,#REF!,5,0)</f>
        <v>#REF!</v>
      </c>
      <c r="O206" s="76">
        <f t="shared" si="37"/>
        <v>0.05</v>
      </c>
      <c r="P206" s="76">
        <f t="shared" si="45"/>
        <v>269.23</v>
      </c>
      <c r="Q206" s="76" t="e">
        <f>ROUND(VLOOKUP(V206,#REF!,7,0),2)</f>
        <v>#REF!</v>
      </c>
      <c r="R206" s="76" t="e">
        <f>ROUND(IF(AE206="指导价+Y4*30",AC206*Q206+Y206*30,AC206*Q206),2)</f>
        <v>#REF!</v>
      </c>
      <c r="S206" s="94" t="e">
        <f>ROUND(IF(F206="未税",J206-M206-R206,J206/(1+AJ206)-M206-R206),2)</f>
        <v>#REF!</v>
      </c>
      <c r="T206" s="94"/>
      <c r="U206" s="94"/>
      <c r="V206" s="106" t="str">
        <f>数据源表!S172</f>
        <v>CSB02</v>
      </c>
      <c r="W206" s="76" t="str">
        <f>数据源表!M172</f>
        <v>*化学试剂助剂*半合成切削液</v>
      </c>
      <c r="X206" s="76" t="str">
        <f>数据源表!N172</f>
        <v>EP-3020</v>
      </c>
      <c r="Y206" s="76">
        <f>数据源表!O172</f>
        <v>2</v>
      </c>
      <c r="Z206" s="76" t="str">
        <f>数据源表!P172</f>
        <v>桶</v>
      </c>
      <c r="AA206" s="76">
        <f>数据源表!Q172</f>
        <v>3150</v>
      </c>
      <c r="AB206" s="76">
        <f>数据源表!R172</f>
        <v>6300</v>
      </c>
      <c r="AC206" s="118">
        <f>数据源表!U172</f>
        <v>340</v>
      </c>
      <c r="AD206" s="118">
        <f>数据源表!T172</f>
        <v>170</v>
      </c>
      <c r="AE206" s="66" t="str">
        <f t="shared" si="38"/>
        <v xml:space="preserve">     指导价</v>
      </c>
      <c r="AF206" s="73" t="str">
        <f>数据源表!V172</f>
        <v>XOUT18040494</v>
      </c>
      <c r="AG206" s="119">
        <f>数据源表!W172</f>
        <v>43218</v>
      </c>
      <c r="AH206" s="73">
        <f>数据源表!X172</f>
        <v>0</v>
      </c>
      <c r="AI206" s="122"/>
      <c r="AJ206" s="124">
        <f>数据源表!Y172</f>
        <v>0.17</v>
      </c>
      <c r="AK206" s="53" t="e">
        <f>VLOOKUP(V206,#REF!,12,0)</f>
        <v>#REF!</v>
      </c>
    </row>
    <row r="207" spans="1:37" s="53" customFormat="1" ht="12" customHeight="1">
      <c r="A207" s="76" t="str">
        <f>数据源表!A173</f>
        <v>姜鹏</v>
      </c>
      <c r="B207" s="75">
        <f>数据源表!B173</f>
        <v>43218</v>
      </c>
      <c r="C207" s="76" t="str">
        <f>数据源表!C173</f>
        <v>a0250</v>
      </c>
      <c r="D207" s="76" t="str">
        <f>数据源表!D173</f>
        <v>上海凌坚精密五金有限公司</v>
      </c>
      <c r="E207" s="77">
        <f>数据源表!E173</f>
        <v>11000</v>
      </c>
      <c r="F207" s="76" t="str">
        <f>数据源表!F173</f>
        <v>27754303</v>
      </c>
      <c r="G207" s="78">
        <f>数据源表!G173</f>
        <v>43278</v>
      </c>
      <c r="H207" s="76">
        <f>数据源表!H173</f>
        <v>60</v>
      </c>
      <c r="I207" s="78">
        <v>43252</v>
      </c>
      <c r="J207" s="94">
        <f>数据源表!J173</f>
        <v>11000</v>
      </c>
      <c r="K207" s="94">
        <f t="shared" si="44"/>
        <v>9401.7099999999991</v>
      </c>
      <c r="L207" s="95">
        <f t="shared" si="39"/>
        <v>34</v>
      </c>
      <c r="M207" s="96"/>
      <c r="N207" s="96" t="e">
        <f>VLOOKUP(C207,#REF!,5,0)</f>
        <v>#REF!</v>
      </c>
      <c r="O207" s="76">
        <f t="shared" si="37"/>
        <v>0.05</v>
      </c>
      <c r="P207" s="76">
        <f t="shared" si="45"/>
        <v>470.09</v>
      </c>
      <c r="Q207" s="76" t="e">
        <f>ROUND(VLOOKUP(V207,#REF!,7,0),2)</f>
        <v>#REF!</v>
      </c>
      <c r="R207" s="76" t="e">
        <f>ROUND(IF(AE207="指导价+Y4*30",AC207*Q207+Y207*30,AC207*Q207),2)</f>
        <v>#REF!</v>
      </c>
      <c r="S207" s="94" t="e">
        <f>ROUND(IF(F207="未税",J207-M207-R207,J207/1.17-M207-R207),2)</f>
        <v>#REF!</v>
      </c>
      <c r="T207" s="94"/>
      <c r="U207" s="94"/>
      <c r="V207" s="106" t="str">
        <f>数据源表!S173</f>
        <v>CYQ19</v>
      </c>
      <c r="W207" s="76" t="str">
        <f>数据源表!M173</f>
        <v>*化学试剂助剂*不锈钢冷却剂</v>
      </c>
      <c r="X207" s="76" t="str">
        <f>数据源表!N173</f>
        <v>DH-30A</v>
      </c>
      <c r="Y207" s="76">
        <f>数据源表!O173</f>
        <v>4</v>
      </c>
      <c r="Z207" s="76" t="str">
        <f>数据源表!P173</f>
        <v>桶</v>
      </c>
      <c r="AA207" s="76">
        <f>数据源表!Q173</f>
        <v>2750</v>
      </c>
      <c r="AB207" s="76">
        <f>数据源表!R173</f>
        <v>11000</v>
      </c>
      <c r="AC207" s="118">
        <f>数据源表!U173</f>
        <v>680</v>
      </c>
      <c r="AD207" s="118">
        <f>数据源表!T173</f>
        <v>170</v>
      </c>
      <c r="AE207" s="66" t="str">
        <f t="shared" si="38"/>
        <v xml:space="preserve">     指导价</v>
      </c>
      <c r="AF207" s="73" t="str">
        <f>数据源表!V173</f>
        <v>XOUT18040494</v>
      </c>
      <c r="AG207" s="119">
        <f>数据源表!W173</f>
        <v>43218</v>
      </c>
      <c r="AH207" s="73">
        <f>数据源表!X173</f>
        <v>0</v>
      </c>
      <c r="AI207" s="122"/>
      <c r="AJ207" s="124">
        <f>数据源表!Y173</f>
        <v>0.17</v>
      </c>
      <c r="AK207" s="53" t="e">
        <f>VLOOKUP(V207,#REF!,12,0)</f>
        <v>#REF!</v>
      </c>
    </row>
    <row r="208" spans="1:37" s="53" customFormat="1" ht="12" customHeight="1">
      <c r="A208" s="76" t="str">
        <f>数据源表!A174</f>
        <v>姜鹏</v>
      </c>
      <c r="B208" s="75">
        <f>数据源表!B174</f>
        <v>43249</v>
      </c>
      <c r="C208" s="76" t="str">
        <f>数据源表!C174</f>
        <v>a0428</v>
      </c>
      <c r="D208" s="76" t="str">
        <f>数据源表!D174</f>
        <v>上海松森特殊金属有限公司</v>
      </c>
      <c r="E208" s="77">
        <f>数据源表!E174</f>
        <v>9200</v>
      </c>
      <c r="F208" s="76" t="str">
        <f>数据源表!F174</f>
        <v>55874738</v>
      </c>
      <c r="G208" s="78">
        <f>数据源表!G174</f>
        <v>43339</v>
      </c>
      <c r="H208" s="76">
        <f>数据源表!H174</f>
        <v>90</v>
      </c>
      <c r="I208" s="78">
        <v>43262</v>
      </c>
      <c r="J208" s="94">
        <f>数据源表!J174</f>
        <v>9200</v>
      </c>
      <c r="K208" s="94">
        <f t="shared" si="44"/>
        <v>9200</v>
      </c>
      <c r="L208" s="95">
        <f t="shared" si="39"/>
        <v>13</v>
      </c>
      <c r="M208" s="96"/>
      <c r="N208" s="96" t="e">
        <f>VLOOKUP(C208,#REF!,5,0)</f>
        <v>#REF!</v>
      </c>
      <c r="O208" s="76">
        <f t="shared" si="37"/>
        <v>0.05</v>
      </c>
      <c r="P208" s="76">
        <f t="shared" si="45"/>
        <v>460</v>
      </c>
      <c r="Q208" s="76" t="e">
        <f>ROUND(VLOOKUP(V208,#REF!,7,0),2)</f>
        <v>#REF!</v>
      </c>
      <c r="R208" s="76" t="e">
        <f>ROUND(IF(AE208="指导价+Y4*30",AC208*Q208+Y208*30,AC208*Q208),2)</f>
        <v>#REF!</v>
      </c>
      <c r="S208" s="94" t="e">
        <f>ROUND(IF(F208="未税",J208-M208-R208,J208/1.17-M208-R208),2)</f>
        <v>#REF!</v>
      </c>
      <c r="T208" s="94"/>
      <c r="U208" s="94"/>
      <c r="V208" s="106" t="str">
        <f>数据源表!S174</f>
        <v>CYQ73</v>
      </c>
      <c r="W208" s="76" t="str">
        <f>数据源表!M174</f>
        <v>*化学试剂助剂*攻牙保护剂</v>
      </c>
      <c r="X208" s="76" t="str">
        <f>数据源表!N174</f>
        <v>CH-100A</v>
      </c>
      <c r="Y208" s="76">
        <f>数据源表!O174</f>
        <v>2</v>
      </c>
      <c r="Z208" s="76" t="str">
        <f>数据源表!P174</f>
        <v>桶</v>
      </c>
      <c r="AA208" s="76">
        <f>数据源表!Q174</f>
        <v>4600</v>
      </c>
      <c r="AB208" s="76">
        <f>数据源表!R174</f>
        <v>9200</v>
      </c>
      <c r="AC208" s="118">
        <f>数据源表!U174</f>
        <v>340</v>
      </c>
      <c r="AD208" s="118">
        <f>数据源表!T174</f>
        <v>170</v>
      </c>
      <c r="AE208" s="66" t="str">
        <f t="shared" si="38"/>
        <v xml:space="preserve">     指导价</v>
      </c>
      <c r="AF208" s="73" t="str">
        <f>数据源表!V174</f>
        <v>XOUT18050542</v>
      </c>
      <c r="AG208" s="119">
        <f>数据源表!W174</f>
        <v>43249</v>
      </c>
      <c r="AH208" s="73">
        <f>数据源表!X174</f>
        <v>0</v>
      </c>
      <c r="AI208" s="122"/>
      <c r="AJ208" s="124"/>
      <c r="AK208" s="53" t="e">
        <f>VLOOKUP(V208,#REF!,12,0)</f>
        <v>#REF!</v>
      </c>
    </row>
    <row r="209" spans="1:37" s="53" customFormat="1" ht="12" customHeight="1">
      <c r="A209" s="76" t="str">
        <f>数据源表!A175</f>
        <v>姜鹏</v>
      </c>
      <c r="B209" s="75">
        <f>数据源表!B175</f>
        <v>43172</v>
      </c>
      <c r="C209" s="76" t="str">
        <f>数据源表!C175</f>
        <v>a0491</v>
      </c>
      <c r="D209" s="76" t="str">
        <f>数据源表!D175</f>
        <v>日腾电脑配件（上海）有限公司</v>
      </c>
      <c r="E209" s="77">
        <f>数据源表!E175</f>
        <v>9996</v>
      </c>
      <c r="F209" s="76" t="str">
        <f>数据源表!F175</f>
        <v>02839418</v>
      </c>
      <c r="G209" s="78">
        <f>数据源表!G175</f>
        <v>43292</v>
      </c>
      <c r="H209" s="76">
        <f>数据源表!H175</f>
        <v>120</v>
      </c>
      <c r="I209" s="78">
        <v>43278</v>
      </c>
      <c r="J209" s="94">
        <f>数据源表!J175</f>
        <v>9996</v>
      </c>
      <c r="K209" s="94">
        <f t="shared" si="44"/>
        <v>8543.59</v>
      </c>
      <c r="L209" s="95">
        <f t="shared" si="39"/>
        <v>106</v>
      </c>
      <c r="M209" s="96"/>
      <c r="N209" s="96" t="e">
        <f>VLOOKUP(C209,#REF!,5,0)</f>
        <v>#REF!</v>
      </c>
      <c r="O209" s="76">
        <v>7.5</v>
      </c>
      <c r="P209" s="76">
        <f>ROUND(O209*Y209,2)</f>
        <v>5100</v>
      </c>
      <c r="Q209" s="76" t="e">
        <f>ROUND(VLOOKUP(V209,#REF!,7,0),2)</f>
        <v>#REF!</v>
      </c>
      <c r="R209" s="76"/>
      <c r="S209" s="94"/>
      <c r="T209" s="94"/>
      <c r="U209" s="94"/>
      <c r="V209" s="106" t="str">
        <f>数据源表!S175</f>
        <v>CYT11</v>
      </c>
      <c r="W209" s="76" t="str">
        <f>数据源表!M175</f>
        <v>*专项化学用品*机床导轨油</v>
      </c>
      <c r="X209" s="76" t="str">
        <f>数据源表!N175</f>
        <v>68#</v>
      </c>
      <c r="Y209" s="76">
        <f>数据源表!O175</f>
        <v>680</v>
      </c>
      <c r="Z209" s="76" t="str">
        <f>数据源表!P175</f>
        <v>千克</v>
      </c>
      <c r="AA209" s="76">
        <f>数据源表!Q175</f>
        <v>14.7</v>
      </c>
      <c r="AB209" s="76">
        <f>数据源表!R175</f>
        <v>9996</v>
      </c>
      <c r="AC209" s="118">
        <f>数据源表!U175</f>
        <v>680</v>
      </c>
      <c r="AD209" s="118">
        <f>数据源表!T175</f>
        <v>170</v>
      </c>
      <c r="AE209" s="66" t="str">
        <f t="shared" si="38"/>
        <v xml:space="preserve">     指导价</v>
      </c>
      <c r="AF209" s="73" t="str">
        <f>数据源表!V175</f>
        <v>XOUT18020172</v>
      </c>
      <c r="AG209" s="119">
        <f>数据源表!W175</f>
        <v>43158</v>
      </c>
      <c r="AH209" s="73">
        <f>数据源表!X175</f>
        <v>0</v>
      </c>
      <c r="AI209" s="122"/>
      <c r="AJ209" s="124">
        <f>数据源表!Y175</f>
        <v>0.17</v>
      </c>
      <c r="AK209" s="53" t="e">
        <f>VLOOKUP(V209,#REF!,12,0)</f>
        <v>#REF!</v>
      </c>
    </row>
    <row r="210" spans="1:37" s="53" customFormat="1" ht="12" customHeight="1">
      <c r="A210" s="76" t="str">
        <f>数据源表!A176</f>
        <v>姜鹏</v>
      </c>
      <c r="B210" s="75">
        <f>数据源表!B176</f>
        <v>43183</v>
      </c>
      <c r="C210" s="76" t="str">
        <f>数据源表!C176</f>
        <v>a0597</v>
      </c>
      <c r="D210" s="76" t="str">
        <f>数据源表!D176</f>
        <v>上海日衡电子制造厂</v>
      </c>
      <c r="E210" s="77">
        <f>数据源表!E176</f>
        <v>5900</v>
      </c>
      <c r="F210" s="76" t="str">
        <f>数据源表!F176</f>
        <v>15222228</v>
      </c>
      <c r="G210" s="78">
        <f>数据源表!G176</f>
        <v>43273</v>
      </c>
      <c r="H210" s="76">
        <f>数据源表!H176</f>
        <v>90</v>
      </c>
      <c r="I210" s="78">
        <v>43278</v>
      </c>
      <c r="J210" s="94">
        <f>数据源表!J176</f>
        <v>5900</v>
      </c>
      <c r="K210" s="94">
        <f t="shared" si="44"/>
        <v>5042.74</v>
      </c>
      <c r="L210" s="95">
        <f t="shared" si="39"/>
        <v>95</v>
      </c>
      <c r="M210" s="96"/>
      <c r="N210" s="96" t="e">
        <f>VLOOKUP(C210,#REF!,5,0)</f>
        <v>#REF!</v>
      </c>
      <c r="O210" s="76">
        <v>7.5</v>
      </c>
      <c r="P210" s="76">
        <f>ROUND(O210*Y210,2)</f>
        <v>15</v>
      </c>
      <c r="Q210" s="76" t="e">
        <f>ROUND(VLOOKUP(V210,#REF!,7,0),2)</f>
        <v>#REF!</v>
      </c>
      <c r="R210" s="76"/>
      <c r="S210" s="94"/>
      <c r="T210" s="94"/>
      <c r="U210" s="94"/>
      <c r="V210" s="106" t="str">
        <f>数据源表!S176</f>
        <v>CSB06</v>
      </c>
      <c r="W210" s="76" t="str">
        <f>数据源表!M176</f>
        <v>*专项化学用品*半合成切削液</v>
      </c>
      <c r="X210" s="76" t="str">
        <f>数据源表!N176</f>
        <v>LP-3030</v>
      </c>
      <c r="Y210" s="76">
        <f>数据源表!O176</f>
        <v>2</v>
      </c>
      <c r="Z210" s="76" t="str">
        <f>数据源表!P176</f>
        <v>桶</v>
      </c>
      <c r="AA210" s="76">
        <f>数据源表!Q176</f>
        <v>2950</v>
      </c>
      <c r="AB210" s="76">
        <f>数据源表!R176</f>
        <v>5900</v>
      </c>
      <c r="AC210" s="118">
        <f>数据源表!U176</f>
        <v>340</v>
      </c>
      <c r="AD210" s="118">
        <f>数据源表!T176</f>
        <v>170</v>
      </c>
      <c r="AE210" s="66" t="str">
        <f t="shared" si="38"/>
        <v xml:space="preserve">     指导价</v>
      </c>
      <c r="AF210" s="73" t="str">
        <f>数据源表!V176</f>
        <v>XOUT18030392</v>
      </c>
      <c r="AG210" s="119">
        <f>数据源表!W176</f>
        <v>43185</v>
      </c>
      <c r="AH210" s="73">
        <f>数据源表!X176</f>
        <v>0</v>
      </c>
      <c r="AI210" s="122"/>
      <c r="AJ210" s="124">
        <f>数据源表!Y176</f>
        <v>0.17</v>
      </c>
      <c r="AK210" s="53" t="e">
        <f>VLOOKUP(V210,#REF!,12,0)</f>
        <v>#REF!</v>
      </c>
    </row>
    <row r="211" spans="1:37" s="53" customFormat="1" ht="12" customHeight="1">
      <c r="A211" s="76" t="str">
        <f>数据源表!A177</f>
        <v>姜鹏</v>
      </c>
      <c r="B211" s="75">
        <f>数据源表!B177</f>
        <v>43201</v>
      </c>
      <c r="C211" s="76" t="str">
        <f>数据源表!C177</f>
        <v>a0597</v>
      </c>
      <c r="D211" s="76" t="str">
        <f>数据源表!D177</f>
        <v>上海日衡电子制造厂</v>
      </c>
      <c r="E211" s="77">
        <f>数据源表!E177</f>
        <v>2800</v>
      </c>
      <c r="F211" s="76" t="str">
        <f>数据源表!F177</f>
        <v>15222466</v>
      </c>
      <c r="G211" s="78">
        <f>数据源表!G177</f>
        <v>43291</v>
      </c>
      <c r="H211" s="76">
        <f>数据源表!H177</f>
        <v>90</v>
      </c>
      <c r="I211" s="78">
        <v>43278</v>
      </c>
      <c r="J211" s="94">
        <f>数据源表!J177</f>
        <v>2800</v>
      </c>
      <c r="K211" s="94">
        <f t="shared" si="44"/>
        <v>2393.16</v>
      </c>
      <c r="L211" s="95">
        <f t="shared" si="39"/>
        <v>77</v>
      </c>
      <c r="M211" s="96"/>
      <c r="N211" s="96" t="e">
        <f>VLOOKUP(C211,#REF!,5,0)</f>
        <v>#REF!</v>
      </c>
      <c r="O211" s="76">
        <v>7.5</v>
      </c>
      <c r="P211" s="76">
        <f>ROUND(O211*Y211,2)</f>
        <v>1.28</v>
      </c>
      <c r="Q211" s="76" t="e">
        <f>ROUND(VLOOKUP(V211,#REF!,7,0),2)</f>
        <v>#REF!</v>
      </c>
      <c r="R211" s="76"/>
      <c r="S211" s="94"/>
      <c r="T211" s="94"/>
      <c r="U211" s="94"/>
      <c r="V211" s="106" t="str">
        <f>数据源表!S177</f>
        <v>CYT11</v>
      </c>
      <c r="W211" s="76" t="str">
        <f>数据源表!M177</f>
        <v>*润滑油*机床导轨油</v>
      </c>
      <c r="X211" s="76" t="str">
        <f>数据源表!N177</f>
        <v>68#</v>
      </c>
      <c r="Y211" s="76">
        <f>数据源表!O177</f>
        <v>0.17</v>
      </c>
      <c r="Z211" s="76" t="str">
        <f>数据源表!P177</f>
        <v>吨</v>
      </c>
      <c r="AA211" s="76">
        <f>数据源表!Q177</f>
        <v>16470.588235294101</v>
      </c>
      <c r="AB211" s="76">
        <f>数据源表!R177</f>
        <v>2800</v>
      </c>
      <c r="AC211" s="118">
        <f>数据源表!U177</f>
        <v>170</v>
      </c>
      <c r="AD211" s="118">
        <f>数据源表!T177</f>
        <v>170</v>
      </c>
      <c r="AE211" s="66" t="str">
        <f t="shared" si="38"/>
        <v xml:space="preserve">     指导价</v>
      </c>
      <c r="AF211" s="73" t="str">
        <f>数据源表!V177</f>
        <v>XOUT18040142</v>
      </c>
      <c r="AG211" s="119">
        <f>数据源表!W177</f>
        <v>43201</v>
      </c>
      <c r="AH211" s="73">
        <f>数据源表!X177</f>
        <v>0</v>
      </c>
      <c r="AI211" s="122"/>
      <c r="AJ211" s="124">
        <f>数据源表!Y177</f>
        <v>0.17</v>
      </c>
      <c r="AK211" s="53" t="e">
        <f>VLOOKUP(V211,#REF!,12,0)</f>
        <v>#REF!</v>
      </c>
    </row>
    <row r="212" spans="1:37" s="53" customFormat="1" ht="12" customHeight="1">
      <c r="A212" s="76" t="str">
        <f>数据源表!A179</f>
        <v>姜鹏</v>
      </c>
      <c r="B212" s="75">
        <f>数据源表!B179</f>
        <v>43199</v>
      </c>
      <c r="C212" s="76" t="str">
        <f>数据源表!C179</f>
        <v>a0642</v>
      </c>
      <c r="D212" s="76" t="str">
        <f>数据源表!D179</f>
        <v>苏州科迪精密机械有限公司</v>
      </c>
      <c r="E212" s="77">
        <f>数据源表!E179</f>
        <v>5800</v>
      </c>
      <c r="F212" s="76" t="str">
        <f>数据源表!F179</f>
        <v>15222450</v>
      </c>
      <c r="G212" s="78">
        <f>数据源表!G179</f>
        <v>43259</v>
      </c>
      <c r="H212" s="76">
        <f>数据源表!H179</f>
        <v>60</v>
      </c>
      <c r="I212" s="78">
        <v>43259</v>
      </c>
      <c r="J212" s="94">
        <f>数据源表!J179</f>
        <v>5800</v>
      </c>
      <c r="K212" s="94">
        <f t="shared" si="44"/>
        <v>4957.26</v>
      </c>
      <c r="L212" s="95">
        <f t="shared" si="39"/>
        <v>60</v>
      </c>
      <c r="M212" s="96">
        <f>67600/1.17</f>
        <v>57777.777777777781</v>
      </c>
      <c r="N212" s="96" t="e">
        <f>VLOOKUP(C212,#REF!,5,0)</f>
        <v>#REF!</v>
      </c>
      <c r="O212" s="76">
        <f>IF(L212&lt;=60,0.05,IF(L212&lt;=120,0.04,IF(L212&lt;=150,0.02,IF(L212&lt;=180,0.01,0))))</f>
        <v>0.05</v>
      </c>
      <c r="P212" s="76">
        <f>ROUND((K212-M212)*O212,2)</f>
        <v>-2641.03</v>
      </c>
      <c r="Q212" s="224">
        <v>15.083</v>
      </c>
      <c r="R212" s="76">
        <f t="shared" ref="R212:R230" si="46">ROUND(IF(AE212="指导价+Y4*30",AC212*Q212+Y212*30,AC212*Q212),2)</f>
        <v>5128.22</v>
      </c>
      <c r="S212" s="94">
        <f>ROUND(IF(F212="未税",J212-M212-R212,J212/1.17-M212-R212),2)</f>
        <v>-57948.73</v>
      </c>
      <c r="T212" s="94"/>
      <c r="U212" s="94"/>
      <c r="V212" s="106" t="str">
        <f>数据源表!S179</f>
        <v>CSR24</v>
      </c>
      <c r="W212" s="76" t="str">
        <f>数据源表!M179</f>
        <v>*专项化学用品*铝合金加工液</v>
      </c>
      <c r="X212" s="76" t="str">
        <f>数据源表!N179</f>
        <v>ZM-3080</v>
      </c>
      <c r="Y212" s="76">
        <f>数据源表!O179</f>
        <v>2</v>
      </c>
      <c r="Z212" s="76" t="str">
        <f>数据源表!P179</f>
        <v>桶</v>
      </c>
      <c r="AA212" s="76">
        <f>数据源表!Q179</f>
        <v>2900</v>
      </c>
      <c r="AB212" s="76">
        <f>数据源表!R179</f>
        <v>5800</v>
      </c>
      <c r="AC212" s="118">
        <f>数据源表!U179</f>
        <v>340</v>
      </c>
      <c r="AD212" s="118">
        <f>数据源表!T179</f>
        <v>170</v>
      </c>
      <c r="AE212" s="66" t="str">
        <f t="shared" si="38"/>
        <v xml:space="preserve">     指导价</v>
      </c>
      <c r="AF212" s="73" t="str">
        <f>数据源表!V179</f>
        <v>XOUT18040133</v>
      </c>
      <c r="AG212" s="119">
        <f>数据源表!W179</f>
        <v>43200</v>
      </c>
      <c r="AH212" s="73">
        <f>数据源表!X179</f>
        <v>0</v>
      </c>
      <c r="AI212" s="122"/>
      <c r="AJ212" s="124">
        <f>数据源表!Y179</f>
        <v>0.17</v>
      </c>
      <c r="AK212" s="53" t="e">
        <f>VLOOKUP(V212,#REF!,12,0)</f>
        <v>#REF!</v>
      </c>
    </row>
    <row r="213" spans="1:37" s="53" customFormat="1" ht="12" customHeight="1">
      <c r="A213" s="76" t="str">
        <f>数据源表!A178</f>
        <v>姜鹏</v>
      </c>
      <c r="B213" s="75">
        <f>数据源表!B178</f>
        <v>43201</v>
      </c>
      <c r="C213" s="76" t="str">
        <f>数据源表!C178</f>
        <v>a0597</v>
      </c>
      <c r="D213" s="76" t="str">
        <f>数据源表!D178</f>
        <v>上海日衡电子制造厂</v>
      </c>
      <c r="E213" s="77">
        <f>数据源表!E178</f>
        <v>5900</v>
      </c>
      <c r="F213" s="76" t="str">
        <f>数据源表!F178</f>
        <v>15222467</v>
      </c>
      <c r="G213" s="78">
        <f>数据源表!G178</f>
        <v>43291</v>
      </c>
      <c r="H213" s="76">
        <f>数据源表!H178</f>
        <v>90</v>
      </c>
      <c r="I213" s="78" t="s">
        <v>6980</v>
      </c>
      <c r="J213" s="94">
        <f>数据源表!J178</f>
        <v>5900</v>
      </c>
      <c r="K213" s="94">
        <f t="shared" si="44"/>
        <v>5042.74</v>
      </c>
      <c r="L213" s="200">
        <v>130</v>
      </c>
      <c r="M213" s="96"/>
      <c r="N213" s="96" t="e">
        <f>VLOOKUP(C213,#REF!,5,0)</f>
        <v>#REF!</v>
      </c>
      <c r="O213" s="76">
        <f>IF(L213&lt;=60,0.05,IF(L213&lt;=120,0.04,IF(L213&lt;=150,0.02,IF(L213&lt;=180,0.01,0))))</f>
        <v>0.02</v>
      </c>
      <c r="P213" s="76">
        <f>ROUND((K213-M213)*O213,2)</f>
        <v>100.85</v>
      </c>
      <c r="Q213" s="224">
        <v>15.083</v>
      </c>
      <c r="R213" s="76">
        <f t="shared" si="46"/>
        <v>5128.22</v>
      </c>
      <c r="S213" s="94">
        <f>ROUND(IF(F213="未税",J213-M213-R213,J213/1.17-M213-R213),2)</f>
        <v>-85.48</v>
      </c>
      <c r="T213" s="94"/>
      <c r="U213" s="94"/>
      <c r="V213" s="106" t="str">
        <f>数据源表!S178</f>
        <v>CSB06</v>
      </c>
      <c r="W213" s="76" t="str">
        <f>数据源表!M178</f>
        <v>*化学试剂助剂*半合成切削液</v>
      </c>
      <c r="X213" s="76" t="str">
        <f>数据源表!N178</f>
        <v>LP-3030</v>
      </c>
      <c r="Y213" s="76">
        <f>数据源表!O178</f>
        <v>2</v>
      </c>
      <c r="Z213" s="76" t="str">
        <f>数据源表!P178</f>
        <v>桶</v>
      </c>
      <c r="AA213" s="76">
        <f>数据源表!Q178</f>
        <v>2950</v>
      </c>
      <c r="AB213" s="76">
        <f>数据源表!R178</f>
        <v>5900</v>
      </c>
      <c r="AC213" s="118">
        <f>数据源表!U178</f>
        <v>340</v>
      </c>
      <c r="AD213" s="118">
        <f>数据源表!T178</f>
        <v>170</v>
      </c>
      <c r="AE213" s="66" t="str">
        <f t="shared" si="38"/>
        <v xml:space="preserve">     指导价</v>
      </c>
      <c r="AF213" s="73" t="str">
        <f>数据源表!V178</f>
        <v>XOUT18040142</v>
      </c>
      <c r="AG213" s="119">
        <f>数据源表!W178</f>
        <v>43201</v>
      </c>
      <c r="AH213" s="73">
        <f>数据源表!X178</f>
        <v>0</v>
      </c>
      <c r="AI213" s="122"/>
      <c r="AJ213" s="124">
        <f>数据源表!Y178</f>
        <v>0.17</v>
      </c>
      <c r="AK213" s="53" t="e">
        <f>VLOOKUP(V213,#REF!,12,0)</f>
        <v>#REF!</v>
      </c>
    </row>
    <row r="214" spans="1:37" s="53" customFormat="1" ht="12" customHeight="1">
      <c r="A214" s="76" t="str">
        <f>数据源表!A180</f>
        <v>姜鹏</v>
      </c>
      <c r="B214" s="75">
        <f>数据源表!B180</f>
        <v>43156</v>
      </c>
      <c r="C214" s="76" t="str">
        <f>数据源表!C180</f>
        <v>a0681</v>
      </c>
      <c r="D214" s="76" t="str">
        <f>数据源表!D180</f>
        <v>日铭电脑配件（上海）有限公司</v>
      </c>
      <c r="E214" s="77">
        <f>数据源表!E180</f>
        <v>114000</v>
      </c>
      <c r="F214" s="76" t="str">
        <f>数据源表!F180</f>
        <v>02839300</v>
      </c>
      <c r="G214" s="78">
        <f>数据源表!G180</f>
        <v>43276</v>
      </c>
      <c r="H214" s="76">
        <f>数据源表!H180</f>
        <v>120</v>
      </c>
      <c r="I214" s="78">
        <v>43228</v>
      </c>
      <c r="J214" s="94">
        <f>数据源表!J180</f>
        <v>1431</v>
      </c>
      <c r="K214" s="94">
        <f t="shared" si="44"/>
        <v>1223.08</v>
      </c>
      <c r="L214" s="95">
        <f t="shared" si="39"/>
        <v>72</v>
      </c>
      <c r="M214" s="96"/>
      <c r="N214" s="96" t="e">
        <f>VLOOKUP(C214,#REF!,5,0)</f>
        <v>#REF!</v>
      </c>
      <c r="O214" s="76">
        <f t="shared" si="37"/>
        <v>0.04</v>
      </c>
      <c r="P214" s="76">
        <f t="shared" si="45"/>
        <v>48.92</v>
      </c>
      <c r="Q214" s="76" t="e">
        <f>ROUND(VLOOKUP(V214,#REF!,7,0),2)</f>
        <v>#REF!</v>
      </c>
      <c r="R214" s="76" t="e">
        <f t="shared" si="46"/>
        <v>#REF!</v>
      </c>
      <c r="S214" s="94" t="e">
        <f>ROUND(IF(F214="未税",J214-M214-R214,J214/(1+AJ214)-M214-R214),2)</f>
        <v>#REF!</v>
      </c>
      <c r="T214" s="94"/>
      <c r="U214" s="94"/>
      <c r="V214" s="106" t="str">
        <f>数据源表!S180</f>
        <v>CSR34</v>
      </c>
      <c r="W214" s="76" t="str">
        <f>数据源表!M180</f>
        <v>*石油制品*植物型切削液</v>
      </c>
      <c r="X214" s="76" t="str">
        <f>数据源表!N180</f>
        <v>JH-200RP</v>
      </c>
      <c r="Y214" s="76">
        <f>数据源表!O180</f>
        <v>95.4</v>
      </c>
      <c r="Z214" s="76" t="str">
        <f>数据源表!P180</f>
        <v>千克</v>
      </c>
      <c r="AA214" s="76">
        <f>数据源表!Q180</f>
        <v>15</v>
      </c>
      <c r="AB214" s="76">
        <f>数据源表!R180</f>
        <v>114000</v>
      </c>
      <c r="AC214" s="118">
        <f>数据源表!U180</f>
        <v>95.4</v>
      </c>
      <c r="AD214" s="118">
        <f>数据源表!T180</f>
        <v>950</v>
      </c>
      <c r="AE214" s="66" t="str">
        <f t="shared" si="38"/>
        <v xml:space="preserve">     指导价</v>
      </c>
      <c r="AF214" s="73" t="str">
        <f>数据源表!V180</f>
        <v>XOUT18020061</v>
      </c>
      <c r="AG214" s="119">
        <f>数据源表!W180</f>
        <v>43136</v>
      </c>
      <c r="AH214" s="73" t="str">
        <f>数据源表!X180</f>
        <v>拆分付款</v>
      </c>
      <c r="AI214" s="122"/>
      <c r="AJ214" s="124">
        <f>数据源表!Y180</f>
        <v>0.17</v>
      </c>
      <c r="AK214" s="53" t="e">
        <f>VLOOKUP(V214,#REF!,12,0)</f>
        <v>#REF!</v>
      </c>
    </row>
    <row r="215" spans="1:37" s="53" customFormat="1" ht="12" customHeight="1">
      <c r="A215" s="76" t="str">
        <f>数据源表!A181</f>
        <v>姜鹏</v>
      </c>
      <c r="B215" s="75">
        <f>数据源表!B181</f>
        <v>43178</v>
      </c>
      <c r="C215" s="76" t="str">
        <f>数据源表!C181</f>
        <v>a0681</v>
      </c>
      <c r="D215" s="76" t="str">
        <f>数据源表!D181</f>
        <v>日铭电脑配件（上海）有限公司</v>
      </c>
      <c r="E215" s="77">
        <f>数据源表!E181</f>
        <v>28500</v>
      </c>
      <c r="F215" s="76" t="str">
        <f>数据源表!F181</f>
        <v>02839612</v>
      </c>
      <c r="G215" s="78">
        <f>数据源表!G181</f>
        <v>43298</v>
      </c>
      <c r="H215" s="76">
        <f>数据源表!H181</f>
        <v>120</v>
      </c>
      <c r="I215" s="78">
        <v>43277</v>
      </c>
      <c r="J215" s="94">
        <f>数据源表!J181</f>
        <v>28500</v>
      </c>
      <c r="K215" s="94">
        <f t="shared" si="44"/>
        <v>24358.97</v>
      </c>
      <c r="L215" s="95">
        <f t="shared" si="39"/>
        <v>99</v>
      </c>
      <c r="M215" s="96"/>
      <c r="N215" s="96" t="e">
        <f>VLOOKUP(C215,#REF!,5,0)</f>
        <v>#REF!</v>
      </c>
      <c r="O215" s="76">
        <f t="shared" si="37"/>
        <v>0.04</v>
      </c>
      <c r="P215" s="76">
        <f t="shared" si="45"/>
        <v>974.36</v>
      </c>
      <c r="Q215" s="76" t="e">
        <f>ROUND(VLOOKUP(V215,#REF!,7,0),2)</f>
        <v>#REF!</v>
      </c>
      <c r="R215" s="76" t="e">
        <f t="shared" si="46"/>
        <v>#REF!</v>
      </c>
      <c r="S215" s="94" t="e">
        <f>ROUND(IF(F215="未税",J215-M215-R215,J215/(1+AJ215)-M215-R215),2)</f>
        <v>#REF!</v>
      </c>
      <c r="T215" s="94"/>
      <c r="U215" s="94"/>
      <c r="V215" s="106" t="str">
        <f>数据源表!S181</f>
        <v>CSR34</v>
      </c>
      <c r="W215" s="76" t="str">
        <f>数据源表!M181</f>
        <v>*其他化学制品*植物型切削液</v>
      </c>
      <c r="X215" s="76" t="str">
        <f>数据源表!N181</f>
        <v>JH-200RP</v>
      </c>
      <c r="Y215" s="76">
        <f>数据源表!O181</f>
        <v>1900</v>
      </c>
      <c r="Z215" s="76" t="str">
        <f>数据源表!P181</f>
        <v>千克</v>
      </c>
      <c r="AA215" s="76">
        <f>数据源表!Q181</f>
        <v>15</v>
      </c>
      <c r="AB215" s="76">
        <f>数据源表!R181</f>
        <v>28500</v>
      </c>
      <c r="AC215" s="118">
        <f>数据源表!U181</f>
        <v>1900</v>
      </c>
      <c r="AD215" s="118">
        <f>数据源表!T181</f>
        <v>950</v>
      </c>
      <c r="AE215" s="66" t="str">
        <f t="shared" si="38"/>
        <v xml:space="preserve">     指导价</v>
      </c>
      <c r="AF215" s="73" t="str">
        <f>数据源表!V181</f>
        <v>XOUT17110270</v>
      </c>
      <c r="AG215" s="119">
        <f>数据源表!W181</f>
        <v>43050</v>
      </c>
      <c r="AH215" s="73">
        <f>数据源表!X181</f>
        <v>0</v>
      </c>
      <c r="AI215" s="122"/>
      <c r="AJ215" s="124">
        <f>数据源表!Y181</f>
        <v>0.17</v>
      </c>
      <c r="AK215" s="53" t="e">
        <f>VLOOKUP(V215,#REF!,12,0)</f>
        <v>#REF!</v>
      </c>
    </row>
    <row r="216" spans="1:37" s="53" customFormat="1" ht="12" customHeight="1">
      <c r="A216" s="76" t="str">
        <f>数据源表!A182</f>
        <v>姜鹏</v>
      </c>
      <c r="B216" s="75">
        <f>数据源表!B182</f>
        <v>43178</v>
      </c>
      <c r="C216" s="76" t="str">
        <f>数据源表!C182</f>
        <v>a0681</v>
      </c>
      <c r="D216" s="76" t="str">
        <f>数据源表!D182</f>
        <v>日铭电脑配件（上海）有限公司</v>
      </c>
      <c r="E216" s="77">
        <f>数据源表!E182</f>
        <v>732</v>
      </c>
      <c r="F216" s="76" t="str">
        <f>数据源表!F182</f>
        <v>02839613</v>
      </c>
      <c r="G216" s="78">
        <f>数据源表!G182</f>
        <v>43298</v>
      </c>
      <c r="H216" s="76">
        <f>数据源表!H182</f>
        <v>120</v>
      </c>
      <c r="I216" s="78">
        <v>43258</v>
      </c>
      <c r="J216" s="94">
        <f>数据源表!J182</f>
        <v>732</v>
      </c>
      <c r="K216" s="94">
        <f t="shared" si="44"/>
        <v>625.64</v>
      </c>
      <c r="L216" s="95">
        <f t="shared" si="39"/>
        <v>80</v>
      </c>
      <c r="M216" s="96"/>
      <c r="N216" s="96" t="e">
        <f>VLOOKUP(C216,#REF!,5,0)</f>
        <v>#REF!</v>
      </c>
      <c r="O216" s="76">
        <f t="shared" si="37"/>
        <v>0.04</v>
      </c>
      <c r="P216" s="76">
        <f t="shared" si="45"/>
        <v>25.03</v>
      </c>
      <c r="Q216" s="76" t="e">
        <f>ROUND(VLOOKUP(V216,#REF!,7,0),2)</f>
        <v>#REF!</v>
      </c>
      <c r="R216" s="76" t="e">
        <f t="shared" si="46"/>
        <v>#REF!</v>
      </c>
      <c r="S216" s="94" t="e">
        <f>ROUND(IF(F216="未税",J216-M216-R216,J216/1.17-M216-R216),2)</f>
        <v>#REF!</v>
      </c>
      <c r="T216" s="94"/>
      <c r="U216" s="94"/>
      <c r="V216" s="106" t="str">
        <f>数据源表!S182</f>
        <v>CSQ33</v>
      </c>
      <c r="W216" s="76" t="str">
        <f>数据源表!M182</f>
        <v>*其他化学制品*全合成铝加工液</v>
      </c>
      <c r="X216" s="76" t="str">
        <f>数据源表!N182</f>
        <v>SH-900G</v>
      </c>
      <c r="Y216" s="76">
        <f>数据源表!O182</f>
        <v>40</v>
      </c>
      <c r="Z216" s="76" t="str">
        <f>数据源表!P182</f>
        <v>千克</v>
      </c>
      <c r="AA216" s="76">
        <f>数据源表!Q182</f>
        <v>18.3</v>
      </c>
      <c r="AB216" s="76">
        <f>数据源表!R182</f>
        <v>732</v>
      </c>
      <c r="AC216" s="118">
        <f>数据源表!U182</f>
        <v>40</v>
      </c>
      <c r="AD216" s="118">
        <f>数据源表!T182</f>
        <v>40</v>
      </c>
      <c r="AE216" s="66" t="str">
        <f t="shared" si="38"/>
        <v>指导价+Y4*30</v>
      </c>
      <c r="AF216" s="73" t="str">
        <f>数据源表!V182</f>
        <v>XOUT17110331</v>
      </c>
      <c r="AG216" s="119">
        <f>数据源表!W182</f>
        <v>43055</v>
      </c>
      <c r="AH216" s="73">
        <f>数据源表!X182</f>
        <v>0</v>
      </c>
      <c r="AI216" s="122"/>
      <c r="AJ216" s="124">
        <f>数据源表!Y182</f>
        <v>0.17</v>
      </c>
      <c r="AK216" s="53" t="e">
        <f>VLOOKUP(V216,#REF!,12,0)</f>
        <v>#REF!</v>
      </c>
    </row>
    <row r="217" spans="1:37" s="53" customFormat="1" ht="12" customHeight="1">
      <c r="A217" s="76" t="str">
        <f>数据源表!A183</f>
        <v>姜鹏</v>
      </c>
      <c r="B217" s="75">
        <f>数据源表!B183</f>
        <v>43178</v>
      </c>
      <c r="C217" s="76" t="str">
        <f>数据源表!C183</f>
        <v>a0681</v>
      </c>
      <c r="D217" s="76" t="str">
        <f>数据源表!D183</f>
        <v>日铭电脑配件（上海）有限公司</v>
      </c>
      <c r="E217" s="77">
        <f>数据源表!E183</f>
        <v>23058</v>
      </c>
      <c r="F217" s="76" t="str">
        <f>数据源表!F183</f>
        <v>02839613</v>
      </c>
      <c r="G217" s="78">
        <f>数据源表!G183</f>
        <v>43298</v>
      </c>
      <c r="H217" s="76">
        <f>数据源表!H183</f>
        <v>120</v>
      </c>
      <c r="I217" s="78">
        <v>43272</v>
      </c>
      <c r="J217" s="94">
        <f>数据源表!J183</f>
        <v>23058</v>
      </c>
      <c r="K217" s="94">
        <f t="shared" si="44"/>
        <v>19707.689999999999</v>
      </c>
      <c r="L217" s="95">
        <f t="shared" si="39"/>
        <v>94</v>
      </c>
      <c r="M217" s="96"/>
      <c r="N217" s="96" t="e">
        <f>VLOOKUP(C217,#REF!,5,0)</f>
        <v>#REF!</v>
      </c>
      <c r="O217" s="76">
        <f t="shared" si="37"/>
        <v>0.04</v>
      </c>
      <c r="P217" s="76">
        <f t="shared" si="45"/>
        <v>788.31</v>
      </c>
      <c r="Q217" s="76" t="e">
        <f>ROUND(VLOOKUP(V217,#REF!,7,0),2)</f>
        <v>#REF!</v>
      </c>
      <c r="R217" s="76" t="e">
        <f t="shared" si="46"/>
        <v>#REF!</v>
      </c>
      <c r="S217" s="94" t="e">
        <f>ROUND(IF(F217="未税",J217-M217-R217,J217/(1+AJ217)-M217-R217),2)</f>
        <v>#REF!</v>
      </c>
      <c r="T217" s="94"/>
      <c r="U217" s="94"/>
      <c r="V217" s="106" t="str">
        <f>数据源表!S183</f>
        <v>CSQ33</v>
      </c>
      <c r="W217" s="76" t="str">
        <f>数据源表!M183</f>
        <v>*其他化学制品*全合成铝加工液</v>
      </c>
      <c r="X217" s="76" t="str">
        <f>数据源表!N183</f>
        <v>SH-900G</v>
      </c>
      <c r="Y217" s="76">
        <f>数据源表!O183</f>
        <v>1260</v>
      </c>
      <c r="Z217" s="76" t="str">
        <f>数据源表!P183</f>
        <v>千克</v>
      </c>
      <c r="AA217" s="76">
        <f>数据源表!Q183</f>
        <v>18.3</v>
      </c>
      <c r="AB217" s="76">
        <f>数据源表!R183</f>
        <v>23058</v>
      </c>
      <c r="AC217" s="118">
        <f>数据源表!U183</f>
        <v>1260</v>
      </c>
      <c r="AD217" s="118">
        <f>数据源表!T183</f>
        <v>180</v>
      </c>
      <c r="AE217" s="66" t="str">
        <f t="shared" si="38"/>
        <v xml:space="preserve">     指导价</v>
      </c>
      <c r="AF217" s="73" t="str">
        <f>数据源表!V183</f>
        <v>XOUT17110331</v>
      </c>
      <c r="AG217" s="119">
        <f>数据源表!W183</f>
        <v>43055</v>
      </c>
      <c r="AH217" s="73">
        <f>数据源表!X183</f>
        <v>0</v>
      </c>
      <c r="AI217" s="122"/>
      <c r="AJ217" s="124">
        <f>数据源表!Y183</f>
        <v>0.17</v>
      </c>
      <c r="AK217" s="53" t="e">
        <f>VLOOKUP(V217,#REF!,12,0)</f>
        <v>#REF!</v>
      </c>
    </row>
    <row r="218" spans="1:37" s="53" customFormat="1" ht="12" customHeight="1">
      <c r="A218" s="76" t="str">
        <f>数据源表!A184</f>
        <v>姜鹏</v>
      </c>
      <c r="B218" s="75">
        <f>数据源表!B184</f>
        <v>43178</v>
      </c>
      <c r="C218" s="76" t="str">
        <f>数据源表!C184</f>
        <v>a0681</v>
      </c>
      <c r="D218" s="76" t="str">
        <f>数据源表!D184</f>
        <v>日铭电脑配件（上海）有限公司</v>
      </c>
      <c r="E218" s="77">
        <f>数据源表!E184</f>
        <v>9072</v>
      </c>
      <c r="F218" s="76" t="str">
        <f>数据源表!F184</f>
        <v>02839614</v>
      </c>
      <c r="G218" s="78">
        <f>数据源表!G184</f>
        <v>43298</v>
      </c>
      <c r="H218" s="76">
        <f>数据源表!H184</f>
        <v>120</v>
      </c>
      <c r="I218" s="78">
        <v>43259</v>
      </c>
      <c r="J218" s="94">
        <f>数据源表!J184</f>
        <v>9072</v>
      </c>
      <c r="K218" s="94">
        <f t="shared" si="44"/>
        <v>7753.85</v>
      </c>
      <c r="L218" s="95">
        <f t="shared" si="39"/>
        <v>81</v>
      </c>
      <c r="M218" s="96"/>
      <c r="N218" s="96" t="e">
        <f>VLOOKUP(C218,#REF!,5,0)</f>
        <v>#REF!</v>
      </c>
      <c r="O218" s="76">
        <f t="shared" si="37"/>
        <v>0.04</v>
      </c>
      <c r="P218" s="76">
        <f t="shared" si="45"/>
        <v>310.14999999999998</v>
      </c>
      <c r="Q218" s="76" t="e">
        <f>ROUND(VLOOKUP(V218,#REF!,7,0),2)</f>
        <v>#REF!</v>
      </c>
      <c r="R218" s="76" t="e">
        <f t="shared" si="46"/>
        <v>#REF!</v>
      </c>
      <c r="S218" s="94" t="e">
        <f>ROUND(IF(F218="未税",J218-M218-R218,J218/(1+AJ218)-M218-R218),2)</f>
        <v>#REF!</v>
      </c>
      <c r="T218" s="94"/>
      <c r="U218" s="94"/>
      <c r="V218" s="106" t="str">
        <f>数据源表!S184</f>
        <v>CSQ30</v>
      </c>
      <c r="W218" s="76" t="str">
        <f>数据源表!M184</f>
        <v>*其他化学制品*全合成铝加工液</v>
      </c>
      <c r="X218" s="76" t="str">
        <f>数据源表!N184</f>
        <v>SH-807RT</v>
      </c>
      <c r="Y218" s="76">
        <f>数据源表!O184</f>
        <v>540</v>
      </c>
      <c r="Z218" s="76" t="str">
        <f>数据源表!P184</f>
        <v>千克</v>
      </c>
      <c r="AA218" s="76">
        <f>数据源表!Q184</f>
        <v>16.8</v>
      </c>
      <c r="AB218" s="76">
        <f>数据源表!R184</f>
        <v>9072</v>
      </c>
      <c r="AC218" s="118">
        <f>数据源表!U184</f>
        <v>540</v>
      </c>
      <c r="AD218" s="118">
        <f>数据源表!T184</f>
        <v>180</v>
      </c>
      <c r="AE218" s="66" t="str">
        <f t="shared" si="38"/>
        <v xml:space="preserve">     指导价</v>
      </c>
      <c r="AF218" s="73" t="str">
        <f>数据源表!V184</f>
        <v>XOUT17110566</v>
      </c>
      <c r="AG218" s="119">
        <f>数据源表!W184</f>
        <v>43064</v>
      </c>
      <c r="AH218" s="73">
        <f>数据源表!X184</f>
        <v>0</v>
      </c>
      <c r="AI218" s="122"/>
      <c r="AJ218" s="124">
        <f>数据源表!Y184</f>
        <v>0.17</v>
      </c>
      <c r="AK218" s="53" t="e">
        <f>VLOOKUP(V218,#REF!,12,0)</f>
        <v>#REF!</v>
      </c>
    </row>
    <row r="219" spans="1:37" s="53" customFormat="1" ht="12" customHeight="1">
      <c r="A219" s="76" t="str">
        <f>数据源表!A185</f>
        <v>姜鹏</v>
      </c>
      <c r="B219" s="75">
        <f>数据源表!B185</f>
        <v>43178</v>
      </c>
      <c r="C219" s="76" t="str">
        <f>数据源表!C185</f>
        <v>a0681</v>
      </c>
      <c r="D219" s="76" t="str">
        <f>数据源表!D185</f>
        <v>日铭电脑配件（上海）有限公司</v>
      </c>
      <c r="E219" s="77">
        <f>数据源表!E185</f>
        <v>6588</v>
      </c>
      <c r="F219" s="76" t="str">
        <f>数据源表!F185</f>
        <v>02839613</v>
      </c>
      <c r="G219" s="78">
        <f>数据源表!G185</f>
        <v>43298</v>
      </c>
      <c r="H219" s="76">
        <f>数据源表!H185</f>
        <v>120</v>
      </c>
      <c r="I219" s="78">
        <v>43276</v>
      </c>
      <c r="J219" s="94">
        <f>数据源表!J185</f>
        <v>6588</v>
      </c>
      <c r="K219" s="94">
        <f t="shared" si="44"/>
        <v>5630.77</v>
      </c>
      <c r="L219" s="95">
        <f t="shared" si="39"/>
        <v>98</v>
      </c>
      <c r="M219" s="96"/>
      <c r="N219" s="96" t="e">
        <f>VLOOKUP(C219,#REF!,5,0)</f>
        <v>#REF!</v>
      </c>
      <c r="O219" s="76">
        <f t="shared" si="37"/>
        <v>0.04</v>
      </c>
      <c r="P219" s="76">
        <f t="shared" si="45"/>
        <v>225.23</v>
      </c>
      <c r="Q219" s="76" t="e">
        <f>ROUND(VLOOKUP(V219,#REF!,7,0),2)</f>
        <v>#REF!</v>
      </c>
      <c r="R219" s="76" t="e">
        <f t="shared" si="46"/>
        <v>#REF!</v>
      </c>
      <c r="S219" s="94" t="e">
        <f t="shared" ref="S219:S236" si="47">ROUND(IF(F219="未税",J219-M219-R219,J219/1.17-M219-R219),2)</f>
        <v>#REF!</v>
      </c>
      <c r="T219" s="94"/>
      <c r="U219" s="94"/>
      <c r="V219" s="106" t="str">
        <f>数据源表!S185</f>
        <v>CSQ33</v>
      </c>
      <c r="W219" s="76" t="str">
        <f>数据源表!M185</f>
        <v>*其他化学制品*全合成铝加工液</v>
      </c>
      <c r="X219" s="76" t="str">
        <f>数据源表!N185</f>
        <v>SH-900G</v>
      </c>
      <c r="Y219" s="76">
        <f>数据源表!O185</f>
        <v>360</v>
      </c>
      <c r="Z219" s="76" t="str">
        <f>数据源表!P185</f>
        <v>千克</v>
      </c>
      <c r="AA219" s="76">
        <f>数据源表!Q185</f>
        <v>18.3</v>
      </c>
      <c r="AB219" s="76">
        <f>数据源表!R185</f>
        <v>6588</v>
      </c>
      <c r="AC219" s="118">
        <f>数据源表!U185</f>
        <v>360</v>
      </c>
      <c r="AD219" s="118">
        <f>数据源表!T185</f>
        <v>180</v>
      </c>
      <c r="AE219" s="66" t="str">
        <f t="shared" si="38"/>
        <v xml:space="preserve">     指导价</v>
      </c>
      <c r="AF219" s="73" t="str">
        <f>数据源表!V185</f>
        <v>XOUT17110635</v>
      </c>
      <c r="AG219" s="119">
        <f>数据源表!W185</f>
        <v>43069</v>
      </c>
      <c r="AH219" s="73">
        <f>数据源表!X185</f>
        <v>0</v>
      </c>
      <c r="AI219" s="122"/>
      <c r="AJ219" s="124">
        <f>数据源表!Y185</f>
        <v>0.17</v>
      </c>
      <c r="AK219" s="53" t="e">
        <f>VLOOKUP(V219,#REF!,12,0)</f>
        <v>#REF!</v>
      </c>
    </row>
    <row r="220" spans="1:37" s="53" customFormat="1" ht="12" customHeight="1">
      <c r="A220" s="76" t="str">
        <f>数据源表!A186</f>
        <v>姜鹏</v>
      </c>
      <c r="B220" s="75">
        <f>数据源表!B186</f>
        <v>43178</v>
      </c>
      <c r="C220" s="76" t="str">
        <f>数据源表!C186</f>
        <v>a0681</v>
      </c>
      <c r="D220" s="76" t="str">
        <f>数据源表!D186</f>
        <v>日铭电脑配件（上海）有限公司</v>
      </c>
      <c r="E220" s="77">
        <f>数据源表!E186</f>
        <v>71250</v>
      </c>
      <c r="F220" s="76" t="str">
        <f>数据源表!F186</f>
        <v>02839611</v>
      </c>
      <c r="G220" s="78">
        <f>数据源表!G186</f>
        <v>43298</v>
      </c>
      <c r="H220" s="76">
        <f>数据源表!H186</f>
        <v>120</v>
      </c>
      <c r="I220" s="78">
        <v>43273</v>
      </c>
      <c r="J220" s="94">
        <f>数据源表!J186</f>
        <v>71250</v>
      </c>
      <c r="K220" s="94">
        <f t="shared" si="44"/>
        <v>60897.440000000002</v>
      </c>
      <c r="L220" s="95">
        <f t="shared" si="39"/>
        <v>95</v>
      </c>
      <c r="M220" s="96"/>
      <c r="N220" s="96" t="e">
        <f>VLOOKUP(C220,#REF!,5,0)</f>
        <v>#REF!</v>
      </c>
      <c r="O220" s="76">
        <f t="shared" si="37"/>
        <v>0.04</v>
      </c>
      <c r="P220" s="76">
        <f t="shared" si="45"/>
        <v>2435.9</v>
      </c>
      <c r="Q220" s="76" t="e">
        <f>ROUND(VLOOKUP(V220,#REF!,7,0),2)</f>
        <v>#REF!</v>
      </c>
      <c r="R220" s="76" t="e">
        <f t="shared" si="46"/>
        <v>#REF!</v>
      </c>
      <c r="S220" s="94" t="e">
        <f t="shared" si="47"/>
        <v>#REF!</v>
      </c>
      <c r="T220" s="94"/>
      <c r="U220" s="94"/>
      <c r="V220" s="106" t="str">
        <f>数据源表!S186</f>
        <v>CSR34</v>
      </c>
      <c r="W220" s="76" t="str">
        <f>数据源表!M186</f>
        <v>*其他化学制品*植物型切削液</v>
      </c>
      <c r="X220" s="76" t="str">
        <f>数据源表!N186</f>
        <v>JH-200RP</v>
      </c>
      <c r="Y220" s="76">
        <f>数据源表!O186</f>
        <v>4750</v>
      </c>
      <c r="Z220" s="76" t="str">
        <f>数据源表!P186</f>
        <v>千克</v>
      </c>
      <c r="AA220" s="76">
        <f>数据源表!Q186</f>
        <v>15</v>
      </c>
      <c r="AB220" s="76">
        <f>数据源表!R186</f>
        <v>71250</v>
      </c>
      <c r="AC220" s="118">
        <f>数据源表!U186</f>
        <v>4750</v>
      </c>
      <c r="AD220" s="118">
        <f>数据源表!T186</f>
        <v>950</v>
      </c>
      <c r="AE220" s="66" t="str">
        <f t="shared" si="38"/>
        <v xml:space="preserve">     指导价</v>
      </c>
      <c r="AF220" s="73" t="str">
        <f>数据源表!V186</f>
        <v>XOUT18010106</v>
      </c>
      <c r="AG220" s="119">
        <f>数据源表!W186</f>
        <v>43106</v>
      </c>
      <c r="AH220" s="73">
        <f>数据源表!X186</f>
        <v>0</v>
      </c>
      <c r="AI220" s="122"/>
      <c r="AJ220" s="124">
        <f>数据源表!Y186</f>
        <v>0.17</v>
      </c>
      <c r="AK220" s="53" t="e">
        <f>VLOOKUP(V220,#REF!,12,0)</f>
        <v>#REF!</v>
      </c>
    </row>
    <row r="221" spans="1:37" s="53" customFormat="1" ht="12" customHeight="1">
      <c r="A221" s="76" t="str">
        <f>数据源表!A187</f>
        <v>姜鹏</v>
      </c>
      <c r="B221" s="75">
        <f>数据源表!B187</f>
        <v>43156</v>
      </c>
      <c r="C221" s="76" t="str">
        <f>数据源表!C187</f>
        <v>a0681</v>
      </c>
      <c r="D221" s="76" t="str">
        <f>数据源表!D187</f>
        <v>日铭电脑配件（上海）有限公司</v>
      </c>
      <c r="E221" s="77">
        <f>数据源表!E187</f>
        <v>114000</v>
      </c>
      <c r="F221" s="76" t="str">
        <f>数据源表!F187</f>
        <v>02839301</v>
      </c>
      <c r="G221" s="78">
        <f>数据源表!G187</f>
        <v>43276</v>
      </c>
      <c r="H221" s="76">
        <f>数据源表!H187</f>
        <v>120</v>
      </c>
      <c r="I221" s="78">
        <v>43272</v>
      </c>
      <c r="J221" s="94">
        <f>数据源表!J187</f>
        <v>114000</v>
      </c>
      <c r="K221" s="94">
        <f t="shared" si="44"/>
        <v>97435.9</v>
      </c>
      <c r="L221" s="95">
        <f t="shared" si="39"/>
        <v>116</v>
      </c>
      <c r="M221" s="96"/>
      <c r="N221" s="96" t="e">
        <f>VLOOKUP(C221,#REF!,5,0)</f>
        <v>#REF!</v>
      </c>
      <c r="O221" s="76">
        <f t="shared" si="37"/>
        <v>0.04</v>
      </c>
      <c r="P221" s="76">
        <f t="shared" si="45"/>
        <v>3897.44</v>
      </c>
      <c r="Q221" s="224">
        <v>15.083</v>
      </c>
      <c r="R221" s="76">
        <f t="shared" si="46"/>
        <v>114630.8</v>
      </c>
      <c r="S221" s="94">
        <f t="shared" si="47"/>
        <v>-17194.900000000001</v>
      </c>
      <c r="T221" s="94"/>
      <c r="U221" s="94"/>
      <c r="V221" s="106" t="str">
        <f>数据源表!S187</f>
        <v>CSR34</v>
      </c>
      <c r="W221" s="76" t="str">
        <f>数据源表!M187</f>
        <v>*石油制品*植物型切削液</v>
      </c>
      <c r="X221" s="76" t="str">
        <f>数据源表!N187</f>
        <v>JH-200RP</v>
      </c>
      <c r="Y221" s="76">
        <f>数据源表!O187</f>
        <v>7600</v>
      </c>
      <c r="Z221" s="76" t="str">
        <f>数据源表!P187</f>
        <v>千克</v>
      </c>
      <c r="AA221" s="76">
        <f>数据源表!Q187</f>
        <v>15</v>
      </c>
      <c r="AB221" s="76">
        <f>数据源表!R187</f>
        <v>114000</v>
      </c>
      <c r="AC221" s="118">
        <f>数据源表!U187</f>
        <v>7600</v>
      </c>
      <c r="AD221" s="118">
        <f>数据源表!T187</f>
        <v>950</v>
      </c>
      <c r="AE221" s="66" t="str">
        <f t="shared" si="38"/>
        <v xml:space="preserve">     指导价</v>
      </c>
      <c r="AF221" s="73" t="str">
        <f>数据源表!V187</f>
        <v>XOUT18010334</v>
      </c>
      <c r="AG221" s="119">
        <f>数据源表!W187</f>
        <v>43119</v>
      </c>
      <c r="AH221" s="73">
        <f>数据源表!X187</f>
        <v>0</v>
      </c>
      <c r="AI221" s="122"/>
      <c r="AJ221" s="124">
        <f>数据源表!Y187</f>
        <v>0.17</v>
      </c>
      <c r="AK221" s="53" t="e">
        <f>VLOOKUP(V221,#REF!,12,0)</f>
        <v>#REF!</v>
      </c>
    </row>
    <row r="222" spans="1:37" s="53" customFormat="1" ht="12" customHeight="1">
      <c r="A222" s="76" t="str">
        <f>数据源表!A188</f>
        <v>姜鹏</v>
      </c>
      <c r="B222" s="75">
        <f>数据源表!B188</f>
        <v>43156</v>
      </c>
      <c r="C222" s="76" t="str">
        <f>数据源表!C188</f>
        <v>a0681</v>
      </c>
      <c r="D222" s="76" t="str">
        <f>数据源表!D188</f>
        <v>日铭电脑配件（上海）有限公司</v>
      </c>
      <c r="E222" s="77">
        <f>数据源表!E188</f>
        <v>28500</v>
      </c>
      <c r="F222" s="76" t="str">
        <f>数据源表!F188</f>
        <v>02839302</v>
      </c>
      <c r="G222" s="78">
        <f>数据源表!G188</f>
        <v>43276</v>
      </c>
      <c r="H222" s="76">
        <f>数据源表!H188</f>
        <v>120</v>
      </c>
      <c r="I222" s="78">
        <v>43272</v>
      </c>
      <c r="J222" s="94">
        <f>数据源表!J188</f>
        <v>28500</v>
      </c>
      <c r="K222" s="94">
        <f t="shared" si="44"/>
        <v>24358.97</v>
      </c>
      <c r="L222" s="95">
        <f t="shared" si="39"/>
        <v>116</v>
      </c>
      <c r="M222" s="96"/>
      <c r="N222" s="96" t="e">
        <f>VLOOKUP(C222,#REF!,5,0)</f>
        <v>#REF!</v>
      </c>
      <c r="O222" s="76">
        <f t="shared" si="37"/>
        <v>0.04</v>
      </c>
      <c r="P222" s="76">
        <f t="shared" si="45"/>
        <v>974.36</v>
      </c>
      <c r="Q222" s="76" t="e">
        <f>ROUND(VLOOKUP(V222,#REF!,7,0),2)</f>
        <v>#REF!</v>
      </c>
      <c r="R222" s="76" t="e">
        <f t="shared" si="46"/>
        <v>#REF!</v>
      </c>
      <c r="S222" s="94" t="e">
        <f t="shared" si="47"/>
        <v>#REF!</v>
      </c>
      <c r="T222" s="94"/>
      <c r="U222" s="94"/>
      <c r="V222" s="106" t="str">
        <f>数据源表!S188</f>
        <v>CSR34</v>
      </c>
      <c r="W222" s="76" t="str">
        <f>数据源表!M188</f>
        <v>*石油制品*植物型切削液</v>
      </c>
      <c r="X222" s="76" t="str">
        <f>数据源表!N188</f>
        <v>JH-200RP</v>
      </c>
      <c r="Y222" s="76">
        <f>数据源表!O188</f>
        <v>1900</v>
      </c>
      <c r="Z222" s="76" t="str">
        <f>数据源表!P188</f>
        <v>千克</v>
      </c>
      <c r="AA222" s="76">
        <f>数据源表!Q188</f>
        <v>15</v>
      </c>
      <c r="AB222" s="76">
        <f>数据源表!R188</f>
        <v>28500</v>
      </c>
      <c r="AC222" s="118">
        <f>数据源表!U188</f>
        <v>1900</v>
      </c>
      <c r="AD222" s="118">
        <f>数据源表!T188</f>
        <v>950</v>
      </c>
      <c r="AE222" s="66" t="str">
        <f t="shared" si="38"/>
        <v xml:space="preserve">     指导价</v>
      </c>
      <c r="AF222" s="73" t="str">
        <f>数据源表!V188</f>
        <v>XOUT18010334</v>
      </c>
      <c r="AG222" s="119">
        <f>数据源表!W188</f>
        <v>43119</v>
      </c>
      <c r="AH222" s="73">
        <f>数据源表!X188</f>
        <v>0</v>
      </c>
      <c r="AI222" s="122"/>
      <c r="AJ222" s="124">
        <f>数据源表!Y188</f>
        <v>0.17</v>
      </c>
      <c r="AK222" s="53" t="e">
        <f>VLOOKUP(V222,#REF!,12,0)</f>
        <v>#REF!</v>
      </c>
    </row>
    <row r="223" spans="1:37" s="53" customFormat="1" ht="12" customHeight="1">
      <c r="A223" s="76" t="str">
        <f>数据源表!A189</f>
        <v>姜鹏</v>
      </c>
      <c r="B223" s="75">
        <f>数据源表!B189</f>
        <v>43178</v>
      </c>
      <c r="C223" s="76" t="str">
        <f>数据源表!C189</f>
        <v>a0681</v>
      </c>
      <c r="D223" s="76" t="str">
        <f>数据源表!D189</f>
        <v>日铭电脑配件（上海）有限公司</v>
      </c>
      <c r="E223" s="77">
        <f>数据源表!E189</f>
        <v>9072</v>
      </c>
      <c r="F223" s="76" t="str">
        <f>数据源表!F189</f>
        <v>02839614</v>
      </c>
      <c r="G223" s="78">
        <f>数据源表!G189</f>
        <v>43298</v>
      </c>
      <c r="H223" s="76">
        <f>数据源表!H189</f>
        <v>120</v>
      </c>
      <c r="I223" s="78">
        <v>43272</v>
      </c>
      <c r="J223" s="94">
        <f>数据源表!J189</f>
        <v>9072</v>
      </c>
      <c r="K223" s="94">
        <f t="shared" si="44"/>
        <v>7753.85</v>
      </c>
      <c r="L223" s="95">
        <f t="shared" si="39"/>
        <v>94</v>
      </c>
      <c r="M223" s="96"/>
      <c r="N223" s="96" t="e">
        <f>VLOOKUP(C223,#REF!,5,0)</f>
        <v>#REF!</v>
      </c>
      <c r="O223" s="76">
        <f t="shared" si="37"/>
        <v>0.04</v>
      </c>
      <c r="P223" s="76">
        <f t="shared" si="45"/>
        <v>310.14999999999998</v>
      </c>
      <c r="Q223" s="76" t="e">
        <f>ROUND(VLOOKUP(V223,#REF!,7,0),2)</f>
        <v>#REF!</v>
      </c>
      <c r="R223" s="76" t="e">
        <f t="shared" si="46"/>
        <v>#REF!</v>
      </c>
      <c r="S223" s="94" t="e">
        <f t="shared" si="47"/>
        <v>#REF!</v>
      </c>
      <c r="T223" s="94"/>
      <c r="U223" s="94"/>
      <c r="V223" s="106" t="str">
        <f>数据源表!S189</f>
        <v>CSQ30</v>
      </c>
      <c r="W223" s="76" t="str">
        <f>数据源表!M189</f>
        <v>*其他化学制品*全合成铝加工液</v>
      </c>
      <c r="X223" s="76" t="str">
        <f>数据源表!N189</f>
        <v>SH-807RT</v>
      </c>
      <c r="Y223" s="76">
        <f>数据源表!O189</f>
        <v>540</v>
      </c>
      <c r="Z223" s="76" t="str">
        <f>数据源表!P189</f>
        <v>千克</v>
      </c>
      <c r="AA223" s="76">
        <f>数据源表!Q189</f>
        <v>16.8</v>
      </c>
      <c r="AB223" s="76">
        <f>数据源表!R189</f>
        <v>9072</v>
      </c>
      <c r="AC223" s="118">
        <f>数据源表!U189</f>
        <v>540</v>
      </c>
      <c r="AD223" s="118">
        <f>数据源表!T189</f>
        <v>180</v>
      </c>
      <c r="AE223" s="66" t="str">
        <f t="shared" si="38"/>
        <v xml:space="preserve">     指导价</v>
      </c>
      <c r="AF223" s="73" t="str">
        <f>数据源表!V189</f>
        <v>XOUT18010481</v>
      </c>
      <c r="AG223" s="119">
        <f>数据源表!W189</f>
        <v>43127</v>
      </c>
      <c r="AH223" s="73">
        <f>数据源表!X189</f>
        <v>0</v>
      </c>
      <c r="AI223" s="122"/>
      <c r="AJ223" s="124">
        <f>数据源表!Y189</f>
        <v>0.17</v>
      </c>
      <c r="AK223" s="53" t="e">
        <f>VLOOKUP(V223,#REF!,12,0)</f>
        <v>#REF!</v>
      </c>
    </row>
    <row r="224" spans="1:37" s="53" customFormat="1" ht="12" customHeight="1">
      <c r="A224" s="76" t="str">
        <f>数据源表!A190</f>
        <v>姜鹏</v>
      </c>
      <c r="B224" s="75">
        <f>数据源表!B190</f>
        <v>43178</v>
      </c>
      <c r="C224" s="76" t="str">
        <f>数据源表!C190</f>
        <v>a0681</v>
      </c>
      <c r="D224" s="76" t="str">
        <f>数据源表!D190</f>
        <v>日铭电脑配件（上海）有限公司</v>
      </c>
      <c r="E224" s="77">
        <f>数据源表!E190</f>
        <v>30240</v>
      </c>
      <c r="F224" s="76" t="str">
        <f>数据源表!F190</f>
        <v>02839614</v>
      </c>
      <c r="G224" s="78">
        <f>数据源表!G190</f>
        <v>43298</v>
      </c>
      <c r="H224" s="76">
        <f>数据源表!H190</f>
        <v>120</v>
      </c>
      <c r="I224" s="78">
        <v>43272</v>
      </c>
      <c r="J224" s="94">
        <f>数据源表!J190</f>
        <v>30240</v>
      </c>
      <c r="K224" s="94">
        <f t="shared" si="44"/>
        <v>25846.15</v>
      </c>
      <c r="L224" s="95">
        <f t="shared" si="39"/>
        <v>94</v>
      </c>
      <c r="M224" s="96"/>
      <c r="N224" s="96" t="e">
        <f>VLOOKUP(C224,#REF!,5,0)</f>
        <v>#REF!</v>
      </c>
      <c r="O224" s="76">
        <f t="shared" si="37"/>
        <v>0.04</v>
      </c>
      <c r="P224" s="76">
        <f t="shared" si="45"/>
        <v>1033.8499999999999</v>
      </c>
      <c r="Q224" s="224">
        <v>15.083</v>
      </c>
      <c r="R224" s="76">
        <f t="shared" si="46"/>
        <v>27149.4</v>
      </c>
      <c r="S224" s="94">
        <f t="shared" si="47"/>
        <v>-1303.25</v>
      </c>
      <c r="T224" s="94"/>
      <c r="U224" s="94"/>
      <c r="V224" s="106" t="str">
        <f>数据源表!S190</f>
        <v>CSQ30</v>
      </c>
      <c r="W224" s="76" t="str">
        <f>数据源表!M190</f>
        <v>*其他化学制品*全合成铝加工液</v>
      </c>
      <c r="X224" s="76" t="str">
        <f>数据源表!N190</f>
        <v>SH-807RT</v>
      </c>
      <c r="Y224" s="76">
        <f>数据源表!O190</f>
        <v>1800</v>
      </c>
      <c r="Z224" s="76" t="str">
        <f>数据源表!P190</f>
        <v>千克</v>
      </c>
      <c r="AA224" s="76">
        <f>数据源表!Q190</f>
        <v>16.8</v>
      </c>
      <c r="AB224" s="76">
        <f>数据源表!R190</f>
        <v>30240</v>
      </c>
      <c r="AC224" s="118">
        <f>数据源表!U190</f>
        <v>1800</v>
      </c>
      <c r="AD224" s="118">
        <f>数据源表!T190</f>
        <v>180</v>
      </c>
      <c r="AE224" s="66" t="str">
        <f t="shared" si="38"/>
        <v xml:space="preserve">     指导价</v>
      </c>
      <c r="AF224" s="73" t="str">
        <f>数据源表!V190</f>
        <v>XOUT18010481</v>
      </c>
      <c r="AG224" s="119">
        <f>数据源表!W190</f>
        <v>43127</v>
      </c>
      <c r="AH224" s="73">
        <f>数据源表!X190</f>
        <v>0</v>
      </c>
      <c r="AI224" s="122"/>
      <c r="AJ224" s="124">
        <f>数据源表!Y190</f>
        <v>0.17</v>
      </c>
      <c r="AK224" s="53" t="e">
        <f>VLOOKUP(V224,#REF!,12,0)</f>
        <v>#REF!</v>
      </c>
    </row>
    <row r="225" spans="1:37" s="53" customFormat="1" ht="12" customHeight="1">
      <c r="A225" s="76" t="str">
        <f>数据源表!A191</f>
        <v>姜鹏</v>
      </c>
      <c r="B225" s="75">
        <f>数据源表!B191</f>
        <v>43178</v>
      </c>
      <c r="C225" s="76" t="str">
        <f>数据源表!C191</f>
        <v>a0681</v>
      </c>
      <c r="D225" s="76" t="str">
        <f>数据源表!D191</f>
        <v>日铭电脑配件（上海）有限公司</v>
      </c>
      <c r="E225" s="77">
        <f>数据源表!E191</f>
        <v>14250</v>
      </c>
      <c r="F225" s="76" t="str">
        <f>数据源表!F191</f>
        <v>02839609</v>
      </c>
      <c r="G225" s="78">
        <f>数据源表!G191</f>
        <v>43298</v>
      </c>
      <c r="H225" s="76">
        <f>数据源表!H191</f>
        <v>120</v>
      </c>
      <c r="I225" s="78">
        <v>43272</v>
      </c>
      <c r="J225" s="94">
        <f>数据源表!J191</f>
        <v>14250</v>
      </c>
      <c r="K225" s="94">
        <f t="shared" si="44"/>
        <v>12179.49</v>
      </c>
      <c r="L225" s="95">
        <f t="shared" si="39"/>
        <v>94</v>
      </c>
      <c r="M225" s="96"/>
      <c r="N225" s="96" t="e">
        <f>VLOOKUP(C225,#REF!,5,0)</f>
        <v>#REF!</v>
      </c>
      <c r="O225" s="76">
        <f t="shared" si="37"/>
        <v>0.04</v>
      </c>
      <c r="P225" s="76">
        <f t="shared" si="45"/>
        <v>487.18</v>
      </c>
      <c r="Q225" s="224">
        <v>15.083</v>
      </c>
      <c r="R225" s="76">
        <f t="shared" si="46"/>
        <v>14328.85</v>
      </c>
      <c r="S225" s="94">
        <f t="shared" si="47"/>
        <v>-2149.36</v>
      </c>
      <c r="T225" s="94"/>
      <c r="U225" s="94"/>
      <c r="V225" s="106" t="str">
        <f>数据源表!S191</f>
        <v>CSR34</v>
      </c>
      <c r="W225" s="76" t="str">
        <f>数据源表!M191</f>
        <v>*其他化学制品*植物型切削液</v>
      </c>
      <c r="X225" s="76" t="str">
        <f>数据源表!N191</f>
        <v>JH-200RP</v>
      </c>
      <c r="Y225" s="76">
        <f>数据源表!O191</f>
        <v>950</v>
      </c>
      <c r="Z225" s="76" t="str">
        <f>数据源表!P191</f>
        <v>千克</v>
      </c>
      <c r="AA225" s="76">
        <f>数据源表!Q191</f>
        <v>15</v>
      </c>
      <c r="AB225" s="76">
        <f>数据源表!R191</f>
        <v>14250</v>
      </c>
      <c r="AC225" s="118">
        <f>数据源表!U191</f>
        <v>950</v>
      </c>
      <c r="AD225" s="118">
        <f>数据源表!T191</f>
        <v>950</v>
      </c>
      <c r="AE225" s="66" t="str">
        <f t="shared" si="38"/>
        <v xml:space="preserve">     指导价</v>
      </c>
      <c r="AF225" s="73" t="str">
        <f>数据源表!V191</f>
        <v>XOUT18010505</v>
      </c>
      <c r="AG225" s="119">
        <f>数据源表!W191</f>
        <v>43129</v>
      </c>
      <c r="AH225" s="73">
        <f>数据源表!X191</f>
        <v>0</v>
      </c>
      <c r="AI225" s="122"/>
      <c r="AJ225" s="124">
        <f>数据源表!Y191</f>
        <v>0.17</v>
      </c>
      <c r="AK225" s="53" t="e">
        <f>VLOOKUP(V225,#REF!,12,0)</f>
        <v>#REF!</v>
      </c>
    </row>
    <row r="226" spans="1:37" s="53" customFormat="1" ht="12" customHeight="1">
      <c r="A226" s="76" t="str">
        <f>数据源表!A192</f>
        <v>姜鹏</v>
      </c>
      <c r="B226" s="75">
        <f>数据源表!B192</f>
        <v>43178</v>
      </c>
      <c r="C226" s="76" t="str">
        <f>数据源表!C192</f>
        <v>a0681</v>
      </c>
      <c r="D226" s="76" t="str">
        <f>数据源表!D192</f>
        <v>日铭电脑配件（上海）有限公司</v>
      </c>
      <c r="E226" s="77">
        <f>数据源表!E192</f>
        <v>99750</v>
      </c>
      <c r="F226" s="76" t="str">
        <f>数据源表!F192</f>
        <v>02839609</v>
      </c>
      <c r="G226" s="78">
        <f>数据源表!G192</f>
        <v>43298</v>
      </c>
      <c r="H226" s="76">
        <f>数据源表!H192</f>
        <v>120</v>
      </c>
      <c r="I226" s="78">
        <v>43272</v>
      </c>
      <c r="J226" s="94">
        <f>数据源表!J192</f>
        <v>99750</v>
      </c>
      <c r="K226" s="94">
        <f t="shared" si="44"/>
        <v>85256.41</v>
      </c>
      <c r="L226" s="95">
        <f t="shared" si="39"/>
        <v>94</v>
      </c>
      <c r="M226" s="96"/>
      <c r="N226" s="96" t="e">
        <f>VLOOKUP(C226,#REF!,5,0)</f>
        <v>#REF!</v>
      </c>
      <c r="O226" s="76">
        <f t="shared" si="37"/>
        <v>0.04</v>
      </c>
      <c r="P226" s="76">
        <f t="shared" si="45"/>
        <v>3410.26</v>
      </c>
      <c r="Q226" s="224">
        <v>15.083</v>
      </c>
      <c r="R226" s="76">
        <f t="shared" si="46"/>
        <v>100301.95</v>
      </c>
      <c r="S226" s="94">
        <f t="shared" si="47"/>
        <v>-15045.54</v>
      </c>
      <c r="T226" s="94"/>
      <c r="U226" s="94"/>
      <c r="V226" s="106" t="str">
        <f>数据源表!S192</f>
        <v>CSR34</v>
      </c>
      <c r="W226" s="76" t="str">
        <f>数据源表!M192</f>
        <v>*其他化学制品*植物型切削液</v>
      </c>
      <c r="X226" s="76" t="str">
        <f>数据源表!N192</f>
        <v>JH-200RP</v>
      </c>
      <c r="Y226" s="76">
        <f>数据源表!O192</f>
        <v>6650</v>
      </c>
      <c r="Z226" s="76" t="str">
        <f>数据源表!P192</f>
        <v>千克</v>
      </c>
      <c r="AA226" s="76">
        <f>数据源表!Q192</f>
        <v>15</v>
      </c>
      <c r="AB226" s="76">
        <f>数据源表!R192</f>
        <v>99750</v>
      </c>
      <c r="AC226" s="118">
        <f>数据源表!U192</f>
        <v>6650</v>
      </c>
      <c r="AD226" s="118">
        <f>数据源表!T192</f>
        <v>950</v>
      </c>
      <c r="AE226" s="66" t="str">
        <f t="shared" si="38"/>
        <v xml:space="preserve">     指导价</v>
      </c>
      <c r="AF226" s="73" t="str">
        <f>数据源表!V192</f>
        <v>XOUT18010505</v>
      </c>
      <c r="AG226" s="119">
        <f>数据源表!W192</f>
        <v>43129</v>
      </c>
      <c r="AH226" s="73">
        <f>数据源表!X192</f>
        <v>0</v>
      </c>
      <c r="AI226" s="122"/>
      <c r="AJ226" s="124">
        <f>数据源表!Y192</f>
        <v>0.17</v>
      </c>
      <c r="AK226" s="53" t="e">
        <f>VLOOKUP(V226,#REF!,12,0)</f>
        <v>#REF!</v>
      </c>
    </row>
    <row r="227" spans="1:37" s="53" customFormat="1" ht="12" customHeight="1">
      <c r="A227" s="76" t="str">
        <f>数据源表!A193</f>
        <v>姜鹏</v>
      </c>
      <c r="B227" s="75">
        <f>数据源表!B193</f>
        <v>43178</v>
      </c>
      <c r="C227" s="76" t="str">
        <f>数据源表!C193</f>
        <v>a0681</v>
      </c>
      <c r="D227" s="76" t="str">
        <f>数据源表!D193</f>
        <v>日铭电脑配件（上海）有限公司</v>
      </c>
      <c r="E227" s="77">
        <f>数据源表!E193</f>
        <v>12444</v>
      </c>
      <c r="F227" s="76" t="str">
        <f>数据源表!F193</f>
        <v>02839613</v>
      </c>
      <c r="G227" s="78">
        <f>数据源表!G193</f>
        <v>43298</v>
      </c>
      <c r="H227" s="76">
        <f>数据源表!H193</f>
        <v>120</v>
      </c>
      <c r="I227" s="78">
        <v>43272</v>
      </c>
      <c r="J227" s="94">
        <f>数据源表!J193</f>
        <v>12444</v>
      </c>
      <c r="K227" s="94">
        <f t="shared" si="44"/>
        <v>10635.9</v>
      </c>
      <c r="L227" s="95">
        <f t="shared" si="39"/>
        <v>94</v>
      </c>
      <c r="M227" s="96"/>
      <c r="N227" s="96" t="e">
        <f>VLOOKUP(C227,#REF!,5,0)</f>
        <v>#REF!</v>
      </c>
      <c r="O227" s="76">
        <f t="shared" si="37"/>
        <v>0.04</v>
      </c>
      <c r="P227" s="76">
        <f t="shared" si="45"/>
        <v>425.44</v>
      </c>
      <c r="Q227" s="76" t="e">
        <f>ROUND(VLOOKUP(V227,#REF!,7,0),2)</f>
        <v>#REF!</v>
      </c>
      <c r="R227" s="76" t="e">
        <f t="shared" si="46"/>
        <v>#REF!</v>
      </c>
      <c r="S227" s="94" t="e">
        <f t="shared" si="47"/>
        <v>#REF!</v>
      </c>
      <c r="T227" s="94"/>
      <c r="U227" s="94"/>
      <c r="V227" s="106" t="str">
        <f>数据源表!S193</f>
        <v>CSQ33</v>
      </c>
      <c r="W227" s="76" t="str">
        <f>数据源表!M193</f>
        <v>*其他化学制品*全合成铝加工液</v>
      </c>
      <c r="X227" s="76" t="str">
        <f>数据源表!N193</f>
        <v>SH-900G</v>
      </c>
      <c r="Y227" s="76">
        <f>数据源表!O193</f>
        <v>680</v>
      </c>
      <c r="Z227" s="76" t="str">
        <f>数据源表!P193</f>
        <v>千克</v>
      </c>
      <c r="AA227" s="76">
        <f>数据源表!Q193</f>
        <v>18.3</v>
      </c>
      <c r="AB227" s="76">
        <f>数据源表!R193</f>
        <v>12444</v>
      </c>
      <c r="AC227" s="118">
        <f>数据源表!U193</f>
        <v>680</v>
      </c>
      <c r="AD227" s="118">
        <f>数据源表!T193</f>
        <v>170</v>
      </c>
      <c r="AE227" s="66" t="str">
        <f t="shared" si="38"/>
        <v xml:space="preserve">     指导价</v>
      </c>
      <c r="AF227" s="73" t="str">
        <f>数据源表!V193</f>
        <v>XOUT18010567</v>
      </c>
      <c r="AG227" s="119">
        <f>数据源表!W193</f>
        <v>43133</v>
      </c>
      <c r="AH227" s="73">
        <f>数据源表!X193</f>
        <v>0</v>
      </c>
      <c r="AI227" s="122"/>
      <c r="AJ227" s="124">
        <f>数据源表!Y193</f>
        <v>0.17</v>
      </c>
      <c r="AK227" s="53" t="e">
        <f>VLOOKUP(V227,#REF!,12,0)</f>
        <v>#REF!</v>
      </c>
    </row>
    <row r="228" spans="1:37" s="53" customFormat="1" ht="12" customHeight="1">
      <c r="A228" s="76" t="str">
        <f>数据源表!A194</f>
        <v>姜鹏</v>
      </c>
      <c r="B228" s="75">
        <f>数据源表!B194</f>
        <v>43156</v>
      </c>
      <c r="C228" s="76" t="str">
        <f>数据源表!C194</f>
        <v>a0681</v>
      </c>
      <c r="D228" s="76" t="str">
        <f>数据源表!D194</f>
        <v>日铭电脑配件（上海）有限公司</v>
      </c>
      <c r="E228" s="77">
        <f>数据源表!E194</f>
        <v>14250</v>
      </c>
      <c r="F228" s="76" t="str">
        <f>数据源表!F194</f>
        <v>02839302</v>
      </c>
      <c r="G228" s="78">
        <f>数据源表!G194</f>
        <v>43276</v>
      </c>
      <c r="H228" s="76">
        <f>数据源表!H194</f>
        <v>120</v>
      </c>
      <c r="I228" s="78">
        <v>43272</v>
      </c>
      <c r="J228" s="94">
        <f>数据源表!J194</f>
        <v>14250</v>
      </c>
      <c r="K228" s="94">
        <f t="shared" si="44"/>
        <v>12179.49</v>
      </c>
      <c r="L228" s="95">
        <f t="shared" si="39"/>
        <v>116</v>
      </c>
      <c r="M228" s="96"/>
      <c r="N228" s="96" t="e">
        <f>VLOOKUP(C228,#REF!,5,0)</f>
        <v>#REF!</v>
      </c>
      <c r="O228" s="76">
        <f t="shared" si="37"/>
        <v>0.04</v>
      </c>
      <c r="P228" s="76">
        <f t="shared" si="45"/>
        <v>487.18</v>
      </c>
      <c r="Q228" s="224">
        <v>15.083</v>
      </c>
      <c r="R228" s="76">
        <f t="shared" si="46"/>
        <v>14328.85</v>
      </c>
      <c r="S228" s="94">
        <f t="shared" si="47"/>
        <v>-2149.36</v>
      </c>
      <c r="T228" s="94"/>
      <c r="U228" s="94"/>
      <c r="V228" s="106" t="str">
        <f>数据源表!S194</f>
        <v>CSR34</v>
      </c>
      <c r="W228" s="76" t="str">
        <f>数据源表!M194</f>
        <v>*石油制品*植物型切削液</v>
      </c>
      <c r="X228" s="76" t="str">
        <f>数据源表!N194</f>
        <v>JH-200RP</v>
      </c>
      <c r="Y228" s="76">
        <f>数据源表!O194</f>
        <v>950</v>
      </c>
      <c r="Z228" s="76" t="str">
        <f>数据源表!P194</f>
        <v>千克</v>
      </c>
      <c r="AA228" s="76">
        <f>数据源表!Q194</f>
        <v>15</v>
      </c>
      <c r="AB228" s="76">
        <f>数据源表!R194</f>
        <v>14250</v>
      </c>
      <c r="AC228" s="118">
        <f>数据源表!U194</f>
        <v>950</v>
      </c>
      <c r="AD228" s="118">
        <f>数据源表!T194</f>
        <v>950</v>
      </c>
      <c r="AE228" s="66" t="str">
        <f t="shared" si="38"/>
        <v xml:space="preserve">     指导价</v>
      </c>
      <c r="AF228" s="73" t="str">
        <f>数据源表!V194</f>
        <v>XOUT18020061</v>
      </c>
      <c r="AG228" s="119">
        <f>数据源表!W194</f>
        <v>43136</v>
      </c>
      <c r="AH228" s="73">
        <f>数据源表!X194</f>
        <v>0</v>
      </c>
      <c r="AI228" s="122"/>
      <c r="AJ228" s="124">
        <f>数据源表!Y194</f>
        <v>0.17</v>
      </c>
      <c r="AK228" s="53" t="e">
        <f>VLOOKUP(V228,#REF!,12,0)</f>
        <v>#REF!</v>
      </c>
    </row>
    <row r="229" spans="1:37" s="53" customFormat="1" ht="12" customHeight="1">
      <c r="A229" s="76" t="str">
        <f>数据源表!A195</f>
        <v>姜鹏</v>
      </c>
      <c r="B229" s="75">
        <f>数据源表!B195</f>
        <v>43156</v>
      </c>
      <c r="C229" s="76" t="str">
        <f>数据源表!C195</f>
        <v>a0681</v>
      </c>
      <c r="D229" s="76" t="str">
        <f>数据源表!D195</f>
        <v>日铭电脑配件（上海）有限公司</v>
      </c>
      <c r="E229" s="77">
        <f>数据源表!E195</f>
        <v>14250</v>
      </c>
      <c r="F229" s="76" t="str">
        <f>数据源表!F195</f>
        <v>02839302</v>
      </c>
      <c r="G229" s="78">
        <f>数据源表!G195</f>
        <v>43276</v>
      </c>
      <c r="H229" s="76">
        <f>数据源表!H195</f>
        <v>120</v>
      </c>
      <c r="I229" s="78">
        <v>43272</v>
      </c>
      <c r="J229" s="94">
        <f>数据源表!J195</f>
        <v>14250</v>
      </c>
      <c r="K229" s="94">
        <f t="shared" si="44"/>
        <v>12179.49</v>
      </c>
      <c r="L229" s="95">
        <f t="shared" si="39"/>
        <v>116</v>
      </c>
      <c r="M229" s="96"/>
      <c r="N229" s="96" t="e">
        <f>VLOOKUP(C229,#REF!,5,0)</f>
        <v>#REF!</v>
      </c>
      <c r="O229" s="76">
        <f t="shared" si="37"/>
        <v>0.04</v>
      </c>
      <c r="P229" s="76">
        <f t="shared" si="45"/>
        <v>487.18</v>
      </c>
      <c r="Q229" s="76" t="e">
        <f>ROUND(VLOOKUP(V229,#REF!,7,0),2)</f>
        <v>#REF!</v>
      </c>
      <c r="R229" s="76" t="e">
        <f t="shared" si="46"/>
        <v>#REF!</v>
      </c>
      <c r="S229" s="94" t="e">
        <f t="shared" si="47"/>
        <v>#REF!</v>
      </c>
      <c r="T229" s="94"/>
      <c r="U229" s="94"/>
      <c r="V229" s="106" t="str">
        <f>数据源表!S195</f>
        <v>CSR34</v>
      </c>
      <c r="W229" s="76" t="str">
        <f>数据源表!M195</f>
        <v>*石油制品*植物型切削液</v>
      </c>
      <c r="X229" s="76" t="str">
        <f>数据源表!N195</f>
        <v>JH-200RP</v>
      </c>
      <c r="Y229" s="76">
        <f>数据源表!O195</f>
        <v>950</v>
      </c>
      <c r="Z229" s="76" t="str">
        <f>数据源表!P195</f>
        <v>千克</v>
      </c>
      <c r="AA229" s="76">
        <f>数据源表!Q195</f>
        <v>15</v>
      </c>
      <c r="AB229" s="76">
        <f>数据源表!R195</f>
        <v>14250</v>
      </c>
      <c r="AC229" s="118">
        <f>数据源表!U195</f>
        <v>950</v>
      </c>
      <c r="AD229" s="118">
        <f>数据源表!T195</f>
        <v>950</v>
      </c>
      <c r="AE229" s="66" t="str">
        <f t="shared" si="38"/>
        <v xml:space="preserve">     指导价</v>
      </c>
      <c r="AF229" s="73" t="str">
        <f>数据源表!V195</f>
        <v>XOUT18020061</v>
      </c>
      <c r="AG229" s="119">
        <f>数据源表!W195</f>
        <v>43136</v>
      </c>
      <c r="AH229" s="73">
        <f>数据源表!X195</f>
        <v>0</v>
      </c>
      <c r="AI229" s="122"/>
      <c r="AJ229" s="124">
        <f>数据源表!Y195</f>
        <v>0.17</v>
      </c>
      <c r="AK229" s="53" t="e">
        <f>VLOOKUP(V229,#REF!,12,0)</f>
        <v>#REF!</v>
      </c>
    </row>
    <row r="230" spans="1:37" s="53" customFormat="1" ht="12" customHeight="1">
      <c r="A230" s="76" t="str">
        <f>数据源表!A196</f>
        <v>姜鹏</v>
      </c>
      <c r="B230" s="75">
        <f>数据源表!B196</f>
        <v>43178</v>
      </c>
      <c r="C230" s="76" t="str">
        <f>数据源表!C196</f>
        <v>a0681</v>
      </c>
      <c r="D230" s="76" t="str">
        <f>数据源表!D196</f>
        <v>日铭电脑配件（上海）有限公司</v>
      </c>
      <c r="E230" s="77">
        <f>数据源表!E196</f>
        <v>114000</v>
      </c>
      <c r="F230" s="76" t="str">
        <f>数据源表!F196</f>
        <v>02839610</v>
      </c>
      <c r="G230" s="78">
        <f>数据源表!G196</f>
        <v>43298</v>
      </c>
      <c r="H230" s="76">
        <f>数据源表!H196</f>
        <v>120</v>
      </c>
      <c r="I230" s="78">
        <v>43272</v>
      </c>
      <c r="J230" s="94">
        <f>数据源表!J196</f>
        <v>114000</v>
      </c>
      <c r="K230" s="94">
        <f t="shared" si="44"/>
        <v>97435.9</v>
      </c>
      <c r="L230" s="95">
        <f t="shared" si="39"/>
        <v>94</v>
      </c>
      <c r="M230" s="96"/>
      <c r="N230" s="96" t="e">
        <f>VLOOKUP(C230,#REF!,5,0)</f>
        <v>#REF!</v>
      </c>
      <c r="O230" s="76">
        <f t="shared" si="37"/>
        <v>0.04</v>
      </c>
      <c r="P230" s="76">
        <f t="shared" si="45"/>
        <v>3897.44</v>
      </c>
      <c r="Q230" s="76" t="e">
        <f>ROUND(VLOOKUP(V230,#REF!,7,0),2)</f>
        <v>#REF!</v>
      </c>
      <c r="R230" s="76" t="e">
        <f t="shared" si="46"/>
        <v>#REF!</v>
      </c>
      <c r="S230" s="94" t="e">
        <f t="shared" si="47"/>
        <v>#REF!</v>
      </c>
      <c r="T230" s="94"/>
      <c r="U230" s="94"/>
      <c r="V230" s="106" t="str">
        <f>数据源表!S196</f>
        <v>CSR34</v>
      </c>
      <c r="W230" s="76" t="str">
        <f>数据源表!M196</f>
        <v>*其他化学制品*植物型切削液</v>
      </c>
      <c r="X230" s="76" t="str">
        <f>数据源表!N196</f>
        <v>JH-200RP</v>
      </c>
      <c r="Y230" s="76">
        <f>数据源表!O196</f>
        <v>7600</v>
      </c>
      <c r="Z230" s="76" t="str">
        <f>数据源表!P196</f>
        <v>千克</v>
      </c>
      <c r="AA230" s="76">
        <f>数据源表!Q196</f>
        <v>15</v>
      </c>
      <c r="AB230" s="76">
        <f>数据源表!R196</f>
        <v>114000</v>
      </c>
      <c r="AC230" s="118">
        <f>数据源表!U196</f>
        <v>7600</v>
      </c>
      <c r="AD230" s="118">
        <f>数据源表!T196</f>
        <v>950</v>
      </c>
      <c r="AE230" s="66" t="str">
        <f t="shared" si="38"/>
        <v xml:space="preserve">     指导价</v>
      </c>
      <c r="AF230" s="73" t="str">
        <f>数据源表!V196</f>
        <v>XOUT18020109</v>
      </c>
      <c r="AG230" s="119">
        <f>数据源表!W196</f>
        <v>43138</v>
      </c>
      <c r="AH230" s="73">
        <f>数据源表!X196</f>
        <v>0</v>
      </c>
      <c r="AI230" s="122"/>
      <c r="AJ230" s="124">
        <f>数据源表!Y196</f>
        <v>0.17</v>
      </c>
      <c r="AK230" s="53" t="e">
        <f>VLOOKUP(V230,#REF!,12,0)</f>
        <v>#REF!</v>
      </c>
    </row>
    <row r="231" spans="1:37" s="53" customFormat="1" ht="12" customHeight="1">
      <c r="A231" s="76" t="str">
        <f>数据源表!A197</f>
        <v>姜鹏</v>
      </c>
      <c r="B231" s="75">
        <f>数据源表!B197</f>
        <v>43178</v>
      </c>
      <c r="C231" s="76" t="str">
        <f>数据源表!C197</f>
        <v>a0681</v>
      </c>
      <c r="D231" s="76" t="str">
        <f>数据源表!D197</f>
        <v>日铭电脑配件（上海）有限公司</v>
      </c>
      <c r="E231" s="77">
        <f>数据源表!E197</f>
        <v>5400</v>
      </c>
      <c r="F231" s="76" t="str">
        <f>数据源表!F197</f>
        <v>02839611</v>
      </c>
      <c r="G231" s="78">
        <f>数据源表!G197</f>
        <v>43298</v>
      </c>
      <c r="H231" s="76">
        <f>数据源表!H197</f>
        <v>120</v>
      </c>
      <c r="I231" s="78">
        <v>43272</v>
      </c>
      <c r="J231" s="94">
        <f>数据源表!J197</f>
        <v>5400</v>
      </c>
      <c r="K231" s="94">
        <f t="shared" si="44"/>
        <v>4615.38</v>
      </c>
      <c r="L231" s="95">
        <f t="shared" si="39"/>
        <v>94</v>
      </c>
      <c r="M231" s="96"/>
      <c r="N231" s="96" t="e">
        <f>VLOOKUP(C231,#REF!,5,0)</f>
        <v>#REF!</v>
      </c>
      <c r="O231" s="76">
        <f t="shared" ref="O231:O283" si="48">IF(L231&lt;=60,0.05,IF(L231&lt;=120,0.04,IF(L231&lt;=150,0.02,IF(L231&lt;=180,0.01,0))))</f>
        <v>0.04</v>
      </c>
      <c r="P231" s="76">
        <f t="shared" si="45"/>
        <v>184.62</v>
      </c>
      <c r="Q231" s="76" t="e">
        <f>ROUND(VLOOKUP(V231,#REF!,7,0),2)</f>
        <v>#REF!</v>
      </c>
      <c r="R231" s="76" t="e">
        <f t="shared" ref="R231:R283" si="49">ROUND(IF(AE231="指导价+Y4*30",AC231*Q231+Y231*30,AC231*Q231),2)</f>
        <v>#REF!</v>
      </c>
      <c r="S231" s="94" t="e">
        <f t="shared" si="47"/>
        <v>#REF!</v>
      </c>
      <c r="T231" s="94"/>
      <c r="U231" s="94"/>
      <c r="V231" s="106" t="str">
        <f>数据源表!S197</f>
        <v>CSR34</v>
      </c>
      <c r="W231" s="76" t="str">
        <f>数据源表!M197</f>
        <v>*其他化学制品*植物型切削液</v>
      </c>
      <c r="X231" s="76" t="str">
        <f>数据源表!N197</f>
        <v>JH-200RP</v>
      </c>
      <c r="Y231" s="76">
        <f>数据源表!O197</f>
        <v>360</v>
      </c>
      <c r="Z231" s="76" t="str">
        <f>数据源表!P197</f>
        <v>千克</v>
      </c>
      <c r="AA231" s="76">
        <f>数据源表!Q197</f>
        <v>15</v>
      </c>
      <c r="AB231" s="76">
        <f>数据源表!R197</f>
        <v>5400</v>
      </c>
      <c r="AC231" s="118">
        <f>数据源表!U197</f>
        <v>360</v>
      </c>
      <c r="AD231" s="118">
        <f>数据源表!T197</f>
        <v>360</v>
      </c>
      <c r="AE231" s="66" t="str">
        <f t="shared" ref="AE231:AE294" si="50">IF(AD231&lt;50,"指导价+Y4*30",IF(AD231="固体","     指导价","     指导价"))</f>
        <v xml:space="preserve">     指导价</v>
      </c>
      <c r="AF231" s="73" t="str">
        <f>数据源表!V197</f>
        <v>XOUT18020094</v>
      </c>
      <c r="AG231" s="119">
        <f>数据源表!W197</f>
        <v>43138</v>
      </c>
      <c r="AH231" s="73">
        <f>数据源表!X197</f>
        <v>0</v>
      </c>
      <c r="AI231" s="122"/>
      <c r="AJ231" s="124">
        <f>数据源表!Y197</f>
        <v>0.17</v>
      </c>
      <c r="AK231" s="53" t="e">
        <f>VLOOKUP(V231,#REF!,12,0)</f>
        <v>#REF!</v>
      </c>
    </row>
    <row r="232" spans="1:37" s="53" customFormat="1" ht="12" customHeight="1">
      <c r="A232" s="76" t="str">
        <f>数据源表!A198</f>
        <v>姜鹏</v>
      </c>
      <c r="B232" s="75">
        <f>数据源表!B198</f>
        <v>43178</v>
      </c>
      <c r="C232" s="76" t="str">
        <f>数据源表!C198</f>
        <v>a0681</v>
      </c>
      <c r="D232" s="76" t="str">
        <f>数据源表!D198</f>
        <v>日铭电脑配件（上海）有限公司</v>
      </c>
      <c r="E232" s="77">
        <f>数据源表!E198</f>
        <v>2460</v>
      </c>
      <c r="F232" s="76" t="str">
        <f>数据源表!F198</f>
        <v>02839611</v>
      </c>
      <c r="G232" s="78">
        <f>数据源表!G198</f>
        <v>43298</v>
      </c>
      <c r="H232" s="76">
        <f>数据源表!H198</f>
        <v>120</v>
      </c>
      <c r="I232" s="78">
        <v>43272</v>
      </c>
      <c r="J232" s="94">
        <f>数据源表!J198</f>
        <v>2460</v>
      </c>
      <c r="K232" s="94">
        <f t="shared" si="44"/>
        <v>2102.56</v>
      </c>
      <c r="L232" s="95">
        <f t="shared" si="39"/>
        <v>94</v>
      </c>
      <c r="M232" s="96"/>
      <c r="N232" s="96" t="e">
        <f>VLOOKUP(C232,#REF!,5,0)</f>
        <v>#REF!</v>
      </c>
      <c r="O232" s="76">
        <f t="shared" si="48"/>
        <v>0.04</v>
      </c>
      <c r="P232" s="76">
        <f t="shared" si="45"/>
        <v>84.1</v>
      </c>
      <c r="Q232" s="76" t="e">
        <f>ROUND(VLOOKUP(V232,#REF!,7,0),2)</f>
        <v>#REF!</v>
      </c>
      <c r="R232" s="76" t="e">
        <f t="shared" si="49"/>
        <v>#REF!</v>
      </c>
      <c r="S232" s="94" t="e">
        <f t="shared" si="47"/>
        <v>#REF!</v>
      </c>
      <c r="T232" s="94"/>
      <c r="U232" s="94"/>
      <c r="V232" s="106" t="str">
        <f>数据源表!S198</f>
        <v>CSR34</v>
      </c>
      <c r="W232" s="76" t="str">
        <f>数据源表!M198</f>
        <v>*其他化学制品*植物型切削液</v>
      </c>
      <c r="X232" s="76" t="str">
        <f>数据源表!N198</f>
        <v>JH-200RP</v>
      </c>
      <c r="Y232" s="76">
        <f>数据源表!O198</f>
        <v>164</v>
      </c>
      <c r="Z232" s="76" t="str">
        <f>数据源表!P198</f>
        <v>千克</v>
      </c>
      <c r="AA232" s="76">
        <f>数据源表!Q198</f>
        <v>15</v>
      </c>
      <c r="AB232" s="76">
        <f>数据源表!R198</f>
        <v>2460</v>
      </c>
      <c r="AC232" s="118">
        <f>数据源表!U198</f>
        <v>164</v>
      </c>
      <c r="AD232" s="118">
        <f>数据源表!T198</f>
        <v>164</v>
      </c>
      <c r="AE232" s="66" t="str">
        <f t="shared" si="50"/>
        <v xml:space="preserve">     指导价</v>
      </c>
      <c r="AF232" s="73" t="str">
        <f>数据源表!V198</f>
        <v>XOUT18020094</v>
      </c>
      <c r="AG232" s="119">
        <f>数据源表!W198</f>
        <v>43138</v>
      </c>
      <c r="AH232" s="73">
        <f>数据源表!X198</f>
        <v>0</v>
      </c>
      <c r="AI232" s="122"/>
      <c r="AJ232" s="124">
        <f>数据源表!Y198</f>
        <v>0.17</v>
      </c>
      <c r="AK232" s="53" t="e">
        <f>VLOOKUP(V232,#REF!,12,0)</f>
        <v>#REF!</v>
      </c>
    </row>
    <row r="233" spans="1:37" s="53" customFormat="1" ht="12" customHeight="1">
      <c r="A233" s="76" t="str">
        <f>数据源表!A199</f>
        <v>姜鹏</v>
      </c>
      <c r="B233" s="75">
        <f>数据源表!B199</f>
        <v>43178</v>
      </c>
      <c r="C233" s="76" t="str">
        <f>数据源表!C199</f>
        <v>a0681</v>
      </c>
      <c r="D233" s="76" t="str">
        <f>数据源表!D199</f>
        <v>日铭电脑配件（上海）有限公司</v>
      </c>
      <c r="E233" s="77">
        <f>数据源表!E199</f>
        <v>1500</v>
      </c>
      <c r="F233" s="76" t="str">
        <f>数据源表!F199</f>
        <v>02839611</v>
      </c>
      <c r="G233" s="78">
        <f>数据源表!G199</f>
        <v>43298</v>
      </c>
      <c r="H233" s="76">
        <f>数据源表!H199</f>
        <v>120</v>
      </c>
      <c r="I233" s="78">
        <v>43272</v>
      </c>
      <c r="J233" s="94">
        <f>数据源表!J199</f>
        <v>1500</v>
      </c>
      <c r="K233" s="94">
        <f t="shared" si="44"/>
        <v>1282.05</v>
      </c>
      <c r="L233" s="95">
        <f t="shared" ref="L233:L300" si="51">I233-B233</f>
        <v>94</v>
      </c>
      <c r="M233" s="96"/>
      <c r="N233" s="96" t="e">
        <f>VLOOKUP(C233,#REF!,5,0)</f>
        <v>#REF!</v>
      </c>
      <c r="O233" s="76">
        <f t="shared" si="48"/>
        <v>0.04</v>
      </c>
      <c r="P233" s="76">
        <f t="shared" ref="P233:P283" si="52">ROUND((K233-M233)*O233,2)</f>
        <v>51.28</v>
      </c>
      <c r="Q233" s="76" t="e">
        <f>ROUND(VLOOKUP(V233,#REF!,7,0),2)</f>
        <v>#REF!</v>
      </c>
      <c r="R233" s="76" t="e">
        <f t="shared" si="49"/>
        <v>#REF!</v>
      </c>
      <c r="S233" s="94" t="e">
        <f t="shared" si="47"/>
        <v>#REF!</v>
      </c>
      <c r="T233" s="94"/>
      <c r="U233" s="94"/>
      <c r="V233" s="106" t="str">
        <f>数据源表!S199</f>
        <v>CSR34</v>
      </c>
      <c r="W233" s="76" t="str">
        <f>数据源表!M199</f>
        <v>*其他化学制品*植物型切削液</v>
      </c>
      <c r="X233" s="76" t="str">
        <f>数据源表!N199</f>
        <v>JH-200RP</v>
      </c>
      <c r="Y233" s="76">
        <f>数据源表!O199</f>
        <v>100</v>
      </c>
      <c r="Z233" s="76" t="str">
        <f>数据源表!P199</f>
        <v>千克</v>
      </c>
      <c r="AA233" s="76">
        <f>数据源表!Q199</f>
        <v>15</v>
      </c>
      <c r="AB233" s="76">
        <f>数据源表!R199</f>
        <v>1500</v>
      </c>
      <c r="AC233" s="118">
        <f>数据源表!U199</f>
        <v>100</v>
      </c>
      <c r="AD233" s="118">
        <f>数据源表!T199</f>
        <v>100</v>
      </c>
      <c r="AE233" s="66" t="str">
        <f t="shared" si="50"/>
        <v xml:space="preserve">     指导价</v>
      </c>
      <c r="AF233" s="73" t="str">
        <f>数据源表!V199</f>
        <v>XOUT18020094</v>
      </c>
      <c r="AG233" s="119">
        <f>数据源表!W199</f>
        <v>43138</v>
      </c>
      <c r="AH233" s="73">
        <f>数据源表!X199</f>
        <v>0</v>
      </c>
      <c r="AI233" s="122"/>
      <c r="AJ233" s="124">
        <f>数据源表!Y199</f>
        <v>0.17</v>
      </c>
      <c r="AK233" s="53" t="e">
        <f>VLOOKUP(V233,#REF!,12,0)</f>
        <v>#REF!</v>
      </c>
    </row>
    <row r="234" spans="1:37" s="53" customFormat="1" ht="12" customHeight="1">
      <c r="A234" s="76" t="str">
        <f>数据源表!A200</f>
        <v>姜鹏</v>
      </c>
      <c r="B234" s="75">
        <f>数据源表!B200</f>
        <v>43178</v>
      </c>
      <c r="C234" s="76" t="str">
        <f>数据源表!C200</f>
        <v>a0681</v>
      </c>
      <c r="D234" s="76" t="str">
        <f>数据源表!D200</f>
        <v>日铭电脑配件（上海）有限公司</v>
      </c>
      <c r="E234" s="77">
        <f>数据源表!E200</f>
        <v>4890</v>
      </c>
      <c r="F234" s="76" t="str">
        <f>数据源表!F200</f>
        <v>02839611</v>
      </c>
      <c r="G234" s="78">
        <f>数据源表!G200</f>
        <v>43298</v>
      </c>
      <c r="H234" s="76">
        <f>数据源表!H200</f>
        <v>120</v>
      </c>
      <c r="I234" s="78">
        <v>43272</v>
      </c>
      <c r="J234" s="94">
        <f>数据源表!J200</f>
        <v>4890</v>
      </c>
      <c r="K234" s="94">
        <f t="shared" si="44"/>
        <v>4179.49</v>
      </c>
      <c r="L234" s="95">
        <f t="shared" si="51"/>
        <v>94</v>
      </c>
      <c r="M234" s="96"/>
      <c r="N234" s="96" t="e">
        <f>VLOOKUP(C234,#REF!,5,0)</f>
        <v>#REF!</v>
      </c>
      <c r="O234" s="76">
        <f t="shared" si="48"/>
        <v>0.04</v>
      </c>
      <c r="P234" s="76">
        <f t="shared" si="52"/>
        <v>167.18</v>
      </c>
      <c r="Q234" s="76" t="e">
        <f>ROUND(VLOOKUP(V234,#REF!,7,0),2)</f>
        <v>#REF!</v>
      </c>
      <c r="R234" s="76" t="e">
        <f t="shared" si="49"/>
        <v>#REF!</v>
      </c>
      <c r="S234" s="94" t="e">
        <f t="shared" si="47"/>
        <v>#REF!</v>
      </c>
      <c r="T234" s="94"/>
      <c r="U234" s="94"/>
      <c r="V234" s="106" t="str">
        <f>数据源表!S200</f>
        <v>CSR34</v>
      </c>
      <c r="W234" s="76" t="str">
        <f>数据源表!M200</f>
        <v>*其他化学制品*植物型切削液</v>
      </c>
      <c r="X234" s="76" t="str">
        <f>数据源表!N200</f>
        <v>JH-200RP</v>
      </c>
      <c r="Y234" s="76">
        <f>数据源表!O200</f>
        <v>326</v>
      </c>
      <c r="Z234" s="76" t="str">
        <f>数据源表!P200</f>
        <v>千克</v>
      </c>
      <c r="AA234" s="76">
        <f>数据源表!Q200</f>
        <v>15</v>
      </c>
      <c r="AB234" s="76">
        <f>数据源表!R200</f>
        <v>4890</v>
      </c>
      <c r="AC234" s="118">
        <f>数据源表!U200</f>
        <v>326</v>
      </c>
      <c r="AD234" s="118">
        <f>数据源表!T200</f>
        <v>326</v>
      </c>
      <c r="AE234" s="66" t="str">
        <f t="shared" si="50"/>
        <v xml:space="preserve">     指导价</v>
      </c>
      <c r="AF234" s="73" t="str">
        <f>数据源表!V200</f>
        <v>XOUT18020094</v>
      </c>
      <c r="AG234" s="119">
        <f>数据源表!W200</f>
        <v>43138</v>
      </c>
      <c r="AH234" s="73">
        <f>数据源表!X200</f>
        <v>0</v>
      </c>
      <c r="AI234" s="122"/>
      <c r="AJ234" s="124">
        <f>数据源表!Y200</f>
        <v>0.17</v>
      </c>
      <c r="AK234" s="53" t="e">
        <f>VLOOKUP(V234,#REF!,12,0)</f>
        <v>#REF!</v>
      </c>
    </row>
    <row r="235" spans="1:37" s="53" customFormat="1" ht="12" customHeight="1">
      <c r="A235" s="76" t="str">
        <f>数据源表!A201</f>
        <v>姜鹏</v>
      </c>
      <c r="B235" s="75">
        <f>数据源表!B201</f>
        <v>43178</v>
      </c>
      <c r="C235" s="76" t="str">
        <f>数据源表!C201</f>
        <v>a0681</v>
      </c>
      <c r="D235" s="76" t="str">
        <f>数据源表!D201</f>
        <v>日铭电脑配件（上海）有限公司</v>
      </c>
      <c r="E235" s="77">
        <f>数据源表!E201</f>
        <v>28500</v>
      </c>
      <c r="F235" s="76" t="str">
        <f>数据源表!F201</f>
        <v>02839611</v>
      </c>
      <c r="G235" s="78">
        <f>数据源表!G201</f>
        <v>43298</v>
      </c>
      <c r="H235" s="76">
        <f>数据源表!H201</f>
        <v>120</v>
      </c>
      <c r="I235" s="78">
        <v>43272</v>
      </c>
      <c r="J235" s="94">
        <f>数据源表!J201</f>
        <v>28500</v>
      </c>
      <c r="K235" s="94">
        <f t="shared" si="44"/>
        <v>24358.97</v>
      </c>
      <c r="L235" s="95">
        <f t="shared" si="51"/>
        <v>94</v>
      </c>
      <c r="M235" s="96"/>
      <c r="N235" s="96" t="e">
        <f>VLOOKUP(C235,#REF!,5,0)</f>
        <v>#REF!</v>
      </c>
      <c r="O235" s="76">
        <f t="shared" si="48"/>
        <v>0.04</v>
      </c>
      <c r="P235" s="76">
        <f t="shared" si="52"/>
        <v>974.36</v>
      </c>
      <c r="Q235" s="76" t="e">
        <f>ROUND(VLOOKUP(V235,#REF!,7,0),2)</f>
        <v>#REF!</v>
      </c>
      <c r="R235" s="76" t="e">
        <f t="shared" si="49"/>
        <v>#REF!</v>
      </c>
      <c r="S235" s="94" t="e">
        <f t="shared" si="47"/>
        <v>#REF!</v>
      </c>
      <c r="T235" s="94"/>
      <c r="U235" s="94"/>
      <c r="V235" s="106" t="str">
        <f>数据源表!S201</f>
        <v>CSR34</v>
      </c>
      <c r="W235" s="76" t="str">
        <f>数据源表!M201</f>
        <v>*其他化学制品*植物型切削液</v>
      </c>
      <c r="X235" s="76" t="str">
        <f>数据源表!N201</f>
        <v>JH-200RP</v>
      </c>
      <c r="Y235" s="76">
        <f>数据源表!O201</f>
        <v>1900</v>
      </c>
      <c r="Z235" s="76" t="str">
        <f>数据源表!P201</f>
        <v>千克</v>
      </c>
      <c r="AA235" s="76">
        <f>数据源表!Q201</f>
        <v>15</v>
      </c>
      <c r="AB235" s="76">
        <f>数据源表!R201</f>
        <v>28500</v>
      </c>
      <c r="AC235" s="118">
        <f>数据源表!U201</f>
        <v>1900</v>
      </c>
      <c r="AD235" s="118">
        <f>数据源表!T201</f>
        <v>950</v>
      </c>
      <c r="AE235" s="66" t="str">
        <f t="shared" si="50"/>
        <v xml:space="preserve">     指导价</v>
      </c>
      <c r="AF235" s="73" t="str">
        <f>数据源表!V201</f>
        <v>XOUT18020109</v>
      </c>
      <c r="AG235" s="119">
        <f>数据源表!W201</f>
        <v>43138</v>
      </c>
      <c r="AH235" s="73">
        <f>数据源表!X201</f>
        <v>0</v>
      </c>
      <c r="AI235" s="122"/>
      <c r="AJ235" s="124">
        <f>数据源表!Y201</f>
        <v>0.17</v>
      </c>
      <c r="AK235" s="53" t="e">
        <f>VLOOKUP(V235,#REF!,12,0)</f>
        <v>#REF!</v>
      </c>
    </row>
    <row r="236" spans="1:37" s="53" customFormat="1" ht="12" customHeight="1">
      <c r="A236" s="76" t="str">
        <f>数据源表!A202</f>
        <v>姜鹏</v>
      </c>
      <c r="B236" s="75">
        <f>数据源表!B202</f>
        <v>43178</v>
      </c>
      <c r="C236" s="76" t="str">
        <f>数据源表!C202</f>
        <v>a0681</v>
      </c>
      <c r="D236" s="76" t="str">
        <f>数据源表!D202</f>
        <v>日铭电脑配件（上海）有限公司</v>
      </c>
      <c r="E236" s="77">
        <f>数据源表!E202</f>
        <v>3024</v>
      </c>
      <c r="F236" s="76" t="str">
        <f>数据源表!F202</f>
        <v>02839614</v>
      </c>
      <c r="G236" s="78">
        <f>数据源表!G202</f>
        <v>43298</v>
      </c>
      <c r="H236" s="76">
        <f>数据源表!H202</f>
        <v>120</v>
      </c>
      <c r="I236" s="78">
        <v>43272</v>
      </c>
      <c r="J236" s="94">
        <f>数据源表!J202</f>
        <v>3024</v>
      </c>
      <c r="K236" s="94">
        <f t="shared" si="44"/>
        <v>2584.62</v>
      </c>
      <c r="L236" s="95">
        <f t="shared" si="51"/>
        <v>94</v>
      </c>
      <c r="M236" s="96"/>
      <c r="N236" s="96" t="e">
        <f>VLOOKUP(C236,#REF!,5,0)</f>
        <v>#REF!</v>
      </c>
      <c r="O236" s="76">
        <f t="shared" si="48"/>
        <v>0.04</v>
      </c>
      <c r="P236" s="76">
        <f t="shared" si="52"/>
        <v>103.38</v>
      </c>
      <c r="Q236" s="76" t="e">
        <f>ROUND(VLOOKUP(V236,#REF!,7,0),2)</f>
        <v>#REF!</v>
      </c>
      <c r="R236" s="76" t="e">
        <f t="shared" si="49"/>
        <v>#REF!</v>
      </c>
      <c r="S236" s="94" t="e">
        <f t="shared" si="47"/>
        <v>#REF!</v>
      </c>
      <c r="T236" s="94"/>
      <c r="U236" s="94"/>
      <c r="V236" s="106" t="str">
        <f>数据源表!S202</f>
        <v>CSQ30</v>
      </c>
      <c r="W236" s="76" t="str">
        <f>数据源表!M202</f>
        <v>*其他化学制品*全合成铝加工液</v>
      </c>
      <c r="X236" s="76" t="str">
        <f>数据源表!N202</f>
        <v>SH-807RT</v>
      </c>
      <c r="Y236" s="76">
        <f>数据源表!O202</f>
        <v>180</v>
      </c>
      <c r="Z236" s="76" t="str">
        <f>数据源表!P202</f>
        <v>千克</v>
      </c>
      <c r="AA236" s="76">
        <f>数据源表!Q202</f>
        <v>16.8</v>
      </c>
      <c r="AB236" s="76">
        <f>数据源表!R202</f>
        <v>3024</v>
      </c>
      <c r="AC236" s="118">
        <f>数据源表!U202</f>
        <v>180</v>
      </c>
      <c r="AD236" s="118">
        <f>数据源表!T202</f>
        <v>180</v>
      </c>
      <c r="AE236" s="66" t="str">
        <f t="shared" si="50"/>
        <v xml:space="preserve">     指导价</v>
      </c>
      <c r="AF236" s="73" t="str">
        <f>数据源表!V202</f>
        <v>XOUT18030244</v>
      </c>
      <c r="AG236" s="119">
        <f>数据源表!W202</f>
        <v>43175</v>
      </c>
      <c r="AH236" s="73">
        <f>数据源表!X202</f>
        <v>0</v>
      </c>
      <c r="AI236" s="122"/>
      <c r="AJ236" s="124">
        <f>数据源表!Y202</f>
        <v>0.17</v>
      </c>
      <c r="AK236" s="53" t="e">
        <f>VLOOKUP(V236,#REF!,12,0)</f>
        <v>#REF!</v>
      </c>
    </row>
    <row r="237" spans="1:37" s="53" customFormat="1" ht="12" customHeight="1">
      <c r="A237" s="76" t="str">
        <f>数据源表!A203</f>
        <v>姜鹏</v>
      </c>
      <c r="B237" s="75">
        <f>数据源表!B203</f>
        <v>43178</v>
      </c>
      <c r="C237" s="76" t="str">
        <f>数据源表!C203</f>
        <v>a0681</v>
      </c>
      <c r="D237" s="76" t="str">
        <f>数据源表!D203</f>
        <v>日铭电脑配件（上海）有限公司</v>
      </c>
      <c r="E237" s="77">
        <f>数据源表!E203</f>
        <v>3024</v>
      </c>
      <c r="F237" s="76" t="str">
        <f>数据源表!F203</f>
        <v>02839614</v>
      </c>
      <c r="G237" s="78">
        <f>数据源表!G203</f>
        <v>43298</v>
      </c>
      <c r="H237" s="76">
        <f>数据源表!H203</f>
        <v>120</v>
      </c>
      <c r="I237" s="78" t="s">
        <v>6981</v>
      </c>
      <c r="J237" s="94">
        <f>数据源表!J203</f>
        <v>3024</v>
      </c>
      <c r="K237" s="94">
        <f t="shared" si="44"/>
        <v>2584.62</v>
      </c>
      <c r="L237" s="200">
        <v>293</v>
      </c>
      <c r="M237" s="96"/>
      <c r="N237" s="96" t="e">
        <f>VLOOKUP(C237,#REF!,5,0)</f>
        <v>#REF!</v>
      </c>
      <c r="O237" s="200">
        <f t="shared" si="48"/>
        <v>0</v>
      </c>
      <c r="P237" s="200">
        <f t="shared" si="52"/>
        <v>0</v>
      </c>
      <c r="Q237" s="76" t="e">
        <f>ROUND(VLOOKUP(V237,#REF!,7,0),2)</f>
        <v>#REF!</v>
      </c>
      <c r="R237" s="200"/>
      <c r="S237" s="203"/>
      <c r="T237" s="94"/>
      <c r="U237" s="94"/>
      <c r="V237" s="106" t="str">
        <f>数据源表!S203</f>
        <v>CSQ30</v>
      </c>
      <c r="W237" s="76" t="str">
        <f>数据源表!M203</f>
        <v>*其他化学制品*全合成铝加工液</v>
      </c>
      <c r="X237" s="76" t="str">
        <f>数据源表!N203</f>
        <v>SH-807RT</v>
      </c>
      <c r="Y237" s="76">
        <f>数据源表!O203</f>
        <v>180</v>
      </c>
      <c r="Z237" s="76" t="str">
        <f>数据源表!P203</f>
        <v>千克</v>
      </c>
      <c r="AA237" s="76">
        <f>数据源表!Q203</f>
        <v>16.8</v>
      </c>
      <c r="AB237" s="76">
        <f>数据源表!R203</f>
        <v>3024</v>
      </c>
      <c r="AC237" s="118">
        <f>数据源表!U203</f>
        <v>180</v>
      </c>
      <c r="AD237" s="118">
        <f>数据源表!T203</f>
        <v>180</v>
      </c>
      <c r="AE237" s="66" t="str">
        <f t="shared" si="50"/>
        <v xml:space="preserve">     指导价</v>
      </c>
      <c r="AF237" s="73" t="str">
        <f>数据源表!V203</f>
        <v>XOUT18030244</v>
      </c>
      <c r="AG237" s="119">
        <f>数据源表!W203</f>
        <v>43175</v>
      </c>
      <c r="AH237" s="73">
        <f>数据源表!X203</f>
        <v>0</v>
      </c>
      <c r="AI237" s="122"/>
      <c r="AJ237" s="124">
        <f>数据源表!Y203</f>
        <v>0.17</v>
      </c>
      <c r="AK237" s="53" t="e">
        <f>VLOOKUP(V237,#REF!,12,0)</f>
        <v>#REF!</v>
      </c>
    </row>
    <row r="238" spans="1:37" s="53" customFormat="1" ht="12" customHeight="1">
      <c r="A238" s="76" t="str">
        <f>数据源表!A204</f>
        <v>姜鹏</v>
      </c>
      <c r="B238" s="75">
        <f>数据源表!B204</f>
        <v>42997</v>
      </c>
      <c r="C238" s="76" t="str">
        <f>数据源表!C204</f>
        <v>a0777</v>
      </c>
      <c r="D238" s="76" t="str">
        <f>数据源表!D204</f>
        <v>上海治通汽车部件有限公司</v>
      </c>
      <c r="E238" s="77">
        <f>数据源表!E204</f>
        <v>10800</v>
      </c>
      <c r="F238" s="76" t="str">
        <f>数据源表!F204</f>
        <v>30158308</v>
      </c>
      <c r="G238" s="78">
        <f>数据源表!G204</f>
        <v>43087</v>
      </c>
      <c r="H238" s="76">
        <f>数据源表!H204</f>
        <v>90</v>
      </c>
      <c r="I238" s="78">
        <v>43276</v>
      </c>
      <c r="J238" s="94">
        <f>数据源表!J204</f>
        <v>10800</v>
      </c>
      <c r="K238" s="94">
        <f t="shared" si="44"/>
        <v>9230.77</v>
      </c>
      <c r="L238" s="95">
        <f t="shared" si="51"/>
        <v>279</v>
      </c>
      <c r="M238" s="96"/>
      <c r="N238" s="96" t="e">
        <f>VLOOKUP(C238,#REF!,5,0)</f>
        <v>#REF!</v>
      </c>
      <c r="O238" s="76">
        <f t="shared" si="48"/>
        <v>0</v>
      </c>
      <c r="P238" s="76">
        <f t="shared" si="52"/>
        <v>0</v>
      </c>
      <c r="Q238" s="76" t="e">
        <f>ROUND(VLOOKUP(V238,#REF!,7,0),2)</f>
        <v>#REF!</v>
      </c>
      <c r="R238" s="76" t="e">
        <f t="shared" si="49"/>
        <v>#REF!</v>
      </c>
      <c r="S238" s="94" t="e">
        <f>ROUND(IF(F238="未税",J238-M238-R238,J238/1.17-M238-R238),2)</f>
        <v>#REF!</v>
      </c>
      <c r="T238" s="94"/>
      <c r="U238" s="94"/>
      <c r="V238" s="106" t="str">
        <f>数据源表!S204</f>
        <v>CYT11</v>
      </c>
      <c r="W238" s="76" t="str">
        <f>数据源表!M204</f>
        <v>机床导轨油</v>
      </c>
      <c r="X238" s="76" t="str">
        <f>数据源表!N204</f>
        <v>68#</v>
      </c>
      <c r="Y238" s="76">
        <f>数据源表!O204</f>
        <v>4</v>
      </c>
      <c r="Z238" s="76" t="str">
        <f>数据源表!P204</f>
        <v>桶</v>
      </c>
      <c r="AA238" s="76">
        <f>数据源表!Q204</f>
        <v>2700</v>
      </c>
      <c r="AB238" s="76">
        <f>数据源表!R204</f>
        <v>10800</v>
      </c>
      <c r="AC238" s="118">
        <f>数据源表!U204</f>
        <v>680</v>
      </c>
      <c r="AD238" s="118">
        <f>数据源表!T204</f>
        <v>170</v>
      </c>
      <c r="AE238" s="66" t="str">
        <f t="shared" si="50"/>
        <v xml:space="preserve">     指导价</v>
      </c>
      <c r="AF238" s="73" t="str">
        <f>数据源表!V204</f>
        <v>XOUT17090420</v>
      </c>
      <c r="AG238" s="119">
        <f>数据源表!W204</f>
        <v>42998</v>
      </c>
      <c r="AH238" s="73">
        <f>数据源表!X204</f>
        <v>0</v>
      </c>
      <c r="AI238" s="122"/>
      <c r="AJ238" s="124">
        <f>数据源表!Y204</f>
        <v>0.17</v>
      </c>
      <c r="AK238" s="53" t="e">
        <f>VLOOKUP(V238,#REF!,12,0)</f>
        <v>#REF!</v>
      </c>
    </row>
    <row r="239" spans="1:37" s="53" customFormat="1" ht="12" customHeight="1">
      <c r="A239" s="76" t="str">
        <f>数据源表!A205</f>
        <v>姜鹏</v>
      </c>
      <c r="B239" s="75">
        <f>数据源表!B205</f>
        <v>42997</v>
      </c>
      <c r="C239" s="76" t="str">
        <f>数据源表!C205</f>
        <v>a0777</v>
      </c>
      <c r="D239" s="76" t="str">
        <f>数据源表!D205</f>
        <v>上海治通汽车部件有限公司</v>
      </c>
      <c r="E239" s="77">
        <f>数据源表!E205</f>
        <v>8100</v>
      </c>
      <c r="F239" s="76" t="str">
        <f>数据源表!F205</f>
        <v>30158308</v>
      </c>
      <c r="G239" s="78">
        <f>数据源表!G205</f>
        <v>43087</v>
      </c>
      <c r="H239" s="76">
        <f>数据源表!H205</f>
        <v>90</v>
      </c>
      <c r="I239" s="78">
        <v>43277</v>
      </c>
      <c r="J239" s="94">
        <f>数据源表!J205</f>
        <v>8100</v>
      </c>
      <c r="K239" s="94">
        <f t="shared" si="44"/>
        <v>6923.08</v>
      </c>
      <c r="L239" s="95">
        <f t="shared" si="51"/>
        <v>280</v>
      </c>
      <c r="M239" s="96"/>
      <c r="N239" s="96" t="e">
        <f>VLOOKUP(C239,#REF!,5,0)</f>
        <v>#REF!</v>
      </c>
      <c r="O239" s="76">
        <f t="shared" si="48"/>
        <v>0</v>
      </c>
      <c r="P239" s="76">
        <f t="shared" si="52"/>
        <v>0</v>
      </c>
      <c r="Q239" s="76" t="e">
        <f>ROUND(VLOOKUP(V239,#REF!,7,0),2)</f>
        <v>#REF!</v>
      </c>
      <c r="R239" s="76" t="e">
        <f t="shared" si="49"/>
        <v>#REF!</v>
      </c>
      <c r="S239" s="94" t="e">
        <f>ROUND(IF(F239="未税",J239-M239-R239,J239/(1+AJ239)-M239-R239),2)</f>
        <v>#REF!</v>
      </c>
      <c r="T239" s="94"/>
      <c r="U239" s="94"/>
      <c r="V239" s="106" t="str">
        <f>数据源表!S205</f>
        <v>CYT09</v>
      </c>
      <c r="W239" s="76" t="str">
        <f>数据源表!M205</f>
        <v>抗磨液压油</v>
      </c>
      <c r="X239" s="76" t="str">
        <f>数据源表!N205</f>
        <v>32#</v>
      </c>
      <c r="Y239" s="76">
        <f>数据源表!O205</f>
        <v>3</v>
      </c>
      <c r="Z239" s="76" t="str">
        <f>数据源表!P205</f>
        <v>桶</v>
      </c>
      <c r="AA239" s="76">
        <f>数据源表!Q205</f>
        <v>2700</v>
      </c>
      <c r="AB239" s="76">
        <f>数据源表!R205</f>
        <v>8100</v>
      </c>
      <c r="AC239" s="118">
        <f>数据源表!U205</f>
        <v>510</v>
      </c>
      <c r="AD239" s="118">
        <f>数据源表!T205</f>
        <v>170</v>
      </c>
      <c r="AE239" s="66" t="str">
        <f t="shared" si="50"/>
        <v xml:space="preserve">     指导价</v>
      </c>
      <c r="AF239" s="73" t="str">
        <f>数据源表!V205</f>
        <v>XOUT17090420</v>
      </c>
      <c r="AG239" s="119">
        <f>数据源表!W205</f>
        <v>42998</v>
      </c>
      <c r="AH239" s="73">
        <f>数据源表!X205</f>
        <v>0</v>
      </c>
      <c r="AI239" s="122"/>
      <c r="AJ239" s="124">
        <f>数据源表!Y205</f>
        <v>0.17</v>
      </c>
      <c r="AK239" s="53" t="e">
        <f>VLOOKUP(V239,#REF!,12,0)</f>
        <v>#REF!</v>
      </c>
    </row>
    <row r="240" spans="1:37" s="53" customFormat="1" ht="12" customHeight="1">
      <c r="A240" s="76" t="str">
        <f>数据源表!A206</f>
        <v>姜鹏</v>
      </c>
      <c r="B240" s="75">
        <f>数据源表!B206</f>
        <v>42997</v>
      </c>
      <c r="C240" s="76" t="str">
        <f>数据源表!C206</f>
        <v>a0777</v>
      </c>
      <c r="D240" s="76" t="str">
        <f>数据源表!D206</f>
        <v>上海治通汽车部件有限公司</v>
      </c>
      <c r="E240" s="77">
        <f>数据源表!E206</f>
        <v>32000</v>
      </c>
      <c r="F240" s="76" t="str">
        <f>数据源表!F206</f>
        <v>30158308</v>
      </c>
      <c r="G240" s="78">
        <f>数据源表!G206</f>
        <v>43087</v>
      </c>
      <c r="H240" s="76">
        <f>数据源表!H206</f>
        <v>90</v>
      </c>
      <c r="I240" s="78">
        <v>43271</v>
      </c>
      <c r="J240" s="94">
        <f>数据源表!J206</f>
        <v>32000</v>
      </c>
      <c r="K240" s="94">
        <f t="shared" si="44"/>
        <v>27350.43</v>
      </c>
      <c r="L240" s="95">
        <f t="shared" si="51"/>
        <v>274</v>
      </c>
      <c r="M240" s="96"/>
      <c r="N240" s="96" t="e">
        <f>VLOOKUP(C240,#REF!,5,0)</f>
        <v>#REF!</v>
      </c>
      <c r="O240" s="76">
        <f t="shared" si="48"/>
        <v>0</v>
      </c>
      <c r="P240" s="76">
        <f t="shared" si="52"/>
        <v>0</v>
      </c>
      <c r="Q240" s="76" t="e">
        <f>ROUND(VLOOKUP(V240,#REF!,7,0),2)</f>
        <v>#REF!</v>
      </c>
      <c r="R240" s="76" t="e">
        <f t="shared" si="49"/>
        <v>#REF!</v>
      </c>
      <c r="S240" s="94" t="e">
        <f>ROUND(IF(F240="未税",J240-M240-R240,J240/1.17-M240-R240),2)</f>
        <v>#REF!</v>
      </c>
      <c r="T240" s="94"/>
      <c r="U240" s="94"/>
      <c r="V240" s="106" t="str">
        <f>数据源表!S206</f>
        <v>CSQ32</v>
      </c>
      <c r="W240" s="76" t="str">
        <f>数据源表!M206</f>
        <v>全合成切削液</v>
      </c>
      <c r="X240" s="76" t="str">
        <f>数据源表!N206</f>
        <v>SH-801HL-A</v>
      </c>
      <c r="Y240" s="76">
        <f>数据源表!O206</f>
        <v>10</v>
      </c>
      <c r="Z240" s="76" t="str">
        <f>数据源表!P206</f>
        <v>桶</v>
      </c>
      <c r="AA240" s="76">
        <f>数据源表!Q206</f>
        <v>3200</v>
      </c>
      <c r="AB240" s="76">
        <f>数据源表!R206</f>
        <v>32000</v>
      </c>
      <c r="AC240" s="118">
        <f>数据源表!U206</f>
        <v>1800</v>
      </c>
      <c r="AD240" s="118">
        <f>数据源表!T206</f>
        <v>180</v>
      </c>
      <c r="AE240" s="66" t="str">
        <f t="shared" si="50"/>
        <v xml:space="preserve">     指导价</v>
      </c>
      <c r="AF240" s="73" t="str">
        <f>数据源表!V206</f>
        <v>XOUT17090420</v>
      </c>
      <c r="AG240" s="119">
        <f>数据源表!W206</f>
        <v>42998</v>
      </c>
      <c r="AH240" s="73">
        <f>数据源表!X206</f>
        <v>0</v>
      </c>
      <c r="AI240" s="122"/>
      <c r="AJ240" s="124">
        <f>数据源表!Y206</f>
        <v>0.17</v>
      </c>
      <c r="AK240" s="53" t="e">
        <f>VLOOKUP(V240,#REF!,12,0)</f>
        <v>#REF!</v>
      </c>
    </row>
    <row r="241" spans="1:37" s="53" customFormat="1" ht="12" customHeight="1">
      <c r="A241" s="76" t="str">
        <f>数据源表!A207</f>
        <v>姜鹏</v>
      </c>
      <c r="B241" s="75">
        <f>数据源表!B207</f>
        <v>43179</v>
      </c>
      <c r="C241" s="76" t="str">
        <f>数据源表!C207</f>
        <v>a0848</v>
      </c>
      <c r="D241" s="76" t="str">
        <f>数据源表!D207</f>
        <v>上海顺唯精密机电有限公司</v>
      </c>
      <c r="E241" s="77">
        <f>数据源表!E207</f>
        <v>700</v>
      </c>
      <c r="F241" s="76" t="str">
        <f>数据源表!F207</f>
        <v>02839635</v>
      </c>
      <c r="G241" s="78">
        <f>数据源表!G207</f>
        <v>43269</v>
      </c>
      <c r="H241" s="76">
        <f>数据源表!H207</f>
        <v>90</v>
      </c>
      <c r="I241" s="78">
        <v>43257</v>
      </c>
      <c r="J241" s="94">
        <f>数据源表!J207</f>
        <v>700</v>
      </c>
      <c r="K241" s="94">
        <f t="shared" si="44"/>
        <v>598.29</v>
      </c>
      <c r="L241" s="95">
        <f t="shared" si="51"/>
        <v>78</v>
      </c>
      <c r="M241" s="96"/>
      <c r="N241" s="96" t="e">
        <f>VLOOKUP(C241,#REF!,5,0)</f>
        <v>#REF!</v>
      </c>
      <c r="O241" s="76">
        <f t="shared" si="48"/>
        <v>0.04</v>
      </c>
      <c r="P241" s="76">
        <f t="shared" si="52"/>
        <v>23.93</v>
      </c>
      <c r="Q241" s="76" t="e">
        <f>ROUND(VLOOKUP(V241,#REF!,7,0),2)</f>
        <v>#REF!</v>
      </c>
      <c r="R241" s="76" t="e">
        <f t="shared" si="49"/>
        <v>#REF!</v>
      </c>
      <c r="S241" s="94" t="e">
        <f>ROUND(IF(F241="未税",J241-M241-R241,J241/(1+AJ241)-M241-R241),2)</f>
        <v>#REF!</v>
      </c>
      <c r="T241" s="94"/>
      <c r="U241" s="94"/>
      <c r="V241" s="106" t="str">
        <f>数据源表!S207</f>
        <v>CYF06</v>
      </c>
      <c r="W241" s="76" t="str">
        <f>数据源表!M207</f>
        <v>*专项化学用品*矿物防锈油</v>
      </c>
      <c r="X241" s="76" t="str">
        <f>数据源表!N207</f>
        <v>X-3630</v>
      </c>
      <c r="Y241" s="76">
        <f>数据源表!O207</f>
        <v>2</v>
      </c>
      <c r="Z241" s="76" t="str">
        <f>数据源表!P207</f>
        <v>桶</v>
      </c>
      <c r="AA241" s="76">
        <f>数据源表!Q207</f>
        <v>350</v>
      </c>
      <c r="AB241" s="76">
        <f>数据源表!R207</f>
        <v>700</v>
      </c>
      <c r="AC241" s="118">
        <f>数据源表!U207</f>
        <v>34</v>
      </c>
      <c r="AD241" s="118">
        <f>数据源表!T207</f>
        <v>17</v>
      </c>
      <c r="AE241" s="66" t="str">
        <f t="shared" si="50"/>
        <v>指导价+Y4*30</v>
      </c>
      <c r="AF241" s="73" t="str">
        <f>数据源表!V207</f>
        <v>XOUT18030310</v>
      </c>
      <c r="AG241" s="119">
        <f>数据源表!W207</f>
        <v>43180</v>
      </c>
      <c r="AH241" s="73">
        <f>数据源表!X207</f>
        <v>0</v>
      </c>
      <c r="AI241" s="122"/>
      <c r="AJ241" s="124">
        <f>数据源表!Y207</f>
        <v>0.17</v>
      </c>
      <c r="AK241" s="53" t="e">
        <f>VLOOKUP(V241,#REF!,12,0)</f>
        <v>#REF!</v>
      </c>
    </row>
    <row r="242" spans="1:37" s="53" customFormat="1" ht="12" customHeight="1">
      <c r="A242" s="76" t="str">
        <f>数据源表!A208</f>
        <v>姜鹏</v>
      </c>
      <c r="B242" s="75">
        <f>数据源表!B208</f>
        <v>43228</v>
      </c>
      <c r="C242" s="76" t="str">
        <f>数据源表!C208</f>
        <v>a0848</v>
      </c>
      <c r="D242" s="76" t="str">
        <f>数据源表!D208</f>
        <v>上海顺唯精密机电有限公司</v>
      </c>
      <c r="E242" s="77">
        <f>数据源表!E208</f>
        <v>700</v>
      </c>
      <c r="F242" s="76" t="str">
        <f>数据源表!F208</f>
        <v>27754395</v>
      </c>
      <c r="G242" s="78">
        <f>数据源表!G208</f>
        <v>43318</v>
      </c>
      <c r="H242" s="76">
        <f>数据源表!H208</f>
        <v>90</v>
      </c>
      <c r="I242" s="78">
        <v>43270</v>
      </c>
      <c r="J242" s="94">
        <f>数据源表!J208</f>
        <v>700</v>
      </c>
      <c r="K242" s="94">
        <f t="shared" si="44"/>
        <v>603.45000000000005</v>
      </c>
      <c r="L242" s="95">
        <f t="shared" si="51"/>
        <v>42</v>
      </c>
      <c r="M242" s="96"/>
      <c r="N242" s="96" t="e">
        <f>VLOOKUP(C242,#REF!,5,0)</f>
        <v>#REF!</v>
      </c>
      <c r="O242" s="76">
        <f t="shared" si="48"/>
        <v>0.05</v>
      </c>
      <c r="P242" s="76">
        <f t="shared" si="52"/>
        <v>30.17</v>
      </c>
      <c r="Q242" s="76" t="e">
        <f>ROUND(VLOOKUP(V242,#REF!,7,0),2)</f>
        <v>#REF!</v>
      </c>
      <c r="R242" s="76" t="e">
        <f t="shared" si="49"/>
        <v>#REF!</v>
      </c>
      <c r="S242" s="94" t="e">
        <f>ROUND(IF(F242="未税",J242-M242-R242,J242/(1+AJ242)-M242-R242),2)</f>
        <v>#REF!</v>
      </c>
      <c r="T242" s="94"/>
      <c r="U242" s="94"/>
      <c r="V242" s="106" t="str">
        <f>数据源表!S208</f>
        <v>CYT11</v>
      </c>
      <c r="W242" s="76" t="str">
        <f>数据源表!M208</f>
        <v>*润滑油*机床导轨油</v>
      </c>
      <c r="X242" s="76" t="str">
        <f>数据源表!N208</f>
        <v>68#</v>
      </c>
      <c r="Y242" s="76">
        <f>数据源表!O208</f>
        <v>3.4000000000000002E-2</v>
      </c>
      <c r="Z242" s="76" t="str">
        <f>数据源表!P208</f>
        <v>吨</v>
      </c>
      <c r="AA242" s="76">
        <f>数据源表!Q208</f>
        <v>20588.2352941176</v>
      </c>
      <c r="AB242" s="76">
        <f>数据源表!R208</f>
        <v>700</v>
      </c>
      <c r="AC242" s="118">
        <f>数据源表!U208</f>
        <v>34</v>
      </c>
      <c r="AD242" s="118">
        <f>数据源表!T208</f>
        <v>17</v>
      </c>
      <c r="AE242" s="66" t="str">
        <f t="shared" si="50"/>
        <v>指导价+Y4*30</v>
      </c>
      <c r="AF242" s="73" t="str">
        <f>数据源表!V208</f>
        <v>XOUT18050098</v>
      </c>
      <c r="AG242" s="119">
        <f>数据源表!W208</f>
        <v>43227</v>
      </c>
      <c r="AH242" s="73">
        <f>数据源表!X208</f>
        <v>0</v>
      </c>
      <c r="AI242" s="122"/>
      <c r="AJ242" s="124">
        <f>数据源表!Y208</f>
        <v>0.159996685723755</v>
      </c>
      <c r="AK242" s="53" t="e">
        <f>VLOOKUP(V242,#REF!,12,0)</f>
        <v>#REF!</v>
      </c>
    </row>
    <row r="243" spans="1:37" s="53" customFormat="1" ht="12" customHeight="1">
      <c r="A243" s="76" t="str">
        <f>数据源表!A209</f>
        <v>姜鹏</v>
      </c>
      <c r="B243" s="75">
        <f>数据源表!B209</f>
        <v>43228</v>
      </c>
      <c r="C243" s="76" t="str">
        <f>数据源表!C209</f>
        <v>a0848</v>
      </c>
      <c r="D243" s="76" t="str">
        <f>数据源表!D209</f>
        <v>上海顺唯精密机电有限公司</v>
      </c>
      <c r="E243" s="77">
        <f>数据源表!E209</f>
        <v>700</v>
      </c>
      <c r="F243" s="76" t="str">
        <f>数据源表!F209</f>
        <v>27754396</v>
      </c>
      <c r="G243" s="78">
        <f>数据源表!G209</f>
        <v>43318</v>
      </c>
      <c r="H243" s="76">
        <f>数据源表!H209</f>
        <v>90</v>
      </c>
      <c r="I243" s="78">
        <v>43266</v>
      </c>
      <c r="J243" s="94">
        <f>数据源表!J209</f>
        <v>700</v>
      </c>
      <c r="K243" s="94">
        <f t="shared" si="44"/>
        <v>603.45000000000005</v>
      </c>
      <c r="L243" s="95">
        <f t="shared" si="51"/>
        <v>38</v>
      </c>
      <c r="M243" s="96"/>
      <c r="N243" s="96" t="e">
        <f>VLOOKUP(C243,#REF!,5,0)</f>
        <v>#REF!</v>
      </c>
      <c r="O243" s="76">
        <v>0.01</v>
      </c>
      <c r="P243" s="76">
        <f t="shared" si="52"/>
        <v>6.03</v>
      </c>
      <c r="Q243" s="76" t="e">
        <f>ROUND(VLOOKUP(V243,#REF!,7,0),2)</f>
        <v>#REF!</v>
      </c>
      <c r="R243" s="76"/>
      <c r="S243" s="94"/>
      <c r="T243" s="94"/>
      <c r="U243" s="94"/>
      <c r="V243" s="106" t="str">
        <f>数据源表!S209</f>
        <v>CYF06</v>
      </c>
      <c r="W243" s="76" t="str">
        <f>数据源表!M209</f>
        <v>*专项化学用品*矿物防锈剂</v>
      </c>
      <c r="X243" s="76" t="str">
        <f>数据源表!N209</f>
        <v>X-3630</v>
      </c>
      <c r="Y243" s="76">
        <f>数据源表!O209</f>
        <v>2</v>
      </c>
      <c r="Z243" s="76" t="str">
        <f>数据源表!P209</f>
        <v>桶</v>
      </c>
      <c r="AA243" s="76">
        <f>数据源表!Q209</f>
        <v>350</v>
      </c>
      <c r="AB243" s="76">
        <f>数据源表!R209</f>
        <v>700</v>
      </c>
      <c r="AC243" s="118">
        <f>数据源表!U209</f>
        <v>34</v>
      </c>
      <c r="AD243" s="118">
        <f>数据源表!T209</f>
        <v>17</v>
      </c>
      <c r="AE243" s="66" t="str">
        <f t="shared" si="50"/>
        <v>指导价+Y4*30</v>
      </c>
      <c r="AF243" s="73" t="str">
        <f>数据源表!V209</f>
        <v>XOUT18050098</v>
      </c>
      <c r="AG243" s="119">
        <f>数据源表!W209</f>
        <v>43227</v>
      </c>
      <c r="AH243" s="73">
        <f>数据源表!X209</f>
        <v>0</v>
      </c>
      <c r="AI243" s="122"/>
      <c r="AJ243" s="124">
        <f>数据源表!Y209</f>
        <v>0.159996685723755</v>
      </c>
      <c r="AK243" s="53" t="e">
        <f>VLOOKUP(V243,#REF!,12,0)</f>
        <v>#REF!</v>
      </c>
    </row>
    <row r="244" spans="1:37" s="53" customFormat="1" ht="12" customHeight="1">
      <c r="A244" s="76" t="str">
        <f>数据源表!A210</f>
        <v>姜鹏</v>
      </c>
      <c r="B244" s="75">
        <f>数据源表!B210</f>
        <v>43298</v>
      </c>
      <c r="C244" s="76" t="str">
        <f>数据源表!C210</f>
        <v>a0902</v>
      </c>
      <c r="D244" s="76" t="str">
        <f>数据源表!D210</f>
        <v>上海权豪不锈钢有限公司</v>
      </c>
      <c r="E244" s="77">
        <f>数据源表!E210</f>
        <v>4500</v>
      </c>
      <c r="F244" s="76" t="str">
        <f>数据源表!F210</f>
        <v>18107086</v>
      </c>
      <c r="G244" s="78">
        <f>数据源表!G210</f>
        <v>43298</v>
      </c>
      <c r="H244" s="76" t="str">
        <f>数据源表!H210</f>
        <v>开票现金</v>
      </c>
      <c r="I244" s="78">
        <v>43266</v>
      </c>
      <c r="J244" s="94">
        <f>数据源表!J210</f>
        <v>4500</v>
      </c>
      <c r="K244" s="94">
        <f t="shared" si="44"/>
        <v>3879.31</v>
      </c>
      <c r="L244" s="95">
        <f t="shared" si="51"/>
        <v>-32</v>
      </c>
      <c r="M244" s="96"/>
      <c r="N244" s="96" t="e">
        <f>VLOOKUP(C244,#REF!,5,0)</f>
        <v>#REF!</v>
      </c>
      <c r="O244" s="76">
        <v>0.01</v>
      </c>
      <c r="P244" s="76">
        <f t="shared" si="52"/>
        <v>38.79</v>
      </c>
      <c r="Q244" s="76" t="e">
        <f>ROUND(VLOOKUP(V244,#REF!,7,0),2)</f>
        <v>#REF!</v>
      </c>
      <c r="R244" s="76"/>
      <c r="S244" s="94"/>
      <c r="T244" s="94"/>
      <c r="U244" s="94"/>
      <c r="V244" s="106" t="str">
        <f>数据源表!S210</f>
        <v>CSQ07</v>
      </c>
      <c r="W244" s="76" t="str">
        <f>数据源表!M210</f>
        <v>*专项化学用品*不锈钢研磨液</v>
      </c>
      <c r="X244" s="76" t="str">
        <f>数据源表!N210</f>
        <v>SH-801AX</v>
      </c>
      <c r="Y244" s="76">
        <f>数据源表!O210</f>
        <v>1</v>
      </c>
      <c r="Z244" s="76" t="str">
        <f>数据源表!P210</f>
        <v>桶</v>
      </c>
      <c r="AA244" s="76">
        <f>数据源表!Q210</f>
        <v>4500</v>
      </c>
      <c r="AB244" s="76">
        <f>数据源表!R210</f>
        <v>4500</v>
      </c>
      <c r="AC244" s="118">
        <f>数据源表!U210</f>
        <v>180</v>
      </c>
      <c r="AD244" s="118">
        <f>数据源表!T210</f>
        <v>180</v>
      </c>
      <c r="AE244" s="66" t="str">
        <f t="shared" si="50"/>
        <v xml:space="preserve">     指导价</v>
      </c>
      <c r="AF244" s="73" t="str">
        <f>数据源表!V210</f>
        <v>XOUT18070367</v>
      </c>
      <c r="AG244" s="119">
        <f>数据源表!W210</f>
        <v>43299</v>
      </c>
      <c r="AH244" s="73">
        <f>数据源表!X210</f>
        <v>0</v>
      </c>
      <c r="AI244" s="122"/>
      <c r="AJ244" s="124">
        <f>数据源表!Y210</f>
        <v>0.16000010311112001</v>
      </c>
      <c r="AK244" s="53" t="e">
        <f>VLOOKUP(V244,#REF!,12,0)</f>
        <v>#REF!</v>
      </c>
    </row>
    <row r="245" spans="1:37" s="53" customFormat="1" ht="12" customHeight="1">
      <c r="A245" s="76" t="str">
        <f>数据源表!A211</f>
        <v>姜鹏</v>
      </c>
      <c r="B245" s="75">
        <f>数据源表!B211</f>
        <v>43061</v>
      </c>
      <c r="C245" s="76" t="str">
        <f>数据源表!C211</f>
        <v>a1019</v>
      </c>
      <c r="D245" s="76" t="str">
        <f>数据源表!D211</f>
        <v>新昌县双宇汽车空调配件有限公司</v>
      </c>
      <c r="E245" s="77">
        <f>数据源表!E211</f>
        <v>16000</v>
      </c>
      <c r="F245" s="76" t="str">
        <f>数据源表!F211</f>
        <v>26629488</v>
      </c>
      <c r="G245" s="78">
        <f>数据源表!G211</f>
        <v>43151</v>
      </c>
      <c r="H245" s="76">
        <f>数据源表!H211</f>
        <v>90</v>
      </c>
      <c r="I245" s="78">
        <v>43266</v>
      </c>
      <c r="J245" s="94">
        <f>数据源表!J211</f>
        <v>15400</v>
      </c>
      <c r="K245" s="94">
        <f t="shared" si="44"/>
        <v>13162.39</v>
      </c>
      <c r="L245" s="95">
        <f t="shared" si="51"/>
        <v>205</v>
      </c>
      <c r="M245" s="96"/>
      <c r="N245" s="96" t="e">
        <f>VLOOKUP(C245,#REF!,5,0)</f>
        <v>#REF!</v>
      </c>
      <c r="O245" s="76">
        <v>0.01</v>
      </c>
      <c r="P245" s="76">
        <f t="shared" si="52"/>
        <v>131.62</v>
      </c>
      <c r="Q245" s="76" t="e">
        <f>ROUND(VLOOKUP(V245,#REF!,7,0),2)</f>
        <v>#REF!</v>
      </c>
      <c r="R245" s="76"/>
      <c r="S245" s="94"/>
      <c r="T245" s="94"/>
      <c r="U245" s="94"/>
      <c r="V245" s="106" t="str">
        <f>数据源表!S211</f>
        <v>CSR24</v>
      </c>
      <c r="W245" s="76" t="str">
        <f>数据源表!M211</f>
        <v>铝合金加工液</v>
      </c>
      <c r="X245" s="76" t="str">
        <f>数据源表!N211</f>
        <v>ZM-3080</v>
      </c>
      <c r="Y245" s="76">
        <f>数据源表!O211</f>
        <v>4.8125</v>
      </c>
      <c r="Z245" s="76" t="str">
        <f>数据源表!P211</f>
        <v>桶</v>
      </c>
      <c r="AA245" s="76">
        <f>数据源表!Q211</f>
        <v>3200</v>
      </c>
      <c r="AB245" s="76">
        <f>数据源表!R211</f>
        <v>16000</v>
      </c>
      <c r="AC245" s="118">
        <f>数据源表!U211</f>
        <v>818.125</v>
      </c>
      <c r="AD245" s="118">
        <f>数据源表!T211</f>
        <v>170</v>
      </c>
      <c r="AE245" s="66" t="str">
        <f t="shared" si="50"/>
        <v xml:space="preserve">     指导价</v>
      </c>
      <c r="AF245" s="73" t="str">
        <f>数据源表!V211</f>
        <v>XOUT17110473</v>
      </c>
      <c r="AG245" s="119">
        <f>数据源表!W211</f>
        <v>43062</v>
      </c>
      <c r="AH245" s="73" t="str">
        <f>数据源表!X211</f>
        <v>拆分付款</v>
      </c>
      <c r="AI245" s="122"/>
      <c r="AJ245" s="124">
        <f>数据源表!Y211</f>
        <v>0.17</v>
      </c>
      <c r="AK245" s="53" t="e">
        <f>VLOOKUP(V245,#REF!,12,0)</f>
        <v>#REF!</v>
      </c>
    </row>
    <row r="246" spans="1:37" s="53" customFormat="1" ht="12" customHeight="1">
      <c r="A246" s="76" t="str">
        <f>数据源表!A212</f>
        <v>姜鹏</v>
      </c>
      <c r="B246" s="75">
        <f>数据源表!B212</f>
        <v>43156</v>
      </c>
      <c r="C246" s="76" t="str">
        <f>数据源表!C212</f>
        <v>a1019</v>
      </c>
      <c r="D246" s="76" t="str">
        <f>数据源表!D212</f>
        <v>新昌县双宇汽车空调配件有限公司</v>
      </c>
      <c r="E246" s="77">
        <f>数据源表!E212</f>
        <v>16000</v>
      </c>
      <c r="F246" s="76" t="str">
        <f>数据源表!F212</f>
        <v>02839310</v>
      </c>
      <c r="G246" s="78">
        <f>数据源表!G212</f>
        <v>43246</v>
      </c>
      <c r="H246" s="76">
        <f>数据源表!H212</f>
        <v>90</v>
      </c>
      <c r="I246" s="78">
        <v>43279</v>
      </c>
      <c r="J246" s="94">
        <f>数据源表!J212</f>
        <v>14600</v>
      </c>
      <c r="K246" s="94">
        <f t="shared" si="44"/>
        <v>12478.63</v>
      </c>
      <c r="L246" s="95">
        <f t="shared" si="51"/>
        <v>123</v>
      </c>
      <c r="M246" s="96"/>
      <c r="N246" s="96" t="e">
        <f>VLOOKUP(C246,#REF!,5,0)</f>
        <v>#REF!</v>
      </c>
      <c r="O246" s="76">
        <f t="shared" si="48"/>
        <v>0.02</v>
      </c>
      <c r="P246" s="76">
        <f t="shared" si="52"/>
        <v>249.57</v>
      </c>
      <c r="Q246" s="76" t="e">
        <f>ROUND(VLOOKUP(V246,#REF!,7,0),2)</f>
        <v>#REF!</v>
      </c>
      <c r="R246" s="76" t="e">
        <f t="shared" si="49"/>
        <v>#REF!</v>
      </c>
      <c r="S246" s="94" t="e">
        <f>ROUND(IF(F246="未税",J246-M246-R246,J246/1.17-M246-R246),2)</f>
        <v>#REF!</v>
      </c>
      <c r="T246" s="94"/>
      <c r="U246" s="94"/>
      <c r="V246" s="106" t="str">
        <f>数据源表!S212</f>
        <v>CSR24</v>
      </c>
      <c r="W246" s="76" t="str">
        <f>数据源表!M212</f>
        <v>*石油制品*铝合金加工液</v>
      </c>
      <c r="X246" s="76" t="str">
        <f>数据源表!N212</f>
        <v>ZM-3080</v>
      </c>
      <c r="Y246" s="76">
        <f>数据源表!O212</f>
        <v>4.5625</v>
      </c>
      <c r="Z246" s="76" t="str">
        <f>数据源表!P212</f>
        <v>桶</v>
      </c>
      <c r="AA246" s="76">
        <f>数据源表!Q212</f>
        <v>3200</v>
      </c>
      <c r="AB246" s="76">
        <f>数据源表!R212</f>
        <v>16000</v>
      </c>
      <c r="AC246" s="118">
        <f>数据源表!U212</f>
        <v>775.625</v>
      </c>
      <c r="AD246" s="118">
        <f>数据源表!T212</f>
        <v>170</v>
      </c>
      <c r="AE246" s="66" t="str">
        <f t="shared" si="50"/>
        <v xml:space="preserve">     指导价</v>
      </c>
      <c r="AF246" s="73" t="str">
        <f>数据源表!V212</f>
        <v>XOUT18020138</v>
      </c>
      <c r="AG246" s="119">
        <f>数据源表!W212</f>
        <v>43156</v>
      </c>
      <c r="AH246" s="73" t="str">
        <f>数据源表!X212</f>
        <v>拆分付款</v>
      </c>
      <c r="AI246" s="122"/>
      <c r="AJ246" s="124">
        <f>数据源表!Y212</f>
        <v>0.17</v>
      </c>
      <c r="AK246" s="53" t="e">
        <f>VLOOKUP(V246,#REF!,12,0)</f>
        <v>#REF!</v>
      </c>
    </row>
    <row r="247" spans="1:37" s="53" customFormat="1" ht="12" customHeight="1">
      <c r="A247" s="76" t="str">
        <f>数据源表!A213</f>
        <v>姜鹏</v>
      </c>
      <c r="B247" s="75">
        <f>数据源表!B213</f>
        <v>43095</v>
      </c>
      <c r="C247" s="76" t="str">
        <f>数据源表!C213</f>
        <v>a1178</v>
      </c>
      <c r="D247" s="76" t="str">
        <f>数据源表!D213</f>
        <v>上海金保莱新材料科技有限公司</v>
      </c>
      <c r="E247" s="77">
        <f>数据源表!E213</f>
        <v>27200</v>
      </c>
      <c r="F247" s="76" t="str">
        <f>数据源表!F213</f>
        <v>09926884</v>
      </c>
      <c r="G247" s="78">
        <f>数据源表!G213</f>
        <v>43185</v>
      </c>
      <c r="H247" s="76">
        <f>数据源表!H213</f>
        <v>90</v>
      </c>
      <c r="I247" s="78">
        <v>43279</v>
      </c>
      <c r="J247" s="94">
        <f>数据源表!J213</f>
        <v>7200</v>
      </c>
      <c r="K247" s="94">
        <f t="shared" si="44"/>
        <v>6153.85</v>
      </c>
      <c r="L247" s="95">
        <f t="shared" si="51"/>
        <v>184</v>
      </c>
      <c r="M247" s="96"/>
      <c r="N247" s="96" t="e">
        <f>VLOOKUP(C247,#REF!,5,0)</f>
        <v>#REF!</v>
      </c>
      <c r="O247" s="76">
        <f t="shared" si="48"/>
        <v>0</v>
      </c>
      <c r="P247" s="76">
        <f t="shared" si="52"/>
        <v>0</v>
      </c>
      <c r="Q247" s="76" t="e">
        <f>ROUND(VLOOKUP(V247,#REF!,7,0),2)</f>
        <v>#REF!</v>
      </c>
      <c r="R247" s="76" t="e">
        <f t="shared" si="49"/>
        <v>#REF!</v>
      </c>
      <c r="S247" s="94" t="e">
        <f>ROUND(IF(F247="未税",J247-M247-R247,J247/1.17-M247-R247),2)</f>
        <v>#REF!</v>
      </c>
      <c r="T247" s="94"/>
      <c r="U247" s="94"/>
      <c r="V247" s="106" t="str">
        <f>数据源表!S213</f>
        <v>CYZ07</v>
      </c>
      <c r="W247" s="76" t="str">
        <f>数据源表!M213</f>
        <v>不锈钢专用冷轧油</v>
      </c>
      <c r="X247" s="76" t="str">
        <f>数据源表!N213</f>
        <v>EF-108A</v>
      </c>
      <c r="Y247" s="76">
        <f>数据源表!O213</f>
        <v>2.6470588235294099</v>
      </c>
      <c r="Z247" s="76" t="str">
        <f>数据源表!P213</f>
        <v>桶</v>
      </c>
      <c r="AA247" s="76">
        <f>数据源表!Q213</f>
        <v>2720</v>
      </c>
      <c r="AB247" s="76">
        <f>数据源表!R213</f>
        <v>27200</v>
      </c>
      <c r="AC247" s="118">
        <f>数据源表!U213</f>
        <v>529.41176470588198</v>
      </c>
      <c r="AD247" s="118">
        <f>数据源表!T213</f>
        <v>200</v>
      </c>
      <c r="AE247" s="66" t="str">
        <f t="shared" si="50"/>
        <v xml:space="preserve">     指导价</v>
      </c>
      <c r="AF247" s="73" t="str">
        <f>数据源表!V213</f>
        <v>XOUT17120496</v>
      </c>
      <c r="AG247" s="119">
        <f>数据源表!W213</f>
        <v>43096</v>
      </c>
      <c r="AH247" s="73" t="str">
        <f>数据源表!X213</f>
        <v>拆分付款</v>
      </c>
      <c r="AI247" s="122"/>
      <c r="AJ247" s="124">
        <f>数据源表!Y213</f>
        <v>0.17</v>
      </c>
      <c r="AK247" s="53" t="e">
        <f>VLOOKUP(V247,#REF!,12,0)</f>
        <v>#REF!</v>
      </c>
    </row>
    <row r="248" spans="1:37" s="53" customFormat="1" ht="12" customHeight="1">
      <c r="A248" s="76" t="str">
        <f>数据源表!A214</f>
        <v>姜鹏</v>
      </c>
      <c r="B248" s="75">
        <f>数据源表!B214</f>
        <v>43305</v>
      </c>
      <c r="C248" s="76" t="str">
        <f>数据源表!C214</f>
        <v>a1178</v>
      </c>
      <c r="D248" s="76" t="str">
        <f>数据源表!D214</f>
        <v>上海金保莱新材料科技有限公司</v>
      </c>
      <c r="E248" s="77">
        <f>数据源表!E214</f>
        <v>27200</v>
      </c>
      <c r="F248" s="76" t="str">
        <f>数据源表!F214</f>
        <v>18107285</v>
      </c>
      <c r="G248" s="78">
        <f>数据源表!G214</f>
        <v>43395</v>
      </c>
      <c r="H248" s="76">
        <f>数据源表!H214</f>
        <v>90</v>
      </c>
      <c r="I248" s="78">
        <v>43273</v>
      </c>
      <c r="J248" s="94">
        <f>数据源表!J214</f>
        <v>8400</v>
      </c>
      <c r="K248" s="94">
        <f t="shared" si="44"/>
        <v>7241.38</v>
      </c>
      <c r="L248" s="95">
        <f t="shared" si="51"/>
        <v>-32</v>
      </c>
      <c r="M248" s="96">
        <f>1900/1.17</f>
        <v>1623.931623931624</v>
      </c>
      <c r="N248" s="96" t="e">
        <f>VLOOKUP(C248,#REF!,5,0)</f>
        <v>#REF!</v>
      </c>
      <c r="O248" s="76">
        <f t="shared" si="48"/>
        <v>0.05</v>
      </c>
      <c r="P248" s="76">
        <f t="shared" si="52"/>
        <v>280.87</v>
      </c>
      <c r="Q248" s="76" t="e">
        <f>ROUND(VLOOKUP(V248,#REF!,7,0),2)</f>
        <v>#REF!</v>
      </c>
      <c r="R248" s="76" t="e">
        <f t="shared" si="49"/>
        <v>#REF!</v>
      </c>
      <c r="S248" s="94" t="e">
        <f>ROUND(IF(F248="未税",J248-M248-R248,J248/(1+AJ248)-M248-R248),2)</f>
        <v>#REF!</v>
      </c>
      <c r="T248" s="94"/>
      <c r="U248" s="94"/>
      <c r="V248" s="106" t="str">
        <f>数据源表!S214</f>
        <v>CYZ07</v>
      </c>
      <c r="W248" s="76" t="str">
        <f>数据源表!M214</f>
        <v>*其他化学制品*不锈钢冷轧油</v>
      </c>
      <c r="X248" s="76" t="str">
        <f>数据源表!N214</f>
        <v>EF-108A</v>
      </c>
      <c r="Y248" s="76">
        <f>数据源表!O214</f>
        <v>3.0882352941176499</v>
      </c>
      <c r="Z248" s="76" t="str">
        <f>数据源表!P214</f>
        <v>桶</v>
      </c>
      <c r="AA248" s="76">
        <f>数据源表!Q214</f>
        <v>2720</v>
      </c>
      <c r="AB248" s="76">
        <f>数据源表!R214</f>
        <v>27200</v>
      </c>
      <c r="AC248" s="118">
        <f>数据源表!U214</f>
        <v>617.64705882352905</v>
      </c>
      <c r="AD248" s="118">
        <f>数据源表!T214</f>
        <v>200</v>
      </c>
      <c r="AE248" s="66" t="str">
        <f t="shared" si="50"/>
        <v xml:space="preserve">     指导价</v>
      </c>
      <c r="AF248" s="73" t="str">
        <f>数据源表!V214</f>
        <v>XOUT18070523</v>
      </c>
      <c r="AG248" s="119">
        <f>数据源表!W214</f>
        <v>43306</v>
      </c>
      <c r="AH248" s="73" t="str">
        <f>数据源表!X214</f>
        <v>拆分付款</v>
      </c>
      <c r="AI248" s="122"/>
      <c r="AJ248" s="124">
        <f>数据源表!Y214</f>
        <v>0.15999979529415401</v>
      </c>
      <c r="AK248" s="53" t="e">
        <f>VLOOKUP(V248,#REF!,12,0)</f>
        <v>#REF!</v>
      </c>
    </row>
    <row r="249" spans="1:37" s="53" customFormat="1" ht="12" customHeight="1">
      <c r="A249" s="76" t="str">
        <f>数据源表!A215</f>
        <v>姜鹏</v>
      </c>
      <c r="B249" s="75">
        <f>数据源表!B215</f>
        <v>43137</v>
      </c>
      <c r="C249" s="76" t="str">
        <f>数据源表!C215</f>
        <v>a1178</v>
      </c>
      <c r="D249" s="76" t="str">
        <f>数据源表!D215</f>
        <v>上海金保莱新材料科技有限公司</v>
      </c>
      <c r="E249" s="77">
        <f>数据源表!E215</f>
        <v>27200</v>
      </c>
      <c r="F249" s="76" t="str">
        <f>数据源表!F215</f>
        <v>02839232</v>
      </c>
      <c r="G249" s="78">
        <f>数据源表!G215</f>
        <v>43227</v>
      </c>
      <c r="H249" s="76">
        <f>数据源表!H215</f>
        <v>90</v>
      </c>
      <c r="I249" s="78">
        <v>43273</v>
      </c>
      <c r="J249" s="94">
        <f>数据源表!J215</f>
        <v>27200</v>
      </c>
      <c r="K249" s="94">
        <f t="shared" si="44"/>
        <v>23247.86</v>
      </c>
      <c r="L249" s="95">
        <f t="shared" si="51"/>
        <v>136</v>
      </c>
      <c r="M249" s="96"/>
      <c r="N249" s="96" t="e">
        <f>VLOOKUP(C249,#REF!,5,0)</f>
        <v>#REF!</v>
      </c>
      <c r="O249" s="76">
        <f t="shared" si="48"/>
        <v>0.02</v>
      </c>
      <c r="P249" s="76">
        <f t="shared" si="52"/>
        <v>464.96</v>
      </c>
      <c r="Q249" s="76" t="e">
        <f>ROUND(VLOOKUP(V249,#REF!,7,0),2)</f>
        <v>#REF!</v>
      </c>
      <c r="R249" s="76" t="e">
        <f t="shared" si="49"/>
        <v>#REF!</v>
      </c>
      <c r="S249" s="94" t="e">
        <f>ROUND(IF(F249="未税",J249-M249-R249,J249/(1+AJ249)-M249-R249),2)</f>
        <v>#REF!</v>
      </c>
      <c r="T249" s="94"/>
      <c r="U249" s="94"/>
      <c r="V249" s="106" t="str">
        <f>数据源表!S215</f>
        <v>CYZ07</v>
      </c>
      <c r="W249" s="76" t="str">
        <f>数据源表!M215</f>
        <v>*石油制品*不锈钢专用冷轧油</v>
      </c>
      <c r="X249" s="76" t="str">
        <f>数据源表!N215</f>
        <v>EF-108A</v>
      </c>
      <c r="Y249" s="76">
        <f>数据源表!O215</f>
        <v>10</v>
      </c>
      <c r="Z249" s="76" t="str">
        <f>数据源表!P215</f>
        <v>桶</v>
      </c>
      <c r="AA249" s="76">
        <f>数据源表!Q215</f>
        <v>2720</v>
      </c>
      <c r="AB249" s="76">
        <f>数据源表!R215</f>
        <v>27200</v>
      </c>
      <c r="AC249" s="118">
        <f>数据源表!U215</f>
        <v>2000</v>
      </c>
      <c r="AD249" s="118">
        <f>数据源表!T215</f>
        <v>200</v>
      </c>
      <c r="AE249" s="66" t="str">
        <f t="shared" si="50"/>
        <v xml:space="preserve">     指导价</v>
      </c>
      <c r="AF249" s="73" t="str">
        <f>数据源表!V215</f>
        <v>XOUT18020097</v>
      </c>
      <c r="AG249" s="119">
        <f>数据源表!W215</f>
        <v>43138</v>
      </c>
      <c r="AH249" s="73">
        <f>数据源表!X215</f>
        <v>0</v>
      </c>
      <c r="AI249" s="122"/>
      <c r="AJ249" s="124">
        <f>数据源表!Y215</f>
        <v>0.17</v>
      </c>
      <c r="AK249" s="53" t="e">
        <f>VLOOKUP(V249,#REF!,12,0)</f>
        <v>#REF!</v>
      </c>
    </row>
    <row r="250" spans="1:37" s="53" customFormat="1" ht="12" customHeight="1">
      <c r="A250" s="76" t="str">
        <f>数据源表!A216</f>
        <v>姜鹏</v>
      </c>
      <c r="B250" s="75">
        <f>数据源表!B216</f>
        <v>43192</v>
      </c>
      <c r="C250" s="76" t="str">
        <f>数据源表!C216</f>
        <v>a1178</v>
      </c>
      <c r="D250" s="76" t="str">
        <f>数据源表!D216</f>
        <v>上海金保莱新材料科技有限公司</v>
      </c>
      <c r="E250" s="77">
        <f>数据源表!E216</f>
        <v>27200</v>
      </c>
      <c r="F250" s="76" t="str">
        <f>数据源表!F216</f>
        <v>15222355</v>
      </c>
      <c r="G250" s="78">
        <f>数据源表!G216</f>
        <v>43282</v>
      </c>
      <c r="H250" s="76">
        <f>数据源表!H216</f>
        <v>90</v>
      </c>
      <c r="I250" s="78">
        <v>43257</v>
      </c>
      <c r="J250" s="94">
        <f>数据源表!J216</f>
        <v>27200</v>
      </c>
      <c r="K250" s="94">
        <f t="shared" si="44"/>
        <v>23247.86</v>
      </c>
      <c r="L250" s="95">
        <f t="shared" si="51"/>
        <v>65</v>
      </c>
      <c r="M250" s="96"/>
      <c r="N250" s="96" t="e">
        <f>VLOOKUP(C250,#REF!,5,0)</f>
        <v>#REF!</v>
      </c>
      <c r="O250" s="76">
        <f t="shared" si="48"/>
        <v>0.04</v>
      </c>
      <c r="P250" s="76">
        <f t="shared" si="52"/>
        <v>929.91</v>
      </c>
      <c r="Q250" s="76" t="e">
        <f>ROUND(VLOOKUP(V250,#REF!,7,0),2)</f>
        <v>#REF!</v>
      </c>
      <c r="R250" s="76" t="e">
        <f t="shared" si="49"/>
        <v>#REF!</v>
      </c>
      <c r="S250" s="94" t="e">
        <f>ROUND(IF(F250="未税",J250-M250-R250,J250/1.17-M250-R250),2)</f>
        <v>#REF!</v>
      </c>
      <c r="T250" s="94"/>
      <c r="U250" s="94"/>
      <c r="V250" s="106" t="str">
        <f>数据源表!S216</f>
        <v>CYZ07</v>
      </c>
      <c r="W250" s="76" t="str">
        <f>数据源表!M216</f>
        <v>*其他化学制品*不锈钢专用冷轧剂</v>
      </c>
      <c r="X250" s="76" t="str">
        <f>数据源表!N216</f>
        <v>EF-108A</v>
      </c>
      <c r="Y250" s="76">
        <f>数据源表!O216</f>
        <v>10</v>
      </c>
      <c r="Z250" s="76" t="str">
        <f>数据源表!P216</f>
        <v>桶</v>
      </c>
      <c r="AA250" s="76">
        <f>数据源表!Q216</f>
        <v>2720</v>
      </c>
      <c r="AB250" s="76">
        <f>数据源表!R216</f>
        <v>27200</v>
      </c>
      <c r="AC250" s="118">
        <f>数据源表!U216</f>
        <v>2000</v>
      </c>
      <c r="AD250" s="118">
        <f>数据源表!T216</f>
        <v>200</v>
      </c>
      <c r="AE250" s="66" t="str">
        <f t="shared" si="50"/>
        <v xml:space="preserve">     指导价</v>
      </c>
      <c r="AF250" s="73" t="str">
        <f>数据源表!V216</f>
        <v>XOUT18040029</v>
      </c>
      <c r="AG250" s="119">
        <f>数据源表!W216</f>
        <v>43193</v>
      </c>
      <c r="AH250" s="73">
        <f>数据源表!X216</f>
        <v>0</v>
      </c>
      <c r="AI250" s="122"/>
      <c r="AJ250" s="124">
        <f>数据源表!Y216</f>
        <v>0.17</v>
      </c>
      <c r="AK250" s="53" t="e">
        <f>VLOOKUP(V250,#REF!,12,0)</f>
        <v>#REF!</v>
      </c>
    </row>
    <row r="251" spans="1:37" s="53" customFormat="1" ht="12" customHeight="1">
      <c r="A251" s="76" t="str">
        <f>数据源表!A217</f>
        <v>姜鹏</v>
      </c>
      <c r="B251" s="75">
        <f>数据源表!B217</f>
        <v>43264</v>
      </c>
      <c r="C251" s="76" t="str">
        <f>数据源表!C217</f>
        <v>a1203</v>
      </c>
      <c r="D251" s="76" t="str">
        <f>数据源表!D217</f>
        <v>上海睿客气动技术有限公司</v>
      </c>
      <c r="E251" s="77">
        <f>数据源表!E217</f>
        <v>2578</v>
      </c>
      <c r="F251" s="76" t="str">
        <f>数据源表!F217</f>
        <v>55874966</v>
      </c>
      <c r="G251" s="78">
        <f>数据源表!G217</f>
        <v>43324</v>
      </c>
      <c r="H251" s="76">
        <f>数据源表!H217</f>
        <v>60</v>
      </c>
      <c r="I251" s="78">
        <v>43257</v>
      </c>
      <c r="J251" s="94">
        <f>数据源表!J217</f>
        <v>2578</v>
      </c>
      <c r="K251" s="94">
        <f t="shared" si="44"/>
        <v>2222.41</v>
      </c>
      <c r="L251" s="95">
        <f t="shared" si="51"/>
        <v>-7</v>
      </c>
      <c r="M251" s="96"/>
      <c r="N251" s="96" t="e">
        <f>VLOOKUP(C251,#REF!,5,0)</f>
        <v>#REF!</v>
      </c>
      <c r="O251" s="76">
        <f t="shared" si="48"/>
        <v>0.05</v>
      </c>
      <c r="P251" s="76">
        <f t="shared" si="52"/>
        <v>111.12</v>
      </c>
      <c r="Q251" s="76" t="e">
        <f>ROUND(VLOOKUP(V251,#REF!,7,0),2)</f>
        <v>#REF!</v>
      </c>
      <c r="R251" s="76" t="e">
        <f t="shared" si="49"/>
        <v>#REF!</v>
      </c>
      <c r="S251" s="94" t="e">
        <f>ROUND(IF(F251="未税",J251-M251-R251,J251/1.17-M251-R251),2)</f>
        <v>#REF!</v>
      </c>
      <c r="T251" s="94"/>
      <c r="U251" s="94"/>
      <c r="V251" s="106" t="str">
        <f>数据源表!S217</f>
        <v>CYQ10</v>
      </c>
      <c r="W251" s="76" t="str">
        <f>数据源表!M217</f>
        <v>*化学试剂助剂*钢冷却剂</v>
      </c>
      <c r="X251" s="76" t="str">
        <f>数据源表!N217</f>
        <v>CH-201</v>
      </c>
      <c r="Y251" s="76">
        <f>数据源表!O217</f>
        <v>1</v>
      </c>
      <c r="Z251" s="76" t="str">
        <f>数据源表!P217</f>
        <v>桶</v>
      </c>
      <c r="AA251" s="76">
        <f>数据源表!Q217</f>
        <v>2578</v>
      </c>
      <c r="AB251" s="76">
        <f>数据源表!R217</f>
        <v>2578</v>
      </c>
      <c r="AC251" s="118">
        <f>数据源表!U217</f>
        <v>170</v>
      </c>
      <c r="AD251" s="118">
        <f>数据源表!T217</f>
        <v>170</v>
      </c>
      <c r="AE251" s="66" t="str">
        <f t="shared" si="50"/>
        <v xml:space="preserve">     指导价</v>
      </c>
      <c r="AF251" s="73" t="str">
        <f>数据源表!V217</f>
        <v>XOUT18060249</v>
      </c>
      <c r="AG251" s="119">
        <f>数据源表!W217</f>
        <v>43265</v>
      </c>
      <c r="AH251" s="73">
        <f>数据源表!X217</f>
        <v>0</v>
      </c>
      <c r="AI251" s="122"/>
      <c r="AJ251" s="124">
        <f>数据源表!Y217</f>
        <v>0.16000197983270401</v>
      </c>
      <c r="AK251" s="53" t="e">
        <f>VLOOKUP(V251,#REF!,12,0)</f>
        <v>#REF!</v>
      </c>
    </row>
    <row r="252" spans="1:37" s="53" customFormat="1" ht="12" customHeight="1">
      <c r="A252" s="76" t="str">
        <f>数据源表!A218</f>
        <v>姜鹏</v>
      </c>
      <c r="B252" s="75">
        <f>数据源表!B218</f>
        <v>43203</v>
      </c>
      <c r="C252" s="76" t="str">
        <f>数据源表!C218</f>
        <v>a1296</v>
      </c>
      <c r="D252" s="76" t="str">
        <f>数据源表!D218</f>
        <v>上海宝钢型钢有限公司</v>
      </c>
      <c r="E252" s="77">
        <f>数据源表!E218</f>
        <v>5800</v>
      </c>
      <c r="F252" s="76" t="str">
        <f>数据源表!F218</f>
        <v>15222537</v>
      </c>
      <c r="G252" s="78">
        <f>数据源表!G218</f>
        <v>43293</v>
      </c>
      <c r="H252" s="76">
        <f>数据源表!H218</f>
        <v>90</v>
      </c>
      <c r="I252" s="78">
        <v>43257</v>
      </c>
      <c r="J252" s="94">
        <f>数据源表!J218</f>
        <v>5800</v>
      </c>
      <c r="K252" s="94">
        <f t="shared" si="44"/>
        <v>4957.26</v>
      </c>
      <c r="L252" s="95">
        <f t="shared" si="51"/>
        <v>54</v>
      </c>
      <c r="M252" s="96"/>
      <c r="N252" s="96" t="e">
        <f>VLOOKUP(C252,#REF!,5,0)</f>
        <v>#REF!</v>
      </c>
      <c r="O252" s="76">
        <f t="shared" si="48"/>
        <v>0.05</v>
      </c>
      <c r="P252" s="76">
        <f t="shared" si="52"/>
        <v>247.86</v>
      </c>
      <c r="Q252" s="76" t="e">
        <f>ROUND(VLOOKUP(V252,#REF!,7,0),2)</f>
        <v>#REF!</v>
      </c>
      <c r="R252" s="76" t="e">
        <f t="shared" si="49"/>
        <v>#REF!</v>
      </c>
      <c r="S252" s="94" t="e">
        <f>ROUND(IF(F252="未税",J252-M252-R252,J252/1.17-M252-R252),2)</f>
        <v>#REF!</v>
      </c>
      <c r="T252" s="94"/>
      <c r="U252" s="94"/>
      <c r="V252" s="106" t="str">
        <f>数据源表!S218</f>
        <v>CYF08</v>
      </c>
      <c r="W252" s="76" t="str">
        <f>数据源表!M218</f>
        <v>*专项化学用品*水性防锈剂</v>
      </c>
      <c r="X252" s="76" t="str">
        <f>数据源表!N218</f>
        <v>X-38</v>
      </c>
      <c r="Y252" s="76">
        <f>数据源表!O218</f>
        <v>1</v>
      </c>
      <c r="Z252" s="76" t="str">
        <f>数据源表!P218</f>
        <v>桶</v>
      </c>
      <c r="AA252" s="76">
        <f>数据源表!Q218</f>
        <v>5800</v>
      </c>
      <c r="AB252" s="76">
        <f>数据源表!R218</f>
        <v>5800</v>
      </c>
      <c r="AC252" s="118">
        <f>数据源表!U218</f>
        <v>170</v>
      </c>
      <c r="AD252" s="118">
        <f>数据源表!T218</f>
        <v>170</v>
      </c>
      <c r="AE252" s="66" t="str">
        <f t="shared" si="50"/>
        <v xml:space="preserve">     指导价</v>
      </c>
      <c r="AF252" s="73" t="str">
        <f>数据源表!V218</f>
        <v>XOUT18040217</v>
      </c>
      <c r="AG252" s="119">
        <f>数据源表!W218</f>
        <v>43204</v>
      </c>
      <c r="AH252" s="73">
        <f>数据源表!X218</f>
        <v>0</v>
      </c>
      <c r="AI252" s="122"/>
      <c r="AJ252" s="124">
        <f>数据源表!Y218</f>
        <v>0.17</v>
      </c>
      <c r="AK252" s="53" t="e">
        <f>VLOOKUP(V252,#REF!,12,0)</f>
        <v>#REF!</v>
      </c>
    </row>
    <row r="253" spans="1:37" s="53" customFormat="1" ht="12" customHeight="1">
      <c r="A253" s="76" t="str">
        <f>数据源表!A219</f>
        <v>姜鹏</v>
      </c>
      <c r="B253" s="75">
        <f>数据源表!B219</f>
        <v>43119</v>
      </c>
      <c r="C253" s="76" t="str">
        <f>数据源表!C219</f>
        <v>a1310</v>
      </c>
      <c r="D253" s="76" t="str">
        <f>数据源表!D219</f>
        <v>常州吉兴金属制品有限公司</v>
      </c>
      <c r="E253" s="77">
        <f>数据源表!E219</f>
        <v>6000</v>
      </c>
      <c r="F253" s="76" t="str">
        <f>数据源表!F219</f>
        <v>28120503</v>
      </c>
      <c r="G253" s="78">
        <f>数据源表!G219</f>
        <v>43209</v>
      </c>
      <c r="H253" s="76">
        <f>数据源表!H219</f>
        <v>90</v>
      </c>
      <c r="I253" s="78">
        <v>43279</v>
      </c>
      <c r="J253" s="94">
        <f>数据源表!J219</f>
        <v>4200</v>
      </c>
      <c r="K253" s="94">
        <f t="shared" si="44"/>
        <v>3589.74</v>
      </c>
      <c r="L253" s="95">
        <f t="shared" si="51"/>
        <v>160</v>
      </c>
      <c r="M253" s="96"/>
      <c r="N253" s="96" t="e">
        <f>VLOOKUP(C253,#REF!,5,0)</f>
        <v>#REF!</v>
      </c>
      <c r="O253" s="76">
        <f t="shared" si="48"/>
        <v>0.01</v>
      </c>
      <c r="P253" s="76">
        <f t="shared" si="52"/>
        <v>35.9</v>
      </c>
      <c r="Q253" s="76" t="e">
        <f>ROUND(VLOOKUP(V253,#REF!,7,0),2)</f>
        <v>#REF!</v>
      </c>
      <c r="R253" s="76" t="e">
        <f t="shared" si="49"/>
        <v>#REF!</v>
      </c>
      <c r="S253" s="94" t="e">
        <f>ROUND(IF(F253="未税",J253-M253-R253,J253/(1+AJ253)-M253-R253),2)</f>
        <v>#REF!</v>
      </c>
      <c r="T253" s="94"/>
      <c r="U253" s="94"/>
      <c r="V253" s="106" t="str">
        <f>数据源表!S219</f>
        <v>CSR63</v>
      </c>
      <c r="W253" s="76" t="str">
        <f>数据源表!M219</f>
        <v>*石油制品*微乳化切削液</v>
      </c>
      <c r="X253" s="76" t="str">
        <f>数据源表!N219</f>
        <v>JH-105TW</v>
      </c>
      <c r="Y253" s="76">
        <f>数据源表!O219</f>
        <v>1.4</v>
      </c>
      <c r="Z253" s="76" t="str">
        <f>数据源表!P219</f>
        <v>桶</v>
      </c>
      <c r="AA253" s="76">
        <f>数据源表!Q219</f>
        <v>3000</v>
      </c>
      <c r="AB253" s="76">
        <f>数据源表!R219</f>
        <v>6000</v>
      </c>
      <c r="AC253" s="118">
        <f>数据源表!U219</f>
        <v>238</v>
      </c>
      <c r="AD253" s="118">
        <f>数据源表!T219</f>
        <v>170</v>
      </c>
      <c r="AE253" s="66" t="str">
        <f t="shared" si="50"/>
        <v xml:space="preserve">     指导价</v>
      </c>
      <c r="AF253" s="73" t="str">
        <f>数据源表!V219</f>
        <v>XOUT18010370</v>
      </c>
      <c r="AG253" s="119">
        <f>数据源表!W219</f>
        <v>43120</v>
      </c>
      <c r="AH253" s="73" t="str">
        <f>数据源表!X219</f>
        <v>拆分付款</v>
      </c>
      <c r="AI253" s="122"/>
      <c r="AJ253" s="124">
        <f>数据源表!Y219</f>
        <v>0.17</v>
      </c>
      <c r="AK253" s="53" t="e">
        <f>VLOOKUP(V253,#REF!,12,0)</f>
        <v>#REF!</v>
      </c>
    </row>
    <row r="254" spans="1:37" s="53" customFormat="1" ht="12" customHeight="1">
      <c r="A254" s="76" t="str">
        <f>数据源表!A220</f>
        <v>姜鹏</v>
      </c>
      <c r="B254" s="75">
        <f>数据源表!B220</f>
        <v>43064</v>
      </c>
      <c r="C254" s="76" t="str">
        <f>数据源表!C220</f>
        <v>a1310</v>
      </c>
      <c r="D254" s="76" t="str">
        <f>数据源表!D220</f>
        <v>常州吉兴金属制品有限公司</v>
      </c>
      <c r="E254" s="77">
        <f>数据源表!E220</f>
        <v>6000</v>
      </c>
      <c r="F254" s="76" t="str">
        <f>数据源表!F220</f>
        <v>26629551</v>
      </c>
      <c r="G254" s="78">
        <f>数据源表!G220</f>
        <v>43154</v>
      </c>
      <c r="H254" s="76">
        <f>数据源表!H220</f>
        <v>90</v>
      </c>
      <c r="I254" s="78" t="s">
        <v>6982</v>
      </c>
      <c r="J254" s="94">
        <f>数据源表!J220</f>
        <v>6000</v>
      </c>
      <c r="K254" s="94">
        <f t="shared" si="44"/>
        <v>5128.21</v>
      </c>
      <c r="L254" s="200">
        <v>246</v>
      </c>
      <c r="M254" s="96"/>
      <c r="N254" s="96" t="e">
        <f>VLOOKUP(C254,#REF!,5,0)</f>
        <v>#REF!</v>
      </c>
      <c r="O254" s="200">
        <f t="shared" si="48"/>
        <v>0</v>
      </c>
      <c r="P254" s="200">
        <f t="shared" si="52"/>
        <v>0</v>
      </c>
      <c r="Q254" s="76" t="e">
        <f>ROUND(VLOOKUP(V254,#REF!,7,0),2)</f>
        <v>#REF!</v>
      </c>
      <c r="R254" s="200"/>
      <c r="S254" s="203"/>
      <c r="T254" s="94"/>
      <c r="U254" s="94"/>
      <c r="V254" s="106" t="str">
        <f>数据源表!S220</f>
        <v>CSR63</v>
      </c>
      <c r="W254" s="76" t="str">
        <f>数据源表!M220</f>
        <v>微乳化切削液</v>
      </c>
      <c r="X254" s="76" t="str">
        <f>数据源表!N220</f>
        <v>JH-105TW</v>
      </c>
      <c r="Y254" s="76">
        <f>数据源表!O220</f>
        <v>2</v>
      </c>
      <c r="Z254" s="76" t="str">
        <f>数据源表!P220</f>
        <v>桶</v>
      </c>
      <c r="AA254" s="76">
        <f>数据源表!Q220</f>
        <v>3000</v>
      </c>
      <c r="AB254" s="76">
        <f>数据源表!R220</f>
        <v>6000</v>
      </c>
      <c r="AC254" s="118">
        <f>数据源表!U220</f>
        <v>340</v>
      </c>
      <c r="AD254" s="118">
        <f>数据源表!T220</f>
        <v>170</v>
      </c>
      <c r="AE254" s="66" t="str">
        <f t="shared" si="50"/>
        <v xml:space="preserve">     指导价</v>
      </c>
      <c r="AF254" s="73" t="str">
        <f>数据源表!V220</f>
        <v>XOUT17100338</v>
      </c>
      <c r="AG254" s="119">
        <f>数据源表!W220</f>
        <v>43033</v>
      </c>
      <c r="AH254" s="73">
        <f>数据源表!X220</f>
        <v>0</v>
      </c>
      <c r="AI254" s="122"/>
      <c r="AJ254" s="124">
        <f>数据源表!Y220</f>
        <v>0.17</v>
      </c>
      <c r="AK254" s="53" t="e">
        <f>VLOOKUP(V254,#REF!,12,0)</f>
        <v>#REF!</v>
      </c>
    </row>
    <row r="255" spans="1:37" s="53" customFormat="1" ht="12" customHeight="1">
      <c r="A255" s="76" t="str">
        <f>数据源表!A221</f>
        <v>姜鹏</v>
      </c>
      <c r="B255" s="75">
        <f>数据源表!B221</f>
        <v>43064</v>
      </c>
      <c r="C255" s="76" t="str">
        <f>数据源表!C221</f>
        <v>a1310</v>
      </c>
      <c r="D255" s="76" t="str">
        <f>数据源表!D221</f>
        <v>常州吉兴金属制品有限公司</v>
      </c>
      <c r="E255" s="77">
        <f>数据源表!E221</f>
        <v>2400</v>
      </c>
      <c r="F255" s="76" t="str">
        <f>数据源表!F221</f>
        <v>26629551</v>
      </c>
      <c r="G255" s="78">
        <f>数据源表!G221</f>
        <v>43154</v>
      </c>
      <c r="H255" s="76">
        <f>数据源表!H221</f>
        <v>90</v>
      </c>
      <c r="I255" s="78">
        <v>43280</v>
      </c>
      <c r="J255" s="94">
        <f>数据源表!J221</f>
        <v>2400</v>
      </c>
      <c r="K255" s="94">
        <f t="shared" si="44"/>
        <v>2051.2800000000002</v>
      </c>
      <c r="L255" s="95">
        <f t="shared" si="51"/>
        <v>216</v>
      </c>
      <c r="M255" s="96"/>
      <c r="N255" s="96" t="e">
        <f>VLOOKUP(C255,#REF!,5,0)</f>
        <v>#REF!</v>
      </c>
      <c r="O255" s="76">
        <f t="shared" si="48"/>
        <v>0</v>
      </c>
      <c r="P255" s="76">
        <f t="shared" si="52"/>
        <v>0</v>
      </c>
      <c r="Q255" s="76" t="e">
        <f>ROUND(VLOOKUP(V255,#REF!,7,0),2)</f>
        <v>#REF!</v>
      </c>
      <c r="R255" s="76" t="e">
        <f t="shared" si="49"/>
        <v>#REF!</v>
      </c>
      <c r="S255" s="94" t="e">
        <f>ROUND(IF(F255="未税",J255-M255-R255,J255/1.17-M255-R255),2)</f>
        <v>#REF!</v>
      </c>
      <c r="T255" s="94"/>
      <c r="U255" s="94"/>
      <c r="V255" s="106" t="str">
        <f>数据源表!S221</f>
        <v>CYT11</v>
      </c>
      <c r="W255" s="76" t="str">
        <f>数据源表!M221</f>
        <v>机床导轨油</v>
      </c>
      <c r="X255" s="76" t="str">
        <f>数据源表!N221</f>
        <v>68#</v>
      </c>
      <c r="Y255" s="76">
        <f>数据源表!O221</f>
        <v>1</v>
      </c>
      <c r="Z255" s="76" t="str">
        <f>数据源表!P221</f>
        <v>桶</v>
      </c>
      <c r="AA255" s="76">
        <f>数据源表!Q221</f>
        <v>2400</v>
      </c>
      <c r="AB255" s="76">
        <f>数据源表!R221</f>
        <v>2400</v>
      </c>
      <c r="AC255" s="118">
        <f>数据源表!U221</f>
        <v>170</v>
      </c>
      <c r="AD255" s="118">
        <f>数据源表!T221</f>
        <v>170</v>
      </c>
      <c r="AE255" s="66" t="str">
        <f t="shared" si="50"/>
        <v xml:space="preserve">     指导价</v>
      </c>
      <c r="AF255" s="73" t="str">
        <f>数据源表!V221</f>
        <v>XOUT17100338</v>
      </c>
      <c r="AG255" s="119">
        <f>数据源表!W221</f>
        <v>43033</v>
      </c>
      <c r="AH255" s="73">
        <f>数据源表!X221</f>
        <v>0</v>
      </c>
      <c r="AI255" s="122"/>
      <c r="AJ255" s="124">
        <f>数据源表!Y221</f>
        <v>0.17</v>
      </c>
      <c r="AK255" s="53" t="e">
        <f>VLOOKUP(V255,#REF!,12,0)</f>
        <v>#REF!</v>
      </c>
    </row>
    <row r="256" spans="1:37" s="53" customFormat="1" ht="12" customHeight="1">
      <c r="A256" s="76" t="str">
        <f>数据源表!A222</f>
        <v>姜鹏</v>
      </c>
      <c r="B256" s="75">
        <f>数据源表!B222</f>
        <v>43064</v>
      </c>
      <c r="C256" s="76" t="str">
        <f>数据源表!C222</f>
        <v>a1310</v>
      </c>
      <c r="D256" s="76" t="str">
        <f>数据源表!D222</f>
        <v>常州吉兴金属制品有限公司</v>
      </c>
      <c r="E256" s="77">
        <f>数据源表!E222</f>
        <v>2400</v>
      </c>
      <c r="F256" s="76" t="str">
        <f>数据源表!F222</f>
        <v>26629551</v>
      </c>
      <c r="G256" s="78">
        <f>数据源表!G222</f>
        <v>43154</v>
      </c>
      <c r="H256" s="76">
        <f>数据源表!H222</f>
        <v>90</v>
      </c>
      <c r="I256" s="78">
        <v>43280</v>
      </c>
      <c r="J256" s="94">
        <f>数据源表!J222</f>
        <v>2400</v>
      </c>
      <c r="K256" s="94">
        <f t="shared" si="44"/>
        <v>2051.2800000000002</v>
      </c>
      <c r="L256" s="95">
        <f t="shared" si="51"/>
        <v>216</v>
      </c>
      <c r="M256" s="96"/>
      <c r="N256" s="96" t="e">
        <f>VLOOKUP(C256,#REF!,5,0)</f>
        <v>#REF!</v>
      </c>
      <c r="O256" s="200">
        <f t="shared" si="48"/>
        <v>0</v>
      </c>
      <c r="P256" s="200">
        <f t="shared" si="52"/>
        <v>0</v>
      </c>
      <c r="Q256" s="76" t="e">
        <f>ROUND(VLOOKUP(V256,#REF!,7,0),2)</f>
        <v>#REF!</v>
      </c>
      <c r="R256" s="200"/>
      <c r="S256" s="203"/>
      <c r="T256" s="94"/>
      <c r="U256" s="94"/>
      <c r="V256" s="106" t="str">
        <f>数据源表!S222</f>
        <v>CYT11</v>
      </c>
      <c r="W256" s="76" t="str">
        <f>数据源表!M222</f>
        <v>机床导轨油</v>
      </c>
      <c r="X256" s="76" t="str">
        <f>数据源表!N222</f>
        <v>68#</v>
      </c>
      <c r="Y256" s="76">
        <f>数据源表!O222</f>
        <v>1</v>
      </c>
      <c r="Z256" s="76" t="str">
        <f>数据源表!P222</f>
        <v>桶</v>
      </c>
      <c r="AA256" s="76">
        <f>数据源表!Q222</f>
        <v>2400</v>
      </c>
      <c r="AB256" s="76">
        <f>数据源表!R222</f>
        <v>2400</v>
      </c>
      <c r="AC256" s="118">
        <f>数据源表!U222</f>
        <v>170</v>
      </c>
      <c r="AD256" s="118">
        <f>数据源表!T222</f>
        <v>170</v>
      </c>
      <c r="AE256" s="66" t="str">
        <f t="shared" si="50"/>
        <v xml:space="preserve">     指导价</v>
      </c>
      <c r="AF256" s="73" t="str">
        <f>数据源表!V222</f>
        <v>XOUT17110351</v>
      </c>
      <c r="AG256" s="119">
        <f>数据源表!W222</f>
        <v>43056</v>
      </c>
      <c r="AH256" s="73">
        <f>数据源表!X222</f>
        <v>0</v>
      </c>
      <c r="AI256" s="122"/>
      <c r="AJ256" s="124">
        <f>数据源表!Y222</f>
        <v>0.17</v>
      </c>
      <c r="AK256" s="53" t="e">
        <f>VLOOKUP(V256,#REF!,12,0)</f>
        <v>#REF!</v>
      </c>
    </row>
    <row r="257" spans="1:37" s="53" customFormat="1" ht="12" customHeight="1">
      <c r="A257" s="76" t="str">
        <f>数据源表!A223</f>
        <v>姜鹏</v>
      </c>
      <c r="B257" s="75">
        <f>数据源表!B223</f>
        <v>43229</v>
      </c>
      <c r="C257" s="76" t="str">
        <f>数据源表!C223</f>
        <v>a1353</v>
      </c>
      <c r="D257" s="76" t="str">
        <f>数据源表!D223</f>
        <v>宝山钢铁股份有限公司</v>
      </c>
      <c r="E257" s="77">
        <f>数据源表!E223</f>
        <v>10412.16</v>
      </c>
      <c r="F257" s="76" t="str">
        <f>数据源表!F223</f>
        <v>27754415</v>
      </c>
      <c r="G257" s="78">
        <f>数据源表!G223</f>
        <v>43319</v>
      </c>
      <c r="H257" s="76">
        <f>数据源表!H223</f>
        <v>90</v>
      </c>
      <c r="I257" s="78">
        <v>43280</v>
      </c>
      <c r="J257" s="94">
        <f>数据源表!J223</f>
        <v>10412.16</v>
      </c>
      <c r="K257" s="94">
        <f t="shared" si="44"/>
        <v>8976</v>
      </c>
      <c r="L257" s="95">
        <f t="shared" si="51"/>
        <v>51</v>
      </c>
      <c r="M257" s="96"/>
      <c r="N257" s="96" t="e">
        <f>VLOOKUP(C257,#REF!,5,0)</f>
        <v>#REF!</v>
      </c>
      <c r="O257" s="76">
        <f t="shared" si="48"/>
        <v>0.05</v>
      </c>
      <c r="P257" s="76">
        <f t="shared" si="52"/>
        <v>448.8</v>
      </c>
      <c r="Q257" s="76" t="e">
        <f>ROUND(VLOOKUP(V257,#REF!,7,0),2)</f>
        <v>#REF!</v>
      </c>
      <c r="R257" s="76" t="e">
        <f t="shared" si="49"/>
        <v>#REF!</v>
      </c>
      <c r="S257" s="94" t="e">
        <f>ROUND(IF(F257="未税",J257-M257-R257,J257/1.17-M257-R257),2)</f>
        <v>#REF!</v>
      </c>
      <c r="T257" s="94"/>
      <c r="U257" s="94"/>
      <c r="V257" s="106" t="str">
        <f>数据源表!S223</f>
        <v>CYT27</v>
      </c>
      <c r="W257" s="76" t="str">
        <f>数据源表!M223</f>
        <v>*化学试剂助剂*水溶性内润滑剂</v>
      </c>
      <c r="X257" s="76" t="str">
        <f>数据源表!N223</f>
        <v>EF-307</v>
      </c>
      <c r="Y257" s="76">
        <f>数据源表!O223</f>
        <v>600</v>
      </c>
      <c r="Z257" s="76" t="str">
        <f>数据源表!P223</f>
        <v>千克</v>
      </c>
      <c r="AA257" s="76">
        <f>数据源表!Q223</f>
        <v>17.3536</v>
      </c>
      <c r="AB257" s="76">
        <f>数据源表!R223</f>
        <v>10412.16</v>
      </c>
      <c r="AC257" s="118">
        <f>数据源表!U223</f>
        <v>600</v>
      </c>
      <c r="AD257" s="118">
        <f>数据源表!T223</f>
        <v>200</v>
      </c>
      <c r="AE257" s="66" t="str">
        <f t="shared" si="50"/>
        <v xml:space="preserve">     指导价</v>
      </c>
      <c r="AF257" s="73" t="str">
        <f>数据源表!V223</f>
        <v>XOUT18040266</v>
      </c>
      <c r="AG257" s="119">
        <f>数据源表!W223</f>
        <v>43207</v>
      </c>
      <c r="AH257" s="73">
        <f>数据源表!X223</f>
        <v>0</v>
      </c>
      <c r="AI257" s="122"/>
      <c r="AJ257" s="124">
        <f>数据源表!Y223</f>
        <v>0.16</v>
      </c>
      <c r="AK257" s="53" t="e">
        <f>VLOOKUP(V257,#REF!,12,0)</f>
        <v>#REF!</v>
      </c>
    </row>
    <row r="258" spans="1:37" s="53" customFormat="1" ht="12" customHeight="1">
      <c r="A258" s="76" t="str">
        <f>数据源表!A224</f>
        <v>姜鹏</v>
      </c>
      <c r="B258" s="75">
        <f>数据源表!B224</f>
        <v>43097</v>
      </c>
      <c r="C258" s="76" t="str">
        <f>数据源表!C224</f>
        <v>a1467</v>
      </c>
      <c r="D258" s="76" t="str">
        <f>数据源表!D224</f>
        <v>上海为津机械设备有限公司</v>
      </c>
      <c r="E258" s="77">
        <f>数据源表!E224</f>
        <v>2700</v>
      </c>
      <c r="F258" s="76" t="str">
        <f>数据源表!F224</f>
        <v>09926924</v>
      </c>
      <c r="G258" s="78">
        <f>数据源表!G224</f>
        <v>43127</v>
      </c>
      <c r="H258" s="76">
        <f>数据源表!H224</f>
        <v>30</v>
      </c>
      <c r="I258" s="78">
        <v>43280</v>
      </c>
      <c r="J258" s="94">
        <f>数据源表!J224</f>
        <v>2700</v>
      </c>
      <c r="K258" s="94">
        <f t="shared" si="44"/>
        <v>2307.69</v>
      </c>
      <c r="L258" s="95">
        <f t="shared" si="51"/>
        <v>183</v>
      </c>
      <c r="M258" s="96"/>
      <c r="N258" s="96" t="e">
        <f>VLOOKUP(C258,#REF!,5,0)</f>
        <v>#REF!</v>
      </c>
      <c r="O258" s="76">
        <f t="shared" si="48"/>
        <v>0</v>
      </c>
      <c r="P258" s="76">
        <f t="shared" si="52"/>
        <v>0</v>
      </c>
      <c r="Q258" s="76" t="e">
        <f>ROUND(VLOOKUP(V258,#REF!,7,0),2)</f>
        <v>#REF!</v>
      </c>
      <c r="R258" s="76" t="e">
        <f t="shared" si="49"/>
        <v>#REF!</v>
      </c>
      <c r="S258" s="94" t="e">
        <f>ROUND(IF(F258="未税",J258-M258-R258,J258/1.17-M258-R258),2)</f>
        <v>#REF!</v>
      </c>
      <c r="T258" s="94"/>
      <c r="U258" s="94"/>
      <c r="V258" s="106" t="str">
        <f>数据源表!S224</f>
        <v>CYQ19</v>
      </c>
      <c r="W258" s="76" t="str">
        <f>数据源表!M224</f>
        <v>不锈钢切削油</v>
      </c>
      <c r="X258" s="76" t="str">
        <f>数据源表!N224</f>
        <v>DH-30A</v>
      </c>
      <c r="Y258" s="76">
        <f>数据源表!O224</f>
        <v>1</v>
      </c>
      <c r="Z258" s="76" t="str">
        <f>数据源表!P224</f>
        <v>桶</v>
      </c>
      <c r="AA258" s="76">
        <f>数据源表!Q224</f>
        <v>2700</v>
      </c>
      <c r="AB258" s="76">
        <f>数据源表!R224</f>
        <v>2700</v>
      </c>
      <c r="AC258" s="118">
        <f>数据源表!U224</f>
        <v>170</v>
      </c>
      <c r="AD258" s="118">
        <f>数据源表!T224</f>
        <v>170</v>
      </c>
      <c r="AE258" s="66" t="str">
        <f t="shared" si="50"/>
        <v xml:space="preserve">     指导价</v>
      </c>
      <c r="AF258" s="73" t="str">
        <f>数据源表!V224</f>
        <v>XOUT17120548</v>
      </c>
      <c r="AG258" s="119">
        <f>数据源表!W224</f>
        <v>43097</v>
      </c>
      <c r="AH258" s="73">
        <f>数据源表!X224</f>
        <v>0</v>
      </c>
      <c r="AI258" s="122"/>
      <c r="AJ258" s="124">
        <f>数据源表!Y224</f>
        <v>0.17</v>
      </c>
      <c r="AK258" s="53" t="e">
        <f>VLOOKUP(V258,#REF!,12,0)</f>
        <v>#REF!</v>
      </c>
    </row>
    <row r="259" spans="1:37" s="53" customFormat="1" ht="12" customHeight="1">
      <c r="A259" s="76" t="str">
        <f>数据源表!A225</f>
        <v>姜鹏</v>
      </c>
      <c r="B259" s="75">
        <f>数据源表!B225</f>
        <v>43173</v>
      </c>
      <c r="C259" s="76" t="str">
        <f>数据源表!C225</f>
        <v>a1467</v>
      </c>
      <c r="D259" s="76" t="str">
        <f>数据源表!D225</f>
        <v>上海为津机械设备有限公司</v>
      </c>
      <c r="E259" s="77">
        <f>数据源表!E225</f>
        <v>2300</v>
      </c>
      <c r="F259" s="76" t="str">
        <f>数据源表!F225</f>
        <v>02839554</v>
      </c>
      <c r="G259" s="78">
        <f>数据源表!G225</f>
        <v>43203</v>
      </c>
      <c r="H259" s="76">
        <f>数据源表!H225</f>
        <v>30</v>
      </c>
      <c r="I259" s="78">
        <v>43280</v>
      </c>
      <c r="J259" s="94">
        <f>数据源表!J225</f>
        <v>2300</v>
      </c>
      <c r="K259" s="94">
        <f t="shared" si="44"/>
        <v>1965.81</v>
      </c>
      <c r="L259" s="95">
        <f t="shared" si="51"/>
        <v>107</v>
      </c>
      <c r="M259" s="96"/>
      <c r="N259" s="96" t="e">
        <f>VLOOKUP(C259,#REF!,5,0)</f>
        <v>#REF!</v>
      </c>
      <c r="O259" s="76">
        <f t="shared" si="48"/>
        <v>0.04</v>
      </c>
      <c r="P259" s="76">
        <f t="shared" si="52"/>
        <v>78.63</v>
      </c>
      <c r="Q259" s="224">
        <v>15.083</v>
      </c>
      <c r="R259" s="76">
        <f t="shared" si="49"/>
        <v>2564.11</v>
      </c>
      <c r="S259" s="94">
        <f>ROUND(IF(F259="未税",J259-M259-R259,J259/1.17-M259-R259),2)</f>
        <v>-598.29999999999995</v>
      </c>
      <c r="T259" s="94"/>
      <c r="U259" s="94"/>
      <c r="V259" s="106" t="str">
        <f>数据源表!S225</f>
        <v>CYQ13</v>
      </c>
      <c r="W259" s="76" t="str">
        <f>数据源表!M225</f>
        <v>*专项化学用品*铜加工油</v>
      </c>
      <c r="X259" s="76" t="str">
        <f>数据源表!N225</f>
        <v>CC-20F</v>
      </c>
      <c r="Y259" s="76">
        <f>数据源表!O225</f>
        <v>1</v>
      </c>
      <c r="Z259" s="76" t="str">
        <f>数据源表!P225</f>
        <v>桶</v>
      </c>
      <c r="AA259" s="76">
        <f>数据源表!Q225</f>
        <v>2300</v>
      </c>
      <c r="AB259" s="76">
        <f>数据源表!R225</f>
        <v>2300</v>
      </c>
      <c r="AC259" s="118">
        <f>数据源表!U225</f>
        <v>170</v>
      </c>
      <c r="AD259" s="118">
        <f>数据源表!T225</f>
        <v>170</v>
      </c>
      <c r="AE259" s="66" t="str">
        <f t="shared" si="50"/>
        <v xml:space="preserve">     指导价</v>
      </c>
      <c r="AF259" s="73" t="str">
        <f>数据源表!V225</f>
        <v>XOUT18030227</v>
      </c>
      <c r="AG259" s="119">
        <f>数据源表!W225</f>
        <v>43174</v>
      </c>
      <c r="AH259" s="73">
        <f>数据源表!X225</f>
        <v>0</v>
      </c>
      <c r="AI259" s="122"/>
      <c r="AJ259" s="124">
        <f>数据源表!Y225</f>
        <v>0.17</v>
      </c>
      <c r="AK259" s="53" t="e">
        <f>VLOOKUP(V259,#REF!,12,0)</f>
        <v>#REF!</v>
      </c>
    </row>
    <row r="260" spans="1:37" s="53" customFormat="1" ht="12" customHeight="1">
      <c r="A260" s="76" t="str">
        <f>数据源表!A226</f>
        <v>姜鹏</v>
      </c>
      <c r="B260" s="75">
        <f>数据源表!B226</f>
        <v>43173</v>
      </c>
      <c r="C260" s="76" t="str">
        <f>数据源表!C226</f>
        <v>a1467</v>
      </c>
      <c r="D260" s="76" t="str">
        <f>数据源表!D226</f>
        <v>上海为津机械设备有限公司</v>
      </c>
      <c r="E260" s="77">
        <f>数据源表!E226</f>
        <v>2700</v>
      </c>
      <c r="F260" s="76" t="str">
        <f>数据源表!F226</f>
        <v>02839554</v>
      </c>
      <c r="G260" s="78">
        <f>数据源表!G226</f>
        <v>43203</v>
      </c>
      <c r="H260" s="76">
        <f>数据源表!H226</f>
        <v>30</v>
      </c>
      <c r="I260" s="78">
        <v>43276</v>
      </c>
      <c r="J260" s="94">
        <f>数据源表!J226</f>
        <v>2700</v>
      </c>
      <c r="K260" s="94">
        <f t="shared" si="44"/>
        <v>2307.69</v>
      </c>
      <c r="L260" s="95">
        <f t="shared" si="51"/>
        <v>103</v>
      </c>
      <c r="M260" s="96"/>
      <c r="N260" s="96" t="e">
        <f>VLOOKUP(C260,#REF!,5,0)</f>
        <v>#REF!</v>
      </c>
      <c r="O260" s="76">
        <f t="shared" si="48"/>
        <v>0.04</v>
      </c>
      <c r="P260" s="76">
        <f t="shared" si="52"/>
        <v>92.31</v>
      </c>
      <c r="Q260" s="76" t="e">
        <f>ROUND(VLOOKUP(V260,#REF!,7,0),2)</f>
        <v>#REF!</v>
      </c>
      <c r="R260" s="76" t="e">
        <f t="shared" si="49"/>
        <v>#REF!</v>
      </c>
      <c r="S260" s="94" t="e">
        <f>ROUND(IF(F260="未税",J260-M260-R260,J260/1.17-M260-R260),2)</f>
        <v>#REF!</v>
      </c>
      <c r="T260" s="94"/>
      <c r="U260" s="94"/>
      <c r="V260" s="106" t="str">
        <f>数据源表!S226</f>
        <v>CYQ19</v>
      </c>
      <c r="W260" s="76" t="str">
        <f>数据源表!M226</f>
        <v>*专项化学用品*不锈钢切削油</v>
      </c>
      <c r="X260" s="76" t="str">
        <f>数据源表!N226</f>
        <v>DH-30A</v>
      </c>
      <c r="Y260" s="76">
        <f>数据源表!O226</f>
        <v>1</v>
      </c>
      <c r="Z260" s="76" t="str">
        <f>数据源表!P226</f>
        <v>桶</v>
      </c>
      <c r="AA260" s="76">
        <f>数据源表!Q226</f>
        <v>2700</v>
      </c>
      <c r="AB260" s="76">
        <f>数据源表!R226</f>
        <v>2700</v>
      </c>
      <c r="AC260" s="118">
        <f>数据源表!U226</f>
        <v>170</v>
      </c>
      <c r="AD260" s="118">
        <f>数据源表!T226</f>
        <v>170</v>
      </c>
      <c r="AE260" s="66" t="str">
        <f t="shared" si="50"/>
        <v xml:space="preserve">     指导价</v>
      </c>
      <c r="AF260" s="73" t="str">
        <f>数据源表!V226</f>
        <v>XOUT18030227</v>
      </c>
      <c r="AG260" s="119">
        <f>数据源表!W226</f>
        <v>43174</v>
      </c>
      <c r="AH260" s="73">
        <f>数据源表!X226</f>
        <v>0</v>
      </c>
      <c r="AI260" s="122"/>
      <c r="AJ260" s="124">
        <f>数据源表!Y226</f>
        <v>0.17</v>
      </c>
      <c r="AK260" s="53" t="e">
        <f>VLOOKUP(V260,#REF!,12,0)</f>
        <v>#REF!</v>
      </c>
    </row>
    <row r="261" spans="1:37" s="53" customFormat="1" ht="12" customHeight="1">
      <c r="A261" s="76" t="str">
        <f>数据源表!A227</f>
        <v>姜鹏</v>
      </c>
      <c r="B261" s="75">
        <f>数据源表!B227</f>
        <v>43223</v>
      </c>
      <c r="C261" s="76" t="str">
        <f>数据源表!C227</f>
        <v>a1467</v>
      </c>
      <c r="D261" s="76" t="str">
        <f>数据源表!D227</f>
        <v>上海为津机械设备有限公司</v>
      </c>
      <c r="E261" s="77">
        <f>数据源表!E227</f>
        <v>3073</v>
      </c>
      <c r="F261" s="76" t="str">
        <f>数据源表!F227</f>
        <v>27754346</v>
      </c>
      <c r="G261" s="78">
        <f>数据源表!G227</f>
        <v>43253</v>
      </c>
      <c r="H261" s="76">
        <f>数据源表!H227</f>
        <v>30</v>
      </c>
      <c r="I261" s="78">
        <v>43259</v>
      </c>
      <c r="J261" s="94">
        <f>数据源表!J227</f>
        <v>3073</v>
      </c>
      <c r="K261" s="94">
        <f t="shared" ref="K261:K324" si="53">ROUND(IF(F261="未税",J261,J261/(1+AJ261)),2)</f>
        <v>2649.14</v>
      </c>
      <c r="L261" s="95">
        <f t="shared" si="51"/>
        <v>36</v>
      </c>
      <c r="M261" s="96"/>
      <c r="N261" s="96" t="e">
        <f>VLOOKUP(C261,#REF!,5,0)</f>
        <v>#REF!</v>
      </c>
      <c r="O261" s="76">
        <f t="shared" si="48"/>
        <v>0.05</v>
      </c>
      <c r="P261" s="76">
        <f t="shared" si="52"/>
        <v>132.46</v>
      </c>
      <c r="Q261" s="224">
        <v>15.083</v>
      </c>
      <c r="R261" s="76">
        <f t="shared" si="49"/>
        <v>2564.11</v>
      </c>
      <c r="S261" s="94">
        <f>ROUND(IF(F261="未税",J261-M261-R261,J261/1.17-M261-R261),2)</f>
        <v>62.39</v>
      </c>
      <c r="T261" s="94"/>
      <c r="U261" s="94"/>
      <c r="V261" s="106" t="str">
        <f>数据源表!S227</f>
        <v>CSR65</v>
      </c>
      <c r="W261" s="76" t="str">
        <f>数据源表!M227</f>
        <v>*化学试剂助剂*乳化冷却液</v>
      </c>
      <c r="X261" s="76" t="str">
        <f>数据源表!N227</f>
        <v>JH-600CW</v>
      </c>
      <c r="Y261" s="76">
        <f>数据源表!O227</f>
        <v>1</v>
      </c>
      <c r="Z261" s="76" t="str">
        <f>数据源表!P227</f>
        <v>桶</v>
      </c>
      <c r="AA261" s="76">
        <f>数据源表!Q227</f>
        <v>3073</v>
      </c>
      <c r="AB261" s="76">
        <f>数据源表!R227</f>
        <v>3073</v>
      </c>
      <c r="AC261" s="118">
        <f>数据源表!U227</f>
        <v>170</v>
      </c>
      <c r="AD261" s="118">
        <f>数据源表!T227</f>
        <v>170</v>
      </c>
      <c r="AE261" s="66" t="str">
        <f t="shared" si="50"/>
        <v xml:space="preserve">     指导价</v>
      </c>
      <c r="AF261" s="73" t="str">
        <f>数据源表!V227</f>
        <v>XOUT18050043</v>
      </c>
      <c r="AG261" s="119">
        <f>数据源表!W227</f>
        <v>43225</v>
      </c>
      <c r="AH261" s="73">
        <f>数据源表!X227</f>
        <v>0</v>
      </c>
      <c r="AI261" s="122"/>
      <c r="AJ261" s="124">
        <f>数据源表!Y227</f>
        <v>0.15999909404561499</v>
      </c>
      <c r="AK261" s="53" t="e">
        <f>VLOOKUP(V261,#REF!,12,0)</f>
        <v>#REF!</v>
      </c>
    </row>
    <row r="262" spans="1:37" s="53" customFormat="1" ht="12" customHeight="1">
      <c r="A262" s="76" t="str">
        <f>数据源表!A228</f>
        <v>姜鹏</v>
      </c>
      <c r="B262" s="75">
        <f>数据源表!B228</f>
        <v>43118</v>
      </c>
      <c r="C262" s="76" t="str">
        <f>数据源表!C228</f>
        <v>a1480</v>
      </c>
      <c r="D262" s="76" t="str">
        <f>数据源表!D228</f>
        <v>苏州悦捷朗机电有限公司</v>
      </c>
      <c r="E262" s="77">
        <f>数据源表!E228</f>
        <v>2500</v>
      </c>
      <c r="F262" s="76" t="str">
        <f>数据源表!F228</f>
        <v>28120451</v>
      </c>
      <c r="G262" s="78">
        <f>数据源表!G228</f>
        <v>43208</v>
      </c>
      <c r="H262" s="76">
        <f>数据源表!H228</f>
        <v>90</v>
      </c>
      <c r="I262" s="78">
        <v>43270</v>
      </c>
      <c r="J262" s="94">
        <f>数据源表!J228</f>
        <v>2500</v>
      </c>
      <c r="K262" s="94">
        <f t="shared" si="53"/>
        <v>2136.75</v>
      </c>
      <c r="L262" s="95">
        <f t="shared" si="51"/>
        <v>152</v>
      </c>
      <c r="M262" s="96"/>
      <c r="N262" s="96" t="e">
        <f>VLOOKUP(C262,#REF!,5,0)</f>
        <v>#REF!</v>
      </c>
      <c r="O262" s="76">
        <f t="shared" si="48"/>
        <v>0.01</v>
      </c>
      <c r="P262" s="76">
        <f t="shared" si="52"/>
        <v>21.37</v>
      </c>
      <c r="Q262" s="76" t="e">
        <f>ROUND(VLOOKUP(V262,#REF!,7,0),2)</f>
        <v>#REF!</v>
      </c>
      <c r="R262" s="76" t="e">
        <f t="shared" si="49"/>
        <v>#REF!</v>
      </c>
      <c r="S262" s="94" t="e">
        <f>ROUND(IF(F262="未税",J262-M262-R262,J262/(1+AJ262)-M262-R262),2)</f>
        <v>#REF!</v>
      </c>
      <c r="T262" s="94"/>
      <c r="U262" s="94"/>
      <c r="V262" s="106" t="str">
        <f>数据源表!S228</f>
        <v>CYT11</v>
      </c>
      <c r="W262" s="76" t="str">
        <f>数据源表!M228</f>
        <v>*石油制品*机床导轨油</v>
      </c>
      <c r="X262" s="76" t="str">
        <f>数据源表!N228</f>
        <v>68#</v>
      </c>
      <c r="Y262" s="76">
        <f>数据源表!O228</f>
        <v>1</v>
      </c>
      <c r="Z262" s="76" t="str">
        <f>数据源表!P228</f>
        <v>桶</v>
      </c>
      <c r="AA262" s="76">
        <f>数据源表!Q228</f>
        <v>2500</v>
      </c>
      <c r="AB262" s="76">
        <f>数据源表!R228</f>
        <v>2500</v>
      </c>
      <c r="AC262" s="118">
        <f>数据源表!U228</f>
        <v>170</v>
      </c>
      <c r="AD262" s="118">
        <f>数据源表!T228</f>
        <v>170</v>
      </c>
      <c r="AE262" s="66" t="str">
        <f t="shared" si="50"/>
        <v xml:space="preserve">     指导价</v>
      </c>
      <c r="AF262" s="73" t="str">
        <f>数据源表!V228</f>
        <v>XOUT18010325</v>
      </c>
      <c r="AG262" s="119">
        <f>数据源表!W228</f>
        <v>43118</v>
      </c>
      <c r="AH262" s="73">
        <f>数据源表!X228</f>
        <v>0</v>
      </c>
      <c r="AI262" s="122"/>
      <c r="AJ262" s="124">
        <f>数据源表!Y228</f>
        <v>0.17</v>
      </c>
      <c r="AK262" s="53" t="e">
        <f>VLOOKUP(V262,#REF!,12,0)</f>
        <v>#REF!</v>
      </c>
    </row>
    <row r="263" spans="1:37" s="53" customFormat="1" ht="12" customHeight="1">
      <c r="A263" s="76" t="str">
        <f>数据源表!A229</f>
        <v>姜鹏</v>
      </c>
      <c r="B263" s="75">
        <f>数据源表!B229</f>
        <v>42975</v>
      </c>
      <c r="C263" s="76" t="str">
        <f>数据源表!C229</f>
        <v>a1603</v>
      </c>
      <c r="D263" s="76" t="str">
        <f>数据源表!D229</f>
        <v>昆山普罗米斯精密电子有限公司</v>
      </c>
      <c r="E263" s="77">
        <f>数据源表!E229</f>
        <v>3700</v>
      </c>
      <c r="F263" s="76" t="str">
        <f>数据源表!F229</f>
        <v>29184891</v>
      </c>
      <c r="G263" s="78">
        <f>数据源表!G229</f>
        <v>43035</v>
      </c>
      <c r="H263" s="76">
        <f>数据源表!H229</f>
        <v>60</v>
      </c>
      <c r="I263" s="78" t="s">
        <v>6983</v>
      </c>
      <c r="J263" s="94">
        <f>数据源表!J229</f>
        <v>3700</v>
      </c>
      <c r="K263" s="94">
        <f t="shared" si="53"/>
        <v>3162.39</v>
      </c>
      <c r="L263" s="200">
        <v>136</v>
      </c>
      <c r="M263" s="96"/>
      <c r="N263" s="96" t="e">
        <f>VLOOKUP(C263,#REF!,5,0)</f>
        <v>#REF!</v>
      </c>
      <c r="O263" s="76">
        <f t="shared" si="48"/>
        <v>0.02</v>
      </c>
      <c r="P263" s="76">
        <f t="shared" si="52"/>
        <v>63.25</v>
      </c>
      <c r="Q263" s="76" t="e">
        <f>ROUND(VLOOKUP(V263,#REF!,7,0),2)</f>
        <v>#REF!</v>
      </c>
      <c r="R263" s="76" t="e">
        <f t="shared" si="49"/>
        <v>#REF!</v>
      </c>
      <c r="S263" s="94" t="e">
        <f>ROUND(IF(F263="未税",J263-M263-R263,J263/1.17-M263-R263),2)</f>
        <v>#REF!</v>
      </c>
      <c r="T263" s="94"/>
      <c r="U263" s="94"/>
      <c r="V263" s="106" t="str">
        <f>数据源表!S229</f>
        <v>CSR65</v>
      </c>
      <c r="W263" s="76" t="str">
        <f>数据源表!M229</f>
        <v>微乳化切削液</v>
      </c>
      <c r="X263" s="76" t="str">
        <f>数据源表!N229</f>
        <v>JH-600CW</v>
      </c>
      <c r="Y263" s="76">
        <f>数据源表!O229</f>
        <v>1</v>
      </c>
      <c r="Z263" s="76" t="str">
        <f>数据源表!P229</f>
        <v>桶</v>
      </c>
      <c r="AA263" s="76">
        <f>数据源表!Q229</f>
        <v>3700</v>
      </c>
      <c r="AB263" s="76">
        <f>数据源表!R229</f>
        <v>3700</v>
      </c>
      <c r="AC263" s="118">
        <f>数据源表!U229</f>
        <v>170</v>
      </c>
      <c r="AD263" s="118">
        <f>数据源表!T229</f>
        <v>170</v>
      </c>
      <c r="AE263" s="66" t="str">
        <f t="shared" si="50"/>
        <v xml:space="preserve">     指导价</v>
      </c>
      <c r="AF263" s="73" t="str">
        <f>数据源表!V229</f>
        <v>XOUT17080112</v>
      </c>
      <c r="AG263" s="119">
        <f>数据源表!W229</f>
        <v>42954</v>
      </c>
      <c r="AH263" s="73">
        <f>数据源表!X229</f>
        <v>0</v>
      </c>
      <c r="AI263" s="122"/>
      <c r="AJ263" s="124">
        <f>数据源表!Y229</f>
        <v>0.17</v>
      </c>
      <c r="AK263" s="53" t="e">
        <f>VLOOKUP(V263,#REF!,12,0)</f>
        <v>#REF!</v>
      </c>
    </row>
    <row r="264" spans="1:37" s="53" customFormat="1" ht="12" customHeight="1">
      <c r="A264" s="76" t="str">
        <f>数据源表!A230</f>
        <v>姜鹏</v>
      </c>
      <c r="B264" s="75">
        <f>数据源表!B230</f>
        <v>43041</v>
      </c>
      <c r="C264" s="76" t="str">
        <f>数据源表!C230</f>
        <v>a1603</v>
      </c>
      <c r="D264" s="76" t="str">
        <f>数据源表!D230</f>
        <v>昆山普罗米斯精密电子有限公司</v>
      </c>
      <c r="E264" s="77">
        <f>数据源表!E230</f>
        <v>3700</v>
      </c>
      <c r="F264" s="76" t="str">
        <f>数据源表!F230</f>
        <v>37100044</v>
      </c>
      <c r="G264" s="78">
        <f>数据源表!G230</f>
        <v>43101</v>
      </c>
      <c r="H264" s="76">
        <f>数据源表!H230</f>
        <v>60</v>
      </c>
      <c r="I264" s="78">
        <v>43265</v>
      </c>
      <c r="J264" s="94">
        <f>数据源表!J230</f>
        <v>3700</v>
      </c>
      <c r="K264" s="94">
        <f t="shared" si="53"/>
        <v>3162.39</v>
      </c>
      <c r="L264" s="95">
        <f t="shared" si="51"/>
        <v>224</v>
      </c>
      <c r="M264" s="96"/>
      <c r="N264" s="96" t="e">
        <f>VLOOKUP(C264,#REF!,5,0)</f>
        <v>#REF!</v>
      </c>
      <c r="O264" s="76">
        <f t="shared" si="48"/>
        <v>0</v>
      </c>
      <c r="P264" s="76">
        <f t="shared" si="52"/>
        <v>0</v>
      </c>
      <c r="Q264" s="76" t="e">
        <f>ROUND(VLOOKUP(V264,#REF!,7,0),2)</f>
        <v>#REF!</v>
      </c>
      <c r="R264" s="76" t="e">
        <f t="shared" si="49"/>
        <v>#REF!</v>
      </c>
      <c r="S264" s="94" t="e">
        <f>ROUND(IF(F264="未税",J264-M264-R264,J264/1.17-M264-R264),2)</f>
        <v>#REF!</v>
      </c>
      <c r="T264" s="94"/>
      <c r="U264" s="94"/>
      <c r="V264" s="106" t="str">
        <f>数据源表!S230</f>
        <v>CSR65</v>
      </c>
      <c r="W264" s="76" t="str">
        <f>数据源表!M230</f>
        <v>微乳化切削液</v>
      </c>
      <c r="X264" s="76" t="str">
        <f>数据源表!N230</f>
        <v>JH-600CW</v>
      </c>
      <c r="Y264" s="76">
        <f>数据源表!O230</f>
        <v>1</v>
      </c>
      <c r="Z264" s="76" t="str">
        <f>数据源表!P230</f>
        <v>桶</v>
      </c>
      <c r="AA264" s="76">
        <f>数据源表!Q230</f>
        <v>3700</v>
      </c>
      <c r="AB264" s="76">
        <f>数据源表!R230</f>
        <v>3700</v>
      </c>
      <c r="AC264" s="118">
        <f>数据源表!U230</f>
        <v>170</v>
      </c>
      <c r="AD264" s="118">
        <f>数据源表!T230</f>
        <v>170</v>
      </c>
      <c r="AE264" s="66" t="str">
        <f t="shared" si="50"/>
        <v xml:space="preserve">     指导价</v>
      </c>
      <c r="AF264" s="73" t="str">
        <f>数据源表!V230</f>
        <v>XOUT17090498</v>
      </c>
      <c r="AG264" s="119">
        <f>数据源表!W230</f>
        <v>43001</v>
      </c>
      <c r="AH264" s="73">
        <f>数据源表!X230</f>
        <v>0</v>
      </c>
      <c r="AI264" s="122"/>
      <c r="AJ264" s="124">
        <f>数据源表!Y230</f>
        <v>0.17</v>
      </c>
      <c r="AK264" s="53" t="e">
        <f>VLOOKUP(V264,#REF!,12,0)</f>
        <v>#REF!</v>
      </c>
    </row>
    <row r="265" spans="1:37" s="53" customFormat="1" ht="12" customHeight="1">
      <c r="A265" s="76" t="str">
        <f>数据源表!A231</f>
        <v>姜鹏</v>
      </c>
      <c r="B265" s="75">
        <f>数据源表!B231</f>
        <v>43041</v>
      </c>
      <c r="C265" s="76" t="str">
        <f>数据源表!C231</f>
        <v>a1603</v>
      </c>
      <c r="D265" s="76" t="str">
        <f>数据源表!D231</f>
        <v>昆山普罗米斯精密电子有限公司</v>
      </c>
      <c r="E265" s="77">
        <f>数据源表!E231</f>
        <v>3700</v>
      </c>
      <c r="F265" s="76" t="str">
        <f>数据源表!F231</f>
        <v>37100044</v>
      </c>
      <c r="G265" s="78">
        <f>数据源表!G231</f>
        <v>43101</v>
      </c>
      <c r="H265" s="76">
        <f>数据源表!H231</f>
        <v>60</v>
      </c>
      <c r="I265" s="78">
        <v>43265</v>
      </c>
      <c r="J265" s="94">
        <f>数据源表!J231</f>
        <v>3700</v>
      </c>
      <c r="K265" s="94">
        <f t="shared" si="53"/>
        <v>3162.39</v>
      </c>
      <c r="L265" s="95">
        <f t="shared" si="51"/>
        <v>224</v>
      </c>
      <c r="M265" s="96"/>
      <c r="N265" s="96" t="e">
        <f>VLOOKUP(C265,#REF!,5,0)</f>
        <v>#REF!</v>
      </c>
      <c r="O265" s="76">
        <f t="shared" si="48"/>
        <v>0</v>
      </c>
      <c r="P265" s="76">
        <f t="shared" si="52"/>
        <v>0</v>
      </c>
      <c r="Q265" s="76" t="e">
        <f>ROUND(VLOOKUP(V265,#REF!,7,0),2)</f>
        <v>#REF!</v>
      </c>
      <c r="R265" s="76" t="e">
        <f t="shared" si="49"/>
        <v>#REF!</v>
      </c>
      <c r="S265" s="94" t="e">
        <f>ROUND(IF(F265="未税",J265-M265-R265,J265/1.17-M265-R265),2)</f>
        <v>#REF!</v>
      </c>
      <c r="T265" s="94"/>
      <c r="U265" s="94"/>
      <c r="V265" s="106" t="str">
        <f>数据源表!S231</f>
        <v>CSR65</v>
      </c>
      <c r="W265" s="76" t="str">
        <f>数据源表!M231</f>
        <v>微乳化切削液</v>
      </c>
      <c r="X265" s="76" t="str">
        <f>数据源表!N231</f>
        <v>JH-600CW</v>
      </c>
      <c r="Y265" s="76">
        <f>数据源表!O231</f>
        <v>1</v>
      </c>
      <c r="Z265" s="76" t="str">
        <f>数据源表!P231</f>
        <v>桶</v>
      </c>
      <c r="AA265" s="76">
        <f>数据源表!Q231</f>
        <v>3700</v>
      </c>
      <c r="AB265" s="76">
        <f>数据源表!R231</f>
        <v>3700</v>
      </c>
      <c r="AC265" s="118">
        <f>数据源表!U231</f>
        <v>170</v>
      </c>
      <c r="AD265" s="118">
        <f>数据源表!T231</f>
        <v>170</v>
      </c>
      <c r="AE265" s="66" t="str">
        <f t="shared" si="50"/>
        <v xml:space="preserve">     指导价</v>
      </c>
      <c r="AF265" s="73" t="str">
        <f>数据源表!V231</f>
        <v>XOUT17090498</v>
      </c>
      <c r="AG265" s="119">
        <f>数据源表!W231</f>
        <v>43001</v>
      </c>
      <c r="AH265" s="73">
        <f>数据源表!X231</f>
        <v>0</v>
      </c>
      <c r="AI265" s="122"/>
      <c r="AJ265" s="124">
        <f>数据源表!Y231</f>
        <v>0.17</v>
      </c>
      <c r="AK265" s="53" t="e">
        <f>VLOOKUP(V265,#REF!,12,0)</f>
        <v>#REF!</v>
      </c>
    </row>
    <row r="266" spans="1:37" s="53" customFormat="1" ht="12" customHeight="1">
      <c r="A266" s="76" t="str">
        <f>数据源表!A232</f>
        <v>姜鹏</v>
      </c>
      <c r="B266" s="75">
        <f>数据源表!B232</f>
        <v>43041</v>
      </c>
      <c r="C266" s="76" t="str">
        <f>数据源表!C232</f>
        <v>a1603</v>
      </c>
      <c r="D266" s="76" t="str">
        <f>数据源表!D232</f>
        <v>昆山普罗米斯精密电子有限公司</v>
      </c>
      <c r="E266" s="77">
        <f>数据源表!E232</f>
        <v>2900</v>
      </c>
      <c r="F266" s="76" t="str">
        <f>数据源表!F232</f>
        <v>37100044</v>
      </c>
      <c r="G266" s="78">
        <f>数据源表!G232</f>
        <v>43101</v>
      </c>
      <c r="H266" s="76">
        <f>数据源表!H232</f>
        <v>60</v>
      </c>
      <c r="I266" s="78">
        <v>43253</v>
      </c>
      <c r="J266" s="94">
        <f>数据源表!J232</f>
        <v>2900</v>
      </c>
      <c r="K266" s="94">
        <f t="shared" si="53"/>
        <v>2478.63</v>
      </c>
      <c r="L266" s="95">
        <f t="shared" si="51"/>
        <v>212</v>
      </c>
      <c r="M266" s="96"/>
      <c r="N266" s="96" t="e">
        <f>VLOOKUP(C266,#REF!,5,0)</f>
        <v>#REF!</v>
      </c>
      <c r="O266" s="76">
        <f t="shared" si="48"/>
        <v>0</v>
      </c>
      <c r="P266" s="76">
        <f t="shared" si="52"/>
        <v>0</v>
      </c>
      <c r="Q266" s="224">
        <v>15.083</v>
      </c>
      <c r="R266" s="76">
        <f t="shared" si="49"/>
        <v>2564.11</v>
      </c>
      <c r="S266" s="94">
        <f>ROUND(IF(F266="未税",J266-M266-R266,J266/(1+AJ266)-M266-R266),2)</f>
        <v>-85.48</v>
      </c>
      <c r="T266" s="94"/>
      <c r="U266" s="94"/>
      <c r="V266" s="106" t="str">
        <f>数据源表!S232</f>
        <v>CYT11</v>
      </c>
      <c r="W266" s="76" t="str">
        <f>数据源表!M232</f>
        <v>机床导轨油</v>
      </c>
      <c r="X266" s="76" t="str">
        <f>数据源表!N232</f>
        <v>68#</v>
      </c>
      <c r="Y266" s="76">
        <f>数据源表!O232</f>
        <v>1</v>
      </c>
      <c r="Z266" s="76" t="str">
        <f>数据源表!P232</f>
        <v>桶</v>
      </c>
      <c r="AA266" s="76">
        <f>数据源表!Q232</f>
        <v>2900</v>
      </c>
      <c r="AB266" s="76">
        <f>数据源表!R232</f>
        <v>2900</v>
      </c>
      <c r="AC266" s="118">
        <f>数据源表!U232</f>
        <v>170</v>
      </c>
      <c r="AD266" s="118">
        <f>数据源表!T232</f>
        <v>170</v>
      </c>
      <c r="AE266" s="66" t="str">
        <f t="shared" si="50"/>
        <v xml:space="preserve">     指导价</v>
      </c>
      <c r="AF266" s="73" t="str">
        <f>数据源表!V232</f>
        <v>XOUT17100193</v>
      </c>
      <c r="AG266" s="119">
        <f>数据源表!W232</f>
        <v>43025</v>
      </c>
      <c r="AH266" s="73">
        <f>数据源表!X232</f>
        <v>0</v>
      </c>
      <c r="AI266" s="122"/>
      <c r="AJ266" s="124">
        <f>数据源表!Y232</f>
        <v>0.17</v>
      </c>
      <c r="AK266" s="53" t="e">
        <f>VLOOKUP(V266,#REF!,12,0)</f>
        <v>#REF!</v>
      </c>
    </row>
    <row r="267" spans="1:37" s="53" customFormat="1" ht="12" customHeight="1">
      <c r="A267" s="76" t="str">
        <f>数据源表!A233</f>
        <v>姜鹏</v>
      </c>
      <c r="B267" s="75">
        <f>数据源表!B233</f>
        <v>43095</v>
      </c>
      <c r="C267" s="76" t="str">
        <f>数据源表!C233</f>
        <v>a1603</v>
      </c>
      <c r="D267" s="76" t="str">
        <f>数据源表!D233</f>
        <v>昆山普罗米斯精密电子有限公司</v>
      </c>
      <c r="E267" s="77">
        <f>数据源表!E233</f>
        <v>700</v>
      </c>
      <c r="F267" s="76" t="str">
        <f>数据源表!F233</f>
        <v>09926877</v>
      </c>
      <c r="G267" s="78">
        <f>数据源表!G233</f>
        <v>43155</v>
      </c>
      <c r="H267" s="76">
        <f>数据源表!H233</f>
        <v>60</v>
      </c>
      <c r="I267" s="78">
        <v>43257</v>
      </c>
      <c r="J267" s="94">
        <f>数据源表!J233</f>
        <v>700</v>
      </c>
      <c r="K267" s="94">
        <f t="shared" si="53"/>
        <v>598.29</v>
      </c>
      <c r="L267" s="95">
        <f t="shared" si="51"/>
        <v>162</v>
      </c>
      <c r="M267" s="96"/>
      <c r="N267" s="96" t="e">
        <f>VLOOKUP(C267,#REF!,5,0)</f>
        <v>#REF!</v>
      </c>
      <c r="O267" s="76">
        <f t="shared" si="48"/>
        <v>0.01</v>
      </c>
      <c r="P267" s="76">
        <f t="shared" si="52"/>
        <v>5.98</v>
      </c>
      <c r="Q267" s="76" t="e">
        <f>ROUND(VLOOKUP(V267,#REF!,7,0),2)</f>
        <v>#REF!</v>
      </c>
      <c r="R267" s="76" t="e">
        <f t="shared" si="49"/>
        <v>#REF!</v>
      </c>
      <c r="S267" s="94" t="e">
        <f>ROUND(IF(F267="未税",J267-M267-R267,J267/(1+AJ267)-M267-R267),2)</f>
        <v>#REF!</v>
      </c>
      <c r="T267" s="94"/>
      <c r="U267" s="94"/>
      <c r="V267" s="106" t="str">
        <f>数据源表!S233</f>
        <v>CSX20</v>
      </c>
      <c r="W267" s="76" t="str">
        <f>数据源表!M233</f>
        <v>火花机油</v>
      </c>
      <c r="X267" s="76" t="str">
        <f>数据源表!N233</f>
        <v>EDM</v>
      </c>
      <c r="Y267" s="76">
        <f>数据源表!O233</f>
        <v>2</v>
      </c>
      <c r="Z267" s="76" t="str">
        <f>数据源表!P233</f>
        <v>桶</v>
      </c>
      <c r="AA267" s="76">
        <f>数据源表!Q233</f>
        <v>350</v>
      </c>
      <c r="AB267" s="76">
        <f>数据源表!R233</f>
        <v>700</v>
      </c>
      <c r="AC267" s="118">
        <f>数据源表!U233</f>
        <v>28</v>
      </c>
      <c r="AD267" s="118">
        <f>数据源表!T233</f>
        <v>14</v>
      </c>
      <c r="AE267" s="66" t="str">
        <f t="shared" si="50"/>
        <v>指导价+Y4*30</v>
      </c>
      <c r="AF267" s="73" t="str">
        <f>数据源表!V233</f>
        <v>XOUT17100359</v>
      </c>
      <c r="AG267" s="119">
        <f>数据源表!W233</f>
        <v>43033</v>
      </c>
      <c r="AH267" s="73">
        <f>数据源表!X233</f>
        <v>0</v>
      </c>
      <c r="AI267" s="122"/>
      <c r="AJ267" s="124">
        <f>数据源表!Y233</f>
        <v>0.17</v>
      </c>
      <c r="AK267" s="53" t="e">
        <f>VLOOKUP(V267,#REF!,12,0)</f>
        <v>#REF!</v>
      </c>
    </row>
    <row r="268" spans="1:37" s="53" customFormat="1" ht="12" customHeight="1">
      <c r="A268" s="76" t="str">
        <f>数据源表!A234</f>
        <v>姜鹏</v>
      </c>
      <c r="B268" s="75">
        <f>数据源表!B234</f>
        <v>43095</v>
      </c>
      <c r="C268" s="76" t="str">
        <f>数据源表!C234</f>
        <v>a1603</v>
      </c>
      <c r="D268" s="76" t="str">
        <f>数据源表!D234</f>
        <v>昆山普罗米斯精密电子有限公司</v>
      </c>
      <c r="E268" s="77">
        <f>数据源表!E234</f>
        <v>3700</v>
      </c>
      <c r="F268" s="76" t="str">
        <f>数据源表!F234</f>
        <v>09926877</v>
      </c>
      <c r="G268" s="78">
        <f>数据源表!G234</f>
        <v>43155</v>
      </c>
      <c r="H268" s="76">
        <f>数据源表!H234</f>
        <v>60</v>
      </c>
      <c r="I268" s="78" t="s">
        <v>6984</v>
      </c>
      <c r="J268" s="94">
        <f>数据源表!J234</f>
        <v>3700</v>
      </c>
      <c r="K268" s="94">
        <f t="shared" si="53"/>
        <v>3162.39</v>
      </c>
      <c r="L268" s="200">
        <v>184</v>
      </c>
      <c r="M268" s="96"/>
      <c r="N268" s="96" t="e">
        <f>VLOOKUP(C268,#REF!,5,0)</f>
        <v>#REF!</v>
      </c>
      <c r="O268" s="200">
        <f t="shared" si="48"/>
        <v>0</v>
      </c>
      <c r="P268" s="200">
        <f t="shared" si="52"/>
        <v>0</v>
      </c>
      <c r="Q268" s="76" t="e">
        <f>ROUND(VLOOKUP(V268,#REF!,7,0),2)</f>
        <v>#REF!</v>
      </c>
      <c r="R268" s="200"/>
      <c r="S268" s="203"/>
      <c r="T268" s="94"/>
      <c r="U268" s="94"/>
      <c r="V268" s="106" t="str">
        <f>数据源表!S234</f>
        <v>CSR65</v>
      </c>
      <c r="W268" s="76" t="str">
        <f>数据源表!M234</f>
        <v>微乳化切削液</v>
      </c>
      <c r="X268" s="76" t="str">
        <f>数据源表!N234</f>
        <v>JH-600CW</v>
      </c>
      <c r="Y268" s="76">
        <f>数据源表!O234</f>
        <v>1</v>
      </c>
      <c r="Z268" s="76" t="str">
        <f>数据源表!P234</f>
        <v>桶</v>
      </c>
      <c r="AA268" s="76">
        <f>数据源表!Q234</f>
        <v>3700</v>
      </c>
      <c r="AB268" s="76">
        <f>数据源表!R234</f>
        <v>3700</v>
      </c>
      <c r="AC268" s="118">
        <f>数据源表!U234</f>
        <v>170</v>
      </c>
      <c r="AD268" s="118">
        <f>数据源表!T234</f>
        <v>170</v>
      </c>
      <c r="AE268" s="66" t="str">
        <f t="shared" si="50"/>
        <v xml:space="preserve">     指导价</v>
      </c>
      <c r="AF268" s="73" t="str">
        <f>数据源表!V234</f>
        <v>XOUT17110169</v>
      </c>
      <c r="AG268" s="119">
        <f>数据源表!W234</f>
        <v>43047</v>
      </c>
      <c r="AH268" s="73">
        <f>数据源表!X234</f>
        <v>0</v>
      </c>
      <c r="AI268" s="122"/>
      <c r="AJ268" s="124">
        <f>数据源表!Y234</f>
        <v>0.17</v>
      </c>
      <c r="AK268" s="53" t="e">
        <f>VLOOKUP(V268,#REF!,12,0)</f>
        <v>#REF!</v>
      </c>
    </row>
    <row r="269" spans="1:37" s="53" customFormat="1" ht="12" customHeight="1">
      <c r="A269" s="76" t="str">
        <f>数据源表!A235</f>
        <v>姜鹏</v>
      </c>
      <c r="B269" s="75">
        <f>数据源表!B235</f>
        <v>43095</v>
      </c>
      <c r="C269" s="76" t="str">
        <f>数据源表!C235</f>
        <v>a1603</v>
      </c>
      <c r="D269" s="76" t="str">
        <f>数据源表!D235</f>
        <v>昆山普罗米斯精密电子有限公司</v>
      </c>
      <c r="E269" s="77">
        <f>数据源表!E235</f>
        <v>2900</v>
      </c>
      <c r="F269" s="76" t="str">
        <f>数据源表!F235</f>
        <v>09926877</v>
      </c>
      <c r="G269" s="78">
        <f>数据源表!G235</f>
        <v>43155</v>
      </c>
      <c r="H269" s="76">
        <f>数据源表!H235</f>
        <v>60</v>
      </c>
      <c r="I269" s="78">
        <v>43260</v>
      </c>
      <c r="J269" s="94">
        <f>数据源表!J235</f>
        <v>2900</v>
      </c>
      <c r="K269" s="94">
        <f t="shared" si="53"/>
        <v>2478.63</v>
      </c>
      <c r="L269" s="95">
        <f t="shared" si="51"/>
        <v>165</v>
      </c>
      <c r="M269" s="96"/>
      <c r="N269" s="96" t="e">
        <f>VLOOKUP(C269,#REF!,5,0)</f>
        <v>#REF!</v>
      </c>
      <c r="O269" s="76">
        <v>0.01</v>
      </c>
      <c r="P269" s="76">
        <f t="shared" si="52"/>
        <v>24.79</v>
      </c>
      <c r="Q269" s="76" t="e">
        <f>ROUND(VLOOKUP(V269,#REF!,7,0),2)</f>
        <v>#REF!</v>
      </c>
      <c r="R269" s="76"/>
      <c r="S269" s="94"/>
      <c r="T269" s="94"/>
      <c r="U269" s="94"/>
      <c r="V269" s="106" t="str">
        <f>数据源表!S235</f>
        <v>CYT11</v>
      </c>
      <c r="W269" s="76" t="str">
        <f>数据源表!M235</f>
        <v>机床导轨油</v>
      </c>
      <c r="X269" s="76" t="str">
        <f>数据源表!N235</f>
        <v>68#</v>
      </c>
      <c r="Y269" s="76">
        <f>数据源表!O235</f>
        <v>1</v>
      </c>
      <c r="Z269" s="76" t="str">
        <f>数据源表!P235</f>
        <v>桶</v>
      </c>
      <c r="AA269" s="76">
        <f>数据源表!Q235</f>
        <v>2900</v>
      </c>
      <c r="AB269" s="76">
        <f>数据源表!R235</f>
        <v>2900</v>
      </c>
      <c r="AC269" s="118">
        <f>数据源表!U235</f>
        <v>170</v>
      </c>
      <c r="AD269" s="118">
        <f>数据源表!T235</f>
        <v>170</v>
      </c>
      <c r="AE269" s="66" t="str">
        <f t="shared" si="50"/>
        <v xml:space="preserve">     指导价</v>
      </c>
      <c r="AF269" s="73" t="str">
        <f>数据源表!V235</f>
        <v>XOUT17110169</v>
      </c>
      <c r="AG269" s="119">
        <f>数据源表!W235</f>
        <v>43047</v>
      </c>
      <c r="AH269" s="73">
        <f>数据源表!X235</f>
        <v>0</v>
      </c>
      <c r="AI269" s="122"/>
      <c r="AJ269" s="124">
        <f>数据源表!Y235</f>
        <v>0.17</v>
      </c>
      <c r="AK269" s="53" t="e">
        <f>VLOOKUP(V269,#REF!,12,0)</f>
        <v>#REF!</v>
      </c>
    </row>
    <row r="270" spans="1:37" s="53" customFormat="1" ht="12" customHeight="1">
      <c r="A270" s="76" t="str">
        <f>数据源表!A236</f>
        <v>姜鹏</v>
      </c>
      <c r="B270" s="75">
        <f>数据源表!B236</f>
        <v>43095</v>
      </c>
      <c r="C270" s="76" t="str">
        <f>数据源表!C236</f>
        <v>a1603</v>
      </c>
      <c r="D270" s="76" t="str">
        <f>数据源表!D236</f>
        <v>昆山普罗米斯精密电子有限公司</v>
      </c>
      <c r="E270" s="77">
        <f>数据源表!E236</f>
        <v>3700</v>
      </c>
      <c r="F270" s="76" t="str">
        <f>数据源表!F236</f>
        <v>09926877</v>
      </c>
      <c r="G270" s="78">
        <f>数据源表!G236</f>
        <v>43155</v>
      </c>
      <c r="H270" s="76">
        <f>数据源表!H236</f>
        <v>60</v>
      </c>
      <c r="I270" s="78">
        <v>43271</v>
      </c>
      <c r="J270" s="94">
        <f>数据源表!J236</f>
        <v>3700</v>
      </c>
      <c r="K270" s="94">
        <f t="shared" si="53"/>
        <v>3162.39</v>
      </c>
      <c r="L270" s="95">
        <f t="shared" si="51"/>
        <v>176</v>
      </c>
      <c r="M270" s="96"/>
      <c r="N270" s="96" t="e">
        <f>VLOOKUP(C270,#REF!,5,0)</f>
        <v>#REF!</v>
      </c>
      <c r="O270" s="200">
        <f t="shared" si="48"/>
        <v>0.01</v>
      </c>
      <c r="P270" s="200">
        <f t="shared" si="52"/>
        <v>31.62</v>
      </c>
      <c r="Q270" s="76" t="e">
        <f>ROUND(VLOOKUP(V270,#REF!,7,0),2)</f>
        <v>#REF!</v>
      </c>
      <c r="R270" s="200"/>
      <c r="S270" s="203"/>
      <c r="T270" s="94"/>
      <c r="U270" s="94"/>
      <c r="V270" s="106" t="str">
        <f>数据源表!S236</f>
        <v>CSR65</v>
      </c>
      <c r="W270" s="76" t="str">
        <f>数据源表!M236</f>
        <v>微乳化切削液</v>
      </c>
      <c r="X270" s="76" t="str">
        <f>数据源表!N236</f>
        <v>JH-600CW</v>
      </c>
      <c r="Y270" s="76">
        <f>数据源表!O236</f>
        <v>1</v>
      </c>
      <c r="Z270" s="76" t="str">
        <f>数据源表!P236</f>
        <v>桶</v>
      </c>
      <c r="AA270" s="76">
        <f>数据源表!Q236</f>
        <v>3700</v>
      </c>
      <c r="AB270" s="76">
        <f>数据源表!R236</f>
        <v>3700</v>
      </c>
      <c r="AC270" s="118">
        <f>数据源表!U236</f>
        <v>170</v>
      </c>
      <c r="AD270" s="118">
        <f>数据源表!T236</f>
        <v>170</v>
      </c>
      <c r="AE270" s="66" t="str">
        <f t="shared" si="50"/>
        <v xml:space="preserve">     指导价</v>
      </c>
      <c r="AF270" s="73" t="str">
        <f>数据源表!V236</f>
        <v>XOUT17120138</v>
      </c>
      <c r="AG270" s="119">
        <f>数据源表!W236</f>
        <v>43077</v>
      </c>
      <c r="AH270" s="73">
        <f>数据源表!X236</f>
        <v>0</v>
      </c>
      <c r="AI270" s="122"/>
      <c r="AJ270" s="124">
        <f>数据源表!Y236</f>
        <v>0.17</v>
      </c>
      <c r="AK270" s="53" t="e">
        <f>VLOOKUP(V270,#REF!,12,0)</f>
        <v>#REF!</v>
      </c>
    </row>
    <row r="271" spans="1:37" s="53" customFormat="1" ht="12" customHeight="1">
      <c r="A271" s="76" t="str">
        <f>数据源表!A237</f>
        <v>姜鹏</v>
      </c>
      <c r="B271" s="75">
        <f>数据源表!B237</f>
        <v>43172</v>
      </c>
      <c r="C271" s="76" t="str">
        <f>数据源表!C237</f>
        <v>a1603</v>
      </c>
      <c r="D271" s="76" t="str">
        <f>数据源表!D237</f>
        <v>昆山普罗米斯精密电子有限公司</v>
      </c>
      <c r="E271" s="77">
        <f>数据源表!E237</f>
        <v>3700</v>
      </c>
      <c r="F271" s="76" t="str">
        <f>数据源表!F237</f>
        <v>02839446</v>
      </c>
      <c r="G271" s="78">
        <f>数据源表!G237</f>
        <v>43232</v>
      </c>
      <c r="H271" s="76">
        <f>数据源表!H237</f>
        <v>60</v>
      </c>
      <c r="I271" s="78">
        <v>43271</v>
      </c>
      <c r="J271" s="94">
        <f>数据源表!J237</f>
        <v>3700</v>
      </c>
      <c r="K271" s="94">
        <f t="shared" si="53"/>
        <v>3162.39</v>
      </c>
      <c r="L271" s="95">
        <f t="shared" si="51"/>
        <v>99</v>
      </c>
      <c r="M271" s="96"/>
      <c r="N271" s="96" t="e">
        <f>VLOOKUP(C271,#REF!,5,0)</f>
        <v>#REF!</v>
      </c>
      <c r="O271" s="200">
        <f t="shared" si="48"/>
        <v>0.04</v>
      </c>
      <c r="P271" s="200">
        <f t="shared" si="52"/>
        <v>126.5</v>
      </c>
      <c r="Q271" s="76" t="e">
        <f>ROUND(VLOOKUP(V271,#REF!,7,0),2)</f>
        <v>#REF!</v>
      </c>
      <c r="R271" s="200"/>
      <c r="S271" s="203"/>
      <c r="T271" s="94"/>
      <c r="U271" s="94"/>
      <c r="V271" s="106" t="str">
        <f>数据源表!S237</f>
        <v>CSR65</v>
      </c>
      <c r="W271" s="76" t="str">
        <f>数据源表!M237</f>
        <v>*专项化学用品*微乳化切削液</v>
      </c>
      <c r="X271" s="76" t="str">
        <f>数据源表!N237</f>
        <v>JH-600CW</v>
      </c>
      <c r="Y271" s="76">
        <f>数据源表!O237</f>
        <v>1</v>
      </c>
      <c r="Z271" s="76" t="str">
        <f>数据源表!P237</f>
        <v>桶</v>
      </c>
      <c r="AA271" s="76">
        <f>数据源表!Q237</f>
        <v>3700</v>
      </c>
      <c r="AB271" s="76">
        <f>数据源表!R237</f>
        <v>3700</v>
      </c>
      <c r="AC271" s="118">
        <f>数据源表!U237</f>
        <v>170</v>
      </c>
      <c r="AD271" s="118">
        <f>数据源表!T237</f>
        <v>170</v>
      </c>
      <c r="AE271" s="66" t="str">
        <f t="shared" si="50"/>
        <v xml:space="preserve">     指导价</v>
      </c>
      <c r="AF271" s="73" t="str">
        <f>数据源表!V237</f>
        <v>XOUT17120484</v>
      </c>
      <c r="AG271" s="119">
        <f>数据源表!W237</f>
        <v>43095</v>
      </c>
      <c r="AH271" s="73">
        <f>数据源表!X237</f>
        <v>0</v>
      </c>
      <c r="AI271" s="122"/>
      <c r="AJ271" s="124">
        <f>数据源表!Y237</f>
        <v>0.17</v>
      </c>
      <c r="AK271" s="53" t="e">
        <f>VLOOKUP(V271,#REF!,12,0)</f>
        <v>#REF!</v>
      </c>
    </row>
    <row r="272" spans="1:37" s="53" customFormat="1" ht="12" customHeight="1">
      <c r="A272" s="76" t="str">
        <f>数据源表!A238</f>
        <v>姜鹏</v>
      </c>
      <c r="B272" s="75">
        <f>数据源表!B238</f>
        <v>43172</v>
      </c>
      <c r="C272" s="76" t="str">
        <f>数据源表!C238</f>
        <v>a1603</v>
      </c>
      <c r="D272" s="76" t="str">
        <f>数据源表!D238</f>
        <v>昆山普罗米斯精密电子有限公司</v>
      </c>
      <c r="E272" s="77">
        <f>数据源表!E238</f>
        <v>2900</v>
      </c>
      <c r="F272" s="76" t="str">
        <f>数据源表!F238</f>
        <v>02839446</v>
      </c>
      <c r="G272" s="78">
        <f>数据源表!G238</f>
        <v>43232</v>
      </c>
      <c r="H272" s="76">
        <f>数据源表!H238</f>
        <v>60</v>
      </c>
      <c r="I272" s="78">
        <v>43279</v>
      </c>
      <c r="J272" s="94">
        <f>数据源表!J238</f>
        <v>2900</v>
      </c>
      <c r="K272" s="94">
        <f t="shared" si="53"/>
        <v>2478.63</v>
      </c>
      <c r="L272" s="95">
        <f t="shared" si="51"/>
        <v>107</v>
      </c>
      <c r="M272" s="96"/>
      <c r="N272" s="96" t="e">
        <f>VLOOKUP(C272,#REF!,5,0)</f>
        <v>#REF!</v>
      </c>
      <c r="O272" s="76">
        <f t="shared" si="48"/>
        <v>0.04</v>
      </c>
      <c r="P272" s="76">
        <f t="shared" si="52"/>
        <v>99.15</v>
      </c>
      <c r="Q272" s="76" t="e">
        <f>ROUND(VLOOKUP(V272,#REF!,7,0),2)</f>
        <v>#REF!</v>
      </c>
      <c r="R272" s="76" t="e">
        <f t="shared" si="49"/>
        <v>#REF!</v>
      </c>
      <c r="S272" s="94" t="e">
        <f>ROUND(IF(F272="未税",J272-M272-R272,J272/(1+AJ272)-M272-R272),2)</f>
        <v>#REF!</v>
      </c>
      <c r="T272" s="94"/>
      <c r="U272" s="94"/>
      <c r="V272" s="106" t="str">
        <f>数据源表!S238</f>
        <v>CYT11</v>
      </c>
      <c r="W272" s="76" t="str">
        <f>数据源表!M238</f>
        <v>*专项化学用品*机床导轨油</v>
      </c>
      <c r="X272" s="76" t="str">
        <f>数据源表!N238</f>
        <v>68#</v>
      </c>
      <c r="Y272" s="76">
        <f>数据源表!O238</f>
        <v>1</v>
      </c>
      <c r="Z272" s="76" t="str">
        <f>数据源表!P238</f>
        <v>桶</v>
      </c>
      <c r="AA272" s="76">
        <f>数据源表!Q238</f>
        <v>2900</v>
      </c>
      <c r="AB272" s="76">
        <f>数据源表!R238</f>
        <v>2900</v>
      </c>
      <c r="AC272" s="118">
        <f>数据源表!U238</f>
        <v>170</v>
      </c>
      <c r="AD272" s="118">
        <f>数据源表!T238</f>
        <v>170</v>
      </c>
      <c r="AE272" s="66" t="str">
        <f t="shared" si="50"/>
        <v xml:space="preserve">     指导价</v>
      </c>
      <c r="AF272" s="73" t="str">
        <f>数据源表!V238</f>
        <v>XOUT18010064</v>
      </c>
      <c r="AG272" s="119">
        <f>数据源表!W238</f>
        <v>43105</v>
      </c>
      <c r="AH272" s="73">
        <f>数据源表!X238</f>
        <v>0</v>
      </c>
      <c r="AI272" s="122"/>
      <c r="AJ272" s="124">
        <f>数据源表!Y238</f>
        <v>0.17</v>
      </c>
      <c r="AK272" s="53" t="e">
        <f>VLOOKUP(V272,#REF!,12,0)</f>
        <v>#REF!</v>
      </c>
    </row>
    <row r="273" spans="1:37" s="53" customFormat="1" ht="12" customHeight="1">
      <c r="A273" s="76" t="str">
        <f>数据源表!A239</f>
        <v>姜鹏</v>
      </c>
      <c r="B273" s="75">
        <f>数据源表!B239</f>
        <v>43172</v>
      </c>
      <c r="C273" s="76" t="str">
        <f>数据源表!C239</f>
        <v>a1603</v>
      </c>
      <c r="D273" s="76" t="str">
        <f>数据源表!D239</f>
        <v>昆山普罗米斯精密电子有限公司</v>
      </c>
      <c r="E273" s="77">
        <f>数据源表!E239</f>
        <v>3700</v>
      </c>
      <c r="F273" s="76" t="str">
        <f>数据源表!F239</f>
        <v>02839446</v>
      </c>
      <c r="G273" s="78">
        <f>数据源表!G239</f>
        <v>43232</v>
      </c>
      <c r="H273" s="76">
        <f>数据源表!H239</f>
        <v>60</v>
      </c>
      <c r="I273" s="78">
        <v>43266</v>
      </c>
      <c r="J273" s="94">
        <f>数据源表!J239</f>
        <v>3700</v>
      </c>
      <c r="K273" s="94">
        <f t="shared" si="53"/>
        <v>3162.39</v>
      </c>
      <c r="L273" s="95">
        <f t="shared" si="51"/>
        <v>94</v>
      </c>
      <c r="M273" s="96"/>
      <c r="N273" s="96" t="e">
        <f>VLOOKUP(C273,#REF!,5,0)</f>
        <v>#REF!</v>
      </c>
      <c r="O273" s="76">
        <f t="shared" si="48"/>
        <v>0.04</v>
      </c>
      <c r="P273" s="76">
        <f t="shared" si="52"/>
        <v>126.5</v>
      </c>
      <c r="Q273" s="76" t="e">
        <f>ROUND(VLOOKUP(V273,#REF!,7,0),2)</f>
        <v>#REF!</v>
      </c>
      <c r="R273" s="76" t="e">
        <f t="shared" si="49"/>
        <v>#REF!</v>
      </c>
      <c r="S273" s="94" t="e">
        <f>ROUND(IF(F273="未税",J273-M273-R273,J273/1.17-M273-R273),2)</f>
        <v>#REF!</v>
      </c>
      <c r="T273" s="94"/>
      <c r="U273" s="94"/>
      <c r="V273" s="106" t="str">
        <f>数据源表!S239</f>
        <v>CSR65</v>
      </c>
      <c r="W273" s="76" t="str">
        <f>数据源表!M239</f>
        <v>*专项化学用品*微乳化切削液</v>
      </c>
      <c r="X273" s="76" t="str">
        <f>数据源表!N239</f>
        <v>JH-600CW</v>
      </c>
      <c r="Y273" s="76">
        <f>数据源表!O239</f>
        <v>1</v>
      </c>
      <c r="Z273" s="76" t="str">
        <f>数据源表!P239</f>
        <v>桶</v>
      </c>
      <c r="AA273" s="76">
        <f>数据源表!Q239</f>
        <v>3700</v>
      </c>
      <c r="AB273" s="76">
        <f>数据源表!R239</f>
        <v>3700</v>
      </c>
      <c r="AC273" s="118">
        <f>数据源表!U239</f>
        <v>170</v>
      </c>
      <c r="AD273" s="118">
        <f>数据源表!T239</f>
        <v>170</v>
      </c>
      <c r="AE273" s="66" t="str">
        <f t="shared" si="50"/>
        <v xml:space="preserve">     指导价</v>
      </c>
      <c r="AF273" s="73" t="str">
        <f>数据源表!V239</f>
        <v>XOUT18010408</v>
      </c>
      <c r="AG273" s="119">
        <f>数据源表!W239</f>
        <v>43123</v>
      </c>
      <c r="AH273" s="73">
        <f>数据源表!X239</f>
        <v>0</v>
      </c>
      <c r="AI273" s="122"/>
      <c r="AJ273" s="124">
        <f>数据源表!Y239</f>
        <v>0.17</v>
      </c>
      <c r="AK273" s="53" t="e">
        <f>VLOOKUP(V273,#REF!,12,0)</f>
        <v>#REF!</v>
      </c>
    </row>
    <row r="274" spans="1:37" s="53" customFormat="1" ht="12" customHeight="1">
      <c r="A274" s="76" t="str">
        <f>数据源表!A240</f>
        <v>姜鹏</v>
      </c>
      <c r="B274" s="75">
        <f>数据源表!B240</f>
        <v>43172</v>
      </c>
      <c r="C274" s="76" t="str">
        <f>数据源表!C240</f>
        <v>a1603</v>
      </c>
      <c r="D274" s="76" t="str">
        <f>数据源表!D240</f>
        <v>昆山普罗米斯精密电子有限公司</v>
      </c>
      <c r="E274" s="77">
        <f>数据源表!E240</f>
        <v>2900</v>
      </c>
      <c r="F274" s="76" t="str">
        <f>数据源表!F240</f>
        <v>02839446</v>
      </c>
      <c r="G274" s="78">
        <f>数据源表!G240</f>
        <v>43232</v>
      </c>
      <c r="H274" s="76">
        <f>数据源表!H240</f>
        <v>60</v>
      </c>
      <c r="I274" s="78">
        <v>43260</v>
      </c>
      <c r="J274" s="94">
        <f>数据源表!J240</f>
        <v>2900</v>
      </c>
      <c r="K274" s="94">
        <f t="shared" si="53"/>
        <v>2478.63</v>
      </c>
      <c r="L274" s="95">
        <f t="shared" si="51"/>
        <v>88</v>
      </c>
      <c r="M274" s="96"/>
      <c r="N274" s="96" t="e">
        <f>VLOOKUP(C274,#REF!,5,0)</f>
        <v>#REF!</v>
      </c>
      <c r="O274" s="76">
        <v>0.01</v>
      </c>
      <c r="P274" s="76">
        <f t="shared" si="52"/>
        <v>24.79</v>
      </c>
      <c r="Q274" s="76" t="e">
        <f>ROUND(VLOOKUP(V274,#REF!,7,0),2)</f>
        <v>#REF!</v>
      </c>
      <c r="R274" s="76"/>
      <c r="S274" s="94"/>
      <c r="T274" s="94"/>
      <c r="U274" s="94"/>
      <c r="V274" s="106" t="str">
        <f>数据源表!S240</f>
        <v>CYT11</v>
      </c>
      <c r="W274" s="76" t="str">
        <f>数据源表!M240</f>
        <v>*专项化学用品*机床导轨油</v>
      </c>
      <c r="X274" s="76" t="str">
        <f>数据源表!N240</f>
        <v>68#</v>
      </c>
      <c r="Y274" s="76">
        <f>数据源表!O240</f>
        <v>1</v>
      </c>
      <c r="Z274" s="76" t="str">
        <f>数据源表!P240</f>
        <v>桶</v>
      </c>
      <c r="AA274" s="76">
        <f>数据源表!Q240</f>
        <v>2900</v>
      </c>
      <c r="AB274" s="76">
        <f>数据源表!R240</f>
        <v>2900</v>
      </c>
      <c r="AC274" s="118">
        <f>数据源表!U240</f>
        <v>170</v>
      </c>
      <c r="AD274" s="118">
        <f>数据源表!T240</f>
        <v>170</v>
      </c>
      <c r="AE274" s="66" t="str">
        <f t="shared" si="50"/>
        <v xml:space="preserve">     指导价</v>
      </c>
      <c r="AF274" s="73" t="str">
        <f>数据源表!V240</f>
        <v>XOUT18020148</v>
      </c>
      <c r="AG274" s="119">
        <f>数据源表!W240</f>
        <v>43156</v>
      </c>
      <c r="AH274" s="73">
        <f>数据源表!X240</f>
        <v>0</v>
      </c>
      <c r="AI274" s="122"/>
      <c r="AJ274" s="124">
        <f>数据源表!Y240</f>
        <v>0.17</v>
      </c>
      <c r="AK274" s="53" t="e">
        <f>VLOOKUP(V274,#REF!,12,0)</f>
        <v>#REF!</v>
      </c>
    </row>
    <row r="275" spans="1:37" s="53" customFormat="1" ht="12" customHeight="1">
      <c r="A275" s="76" t="str">
        <f>数据源表!A241</f>
        <v>姜鹏</v>
      </c>
      <c r="B275" s="75">
        <f>数据源表!B241</f>
        <v>43251</v>
      </c>
      <c r="C275" s="76" t="str">
        <f>数据源表!C241</f>
        <v>a1613</v>
      </c>
      <c r="D275" s="76" t="str">
        <f>数据源表!D241</f>
        <v>上海巧戎机械科技有限公司</v>
      </c>
      <c r="E275" s="77">
        <f>数据源表!E241</f>
        <v>3000</v>
      </c>
      <c r="F275" s="76" t="str">
        <f>数据源表!F241</f>
        <v>55874772</v>
      </c>
      <c r="G275" s="78">
        <f>数据源表!G241</f>
        <v>43341</v>
      </c>
      <c r="H275" s="76">
        <f>数据源表!H241</f>
        <v>90</v>
      </c>
      <c r="I275" s="78">
        <v>43277</v>
      </c>
      <c r="J275" s="94">
        <f>数据源表!J241</f>
        <v>3000</v>
      </c>
      <c r="K275" s="94">
        <f t="shared" si="53"/>
        <v>2586.21</v>
      </c>
      <c r="L275" s="95">
        <f t="shared" si="51"/>
        <v>26</v>
      </c>
      <c r="M275" s="96"/>
      <c r="N275" s="96" t="e">
        <f>VLOOKUP(C275,#REF!,5,0)</f>
        <v>#REF!</v>
      </c>
      <c r="O275" s="76">
        <f t="shared" si="48"/>
        <v>0.05</v>
      </c>
      <c r="P275" s="76">
        <f t="shared" si="52"/>
        <v>129.31</v>
      </c>
      <c r="Q275" s="76" t="e">
        <f>ROUND(VLOOKUP(V275,#REF!,7,0),2)</f>
        <v>#REF!</v>
      </c>
      <c r="R275" s="76" t="e">
        <f t="shared" si="49"/>
        <v>#REF!</v>
      </c>
      <c r="S275" s="94" t="e">
        <f>ROUND(IF(F275="未税",J275-M275-R275,J275/(1+AJ275)-M275-R275),2)</f>
        <v>#REF!</v>
      </c>
      <c r="T275" s="94"/>
      <c r="U275" s="94"/>
      <c r="V275" s="106" t="str">
        <f>数据源表!S241</f>
        <v>CSR24</v>
      </c>
      <c r="W275" s="76" t="str">
        <f>数据源表!M241</f>
        <v>*专项化学用品*铝合金加工液</v>
      </c>
      <c r="X275" s="76" t="str">
        <f>数据源表!N241</f>
        <v>ZM-3080Z</v>
      </c>
      <c r="Y275" s="76">
        <f>数据源表!O241</f>
        <v>1</v>
      </c>
      <c r="Z275" s="76" t="str">
        <f>数据源表!P241</f>
        <v>桶</v>
      </c>
      <c r="AA275" s="76">
        <f>数据源表!Q241</f>
        <v>3000</v>
      </c>
      <c r="AB275" s="76">
        <f>数据源表!R241</f>
        <v>3000</v>
      </c>
      <c r="AC275" s="118">
        <f>数据源表!U241</f>
        <v>170</v>
      </c>
      <c r="AD275" s="118">
        <f>数据源表!T241</f>
        <v>170</v>
      </c>
      <c r="AE275" s="66" t="str">
        <f t="shared" si="50"/>
        <v xml:space="preserve">     指导价</v>
      </c>
      <c r="AF275" s="73" t="str">
        <f>数据源表!V241</f>
        <v>XOUT18050582</v>
      </c>
      <c r="AG275" s="119">
        <f>数据源表!W241</f>
        <v>43251</v>
      </c>
      <c r="AH275" s="73">
        <f>数据源表!X241</f>
        <v>0</v>
      </c>
      <c r="AI275" s="122"/>
      <c r="AJ275" s="124">
        <f>数据源表!Y241</f>
        <v>0.15999860800167001</v>
      </c>
      <c r="AK275" s="53" t="e">
        <f>VLOOKUP(V275,#REF!,12,0)</f>
        <v>#REF!</v>
      </c>
    </row>
    <row r="276" spans="1:37" s="53" customFormat="1" ht="12" customHeight="1">
      <c r="A276" s="76" t="str">
        <f>数据源表!A242</f>
        <v>姜鹏</v>
      </c>
      <c r="B276" s="75">
        <f>数据源表!B242</f>
        <v>43214</v>
      </c>
      <c r="C276" s="76" t="str">
        <f>数据源表!C242</f>
        <v>a1749</v>
      </c>
      <c r="D276" s="76" t="str">
        <f>数据源表!D242</f>
        <v>上海盖苍电子有限公司</v>
      </c>
      <c r="E276" s="77">
        <f>数据源表!E242</f>
        <v>2900</v>
      </c>
      <c r="F276" s="76" t="str">
        <f>数据源表!F242</f>
        <v>27754213</v>
      </c>
      <c r="G276" s="78">
        <f>数据源表!G242</f>
        <v>43304</v>
      </c>
      <c r="H276" s="76">
        <f>数据源表!H242</f>
        <v>90</v>
      </c>
      <c r="I276" s="78">
        <v>43253</v>
      </c>
      <c r="J276" s="94">
        <f>数据源表!J242</f>
        <v>2900</v>
      </c>
      <c r="K276" s="94">
        <f t="shared" si="53"/>
        <v>2478.63</v>
      </c>
      <c r="L276" s="95">
        <f t="shared" si="51"/>
        <v>39</v>
      </c>
      <c r="M276" s="96"/>
      <c r="N276" s="96" t="e">
        <f>VLOOKUP(C276,#REF!,5,0)</f>
        <v>#REF!</v>
      </c>
      <c r="O276" s="76">
        <f t="shared" si="48"/>
        <v>0.05</v>
      </c>
      <c r="P276" s="76">
        <f t="shared" si="52"/>
        <v>123.93</v>
      </c>
      <c r="Q276" s="224">
        <v>15.083</v>
      </c>
      <c r="R276" s="76">
        <f t="shared" si="49"/>
        <v>2564.11</v>
      </c>
      <c r="S276" s="94">
        <f>ROUND(IF(F276="未税",J276-M276-R276,J276/1.17-M276-R276),2)</f>
        <v>-85.48</v>
      </c>
      <c r="T276" s="94"/>
      <c r="U276" s="94"/>
      <c r="V276" s="106" t="str">
        <f>数据源表!S242</f>
        <v>CSB06</v>
      </c>
      <c r="W276" s="76" t="str">
        <f>数据源表!M242</f>
        <v>*化学试剂助剂*半合成切削液</v>
      </c>
      <c r="X276" s="76" t="str">
        <f>数据源表!N242</f>
        <v>LP-3030</v>
      </c>
      <c r="Y276" s="76">
        <f>数据源表!O242</f>
        <v>1</v>
      </c>
      <c r="Z276" s="76" t="str">
        <f>数据源表!P242</f>
        <v>桶</v>
      </c>
      <c r="AA276" s="76">
        <f>数据源表!Q242</f>
        <v>2900</v>
      </c>
      <c r="AB276" s="76">
        <f>数据源表!R242</f>
        <v>2900</v>
      </c>
      <c r="AC276" s="118">
        <f>数据源表!U242</f>
        <v>170</v>
      </c>
      <c r="AD276" s="118">
        <f>数据源表!T242</f>
        <v>170</v>
      </c>
      <c r="AE276" s="66" t="str">
        <f t="shared" si="50"/>
        <v xml:space="preserve">     指导价</v>
      </c>
      <c r="AF276" s="73" t="str">
        <f>数据源表!V242</f>
        <v>XOUT18040435</v>
      </c>
      <c r="AG276" s="119">
        <f>数据源表!W242</f>
        <v>43215</v>
      </c>
      <c r="AH276" s="73">
        <f>数据源表!X242</f>
        <v>0</v>
      </c>
      <c r="AI276" s="122"/>
      <c r="AJ276" s="124">
        <f>数据源表!Y242</f>
        <v>0.17</v>
      </c>
      <c r="AK276" s="53" t="e">
        <f>VLOOKUP(V276,#REF!,12,0)</f>
        <v>#REF!</v>
      </c>
    </row>
    <row r="277" spans="1:37" s="53" customFormat="1" ht="12" customHeight="1">
      <c r="A277" s="76" t="str">
        <f>数据源表!A243</f>
        <v>姜鹏</v>
      </c>
      <c r="B277" s="75">
        <f>数据源表!B243</f>
        <v>43242</v>
      </c>
      <c r="C277" s="76" t="str">
        <f>数据源表!C243</f>
        <v>a1777</v>
      </c>
      <c r="D277" s="76" t="str">
        <f>数据源表!D243</f>
        <v>太仓德宇精密机械有限公司</v>
      </c>
      <c r="E277" s="77">
        <f>数据源表!E243</f>
        <v>3300</v>
      </c>
      <c r="F277" s="76" t="str">
        <f>数据源表!F243</f>
        <v>55874562</v>
      </c>
      <c r="G277" s="78">
        <f>数据源表!G243</f>
        <v>43302</v>
      </c>
      <c r="H277" s="76">
        <f>数据源表!H243</f>
        <v>60</v>
      </c>
      <c r="I277" s="78">
        <v>43279</v>
      </c>
      <c r="J277" s="94">
        <f>数据源表!J243</f>
        <v>3300</v>
      </c>
      <c r="K277" s="94">
        <f t="shared" si="53"/>
        <v>2844.83</v>
      </c>
      <c r="L277" s="95">
        <f t="shared" si="51"/>
        <v>37</v>
      </c>
      <c r="M277" s="96"/>
      <c r="N277" s="96" t="e">
        <f>VLOOKUP(C277,#REF!,5,0)</f>
        <v>#REF!</v>
      </c>
      <c r="O277" s="76">
        <f t="shared" si="48"/>
        <v>0.05</v>
      </c>
      <c r="P277" s="76">
        <f t="shared" si="52"/>
        <v>142.24</v>
      </c>
      <c r="Q277" s="224">
        <v>15.083</v>
      </c>
      <c r="R277" s="76">
        <f t="shared" si="49"/>
        <v>2564.11</v>
      </c>
      <c r="S277" s="94">
        <f t="shared" ref="S277:S283" si="54">ROUND(IF(F277="未税",J277-M277-R277,J277/(1+AJ277)-M277-R277),2)</f>
        <v>280.72000000000003</v>
      </c>
      <c r="T277" s="94"/>
      <c r="U277" s="94"/>
      <c r="V277" s="106" t="str">
        <f>数据源表!S243</f>
        <v>CSR65</v>
      </c>
      <c r="W277" s="76" t="str">
        <f>数据源表!M243</f>
        <v>*化学试剂助剂*乳化冷却液</v>
      </c>
      <c r="X277" s="76" t="str">
        <f>数据源表!N243</f>
        <v>JH-600CW</v>
      </c>
      <c r="Y277" s="76">
        <f>数据源表!O243</f>
        <v>1</v>
      </c>
      <c r="Z277" s="76" t="str">
        <f>数据源表!P243</f>
        <v>桶</v>
      </c>
      <c r="AA277" s="76">
        <f>数据源表!Q243</f>
        <v>3300</v>
      </c>
      <c r="AB277" s="76">
        <f>数据源表!R243</f>
        <v>3300</v>
      </c>
      <c r="AC277" s="118">
        <f>数据源表!U243</f>
        <v>170</v>
      </c>
      <c r="AD277" s="118">
        <f>数据源表!T243</f>
        <v>170</v>
      </c>
      <c r="AE277" s="66" t="str">
        <f t="shared" si="50"/>
        <v xml:space="preserve">     指导价</v>
      </c>
      <c r="AF277" s="73" t="str">
        <f>数据源表!V243</f>
        <v>XOUT18050388</v>
      </c>
      <c r="AG277" s="119">
        <f>数据源表!W243</f>
        <v>43242</v>
      </c>
      <c r="AH277" s="73">
        <f>数据源表!X243</f>
        <v>0</v>
      </c>
      <c r="AI277" s="122"/>
      <c r="AJ277" s="124">
        <f>数据源表!Y243</f>
        <v>0.159999015758411</v>
      </c>
      <c r="AK277" s="53" t="e">
        <f>VLOOKUP(V277,#REF!,12,0)</f>
        <v>#REF!</v>
      </c>
    </row>
    <row r="278" spans="1:37" s="53" customFormat="1" ht="12" customHeight="1">
      <c r="A278" s="76" t="str">
        <f>数据源表!A244</f>
        <v>姜鹏</v>
      </c>
      <c r="B278" s="75">
        <f>数据源表!B244</f>
        <v>43192</v>
      </c>
      <c r="C278" s="76" t="str">
        <f>数据源表!C244</f>
        <v>a1804</v>
      </c>
      <c r="D278" s="76" t="str">
        <f>数据源表!D244</f>
        <v>瑞田汽车压缩机（江苏）有限公司</v>
      </c>
      <c r="E278" s="77">
        <f>数据源表!E244</f>
        <v>3350</v>
      </c>
      <c r="F278" s="76" t="str">
        <f>数据源表!F244</f>
        <v>15222354</v>
      </c>
      <c r="G278" s="78">
        <f>数据源表!G244</f>
        <v>43222</v>
      </c>
      <c r="H278" s="76">
        <f>数据源表!H244</f>
        <v>30</v>
      </c>
      <c r="I278" s="78">
        <v>43279</v>
      </c>
      <c r="J278" s="94">
        <f>数据源表!J244</f>
        <v>3350</v>
      </c>
      <c r="K278" s="94">
        <f t="shared" si="53"/>
        <v>2863.25</v>
      </c>
      <c r="L278" s="95">
        <f t="shared" si="51"/>
        <v>87</v>
      </c>
      <c r="M278" s="96"/>
      <c r="N278" s="96" t="e">
        <f>VLOOKUP(C278,#REF!,5,0)</f>
        <v>#REF!</v>
      </c>
      <c r="O278" s="76">
        <f t="shared" si="48"/>
        <v>0.04</v>
      </c>
      <c r="P278" s="76">
        <f t="shared" si="52"/>
        <v>114.53</v>
      </c>
      <c r="Q278" s="76" t="e">
        <f>ROUND(VLOOKUP(V278,#REF!,7,0),2)</f>
        <v>#REF!</v>
      </c>
      <c r="R278" s="76" t="e">
        <f t="shared" si="49"/>
        <v>#REF!</v>
      </c>
      <c r="S278" s="94" t="e">
        <f t="shared" si="54"/>
        <v>#REF!</v>
      </c>
      <c r="T278" s="94"/>
      <c r="U278" s="94"/>
      <c r="V278" s="106" t="str">
        <f>数据源表!S244</f>
        <v>CSR65</v>
      </c>
      <c r="W278" s="76" t="str">
        <f>数据源表!M244</f>
        <v>*化学试剂助剂*乳化冷却剂</v>
      </c>
      <c r="X278" s="76" t="str">
        <f>数据源表!N244</f>
        <v>JH-600CW</v>
      </c>
      <c r="Y278" s="76">
        <f>数据源表!O244</f>
        <v>1</v>
      </c>
      <c r="Z278" s="76" t="str">
        <f>数据源表!P244</f>
        <v>桶</v>
      </c>
      <c r="AA278" s="76">
        <f>数据源表!Q244</f>
        <v>3350</v>
      </c>
      <c r="AB278" s="76">
        <f>数据源表!R244</f>
        <v>3350</v>
      </c>
      <c r="AC278" s="118">
        <f>数据源表!U244</f>
        <v>170</v>
      </c>
      <c r="AD278" s="118">
        <f>数据源表!T244</f>
        <v>170</v>
      </c>
      <c r="AE278" s="66" t="str">
        <f t="shared" si="50"/>
        <v xml:space="preserve">     指导价</v>
      </c>
      <c r="AF278" s="73" t="str">
        <f>数据源表!V244</f>
        <v>XOUT18040024</v>
      </c>
      <c r="AG278" s="119">
        <f>数据源表!W244</f>
        <v>43193</v>
      </c>
      <c r="AH278" s="73">
        <f>数据源表!X244</f>
        <v>0</v>
      </c>
      <c r="AI278" s="122"/>
      <c r="AJ278" s="124">
        <f>数据源表!Y244</f>
        <v>0.17</v>
      </c>
      <c r="AK278" s="53" t="e">
        <f>VLOOKUP(V278,#REF!,12,0)</f>
        <v>#REF!</v>
      </c>
    </row>
    <row r="279" spans="1:37" s="53" customFormat="1" ht="12" customHeight="1">
      <c r="A279" s="76" t="str">
        <f>数据源表!A245</f>
        <v>李飞</v>
      </c>
      <c r="B279" s="75">
        <f>数据源表!B245</f>
        <v>43202</v>
      </c>
      <c r="C279" s="76" t="str">
        <f>数据源表!C245</f>
        <v>a1359</v>
      </c>
      <c r="D279" s="76" t="str">
        <f>数据源表!D245</f>
        <v>湖北道普润滑科技有限公司</v>
      </c>
      <c r="E279" s="77">
        <f>数据源表!E245</f>
        <v>89237.64</v>
      </c>
      <c r="F279" s="76" t="str">
        <f>数据源表!F245</f>
        <v>15222496</v>
      </c>
      <c r="G279" s="78">
        <f>数据源表!G245</f>
        <v>43277</v>
      </c>
      <c r="H279" s="76">
        <f>数据源表!H245</f>
        <v>60</v>
      </c>
      <c r="I279" s="78">
        <v>43279</v>
      </c>
      <c r="J279" s="94">
        <f>数据源表!J245</f>
        <v>89237.64</v>
      </c>
      <c r="K279" s="94">
        <f t="shared" si="53"/>
        <v>76271.490000000005</v>
      </c>
      <c r="L279" s="95">
        <f t="shared" si="51"/>
        <v>77</v>
      </c>
      <c r="M279" s="96"/>
      <c r="N279" s="96" t="e">
        <f>VLOOKUP(C279,#REF!,5,0)</f>
        <v>#REF!</v>
      </c>
      <c r="O279" s="76">
        <f t="shared" si="48"/>
        <v>0.04</v>
      </c>
      <c r="P279" s="76">
        <f t="shared" si="52"/>
        <v>3050.86</v>
      </c>
      <c r="Q279" s="224">
        <v>15.083</v>
      </c>
      <c r="R279" s="76">
        <f t="shared" si="49"/>
        <v>127119.52</v>
      </c>
      <c r="S279" s="94">
        <f t="shared" si="54"/>
        <v>-50848.03</v>
      </c>
      <c r="T279" s="94"/>
      <c r="U279" s="94"/>
      <c r="V279" s="106" t="str">
        <f>数据源表!S245</f>
        <v>CYQ76</v>
      </c>
      <c r="W279" s="76" t="str">
        <f>数据源表!M245</f>
        <v>*专项化学用品*切削油</v>
      </c>
      <c r="X279" s="76" t="str">
        <f>数据源表!N245</f>
        <v>CF-OS-002</v>
      </c>
      <c r="Y279" s="76">
        <f>数据源表!O245</f>
        <v>49</v>
      </c>
      <c r="Z279" s="76" t="str">
        <f>数据源表!P245</f>
        <v>桶</v>
      </c>
      <c r="AA279" s="76">
        <f>数据源表!Q245</f>
        <v>1821.1763265306099</v>
      </c>
      <c r="AB279" s="76">
        <f>数据源表!R245</f>
        <v>89237.64</v>
      </c>
      <c r="AC279" s="118">
        <f>数据源表!U245</f>
        <v>8428</v>
      </c>
      <c r="AD279" s="118">
        <f>数据源表!T245</f>
        <v>172</v>
      </c>
      <c r="AE279" s="66" t="str">
        <f t="shared" si="50"/>
        <v xml:space="preserve">     指导价</v>
      </c>
      <c r="AF279" s="73" t="str">
        <f>数据源表!V245</f>
        <v>XOUT17120514</v>
      </c>
      <c r="AG279" s="119">
        <f>数据源表!W245</f>
        <v>43097</v>
      </c>
      <c r="AH279" s="73" t="str">
        <f>数据源表!X245</f>
        <v>鸿基-晋城</v>
      </c>
      <c r="AI279" s="122"/>
      <c r="AJ279" s="124">
        <f>数据源表!Y245</f>
        <v>0.17</v>
      </c>
      <c r="AK279" s="53" t="e">
        <f>VLOOKUP(V279,#REF!,12,0)</f>
        <v>#REF!</v>
      </c>
    </row>
    <row r="280" spans="1:37" s="53" customFormat="1" ht="12" customHeight="1">
      <c r="A280" s="76" t="str">
        <f>数据源表!A246</f>
        <v>李飞</v>
      </c>
      <c r="B280" s="75">
        <f>数据源表!B246</f>
        <v>43204</v>
      </c>
      <c r="C280" s="76" t="str">
        <f>数据源表!C246</f>
        <v>a1359</v>
      </c>
      <c r="D280" s="76" t="str">
        <f>数据源表!D246</f>
        <v>湖北道普润滑科技有限公司</v>
      </c>
      <c r="E280" s="77">
        <f>数据源表!E246</f>
        <v>71025.88</v>
      </c>
      <c r="F280" s="76" t="str">
        <f>数据源表!F246</f>
        <v>15222546</v>
      </c>
      <c r="G280" s="78">
        <f>数据源表!G246</f>
        <v>43277</v>
      </c>
      <c r="H280" s="76">
        <f>数据源表!H246</f>
        <v>60</v>
      </c>
      <c r="I280" s="78">
        <v>43256</v>
      </c>
      <c r="J280" s="94">
        <f>数据源表!J246</f>
        <v>71025.88</v>
      </c>
      <c r="K280" s="94">
        <f t="shared" si="53"/>
        <v>60705.88</v>
      </c>
      <c r="L280" s="95">
        <f t="shared" si="51"/>
        <v>52</v>
      </c>
      <c r="M280" s="96"/>
      <c r="N280" s="96" t="e">
        <f>VLOOKUP(C280,#REF!,5,0)</f>
        <v>#REF!</v>
      </c>
      <c r="O280" s="76">
        <f t="shared" si="48"/>
        <v>0.05</v>
      </c>
      <c r="P280" s="76">
        <f t="shared" si="52"/>
        <v>3035.29</v>
      </c>
      <c r="Q280" s="76" t="e">
        <f>ROUND(VLOOKUP(V280,#REF!,7,0),2)</f>
        <v>#REF!</v>
      </c>
      <c r="R280" s="76" t="e">
        <f t="shared" si="49"/>
        <v>#REF!</v>
      </c>
      <c r="S280" s="94" t="e">
        <f t="shared" si="54"/>
        <v>#REF!</v>
      </c>
      <c r="T280" s="94"/>
      <c r="U280" s="94"/>
      <c r="V280" s="106" t="str">
        <f>数据源表!S246</f>
        <v>CYQ76</v>
      </c>
      <c r="W280" s="76" t="str">
        <f>数据源表!M246</f>
        <v>*专项化学用品*切削油</v>
      </c>
      <c r="X280" s="76" t="str">
        <f>数据源表!N246</f>
        <v>CF-OS-002</v>
      </c>
      <c r="Y280" s="76">
        <f>数据源表!O246</f>
        <v>39</v>
      </c>
      <c r="Z280" s="76" t="str">
        <f>数据源表!P246</f>
        <v>桶</v>
      </c>
      <c r="AA280" s="76">
        <f>数据源表!Q246</f>
        <v>1821.17641025641</v>
      </c>
      <c r="AB280" s="76">
        <f>数据源表!R246</f>
        <v>71025.88</v>
      </c>
      <c r="AC280" s="118">
        <f>数据源表!U246</f>
        <v>6708</v>
      </c>
      <c r="AD280" s="118">
        <f>数据源表!T246</f>
        <v>172</v>
      </c>
      <c r="AE280" s="66" t="str">
        <f t="shared" si="50"/>
        <v xml:space="preserve">     指导价</v>
      </c>
      <c r="AF280" s="73" t="str">
        <f>数据源表!V246</f>
        <v>XOUT18010376</v>
      </c>
      <c r="AG280" s="119">
        <f>数据源表!W246</f>
        <v>43122</v>
      </c>
      <c r="AH280" s="73" t="str">
        <f>数据源表!X246</f>
        <v>鸿基-晋城</v>
      </c>
      <c r="AI280" s="122"/>
      <c r="AJ280" s="124">
        <f>数据源表!Y246</f>
        <v>0.17</v>
      </c>
      <c r="AK280" s="53" t="e">
        <f>VLOOKUP(V280,#REF!,12,0)</f>
        <v>#REF!</v>
      </c>
    </row>
    <row r="281" spans="1:37" s="53" customFormat="1" ht="12" customHeight="1">
      <c r="A281" s="76" t="str">
        <f>数据源表!A247</f>
        <v>李飞</v>
      </c>
      <c r="B281" s="75">
        <f>数据源表!B247</f>
        <v>43242</v>
      </c>
      <c r="C281" s="76" t="str">
        <f>数据源表!C247</f>
        <v>a1359</v>
      </c>
      <c r="D281" s="76" t="str">
        <f>数据源表!D247</f>
        <v>湖北道普润滑科技有限公司</v>
      </c>
      <c r="E281" s="77">
        <f>数据源表!E247</f>
        <v>1821.18</v>
      </c>
      <c r="F281" s="76" t="str">
        <f>数据源表!F247</f>
        <v>55874540</v>
      </c>
      <c r="G281" s="78">
        <f>数据源表!G247</f>
        <v>43307</v>
      </c>
      <c r="H281" s="76">
        <f>数据源表!H247</f>
        <v>60</v>
      </c>
      <c r="I281" s="78">
        <v>43256</v>
      </c>
      <c r="J281" s="94">
        <f>数据源表!J247</f>
        <v>1821.18</v>
      </c>
      <c r="K281" s="94">
        <f t="shared" si="53"/>
        <v>1556.56</v>
      </c>
      <c r="L281" s="95">
        <f t="shared" si="51"/>
        <v>14</v>
      </c>
      <c r="M281" s="96"/>
      <c r="N281" s="96" t="e">
        <f>VLOOKUP(C281,#REF!,5,0)</f>
        <v>#REF!</v>
      </c>
      <c r="O281" s="76">
        <f t="shared" si="48"/>
        <v>0.05</v>
      </c>
      <c r="P281" s="76">
        <f t="shared" si="52"/>
        <v>77.83</v>
      </c>
      <c r="Q281" s="76" t="e">
        <f>ROUND(VLOOKUP(V281,#REF!,7,0),2)</f>
        <v>#REF!</v>
      </c>
      <c r="R281" s="76" t="e">
        <f t="shared" si="49"/>
        <v>#REF!</v>
      </c>
      <c r="S281" s="94" t="e">
        <f t="shared" si="54"/>
        <v>#REF!</v>
      </c>
      <c r="T281" s="94"/>
      <c r="U281" s="94"/>
      <c r="V281" s="106" t="str">
        <f>数据源表!S247</f>
        <v>CYQ76</v>
      </c>
      <c r="W281" s="76" t="str">
        <f>数据源表!M247</f>
        <v>*专项化学用品*切削油</v>
      </c>
      <c r="X281" s="76" t="str">
        <f>数据源表!N247</f>
        <v>CF-OS-002</v>
      </c>
      <c r="Y281" s="76">
        <f>数据源表!O247</f>
        <v>1</v>
      </c>
      <c r="Z281" s="76" t="str">
        <f>数据源表!P247</f>
        <v>桶</v>
      </c>
      <c r="AA281" s="76">
        <f>数据源表!Q247</f>
        <v>1821.18</v>
      </c>
      <c r="AB281" s="76">
        <f>数据源表!R247</f>
        <v>1821.18</v>
      </c>
      <c r="AC281" s="118">
        <f>数据源表!U247</f>
        <v>172</v>
      </c>
      <c r="AD281" s="118">
        <f>数据源表!T247</f>
        <v>172</v>
      </c>
      <c r="AE281" s="66" t="str">
        <f t="shared" si="50"/>
        <v xml:space="preserve">     指导价</v>
      </c>
      <c r="AF281" s="73" t="str">
        <f>数据源表!V247</f>
        <v>XOUT17120514</v>
      </c>
      <c r="AG281" s="119">
        <f>数据源表!W247</f>
        <v>43097</v>
      </c>
      <c r="AH281" s="73" t="str">
        <f>数据源表!X247</f>
        <v>纳诺-晋城</v>
      </c>
      <c r="AI281" s="122"/>
      <c r="AJ281" s="124">
        <f>数据源表!Y247</f>
        <v>0.17000308372308201</v>
      </c>
      <c r="AK281" s="53" t="e">
        <f>VLOOKUP(V281,#REF!,12,0)</f>
        <v>#REF!</v>
      </c>
    </row>
    <row r="282" spans="1:37" s="53" customFormat="1" ht="12" customHeight="1">
      <c r="A282" s="76" t="str">
        <f>数据源表!A248</f>
        <v>李飞</v>
      </c>
      <c r="B282" s="75">
        <f>数据源表!B248</f>
        <v>43242</v>
      </c>
      <c r="C282" s="76" t="str">
        <f>数据源表!C248</f>
        <v>a1359</v>
      </c>
      <c r="D282" s="76" t="str">
        <f>数据源表!D248</f>
        <v>湖北道普润滑科技有限公司</v>
      </c>
      <c r="E282" s="77">
        <f>数据源表!E248</f>
        <v>21854.11</v>
      </c>
      <c r="F282" s="76" t="str">
        <f>数据源表!F248</f>
        <v>55874544</v>
      </c>
      <c r="G282" s="78">
        <f>数据源表!G248</f>
        <v>43307</v>
      </c>
      <c r="H282" s="76">
        <f>数据源表!H248</f>
        <v>60</v>
      </c>
      <c r="I282" s="78">
        <v>43272</v>
      </c>
      <c r="J282" s="94">
        <f>数据源表!J248</f>
        <v>21854.11</v>
      </c>
      <c r="K282" s="94">
        <f t="shared" si="53"/>
        <v>18678.73</v>
      </c>
      <c r="L282" s="95">
        <f t="shared" si="51"/>
        <v>30</v>
      </c>
      <c r="M282" s="96"/>
      <c r="N282" s="96" t="e">
        <f>VLOOKUP(C282,#REF!,5,0)</f>
        <v>#REF!</v>
      </c>
      <c r="O282" s="76">
        <f t="shared" si="48"/>
        <v>0.05</v>
      </c>
      <c r="P282" s="76">
        <f t="shared" si="52"/>
        <v>933.94</v>
      </c>
      <c r="Q282" s="224">
        <v>15.083</v>
      </c>
      <c r="R282" s="76">
        <f t="shared" si="49"/>
        <v>31131.31</v>
      </c>
      <c r="S282" s="94">
        <f t="shared" si="54"/>
        <v>-12452.58</v>
      </c>
      <c r="T282" s="94"/>
      <c r="U282" s="94"/>
      <c r="V282" s="106" t="str">
        <f>数据源表!S248</f>
        <v>CYQ76</v>
      </c>
      <c r="W282" s="76" t="str">
        <f>数据源表!M248</f>
        <v>*专项化学用品*切削油</v>
      </c>
      <c r="X282" s="76" t="str">
        <f>数据源表!N248</f>
        <v>CF-OS-002</v>
      </c>
      <c r="Y282" s="76">
        <f>数据源表!O248</f>
        <v>12</v>
      </c>
      <c r="Z282" s="76" t="str">
        <f>数据源表!P248</f>
        <v>桶</v>
      </c>
      <c r="AA282" s="76">
        <f>数据源表!Q248</f>
        <v>1821.17583333333</v>
      </c>
      <c r="AB282" s="76">
        <f>数据源表!R248</f>
        <v>21854.11</v>
      </c>
      <c r="AC282" s="118">
        <f>数据源表!U248</f>
        <v>2064</v>
      </c>
      <c r="AD282" s="118">
        <f>数据源表!T248</f>
        <v>172</v>
      </c>
      <c r="AE282" s="66" t="str">
        <f t="shared" si="50"/>
        <v xml:space="preserve">     指导价</v>
      </c>
      <c r="AF282" s="73" t="str">
        <f>数据源表!V248</f>
        <v>XOUT18010376</v>
      </c>
      <c r="AG282" s="119">
        <f>数据源表!W248</f>
        <v>43122</v>
      </c>
      <c r="AH282" s="73" t="str">
        <f>数据源表!X248</f>
        <v>纳诺-晋城</v>
      </c>
      <c r="AI282" s="122"/>
      <c r="AJ282" s="124">
        <f>数据源表!Y248</f>
        <v>0.17</v>
      </c>
      <c r="AK282" s="53" t="e">
        <f>VLOOKUP(V282,#REF!,12,0)</f>
        <v>#REF!</v>
      </c>
    </row>
    <row r="283" spans="1:37" s="53" customFormat="1" ht="12" customHeight="1">
      <c r="A283" s="76" t="str">
        <f>数据源表!A249</f>
        <v>刘建凯</v>
      </c>
      <c r="B283" s="75">
        <f>数据源表!B249</f>
        <v>43252</v>
      </c>
      <c r="C283" s="76" t="str">
        <f>数据源表!C249</f>
        <v>a0095</v>
      </c>
      <c r="D283" s="76" t="str">
        <f>数据源表!D249</f>
        <v>路特利举升机(海门)有限公司</v>
      </c>
      <c r="E283" s="77">
        <f>数据源表!E249</f>
        <v>2974.35</v>
      </c>
      <c r="F283" s="76" t="str">
        <f>数据源表!F249</f>
        <v>55874790</v>
      </c>
      <c r="G283" s="78">
        <f>数据源表!G249</f>
        <v>43282</v>
      </c>
      <c r="H283" s="76">
        <f>数据源表!H249</f>
        <v>30</v>
      </c>
      <c r="I283" s="78">
        <v>43263</v>
      </c>
      <c r="J283" s="94">
        <f>数据源表!J249</f>
        <v>2974.35</v>
      </c>
      <c r="K283" s="94">
        <f t="shared" si="53"/>
        <v>2564.09</v>
      </c>
      <c r="L283" s="95">
        <f t="shared" si="51"/>
        <v>11</v>
      </c>
      <c r="M283" s="96"/>
      <c r="N283" s="96" t="e">
        <f>VLOOKUP(C283,#REF!,5,0)</f>
        <v>#REF!</v>
      </c>
      <c r="O283" s="76">
        <f t="shared" si="48"/>
        <v>0.05</v>
      </c>
      <c r="P283" s="76">
        <f t="shared" si="52"/>
        <v>128.19999999999999</v>
      </c>
      <c r="Q283" s="76" t="e">
        <f>ROUND(VLOOKUP(V283,#REF!,7,0),2)</f>
        <v>#REF!</v>
      </c>
      <c r="R283" s="76" t="e">
        <f t="shared" si="49"/>
        <v>#REF!</v>
      </c>
      <c r="S283" s="94" t="e">
        <f t="shared" si="54"/>
        <v>#REF!</v>
      </c>
      <c r="T283" s="94"/>
      <c r="U283" s="94"/>
      <c r="V283" s="106" t="str">
        <f>数据源表!S249</f>
        <v>CSB02</v>
      </c>
      <c r="W283" s="76" t="str">
        <f>数据源表!M249</f>
        <v>*专项化学用品*拉伸剂</v>
      </c>
      <c r="X283" s="76" t="str">
        <f>数据源表!N249</f>
        <v>320</v>
      </c>
      <c r="Y283" s="76">
        <f>数据源表!O249</f>
        <v>5</v>
      </c>
      <c r="Z283" s="76" t="str">
        <f>数据源表!P249</f>
        <v>桶</v>
      </c>
      <c r="AA283" s="76">
        <f>数据源表!Q249</f>
        <v>594.87</v>
      </c>
      <c r="AB283" s="76">
        <f>数据源表!R249</f>
        <v>2974.35</v>
      </c>
      <c r="AC283" s="118">
        <f>数据源表!U249</f>
        <v>85</v>
      </c>
      <c r="AD283" s="118">
        <f>数据源表!T249</f>
        <v>17</v>
      </c>
      <c r="AE283" s="66" t="str">
        <f t="shared" si="50"/>
        <v>指导价+Y4*30</v>
      </c>
      <c r="AF283" s="73" t="str">
        <f>数据源表!V249</f>
        <v>XOUT18060026</v>
      </c>
      <c r="AG283" s="119">
        <f>数据源表!W249</f>
        <v>43253</v>
      </c>
      <c r="AH283" s="73">
        <f>数据源表!X249</f>
        <v>0</v>
      </c>
      <c r="AI283" s="122"/>
      <c r="AJ283" s="124">
        <f>数据源表!Y249</f>
        <v>0.16000218401070199</v>
      </c>
      <c r="AK283" s="53" t="e">
        <f>VLOOKUP(V283,#REF!,12,0)</f>
        <v>#REF!</v>
      </c>
    </row>
    <row r="284" spans="1:37" s="53" customFormat="1" ht="12" customHeight="1">
      <c r="A284" s="76" t="str">
        <f>数据源表!A250</f>
        <v>刘建凯</v>
      </c>
      <c r="B284" s="75">
        <f>数据源表!B250</f>
        <v>43091</v>
      </c>
      <c r="C284" s="76" t="str">
        <f>数据源表!C250</f>
        <v>a0227</v>
      </c>
      <c r="D284" s="76" t="str">
        <f>数据源表!D250</f>
        <v>永胜机械工业（昆山）有限公司</v>
      </c>
      <c r="E284" s="77">
        <f>数据源表!E250</f>
        <v>52400</v>
      </c>
      <c r="F284" s="76" t="str">
        <f>数据源表!F250</f>
        <v>09926842</v>
      </c>
      <c r="G284" s="78">
        <f>数据源表!G250</f>
        <v>43181</v>
      </c>
      <c r="H284" s="76">
        <f>数据源表!H250</f>
        <v>90</v>
      </c>
      <c r="I284" s="78">
        <v>43278</v>
      </c>
      <c r="J284" s="94">
        <f>数据源表!J250</f>
        <v>52400</v>
      </c>
      <c r="K284" s="94">
        <f t="shared" si="53"/>
        <v>44786.32</v>
      </c>
      <c r="L284" s="95">
        <f t="shared" si="51"/>
        <v>187</v>
      </c>
      <c r="M284" s="96"/>
      <c r="N284" s="96" t="e">
        <f>VLOOKUP(C284,#REF!,5,0)</f>
        <v>#REF!</v>
      </c>
      <c r="O284" s="223">
        <f>10.5*0.8</f>
        <v>8.4</v>
      </c>
      <c r="P284" s="76">
        <f t="shared" ref="P284:P310" si="55">ROUND(O284*Y284,2)</f>
        <v>168</v>
      </c>
      <c r="Q284" s="76" t="e">
        <f>ROUND(VLOOKUP(V284,#REF!,7,0),2)</f>
        <v>#REF!</v>
      </c>
      <c r="R284" s="76"/>
      <c r="S284" s="94"/>
      <c r="T284" s="94"/>
      <c r="U284" s="94"/>
      <c r="V284" s="106" t="str">
        <f>数据源表!S250</f>
        <v>CYQ10</v>
      </c>
      <c r="W284" s="76" t="str">
        <f>数据源表!M250</f>
        <v>低油雾切削油</v>
      </c>
      <c r="X284" s="76" t="str">
        <f>数据源表!N250</f>
        <v>CH-201</v>
      </c>
      <c r="Y284" s="76">
        <f>数据源表!O250</f>
        <v>20</v>
      </c>
      <c r="Z284" s="76" t="str">
        <f>数据源表!P250</f>
        <v>桶</v>
      </c>
      <c r="AA284" s="76">
        <f>数据源表!Q250</f>
        <v>2620</v>
      </c>
      <c r="AB284" s="76">
        <f>数据源表!R250</f>
        <v>52400</v>
      </c>
      <c r="AC284" s="118">
        <f>数据源表!U250</f>
        <v>3400</v>
      </c>
      <c r="AD284" s="118">
        <f>数据源表!T250</f>
        <v>170</v>
      </c>
      <c r="AE284" s="66" t="str">
        <f t="shared" si="50"/>
        <v xml:space="preserve">     指导价</v>
      </c>
      <c r="AF284" s="73" t="str">
        <f>数据源表!V250</f>
        <v>XOUT17120450</v>
      </c>
      <c r="AG284" s="119">
        <f>数据源表!W250</f>
        <v>43092</v>
      </c>
      <c r="AH284" s="73" t="str">
        <f>数据源表!X250</f>
        <v>拆分付款</v>
      </c>
      <c r="AI284" s="122"/>
      <c r="AJ284" s="124">
        <f>数据源表!Y250</f>
        <v>0.17</v>
      </c>
      <c r="AK284" s="53" t="e">
        <f>VLOOKUP(V284,#REF!,12,0)</f>
        <v>#REF!</v>
      </c>
    </row>
    <row r="285" spans="1:37" s="53" customFormat="1" ht="12" customHeight="1">
      <c r="A285" s="76" t="str">
        <f>数据源表!A251</f>
        <v>刘建凯</v>
      </c>
      <c r="B285" s="75">
        <f>数据源表!B251</f>
        <v>43132</v>
      </c>
      <c r="C285" s="76" t="str">
        <f>数据源表!C251</f>
        <v>a0227</v>
      </c>
      <c r="D285" s="76" t="str">
        <f>数据源表!D251</f>
        <v>永胜机械工业（昆山）有限公司</v>
      </c>
      <c r="E285" s="77">
        <f>数据源表!E251</f>
        <v>55020</v>
      </c>
      <c r="F285" s="76" t="str">
        <f>数据源表!F251</f>
        <v>28120674</v>
      </c>
      <c r="G285" s="78">
        <f>数据源表!G251</f>
        <v>43222</v>
      </c>
      <c r="H285" s="76">
        <f>数据源表!H251</f>
        <v>90</v>
      </c>
      <c r="I285" s="78">
        <v>43278</v>
      </c>
      <c r="J285" s="94">
        <f>数据源表!J251</f>
        <v>55020</v>
      </c>
      <c r="K285" s="94">
        <f t="shared" si="53"/>
        <v>47025.64</v>
      </c>
      <c r="L285" s="95">
        <f t="shared" si="51"/>
        <v>146</v>
      </c>
      <c r="M285" s="96"/>
      <c r="N285" s="96" t="e">
        <f>VLOOKUP(C285,#REF!,5,0)</f>
        <v>#REF!</v>
      </c>
      <c r="O285" s="223">
        <f t="shared" ref="O285:O290" si="56">10.5*0.8</f>
        <v>8.4</v>
      </c>
      <c r="P285" s="76">
        <f t="shared" si="55"/>
        <v>176.4</v>
      </c>
      <c r="Q285" s="76" t="e">
        <f>ROUND(VLOOKUP(V285,#REF!,7,0),2)</f>
        <v>#REF!</v>
      </c>
      <c r="R285" s="76"/>
      <c r="S285" s="94"/>
      <c r="T285" s="94"/>
      <c r="U285" s="94"/>
      <c r="V285" s="106" t="str">
        <f>数据源表!S251</f>
        <v>CYQ10</v>
      </c>
      <c r="W285" s="76" t="str">
        <f>数据源表!M251</f>
        <v>*石油制品*低油雾切削油</v>
      </c>
      <c r="X285" s="76" t="str">
        <f>数据源表!N251</f>
        <v>CH-201</v>
      </c>
      <c r="Y285" s="76">
        <f>数据源表!O251</f>
        <v>21</v>
      </c>
      <c r="Z285" s="76" t="str">
        <f>数据源表!P251</f>
        <v>桶</v>
      </c>
      <c r="AA285" s="76">
        <f>数据源表!Q251</f>
        <v>2620</v>
      </c>
      <c r="AB285" s="76">
        <f>数据源表!R251</f>
        <v>55020</v>
      </c>
      <c r="AC285" s="118">
        <f>数据源表!U251</f>
        <v>3570</v>
      </c>
      <c r="AD285" s="118">
        <f>数据源表!T251</f>
        <v>170</v>
      </c>
      <c r="AE285" s="66" t="str">
        <f t="shared" si="50"/>
        <v xml:space="preserve">     指导价</v>
      </c>
      <c r="AF285" s="73" t="str">
        <f>数据源表!V251</f>
        <v>XOUT18020025</v>
      </c>
      <c r="AG285" s="119">
        <f>数据源表!W251</f>
        <v>43133</v>
      </c>
      <c r="AH285" s="73" t="str">
        <f>数据源表!X251</f>
        <v>拆分付款</v>
      </c>
      <c r="AI285" s="122"/>
      <c r="AJ285" s="124">
        <f>数据源表!Y251</f>
        <v>0.17</v>
      </c>
      <c r="AK285" s="53" t="e">
        <f>VLOOKUP(V285,#REF!,12,0)</f>
        <v>#REF!</v>
      </c>
    </row>
    <row r="286" spans="1:37" s="53" customFormat="1" ht="12" customHeight="1">
      <c r="A286" s="76" t="str">
        <f>数据源表!A252</f>
        <v>刘建凯</v>
      </c>
      <c r="B286" s="75">
        <f>数据源表!B252</f>
        <v>43091</v>
      </c>
      <c r="C286" s="76" t="str">
        <f>数据源表!C252</f>
        <v>a0227</v>
      </c>
      <c r="D286" s="76" t="str">
        <f>数据源表!D252</f>
        <v>永胜机械工业（昆山）有限公司</v>
      </c>
      <c r="E286" s="77">
        <f>数据源表!E252</f>
        <v>13100</v>
      </c>
      <c r="F286" s="76" t="str">
        <f>数据源表!F252</f>
        <v>09926842</v>
      </c>
      <c r="G286" s="78">
        <f>数据源表!G252</f>
        <v>43181</v>
      </c>
      <c r="H286" s="76">
        <f>数据源表!H252</f>
        <v>90</v>
      </c>
      <c r="I286" s="78">
        <v>43278</v>
      </c>
      <c r="J286" s="94">
        <f>数据源表!J252</f>
        <v>13100</v>
      </c>
      <c r="K286" s="94">
        <f t="shared" si="53"/>
        <v>11196.58</v>
      </c>
      <c r="L286" s="95">
        <f t="shared" si="51"/>
        <v>187</v>
      </c>
      <c r="M286" s="96"/>
      <c r="N286" s="96" t="e">
        <f>VLOOKUP(C286,#REF!,5,0)</f>
        <v>#REF!</v>
      </c>
      <c r="O286" s="223">
        <f t="shared" si="56"/>
        <v>8.4</v>
      </c>
      <c r="P286" s="76">
        <f t="shared" si="55"/>
        <v>42</v>
      </c>
      <c r="Q286" s="76" t="e">
        <f>ROUND(VLOOKUP(V286,#REF!,7,0),2)</f>
        <v>#REF!</v>
      </c>
      <c r="R286" s="76"/>
      <c r="S286" s="94"/>
      <c r="T286" s="94"/>
      <c r="U286" s="94"/>
      <c r="V286" s="106" t="str">
        <f>数据源表!S252</f>
        <v>CYQ10</v>
      </c>
      <c r="W286" s="76" t="str">
        <f>数据源表!M252</f>
        <v>低油雾切削油</v>
      </c>
      <c r="X286" s="76" t="str">
        <f>数据源表!N252</f>
        <v>CH-201</v>
      </c>
      <c r="Y286" s="76">
        <f>数据源表!O252</f>
        <v>5</v>
      </c>
      <c r="Z286" s="76" t="str">
        <f>数据源表!P252</f>
        <v>桶</v>
      </c>
      <c r="AA286" s="76">
        <f>数据源表!Q252</f>
        <v>2620</v>
      </c>
      <c r="AB286" s="76">
        <f>数据源表!R252</f>
        <v>13100</v>
      </c>
      <c r="AC286" s="118">
        <f>数据源表!U252</f>
        <v>850</v>
      </c>
      <c r="AD286" s="118">
        <f>数据源表!T252</f>
        <v>170</v>
      </c>
      <c r="AE286" s="66" t="str">
        <f t="shared" si="50"/>
        <v xml:space="preserve">     指导价</v>
      </c>
      <c r="AF286" s="73" t="str">
        <f>数据源表!V252</f>
        <v>XOUT17120450</v>
      </c>
      <c r="AG286" s="119">
        <f>数据源表!W252</f>
        <v>43092</v>
      </c>
      <c r="AH286" s="73">
        <f>数据源表!X252</f>
        <v>0</v>
      </c>
      <c r="AI286" s="122"/>
      <c r="AJ286" s="124">
        <f>数据源表!Y252</f>
        <v>0.17</v>
      </c>
      <c r="AK286" s="53" t="e">
        <f>VLOOKUP(V286,#REF!,12,0)</f>
        <v>#REF!</v>
      </c>
    </row>
    <row r="287" spans="1:37" s="53" customFormat="1" ht="12" customHeight="1">
      <c r="A287" s="76" t="str">
        <f>数据源表!A253</f>
        <v>刘建凯</v>
      </c>
      <c r="B287" s="75">
        <f>数据源表!B253</f>
        <v>43098</v>
      </c>
      <c r="C287" s="76" t="str">
        <f>数据源表!C253</f>
        <v>a0227</v>
      </c>
      <c r="D287" s="76" t="str">
        <f>数据源表!D253</f>
        <v>永胜机械工业（昆山）有限公司</v>
      </c>
      <c r="E287" s="77">
        <f>数据源表!E253</f>
        <v>31440</v>
      </c>
      <c r="F287" s="76" t="str">
        <f>数据源表!F253</f>
        <v>09926932</v>
      </c>
      <c r="G287" s="78">
        <f>数据源表!G253</f>
        <v>43188</v>
      </c>
      <c r="H287" s="76">
        <f>数据源表!H253</f>
        <v>90</v>
      </c>
      <c r="I287" s="78">
        <v>43278</v>
      </c>
      <c r="J287" s="94">
        <f>数据源表!J253</f>
        <v>31440</v>
      </c>
      <c r="K287" s="94">
        <f t="shared" si="53"/>
        <v>26871.79</v>
      </c>
      <c r="L287" s="95">
        <f t="shared" si="51"/>
        <v>180</v>
      </c>
      <c r="M287" s="96"/>
      <c r="N287" s="96" t="e">
        <f>VLOOKUP(C287,#REF!,5,0)</f>
        <v>#REF!</v>
      </c>
      <c r="O287" s="223">
        <f t="shared" si="56"/>
        <v>8.4</v>
      </c>
      <c r="P287" s="76">
        <f t="shared" si="55"/>
        <v>100.8</v>
      </c>
      <c r="Q287" s="76" t="e">
        <f>ROUND(VLOOKUP(V287,#REF!,7,0),2)</f>
        <v>#REF!</v>
      </c>
      <c r="R287" s="76"/>
      <c r="S287" s="94"/>
      <c r="T287" s="94"/>
      <c r="U287" s="94"/>
      <c r="V287" s="106" t="str">
        <f>数据源表!S253</f>
        <v>CYQ10</v>
      </c>
      <c r="W287" s="76" t="str">
        <f>数据源表!M253</f>
        <v>低油雾切削油</v>
      </c>
      <c r="X287" s="76" t="str">
        <f>数据源表!N253</f>
        <v>CH-201</v>
      </c>
      <c r="Y287" s="76">
        <f>数据源表!O253</f>
        <v>12</v>
      </c>
      <c r="Z287" s="76" t="str">
        <f>数据源表!P253</f>
        <v>桶</v>
      </c>
      <c r="AA287" s="76">
        <f>数据源表!Q253</f>
        <v>2620</v>
      </c>
      <c r="AB287" s="76">
        <f>数据源表!R253</f>
        <v>31440</v>
      </c>
      <c r="AC287" s="118">
        <f>数据源表!U253</f>
        <v>2040</v>
      </c>
      <c r="AD287" s="118">
        <f>数据源表!T253</f>
        <v>170</v>
      </c>
      <c r="AE287" s="66" t="str">
        <f t="shared" si="50"/>
        <v xml:space="preserve">     指导价</v>
      </c>
      <c r="AF287" s="73" t="str">
        <f>数据源表!V253</f>
        <v>XOUT17120495</v>
      </c>
      <c r="AG287" s="119">
        <f>数据源表!W253</f>
        <v>43096</v>
      </c>
      <c r="AH287" s="73">
        <f>数据源表!X253</f>
        <v>0</v>
      </c>
      <c r="AI287" s="122"/>
      <c r="AJ287" s="124">
        <f>数据源表!Y253</f>
        <v>0.17</v>
      </c>
      <c r="AK287" s="53" t="e">
        <f>VLOOKUP(V287,#REF!,12,0)</f>
        <v>#REF!</v>
      </c>
    </row>
    <row r="288" spans="1:37" s="53" customFormat="1" ht="12" customHeight="1">
      <c r="A288" s="76" t="str">
        <f>数据源表!A254</f>
        <v>刘建凯</v>
      </c>
      <c r="B288" s="75">
        <f>数据源表!B254</f>
        <v>43299</v>
      </c>
      <c r="C288" s="76" t="str">
        <f>数据源表!C254</f>
        <v>a0233</v>
      </c>
      <c r="D288" s="76" t="str">
        <f>数据源表!D254</f>
        <v>浙江元通不锈钢有限公司</v>
      </c>
      <c r="E288" s="77">
        <f>数据源表!E254</f>
        <v>17600</v>
      </c>
      <c r="F288" s="76" t="str">
        <f>数据源表!F254</f>
        <v>18107103</v>
      </c>
      <c r="G288" s="78">
        <f>数据源表!G254</f>
        <v>43329</v>
      </c>
      <c r="H288" s="76">
        <f>数据源表!H254</f>
        <v>30</v>
      </c>
      <c r="I288" s="78">
        <v>43278</v>
      </c>
      <c r="J288" s="94">
        <f>数据源表!J254</f>
        <v>17600</v>
      </c>
      <c r="K288" s="94">
        <f t="shared" si="53"/>
        <v>15172.41</v>
      </c>
      <c r="L288" s="95">
        <f t="shared" si="51"/>
        <v>-21</v>
      </c>
      <c r="M288" s="96"/>
      <c r="N288" s="96" t="e">
        <f>VLOOKUP(C288,#REF!,5,0)</f>
        <v>#REF!</v>
      </c>
      <c r="O288" s="223">
        <f t="shared" ref="O288:O292" si="57">7.5*0.8</f>
        <v>6</v>
      </c>
      <c r="P288" s="76">
        <f t="shared" si="55"/>
        <v>24</v>
      </c>
      <c r="Q288" s="76" t="e">
        <f>ROUND(VLOOKUP(V288,#REF!,7,0),2)</f>
        <v>#REF!</v>
      </c>
      <c r="R288" s="76"/>
      <c r="S288" s="94"/>
      <c r="T288" s="94"/>
      <c r="U288" s="94"/>
      <c r="V288" s="106" t="str">
        <f>数据源表!S254</f>
        <v>CSQ07</v>
      </c>
      <c r="W288" s="76" t="str">
        <f>数据源表!M254</f>
        <v>*专项化学用品*不锈钢研磨液</v>
      </c>
      <c r="X288" s="76" t="str">
        <f>数据源表!N254</f>
        <v>SH-801AX</v>
      </c>
      <c r="Y288" s="76">
        <f>数据源表!O254</f>
        <v>4</v>
      </c>
      <c r="Z288" s="76" t="str">
        <f>数据源表!P254</f>
        <v>桶</v>
      </c>
      <c r="AA288" s="76">
        <f>数据源表!Q254</f>
        <v>4400</v>
      </c>
      <c r="AB288" s="76">
        <f>数据源表!R254</f>
        <v>17600</v>
      </c>
      <c r="AC288" s="118">
        <f>数据源表!U254</f>
        <v>720</v>
      </c>
      <c r="AD288" s="118">
        <f>数据源表!T254</f>
        <v>180</v>
      </c>
      <c r="AE288" s="66" t="str">
        <f t="shared" si="50"/>
        <v xml:space="preserve">     指导价</v>
      </c>
      <c r="AF288" s="73" t="str">
        <f>数据源表!V254</f>
        <v>XOUT18070376</v>
      </c>
      <c r="AG288" s="119">
        <f>数据源表!W254</f>
        <v>43299</v>
      </c>
      <c r="AH288" s="73">
        <f>数据源表!X254</f>
        <v>0</v>
      </c>
      <c r="AI288" s="122"/>
      <c r="AJ288" s="124">
        <f>数据源表!Y254</f>
        <v>0.16000029000007299</v>
      </c>
      <c r="AK288" s="53" t="e">
        <f>VLOOKUP(V288,#REF!,12,0)</f>
        <v>#REF!</v>
      </c>
    </row>
    <row r="289" spans="1:37" s="53" customFormat="1" ht="12" customHeight="1">
      <c r="A289" s="76" t="str">
        <f>数据源表!A255</f>
        <v>刘建凯</v>
      </c>
      <c r="B289" s="75">
        <f>数据源表!B255</f>
        <v>43045</v>
      </c>
      <c r="C289" s="76" t="str">
        <f>数据源表!C255</f>
        <v>a0461</v>
      </c>
      <c r="D289" s="76" t="str">
        <f>数据源表!D255</f>
        <v>苏州高万昌钢板有限公司</v>
      </c>
      <c r="E289" s="77">
        <f>数据源表!E255</f>
        <v>4600</v>
      </c>
      <c r="F289" s="76" t="str">
        <f>数据源表!F255</f>
        <v>37100099</v>
      </c>
      <c r="G289" s="78">
        <f>数据源表!G255</f>
        <v>43105</v>
      </c>
      <c r="H289" s="76">
        <f>数据源表!H255</f>
        <v>60</v>
      </c>
      <c r="I289" s="78">
        <v>43278</v>
      </c>
      <c r="J289" s="94">
        <f>数据源表!J255</f>
        <v>4600</v>
      </c>
      <c r="K289" s="94">
        <f t="shared" si="53"/>
        <v>3931.62</v>
      </c>
      <c r="L289" s="95">
        <f t="shared" si="51"/>
        <v>233</v>
      </c>
      <c r="M289" s="96"/>
      <c r="N289" s="96" t="e">
        <f>VLOOKUP(C289,#REF!,5,0)</f>
        <v>#REF!</v>
      </c>
      <c r="O289" s="223">
        <f t="shared" si="57"/>
        <v>6</v>
      </c>
      <c r="P289" s="76">
        <f t="shared" si="55"/>
        <v>12</v>
      </c>
      <c r="Q289" s="76" t="e">
        <f>ROUND(VLOOKUP(V289,#REF!,7,0),2)</f>
        <v>#REF!</v>
      </c>
      <c r="R289" s="76"/>
      <c r="S289" s="94"/>
      <c r="T289" s="94"/>
      <c r="U289" s="94"/>
      <c r="V289" s="106" t="str">
        <f>数据源表!S255</f>
        <v>CYT10</v>
      </c>
      <c r="W289" s="76" t="str">
        <f>数据源表!M255</f>
        <v>无灰抗磨液压油</v>
      </c>
      <c r="X289" s="76" t="str">
        <f>数据源表!N255</f>
        <v>46#</v>
      </c>
      <c r="Y289" s="76">
        <f>数据源表!O255</f>
        <v>2</v>
      </c>
      <c r="Z289" s="76" t="str">
        <f>数据源表!P255</f>
        <v>桶</v>
      </c>
      <c r="AA289" s="76">
        <f>数据源表!Q255</f>
        <v>2300</v>
      </c>
      <c r="AB289" s="76">
        <f>数据源表!R255</f>
        <v>4600</v>
      </c>
      <c r="AC289" s="118">
        <f>数据源表!U255</f>
        <v>340</v>
      </c>
      <c r="AD289" s="118">
        <f>数据源表!T255</f>
        <v>170</v>
      </c>
      <c r="AE289" s="66" t="str">
        <f t="shared" si="50"/>
        <v xml:space="preserve">     指导价</v>
      </c>
      <c r="AF289" s="73" t="str">
        <f>数据源表!V255</f>
        <v>XOUT17110127</v>
      </c>
      <c r="AG289" s="119">
        <f>数据源表!W255</f>
        <v>43046</v>
      </c>
      <c r="AH289" s="73">
        <f>数据源表!X255</f>
        <v>0</v>
      </c>
      <c r="AI289" s="122"/>
      <c r="AJ289" s="124">
        <f>数据源表!Y255</f>
        <v>0.17</v>
      </c>
      <c r="AK289" s="53" t="e">
        <f>VLOOKUP(V289,#REF!,12,0)</f>
        <v>#REF!</v>
      </c>
    </row>
    <row r="290" spans="1:37" s="53" customFormat="1" ht="12" customHeight="1">
      <c r="A290" s="76" t="str">
        <f>数据源表!A256</f>
        <v>刘建凯</v>
      </c>
      <c r="B290" s="75">
        <f>数据源表!B256</f>
        <v>43063</v>
      </c>
      <c r="C290" s="76" t="str">
        <f>数据源表!C256</f>
        <v>a0461</v>
      </c>
      <c r="D290" s="76" t="str">
        <f>数据源表!D256</f>
        <v>苏州高万昌钢板有限公司</v>
      </c>
      <c r="E290" s="77">
        <f>数据源表!E256</f>
        <v>4600</v>
      </c>
      <c r="F290" s="76" t="str">
        <f>数据源表!F256</f>
        <v>26629531</v>
      </c>
      <c r="G290" s="78">
        <f>数据源表!G256</f>
        <v>43123</v>
      </c>
      <c r="H290" s="76">
        <f>数据源表!H256</f>
        <v>60</v>
      </c>
      <c r="I290" s="78">
        <v>43278</v>
      </c>
      <c r="J290" s="94">
        <f>数据源表!J256</f>
        <v>4600</v>
      </c>
      <c r="K290" s="94">
        <f t="shared" si="53"/>
        <v>3931.62</v>
      </c>
      <c r="L290" s="95">
        <f t="shared" si="51"/>
        <v>215</v>
      </c>
      <c r="M290" s="96"/>
      <c r="N290" s="96" t="e">
        <f>VLOOKUP(C290,#REF!,5,0)</f>
        <v>#REF!</v>
      </c>
      <c r="O290" s="223">
        <f t="shared" si="56"/>
        <v>8.4</v>
      </c>
      <c r="P290" s="76">
        <f t="shared" si="55"/>
        <v>16.8</v>
      </c>
      <c r="Q290" s="76" t="e">
        <f>ROUND(VLOOKUP(V290,#REF!,7,0),2)</f>
        <v>#REF!</v>
      </c>
      <c r="R290" s="76"/>
      <c r="S290" s="94"/>
      <c r="T290" s="94"/>
      <c r="U290" s="94"/>
      <c r="V290" s="106" t="str">
        <f>数据源表!S256</f>
        <v>CYT10</v>
      </c>
      <c r="W290" s="76" t="str">
        <f>数据源表!M256</f>
        <v>无灰抗磨液压油</v>
      </c>
      <c r="X290" s="76" t="str">
        <f>数据源表!N256</f>
        <v>46#</v>
      </c>
      <c r="Y290" s="76">
        <f>数据源表!O256</f>
        <v>2</v>
      </c>
      <c r="Z290" s="76" t="str">
        <f>数据源表!P256</f>
        <v>桶</v>
      </c>
      <c r="AA290" s="76">
        <f>数据源表!Q256</f>
        <v>2300</v>
      </c>
      <c r="AB290" s="76">
        <f>数据源表!R256</f>
        <v>4600</v>
      </c>
      <c r="AC290" s="118">
        <f>数据源表!U256</f>
        <v>340</v>
      </c>
      <c r="AD290" s="118">
        <f>数据源表!T256</f>
        <v>170</v>
      </c>
      <c r="AE290" s="66" t="str">
        <f t="shared" si="50"/>
        <v xml:space="preserve">     指导价</v>
      </c>
      <c r="AF290" s="73" t="str">
        <f>数据源表!V256</f>
        <v>XOUT17110537</v>
      </c>
      <c r="AG290" s="119">
        <f>数据源表!W256</f>
        <v>43064</v>
      </c>
      <c r="AH290" s="73">
        <f>数据源表!X256</f>
        <v>0</v>
      </c>
      <c r="AI290" s="122"/>
      <c r="AJ290" s="124">
        <f>数据源表!Y256</f>
        <v>0.17</v>
      </c>
      <c r="AK290" s="53" t="e">
        <f>VLOOKUP(V290,#REF!,12,0)</f>
        <v>#REF!</v>
      </c>
    </row>
    <row r="291" spans="1:37" s="53" customFormat="1" ht="12" customHeight="1">
      <c r="A291" s="76" t="str">
        <f>数据源表!A257</f>
        <v>刘建凯</v>
      </c>
      <c r="B291" s="75">
        <f>数据源表!B257</f>
        <v>43081</v>
      </c>
      <c r="C291" s="76" t="str">
        <f>数据源表!C257</f>
        <v>a0461</v>
      </c>
      <c r="D291" s="76" t="str">
        <f>数据源表!D257</f>
        <v>苏州高万昌钢板有限公司</v>
      </c>
      <c r="E291" s="77">
        <f>数据源表!E257</f>
        <v>4600</v>
      </c>
      <c r="F291" s="76" t="str">
        <f>数据源表!F257</f>
        <v>09926585</v>
      </c>
      <c r="G291" s="78">
        <f>数据源表!G257</f>
        <v>43141</v>
      </c>
      <c r="H291" s="76">
        <f>数据源表!H257</f>
        <v>60</v>
      </c>
      <c r="I291" s="78">
        <v>43278</v>
      </c>
      <c r="J291" s="94">
        <f>数据源表!J257</f>
        <v>4600</v>
      </c>
      <c r="K291" s="94">
        <f t="shared" si="53"/>
        <v>3931.62</v>
      </c>
      <c r="L291" s="95">
        <f t="shared" si="51"/>
        <v>197</v>
      </c>
      <c r="M291" s="96"/>
      <c r="N291" s="96" t="e">
        <f>VLOOKUP(C291,#REF!,5,0)</f>
        <v>#REF!</v>
      </c>
      <c r="O291" s="223">
        <f t="shared" si="57"/>
        <v>6</v>
      </c>
      <c r="P291" s="76">
        <f t="shared" si="55"/>
        <v>12</v>
      </c>
      <c r="Q291" s="76" t="e">
        <f>ROUND(VLOOKUP(V291,#REF!,7,0),2)</f>
        <v>#REF!</v>
      </c>
      <c r="R291" s="76"/>
      <c r="S291" s="94"/>
      <c r="T291" s="94"/>
      <c r="U291" s="94"/>
      <c r="V291" s="106" t="str">
        <f>数据源表!S257</f>
        <v>CYT10</v>
      </c>
      <c r="W291" s="76" t="str">
        <f>数据源表!M257</f>
        <v>无灰抗磨液压油</v>
      </c>
      <c r="X291" s="76" t="str">
        <f>数据源表!N257</f>
        <v>46#</v>
      </c>
      <c r="Y291" s="76">
        <f>数据源表!O257</f>
        <v>2</v>
      </c>
      <c r="Z291" s="76" t="str">
        <f>数据源表!P257</f>
        <v>桶</v>
      </c>
      <c r="AA291" s="76">
        <f>数据源表!Q257</f>
        <v>2300</v>
      </c>
      <c r="AB291" s="76">
        <f>数据源表!R257</f>
        <v>4600</v>
      </c>
      <c r="AC291" s="118">
        <f>数据源表!U257</f>
        <v>340</v>
      </c>
      <c r="AD291" s="118">
        <f>数据源表!T257</f>
        <v>170</v>
      </c>
      <c r="AE291" s="66" t="str">
        <f t="shared" si="50"/>
        <v xml:space="preserve">     指导价</v>
      </c>
      <c r="AF291" s="73" t="str">
        <f>数据源表!V257</f>
        <v>XOUT17120219</v>
      </c>
      <c r="AG291" s="119">
        <f>数据源表!W257</f>
        <v>43081</v>
      </c>
      <c r="AH291" s="73">
        <f>数据源表!X257</f>
        <v>0</v>
      </c>
      <c r="AI291" s="122"/>
      <c r="AJ291" s="124">
        <f>数据源表!Y257</f>
        <v>0.17</v>
      </c>
      <c r="AK291" s="53" t="e">
        <f>VLOOKUP(V291,#REF!,12,0)</f>
        <v>#REF!</v>
      </c>
    </row>
    <row r="292" spans="1:37" s="53" customFormat="1" ht="12" customHeight="1">
      <c r="A292" s="76" t="str">
        <f>数据源表!A258</f>
        <v>刘建凯</v>
      </c>
      <c r="B292" s="75">
        <f>数据源表!B258</f>
        <v>43081</v>
      </c>
      <c r="C292" s="76" t="str">
        <f>数据源表!C258</f>
        <v>a0461</v>
      </c>
      <c r="D292" s="76" t="str">
        <f>数据源表!D258</f>
        <v>苏州高万昌钢板有限公司</v>
      </c>
      <c r="E292" s="77">
        <f>数据源表!E258</f>
        <v>30450</v>
      </c>
      <c r="F292" s="76" t="str">
        <f>数据源表!F258</f>
        <v>09926585</v>
      </c>
      <c r="G292" s="78">
        <f>数据源表!G258</f>
        <v>43141</v>
      </c>
      <c r="H292" s="76">
        <f>数据源表!H258</f>
        <v>60</v>
      </c>
      <c r="I292" s="78">
        <v>43278</v>
      </c>
      <c r="J292" s="94">
        <f>数据源表!J258</f>
        <v>30450</v>
      </c>
      <c r="K292" s="94">
        <f t="shared" si="53"/>
        <v>26025.64</v>
      </c>
      <c r="L292" s="95">
        <f t="shared" si="51"/>
        <v>197</v>
      </c>
      <c r="M292" s="96"/>
      <c r="N292" s="96" t="e">
        <f>VLOOKUP(C292,#REF!,5,0)</f>
        <v>#REF!</v>
      </c>
      <c r="O292" s="223">
        <f t="shared" si="57"/>
        <v>6</v>
      </c>
      <c r="P292" s="76">
        <f t="shared" si="55"/>
        <v>90</v>
      </c>
      <c r="Q292" s="76" t="e">
        <f>ROUND(VLOOKUP(V292,#REF!,7,0),2)</f>
        <v>#REF!</v>
      </c>
      <c r="R292" s="76"/>
      <c r="S292" s="94"/>
      <c r="T292" s="94"/>
      <c r="U292" s="94"/>
      <c r="V292" s="106" t="str">
        <f>数据源表!S258</f>
        <v>CYZ15</v>
      </c>
      <c r="W292" s="76" t="str">
        <f>数据源表!M258</f>
        <v>带钢轧制油</v>
      </c>
      <c r="X292" s="76" t="str">
        <f>数据源表!N258</f>
        <v>S105</v>
      </c>
      <c r="Y292" s="76">
        <f>数据源表!O258</f>
        <v>15</v>
      </c>
      <c r="Z292" s="76" t="str">
        <f>数据源表!P258</f>
        <v>桶</v>
      </c>
      <c r="AA292" s="76">
        <f>数据源表!Q258</f>
        <v>2030</v>
      </c>
      <c r="AB292" s="76">
        <f>数据源表!R258</f>
        <v>30450</v>
      </c>
      <c r="AC292" s="118">
        <f>数据源表!U258</f>
        <v>2550</v>
      </c>
      <c r="AD292" s="118">
        <f>数据源表!T258</f>
        <v>170</v>
      </c>
      <c r="AE292" s="66" t="str">
        <f t="shared" si="50"/>
        <v xml:space="preserve">     指导价</v>
      </c>
      <c r="AF292" s="73" t="str">
        <f>数据源表!V258</f>
        <v>XOUT17120235</v>
      </c>
      <c r="AG292" s="119">
        <f>数据源表!W258</f>
        <v>43082</v>
      </c>
      <c r="AH292" s="73">
        <f>数据源表!X258</f>
        <v>0</v>
      </c>
      <c r="AI292" s="122"/>
      <c r="AJ292" s="124">
        <f>数据源表!Y258</f>
        <v>0.17</v>
      </c>
      <c r="AK292" s="53" t="e">
        <f>VLOOKUP(V292,#REF!,12,0)</f>
        <v>#REF!</v>
      </c>
    </row>
    <row r="293" spans="1:37" s="53" customFormat="1" ht="12" customHeight="1">
      <c r="A293" s="76" t="str">
        <f>数据源表!A259</f>
        <v>刘建凯</v>
      </c>
      <c r="B293" s="75">
        <f>数据源表!B259</f>
        <v>43081</v>
      </c>
      <c r="C293" s="76" t="str">
        <f>数据源表!C259</f>
        <v>a0461</v>
      </c>
      <c r="D293" s="76" t="str">
        <f>数据源表!D259</f>
        <v>苏州高万昌钢板有限公司</v>
      </c>
      <c r="E293" s="77">
        <f>数据源表!E259</f>
        <v>4600</v>
      </c>
      <c r="F293" s="76" t="str">
        <f>数据源表!F259</f>
        <v>09926585</v>
      </c>
      <c r="G293" s="78">
        <f>数据源表!G259</f>
        <v>43141</v>
      </c>
      <c r="H293" s="76">
        <f>数据源表!H259</f>
        <v>60</v>
      </c>
      <c r="I293" s="78">
        <v>43278</v>
      </c>
      <c r="J293" s="94">
        <f>数据源表!J259</f>
        <v>4600</v>
      </c>
      <c r="K293" s="94">
        <f t="shared" si="53"/>
        <v>3931.62</v>
      </c>
      <c r="L293" s="95">
        <f t="shared" si="51"/>
        <v>197</v>
      </c>
      <c r="M293" s="96"/>
      <c r="N293" s="96" t="e">
        <f>VLOOKUP(C293,#REF!,5,0)</f>
        <v>#REF!</v>
      </c>
      <c r="O293" s="223">
        <f>10.5*0.8</f>
        <v>8.4</v>
      </c>
      <c r="P293" s="76">
        <f t="shared" si="55"/>
        <v>16.8</v>
      </c>
      <c r="Q293" s="76" t="e">
        <f>ROUND(VLOOKUP(V293,#REF!,7,0),2)</f>
        <v>#REF!</v>
      </c>
      <c r="R293" s="76"/>
      <c r="S293" s="94"/>
      <c r="T293" s="94"/>
      <c r="U293" s="94"/>
      <c r="V293" s="106" t="str">
        <f>数据源表!S259</f>
        <v>CYT10</v>
      </c>
      <c r="W293" s="76" t="str">
        <f>数据源表!M259</f>
        <v>无灰抗磨液压油</v>
      </c>
      <c r="X293" s="76" t="str">
        <f>数据源表!N259</f>
        <v>46#</v>
      </c>
      <c r="Y293" s="76">
        <f>数据源表!O259</f>
        <v>2</v>
      </c>
      <c r="Z293" s="76" t="str">
        <f>数据源表!P259</f>
        <v>桶</v>
      </c>
      <c r="AA293" s="76">
        <f>数据源表!Q259</f>
        <v>2300</v>
      </c>
      <c r="AB293" s="76">
        <f>数据源表!R259</f>
        <v>4600</v>
      </c>
      <c r="AC293" s="118">
        <f>数据源表!U259</f>
        <v>340</v>
      </c>
      <c r="AD293" s="118">
        <f>数据源表!T259</f>
        <v>170</v>
      </c>
      <c r="AE293" s="66" t="str">
        <f t="shared" si="50"/>
        <v xml:space="preserve">     指导价</v>
      </c>
      <c r="AF293" s="73" t="str">
        <f>数据源表!V259</f>
        <v>XOUT17120235</v>
      </c>
      <c r="AG293" s="119">
        <f>数据源表!W259</f>
        <v>43082</v>
      </c>
      <c r="AH293" s="73">
        <f>数据源表!X259</f>
        <v>0</v>
      </c>
      <c r="AI293" s="122"/>
      <c r="AJ293" s="124">
        <f>数据源表!Y259</f>
        <v>0.17</v>
      </c>
      <c r="AK293" s="53" t="e">
        <f>VLOOKUP(V293,#REF!,12,0)</f>
        <v>#REF!</v>
      </c>
    </row>
    <row r="294" spans="1:37" s="53" customFormat="1" ht="12" customHeight="1">
      <c r="A294" s="76" t="str">
        <f>数据源表!A260</f>
        <v>刘建凯</v>
      </c>
      <c r="B294" s="75">
        <f>数据源表!B260</f>
        <v>43091</v>
      </c>
      <c r="C294" s="76" t="str">
        <f>数据源表!C260</f>
        <v>a0461</v>
      </c>
      <c r="D294" s="76" t="str">
        <f>数据源表!D260</f>
        <v>苏州高万昌钢板有限公司</v>
      </c>
      <c r="E294" s="77">
        <f>数据源表!E260</f>
        <v>4600</v>
      </c>
      <c r="F294" s="76" t="str">
        <f>数据源表!F260</f>
        <v>09926839</v>
      </c>
      <c r="G294" s="78">
        <f>数据源表!G260</f>
        <v>43151</v>
      </c>
      <c r="H294" s="76">
        <f>数据源表!H260</f>
        <v>60</v>
      </c>
      <c r="I294" s="78">
        <v>43278</v>
      </c>
      <c r="J294" s="94">
        <f>数据源表!J260</f>
        <v>4600</v>
      </c>
      <c r="K294" s="94">
        <f t="shared" si="53"/>
        <v>3931.62</v>
      </c>
      <c r="L294" s="95">
        <f t="shared" si="51"/>
        <v>187</v>
      </c>
      <c r="M294" s="96"/>
      <c r="N294" s="96" t="e">
        <f>VLOOKUP(C294,#REF!,5,0)</f>
        <v>#REF!</v>
      </c>
      <c r="O294" s="223">
        <f>10.5*0.8</f>
        <v>8.4</v>
      </c>
      <c r="P294" s="76">
        <f t="shared" si="55"/>
        <v>16.8</v>
      </c>
      <c r="Q294" s="76" t="e">
        <f>ROUND(VLOOKUP(V294,#REF!,7,0),2)</f>
        <v>#REF!</v>
      </c>
      <c r="R294" s="76"/>
      <c r="S294" s="94"/>
      <c r="T294" s="94"/>
      <c r="U294" s="94"/>
      <c r="V294" s="106" t="str">
        <f>数据源表!S260</f>
        <v>CYT10</v>
      </c>
      <c r="W294" s="76" t="str">
        <f>数据源表!M260</f>
        <v>无灰抗磨液压油</v>
      </c>
      <c r="X294" s="76" t="str">
        <f>数据源表!N260</f>
        <v>46#</v>
      </c>
      <c r="Y294" s="76">
        <f>数据源表!O260</f>
        <v>2</v>
      </c>
      <c r="Z294" s="76" t="str">
        <f>数据源表!P260</f>
        <v>桶</v>
      </c>
      <c r="AA294" s="76">
        <f>数据源表!Q260</f>
        <v>2300</v>
      </c>
      <c r="AB294" s="76">
        <f>数据源表!R260</f>
        <v>4600</v>
      </c>
      <c r="AC294" s="118">
        <f>数据源表!U260</f>
        <v>340</v>
      </c>
      <c r="AD294" s="118">
        <f>数据源表!T260</f>
        <v>170</v>
      </c>
      <c r="AE294" s="66" t="str">
        <f t="shared" si="50"/>
        <v xml:space="preserve">     指导价</v>
      </c>
      <c r="AF294" s="73" t="str">
        <f>数据源表!V260</f>
        <v>XOUT17120438</v>
      </c>
      <c r="AG294" s="119">
        <f>数据源表!W260</f>
        <v>43092</v>
      </c>
      <c r="AH294" s="73">
        <f>数据源表!X260</f>
        <v>0</v>
      </c>
      <c r="AI294" s="122"/>
      <c r="AJ294" s="124">
        <f>数据源表!Y260</f>
        <v>0.17</v>
      </c>
      <c r="AK294" s="53" t="e">
        <f>VLOOKUP(V294,#REF!,12,0)</f>
        <v>#REF!</v>
      </c>
    </row>
    <row r="295" spans="1:37" s="53" customFormat="1" ht="12" customHeight="1">
      <c r="A295" s="76" t="str">
        <f>数据源表!A261</f>
        <v>刘建凯</v>
      </c>
      <c r="B295" s="75">
        <f>数据源表!B261</f>
        <v>43097</v>
      </c>
      <c r="C295" s="76" t="str">
        <f>数据源表!C261</f>
        <v>a0461</v>
      </c>
      <c r="D295" s="76" t="str">
        <f>数据源表!D261</f>
        <v>苏州高万昌钢板有限公司</v>
      </c>
      <c r="E295" s="77">
        <f>数据源表!E261</f>
        <v>2300</v>
      </c>
      <c r="F295" s="76" t="str">
        <f>数据源表!F261</f>
        <v>09926928</v>
      </c>
      <c r="G295" s="78">
        <f>数据源表!G261</f>
        <v>43157</v>
      </c>
      <c r="H295" s="76">
        <f>数据源表!H261</f>
        <v>60</v>
      </c>
      <c r="I295" s="78">
        <v>43278</v>
      </c>
      <c r="J295" s="94">
        <f>数据源表!J261</f>
        <v>2300</v>
      </c>
      <c r="K295" s="94">
        <f t="shared" si="53"/>
        <v>1965.81</v>
      </c>
      <c r="L295" s="95">
        <f t="shared" si="51"/>
        <v>181</v>
      </c>
      <c r="M295" s="96"/>
      <c r="N295" s="96" t="e">
        <f>VLOOKUP(C295,#REF!,5,0)</f>
        <v>#REF!</v>
      </c>
      <c r="O295" s="223">
        <f>7.5*0.8</f>
        <v>6</v>
      </c>
      <c r="P295" s="76">
        <f t="shared" si="55"/>
        <v>6</v>
      </c>
      <c r="Q295" s="76" t="e">
        <f>ROUND(VLOOKUP(V295,#REF!,7,0),2)</f>
        <v>#REF!</v>
      </c>
      <c r="R295" s="76"/>
      <c r="S295" s="94"/>
      <c r="T295" s="94"/>
      <c r="U295" s="94"/>
      <c r="V295" s="106" t="str">
        <f>数据源表!S261</f>
        <v>CYT09</v>
      </c>
      <c r="W295" s="76" t="str">
        <f>数据源表!M261</f>
        <v>无灰抗磨液压油</v>
      </c>
      <c r="X295" s="76" t="str">
        <f>数据源表!N261</f>
        <v>32#</v>
      </c>
      <c r="Y295" s="76">
        <f>数据源表!O261</f>
        <v>1</v>
      </c>
      <c r="Z295" s="76" t="str">
        <f>数据源表!P261</f>
        <v>桶</v>
      </c>
      <c r="AA295" s="76">
        <f>数据源表!Q261</f>
        <v>2300</v>
      </c>
      <c r="AB295" s="76">
        <f>数据源表!R261</f>
        <v>2300</v>
      </c>
      <c r="AC295" s="118">
        <f>数据源表!U261</f>
        <v>170</v>
      </c>
      <c r="AD295" s="118">
        <f>数据源表!T261</f>
        <v>170</v>
      </c>
      <c r="AE295" s="66" t="str">
        <f t="shared" ref="AE295:AE310" si="58">IF(AD295&lt;50,"指导价+Y4*30",IF(AD295="固体","     指导价","     指导价"))</f>
        <v xml:space="preserve">     指导价</v>
      </c>
      <c r="AF295" s="73" t="str">
        <f>数据源表!V261</f>
        <v>XOUT17120555</v>
      </c>
      <c r="AG295" s="119">
        <f>数据源表!W261</f>
        <v>43098</v>
      </c>
      <c r="AH295" s="73">
        <f>数据源表!X261</f>
        <v>0</v>
      </c>
      <c r="AI295" s="122"/>
      <c r="AJ295" s="124">
        <f>数据源表!Y261</f>
        <v>0.17</v>
      </c>
      <c r="AK295" s="53" t="e">
        <f>VLOOKUP(V295,#REF!,12,0)</f>
        <v>#REF!</v>
      </c>
    </row>
    <row r="296" spans="1:37" s="53" customFormat="1" ht="12" customHeight="1">
      <c r="A296" s="76" t="str">
        <f>数据源表!A262</f>
        <v>刘建凯</v>
      </c>
      <c r="B296" s="75">
        <f>数据源表!B262</f>
        <v>43279</v>
      </c>
      <c r="C296" s="76" t="str">
        <f>数据源表!C262</f>
        <v>a0484</v>
      </c>
      <c r="D296" s="76" t="str">
        <f>数据源表!D262</f>
        <v>上海安韵金属制品有限公司</v>
      </c>
      <c r="E296" s="77">
        <f>数据源表!E262</f>
        <v>16000</v>
      </c>
      <c r="F296" s="76" t="str">
        <f>数据源表!F262</f>
        <v>16644148</v>
      </c>
      <c r="G296" s="78">
        <f>数据源表!G262</f>
        <v>43279</v>
      </c>
      <c r="H296" s="76" t="str">
        <f>数据源表!H262</f>
        <v>票到付款</v>
      </c>
      <c r="I296" s="78">
        <v>43278</v>
      </c>
      <c r="J296" s="94">
        <f>数据源表!J262</f>
        <v>16000</v>
      </c>
      <c r="K296" s="94">
        <f t="shared" si="53"/>
        <v>13793.1</v>
      </c>
      <c r="L296" s="95">
        <f t="shared" si="51"/>
        <v>-1</v>
      </c>
      <c r="M296" s="96"/>
      <c r="N296" s="96" t="e">
        <f>VLOOKUP(C296,#REF!,5,0)</f>
        <v>#REF!</v>
      </c>
      <c r="O296" s="223">
        <f>10.5*0.8</f>
        <v>8.4</v>
      </c>
      <c r="P296" s="76">
        <f t="shared" si="55"/>
        <v>8.4</v>
      </c>
      <c r="Q296" s="76" t="e">
        <f>ROUND(VLOOKUP(V296,#REF!,7,0),2)</f>
        <v>#REF!</v>
      </c>
      <c r="R296" s="76"/>
      <c r="S296" s="94"/>
      <c r="T296" s="94"/>
      <c r="U296" s="94"/>
      <c r="V296" s="106" t="str">
        <f>数据源表!S262</f>
        <v>CSQ07</v>
      </c>
      <c r="W296" s="76" t="str">
        <f>数据源表!M262</f>
        <v>*专项化学用品*不锈钢研磨液</v>
      </c>
      <c r="X296" s="76" t="str">
        <f>数据源表!N262</f>
        <v>SH-801AX</v>
      </c>
      <c r="Y296" s="76">
        <f>数据源表!O262</f>
        <v>1</v>
      </c>
      <c r="Z296" s="76" t="str">
        <f>数据源表!P262</f>
        <v>桶</v>
      </c>
      <c r="AA296" s="76">
        <f>数据源表!Q262</f>
        <v>16000</v>
      </c>
      <c r="AB296" s="76">
        <f>数据源表!R262</f>
        <v>16000</v>
      </c>
      <c r="AC296" s="118">
        <f>数据源表!U262</f>
        <v>900</v>
      </c>
      <c r="AD296" s="118">
        <f>数据源表!T262</f>
        <v>900</v>
      </c>
      <c r="AE296" s="66" t="str">
        <f t="shared" si="58"/>
        <v xml:space="preserve">     指导价</v>
      </c>
      <c r="AF296" s="73" t="str">
        <f>数据源表!V262</f>
        <v>XOUT18060544</v>
      </c>
      <c r="AG296" s="119">
        <f>数据源表!W262</f>
        <v>43279</v>
      </c>
      <c r="AH296" s="73">
        <f>数据源表!X262</f>
        <v>0</v>
      </c>
      <c r="AI296" s="122"/>
      <c r="AJ296" s="124">
        <f>数据源表!Y262</f>
        <v>0.16000029000007299</v>
      </c>
      <c r="AK296" s="53" t="e">
        <f>VLOOKUP(V296,#REF!,12,0)</f>
        <v>#REF!</v>
      </c>
    </row>
    <row r="297" spans="1:37" s="53" customFormat="1" ht="12" customHeight="1">
      <c r="A297" s="76" t="str">
        <f>数据源表!A263</f>
        <v>刘建凯</v>
      </c>
      <c r="B297" s="75">
        <f>数据源表!B263</f>
        <v>43245</v>
      </c>
      <c r="C297" s="76" t="str">
        <f>数据源表!C263</f>
        <v>a0485</v>
      </c>
      <c r="D297" s="76" t="str">
        <f>数据源表!D263</f>
        <v>浙江腾龙精线有限公司</v>
      </c>
      <c r="E297" s="77">
        <f>数据源表!E263</f>
        <v>28000</v>
      </c>
      <c r="F297" s="76" t="str">
        <f>数据源表!F263</f>
        <v>55874650</v>
      </c>
      <c r="G297" s="78">
        <f>数据源表!G263</f>
        <v>43275</v>
      </c>
      <c r="H297" s="76">
        <f>数据源表!H263</f>
        <v>30</v>
      </c>
      <c r="I297" s="78">
        <v>43278</v>
      </c>
      <c r="J297" s="94">
        <f>数据源表!J263</f>
        <v>28000</v>
      </c>
      <c r="K297" s="94">
        <f t="shared" si="53"/>
        <v>24137.93</v>
      </c>
      <c r="L297" s="95">
        <f t="shared" si="51"/>
        <v>33</v>
      </c>
      <c r="M297" s="96"/>
      <c r="N297" s="96" t="e">
        <f>VLOOKUP(C297,#REF!,5,0)</f>
        <v>#REF!</v>
      </c>
      <c r="O297" s="223">
        <f>7.5*0.8</f>
        <v>6</v>
      </c>
      <c r="P297" s="76">
        <f t="shared" si="55"/>
        <v>60</v>
      </c>
      <c r="Q297" s="76" t="e">
        <f>ROUND(VLOOKUP(V297,#REF!,7,0),2)</f>
        <v>#REF!</v>
      </c>
      <c r="R297" s="76"/>
      <c r="S297" s="94"/>
      <c r="T297" s="94"/>
      <c r="U297" s="94"/>
      <c r="V297" s="106" t="str">
        <f>数据源表!S263</f>
        <v>CSB12</v>
      </c>
      <c r="W297" s="76" t="str">
        <f>数据源表!M263</f>
        <v>*其他化学制品*不锈钢磨削液</v>
      </c>
      <c r="X297" s="76" t="str">
        <f>数据源表!N263</f>
        <v>JH-101LMB</v>
      </c>
      <c r="Y297" s="76">
        <f>数据源表!O263</f>
        <v>10</v>
      </c>
      <c r="Z297" s="76" t="str">
        <f>数据源表!P263</f>
        <v>桶</v>
      </c>
      <c r="AA297" s="76">
        <f>数据源表!Q263</f>
        <v>2800</v>
      </c>
      <c r="AB297" s="76">
        <f>数据源表!R263</f>
        <v>28000</v>
      </c>
      <c r="AC297" s="118">
        <f>数据源表!U263</f>
        <v>1700</v>
      </c>
      <c r="AD297" s="118">
        <f>数据源表!T263</f>
        <v>170</v>
      </c>
      <c r="AE297" s="66" t="str">
        <f t="shared" si="58"/>
        <v xml:space="preserve">     指导价</v>
      </c>
      <c r="AF297" s="73" t="str">
        <f>数据源表!V263</f>
        <v>XOUT18050469</v>
      </c>
      <c r="AG297" s="119">
        <f>数据源表!W263</f>
        <v>43245</v>
      </c>
      <c r="AH297" s="73">
        <f>数据源表!X263</f>
        <v>0</v>
      </c>
      <c r="AI297" s="122"/>
      <c r="AJ297" s="124">
        <f>数据源表!Y263</f>
        <v>0.160000049714288</v>
      </c>
      <c r="AK297" s="53" t="e">
        <f>VLOOKUP(V297,#REF!,12,0)</f>
        <v>#REF!</v>
      </c>
    </row>
    <row r="298" spans="1:37" s="53" customFormat="1" ht="12" customHeight="1">
      <c r="A298" s="76" t="str">
        <f>数据源表!A264</f>
        <v>刘建凯</v>
      </c>
      <c r="B298" s="75">
        <f>数据源表!B264</f>
        <v>43158</v>
      </c>
      <c r="C298" s="76" t="str">
        <f>数据源表!C264</f>
        <v>a0590</v>
      </c>
      <c r="D298" s="76" t="str">
        <f>数据源表!D264</f>
        <v>杜商精机（嘉兴）有限公司</v>
      </c>
      <c r="E298" s="77">
        <f>数据源表!E264</f>
        <v>8490</v>
      </c>
      <c r="F298" s="76" t="str">
        <f>数据源表!F264</f>
        <v>02839367</v>
      </c>
      <c r="G298" s="78">
        <f>数据源表!G264</f>
        <v>43248</v>
      </c>
      <c r="H298" s="76">
        <f>数据源表!H264</f>
        <v>90</v>
      </c>
      <c r="I298" s="78">
        <v>43278</v>
      </c>
      <c r="J298" s="94">
        <f>数据源表!J264</f>
        <v>8490</v>
      </c>
      <c r="K298" s="94">
        <f t="shared" si="53"/>
        <v>7256.41</v>
      </c>
      <c r="L298" s="95">
        <f t="shared" si="51"/>
        <v>120</v>
      </c>
      <c r="M298" s="96"/>
      <c r="N298" s="96" t="e">
        <f>VLOOKUP(C298,#REF!,5,0)</f>
        <v>#REF!</v>
      </c>
      <c r="O298" s="223">
        <f>10.5*0.8</f>
        <v>8.4</v>
      </c>
      <c r="P298" s="76">
        <f t="shared" si="55"/>
        <v>25.2</v>
      </c>
      <c r="Q298" s="76" t="e">
        <f>ROUND(VLOOKUP(V298,#REF!,7,0),2)</f>
        <v>#REF!</v>
      </c>
      <c r="R298" s="76"/>
      <c r="S298" s="94"/>
      <c r="T298" s="94"/>
      <c r="U298" s="94"/>
      <c r="V298" s="106" t="str">
        <f>数据源表!S264</f>
        <v>CYQ19</v>
      </c>
      <c r="W298" s="76" t="str">
        <f>数据源表!M264</f>
        <v>*润滑油*不锈钢切削油</v>
      </c>
      <c r="X298" s="76" t="str">
        <f>数据源表!N264</f>
        <v>DH-30B</v>
      </c>
      <c r="Y298" s="76">
        <f>数据源表!O264</f>
        <v>3</v>
      </c>
      <c r="Z298" s="76" t="str">
        <f>数据源表!P264</f>
        <v>桶</v>
      </c>
      <c r="AA298" s="76">
        <f>数据源表!Q264</f>
        <v>2830</v>
      </c>
      <c r="AB298" s="76">
        <f>数据源表!R264</f>
        <v>8490</v>
      </c>
      <c r="AC298" s="118">
        <f>数据源表!U264</f>
        <v>510</v>
      </c>
      <c r="AD298" s="118">
        <f>数据源表!T264</f>
        <v>170</v>
      </c>
      <c r="AE298" s="66" t="str">
        <f t="shared" si="58"/>
        <v xml:space="preserve">     指导价</v>
      </c>
      <c r="AF298" s="73" t="str">
        <f>数据源表!V264</f>
        <v>XOUT18020012</v>
      </c>
      <c r="AG298" s="119">
        <f>数据源表!W264</f>
        <v>43133</v>
      </c>
      <c r="AH298" s="73">
        <f>数据源表!X264</f>
        <v>0</v>
      </c>
      <c r="AI298" s="122"/>
      <c r="AJ298" s="124">
        <f>数据源表!Y264</f>
        <v>0.17</v>
      </c>
      <c r="AK298" s="53" t="e">
        <f>VLOOKUP(V298,#REF!,12,0)</f>
        <v>#REF!</v>
      </c>
    </row>
    <row r="299" spans="1:37" s="53" customFormat="1" ht="12" customHeight="1">
      <c r="A299" s="76" t="str">
        <f>数据源表!A265</f>
        <v>刘建凯</v>
      </c>
      <c r="B299" s="75">
        <f>数据源表!B265</f>
        <v>43215</v>
      </c>
      <c r="C299" s="76" t="str">
        <f>数据源表!C265</f>
        <v>a0590</v>
      </c>
      <c r="D299" s="76" t="str">
        <f>数据源表!D265</f>
        <v>杜商精机（嘉兴）有限公司</v>
      </c>
      <c r="E299" s="77">
        <f>数据源表!E265</f>
        <v>5660</v>
      </c>
      <c r="F299" s="76" t="str">
        <f>数据源表!F265</f>
        <v>27754232</v>
      </c>
      <c r="G299" s="78">
        <f>数据源表!G265</f>
        <v>43305</v>
      </c>
      <c r="H299" s="76">
        <f>数据源表!H265</f>
        <v>90</v>
      </c>
      <c r="I299" s="78">
        <v>43278</v>
      </c>
      <c r="J299" s="94">
        <f>数据源表!J265</f>
        <v>5660</v>
      </c>
      <c r="K299" s="94">
        <f t="shared" si="53"/>
        <v>4837.6099999999997</v>
      </c>
      <c r="L299" s="95">
        <f t="shared" si="51"/>
        <v>63</v>
      </c>
      <c r="M299" s="96"/>
      <c r="N299" s="96" t="e">
        <f>VLOOKUP(C299,#REF!,5,0)</f>
        <v>#REF!</v>
      </c>
      <c r="O299" s="223">
        <f>10.5*0.8</f>
        <v>8.4</v>
      </c>
      <c r="P299" s="76">
        <f t="shared" si="55"/>
        <v>16.8</v>
      </c>
      <c r="Q299" s="76" t="e">
        <f>ROUND(VLOOKUP(V299,#REF!,7,0),2)</f>
        <v>#REF!</v>
      </c>
      <c r="R299" s="76"/>
      <c r="S299" s="94"/>
      <c r="T299" s="94"/>
      <c r="U299" s="94"/>
      <c r="V299" s="106" t="str">
        <f>数据源表!S265</f>
        <v>CYQ19</v>
      </c>
      <c r="W299" s="76" t="str">
        <f>数据源表!M265</f>
        <v>*专项化学用品*不锈钢切削油</v>
      </c>
      <c r="X299" s="76" t="str">
        <f>数据源表!N265</f>
        <v>DH-30B</v>
      </c>
      <c r="Y299" s="76">
        <f>数据源表!O265</f>
        <v>2</v>
      </c>
      <c r="Z299" s="76" t="str">
        <f>数据源表!P265</f>
        <v>桶</v>
      </c>
      <c r="AA299" s="76">
        <f>数据源表!Q265</f>
        <v>2830</v>
      </c>
      <c r="AB299" s="76">
        <f>数据源表!R265</f>
        <v>5660</v>
      </c>
      <c r="AC299" s="118">
        <f>数据源表!U265</f>
        <v>340</v>
      </c>
      <c r="AD299" s="118">
        <f>数据源表!T265</f>
        <v>170</v>
      </c>
      <c r="AE299" s="66" t="str">
        <f t="shared" si="58"/>
        <v xml:space="preserve">     指导价</v>
      </c>
      <c r="AF299" s="73" t="str">
        <f>数据源表!V265</f>
        <v>XOUT18030410</v>
      </c>
      <c r="AG299" s="119">
        <f>数据源表!W265</f>
        <v>43186</v>
      </c>
      <c r="AH299" s="73">
        <f>数据源表!X265</f>
        <v>0</v>
      </c>
      <c r="AI299" s="122"/>
      <c r="AJ299" s="124">
        <f>数据源表!Y265</f>
        <v>0.17</v>
      </c>
      <c r="AK299" s="53" t="e">
        <f>VLOOKUP(V299,#REF!,12,0)</f>
        <v>#REF!</v>
      </c>
    </row>
    <row r="300" spans="1:37" s="53" customFormat="1" ht="12" customHeight="1">
      <c r="A300" s="76" t="str">
        <f>数据源表!A266</f>
        <v>刘建凯</v>
      </c>
      <c r="B300" s="75">
        <f>数据源表!B266</f>
        <v>43179</v>
      </c>
      <c r="C300" s="76" t="str">
        <f>数据源表!C266</f>
        <v>a0650</v>
      </c>
      <c r="D300" s="76" t="str">
        <f>数据源表!D266</f>
        <v>浙江智泓科技有限公司</v>
      </c>
      <c r="E300" s="77">
        <f>数据源表!E266</f>
        <v>56600</v>
      </c>
      <c r="F300" s="76" t="str">
        <f>数据源表!F266</f>
        <v>02839625</v>
      </c>
      <c r="G300" s="78">
        <f>数据源表!G266</f>
        <v>43299</v>
      </c>
      <c r="H300" s="76">
        <f>数据源表!H266</f>
        <v>120</v>
      </c>
      <c r="I300" s="78">
        <v>43278</v>
      </c>
      <c r="J300" s="94">
        <f>数据源表!J266</f>
        <v>56600</v>
      </c>
      <c r="K300" s="94">
        <f t="shared" si="53"/>
        <v>48376.07</v>
      </c>
      <c r="L300" s="95">
        <f t="shared" si="51"/>
        <v>99</v>
      </c>
      <c r="M300" s="96"/>
      <c r="N300" s="96" t="e">
        <f>VLOOKUP(C300,#REF!,5,0)</f>
        <v>#REF!</v>
      </c>
      <c r="O300" s="223">
        <f>10.5*0.8</f>
        <v>8.4</v>
      </c>
      <c r="P300" s="76">
        <f t="shared" si="55"/>
        <v>168</v>
      </c>
      <c r="Q300" s="76" t="e">
        <f>ROUND(VLOOKUP(V300,#REF!,7,0),2)</f>
        <v>#REF!</v>
      </c>
      <c r="R300" s="76"/>
      <c r="S300" s="94"/>
      <c r="T300" s="94"/>
      <c r="U300" s="94"/>
      <c r="V300" s="106" t="str">
        <f>数据源表!S266</f>
        <v>CYQ19</v>
      </c>
      <c r="W300" s="76" t="str">
        <f>数据源表!M266</f>
        <v>*专项化学用品*不锈钢切削油</v>
      </c>
      <c r="X300" s="76" t="str">
        <f>数据源表!N266</f>
        <v>DH-30B</v>
      </c>
      <c r="Y300" s="76">
        <f>数据源表!O266</f>
        <v>20</v>
      </c>
      <c r="Z300" s="76" t="str">
        <f>数据源表!P266</f>
        <v>桶</v>
      </c>
      <c r="AA300" s="76">
        <f>数据源表!Q266</f>
        <v>2830</v>
      </c>
      <c r="AB300" s="76">
        <f>数据源表!R266</f>
        <v>56600</v>
      </c>
      <c r="AC300" s="118">
        <f>数据源表!U266</f>
        <v>3400</v>
      </c>
      <c r="AD300" s="118">
        <f>数据源表!T266</f>
        <v>170</v>
      </c>
      <c r="AE300" s="66" t="str">
        <f t="shared" si="58"/>
        <v xml:space="preserve">     指导价</v>
      </c>
      <c r="AF300" s="73" t="str">
        <f>数据源表!V266</f>
        <v>XOUT18030101</v>
      </c>
      <c r="AG300" s="119">
        <f>数据源表!W266</f>
        <v>43167</v>
      </c>
      <c r="AH300" s="73">
        <f>数据源表!X266</f>
        <v>0</v>
      </c>
      <c r="AI300" s="122"/>
      <c r="AJ300" s="124">
        <f>数据源表!Y266</f>
        <v>0.17</v>
      </c>
      <c r="AK300" s="53" t="e">
        <f>VLOOKUP(V300,#REF!,12,0)</f>
        <v>#REF!</v>
      </c>
    </row>
    <row r="301" spans="1:37" s="53" customFormat="1" ht="12" customHeight="1">
      <c r="A301" s="76" t="str">
        <f>数据源表!A267</f>
        <v>刘建凯</v>
      </c>
      <c r="B301" s="75">
        <f>数据源表!B267</f>
        <v>43179</v>
      </c>
      <c r="C301" s="76" t="str">
        <f>数据源表!C267</f>
        <v>a0650</v>
      </c>
      <c r="D301" s="76" t="str">
        <f>数据源表!D267</f>
        <v>浙江智泓科技有限公司</v>
      </c>
      <c r="E301" s="77">
        <f>数据源表!E267</f>
        <v>56600</v>
      </c>
      <c r="F301" s="76" t="str">
        <f>数据源表!F267</f>
        <v>02839625</v>
      </c>
      <c r="G301" s="78">
        <f>数据源表!G267</f>
        <v>43299</v>
      </c>
      <c r="H301" s="76">
        <f>数据源表!H267</f>
        <v>120</v>
      </c>
      <c r="I301" s="78">
        <v>43278</v>
      </c>
      <c r="J301" s="94">
        <f>数据源表!J267</f>
        <v>56600</v>
      </c>
      <c r="K301" s="94">
        <f t="shared" si="53"/>
        <v>48376.07</v>
      </c>
      <c r="L301" s="95">
        <f t="shared" ref="L301:L310" si="59">I301-B301</f>
        <v>99</v>
      </c>
      <c r="M301" s="96"/>
      <c r="N301" s="96" t="e">
        <f>VLOOKUP(C301,#REF!,5,0)</f>
        <v>#REF!</v>
      </c>
      <c r="O301" s="223">
        <f>7.5*0.8</f>
        <v>6</v>
      </c>
      <c r="P301" s="76">
        <f t="shared" si="55"/>
        <v>120</v>
      </c>
      <c r="Q301" s="76" t="e">
        <f>ROUND(VLOOKUP(V301,#REF!,7,0),2)</f>
        <v>#REF!</v>
      </c>
      <c r="R301" s="76"/>
      <c r="S301" s="94"/>
      <c r="T301" s="94"/>
      <c r="U301" s="94"/>
      <c r="V301" s="106" t="str">
        <f>数据源表!S267</f>
        <v>CYQ19</v>
      </c>
      <c r="W301" s="76" t="str">
        <f>数据源表!M267</f>
        <v>*专项化学用品*不锈钢切削油</v>
      </c>
      <c r="X301" s="76" t="str">
        <f>数据源表!N267</f>
        <v>DH-30B</v>
      </c>
      <c r="Y301" s="76">
        <f>数据源表!O267</f>
        <v>20</v>
      </c>
      <c r="Z301" s="76" t="str">
        <f>数据源表!P267</f>
        <v>桶</v>
      </c>
      <c r="AA301" s="76">
        <f>数据源表!Q267</f>
        <v>2830</v>
      </c>
      <c r="AB301" s="76">
        <f>数据源表!R267</f>
        <v>56600</v>
      </c>
      <c r="AC301" s="118">
        <f>数据源表!U267</f>
        <v>3400</v>
      </c>
      <c r="AD301" s="118">
        <f>数据源表!T267</f>
        <v>170</v>
      </c>
      <c r="AE301" s="66" t="str">
        <f t="shared" si="58"/>
        <v xml:space="preserve">     指导价</v>
      </c>
      <c r="AF301" s="73" t="str">
        <f>数据源表!V267</f>
        <v>XOUT18030183</v>
      </c>
      <c r="AG301" s="119">
        <f>数据源表!W267</f>
        <v>43172</v>
      </c>
      <c r="AH301" s="73">
        <f>数据源表!X267</f>
        <v>0</v>
      </c>
      <c r="AI301" s="122"/>
      <c r="AJ301" s="124">
        <f>数据源表!Y267</f>
        <v>0.17</v>
      </c>
      <c r="AK301" s="53" t="e">
        <f>VLOOKUP(V301,#REF!,12,0)</f>
        <v>#REF!</v>
      </c>
    </row>
    <row r="302" spans="1:37" s="53" customFormat="1" ht="12" customHeight="1">
      <c r="A302" s="76" t="str">
        <f>数据源表!A268</f>
        <v>刘建凯</v>
      </c>
      <c r="B302" s="75">
        <f>数据源表!B268</f>
        <v>43227</v>
      </c>
      <c r="C302" s="76" t="str">
        <f>数据源表!C268</f>
        <v>a0979</v>
      </c>
      <c r="D302" s="76" t="str">
        <f>数据源表!D268</f>
        <v>南通崴盛液压有限公司</v>
      </c>
      <c r="E302" s="77">
        <f>数据源表!E268</f>
        <v>2500</v>
      </c>
      <c r="F302" s="76" t="str">
        <f>数据源表!F268</f>
        <v>27754388</v>
      </c>
      <c r="G302" s="78">
        <f>数据源表!G268</f>
        <v>43257</v>
      </c>
      <c r="H302" s="76">
        <f>数据源表!H268</f>
        <v>30</v>
      </c>
      <c r="I302" s="78">
        <v>43278</v>
      </c>
      <c r="J302" s="94">
        <f>数据源表!J268</f>
        <v>2500</v>
      </c>
      <c r="K302" s="94">
        <f t="shared" si="53"/>
        <v>2155.17</v>
      </c>
      <c r="L302" s="95">
        <f t="shared" si="59"/>
        <v>51</v>
      </c>
      <c r="M302" s="96"/>
      <c r="N302" s="96" t="e">
        <f>VLOOKUP(C302,#REF!,5,0)</f>
        <v>#REF!</v>
      </c>
      <c r="O302" s="223">
        <f>10.5*0.8</f>
        <v>8.4</v>
      </c>
      <c r="P302" s="76">
        <f t="shared" si="55"/>
        <v>8.4</v>
      </c>
      <c r="Q302" s="76" t="e">
        <f>ROUND(VLOOKUP(V302,#REF!,7,0),2)</f>
        <v>#REF!</v>
      </c>
      <c r="R302" s="76"/>
      <c r="S302" s="94"/>
      <c r="T302" s="94"/>
      <c r="U302" s="94"/>
      <c r="V302" s="106" t="str">
        <f>数据源表!S268</f>
        <v>CYQ19</v>
      </c>
      <c r="W302" s="76" t="str">
        <f>数据源表!M268</f>
        <v>*化学试剂助剂*不锈钢冷却剂</v>
      </c>
      <c r="X302" s="76" t="str">
        <f>数据源表!N268</f>
        <v>DH-30A</v>
      </c>
      <c r="Y302" s="76">
        <f>数据源表!O268</f>
        <v>1</v>
      </c>
      <c r="Z302" s="76" t="str">
        <f>数据源表!P268</f>
        <v>桶</v>
      </c>
      <c r="AA302" s="76">
        <f>数据源表!Q268</f>
        <v>2500</v>
      </c>
      <c r="AB302" s="76">
        <f>数据源表!R268</f>
        <v>2500</v>
      </c>
      <c r="AC302" s="118">
        <f>数据源表!U268</f>
        <v>170</v>
      </c>
      <c r="AD302" s="118">
        <f>数据源表!T268</f>
        <v>170</v>
      </c>
      <c r="AE302" s="66" t="str">
        <f t="shared" si="58"/>
        <v xml:space="preserve">     指导价</v>
      </c>
      <c r="AF302" s="73" t="str">
        <f>数据源表!V268</f>
        <v>XOUT18050095</v>
      </c>
      <c r="AG302" s="119">
        <f>数据源表!W268</f>
        <v>43228</v>
      </c>
      <c r="AH302" s="73">
        <f>数据源表!X268</f>
        <v>0</v>
      </c>
      <c r="AI302" s="122"/>
      <c r="AJ302" s="124">
        <f>数据源表!Y268</f>
        <v>0.16000129920145501</v>
      </c>
      <c r="AK302" s="53" t="e">
        <f>VLOOKUP(V302,#REF!,12,0)</f>
        <v>#REF!</v>
      </c>
    </row>
    <row r="303" spans="1:37" s="53" customFormat="1" ht="12" customHeight="1">
      <c r="A303" s="76" t="str">
        <f>数据源表!A269</f>
        <v>刘建凯</v>
      </c>
      <c r="B303" s="75">
        <f>数据源表!B269</f>
        <v>43305</v>
      </c>
      <c r="C303" s="76" t="str">
        <f>数据源表!C269</f>
        <v>a1052</v>
      </c>
      <c r="D303" s="76" t="str">
        <f>数据源表!D269</f>
        <v>上海美集汽车配件有限公司</v>
      </c>
      <c r="E303" s="77">
        <f>数据源表!E269</f>
        <v>2500</v>
      </c>
      <c r="F303" s="76" t="str">
        <f>数据源表!F269</f>
        <v>18107287</v>
      </c>
      <c r="G303" s="78">
        <f>数据源表!G269</f>
        <v>43305</v>
      </c>
      <c r="H303" s="76" t="str">
        <f>数据源表!H269</f>
        <v>款到发货</v>
      </c>
      <c r="I303" s="78">
        <v>43278</v>
      </c>
      <c r="J303" s="94">
        <f>数据源表!J269</f>
        <v>2500</v>
      </c>
      <c r="K303" s="94">
        <f t="shared" si="53"/>
        <v>2155.17</v>
      </c>
      <c r="L303" s="95">
        <f t="shared" si="59"/>
        <v>-27</v>
      </c>
      <c r="M303" s="96"/>
      <c r="N303" s="96" t="e">
        <f>VLOOKUP(C303,#REF!,5,0)</f>
        <v>#REF!</v>
      </c>
      <c r="O303" s="76">
        <v>10.5</v>
      </c>
      <c r="P303" s="76">
        <f t="shared" si="55"/>
        <v>10.5</v>
      </c>
      <c r="Q303" s="76" t="e">
        <f>ROUND(VLOOKUP(V303,#REF!,7,0),2)</f>
        <v>#REF!</v>
      </c>
      <c r="R303" s="76"/>
      <c r="S303" s="94"/>
      <c r="T303" s="94"/>
      <c r="U303" s="94"/>
      <c r="V303" s="106" t="str">
        <f>数据源表!S269</f>
        <v>CYT78</v>
      </c>
      <c r="W303" s="76" t="str">
        <f>数据源表!M269</f>
        <v>*专项化学用品*研磨油</v>
      </c>
      <c r="X303" s="76" t="str">
        <f>数据源表!N269</f>
        <v>YM-100</v>
      </c>
      <c r="Y303" s="76">
        <f>数据源表!O269</f>
        <v>1</v>
      </c>
      <c r="Z303" s="76" t="str">
        <f>数据源表!P269</f>
        <v>桶</v>
      </c>
      <c r="AA303" s="76">
        <f>数据源表!Q269</f>
        <v>2500</v>
      </c>
      <c r="AB303" s="76">
        <f>数据源表!R269</f>
        <v>2500</v>
      </c>
      <c r="AC303" s="118">
        <f>数据源表!U269</f>
        <v>140</v>
      </c>
      <c r="AD303" s="118">
        <f>数据源表!T269</f>
        <v>140</v>
      </c>
      <c r="AE303" s="66" t="str">
        <f t="shared" si="58"/>
        <v xml:space="preserve">     指导价</v>
      </c>
      <c r="AF303" s="73" t="str">
        <f>数据源表!V269</f>
        <v>XOUT18070524</v>
      </c>
      <c r="AG303" s="119">
        <f>数据源表!W269</f>
        <v>43306</v>
      </c>
      <c r="AH303" s="73">
        <f>数据源表!X269</f>
        <v>0</v>
      </c>
      <c r="AI303" s="122"/>
      <c r="AJ303" s="124">
        <f>数据源表!Y269</f>
        <v>0.16000129920145501</v>
      </c>
      <c r="AK303" s="53" t="e">
        <f>VLOOKUP(V303,#REF!,12,0)</f>
        <v>#REF!</v>
      </c>
    </row>
    <row r="304" spans="1:37" s="53" customFormat="1" ht="12" customHeight="1">
      <c r="A304" s="76" t="str">
        <f>数据源表!A270</f>
        <v>刘建凯</v>
      </c>
      <c r="B304" s="75">
        <f>数据源表!B270</f>
        <v>43204</v>
      </c>
      <c r="C304" s="76" t="str">
        <f>数据源表!C270</f>
        <v>a1359</v>
      </c>
      <c r="D304" s="76" t="str">
        <f>数据源表!D270</f>
        <v>湖北道普润滑科技有限公司</v>
      </c>
      <c r="E304" s="77">
        <f>数据源表!E270</f>
        <v>52650</v>
      </c>
      <c r="F304" s="76" t="str">
        <f>数据源表!F270</f>
        <v>15222564</v>
      </c>
      <c r="G304" s="78">
        <f>数据源表!G270</f>
        <v>43277</v>
      </c>
      <c r="H304" s="76">
        <f>数据源表!H270</f>
        <v>60</v>
      </c>
      <c r="I304" s="78">
        <v>43278</v>
      </c>
      <c r="J304" s="94">
        <f>数据源表!J270</f>
        <v>52650</v>
      </c>
      <c r="K304" s="94">
        <f t="shared" si="53"/>
        <v>45000</v>
      </c>
      <c r="L304" s="95">
        <f t="shared" si="59"/>
        <v>74</v>
      </c>
      <c r="M304" s="96"/>
      <c r="N304" s="96" t="e">
        <f>VLOOKUP(C304,#REF!,5,0)</f>
        <v>#REF!</v>
      </c>
      <c r="O304" s="76">
        <v>7.5</v>
      </c>
      <c r="P304" s="76">
        <f t="shared" si="55"/>
        <v>187.5</v>
      </c>
      <c r="Q304" s="76" t="e">
        <f>ROUND(VLOOKUP(V304,#REF!,7,0),2)</f>
        <v>#REF!</v>
      </c>
      <c r="R304" s="76"/>
      <c r="S304" s="94"/>
      <c r="T304" s="94"/>
      <c r="U304" s="94"/>
      <c r="V304" s="106" t="str">
        <f>数据源表!S270</f>
        <v>CSR65</v>
      </c>
      <c r="W304" s="76" t="str">
        <f>数据源表!M270</f>
        <v>*专项化学用品*切削液</v>
      </c>
      <c r="X304" s="76" t="str">
        <f>数据源表!N270</f>
        <v>ZM-3080</v>
      </c>
      <c r="Y304" s="76">
        <f>数据源表!O270</f>
        <v>25</v>
      </c>
      <c r="Z304" s="76" t="str">
        <f>数据源表!P270</f>
        <v>桶</v>
      </c>
      <c r="AA304" s="76">
        <f>数据源表!Q270</f>
        <v>2106</v>
      </c>
      <c r="AB304" s="76">
        <f>数据源表!R270</f>
        <v>52650</v>
      </c>
      <c r="AC304" s="118">
        <f>数据源表!U270</f>
        <v>4250</v>
      </c>
      <c r="AD304" s="118">
        <f>数据源表!T270</f>
        <v>170</v>
      </c>
      <c r="AE304" s="66" t="str">
        <f t="shared" si="58"/>
        <v xml:space="preserve">     指导价</v>
      </c>
      <c r="AF304" s="73" t="str">
        <f>数据源表!V270</f>
        <v>XOUT18030379</v>
      </c>
      <c r="AG304" s="119">
        <f>数据源表!W270</f>
        <v>43183</v>
      </c>
      <c r="AH304" s="73" t="str">
        <f>数据源表!X270</f>
        <v>鸿基-杭州耕德</v>
      </c>
      <c r="AI304" s="122"/>
      <c r="AJ304" s="124">
        <f>数据源表!Y270</f>
        <v>0.17</v>
      </c>
      <c r="AK304" s="53" t="e">
        <f>VLOOKUP(V304,#REF!,12,0)</f>
        <v>#REF!</v>
      </c>
    </row>
    <row r="305" spans="1:37" s="53" customFormat="1" ht="12" customHeight="1">
      <c r="A305" s="76" t="str">
        <f>数据源表!A271</f>
        <v>刘建凯</v>
      </c>
      <c r="B305" s="75">
        <f>数据源表!B271</f>
        <v>43187</v>
      </c>
      <c r="C305" s="76" t="str">
        <f>数据源表!C271</f>
        <v>a1472</v>
      </c>
      <c r="D305" s="76" t="str">
        <f>数据源表!D271</f>
        <v>家申科技（嘉兴）有限公司</v>
      </c>
      <c r="E305" s="77">
        <f>数据源表!E271</f>
        <v>8490</v>
      </c>
      <c r="F305" s="76" t="str">
        <f>数据源表!F271</f>
        <v>15222286</v>
      </c>
      <c r="G305" s="78">
        <f>数据源表!G271</f>
        <v>43307</v>
      </c>
      <c r="H305" s="76">
        <f>数据源表!H271</f>
        <v>120</v>
      </c>
      <c r="I305" s="78">
        <v>43278</v>
      </c>
      <c r="J305" s="94">
        <f>数据源表!J271</f>
        <v>8490</v>
      </c>
      <c r="K305" s="94">
        <f t="shared" si="53"/>
        <v>7256.41</v>
      </c>
      <c r="L305" s="95">
        <f t="shared" si="59"/>
        <v>91</v>
      </c>
      <c r="M305" s="96"/>
      <c r="N305" s="96" t="e">
        <f>VLOOKUP(C305,#REF!,5,0)</f>
        <v>#REF!</v>
      </c>
      <c r="O305" s="223">
        <f>10.5*0.8</f>
        <v>8.4</v>
      </c>
      <c r="P305" s="76">
        <f t="shared" si="55"/>
        <v>25.2</v>
      </c>
      <c r="Q305" s="76" t="e">
        <f>ROUND(VLOOKUP(V305,#REF!,7,0),2)</f>
        <v>#REF!</v>
      </c>
      <c r="R305" s="76"/>
      <c r="S305" s="94"/>
      <c r="T305" s="94"/>
      <c r="U305" s="94"/>
      <c r="V305" s="106" t="str">
        <f>数据源表!S271</f>
        <v>CYQ19</v>
      </c>
      <c r="W305" s="76" t="str">
        <f>数据源表!M271</f>
        <v>*专项化学用品*不锈钢切削油</v>
      </c>
      <c r="X305" s="76" t="str">
        <f>数据源表!N271</f>
        <v>DH-30B</v>
      </c>
      <c r="Y305" s="76">
        <f>数据源表!O271</f>
        <v>3</v>
      </c>
      <c r="Z305" s="76" t="str">
        <f>数据源表!P271</f>
        <v>桶</v>
      </c>
      <c r="AA305" s="76">
        <f>数据源表!Q271</f>
        <v>2830</v>
      </c>
      <c r="AB305" s="76">
        <f>数据源表!R271</f>
        <v>8490</v>
      </c>
      <c r="AC305" s="118">
        <f>数据源表!U271</f>
        <v>510</v>
      </c>
      <c r="AD305" s="118">
        <f>数据源表!T271</f>
        <v>170</v>
      </c>
      <c r="AE305" s="66" t="str">
        <f t="shared" si="58"/>
        <v xml:space="preserve">     指导价</v>
      </c>
      <c r="AF305" s="73" t="str">
        <f>数据源表!V271</f>
        <v>XOUT18030385</v>
      </c>
      <c r="AG305" s="119">
        <f>数据源表!W271</f>
        <v>43182</v>
      </c>
      <c r="AH305" s="73">
        <f>数据源表!X271</f>
        <v>0</v>
      </c>
      <c r="AI305" s="122"/>
      <c r="AJ305" s="124">
        <f>数据源表!Y271</f>
        <v>0.17</v>
      </c>
      <c r="AK305" s="53" t="e">
        <f>VLOOKUP(V305,#REF!,12,0)</f>
        <v>#REF!</v>
      </c>
    </row>
    <row r="306" spans="1:37" s="53" customFormat="1" ht="12" customHeight="1">
      <c r="A306" s="76" t="str">
        <f>数据源表!A272</f>
        <v>刘建凯</v>
      </c>
      <c r="B306" s="75">
        <f>数据源表!B272</f>
        <v>43156</v>
      </c>
      <c r="C306" s="76" t="str">
        <f>数据源表!C272</f>
        <v>a1495</v>
      </c>
      <c r="D306" s="76" t="str">
        <f>数据源表!D272</f>
        <v>常州华威模具有限公司</v>
      </c>
      <c r="E306" s="77">
        <f>数据源表!E272</f>
        <v>32000</v>
      </c>
      <c r="F306" s="76" t="str">
        <f>数据源表!F272</f>
        <v>02839317</v>
      </c>
      <c r="G306" s="78">
        <f>数据源表!G272</f>
        <v>43216</v>
      </c>
      <c r="H306" s="76">
        <f>数据源表!H272</f>
        <v>60</v>
      </c>
      <c r="I306" s="78">
        <v>43278</v>
      </c>
      <c r="J306" s="94">
        <f>数据源表!J272</f>
        <v>32000</v>
      </c>
      <c r="K306" s="94">
        <f t="shared" si="53"/>
        <v>27350.43</v>
      </c>
      <c r="L306" s="95">
        <f t="shared" si="59"/>
        <v>122</v>
      </c>
      <c r="M306" s="96"/>
      <c r="N306" s="96" t="e">
        <f>VLOOKUP(C306,#REF!,5,0)</f>
        <v>#REF!</v>
      </c>
      <c r="O306" s="223">
        <f>10.5*0.8</f>
        <v>8.4</v>
      </c>
      <c r="P306" s="76">
        <f t="shared" si="55"/>
        <v>84</v>
      </c>
      <c r="Q306" s="76" t="e">
        <f>ROUND(VLOOKUP(V306,#REF!,7,0),2)</f>
        <v>#REF!</v>
      </c>
      <c r="R306" s="76"/>
      <c r="S306" s="94"/>
      <c r="T306" s="94"/>
      <c r="U306" s="94"/>
      <c r="V306" s="106" t="str">
        <f>数据源表!S272</f>
        <v>CSB15</v>
      </c>
      <c r="W306" s="76" t="str">
        <f>数据源表!M272</f>
        <v>*石油制品*半合成切削液</v>
      </c>
      <c r="X306" s="76" t="str">
        <f>数据源表!N272</f>
        <v>LP-3030AL</v>
      </c>
      <c r="Y306" s="76">
        <f>数据源表!O272</f>
        <v>10</v>
      </c>
      <c r="Z306" s="76" t="str">
        <f>数据源表!P272</f>
        <v>桶</v>
      </c>
      <c r="AA306" s="76">
        <f>数据源表!Q272</f>
        <v>3200</v>
      </c>
      <c r="AB306" s="76">
        <f>数据源表!R272</f>
        <v>32000</v>
      </c>
      <c r="AC306" s="118">
        <f>数据源表!U272</f>
        <v>1700</v>
      </c>
      <c r="AD306" s="118">
        <f>数据源表!T272</f>
        <v>170</v>
      </c>
      <c r="AE306" s="66" t="str">
        <f t="shared" si="58"/>
        <v xml:space="preserve">     指导价</v>
      </c>
      <c r="AF306" s="73" t="str">
        <f>数据源表!V272</f>
        <v>XOUT18020154</v>
      </c>
      <c r="AG306" s="119">
        <f>数据源表!W272</f>
        <v>43157</v>
      </c>
      <c r="AH306" s="73">
        <f>数据源表!X272</f>
        <v>0</v>
      </c>
      <c r="AI306" s="122"/>
      <c r="AJ306" s="124">
        <f>数据源表!Y272</f>
        <v>0.17</v>
      </c>
      <c r="AK306" s="53" t="e">
        <f>VLOOKUP(V306,#REF!,12,0)</f>
        <v>#REF!</v>
      </c>
    </row>
    <row r="307" spans="1:37" s="53" customFormat="1" ht="12" customHeight="1">
      <c r="A307" s="76" t="str">
        <f>数据源表!A273</f>
        <v>刘建凯</v>
      </c>
      <c r="B307" s="75">
        <f>数据源表!B273</f>
        <v>43194</v>
      </c>
      <c r="C307" s="76" t="str">
        <f>数据源表!C273</f>
        <v>a1495</v>
      </c>
      <c r="D307" s="76" t="str">
        <f>数据源表!D273</f>
        <v>常州华威模具有限公司</v>
      </c>
      <c r="E307" s="77">
        <f>数据源表!E273</f>
        <v>64000</v>
      </c>
      <c r="F307" s="76" t="str">
        <f>数据源表!F273</f>
        <v>15222415</v>
      </c>
      <c r="G307" s="78">
        <f>数据源表!G273</f>
        <v>43254</v>
      </c>
      <c r="H307" s="76">
        <f>数据源表!H273</f>
        <v>60</v>
      </c>
      <c r="I307" s="78">
        <v>43278</v>
      </c>
      <c r="J307" s="94">
        <f>数据源表!J273</f>
        <v>64000</v>
      </c>
      <c r="K307" s="94">
        <f t="shared" si="53"/>
        <v>54700.85</v>
      </c>
      <c r="L307" s="95">
        <f t="shared" si="59"/>
        <v>84</v>
      </c>
      <c r="M307" s="96"/>
      <c r="N307" s="96" t="e">
        <f>VLOOKUP(C307,#REF!,5,0)</f>
        <v>#REF!</v>
      </c>
      <c r="O307" s="223">
        <f>10.5*0.8</f>
        <v>8.4</v>
      </c>
      <c r="P307" s="76">
        <f t="shared" si="55"/>
        <v>168</v>
      </c>
      <c r="Q307" s="76" t="e">
        <f>ROUND(VLOOKUP(V307,#REF!,7,0),2)</f>
        <v>#REF!</v>
      </c>
      <c r="R307" s="76"/>
      <c r="S307" s="94"/>
      <c r="T307" s="94"/>
      <c r="U307" s="94"/>
      <c r="V307" s="106" t="str">
        <f>数据源表!S273</f>
        <v>CSB15</v>
      </c>
      <c r="W307" s="76" t="str">
        <f>数据源表!M273</f>
        <v>*化学试剂助剂*半合成切削液</v>
      </c>
      <c r="X307" s="76" t="str">
        <f>数据源表!N273</f>
        <v>LP-3030AL</v>
      </c>
      <c r="Y307" s="76">
        <f>数据源表!O273</f>
        <v>20</v>
      </c>
      <c r="Z307" s="76" t="str">
        <f>数据源表!P273</f>
        <v>桶</v>
      </c>
      <c r="AA307" s="76">
        <f>数据源表!Q273</f>
        <v>3200</v>
      </c>
      <c r="AB307" s="76">
        <f>数据源表!R273</f>
        <v>64000</v>
      </c>
      <c r="AC307" s="118">
        <f>数据源表!U273</f>
        <v>3400</v>
      </c>
      <c r="AD307" s="118">
        <f>数据源表!T273</f>
        <v>170</v>
      </c>
      <c r="AE307" s="66" t="str">
        <f t="shared" si="58"/>
        <v xml:space="preserve">     指导价</v>
      </c>
      <c r="AF307" s="73" t="str">
        <f>数据源表!V273</f>
        <v>XOUT18040070</v>
      </c>
      <c r="AG307" s="119">
        <f>数据源表!W273</f>
        <v>43198</v>
      </c>
      <c r="AH307" s="73">
        <f>数据源表!X273</f>
        <v>0</v>
      </c>
      <c r="AI307" s="122"/>
      <c r="AJ307" s="124">
        <f>数据源表!Y273</f>
        <v>0.17</v>
      </c>
      <c r="AK307" s="53" t="e">
        <f>VLOOKUP(V307,#REF!,12,0)</f>
        <v>#REF!</v>
      </c>
    </row>
    <row r="308" spans="1:37" s="53" customFormat="1" ht="12" customHeight="1">
      <c r="A308" s="76" t="str">
        <f>数据源表!A274</f>
        <v>刘建凯</v>
      </c>
      <c r="B308" s="75">
        <f>数据源表!B274</f>
        <v>43199</v>
      </c>
      <c r="C308" s="76" t="str">
        <f>数据源表!C274</f>
        <v>a1495</v>
      </c>
      <c r="D308" s="76" t="str">
        <f>数据源表!D274</f>
        <v>常州华威模具有限公司</v>
      </c>
      <c r="E308" s="77">
        <f>数据源表!E274</f>
        <v>25200</v>
      </c>
      <c r="F308" s="76" t="str">
        <f>数据源表!F274</f>
        <v>15222452</v>
      </c>
      <c r="G308" s="78">
        <f>数据源表!G274</f>
        <v>43259</v>
      </c>
      <c r="H308" s="76">
        <f>数据源表!H274</f>
        <v>60</v>
      </c>
      <c r="I308" s="78">
        <v>43278</v>
      </c>
      <c r="J308" s="94">
        <f>数据源表!J274</f>
        <v>25200</v>
      </c>
      <c r="K308" s="94">
        <f t="shared" si="53"/>
        <v>21538.46</v>
      </c>
      <c r="L308" s="95">
        <f t="shared" si="59"/>
        <v>79</v>
      </c>
      <c r="M308" s="96"/>
      <c r="N308" s="96" t="e">
        <f>VLOOKUP(C308,#REF!,5,0)</f>
        <v>#REF!</v>
      </c>
      <c r="O308" s="76">
        <v>10.5</v>
      </c>
      <c r="P308" s="76">
        <f t="shared" si="55"/>
        <v>105</v>
      </c>
      <c r="Q308" s="76" t="e">
        <f>ROUND(VLOOKUP(V308,#REF!,7,0),2)</f>
        <v>#REF!</v>
      </c>
      <c r="R308" s="76"/>
      <c r="S308" s="94"/>
      <c r="T308" s="94"/>
      <c r="U308" s="94"/>
      <c r="V308" s="106" t="str">
        <f>数据源表!S274</f>
        <v>CSQ12</v>
      </c>
      <c r="W308" s="76" t="str">
        <f>数据源表!M274</f>
        <v>*其他化学制品*高级全合成切削液</v>
      </c>
      <c r="X308" s="76" t="str">
        <f>数据源表!N274</f>
        <v>SC-601</v>
      </c>
      <c r="Y308" s="76">
        <f>数据源表!O274</f>
        <v>10</v>
      </c>
      <c r="Z308" s="76" t="str">
        <f>数据源表!P274</f>
        <v>桶</v>
      </c>
      <c r="AA308" s="76">
        <f>数据源表!Q274</f>
        <v>2520</v>
      </c>
      <c r="AB308" s="76">
        <f>数据源表!R274</f>
        <v>25200</v>
      </c>
      <c r="AC308" s="118">
        <f>数据源表!U274</f>
        <v>1800</v>
      </c>
      <c r="AD308" s="118">
        <f>数据源表!T274</f>
        <v>180</v>
      </c>
      <c r="AE308" s="66" t="str">
        <f t="shared" si="58"/>
        <v xml:space="preserve">     指导价</v>
      </c>
      <c r="AF308" s="73" t="str">
        <f>数据源表!V274</f>
        <v>XOUT18040134</v>
      </c>
      <c r="AG308" s="119">
        <f>数据源表!W274</f>
        <v>43200</v>
      </c>
      <c r="AH308" s="73">
        <f>数据源表!X274</f>
        <v>0</v>
      </c>
      <c r="AI308" s="122"/>
      <c r="AJ308" s="124">
        <f>数据源表!Y274</f>
        <v>0.17</v>
      </c>
      <c r="AK308" s="53" t="e">
        <f>VLOOKUP(V308,#REF!,12,0)</f>
        <v>#REF!</v>
      </c>
    </row>
    <row r="309" spans="1:37" s="53" customFormat="1" ht="12" customHeight="1">
      <c r="A309" s="76" t="str">
        <f>数据源表!A275</f>
        <v>刘建凯</v>
      </c>
      <c r="B309" s="75">
        <f>数据源表!B275</f>
        <v>43198</v>
      </c>
      <c r="C309" s="76" t="str">
        <f>数据源表!C275</f>
        <v>a1540</v>
      </c>
      <c r="D309" s="76" t="str">
        <f>数据源表!D275</f>
        <v>上海花标五金实业有限公司</v>
      </c>
      <c r="E309" s="77">
        <f>数据源表!E275</f>
        <v>11400</v>
      </c>
      <c r="F309" s="76" t="str">
        <f>数据源表!F275</f>
        <v>15222422</v>
      </c>
      <c r="G309" s="78">
        <f>数据源表!G275</f>
        <v>43258</v>
      </c>
      <c r="H309" s="76">
        <f>数据源表!H275</f>
        <v>60</v>
      </c>
      <c r="I309" s="78">
        <v>43278</v>
      </c>
      <c r="J309" s="94">
        <f>数据源表!J275</f>
        <v>11400</v>
      </c>
      <c r="K309" s="94">
        <f t="shared" si="53"/>
        <v>9743.59</v>
      </c>
      <c r="L309" s="95">
        <f t="shared" si="59"/>
        <v>80</v>
      </c>
      <c r="M309" s="96"/>
      <c r="N309" s="96" t="e">
        <f>VLOOKUP(C309,#REF!,5,0)</f>
        <v>#REF!</v>
      </c>
      <c r="O309" s="76">
        <v>10.5</v>
      </c>
      <c r="P309" s="76">
        <f t="shared" si="55"/>
        <v>31.5</v>
      </c>
      <c r="Q309" s="76" t="e">
        <f>ROUND(VLOOKUP(V309,#REF!,7,0),2)</f>
        <v>#REF!</v>
      </c>
      <c r="R309" s="76"/>
      <c r="S309" s="94"/>
      <c r="T309" s="94"/>
      <c r="U309" s="94"/>
      <c r="V309" s="106" t="str">
        <f>数据源表!S275</f>
        <v>CYQ10</v>
      </c>
      <c r="W309" s="76" t="str">
        <f>数据源表!M275</f>
        <v>*化学试剂助剂*钢用极压冷却剂</v>
      </c>
      <c r="X309" s="76" t="str">
        <f>数据源表!N275</f>
        <v>CH-201</v>
      </c>
      <c r="Y309" s="76">
        <f>数据源表!O275</f>
        <v>3</v>
      </c>
      <c r="Z309" s="76" t="str">
        <f>数据源表!P275</f>
        <v>桶</v>
      </c>
      <c r="AA309" s="76">
        <f>数据源表!Q275</f>
        <v>3800</v>
      </c>
      <c r="AB309" s="76">
        <f>数据源表!R275</f>
        <v>11400</v>
      </c>
      <c r="AC309" s="118">
        <f>数据源表!U275</f>
        <v>510</v>
      </c>
      <c r="AD309" s="118">
        <f>数据源表!T275</f>
        <v>170</v>
      </c>
      <c r="AE309" s="66" t="str">
        <f t="shared" si="58"/>
        <v xml:space="preserve">     指导价</v>
      </c>
      <c r="AF309" s="73" t="str">
        <f>数据源表!V275</f>
        <v>XOUT18040074</v>
      </c>
      <c r="AG309" s="119">
        <f>数据源表!W275</f>
        <v>43194</v>
      </c>
      <c r="AH309" s="73">
        <f>数据源表!X275</f>
        <v>0</v>
      </c>
      <c r="AI309" s="122"/>
      <c r="AJ309" s="124">
        <f>数据源表!Y275</f>
        <v>0.17</v>
      </c>
      <c r="AK309" s="53" t="e">
        <f>VLOOKUP(V309,#REF!,12,0)</f>
        <v>#REF!</v>
      </c>
    </row>
    <row r="310" spans="1:37" s="53" customFormat="1" ht="12" customHeight="1">
      <c r="A310" s="76" t="str">
        <f>数据源表!A276</f>
        <v>刘建凯</v>
      </c>
      <c r="B310" s="75">
        <f>数据源表!B276</f>
        <v>43207</v>
      </c>
      <c r="C310" s="76" t="str">
        <f>数据源表!C276</f>
        <v>a1540</v>
      </c>
      <c r="D310" s="76" t="str">
        <f>数据源表!D276</f>
        <v>上海花标五金实业有限公司</v>
      </c>
      <c r="E310" s="77">
        <f>数据源表!E276</f>
        <v>3800</v>
      </c>
      <c r="F310" s="76" t="str">
        <f>数据源表!F276</f>
        <v>15222639</v>
      </c>
      <c r="G310" s="78">
        <f>数据源表!G276</f>
        <v>43267</v>
      </c>
      <c r="H310" s="76">
        <f>数据源表!H276</f>
        <v>60</v>
      </c>
      <c r="I310" s="78">
        <v>43278</v>
      </c>
      <c r="J310" s="94">
        <f>数据源表!J276</f>
        <v>3800</v>
      </c>
      <c r="K310" s="94">
        <f t="shared" si="53"/>
        <v>3247.86</v>
      </c>
      <c r="L310" s="95">
        <f t="shared" si="59"/>
        <v>71</v>
      </c>
      <c r="M310" s="96"/>
      <c r="N310" s="96" t="e">
        <f>VLOOKUP(C310,#REF!,5,0)</f>
        <v>#REF!</v>
      </c>
      <c r="O310" s="76">
        <v>7.5</v>
      </c>
      <c r="P310" s="76">
        <f t="shared" si="55"/>
        <v>7.5</v>
      </c>
      <c r="Q310" s="76" t="e">
        <f>ROUND(VLOOKUP(V310,#REF!,7,0),2)</f>
        <v>#REF!</v>
      </c>
      <c r="R310" s="76"/>
      <c r="S310" s="94"/>
      <c r="T310" s="94"/>
      <c r="U310" s="94"/>
      <c r="V310" s="106" t="str">
        <f>数据源表!S276</f>
        <v>CYQ10</v>
      </c>
      <c r="W310" s="76" t="str">
        <f>数据源表!M276</f>
        <v>*化学试剂助剂*钢用极压冷却剂</v>
      </c>
      <c r="X310" s="76" t="str">
        <f>数据源表!N276</f>
        <v>OH-202</v>
      </c>
      <c r="Y310" s="76">
        <f>数据源表!O276</f>
        <v>1</v>
      </c>
      <c r="Z310" s="76" t="str">
        <f>数据源表!P276</f>
        <v>桶</v>
      </c>
      <c r="AA310" s="76">
        <f>数据源表!Q276</f>
        <v>3800</v>
      </c>
      <c r="AB310" s="76">
        <f>数据源表!R276</f>
        <v>3800</v>
      </c>
      <c r="AC310" s="118">
        <f>数据源表!U276</f>
        <v>170</v>
      </c>
      <c r="AD310" s="118">
        <f>数据源表!T276</f>
        <v>170</v>
      </c>
      <c r="AE310" s="66" t="str">
        <f t="shared" si="58"/>
        <v xml:space="preserve">     指导价</v>
      </c>
      <c r="AF310" s="73" t="str">
        <f>数据源表!V276</f>
        <v>XOUT18040245</v>
      </c>
      <c r="AG310" s="119">
        <f>数据源表!W276</f>
        <v>43206</v>
      </c>
      <c r="AH310" s="73">
        <f>数据源表!X276</f>
        <v>0</v>
      </c>
      <c r="AI310" s="122"/>
      <c r="AJ310" s="124">
        <f>数据源表!Y276</f>
        <v>0.17</v>
      </c>
      <c r="AK310" s="53" t="e">
        <f>VLOOKUP(V310,#REF!,12,0)</f>
        <v>#REF!</v>
      </c>
    </row>
    <row r="311" spans="1:37" s="183" customFormat="1" ht="12" customHeight="1">
      <c r="A311" s="209" t="s">
        <v>1133</v>
      </c>
      <c r="B311" s="210">
        <v>43204</v>
      </c>
      <c r="C311" s="209" t="s">
        <v>561</v>
      </c>
      <c r="D311" s="209" t="s">
        <v>562</v>
      </c>
      <c r="E311" s="211"/>
      <c r="F311" s="209" t="s">
        <v>6985</v>
      </c>
      <c r="G311" s="212">
        <v>43277</v>
      </c>
      <c r="H311" s="209">
        <v>60</v>
      </c>
      <c r="I311" s="212">
        <v>43278</v>
      </c>
      <c r="J311" s="213">
        <v>44226</v>
      </c>
      <c r="K311" s="94">
        <f t="shared" si="53"/>
        <v>37800</v>
      </c>
      <c r="L311" s="214">
        <v>74</v>
      </c>
      <c r="M311" s="215"/>
      <c r="N311" s="215" t="s">
        <v>6971</v>
      </c>
      <c r="O311" s="209">
        <f>10.5*0.2</f>
        <v>2.1</v>
      </c>
      <c r="P311" s="76">
        <f t="shared" ref="P311:P327" si="60">ROUND(O311*Y311,2)</f>
        <v>37.799999999999997</v>
      </c>
      <c r="Q311" s="209">
        <v>20.420000000000002</v>
      </c>
      <c r="R311" s="209"/>
      <c r="S311" s="213"/>
      <c r="T311" s="213"/>
      <c r="U311" s="213"/>
      <c r="V311" s="216" t="s">
        <v>240</v>
      </c>
      <c r="W311" s="209" t="s">
        <v>478</v>
      </c>
      <c r="X311" s="209" t="s">
        <v>564</v>
      </c>
      <c r="Y311" s="209">
        <v>18</v>
      </c>
      <c r="Z311" s="209" t="s">
        <v>107</v>
      </c>
      <c r="AA311" s="209">
        <v>2457</v>
      </c>
      <c r="AB311" s="209">
        <v>44226</v>
      </c>
      <c r="AC311" s="217">
        <v>3240</v>
      </c>
      <c r="AD311" s="217">
        <v>180</v>
      </c>
      <c r="AE311" s="218" t="s">
        <v>6948</v>
      </c>
      <c r="AF311" s="219" t="s">
        <v>6986</v>
      </c>
      <c r="AG311" s="220">
        <v>43185</v>
      </c>
      <c r="AH311" s="219" t="s">
        <v>6987</v>
      </c>
      <c r="AI311" s="221"/>
      <c r="AJ311" s="222">
        <v>0.17</v>
      </c>
      <c r="AK311" s="183">
        <v>0</v>
      </c>
    </row>
    <row r="312" spans="1:37" s="183" customFormat="1" ht="12" customHeight="1">
      <c r="A312" s="209" t="s">
        <v>1133</v>
      </c>
      <c r="B312" s="210">
        <v>43204</v>
      </c>
      <c r="C312" s="209" t="s">
        <v>561</v>
      </c>
      <c r="D312" s="209" t="s">
        <v>562</v>
      </c>
      <c r="E312" s="211"/>
      <c r="F312" s="209" t="s">
        <v>6988</v>
      </c>
      <c r="G312" s="212">
        <v>43277</v>
      </c>
      <c r="H312" s="209">
        <v>60</v>
      </c>
      <c r="I312" s="212">
        <v>43278</v>
      </c>
      <c r="J312" s="213">
        <v>46683</v>
      </c>
      <c r="K312" s="94">
        <f t="shared" si="53"/>
        <v>39900</v>
      </c>
      <c r="L312" s="214">
        <v>74</v>
      </c>
      <c r="M312" s="215"/>
      <c r="N312" s="215" t="s">
        <v>6971</v>
      </c>
      <c r="O312" s="209">
        <f t="shared" ref="O312:O321" si="61">10.5*0.2</f>
        <v>2.1</v>
      </c>
      <c r="P312" s="76">
        <f t="shared" si="60"/>
        <v>39.9</v>
      </c>
      <c r="Q312" s="209">
        <v>20.420000000000002</v>
      </c>
      <c r="R312" s="209"/>
      <c r="S312" s="213"/>
      <c r="T312" s="213"/>
      <c r="U312" s="213"/>
      <c r="V312" s="216" t="s">
        <v>240</v>
      </c>
      <c r="W312" s="209" t="s">
        <v>478</v>
      </c>
      <c r="X312" s="209" t="s">
        <v>564</v>
      </c>
      <c r="Y312" s="209">
        <v>19</v>
      </c>
      <c r="Z312" s="209" t="s">
        <v>107</v>
      </c>
      <c r="AA312" s="209">
        <v>2457</v>
      </c>
      <c r="AB312" s="209">
        <v>46683</v>
      </c>
      <c r="AC312" s="217">
        <v>3420</v>
      </c>
      <c r="AD312" s="217">
        <v>180</v>
      </c>
      <c r="AE312" s="218" t="s">
        <v>6948</v>
      </c>
      <c r="AF312" s="219" t="s">
        <v>6989</v>
      </c>
      <c r="AG312" s="220">
        <v>43189</v>
      </c>
      <c r="AH312" s="219" t="s">
        <v>6987</v>
      </c>
      <c r="AI312" s="221"/>
      <c r="AJ312" s="222">
        <v>0.17</v>
      </c>
      <c r="AK312" s="183">
        <v>0</v>
      </c>
    </row>
    <row r="313" spans="1:37" s="183" customFormat="1" ht="12" customHeight="1">
      <c r="A313" s="209" t="s">
        <v>1133</v>
      </c>
      <c r="B313" s="210">
        <v>43204</v>
      </c>
      <c r="C313" s="209" t="s">
        <v>561</v>
      </c>
      <c r="D313" s="209" t="s">
        <v>562</v>
      </c>
      <c r="E313" s="211"/>
      <c r="F313" s="209" t="s">
        <v>6990</v>
      </c>
      <c r="G313" s="212">
        <v>43277</v>
      </c>
      <c r="H313" s="209">
        <v>60</v>
      </c>
      <c r="I313" s="212">
        <v>43278</v>
      </c>
      <c r="J313" s="213">
        <v>58968</v>
      </c>
      <c r="K313" s="94">
        <f t="shared" si="53"/>
        <v>50400</v>
      </c>
      <c r="L313" s="214">
        <v>74</v>
      </c>
      <c r="M313" s="215"/>
      <c r="N313" s="215" t="s">
        <v>6971</v>
      </c>
      <c r="O313" s="209">
        <f t="shared" si="61"/>
        <v>2.1</v>
      </c>
      <c r="P313" s="76">
        <f t="shared" si="60"/>
        <v>50.4</v>
      </c>
      <c r="Q313" s="209">
        <v>17.57</v>
      </c>
      <c r="R313" s="209"/>
      <c r="S313" s="213"/>
      <c r="T313" s="213"/>
      <c r="U313" s="213"/>
      <c r="V313" s="216" t="s">
        <v>386</v>
      </c>
      <c r="W313" s="209" t="s">
        <v>478</v>
      </c>
      <c r="X313" s="209" t="s">
        <v>564</v>
      </c>
      <c r="Y313" s="209">
        <v>24</v>
      </c>
      <c r="Z313" s="209" t="s">
        <v>107</v>
      </c>
      <c r="AA313" s="209">
        <v>2457</v>
      </c>
      <c r="AB313" s="209">
        <v>58968</v>
      </c>
      <c r="AC313" s="217">
        <v>4320</v>
      </c>
      <c r="AD313" s="217">
        <v>180</v>
      </c>
      <c r="AE313" s="218" t="s">
        <v>6948</v>
      </c>
      <c r="AF313" s="219" t="s">
        <v>6991</v>
      </c>
      <c r="AG313" s="220">
        <v>43193</v>
      </c>
      <c r="AH313" s="219" t="s">
        <v>6987</v>
      </c>
      <c r="AI313" s="221"/>
      <c r="AJ313" s="222">
        <v>0.17</v>
      </c>
      <c r="AK313" s="183" t="s">
        <v>6992</v>
      </c>
    </row>
    <row r="314" spans="1:37" s="183" customFormat="1" ht="12" customHeight="1">
      <c r="A314" s="209" t="s">
        <v>1133</v>
      </c>
      <c r="B314" s="210">
        <v>43204</v>
      </c>
      <c r="C314" s="209" t="s">
        <v>561</v>
      </c>
      <c r="D314" s="209" t="s">
        <v>562</v>
      </c>
      <c r="E314" s="211"/>
      <c r="F314" s="209" t="s">
        <v>6993</v>
      </c>
      <c r="G314" s="212">
        <v>43277</v>
      </c>
      <c r="H314" s="209">
        <v>60</v>
      </c>
      <c r="I314" s="212">
        <v>43278</v>
      </c>
      <c r="J314" s="213">
        <v>22414</v>
      </c>
      <c r="K314" s="94">
        <f t="shared" si="53"/>
        <v>19157.259999999998</v>
      </c>
      <c r="L314" s="214">
        <v>74</v>
      </c>
      <c r="M314" s="215"/>
      <c r="N314" s="215" t="s">
        <v>6971</v>
      </c>
      <c r="O314" s="209">
        <f t="shared" si="61"/>
        <v>2.1</v>
      </c>
      <c r="P314" s="76">
        <f t="shared" si="60"/>
        <v>14.7</v>
      </c>
      <c r="Q314" s="209">
        <v>21.37</v>
      </c>
      <c r="R314" s="209"/>
      <c r="S314" s="213"/>
      <c r="T314" s="213"/>
      <c r="U314" s="213"/>
      <c r="V314" s="216" t="s">
        <v>549</v>
      </c>
      <c r="W314" s="209" t="s">
        <v>478</v>
      </c>
      <c r="X314" s="209" t="s">
        <v>571</v>
      </c>
      <c r="Y314" s="209">
        <v>7</v>
      </c>
      <c r="Z314" s="209" t="s">
        <v>107</v>
      </c>
      <c r="AA314" s="209">
        <v>3202</v>
      </c>
      <c r="AB314" s="209">
        <v>22414</v>
      </c>
      <c r="AC314" s="217">
        <v>1491</v>
      </c>
      <c r="AD314" s="217">
        <v>213</v>
      </c>
      <c r="AE314" s="218" t="s">
        <v>6948</v>
      </c>
      <c r="AF314" s="219" t="s">
        <v>1229</v>
      </c>
      <c r="AG314" s="220">
        <v>43182</v>
      </c>
      <c r="AH314" s="219" t="s">
        <v>6994</v>
      </c>
      <c r="AI314" s="221"/>
      <c r="AJ314" s="222">
        <v>0.17</v>
      </c>
      <c r="AK314" s="183">
        <v>0</v>
      </c>
    </row>
    <row r="315" spans="1:37" s="183" customFormat="1" ht="12" customHeight="1">
      <c r="A315" s="209" t="s">
        <v>1133</v>
      </c>
      <c r="B315" s="210">
        <v>43204</v>
      </c>
      <c r="C315" s="209" t="s">
        <v>561</v>
      </c>
      <c r="D315" s="209" t="s">
        <v>562</v>
      </c>
      <c r="E315" s="211"/>
      <c r="F315" s="209" t="s">
        <v>6995</v>
      </c>
      <c r="G315" s="212">
        <v>43277</v>
      </c>
      <c r="H315" s="209">
        <v>60</v>
      </c>
      <c r="I315" s="212">
        <v>43278</v>
      </c>
      <c r="J315" s="213">
        <v>110565</v>
      </c>
      <c r="K315" s="94">
        <f t="shared" si="53"/>
        <v>94500</v>
      </c>
      <c r="L315" s="214">
        <v>74</v>
      </c>
      <c r="M315" s="215"/>
      <c r="N315" s="215" t="s">
        <v>6971</v>
      </c>
      <c r="O315" s="209">
        <f t="shared" si="61"/>
        <v>2.1</v>
      </c>
      <c r="P315" s="76">
        <f t="shared" si="60"/>
        <v>94.5</v>
      </c>
      <c r="Q315" s="209">
        <v>20.420000000000002</v>
      </c>
      <c r="R315" s="209"/>
      <c r="S315" s="213"/>
      <c r="T315" s="213"/>
      <c r="U315" s="213"/>
      <c r="V315" s="216" t="s">
        <v>240</v>
      </c>
      <c r="W315" s="209" t="s">
        <v>478</v>
      </c>
      <c r="X315" s="209" t="s">
        <v>564</v>
      </c>
      <c r="Y315" s="209">
        <v>45</v>
      </c>
      <c r="Z315" s="209" t="s">
        <v>107</v>
      </c>
      <c r="AA315" s="209">
        <v>2457</v>
      </c>
      <c r="AB315" s="209">
        <v>110565</v>
      </c>
      <c r="AC315" s="217">
        <v>8100</v>
      </c>
      <c r="AD315" s="217">
        <v>180</v>
      </c>
      <c r="AE315" s="218" t="s">
        <v>6948</v>
      </c>
      <c r="AF315" s="219" t="s">
        <v>6996</v>
      </c>
      <c r="AG315" s="220">
        <v>43189</v>
      </c>
      <c r="AH315" s="219" t="s">
        <v>6994</v>
      </c>
      <c r="AI315" s="221"/>
      <c r="AJ315" s="222">
        <v>0.17</v>
      </c>
      <c r="AK315" s="183">
        <v>0</v>
      </c>
    </row>
    <row r="316" spans="1:37" s="183" customFormat="1" ht="12" customHeight="1">
      <c r="A316" s="209" t="s">
        <v>1133</v>
      </c>
      <c r="B316" s="210">
        <v>43204</v>
      </c>
      <c r="C316" s="209" t="s">
        <v>561</v>
      </c>
      <c r="D316" s="209" t="s">
        <v>562</v>
      </c>
      <c r="E316" s="211"/>
      <c r="F316" s="209" t="s">
        <v>6997</v>
      </c>
      <c r="G316" s="212">
        <v>43277</v>
      </c>
      <c r="H316" s="209">
        <v>60</v>
      </c>
      <c r="I316" s="212">
        <v>43278</v>
      </c>
      <c r="J316" s="213">
        <v>12285</v>
      </c>
      <c r="K316" s="94">
        <f t="shared" si="53"/>
        <v>10500</v>
      </c>
      <c r="L316" s="214">
        <v>74</v>
      </c>
      <c r="M316" s="215"/>
      <c r="N316" s="215" t="s">
        <v>6971</v>
      </c>
      <c r="O316" s="209">
        <f t="shared" si="61"/>
        <v>2.1</v>
      </c>
      <c r="P316" s="76">
        <f t="shared" si="60"/>
        <v>10.5</v>
      </c>
      <c r="Q316" s="209">
        <v>20.420000000000002</v>
      </c>
      <c r="R316" s="209"/>
      <c r="S316" s="213"/>
      <c r="T316" s="213"/>
      <c r="U316" s="213"/>
      <c r="V316" s="216" t="s">
        <v>240</v>
      </c>
      <c r="W316" s="209" t="s">
        <v>478</v>
      </c>
      <c r="X316" s="209" t="s">
        <v>564</v>
      </c>
      <c r="Y316" s="209">
        <v>5</v>
      </c>
      <c r="Z316" s="209" t="s">
        <v>107</v>
      </c>
      <c r="AA316" s="209">
        <v>2457</v>
      </c>
      <c r="AB316" s="209">
        <v>12285</v>
      </c>
      <c r="AC316" s="217">
        <v>900</v>
      </c>
      <c r="AD316" s="217">
        <v>180</v>
      </c>
      <c r="AE316" s="218" t="s">
        <v>6948</v>
      </c>
      <c r="AF316" s="219" t="s">
        <v>6996</v>
      </c>
      <c r="AG316" s="220">
        <v>43189</v>
      </c>
      <c r="AH316" s="219" t="s">
        <v>6994</v>
      </c>
      <c r="AI316" s="221"/>
      <c r="AJ316" s="222">
        <v>0.17</v>
      </c>
      <c r="AK316" s="183">
        <v>0</v>
      </c>
    </row>
    <row r="317" spans="1:37" s="183" customFormat="1" ht="12" customHeight="1">
      <c r="A317" s="209" t="s">
        <v>1133</v>
      </c>
      <c r="B317" s="210">
        <v>43204</v>
      </c>
      <c r="C317" s="209" t="s">
        <v>561</v>
      </c>
      <c r="D317" s="209" t="s">
        <v>562</v>
      </c>
      <c r="E317" s="211"/>
      <c r="F317" s="209" t="s">
        <v>6998</v>
      </c>
      <c r="G317" s="212">
        <v>43277</v>
      </c>
      <c r="H317" s="209">
        <v>60</v>
      </c>
      <c r="I317" s="212">
        <v>43278</v>
      </c>
      <c r="J317" s="213">
        <v>25616</v>
      </c>
      <c r="K317" s="94">
        <f t="shared" si="53"/>
        <v>21894.02</v>
      </c>
      <c r="L317" s="214">
        <v>74</v>
      </c>
      <c r="M317" s="215"/>
      <c r="N317" s="215" t="s">
        <v>6971</v>
      </c>
      <c r="O317" s="209">
        <f t="shared" si="61"/>
        <v>2.1</v>
      </c>
      <c r="P317" s="76">
        <f t="shared" si="60"/>
        <v>16.8</v>
      </c>
      <c r="Q317" s="209">
        <v>21.37</v>
      </c>
      <c r="R317" s="209"/>
      <c r="S317" s="213"/>
      <c r="T317" s="213"/>
      <c r="U317" s="213"/>
      <c r="V317" s="216" t="s">
        <v>549</v>
      </c>
      <c r="W317" s="209" t="s">
        <v>478</v>
      </c>
      <c r="X317" s="209" t="s">
        <v>571</v>
      </c>
      <c r="Y317" s="209">
        <v>8</v>
      </c>
      <c r="Z317" s="209" t="s">
        <v>107</v>
      </c>
      <c r="AA317" s="209">
        <v>3202</v>
      </c>
      <c r="AB317" s="209">
        <v>25616</v>
      </c>
      <c r="AC317" s="217">
        <v>1704</v>
      </c>
      <c r="AD317" s="217">
        <v>213</v>
      </c>
      <c r="AE317" s="218" t="s">
        <v>6948</v>
      </c>
      <c r="AF317" s="219" t="s">
        <v>6999</v>
      </c>
      <c r="AG317" s="220">
        <v>43193</v>
      </c>
      <c r="AH317" s="219" t="s">
        <v>6994</v>
      </c>
      <c r="AI317" s="221"/>
      <c r="AJ317" s="222">
        <v>0.17</v>
      </c>
      <c r="AK317" s="183">
        <v>0</v>
      </c>
    </row>
    <row r="318" spans="1:37" s="183" customFormat="1" ht="12" customHeight="1">
      <c r="A318" s="209" t="s">
        <v>1133</v>
      </c>
      <c r="B318" s="210">
        <v>43204</v>
      </c>
      <c r="C318" s="209" t="s">
        <v>561</v>
      </c>
      <c r="D318" s="209" t="s">
        <v>562</v>
      </c>
      <c r="E318" s="211"/>
      <c r="F318" s="209" t="s">
        <v>6998</v>
      </c>
      <c r="G318" s="212">
        <v>43277</v>
      </c>
      <c r="H318" s="209">
        <v>60</v>
      </c>
      <c r="I318" s="212">
        <v>43278</v>
      </c>
      <c r="J318" s="213">
        <v>85995</v>
      </c>
      <c r="K318" s="94">
        <f t="shared" si="53"/>
        <v>73500</v>
      </c>
      <c r="L318" s="214">
        <v>74</v>
      </c>
      <c r="M318" s="215"/>
      <c r="N318" s="215" t="s">
        <v>6971</v>
      </c>
      <c r="O318" s="209">
        <f t="shared" si="61"/>
        <v>2.1</v>
      </c>
      <c r="P318" s="76">
        <f t="shared" si="60"/>
        <v>73.5</v>
      </c>
      <c r="Q318" s="209">
        <v>17.57</v>
      </c>
      <c r="R318" s="209"/>
      <c r="S318" s="213"/>
      <c r="T318" s="213"/>
      <c r="U318" s="213"/>
      <c r="V318" s="216" t="s">
        <v>386</v>
      </c>
      <c r="W318" s="209" t="s">
        <v>478</v>
      </c>
      <c r="X318" s="209" t="s">
        <v>564</v>
      </c>
      <c r="Y318" s="209">
        <v>35</v>
      </c>
      <c r="Z318" s="209" t="s">
        <v>107</v>
      </c>
      <c r="AA318" s="209">
        <v>2457</v>
      </c>
      <c r="AB318" s="209">
        <v>85995</v>
      </c>
      <c r="AC318" s="217">
        <v>6300</v>
      </c>
      <c r="AD318" s="217">
        <v>180</v>
      </c>
      <c r="AE318" s="218" t="s">
        <v>6948</v>
      </c>
      <c r="AF318" s="219" t="s">
        <v>6999</v>
      </c>
      <c r="AG318" s="220">
        <v>43193</v>
      </c>
      <c r="AH318" s="219" t="s">
        <v>6994</v>
      </c>
      <c r="AI318" s="221"/>
      <c r="AJ318" s="222">
        <v>0.17</v>
      </c>
      <c r="AK318" s="183" t="s">
        <v>6992</v>
      </c>
    </row>
    <row r="319" spans="1:37" s="184" customFormat="1" ht="12" customHeight="1">
      <c r="A319" s="209" t="s">
        <v>1133</v>
      </c>
      <c r="B319" s="210">
        <v>43204</v>
      </c>
      <c r="C319" s="209" t="s">
        <v>561</v>
      </c>
      <c r="D319" s="209" t="s">
        <v>562</v>
      </c>
      <c r="E319" s="211"/>
      <c r="F319" s="209" t="s">
        <v>6993</v>
      </c>
      <c r="G319" s="212">
        <v>43277</v>
      </c>
      <c r="H319" s="209">
        <v>60</v>
      </c>
      <c r="I319" s="212">
        <v>43278</v>
      </c>
      <c r="J319" s="213">
        <v>49140</v>
      </c>
      <c r="K319" s="94">
        <f t="shared" si="53"/>
        <v>42000</v>
      </c>
      <c r="L319" s="214">
        <v>74</v>
      </c>
      <c r="M319" s="215"/>
      <c r="N319" s="215" t="s">
        <v>6971</v>
      </c>
      <c r="O319" s="209">
        <f t="shared" si="61"/>
        <v>2.1</v>
      </c>
      <c r="P319" s="76">
        <f t="shared" si="60"/>
        <v>42</v>
      </c>
      <c r="Q319" s="209">
        <v>20.420000000000002</v>
      </c>
      <c r="R319" s="209"/>
      <c r="S319" s="213"/>
      <c r="T319" s="213"/>
      <c r="U319" s="213"/>
      <c r="V319" s="216" t="s">
        <v>240</v>
      </c>
      <c r="W319" s="209" t="s">
        <v>478</v>
      </c>
      <c r="X319" s="209" t="s">
        <v>564</v>
      </c>
      <c r="Y319" s="209">
        <v>20</v>
      </c>
      <c r="Z319" s="209" t="s">
        <v>107</v>
      </c>
      <c r="AA319" s="209">
        <v>2457</v>
      </c>
      <c r="AB319" s="209">
        <v>49140</v>
      </c>
      <c r="AC319" s="217">
        <v>3600</v>
      </c>
      <c r="AD319" s="217">
        <v>180</v>
      </c>
      <c r="AE319" s="218" t="s">
        <v>6948</v>
      </c>
      <c r="AF319" s="219" t="s">
        <v>2278</v>
      </c>
      <c r="AG319" s="220">
        <v>43183</v>
      </c>
      <c r="AH319" s="219" t="s">
        <v>7000</v>
      </c>
      <c r="AI319" s="221"/>
      <c r="AJ319" s="222">
        <v>0.17</v>
      </c>
      <c r="AK319" s="183">
        <v>0</v>
      </c>
    </row>
    <row r="320" spans="1:37" s="184" customFormat="1" ht="12" customHeight="1">
      <c r="A320" s="209" t="s">
        <v>1133</v>
      </c>
      <c r="B320" s="210">
        <v>43204</v>
      </c>
      <c r="C320" s="209" t="s">
        <v>561</v>
      </c>
      <c r="D320" s="209" t="s">
        <v>562</v>
      </c>
      <c r="E320" s="211"/>
      <c r="F320" s="209" t="s">
        <v>7001</v>
      </c>
      <c r="G320" s="212">
        <v>43277</v>
      </c>
      <c r="H320" s="209">
        <v>60</v>
      </c>
      <c r="I320" s="212">
        <v>43278</v>
      </c>
      <c r="J320" s="213">
        <v>73710</v>
      </c>
      <c r="K320" s="94">
        <f t="shared" si="53"/>
        <v>63000</v>
      </c>
      <c r="L320" s="214">
        <v>74</v>
      </c>
      <c r="M320" s="215"/>
      <c r="N320" s="215" t="s">
        <v>6971</v>
      </c>
      <c r="O320" s="209">
        <f t="shared" si="61"/>
        <v>2.1</v>
      </c>
      <c r="P320" s="76">
        <f t="shared" si="60"/>
        <v>63</v>
      </c>
      <c r="Q320" s="209">
        <v>20.420000000000002</v>
      </c>
      <c r="R320" s="209"/>
      <c r="S320" s="213"/>
      <c r="T320" s="213"/>
      <c r="U320" s="213"/>
      <c r="V320" s="216" t="s">
        <v>240</v>
      </c>
      <c r="W320" s="209" t="s">
        <v>478</v>
      </c>
      <c r="X320" s="209" t="s">
        <v>564</v>
      </c>
      <c r="Y320" s="209">
        <v>30</v>
      </c>
      <c r="Z320" s="209" t="s">
        <v>107</v>
      </c>
      <c r="AA320" s="209">
        <v>2457</v>
      </c>
      <c r="AB320" s="209">
        <v>73710</v>
      </c>
      <c r="AC320" s="217">
        <v>5400</v>
      </c>
      <c r="AD320" s="217">
        <v>180</v>
      </c>
      <c r="AE320" s="218" t="s">
        <v>6948</v>
      </c>
      <c r="AF320" s="219" t="s">
        <v>7002</v>
      </c>
      <c r="AG320" s="220">
        <v>43186</v>
      </c>
      <c r="AH320" s="219" t="s">
        <v>7000</v>
      </c>
      <c r="AI320" s="221"/>
      <c r="AJ320" s="222">
        <v>0.17</v>
      </c>
      <c r="AK320" s="183">
        <v>0</v>
      </c>
    </row>
    <row r="321" spans="1:37" s="184" customFormat="1" ht="12" customHeight="1">
      <c r="A321" s="209" t="s">
        <v>1133</v>
      </c>
      <c r="B321" s="210">
        <v>43204</v>
      </c>
      <c r="C321" s="209" t="s">
        <v>561</v>
      </c>
      <c r="D321" s="209" t="s">
        <v>562</v>
      </c>
      <c r="E321" s="211"/>
      <c r="F321" s="209" t="s">
        <v>7003</v>
      </c>
      <c r="G321" s="212">
        <v>43277</v>
      </c>
      <c r="H321" s="209">
        <v>60</v>
      </c>
      <c r="I321" s="212">
        <v>43278</v>
      </c>
      <c r="J321" s="213">
        <v>14742</v>
      </c>
      <c r="K321" s="94">
        <f t="shared" si="53"/>
        <v>12600</v>
      </c>
      <c r="L321" s="214">
        <v>74</v>
      </c>
      <c r="M321" s="215"/>
      <c r="N321" s="215" t="s">
        <v>6971</v>
      </c>
      <c r="O321" s="209">
        <f t="shared" si="61"/>
        <v>2.1</v>
      </c>
      <c r="P321" s="76">
        <f t="shared" si="60"/>
        <v>12.6</v>
      </c>
      <c r="Q321" s="209">
        <v>20.420000000000002</v>
      </c>
      <c r="R321" s="209"/>
      <c r="S321" s="213"/>
      <c r="T321" s="213"/>
      <c r="U321" s="213"/>
      <c r="V321" s="216" t="s">
        <v>240</v>
      </c>
      <c r="W321" s="209" t="s">
        <v>478</v>
      </c>
      <c r="X321" s="209" t="s">
        <v>564</v>
      </c>
      <c r="Y321" s="209">
        <v>6</v>
      </c>
      <c r="Z321" s="209" t="s">
        <v>107</v>
      </c>
      <c r="AA321" s="209">
        <v>2457</v>
      </c>
      <c r="AB321" s="209">
        <v>14742</v>
      </c>
      <c r="AC321" s="217">
        <v>1080</v>
      </c>
      <c r="AD321" s="217">
        <v>180</v>
      </c>
      <c r="AE321" s="218" t="s">
        <v>6948</v>
      </c>
      <c r="AF321" s="219" t="s">
        <v>7004</v>
      </c>
      <c r="AG321" s="220">
        <v>43188</v>
      </c>
      <c r="AH321" s="219" t="s">
        <v>7000</v>
      </c>
      <c r="AI321" s="221"/>
      <c r="AJ321" s="222">
        <v>0.17</v>
      </c>
      <c r="AK321" s="183">
        <v>0</v>
      </c>
    </row>
    <row r="322" spans="1:37" s="184" customFormat="1" ht="12" customHeight="1">
      <c r="A322" s="209" t="s">
        <v>1133</v>
      </c>
      <c r="B322" s="210">
        <v>43204</v>
      </c>
      <c r="C322" s="209" t="s">
        <v>561</v>
      </c>
      <c r="D322" s="209" t="s">
        <v>562</v>
      </c>
      <c r="E322" s="211"/>
      <c r="F322" s="209" t="s">
        <v>7003</v>
      </c>
      <c r="G322" s="212">
        <v>43277</v>
      </c>
      <c r="H322" s="209">
        <v>60</v>
      </c>
      <c r="I322" s="212">
        <v>43278</v>
      </c>
      <c r="J322" s="213">
        <v>49140</v>
      </c>
      <c r="K322" s="94">
        <f t="shared" si="53"/>
        <v>42000</v>
      </c>
      <c r="L322" s="214">
        <v>74</v>
      </c>
      <c r="M322" s="215"/>
      <c r="N322" s="215" t="s">
        <v>6971</v>
      </c>
      <c r="O322" s="209">
        <f t="shared" ref="O322:O327" si="62">10.5*0.2</f>
        <v>2.1</v>
      </c>
      <c r="P322" s="76">
        <f t="shared" si="60"/>
        <v>42</v>
      </c>
      <c r="Q322" s="209">
        <v>20.420000000000002</v>
      </c>
      <c r="R322" s="209"/>
      <c r="S322" s="213"/>
      <c r="T322" s="213"/>
      <c r="U322" s="213"/>
      <c r="V322" s="216" t="s">
        <v>240</v>
      </c>
      <c r="W322" s="209" t="s">
        <v>478</v>
      </c>
      <c r="X322" s="209" t="s">
        <v>564</v>
      </c>
      <c r="Y322" s="209">
        <v>20</v>
      </c>
      <c r="Z322" s="209" t="s">
        <v>107</v>
      </c>
      <c r="AA322" s="209">
        <v>2457</v>
      </c>
      <c r="AB322" s="209">
        <v>49140</v>
      </c>
      <c r="AC322" s="217">
        <v>3600</v>
      </c>
      <c r="AD322" s="217">
        <v>180</v>
      </c>
      <c r="AE322" s="218" t="s">
        <v>6948</v>
      </c>
      <c r="AF322" s="219" t="s">
        <v>7004</v>
      </c>
      <c r="AG322" s="220">
        <v>43188</v>
      </c>
      <c r="AH322" s="219" t="s">
        <v>7000</v>
      </c>
      <c r="AI322" s="221"/>
      <c r="AJ322" s="222">
        <v>0.17</v>
      </c>
      <c r="AK322" s="183">
        <v>0</v>
      </c>
    </row>
    <row r="323" spans="1:37" s="184" customFormat="1" ht="12" customHeight="1">
      <c r="A323" s="209" t="s">
        <v>1133</v>
      </c>
      <c r="B323" s="210">
        <v>43204</v>
      </c>
      <c r="C323" s="209" t="s">
        <v>561</v>
      </c>
      <c r="D323" s="209" t="s">
        <v>562</v>
      </c>
      <c r="E323" s="211"/>
      <c r="F323" s="209" t="s">
        <v>7003</v>
      </c>
      <c r="G323" s="212">
        <v>43277</v>
      </c>
      <c r="H323" s="209">
        <v>60</v>
      </c>
      <c r="I323" s="212">
        <v>43278</v>
      </c>
      <c r="J323" s="213">
        <v>24570</v>
      </c>
      <c r="K323" s="94">
        <f t="shared" si="53"/>
        <v>21000</v>
      </c>
      <c r="L323" s="214">
        <v>74</v>
      </c>
      <c r="M323" s="215"/>
      <c r="N323" s="215" t="s">
        <v>6971</v>
      </c>
      <c r="O323" s="209">
        <f t="shared" si="62"/>
        <v>2.1</v>
      </c>
      <c r="P323" s="76">
        <f t="shared" si="60"/>
        <v>21</v>
      </c>
      <c r="Q323" s="209">
        <v>20.420000000000002</v>
      </c>
      <c r="R323" s="209"/>
      <c r="S323" s="213"/>
      <c r="T323" s="213"/>
      <c r="U323" s="213"/>
      <c r="V323" s="216" t="s">
        <v>240</v>
      </c>
      <c r="W323" s="209" t="s">
        <v>478</v>
      </c>
      <c r="X323" s="209" t="s">
        <v>564</v>
      </c>
      <c r="Y323" s="209">
        <v>10</v>
      </c>
      <c r="Z323" s="209" t="s">
        <v>107</v>
      </c>
      <c r="AA323" s="209">
        <v>2457</v>
      </c>
      <c r="AB323" s="209">
        <v>24570</v>
      </c>
      <c r="AC323" s="217">
        <v>1800</v>
      </c>
      <c r="AD323" s="217">
        <v>180</v>
      </c>
      <c r="AE323" s="218" t="s">
        <v>6948</v>
      </c>
      <c r="AF323" s="219" t="s">
        <v>7004</v>
      </c>
      <c r="AG323" s="220">
        <v>43188</v>
      </c>
      <c r="AH323" s="219" t="s">
        <v>7000</v>
      </c>
      <c r="AI323" s="221"/>
      <c r="AJ323" s="222">
        <v>0.17</v>
      </c>
      <c r="AK323" s="183">
        <v>0</v>
      </c>
    </row>
    <row r="324" spans="1:37" s="184" customFormat="1" ht="12" customHeight="1">
      <c r="A324" s="209" t="s">
        <v>1133</v>
      </c>
      <c r="B324" s="210">
        <v>43204</v>
      </c>
      <c r="C324" s="209" t="s">
        <v>561</v>
      </c>
      <c r="D324" s="209" t="s">
        <v>562</v>
      </c>
      <c r="E324" s="211"/>
      <c r="F324" s="209" t="s">
        <v>6990</v>
      </c>
      <c r="G324" s="212">
        <v>43277</v>
      </c>
      <c r="H324" s="209">
        <v>60</v>
      </c>
      <c r="I324" s="212">
        <v>43278</v>
      </c>
      <c r="J324" s="213">
        <v>19656</v>
      </c>
      <c r="K324" s="94">
        <f t="shared" si="53"/>
        <v>16800</v>
      </c>
      <c r="L324" s="214">
        <v>74</v>
      </c>
      <c r="M324" s="215"/>
      <c r="N324" s="215" t="s">
        <v>6971</v>
      </c>
      <c r="O324" s="209">
        <f t="shared" si="62"/>
        <v>2.1</v>
      </c>
      <c r="P324" s="76">
        <f t="shared" si="60"/>
        <v>16.8</v>
      </c>
      <c r="Q324" s="209">
        <v>20.420000000000002</v>
      </c>
      <c r="R324" s="209"/>
      <c r="S324" s="213"/>
      <c r="T324" s="213"/>
      <c r="U324" s="213"/>
      <c r="V324" s="216" t="s">
        <v>240</v>
      </c>
      <c r="W324" s="209" t="s">
        <v>478</v>
      </c>
      <c r="X324" s="209" t="s">
        <v>564</v>
      </c>
      <c r="Y324" s="209">
        <v>8</v>
      </c>
      <c r="Z324" s="209" t="s">
        <v>107</v>
      </c>
      <c r="AA324" s="209">
        <v>2457</v>
      </c>
      <c r="AB324" s="209">
        <v>19656</v>
      </c>
      <c r="AC324" s="217">
        <v>1440</v>
      </c>
      <c r="AD324" s="217">
        <v>180</v>
      </c>
      <c r="AE324" s="218" t="s">
        <v>6948</v>
      </c>
      <c r="AF324" s="219" t="s">
        <v>7005</v>
      </c>
      <c r="AG324" s="220">
        <v>43189</v>
      </c>
      <c r="AH324" s="219" t="s">
        <v>7000</v>
      </c>
      <c r="AI324" s="221"/>
      <c r="AJ324" s="222">
        <v>0.17</v>
      </c>
      <c r="AK324" s="183">
        <v>0</v>
      </c>
    </row>
    <row r="325" spans="1:37" s="184" customFormat="1" ht="12" customHeight="1">
      <c r="A325" s="209" t="s">
        <v>1133</v>
      </c>
      <c r="B325" s="210">
        <v>43204</v>
      </c>
      <c r="C325" s="209" t="s">
        <v>561</v>
      </c>
      <c r="D325" s="209" t="s">
        <v>562</v>
      </c>
      <c r="E325" s="211"/>
      <c r="F325" s="209" t="s">
        <v>7006</v>
      </c>
      <c r="G325" s="212">
        <v>43277</v>
      </c>
      <c r="H325" s="209">
        <v>60</v>
      </c>
      <c r="I325" s="212">
        <v>43278</v>
      </c>
      <c r="J325" s="213">
        <v>12285</v>
      </c>
      <c r="K325" s="94">
        <f t="shared" ref="K325:K388" si="63">ROUND(IF(F325="未税",J325,J325/(1+AJ325)),2)</f>
        <v>10500</v>
      </c>
      <c r="L325" s="214">
        <v>74</v>
      </c>
      <c r="M325" s="215"/>
      <c r="N325" s="215" t="s">
        <v>6971</v>
      </c>
      <c r="O325" s="209">
        <f t="shared" si="62"/>
        <v>2.1</v>
      </c>
      <c r="P325" s="76">
        <f t="shared" si="60"/>
        <v>10.5</v>
      </c>
      <c r="Q325" s="209">
        <v>20.420000000000002</v>
      </c>
      <c r="R325" s="209"/>
      <c r="S325" s="213"/>
      <c r="T325" s="213"/>
      <c r="U325" s="213"/>
      <c r="V325" s="216" t="s">
        <v>240</v>
      </c>
      <c r="W325" s="209" t="s">
        <v>478</v>
      </c>
      <c r="X325" s="209" t="s">
        <v>564</v>
      </c>
      <c r="Y325" s="209">
        <v>5</v>
      </c>
      <c r="Z325" s="209" t="s">
        <v>107</v>
      </c>
      <c r="AA325" s="209">
        <v>2457</v>
      </c>
      <c r="AB325" s="209">
        <v>12285</v>
      </c>
      <c r="AC325" s="217">
        <v>900</v>
      </c>
      <c r="AD325" s="217">
        <v>180</v>
      </c>
      <c r="AE325" s="218" t="s">
        <v>6948</v>
      </c>
      <c r="AF325" s="219" t="s">
        <v>7007</v>
      </c>
      <c r="AG325" s="220">
        <v>43193</v>
      </c>
      <c r="AH325" s="219" t="s">
        <v>7000</v>
      </c>
      <c r="AI325" s="221"/>
      <c r="AJ325" s="222">
        <v>0.17</v>
      </c>
      <c r="AK325" s="183">
        <v>0</v>
      </c>
    </row>
    <row r="326" spans="1:37" s="184" customFormat="1" ht="12" customHeight="1">
      <c r="A326" s="209" t="s">
        <v>1133</v>
      </c>
      <c r="B326" s="210">
        <v>43204</v>
      </c>
      <c r="C326" s="209" t="s">
        <v>561</v>
      </c>
      <c r="D326" s="209" t="s">
        <v>562</v>
      </c>
      <c r="E326" s="211"/>
      <c r="F326" s="209" t="s">
        <v>7006</v>
      </c>
      <c r="G326" s="212">
        <v>43277</v>
      </c>
      <c r="H326" s="209">
        <v>60</v>
      </c>
      <c r="I326" s="212">
        <v>43278</v>
      </c>
      <c r="J326" s="213">
        <v>49140</v>
      </c>
      <c r="K326" s="94">
        <f t="shared" si="63"/>
        <v>42000</v>
      </c>
      <c r="L326" s="214">
        <v>74</v>
      </c>
      <c r="M326" s="215"/>
      <c r="N326" s="215" t="s">
        <v>6971</v>
      </c>
      <c r="O326" s="209">
        <f t="shared" si="62"/>
        <v>2.1</v>
      </c>
      <c r="P326" s="76">
        <f t="shared" si="60"/>
        <v>42</v>
      </c>
      <c r="Q326" s="209">
        <v>20.420000000000002</v>
      </c>
      <c r="R326" s="209"/>
      <c r="S326" s="213"/>
      <c r="T326" s="213"/>
      <c r="U326" s="213"/>
      <c r="V326" s="216" t="s">
        <v>240</v>
      </c>
      <c r="W326" s="209" t="s">
        <v>478</v>
      </c>
      <c r="X326" s="209" t="s">
        <v>564</v>
      </c>
      <c r="Y326" s="209">
        <v>20</v>
      </c>
      <c r="Z326" s="209" t="s">
        <v>107</v>
      </c>
      <c r="AA326" s="209">
        <v>2457</v>
      </c>
      <c r="AB326" s="209">
        <v>49140</v>
      </c>
      <c r="AC326" s="217">
        <v>3600</v>
      </c>
      <c r="AD326" s="217">
        <v>180</v>
      </c>
      <c r="AE326" s="218" t="s">
        <v>6948</v>
      </c>
      <c r="AF326" s="219" t="s">
        <v>7007</v>
      </c>
      <c r="AG326" s="220">
        <v>43193</v>
      </c>
      <c r="AH326" s="219" t="s">
        <v>7000</v>
      </c>
      <c r="AI326" s="221"/>
      <c r="AJ326" s="222">
        <v>0.17</v>
      </c>
      <c r="AK326" s="183">
        <v>0</v>
      </c>
    </row>
    <row r="327" spans="1:37" s="184" customFormat="1" ht="12" customHeight="1">
      <c r="A327" s="209" t="s">
        <v>1133</v>
      </c>
      <c r="B327" s="210">
        <v>43204</v>
      </c>
      <c r="C327" s="209" t="s">
        <v>561</v>
      </c>
      <c r="D327" s="209" t="s">
        <v>562</v>
      </c>
      <c r="E327" s="211"/>
      <c r="F327" s="209" t="s">
        <v>7006</v>
      </c>
      <c r="G327" s="212">
        <v>43277</v>
      </c>
      <c r="H327" s="209">
        <v>60</v>
      </c>
      <c r="I327" s="212">
        <v>43278</v>
      </c>
      <c r="J327" s="213">
        <v>19656</v>
      </c>
      <c r="K327" s="94">
        <f t="shared" si="63"/>
        <v>16800</v>
      </c>
      <c r="L327" s="214">
        <v>74</v>
      </c>
      <c r="M327" s="215"/>
      <c r="N327" s="215" t="s">
        <v>6971</v>
      </c>
      <c r="O327" s="209">
        <f t="shared" si="62"/>
        <v>2.1</v>
      </c>
      <c r="P327" s="76">
        <f t="shared" si="60"/>
        <v>16.8</v>
      </c>
      <c r="Q327" s="209">
        <v>20.420000000000002</v>
      </c>
      <c r="R327" s="209"/>
      <c r="S327" s="213"/>
      <c r="T327" s="213"/>
      <c r="U327" s="213"/>
      <c r="V327" s="216" t="s">
        <v>240</v>
      </c>
      <c r="W327" s="209" t="s">
        <v>478</v>
      </c>
      <c r="X327" s="209" t="s">
        <v>564</v>
      </c>
      <c r="Y327" s="209">
        <v>8</v>
      </c>
      <c r="Z327" s="209" t="s">
        <v>107</v>
      </c>
      <c r="AA327" s="209">
        <v>2457</v>
      </c>
      <c r="AB327" s="209">
        <v>19656</v>
      </c>
      <c r="AC327" s="217">
        <v>1440</v>
      </c>
      <c r="AD327" s="217">
        <v>180</v>
      </c>
      <c r="AE327" s="218" t="s">
        <v>6948</v>
      </c>
      <c r="AF327" s="219" t="s">
        <v>7007</v>
      </c>
      <c r="AG327" s="220">
        <v>43193</v>
      </c>
      <c r="AH327" s="219" t="s">
        <v>7000</v>
      </c>
      <c r="AI327" s="221"/>
      <c r="AJ327" s="222">
        <v>0.17</v>
      </c>
      <c r="AK327" s="183">
        <v>0</v>
      </c>
    </row>
    <row r="328" spans="1:37" s="183" customFormat="1" ht="12" customHeight="1">
      <c r="A328" s="209" t="s">
        <v>1133</v>
      </c>
      <c r="B328" s="210">
        <v>43204</v>
      </c>
      <c r="C328" s="209" t="s">
        <v>561</v>
      </c>
      <c r="D328" s="209" t="s">
        <v>562</v>
      </c>
      <c r="E328" s="211"/>
      <c r="F328" s="209" t="s">
        <v>6997</v>
      </c>
      <c r="G328" s="212">
        <v>43277</v>
      </c>
      <c r="H328" s="209">
        <v>60</v>
      </c>
      <c r="I328" s="212">
        <v>43278</v>
      </c>
      <c r="J328" s="213">
        <v>67500</v>
      </c>
      <c r="K328" s="94">
        <f t="shared" si="63"/>
        <v>57692.31</v>
      </c>
      <c r="L328" s="214">
        <v>74</v>
      </c>
      <c r="M328" s="215"/>
      <c r="N328" s="215" t="s">
        <v>6971</v>
      </c>
      <c r="O328" s="209">
        <f>0.01*0.2</f>
        <v>2E-3</v>
      </c>
      <c r="P328" s="76">
        <f>ROUND((K328-M328)*O328,2)</f>
        <v>115.38</v>
      </c>
      <c r="Q328" s="209">
        <v>13.43</v>
      </c>
      <c r="R328" s="209"/>
      <c r="S328" s="213"/>
      <c r="T328" s="213"/>
      <c r="U328" s="213"/>
      <c r="V328" s="216" t="s">
        <v>6757</v>
      </c>
      <c r="W328" s="209" t="s">
        <v>7008</v>
      </c>
      <c r="X328" s="209" t="s">
        <v>7009</v>
      </c>
      <c r="Y328" s="209">
        <v>30</v>
      </c>
      <c r="Z328" s="209" t="s">
        <v>107</v>
      </c>
      <c r="AA328" s="209">
        <v>2250</v>
      </c>
      <c r="AB328" s="209">
        <v>67500</v>
      </c>
      <c r="AC328" s="217">
        <v>6300</v>
      </c>
      <c r="AD328" s="217">
        <v>210</v>
      </c>
      <c r="AE328" s="218" t="s">
        <v>6948</v>
      </c>
      <c r="AF328" s="219" t="s">
        <v>7010</v>
      </c>
      <c r="AG328" s="220">
        <v>43188</v>
      </c>
      <c r="AH328" s="219" t="s">
        <v>7011</v>
      </c>
      <c r="AI328" s="221"/>
      <c r="AJ328" s="222">
        <v>0.17</v>
      </c>
      <c r="AK328" s="183" t="s">
        <v>6759</v>
      </c>
    </row>
    <row r="329" spans="1:37" s="53" customFormat="1" ht="12" customHeight="1">
      <c r="A329" s="76" t="str">
        <f>数据源表!A277</f>
        <v>刘建凯</v>
      </c>
      <c r="B329" s="75">
        <f>数据源表!B277</f>
        <v>43207</v>
      </c>
      <c r="C329" s="76" t="str">
        <f>数据源表!C277</f>
        <v>a1540</v>
      </c>
      <c r="D329" s="76" t="str">
        <f>数据源表!D277</f>
        <v>上海花标五金实业有限公司</v>
      </c>
      <c r="E329" s="77">
        <f>数据源表!E277</f>
        <v>7600</v>
      </c>
      <c r="F329" s="76" t="str">
        <f>数据源表!F277</f>
        <v>15222639</v>
      </c>
      <c r="G329" s="78">
        <f>数据源表!G277</f>
        <v>43267</v>
      </c>
      <c r="H329" s="76">
        <f>数据源表!H277</f>
        <v>60</v>
      </c>
      <c r="I329" s="78">
        <v>43274</v>
      </c>
      <c r="J329" s="94">
        <f>数据源表!J277</f>
        <v>7600</v>
      </c>
      <c r="K329" s="94">
        <f t="shared" si="63"/>
        <v>6495.73</v>
      </c>
      <c r="L329" s="95">
        <f t="shared" ref="L329:L378" si="64">I329-B329</f>
        <v>67</v>
      </c>
      <c r="M329" s="96"/>
      <c r="N329" s="96" t="e">
        <f>VLOOKUP(C329,#REF!,5,0)</f>
        <v>#REF!</v>
      </c>
      <c r="O329" s="76">
        <v>0.01</v>
      </c>
      <c r="P329" s="76">
        <f t="shared" ref="P329:P378" si="65">ROUND((K329-M329)*O329,2)</f>
        <v>64.959999999999994</v>
      </c>
      <c r="Q329" s="76" t="e">
        <f>ROUND(VLOOKUP(V329,#REF!,7,0),2)</f>
        <v>#REF!</v>
      </c>
      <c r="R329" s="76"/>
      <c r="S329" s="94"/>
      <c r="T329" s="94"/>
      <c r="U329" s="94"/>
      <c r="V329" s="106" t="str">
        <f>数据源表!S277</f>
        <v>CYQ10</v>
      </c>
      <c r="W329" s="76" t="str">
        <f>数据源表!M277</f>
        <v>*化学试剂助剂*钢用极压冷却剂</v>
      </c>
      <c r="X329" s="76" t="str">
        <f>数据源表!N277</f>
        <v>OH-202</v>
      </c>
      <c r="Y329" s="76">
        <f>数据源表!O277</f>
        <v>2</v>
      </c>
      <c r="Z329" s="76" t="str">
        <f>数据源表!P277</f>
        <v>桶</v>
      </c>
      <c r="AA329" s="76">
        <f>数据源表!Q277</f>
        <v>3800</v>
      </c>
      <c r="AB329" s="76">
        <f>数据源表!R277</f>
        <v>7600</v>
      </c>
      <c r="AC329" s="118">
        <f>数据源表!U277</f>
        <v>340</v>
      </c>
      <c r="AD329" s="118">
        <f>数据源表!T277</f>
        <v>170</v>
      </c>
      <c r="AE329" s="66" t="str">
        <f t="shared" ref="AE329:AE376" si="66">IF(AD329&lt;50,"指导价+Y4*30",IF(AD329="固体","     指导价","     指导价"))</f>
        <v xml:space="preserve">     指导价</v>
      </c>
      <c r="AF329" s="73" t="str">
        <f>数据源表!V277</f>
        <v>XOUT18040265</v>
      </c>
      <c r="AG329" s="119">
        <f>数据源表!W277</f>
        <v>43207</v>
      </c>
      <c r="AH329" s="73">
        <f>数据源表!X277</f>
        <v>0</v>
      </c>
      <c r="AI329" s="122"/>
      <c r="AJ329" s="124">
        <f>数据源表!Y277</f>
        <v>0.17</v>
      </c>
      <c r="AK329" s="53" t="e">
        <f>VLOOKUP(V329,#REF!,12,0)</f>
        <v>#REF!</v>
      </c>
    </row>
    <row r="330" spans="1:37" s="53" customFormat="1" ht="12" customHeight="1">
      <c r="A330" s="76" t="str">
        <f>数据源表!A278</f>
        <v>刘建凯</v>
      </c>
      <c r="B330" s="75">
        <f>数据源表!B278</f>
        <v>43217</v>
      </c>
      <c r="C330" s="76" t="str">
        <f>数据源表!C278</f>
        <v>a1540</v>
      </c>
      <c r="D330" s="76" t="str">
        <f>数据源表!D278</f>
        <v>上海花标五金实业有限公司</v>
      </c>
      <c r="E330" s="77">
        <f>数据源表!E278</f>
        <v>22800</v>
      </c>
      <c r="F330" s="76" t="str">
        <f>数据源表!F278</f>
        <v>27754294</v>
      </c>
      <c r="G330" s="78">
        <f>数据源表!G278</f>
        <v>43277</v>
      </c>
      <c r="H330" s="76">
        <f>数据源表!H278</f>
        <v>60</v>
      </c>
      <c r="I330" s="78">
        <v>43274</v>
      </c>
      <c r="J330" s="94">
        <f>数据源表!J278</f>
        <v>22800</v>
      </c>
      <c r="K330" s="94">
        <f t="shared" si="63"/>
        <v>19487.18</v>
      </c>
      <c r="L330" s="95">
        <f t="shared" si="64"/>
        <v>57</v>
      </c>
      <c r="M330" s="96"/>
      <c r="N330" s="96" t="e">
        <f>VLOOKUP(C330,#REF!,5,0)</f>
        <v>#REF!</v>
      </c>
      <c r="O330" s="76">
        <v>0.01</v>
      </c>
      <c r="P330" s="76">
        <f t="shared" si="65"/>
        <v>194.87</v>
      </c>
      <c r="Q330" s="76" t="e">
        <f>ROUND(VLOOKUP(V330,#REF!,7,0),2)</f>
        <v>#REF!</v>
      </c>
      <c r="R330" s="76"/>
      <c r="S330" s="94"/>
      <c r="T330" s="94"/>
      <c r="U330" s="94"/>
      <c r="V330" s="106" t="str">
        <f>数据源表!S278</f>
        <v>CYQ10</v>
      </c>
      <c r="W330" s="76" t="str">
        <f>数据源表!M278</f>
        <v>*化学试剂助剂*钢冷却剂</v>
      </c>
      <c r="X330" s="76" t="str">
        <f>数据源表!N278</f>
        <v>OH-202</v>
      </c>
      <c r="Y330" s="76">
        <f>数据源表!O278</f>
        <v>6</v>
      </c>
      <c r="Z330" s="76" t="str">
        <f>数据源表!P278</f>
        <v>桶</v>
      </c>
      <c r="AA330" s="76">
        <f>数据源表!Q278</f>
        <v>3800</v>
      </c>
      <c r="AB330" s="76">
        <f>数据源表!R278</f>
        <v>22800</v>
      </c>
      <c r="AC330" s="118">
        <f>数据源表!U278</f>
        <v>1020</v>
      </c>
      <c r="AD330" s="118">
        <f>数据源表!T278</f>
        <v>170</v>
      </c>
      <c r="AE330" s="66" t="str">
        <f t="shared" si="66"/>
        <v xml:space="preserve">     指导价</v>
      </c>
      <c r="AF330" s="73" t="str">
        <f>数据源表!V278</f>
        <v>XOUT18040485</v>
      </c>
      <c r="AG330" s="119">
        <f>数据源表!W278</f>
        <v>43217</v>
      </c>
      <c r="AH330" s="73">
        <f>数据源表!X278</f>
        <v>0</v>
      </c>
      <c r="AI330" s="122"/>
      <c r="AJ330" s="124">
        <f>数据源表!Y278</f>
        <v>0.17</v>
      </c>
      <c r="AK330" s="53" t="e">
        <f>VLOOKUP(V330,#REF!,12,0)</f>
        <v>#REF!</v>
      </c>
    </row>
    <row r="331" spans="1:37" s="53" customFormat="1" ht="12" customHeight="1">
      <c r="A331" s="76" t="str">
        <f>数据源表!A279</f>
        <v>刘建凯</v>
      </c>
      <c r="B331" s="75">
        <f>数据源表!B279</f>
        <v>43283</v>
      </c>
      <c r="C331" s="76" t="str">
        <f>数据源表!C279</f>
        <v>a1606</v>
      </c>
      <c r="D331" s="76" t="str">
        <f>数据源表!D279</f>
        <v>无锡市圣光机床有限公司</v>
      </c>
      <c r="E331" s="77">
        <f>数据源表!E279</f>
        <v>900</v>
      </c>
      <c r="F331" s="76" t="str">
        <f>数据源表!F279</f>
        <v>16644200</v>
      </c>
      <c r="G331" s="78">
        <f>数据源表!G279</f>
        <v>43283</v>
      </c>
      <c r="H331" s="76" t="str">
        <f>数据源表!H279</f>
        <v>款到发货</v>
      </c>
      <c r="I331" s="78">
        <v>43260</v>
      </c>
      <c r="J331" s="94">
        <f>数据源表!J279</f>
        <v>900</v>
      </c>
      <c r="K331" s="94">
        <f t="shared" si="63"/>
        <v>900</v>
      </c>
      <c r="L331" s="95">
        <f t="shared" si="64"/>
        <v>-23</v>
      </c>
      <c r="M331" s="96"/>
      <c r="N331" s="96" t="e">
        <f>VLOOKUP(C331,#REF!,5,0)</f>
        <v>#REF!</v>
      </c>
      <c r="O331" s="76">
        <f>IF(L331&lt;=60,0.05,IF(L331&lt;=120,0.04,IF(L331&lt;=150,0.02,IF(L331&lt;=180,0.01,0))))</f>
        <v>0.05</v>
      </c>
      <c r="P331" s="76">
        <f t="shared" si="65"/>
        <v>45</v>
      </c>
      <c r="Q331" s="76" t="e">
        <f>ROUND(VLOOKUP(V331,#REF!,7,0),2)</f>
        <v>#REF!</v>
      </c>
      <c r="R331" s="76" t="e">
        <f>ROUND(IF(AE331="指导价+Y4*30",AC331*Q331+Y331*30,AC331*Q331),2)</f>
        <v>#REF!</v>
      </c>
      <c r="S331" s="94" t="e">
        <f>ROUND(IF(F331="未税",J331-M331-R331,J331/1.17-M331-R331),2)</f>
        <v>#REF!</v>
      </c>
      <c r="T331" s="94"/>
      <c r="U331" s="94"/>
      <c r="V331" s="106" t="str">
        <f>数据源表!S279</f>
        <v>CYT07</v>
      </c>
      <c r="W331" s="76" t="str">
        <f>数据源表!M279</f>
        <v>*化学试剂助剂*主轴保护剂</v>
      </c>
      <c r="X331" s="76" t="str">
        <f>数据源表!N279</f>
        <v>10#</v>
      </c>
      <c r="Y331" s="76">
        <f>数据源表!O279</f>
        <v>3</v>
      </c>
      <c r="Z331" s="76" t="str">
        <f>数据源表!P279</f>
        <v>桶</v>
      </c>
      <c r="AA331" s="76">
        <f>数据源表!Q279</f>
        <v>300</v>
      </c>
      <c r="AB331" s="76">
        <f>数据源表!R279</f>
        <v>900</v>
      </c>
      <c r="AC331" s="118">
        <f>数据源表!U279</f>
        <v>51</v>
      </c>
      <c r="AD331" s="118">
        <f>数据源表!T279</f>
        <v>17</v>
      </c>
      <c r="AE331" s="66" t="str">
        <f t="shared" si="66"/>
        <v>指导价+Y4*30</v>
      </c>
      <c r="AF331" s="73" t="str">
        <f>数据源表!V279</f>
        <v>XOUT18070026</v>
      </c>
      <c r="AG331" s="119">
        <f>数据源表!W279</f>
        <v>43283</v>
      </c>
      <c r="AH331" s="73">
        <f>数据源表!X279</f>
        <v>0</v>
      </c>
      <c r="AI331" s="122"/>
      <c r="AJ331" s="124"/>
      <c r="AK331" s="53" t="e">
        <f>VLOOKUP(V331,#REF!,12,0)</f>
        <v>#REF!</v>
      </c>
    </row>
    <row r="332" spans="1:37" s="53" customFormat="1" ht="12" customHeight="1">
      <c r="A332" s="76" t="str">
        <f>数据源表!A280</f>
        <v>刘建凯</v>
      </c>
      <c r="B332" s="75">
        <f>数据源表!B280</f>
        <v>43158</v>
      </c>
      <c r="C332" s="76" t="str">
        <f>数据源表!C280</f>
        <v>a1661</v>
      </c>
      <c r="D332" s="76" t="str">
        <f>数据源表!D280</f>
        <v>苏州雍盈电子科技有限公司</v>
      </c>
      <c r="E332" s="77">
        <f>数据源表!E280</f>
        <v>24000</v>
      </c>
      <c r="F332" s="76" t="str">
        <f>数据源表!F280</f>
        <v>02839362</v>
      </c>
      <c r="G332" s="78">
        <f>数据源表!G280</f>
        <v>43248</v>
      </c>
      <c r="H332" s="76">
        <f>数据源表!H280</f>
        <v>90</v>
      </c>
      <c r="I332" s="78">
        <v>43278</v>
      </c>
      <c r="J332" s="94">
        <f>数据源表!J280</f>
        <v>24000</v>
      </c>
      <c r="K332" s="94">
        <f t="shared" si="63"/>
        <v>20512.82</v>
      </c>
      <c r="L332" s="95">
        <f t="shared" si="64"/>
        <v>120</v>
      </c>
      <c r="M332" s="96"/>
      <c r="N332" s="96" t="e">
        <f>VLOOKUP(C332,#REF!,5,0)</f>
        <v>#REF!</v>
      </c>
      <c r="O332" s="76">
        <v>0.01</v>
      </c>
      <c r="P332" s="76">
        <f t="shared" si="65"/>
        <v>205.13</v>
      </c>
      <c r="Q332" s="76" t="e">
        <f>ROUND(VLOOKUP(V332,#REF!,7,0),2)</f>
        <v>#REF!</v>
      </c>
      <c r="R332" s="76"/>
      <c r="S332" s="94"/>
      <c r="T332" s="94"/>
      <c r="U332" s="94"/>
      <c r="V332" s="106" t="str">
        <f>数据源表!S280</f>
        <v>CSR58</v>
      </c>
      <c r="W332" s="76" t="str">
        <f>数据源表!M280</f>
        <v>*其他化学制品*植物型切削液</v>
      </c>
      <c r="X332" s="76" t="str">
        <f>数据源表!N280</f>
        <v>JH-300KCC</v>
      </c>
      <c r="Y332" s="76">
        <f>数据源表!O280</f>
        <v>10</v>
      </c>
      <c r="Z332" s="76" t="str">
        <f>数据源表!P280</f>
        <v>桶</v>
      </c>
      <c r="AA332" s="76">
        <f>数据源表!Q280</f>
        <v>2400</v>
      </c>
      <c r="AB332" s="76">
        <f>数据源表!R280</f>
        <v>24000</v>
      </c>
      <c r="AC332" s="118">
        <f>数据源表!U280</f>
        <v>1700</v>
      </c>
      <c r="AD332" s="118">
        <f>数据源表!T280</f>
        <v>170</v>
      </c>
      <c r="AE332" s="66" t="str">
        <f t="shared" si="66"/>
        <v xml:space="preserve">     指导价</v>
      </c>
      <c r="AF332" s="73" t="str">
        <f>数据源表!V280</f>
        <v>XOUT18020038</v>
      </c>
      <c r="AG332" s="119">
        <f>数据源表!W280</f>
        <v>43134</v>
      </c>
      <c r="AH332" s="73">
        <f>数据源表!X280</f>
        <v>0</v>
      </c>
      <c r="AI332" s="122"/>
      <c r="AJ332" s="124">
        <f>数据源表!Y280</f>
        <v>0.17</v>
      </c>
      <c r="AK332" s="53" t="e">
        <f>VLOOKUP(V332,#REF!,12,0)</f>
        <v>#REF!</v>
      </c>
    </row>
    <row r="333" spans="1:37" s="53" customFormat="1" ht="12" customHeight="1">
      <c r="A333" s="76" t="str">
        <f>数据源表!A281</f>
        <v>刘建凯</v>
      </c>
      <c r="B333" s="75">
        <f>数据源表!B281</f>
        <v>43158</v>
      </c>
      <c r="C333" s="76" t="str">
        <f>数据源表!C281</f>
        <v>a1661</v>
      </c>
      <c r="D333" s="76" t="str">
        <f>数据源表!D281</f>
        <v>苏州雍盈电子科技有限公司</v>
      </c>
      <c r="E333" s="77">
        <f>数据源表!E281</f>
        <v>2500</v>
      </c>
      <c r="F333" s="76" t="str">
        <f>数据源表!F281</f>
        <v>02839362</v>
      </c>
      <c r="G333" s="78">
        <f>数据源表!G281</f>
        <v>43248</v>
      </c>
      <c r="H333" s="76">
        <f>数据源表!H281</f>
        <v>90</v>
      </c>
      <c r="I333" s="78">
        <v>43278</v>
      </c>
      <c r="J333" s="94">
        <f>数据源表!J281</f>
        <v>2500</v>
      </c>
      <c r="K333" s="94">
        <f t="shared" si="63"/>
        <v>2136.75</v>
      </c>
      <c r="L333" s="95">
        <f t="shared" si="64"/>
        <v>120</v>
      </c>
      <c r="M333" s="96"/>
      <c r="N333" s="96" t="e">
        <f>VLOOKUP(C333,#REF!,5,0)</f>
        <v>#REF!</v>
      </c>
      <c r="O333" s="76">
        <v>10.5</v>
      </c>
      <c r="P333" s="76">
        <f t="shared" ref="P333:P340" si="67">ROUND(O333*Y333,2)</f>
        <v>10.5</v>
      </c>
      <c r="Q333" s="76" t="e">
        <f>ROUND(VLOOKUP(V333,#REF!,7,0),2)</f>
        <v>#REF!</v>
      </c>
      <c r="R333" s="76"/>
      <c r="S333" s="94"/>
      <c r="T333" s="94"/>
      <c r="U333" s="94"/>
      <c r="V333" s="106" t="str">
        <f>数据源表!S281</f>
        <v>CYQ50</v>
      </c>
      <c r="W333" s="76" t="str">
        <f>数据源表!M281</f>
        <v>*润滑油*钛合金切削油</v>
      </c>
      <c r="X333" s="76" t="str">
        <f>数据源表!N281</f>
        <v>CH-204</v>
      </c>
      <c r="Y333" s="76">
        <f>数据源表!O281</f>
        <v>1</v>
      </c>
      <c r="Z333" s="76" t="str">
        <f>数据源表!P281</f>
        <v>桶</v>
      </c>
      <c r="AA333" s="76">
        <f>数据源表!Q281</f>
        <v>2500</v>
      </c>
      <c r="AB333" s="76">
        <f>数据源表!R281</f>
        <v>2500</v>
      </c>
      <c r="AC333" s="118">
        <f>数据源表!U281</f>
        <v>170</v>
      </c>
      <c r="AD333" s="118">
        <f>数据源表!T281</f>
        <v>170</v>
      </c>
      <c r="AE333" s="66" t="str">
        <f t="shared" si="66"/>
        <v xml:space="preserve">     指导价</v>
      </c>
      <c r="AF333" s="73" t="str">
        <f>数据源表!V281</f>
        <v>XOUT18020186</v>
      </c>
      <c r="AG333" s="119">
        <f>数据源表!W281</f>
        <v>43158</v>
      </c>
      <c r="AH333" s="73">
        <f>数据源表!X281</f>
        <v>0</v>
      </c>
      <c r="AI333" s="122"/>
      <c r="AJ333" s="124">
        <f>数据源表!Y281</f>
        <v>0.17</v>
      </c>
      <c r="AK333" s="53" t="e">
        <f>VLOOKUP(V333,#REF!,12,0)</f>
        <v>#REF!</v>
      </c>
    </row>
    <row r="334" spans="1:37" s="53" customFormat="1" ht="12" customHeight="1">
      <c r="A334" s="76" t="str">
        <f>数据源表!A282</f>
        <v>刘建凯</v>
      </c>
      <c r="B334" s="75">
        <f>数据源表!B282</f>
        <v>43156</v>
      </c>
      <c r="C334" s="76" t="str">
        <f>数据源表!C282</f>
        <v>a1712</v>
      </c>
      <c r="D334" s="76" t="str">
        <f>数据源表!D282</f>
        <v>亚奇拉科技（宿迁）有限公司</v>
      </c>
      <c r="E334" s="77">
        <f>数据源表!E282</f>
        <v>2700.11</v>
      </c>
      <c r="F334" s="76" t="str">
        <f>数据源表!F282</f>
        <v>02839289</v>
      </c>
      <c r="G334" s="78">
        <f>数据源表!G282</f>
        <v>43276</v>
      </c>
      <c r="H334" s="76">
        <f>数据源表!H282</f>
        <v>120</v>
      </c>
      <c r="I334" s="78">
        <v>43278</v>
      </c>
      <c r="J334" s="94">
        <f>数据源表!J282</f>
        <v>2700.11</v>
      </c>
      <c r="K334" s="94">
        <f t="shared" si="63"/>
        <v>2307.79</v>
      </c>
      <c r="L334" s="95">
        <f t="shared" si="64"/>
        <v>122</v>
      </c>
      <c r="M334" s="96"/>
      <c r="N334" s="96" t="e">
        <f>VLOOKUP(C334,#REF!,5,0)</f>
        <v>#REF!</v>
      </c>
      <c r="O334" s="76">
        <v>10.5</v>
      </c>
      <c r="P334" s="76">
        <f t="shared" si="67"/>
        <v>1785</v>
      </c>
      <c r="Q334" s="76" t="e">
        <f>ROUND(VLOOKUP(V334,#REF!,7,0),2)</f>
        <v>#REF!</v>
      </c>
      <c r="R334" s="76"/>
      <c r="S334" s="94"/>
      <c r="T334" s="94"/>
      <c r="U334" s="94"/>
      <c r="V334" s="106" t="str">
        <f>数据源表!S282</f>
        <v>CSR65</v>
      </c>
      <c r="W334" s="76" t="str">
        <f>数据源表!M282</f>
        <v>*石油制品*微乳化型切削液</v>
      </c>
      <c r="X334" s="76" t="str">
        <f>数据源表!N282</f>
        <v>JH-200RP</v>
      </c>
      <c r="Y334" s="76">
        <f>数据源表!O282</f>
        <v>170</v>
      </c>
      <c r="Z334" s="76" t="str">
        <f>数据源表!P282</f>
        <v>千克</v>
      </c>
      <c r="AA334" s="76">
        <f>数据源表!Q282</f>
        <v>15.882999999999999</v>
      </c>
      <c r="AB334" s="76">
        <f>数据源表!R282</f>
        <v>2700.11</v>
      </c>
      <c r="AC334" s="118">
        <f>数据源表!U282</f>
        <v>170</v>
      </c>
      <c r="AD334" s="118">
        <f>数据源表!T282</f>
        <v>170</v>
      </c>
      <c r="AE334" s="66" t="str">
        <f t="shared" si="66"/>
        <v xml:space="preserve">     指导价</v>
      </c>
      <c r="AF334" s="73" t="str">
        <f>数据源表!V282</f>
        <v>XOUT18020031</v>
      </c>
      <c r="AG334" s="119">
        <f>数据源表!W282</f>
        <v>43133</v>
      </c>
      <c r="AH334" s="73">
        <f>数据源表!X282</f>
        <v>0</v>
      </c>
      <c r="AI334" s="122"/>
      <c r="AJ334" s="124">
        <f>数据源表!Y282</f>
        <v>0.17</v>
      </c>
      <c r="AK334" s="53" t="e">
        <f>VLOOKUP(V334,#REF!,12,0)</f>
        <v>#REF!</v>
      </c>
    </row>
    <row r="335" spans="1:37" s="53" customFormat="1" ht="12" customHeight="1">
      <c r="A335" s="76" t="str">
        <f>数据源表!A283</f>
        <v>刘建凯</v>
      </c>
      <c r="B335" s="75">
        <f>数据源表!B283</f>
        <v>43156</v>
      </c>
      <c r="C335" s="76" t="str">
        <f>数据源表!C283</f>
        <v>a1712</v>
      </c>
      <c r="D335" s="76" t="str">
        <f>数据源表!D283</f>
        <v>亚奇拉科技（宿迁）有限公司</v>
      </c>
      <c r="E335" s="77">
        <f>数据源表!E283</f>
        <v>14800</v>
      </c>
      <c r="F335" s="76" t="str">
        <f>数据源表!F283</f>
        <v>02839289</v>
      </c>
      <c r="G335" s="78">
        <f>数据源表!G283</f>
        <v>43276</v>
      </c>
      <c r="H335" s="76">
        <f>数据源表!H283</f>
        <v>120</v>
      </c>
      <c r="I335" s="78">
        <v>43278</v>
      </c>
      <c r="J335" s="94">
        <f>数据源表!J283</f>
        <v>14800</v>
      </c>
      <c r="K335" s="94">
        <f t="shared" si="63"/>
        <v>12649.57</v>
      </c>
      <c r="L335" s="95">
        <f t="shared" si="64"/>
        <v>122</v>
      </c>
      <c r="M335" s="96"/>
      <c r="N335" s="96" t="e">
        <f>VLOOKUP(C335,#REF!,5,0)</f>
        <v>#REF!</v>
      </c>
      <c r="O335" s="76">
        <v>10.5</v>
      </c>
      <c r="P335" s="76">
        <f t="shared" si="67"/>
        <v>10500</v>
      </c>
      <c r="Q335" s="76" t="e">
        <f>ROUND(VLOOKUP(V335,#REF!,7,0),2)</f>
        <v>#REF!</v>
      </c>
      <c r="R335" s="76"/>
      <c r="S335" s="94"/>
      <c r="T335" s="94"/>
      <c r="U335" s="94"/>
      <c r="V335" s="106" t="str">
        <f>数据源表!S283</f>
        <v>CSR65</v>
      </c>
      <c r="W335" s="76" t="str">
        <f>数据源表!M283</f>
        <v>*石油制品*微乳化型切削液</v>
      </c>
      <c r="X335" s="76" t="str">
        <f>数据源表!N283</f>
        <v>JH-200RP</v>
      </c>
      <c r="Y335" s="76">
        <f>数据源表!O283</f>
        <v>1000</v>
      </c>
      <c r="Z335" s="76" t="str">
        <f>数据源表!P283</f>
        <v>千克</v>
      </c>
      <c r="AA335" s="76">
        <f>数据源表!Q283</f>
        <v>14.8</v>
      </c>
      <c r="AB335" s="76">
        <f>数据源表!R283</f>
        <v>14800</v>
      </c>
      <c r="AC335" s="118">
        <f>数据源表!U283</f>
        <v>1000</v>
      </c>
      <c r="AD335" s="118">
        <f>数据源表!T283</f>
        <v>1000</v>
      </c>
      <c r="AE335" s="66" t="str">
        <f t="shared" si="66"/>
        <v xml:space="preserve">     指导价</v>
      </c>
      <c r="AF335" s="73" t="str">
        <f>数据源表!V283</f>
        <v>XOUT18020106</v>
      </c>
      <c r="AG335" s="119">
        <f>数据源表!W283</f>
        <v>43138</v>
      </c>
      <c r="AH335" s="73">
        <f>数据源表!X283</f>
        <v>0</v>
      </c>
      <c r="AI335" s="122"/>
      <c r="AJ335" s="124">
        <f>数据源表!Y283</f>
        <v>0.17</v>
      </c>
      <c r="AK335" s="53" t="e">
        <f>VLOOKUP(V335,#REF!,12,0)</f>
        <v>#REF!</v>
      </c>
    </row>
    <row r="336" spans="1:37" s="53" customFormat="1" ht="12" customHeight="1">
      <c r="A336" s="76" t="str">
        <f>数据源表!A284</f>
        <v>刘建凯</v>
      </c>
      <c r="B336" s="75">
        <f>数据源表!B284</f>
        <v>43116</v>
      </c>
      <c r="C336" s="76" t="str">
        <f>数据源表!C284</f>
        <v>a1720</v>
      </c>
      <c r="D336" s="76" t="str">
        <f>数据源表!D284</f>
        <v>浙江力博实业股份有限公司</v>
      </c>
      <c r="E336" s="77">
        <f>数据源表!E284</f>
        <v>41004</v>
      </c>
      <c r="F336" s="76" t="str">
        <f>数据源表!F284</f>
        <v>28120390</v>
      </c>
      <c r="G336" s="78">
        <f>数据源表!G284</f>
        <v>43146</v>
      </c>
      <c r="H336" s="76">
        <f>数据源表!H284</f>
        <v>30</v>
      </c>
      <c r="I336" s="78">
        <v>43278</v>
      </c>
      <c r="J336" s="94">
        <f>数据源表!J284</f>
        <v>31004</v>
      </c>
      <c r="K336" s="94">
        <f t="shared" si="63"/>
        <v>26499.15</v>
      </c>
      <c r="L336" s="95">
        <f t="shared" si="64"/>
        <v>162</v>
      </c>
      <c r="M336" s="96"/>
      <c r="N336" s="96" t="e">
        <f>VLOOKUP(C336,#REF!,5,0)</f>
        <v>#REF!</v>
      </c>
      <c r="O336" s="76">
        <v>10.5</v>
      </c>
      <c r="P336" s="76">
        <f t="shared" si="67"/>
        <v>142.91</v>
      </c>
      <c r="Q336" s="76" t="e">
        <f>ROUND(VLOOKUP(V336,#REF!,7,0),2)</f>
        <v>#REF!</v>
      </c>
      <c r="R336" s="76"/>
      <c r="S336" s="94"/>
      <c r="T336" s="94"/>
      <c r="U336" s="94"/>
      <c r="V336" s="106" t="str">
        <f>数据源表!S284</f>
        <v>CSR26</v>
      </c>
      <c r="W336" s="76" t="str">
        <f>数据源表!M284</f>
        <v>*石油制品*铜拉丝油</v>
      </c>
      <c r="X336" s="76" t="str">
        <f>数据源表!N284</f>
        <v>L-T40</v>
      </c>
      <c r="Y336" s="76">
        <f>数据源表!O284</f>
        <v>13.6101843722564</v>
      </c>
      <c r="Z336" s="76" t="str">
        <f>数据源表!P284</f>
        <v>桶</v>
      </c>
      <c r="AA336" s="76">
        <f>数据源表!Q284</f>
        <v>2278</v>
      </c>
      <c r="AB336" s="76">
        <f>数据源表!R284</f>
        <v>41004</v>
      </c>
      <c r="AC336" s="118">
        <f>数据源表!U284</f>
        <v>2313.7313432835799</v>
      </c>
      <c r="AD336" s="118">
        <f>数据源表!T284</f>
        <v>170</v>
      </c>
      <c r="AE336" s="66" t="str">
        <f t="shared" si="66"/>
        <v xml:space="preserve">     指导价</v>
      </c>
      <c r="AF336" s="73" t="str">
        <f>数据源表!V284</f>
        <v>XOUT18010294</v>
      </c>
      <c r="AG336" s="119">
        <f>数据源表!W284</f>
        <v>43117</v>
      </c>
      <c r="AH336" s="73" t="str">
        <f>数据源表!X284</f>
        <v>拆分付款</v>
      </c>
      <c r="AI336" s="122"/>
      <c r="AJ336" s="124">
        <f>数据源表!Y284</f>
        <v>0.17</v>
      </c>
      <c r="AK336" s="53" t="e">
        <f>VLOOKUP(V336,#REF!,12,0)</f>
        <v>#REF!</v>
      </c>
    </row>
    <row r="337" spans="1:37" s="53" customFormat="1" ht="12" customHeight="1">
      <c r="A337" s="76" t="str">
        <f>数据源表!A285</f>
        <v>刘建凯</v>
      </c>
      <c r="B337" s="75">
        <f>数据源表!B285</f>
        <v>43295</v>
      </c>
      <c r="C337" s="76" t="str">
        <f>数据源表!C285</f>
        <v>a1728</v>
      </c>
      <c r="D337" s="76" t="str">
        <f>数据源表!D285</f>
        <v>泰州市林达金属制品厂</v>
      </c>
      <c r="E337" s="77">
        <f>数据源表!E285</f>
        <v>50000</v>
      </c>
      <c r="F337" s="76" t="str">
        <f>数据源表!F285</f>
        <v>18107064</v>
      </c>
      <c r="G337" s="78">
        <f>数据源表!G285</f>
        <v>43295</v>
      </c>
      <c r="H337" s="76" t="str">
        <f>数据源表!H285</f>
        <v>开票现金</v>
      </c>
      <c r="I337" s="78">
        <v>43278</v>
      </c>
      <c r="J337" s="94">
        <f>数据源表!J285</f>
        <v>50000</v>
      </c>
      <c r="K337" s="94">
        <f t="shared" si="63"/>
        <v>43103.45</v>
      </c>
      <c r="L337" s="95">
        <f t="shared" si="64"/>
        <v>-17</v>
      </c>
      <c r="M337" s="96"/>
      <c r="N337" s="96" t="e">
        <f>VLOOKUP(C337,#REF!,5,0)</f>
        <v>#REF!</v>
      </c>
      <c r="O337" s="76">
        <v>10.5</v>
      </c>
      <c r="P337" s="76">
        <f t="shared" si="67"/>
        <v>210</v>
      </c>
      <c r="Q337" s="76" t="e">
        <f>ROUND(VLOOKUP(V337,#REF!,7,0),2)</f>
        <v>#REF!</v>
      </c>
      <c r="R337" s="76"/>
      <c r="S337" s="94"/>
      <c r="T337" s="94"/>
      <c r="U337" s="94"/>
      <c r="V337" s="106" t="str">
        <f>数据源表!S285</f>
        <v>CSB14</v>
      </c>
      <c r="W337" s="76" t="str">
        <f>数据源表!M285</f>
        <v>*其他化学制品*不锈钢磨削液</v>
      </c>
      <c r="X337" s="76" t="str">
        <f>数据源表!N285</f>
        <v>JH-101LME</v>
      </c>
      <c r="Y337" s="76">
        <f>数据源表!O285</f>
        <v>20</v>
      </c>
      <c r="Z337" s="76" t="str">
        <f>数据源表!P285</f>
        <v>桶</v>
      </c>
      <c r="AA337" s="76">
        <f>数据源表!Q285</f>
        <v>2500</v>
      </c>
      <c r="AB337" s="76">
        <f>数据源表!R285</f>
        <v>50000</v>
      </c>
      <c r="AC337" s="118">
        <f>数据源表!U285</f>
        <v>3400</v>
      </c>
      <c r="AD337" s="118">
        <f>数据源表!T285</f>
        <v>170</v>
      </c>
      <c r="AE337" s="66" t="str">
        <f t="shared" si="66"/>
        <v xml:space="preserve">     指导价</v>
      </c>
      <c r="AF337" s="73" t="str">
        <f>数据源表!V285</f>
        <v>XOUT18070313</v>
      </c>
      <c r="AG337" s="119">
        <f>数据源表!W285</f>
        <v>43295</v>
      </c>
      <c r="AH337" s="73">
        <f>数据源表!X285</f>
        <v>0</v>
      </c>
      <c r="AI337" s="122"/>
      <c r="AJ337" s="124">
        <f>数据源表!Y285</f>
        <v>0.15999995360000199</v>
      </c>
      <c r="AK337" s="53" t="e">
        <f>VLOOKUP(V337,#REF!,12,0)</f>
        <v>#REF!</v>
      </c>
    </row>
    <row r="338" spans="1:37" s="53" customFormat="1" ht="12" customHeight="1">
      <c r="A338" s="76" t="str">
        <f>数据源表!A286</f>
        <v>刘建凯</v>
      </c>
      <c r="B338" s="75">
        <f>数据源表!B286</f>
        <v>43228</v>
      </c>
      <c r="C338" s="76" t="str">
        <f>数据源表!C286</f>
        <v>a1807</v>
      </c>
      <c r="D338" s="76" t="str">
        <f>数据源表!D286</f>
        <v>宁波能塑汽车部件有限公司</v>
      </c>
      <c r="E338" s="77">
        <f>数据源表!E286</f>
        <v>14400</v>
      </c>
      <c r="F338" s="76" t="str">
        <f>数据源表!F286</f>
        <v>27754400</v>
      </c>
      <c r="G338" s="78">
        <f>数据源表!G286</f>
        <v>43318</v>
      </c>
      <c r="H338" s="76">
        <f>数据源表!H286</f>
        <v>90</v>
      </c>
      <c r="I338" s="78">
        <v>43278</v>
      </c>
      <c r="J338" s="94">
        <f>数据源表!J286</f>
        <v>14400</v>
      </c>
      <c r="K338" s="94">
        <f t="shared" si="63"/>
        <v>12413.79</v>
      </c>
      <c r="L338" s="95">
        <f t="shared" si="64"/>
        <v>50</v>
      </c>
      <c r="M338" s="96"/>
      <c r="N338" s="96" t="e">
        <f>VLOOKUP(C338,#REF!,5,0)</f>
        <v>#REF!</v>
      </c>
      <c r="O338" s="76">
        <v>10.5</v>
      </c>
      <c r="P338" s="76">
        <f t="shared" si="67"/>
        <v>42</v>
      </c>
      <c r="Q338" s="76" t="e">
        <f>ROUND(VLOOKUP(V338,#REF!,7,0),2)</f>
        <v>#REF!</v>
      </c>
      <c r="R338" s="76"/>
      <c r="S338" s="94"/>
      <c r="T338" s="94"/>
      <c r="U338" s="94"/>
      <c r="V338" s="106" t="str">
        <f>数据源表!S286</f>
        <v>CSB15</v>
      </c>
      <c r="W338" s="76" t="str">
        <f>数据源表!M286</f>
        <v>*化学试剂助剂*半合成切削液</v>
      </c>
      <c r="X338" s="76" t="str">
        <f>数据源表!N286</f>
        <v>LP-3030AL</v>
      </c>
      <c r="Y338" s="76">
        <f>数据源表!O286</f>
        <v>4</v>
      </c>
      <c r="Z338" s="76" t="str">
        <f>数据源表!P286</f>
        <v>桶</v>
      </c>
      <c r="AA338" s="76">
        <f>数据源表!Q286</f>
        <v>3600</v>
      </c>
      <c r="AB338" s="76">
        <f>数据源表!R286</f>
        <v>14400</v>
      </c>
      <c r="AC338" s="118">
        <f>数据源表!U286</f>
        <v>680</v>
      </c>
      <c r="AD338" s="118">
        <f>数据源表!T286</f>
        <v>170</v>
      </c>
      <c r="AE338" s="66" t="str">
        <f t="shared" si="66"/>
        <v xml:space="preserve">     指导价</v>
      </c>
      <c r="AF338" s="73" t="str">
        <f>数据源表!V286</f>
        <v>XOUT18050118</v>
      </c>
      <c r="AG338" s="119">
        <f>数据源表!W286</f>
        <v>43229</v>
      </c>
      <c r="AH338" s="73">
        <f>数据源表!X286</f>
        <v>0</v>
      </c>
      <c r="AI338" s="122"/>
      <c r="AJ338" s="124">
        <f>数据源表!Y286</f>
        <v>0.16000029000007199</v>
      </c>
      <c r="AK338" s="53" t="e">
        <f>VLOOKUP(V338,#REF!,12,0)</f>
        <v>#REF!</v>
      </c>
    </row>
    <row r="339" spans="1:37" s="53" customFormat="1" ht="12" customHeight="1">
      <c r="A339" s="76" t="str">
        <f>数据源表!A287</f>
        <v>刘建凯</v>
      </c>
      <c r="B339" s="75">
        <f>数据源表!B287</f>
        <v>43248</v>
      </c>
      <c r="C339" s="76" t="str">
        <f>数据源表!C287</f>
        <v>a1807</v>
      </c>
      <c r="D339" s="76" t="str">
        <f>数据源表!D287</f>
        <v>宁波能塑汽车部件有限公司</v>
      </c>
      <c r="E339" s="77">
        <f>数据源表!E287</f>
        <v>14400</v>
      </c>
      <c r="F339" s="76" t="str">
        <f>数据源表!F287</f>
        <v>55874722</v>
      </c>
      <c r="G339" s="78">
        <f>数据源表!G287</f>
        <v>43338</v>
      </c>
      <c r="H339" s="76">
        <f>数据源表!H287</f>
        <v>90</v>
      </c>
      <c r="I339" s="78">
        <v>43278</v>
      </c>
      <c r="J339" s="94">
        <f>数据源表!J287</f>
        <v>14400</v>
      </c>
      <c r="K339" s="94">
        <f t="shared" si="63"/>
        <v>12413.79</v>
      </c>
      <c r="L339" s="95">
        <f t="shared" si="64"/>
        <v>30</v>
      </c>
      <c r="M339" s="96"/>
      <c r="N339" s="96" t="e">
        <f>VLOOKUP(C339,#REF!,5,0)</f>
        <v>#REF!</v>
      </c>
      <c r="O339" s="76">
        <v>10.5</v>
      </c>
      <c r="P339" s="76">
        <f t="shared" si="67"/>
        <v>42</v>
      </c>
      <c r="Q339" s="76" t="e">
        <f>ROUND(VLOOKUP(V339,#REF!,7,0),2)</f>
        <v>#REF!</v>
      </c>
      <c r="R339" s="76"/>
      <c r="S339" s="94"/>
      <c r="T339" s="94"/>
      <c r="U339" s="94"/>
      <c r="V339" s="106" t="str">
        <f>数据源表!S287</f>
        <v>CSB15</v>
      </c>
      <c r="W339" s="76" t="str">
        <f>数据源表!M287</f>
        <v>*化学试剂助剂*半合成切削液</v>
      </c>
      <c r="X339" s="76" t="str">
        <f>数据源表!N287</f>
        <v>LP-3030AL</v>
      </c>
      <c r="Y339" s="76">
        <f>数据源表!O287</f>
        <v>4</v>
      </c>
      <c r="Z339" s="76" t="str">
        <f>数据源表!P287</f>
        <v>桶</v>
      </c>
      <c r="AA339" s="76">
        <f>数据源表!Q287</f>
        <v>3600</v>
      </c>
      <c r="AB339" s="76">
        <f>数据源表!R287</f>
        <v>14400</v>
      </c>
      <c r="AC339" s="118">
        <f>数据源表!U287</f>
        <v>680</v>
      </c>
      <c r="AD339" s="118">
        <f>数据源表!T287</f>
        <v>170</v>
      </c>
      <c r="AE339" s="66" t="str">
        <f t="shared" si="66"/>
        <v xml:space="preserve">     指导价</v>
      </c>
      <c r="AF339" s="73" t="str">
        <f>数据源表!V287</f>
        <v>XOUT18050510</v>
      </c>
      <c r="AG339" s="119">
        <f>数据源表!W287</f>
        <v>43248</v>
      </c>
      <c r="AH339" s="73">
        <f>数据源表!X287</f>
        <v>0</v>
      </c>
      <c r="AI339" s="122"/>
      <c r="AJ339" s="124">
        <f>数据源表!Y287</f>
        <v>0.16000029000007199</v>
      </c>
      <c r="AK339" s="53" t="e">
        <f>VLOOKUP(V339,#REF!,12,0)</f>
        <v>#REF!</v>
      </c>
    </row>
    <row r="340" spans="1:37" s="53" customFormat="1" ht="12" customHeight="1">
      <c r="A340" s="76" t="str">
        <f>数据源表!A288</f>
        <v>刘建凯</v>
      </c>
      <c r="B340" s="75">
        <f>数据源表!B288</f>
        <v>43304</v>
      </c>
      <c r="C340" s="76" t="str">
        <f>数据源表!C288</f>
        <v>a1955</v>
      </c>
      <c r="D340" s="76" t="str">
        <f>数据源表!D288</f>
        <v>衢州市飞马贸易有限公司</v>
      </c>
      <c r="E340" s="77">
        <f>数据源表!E288</f>
        <v>4400</v>
      </c>
      <c r="F340" s="76" t="str">
        <f>数据源表!F288</f>
        <v>18107250</v>
      </c>
      <c r="G340" s="78">
        <f>数据源表!G288</f>
        <v>43334</v>
      </c>
      <c r="H340" s="76">
        <f>数据源表!H288</f>
        <v>30</v>
      </c>
      <c r="I340" s="78">
        <v>43278</v>
      </c>
      <c r="J340" s="94">
        <f>数据源表!J288</f>
        <v>4400</v>
      </c>
      <c r="K340" s="94">
        <f t="shared" si="63"/>
        <v>3793.1</v>
      </c>
      <c r="L340" s="95">
        <f t="shared" si="64"/>
        <v>-26</v>
      </c>
      <c r="M340" s="96"/>
      <c r="N340" s="96" t="e">
        <f>VLOOKUP(C340,#REF!,5,0)</f>
        <v>#REF!</v>
      </c>
      <c r="O340" s="76">
        <v>10.5</v>
      </c>
      <c r="P340" s="76">
        <f t="shared" si="67"/>
        <v>21</v>
      </c>
      <c r="Q340" s="76" t="e">
        <f>ROUND(VLOOKUP(V340,#REF!,7,0),2)</f>
        <v>#REF!</v>
      </c>
      <c r="R340" s="76"/>
      <c r="S340" s="94"/>
      <c r="T340" s="94"/>
      <c r="U340" s="94"/>
      <c r="V340" s="106" t="str">
        <f>数据源表!S288</f>
        <v>CSQ13</v>
      </c>
      <c r="W340" s="76" t="str">
        <f>数据源表!M288</f>
        <v>*其他化学制品*高级全合成切削液</v>
      </c>
      <c r="X340" s="76" t="str">
        <f>数据源表!N288</f>
        <v>SC-H801</v>
      </c>
      <c r="Y340" s="76">
        <f>数据源表!O288</f>
        <v>2</v>
      </c>
      <c r="Z340" s="76" t="str">
        <f>数据源表!P288</f>
        <v>桶</v>
      </c>
      <c r="AA340" s="76">
        <f>数据源表!Q288</f>
        <v>2200</v>
      </c>
      <c r="AB340" s="76">
        <f>数据源表!R288</f>
        <v>4400</v>
      </c>
      <c r="AC340" s="118">
        <f>数据源表!U288</f>
        <v>360</v>
      </c>
      <c r="AD340" s="118">
        <f>数据源表!T288</f>
        <v>180</v>
      </c>
      <c r="AE340" s="66" t="str">
        <f t="shared" si="66"/>
        <v xml:space="preserve">     指导价</v>
      </c>
      <c r="AF340" s="73" t="str">
        <f>数据源表!V288</f>
        <v>XOUT18070474</v>
      </c>
      <c r="AG340" s="119">
        <f>数据源表!W288</f>
        <v>43302</v>
      </c>
      <c r="AH340" s="73">
        <f>数据源表!X288</f>
        <v>0</v>
      </c>
      <c r="AI340" s="122"/>
      <c r="AJ340" s="124">
        <f>数据源表!Y288</f>
        <v>0.160001054546413</v>
      </c>
      <c r="AK340" s="53" t="e">
        <f>VLOOKUP(V340,#REF!,12,0)</f>
        <v>#REF!</v>
      </c>
    </row>
    <row r="341" spans="1:37" s="53" customFormat="1" ht="12" customHeight="1">
      <c r="A341" s="76" t="str">
        <f>数据源表!A289</f>
        <v>刘宽</v>
      </c>
      <c r="B341" s="75">
        <f>数据源表!B289</f>
        <v>43158</v>
      </c>
      <c r="C341" s="76" t="str">
        <f>数据源表!C289</f>
        <v>a0024</v>
      </c>
      <c r="D341" s="76" t="str">
        <f>数据源表!D289</f>
        <v>海门市海真真空设备有限公司</v>
      </c>
      <c r="E341" s="77">
        <f>数据源表!E289</f>
        <v>6000</v>
      </c>
      <c r="F341" s="76" t="str">
        <f>数据源表!F289</f>
        <v>02839349</v>
      </c>
      <c r="G341" s="78">
        <f>数据源表!G289</f>
        <v>43218</v>
      </c>
      <c r="H341" s="76">
        <f>数据源表!H289</f>
        <v>60</v>
      </c>
      <c r="I341" s="78" t="s">
        <v>7012</v>
      </c>
      <c r="J341" s="94">
        <f>数据源表!J289</f>
        <v>6000</v>
      </c>
      <c r="K341" s="94">
        <f t="shared" si="63"/>
        <v>5128.21</v>
      </c>
      <c r="L341" s="200">
        <v>154</v>
      </c>
      <c r="M341" s="96"/>
      <c r="N341" s="96" t="e">
        <f>VLOOKUP(C341,#REF!,5,0)</f>
        <v>#REF!</v>
      </c>
      <c r="O341" s="76">
        <v>0.01</v>
      </c>
      <c r="P341" s="76">
        <f t="shared" si="65"/>
        <v>51.28</v>
      </c>
      <c r="Q341" s="76" t="e">
        <f>ROUND(VLOOKUP(V341,#REF!,7,0),2)</f>
        <v>#REF!</v>
      </c>
      <c r="R341" s="76"/>
      <c r="S341" s="94"/>
      <c r="T341" s="94"/>
      <c r="U341" s="94"/>
      <c r="V341" s="106" t="str">
        <f>数据源表!S289</f>
        <v>CSQ13</v>
      </c>
      <c r="W341" s="76" t="str">
        <f>数据源表!M289</f>
        <v>*其他化学制品*高级全合成磨削液</v>
      </c>
      <c r="X341" s="76" t="str">
        <f>数据源表!N289</f>
        <v>SC-H801</v>
      </c>
      <c r="Y341" s="76">
        <f>数据源表!O289</f>
        <v>2</v>
      </c>
      <c r="Z341" s="76" t="str">
        <f>数据源表!P289</f>
        <v>桶</v>
      </c>
      <c r="AA341" s="76">
        <f>数据源表!Q289</f>
        <v>3000</v>
      </c>
      <c r="AB341" s="76">
        <f>数据源表!R289</f>
        <v>6000</v>
      </c>
      <c r="AC341" s="118">
        <f>数据源表!U289</f>
        <v>360</v>
      </c>
      <c r="AD341" s="118">
        <f>数据源表!T289</f>
        <v>180</v>
      </c>
      <c r="AE341" s="66" t="str">
        <f t="shared" si="66"/>
        <v xml:space="preserve">     指导价</v>
      </c>
      <c r="AF341" s="73" t="str">
        <f>数据源表!V289</f>
        <v>XOUT18020173</v>
      </c>
      <c r="AG341" s="119">
        <f>数据源表!W289</f>
        <v>43157</v>
      </c>
      <c r="AH341" s="73">
        <f>数据源表!X289</f>
        <v>0</v>
      </c>
      <c r="AI341" s="122"/>
      <c r="AJ341" s="124">
        <f>数据源表!Y289</f>
        <v>0.17</v>
      </c>
      <c r="AK341" s="53" t="e">
        <f>VLOOKUP(V341,#REF!,12,0)</f>
        <v>#REF!</v>
      </c>
    </row>
    <row r="342" spans="1:37" s="53" customFormat="1" ht="12" customHeight="1">
      <c r="A342" s="76" t="str">
        <f>数据源表!A290</f>
        <v>刘宽</v>
      </c>
      <c r="B342" s="75">
        <f>数据源表!B290</f>
        <v>43213</v>
      </c>
      <c r="C342" s="76" t="str">
        <f>数据源表!C290</f>
        <v>a0027</v>
      </c>
      <c r="D342" s="76" t="str">
        <f>数据源表!D290</f>
        <v>海门市精博五金制品有限公司</v>
      </c>
      <c r="E342" s="77">
        <f>数据源表!E290</f>
        <v>6000</v>
      </c>
      <c r="F342" s="76" t="str">
        <f>数据源表!F290</f>
        <v>27754168</v>
      </c>
      <c r="G342" s="78">
        <f>数据源表!G290</f>
        <v>43303</v>
      </c>
      <c r="H342" s="76">
        <f>数据源表!H290</f>
        <v>90</v>
      </c>
      <c r="I342" s="78">
        <v>43280</v>
      </c>
      <c r="J342" s="94">
        <f>数据源表!J290</f>
        <v>6000</v>
      </c>
      <c r="K342" s="94">
        <f t="shared" si="63"/>
        <v>5128.21</v>
      </c>
      <c r="L342" s="95">
        <f t="shared" si="64"/>
        <v>67</v>
      </c>
      <c r="M342" s="96"/>
      <c r="N342" s="96" t="e">
        <f>VLOOKUP(C342,#REF!,5,0)</f>
        <v>#REF!</v>
      </c>
      <c r="O342" s="76">
        <v>0.01</v>
      </c>
      <c r="P342" s="76">
        <f t="shared" si="65"/>
        <v>51.28</v>
      </c>
      <c r="Q342" s="76" t="e">
        <f>ROUND(VLOOKUP(V342,#REF!,7,0),2)</f>
        <v>#REF!</v>
      </c>
      <c r="R342" s="76"/>
      <c r="S342" s="94"/>
      <c r="T342" s="94"/>
      <c r="U342" s="94"/>
      <c r="V342" s="106" t="str">
        <f>数据源表!S290</f>
        <v>CSB06</v>
      </c>
      <c r="W342" s="76" t="str">
        <f>数据源表!M290</f>
        <v>*化学试剂助剂*半合成切削液</v>
      </c>
      <c r="X342" s="76" t="str">
        <f>数据源表!N290</f>
        <v>LP-3030</v>
      </c>
      <c r="Y342" s="76">
        <f>数据源表!O290</f>
        <v>2</v>
      </c>
      <c r="Z342" s="76" t="str">
        <f>数据源表!P290</f>
        <v>桶</v>
      </c>
      <c r="AA342" s="76">
        <f>数据源表!Q290</f>
        <v>3000</v>
      </c>
      <c r="AB342" s="76">
        <f>数据源表!R290</f>
        <v>6000</v>
      </c>
      <c r="AC342" s="118">
        <f>数据源表!U290</f>
        <v>340</v>
      </c>
      <c r="AD342" s="118">
        <f>数据源表!T290</f>
        <v>170</v>
      </c>
      <c r="AE342" s="66" t="str">
        <f t="shared" si="66"/>
        <v xml:space="preserve">     指导价</v>
      </c>
      <c r="AF342" s="73" t="str">
        <f>数据源表!V290</f>
        <v>XOUT18040381</v>
      </c>
      <c r="AG342" s="119">
        <f>数据源表!W290</f>
        <v>43211</v>
      </c>
      <c r="AH342" s="73">
        <f>数据源表!X290</f>
        <v>0</v>
      </c>
      <c r="AI342" s="122"/>
      <c r="AJ342" s="124">
        <f>数据源表!Y290</f>
        <v>0.17</v>
      </c>
      <c r="AK342" s="53" t="e">
        <f>VLOOKUP(V342,#REF!,12,0)</f>
        <v>#REF!</v>
      </c>
    </row>
    <row r="343" spans="1:37" s="53" customFormat="1" ht="12" customHeight="1">
      <c r="A343" s="76" t="str">
        <f>数据源表!A291</f>
        <v>刘宽</v>
      </c>
      <c r="B343" s="75">
        <f>数据源表!B291</f>
        <v>43217</v>
      </c>
      <c r="C343" s="76" t="str">
        <f>数据源表!C291</f>
        <v>a0027</v>
      </c>
      <c r="D343" s="76" t="str">
        <f>数据源表!D291</f>
        <v>海门市精博五金制品有限公司</v>
      </c>
      <c r="E343" s="77">
        <f>数据源表!E291</f>
        <v>2800</v>
      </c>
      <c r="F343" s="76" t="str">
        <f>数据源表!F291</f>
        <v>27754296</v>
      </c>
      <c r="G343" s="78">
        <f>数据源表!G291</f>
        <v>43307</v>
      </c>
      <c r="H343" s="76">
        <f>数据源表!H291</f>
        <v>90</v>
      </c>
      <c r="I343" s="78">
        <v>43280</v>
      </c>
      <c r="J343" s="94">
        <f>数据源表!J291</f>
        <v>2800</v>
      </c>
      <c r="K343" s="94">
        <f t="shared" si="63"/>
        <v>2393.16</v>
      </c>
      <c r="L343" s="95">
        <f t="shared" si="64"/>
        <v>63</v>
      </c>
      <c r="M343" s="96"/>
      <c r="N343" s="96" t="e">
        <f>VLOOKUP(C343,#REF!,5,0)</f>
        <v>#REF!</v>
      </c>
      <c r="O343" s="76">
        <v>0.01</v>
      </c>
      <c r="P343" s="76">
        <f t="shared" si="65"/>
        <v>23.93</v>
      </c>
      <c r="Q343" s="76" t="e">
        <f>ROUND(VLOOKUP(V343,#REF!,7,0),2)</f>
        <v>#REF!</v>
      </c>
      <c r="R343" s="76"/>
      <c r="S343" s="94"/>
      <c r="T343" s="94"/>
      <c r="U343" s="94"/>
      <c r="V343" s="106" t="str">
        <f>数据源表!S291</f>
        <v>CSQ13</v>
      </c>
      <c r="W343" s="76" t="str">
        <f>数据源表!M291</f>
        <v>*其他化学制品*高级全合成切削液</v>
      </c>
      <c r="X343" s="76" t="str">
        <f>数据源表!N291</f>
        <v>SC-H801</v>
      </c>
      <c r="Y343" s="76">
        <f>数据源表!O291</f>
        <v>1</v>
      </c>
      <c r="Z343" s="76" t="str">
        <f>数据源表!P291</f>
        <v>桶</v>
      </c>
      <c r="AA343" s="76">
        <f>数据源表!Q291</f>
        <v>2800</v>
      </c>
      <c r="AB343" s="76">
        <f>数据源表!R291</f>
        <v>2800</v>
      </c>
      <c r="AC343" s="118">
        <f>数据源表!U291</f>
        <v>180</v>
      </c>
      <c r="AD343" s="118">
        <f>数据源表!T291</f>
        <v>180</v>
      </c>
      <c r="AE343" s="66" t="str">
        <f t="shared" si="66"/>
        <v xml:space="preserve">     指导价</v>
      </c>
      <c r="AF343" s="73" t="str">
        <f>数据源表!V291</f>
        <v>XOUT18040484</v>
      </c>
      <c r="AG343" s="119">
        <f>数据源表!W291</f>
        <v>43217</v>
      </c>
      <c r="AH343" s="73">
        <f>数据源表!X291</f>
        <v>0</v>
      </c>
      <c r="AI343" s="122"/>
      <c r="AJ343" s="124">
        <f>数据源表!Y291</f>
        <v>0.17</v>
      </c>
      <c r="AK343" s="53" t="e">
        <f>VLOOKUP(V343,#REF!,12,0)</f>
        <v>#REF!</v>
      </c>
    </row>
    <row r="344" spans="1:37" s="53" customFormat="1" ht="12" customHeight="1">
      <c r="A344" s="76" t="str">
        <f>数据源表!A292</f>
        <v>刘宽</v>
      </c>
      <c r="B344" s="75">
        <f>数据源表!B292</f>
        <v>43173</v>
      </c>
      <c r="C344" s="76" t="str">
        <f>数据源表!C292</f>
        <v>a0185</v>
      </c>
      <c r="D344" s="76" t="str">
        <f>数据源表!D292</f>
        <v>无锡锦合达精密机械有限公司</v>
      </c>
      <c r="E344" s="77">
        <f>数据源表!E292</f>
        <v>5700</v>
      </c>
      <c r="F344" s="76" t="str">
        <f>数据源表!F292</f>
        <v>02839497</v>
      </c>
      <c r="G344" s="78">
        <f>数据源表!G292</f>
        <v>43233</v>
      </c>
      <c r="H344" s="76">
        <f>数据源表!H292</f>
        <v>60</v>
      </c>
      <c r="I344" s="78">
        <v>43280</v>
      </c>
      <c r="J344" s="94">
        <f>数据源表!J292</f>
        <v>5700</v>
      </c>
      <c r="K344" s="94">
        <f t="shared" si="63"/>
        <v>4871.79</v>
      </c>
      <c r="L344" s="95">
        <f t="shared" si="64"/>
        <v>107</v>
      </c>
      <c r="M344" s="96"/>
      <c r="N344" s="96" t="e">
        <f>VLOOKUP(C344,#REF!,5,0)</f>
        <v>#REF!</v>
      </c>
      <c r="O344" s="76">
        <v>0.01</v>
      </c>
      <c r="P344" s="76">
        <f t="shared" si="65"/>
        <v>48.72</v>
      </c>
      <c r="Q344" s="76" t="e">
        <f>ROUND(VLOOKUP(V344,#REF!,7,0),2)</f>
        <v>#REF!</v>
      </c>
      <c r="R344" s="76"/>
      <c r="S344" s="94"/>
      <c r="T344" s="94"/>
      <c r="U344" s="94"/>
      <c r="V344" s="106" t="str">
        <f>数据源表!S292</f>
        <v>CSR04</v>
      </c>
      <c r="W344" s="76" t="str">
        <f>数据源表!M292</f>
        <v>*专项化学用品*优质切削液</v>
      </c>
      <c r="X344" s="76" t="str">
        <f>数据源表!N292</f>
        <v>JH-101</v>
      </c>
      <c r="Y344" s="76">
        <f>数据源表!O292</f>
        <v>2</v>
      </c>
      <c r="Z344" s="76" t="str">
        <f>数据源表!P292</f>
        <v>桶</v>
      </c>
      <c r="AA344" s="76">
        <f>数据源表!Q292</f>
        <v>2850</v>
      </c>
      <c r="AB344" s="76">
        <f>数据源表!R292</f>
        <v>5700</v>
      </c>
      <c r="AC344" s="118">
        <f>数据源表!U292</f>
        <v>340</v>
      </c>
      <c r="AD344" s="118">
        <f>数据源表!T292</f>
        <v>170</v>
      </c>
      <c r="AE344" s="66" t="str">
        <f t="shared" si="66"/>
        <v xml:space="preserve">     指导价</v>
      </c>
      <c r="AF344" s="73" t="str">
        <f>数据源表!V292</f>
        <v>XOUT18030191</v>
      </c>
      <c r="AG344" s="119">
        <f>数据源表!W292</f>
        <v>43172</v>
      </c>
      <c r="AH344" s="73">
        <f>数据源表!X292</f>
        <v>0</v>
      </c>
      <c r="AI344" s="122"/>
      <c r="AJ344" s="124">
        <f>数据源表!Y292</f>
        <v>0.17</v>
      </c>
      <c r="AK344" s="53" t="e">
        <f>VLOOKUP(V344,#REF!,12,0)</f>
        <v>#REF!</v>
      </c>
    </row>
    <row r="345" spans="1:37" s="53" customFormat="1" ht="12" customHeight="1">
      <c r="A345" s="76" t="str">
        <f>数据源表!A293</f>
        <v>刘宽</v>
      </c>
      <c r="B345" s="75">
        <f>数据源表!B293</f>
        <v>43273</v>
      </c>
      <c r="C345" s="76" t="str">
        <f>数据源表!C293</f>
        <v>a0296</v>
      </c>
      <c r="D345" s="76" t="str">
        <f>数据源表!D293</f>
        <v>无锡瑞联德电子制造有限公司</v>
      </c>
      <c r="E345" s="77">
        <f>数据源表!E293</f>
        <v>3100</v>
      </c>
      <c r="F345" s="76" t="str">
        <f>数据源表!F293</f>
        <v>16643950</v>
      </c>
      <c r="G345" s="78">
        <f>数据源表!G293</f>
        <v>43303</v>
      </c>
      <c r="H345" s="76">
        <f>数据源表!H293</f>
        <v>30</v>
      </c>
      <c r="I345" s="78">
        <v>43280</v>
      </c>
      <c r="J345" s="94">
        <f>数据源表!J293</f>
        <v>3100</v>
      </c>
      <c r="K345" s="94">
        <f t="shared" si="63"/>
        <v>2672.41</v>
      </c>
      <c r="L345" s="95">
        <f t="shared" si="64"/>
        <v>7</v>
      </c>
      <c r="M345" s="96"/>
      <c r="N345" s="96" t="e">
        <f>VLOOKUP(C345,#REF!,5,0)</f>
        <v>#REF!</v>
      </c>
      <c r="O345" s="76">
        <v>0.01</v>
      </c>
      <c r="P345" s="76">
        <f t="shared" si="65"/>
        <v>26.72</v>
      </c>
      <c r="Q345" s="76" t="e">
        <f>ROUND(VLOOKUP(V345,#REF!,7,0),2)</f>
        <v>#REF!</v>
      </c>
      <c r="R345" s="76"/>
      <c r="S345" s="94"/>
      <c r="T345" s="94"/>
      <c r="U345" s="94"/>
      <c r="V345" s="106" t="str">
        <f>数据源表!S293</f>
        <v>CSR24</v>
      </c>
      <c r="W345" s="76" t="str">
        <f>数据源表!M293</f>
        <v>*专项化学用品*铝合金加工液</v>
      </c>
      <c r="X345" s="76" t="str">
        <f>数据源表!N293</f>
        <v>ZM-3080</v>
      </c>
      <c r="Y345" s="76">
        <f>数据源表!O293</f>
        <v>1</v>
      </c>
      <c r="Z345" s="76" t="str">
        <f>数据源表!P293</f>
        <v>桶</v>
      </c>
      <c r="AA345" s="76">
        <f>数据源表!Q293</f>
        <v>3100</v>
      </c>
      <c r="AB345" s="76">
        <f>数据源表!R293</f>
        <v>3100</v>
      </c>
      <c r="AC345" s="118">
        <f>数据源表!U293</f>
        <v>170</v>
      </c>
      <c r="AD345" s="118">
        <f>数据源表!T293</f>
        <v>170</v>
      </c>
      <c r="AE345" s="66" t="str">
        <f t="shared" si="66"/>
        <v xml:space="preserve">     指导价</v>
      </c>
      <c r="AF345" s="73" t="str">
        <f>数据源表!V293</f>
        <v>XOUT18060429</v>
      </c>
      <c r="AG345" s="119">
        <f>数据源表!W293</f>
        <v>43274</v>
      </c>
      <c r="AH345" s="73">
        <f>数据源表!X293</f>
        <v>0</v>
      </c>
      <c r="AI345" s="122"/>
      <c r="AJ345" s="124">
        <f>数据源表!Y293</f>
        <v>0.16000164645395001</v>
      </c>
      <c r="AK345" s="53" t="e">
        <f>VLOOKUP(V345,#REF!,12,0)</f>
        <v>#REF!</v>
      </c>
    </row>
    <row r="346" spans="1:37" s="53" customFormat="1" ht="12" customHeight="1">
      <c r="A346" s="76" t="str">
        <f>数据源表!A294</f>
        <v>刘宽</v>
      </c>
      <c r="B346" s="75">
        <f>数据源表!B294</f>
        <v>43248</v>
      </c>
      <c r="C346" s="76" t="str">
        <f>数据源表!C294</f>
        <v>a0486</v>
      </c>
      <c r="D346" s="76" t="str">
        <f>数据源表!D294</f>
        <v>常州市维安精密机械有限公司</v>
      </c>
      <c r="E346" s="77">
        <f>数据源表!E294</f>
        <v>12400</v>
      </c>
      <c r="F346" s="76" t="str">
        <f>数据源表!F294</f>
        <v>55874674</v>
      </c>
      <c r="G346" s="78">
        <f>数据源表!G294</f>
        <v>43308</v>
      </c>
      <c r="H346" s="76">
        <f>数据源表!H294</f>
        <v>60</v>
      </c>
      <c r="I346" s="78">
        <v>43280</v>
      </c>
      <c r="J346" s="94">
        <f>数据源表!J294</f>
        <v>12400</v>
      </c>
      <c r="K346" s="94">
        <f t="shared" si="63"/>
        <v>10689.66</v>
      </c>
      <c r="L346" s="95">
        <f t="shared" si="64"/>
        <v>32</v>
      </c>
      <c r="M346" s="96"/>
      <c r="N346" s="96" t="e">
        <f>VLOOKUP(C346,#REF!,5,0)</f>
        <v>#REF!</v>
      </c>
      <c r="O346" s="76">
        <v>0.01</v>
      </c>
      <c r="P346" s="76">
        <f t="shared" si="65"/>
        <v>106.9</v>
      </c>
      <c r="Q346" s="76" t="e">
        <f>ROUND(VLOOKUP(V346,#REF!,7,0),2)</f>
        <v>#REF!</v>
      </c>
      <c r="R346" s="76"/>
      <c r="S346" s="94"/>
      <c r="T346" s="94"/>
      <c r="U346" s="94"/>
      <c r="V346" s="106" t="str">
        <f>数据源表!S294</f>
        <v>CSR14</v>
      </c>
      <c r="W346" s="76" t="str">
        <f>数据源表!M294</f>
        <v>*专项化学用品*高性能切削液</v>
      </c>
      <c r="X346" s="76" t="str">
        <f>数据源表!N294</f>
        <v>JH-EM13</v>
      </c>
      <c r="Y346" s="76">
        <f>数据源表!O294</f>
        <v>4</v>
      </c>
      <c r="Z346" s="76" t="str">
        <f>数据源表!P294</f>
        <v>桶</v>
      </c>
      <c r="AA346" s="76">
        <f>数据源表!Q294</f>
        <v>3100</v>
      </c>
      <c r="AB346" s="76">
        <f>数据源表!R294</f>
        <v>12400</v>
      </c>
      <c r="AC346" s="118">
        <f>数据源表!U294</f>
        <v>680</v>
      </c>
      <c r="AD346" s="118">
        <f>数据源表!T294</f>
        <v>170</v>
      </c>
      <c r="AE346" s="225" t="s">
        <v>6977</v>
      </c>
      <c r="AF346" s="73" t="str">
        <f>数据源表!V294</f>
        <v>XOUT18050460</v>
      </c>
      <c r="AG346" s="119">
        <f>数据源表!W294</f>
        <v>43245</v>
      </c>
      <c r="AH346" s="73">
        <f>数据源表!X294</f>
        <v>0</v>
      </c>
      <c r="AI346" s="122"/>
      <c r="AJ346" s="124">
        <f>数据源表!Y294</f>
        <v>0.15999947612926901</v>
      </c>
      <c r="AK346" s="53" t="e">
        <f>VLOOKUP(V346,#REF!,12,0)</f>
        <v>#REF!</v>
      </c>
    </row>
    <row r="347" spans="1:37" s="53" customFormat="1" ht="12" customHeight="1">
      <c r="A347" s="76" t="str">
        <f>数据源表!A295</f>
        <v>刘宽</v>
      </c>
      <c r="B347" s="75">
        <f>数据源表!B295</f>
        <v>43207</v>
      </c>
      <c r="C347" s="76" t="str">
        <f>数据源表!C295</f>
        <v>a0519</v>
      </c>
      <c r="D347" s="76" t="str">
        <f>数据源表!D295</f>
        <v>丹阳市荣诚电子有限公司</v>
      </c>
      <c r="E347" s="77">
        <f>数据源表!E295</f>
        <v>10400</v>
      </c>
      <c r="F347" s="76" t="str">
        <f>数据源表!F295</f>
        <v>15222632</v>
      </c>
      <c r="G347" s="78">
        <f>数据源表!G295</f>
        <v>43267</v>
      </c>
      <c r="H347" s="76">
        <f>数据源表!H295</f>
        <v>60</v>
      </c>
      <c r="I347" s="78">
        <v>43280</v>
      </c>
      <c r="J347" s="94">
        <f>数据源表!J295</f>
        <v>10400</v>
      </c>
      <c r="K347" s="94">
        <f t="shared" si="63"/>
        <v>8888.89</v>
      </c>
      <c r="L347" s="95">
        <f t="shared" si="64"/>
        <v>73</v>
      </c>
      <c r="M347" s="96"/>
      <c r="N347" s="96" t="e">
        <f>VLOOKUP(C347,#REF!,5,0)</f>
        <v>#REF!</v>
      </c>
      <c r="O347" s="76">
        <v>0.01</v>
      </c>
      <c r="P347" s="76">
        <f t="shared" si="65"/>
        <v>88.89</v>
      </c>
      <c r="Q347" s="76" t="e">
        <f>ROUND(VLOOKUP(V347,#REF!,7,0),2)</f>
        <v>#REF!</v>
      </c>
      <c r="R347" s="76"/>
      <c r="S347" s="94"/>
      <c r="T347" s="94"/>
      <c r="U347" s="94"/>
      <c r="V347" s="106" t="str">
        <f>数据源表!S295</f>
        <v>CSB06</v>
      </c>
      <c r="W347" s="76" t="str">
        <f>数据源表!M295</f>
        <v>*化学试剂助剂*半合成切削液</v>
      </c>
      <c r="X347" s="76" t="str">
        <f>数据源表!N295</f>
        <v>LP-3030</v>
      </c>
      <c r="Y347" s="76">
        <f>数据源表!O295</f>
        <v>4</v>
      </c>
      <c r="Z347" s="76" t="str">
        <f>数据源表!P295</f>
        <v>桶</v>
      </c>
      <c r="AA347" s="76">
        <f>数据源表!Q295</f>
        <v>2600</v>
      </c>
      <c r="AB347" s="76">
        <f>数据源表!R295</f>
        <v>10400</v>
      </c>
      <c r="AC347" s="118">
        <f>数据源表!U295</f>
        <v>680</v>
      </c>
      <c r="AD347" s="118">
        <f>数据源表!T295</f>
        <v>170</v>
      </c>
      <c r="AE347" s="225" t="s">
        <v>6977</v>
      </c>
      <c r="AF347" s="73" t="str">
        <f>数据源表!V295</f>
        <v>XOUT18040247</v>
      </c>
      <c r="AG347" s="119">
        <f>数据源表!W295</f>
        <v>43206</v>
      </c>
      <c r="AH347" s="73">
        <f>数据源表!X295</f>
        <v>0</v>
      </c>
      <c r="AI347" s="122"/>
      <c r="AJ347" s="124">
        <f>数据源表!Y295</f>
        <v>0.17</v>
      </c>
      <c r="AK347" s="53" t="e">
        <f>VLOOKUP(V347,#REF!,12,0)</f>
        <v>#REF!</v>
      </c>
    </row>
    <row r="348" spans="1:37" s="53" customFormat="1" ht="12" customHeight="1">
      <c r="A348" s="76" t="str">
        <f>数据源表!A296</f>
        <v>刘宽</v>
      </c>
      <c r="B348" s="75">
        <f>数据源表!B296</f>
        <v>43278</v>
      </c>
      <c r="C348" s="76" t="str">
        <f>数据源表!C296</f>
        <v>a0519</v>
      </c>
      <c r="D348" s="76" t="str">
        <f>数据源表!D296</f>
        <v>丹阳市荣诚电子有限公司</v>
      </c>
      <c r="E348" s="77">
        <f>数据源表!E296</f>
        <v>10400</v>
      </c>
      <c r="F348" s="76" t="str">
        <f>数据源表!F296</f>
        <v>16644130</v>
      </c>
      <c r="G348" s="78">
        <f>数据源表!G296</f>
        <v>43338</v>
      </c>
      <c r="H348" s="76">
        <f>数据源表!H296</f>
        <v>60</v>
      </c>
      <c r="I348" s="78">
        <v>43280</v>
      </c>
      <c r="J348" s="94">
        <f>数据源表!J296</f>
        <v>10400</v>
      </c>
      <c r="K348" s="94">
        <f t="shared" si="63"/>
        <v>8965.52</v>
      </c>
      <c r="L348" s="95">
        <f t="shared" si="64"/>
        <v>2</v>
      </c>
      <c r="M348" s="96"/>
      <c r="N348" s="96" t="e">
        <f>VLOOKUP(C348,#REF!,5,0)</f>
        <v>#REF!</v>
      </c>
      <c r="O348" s="76">
        <v>0.01</v>
      </c>
      <c r="P348" s="76">
        <f t="shared" si="65"/>
        <v>89.66</v>
      </c>
      <c r="Q348" s="76" t="e">
        <f>ROUND(VLOOKUP(V348,#REF!,7,0),2)</f>
        <v>#REF!</v>
      </c>
      <c r="R348" s="76"/>
      <c r="S348" s="94"/>
      <c r="T348" s="94"/>
      <c r="U348" s="94"/>
      <c r="V348" s="106" t="str">
        <f>数据源表!S296</f>
        <v>CSB06</v>
      </c>
      <c r="W348" s="76" t="str">
        <f>数据源表!M296</f>
        <v>*化学试剂助剂*半合成切削液</v>
      </c>
      <c r="X348" s="76" t="str">
        <f>数据源表!N296</f>
        <v>LP-3030</v>
      </c>
      <c r="Y348" s="76">
        <f>数据源表!O296</f>
        <v>4</v>
      </c>
      <c r="Z348" s="76" t="str">
        <f>数据源表!P296</f>
        <v>桶</v>
      </c>
      <c r="AA348" s="76">
        <f>数据源表!Q296</f>
        <v>2600</v>
      </c>
      <c r="AB348" s="76">
        <f>数据源表!R296</f>
        <v>10400</v>
      </c>
      <c r="AC348" s="118">
        <f>数据源表!U296</f>
        <v>680</v>
      </c>
      <c r="AD348" s="118">
        <f>数据源表!T296</f>
        <v>170</v>
      </c>
      <c r="AE348" s="225" t="s">
        <v>6977</v>
      </c>
      <c r="AF348" s="73" t="str">
        <f>数据源表!V296</f>
        <v>XOUT18060522</v>
      </c>
      <c r="AG348" s="119">
        <f>数据源表!W296</f>
        <v>43278</v>
      </c>
      <c r="AH348" s="73">
        <f>数据源表!X296</f>
        <v>0</v>
      </c>
      <c r="AI348" s="122"/>
      <c r="AJ348" s="124">
        <f>数据源表!Y296</f>
        <v>0.15999964307703299</v>
      </c>
      <c r="AK348" s="53" t="e">
        <f>VLOOKUP(V348,#REF!,12,0)</f>
        <v>#REF!</v>
      </c>
    </row>
    <row r="349" spans="1:37" s="53" customFormat="1" ht="12" customHeight="1">
      <c r="A349" s="76" t="str">
        <f>数据源表!A297</f>
        <v>刘宽</v>
      </c>
      <c r="B349" s="75">
        <f>数据源表!B297</f>
        <v>43129</v>
      </c>
      <c r="C349" s="76" t="str">
        <f>数据源表!C297</f>
        <v>a0578</v>
      </c>
      <c r="D349" s="76" t="str">
        <f>数据源表!D297</f>
        <v>无锡市富沃成机械厂</v>
      </c>
      <c r="E349" s="77">
        <f>数据源表!E297</f>
        <v>11250</v>
      </c>
      <c r="F349" s="76" t="str">
        <f>数据源表!F297</f>
        <v>28120623</v>
      </c>
      <c r="G349" s="78">
        <f>数据源表!G297</f>
        <v>43219</v>
      </c>
      <c r="H349" s="76">
        <f>数据源表!H297</f>
        <v>90</v>
      </c>
      <c r="I349" s="78">
        <v>43277</v>
      </c>
      <c r="J349" s="94">
        <f>数据源表!J297</f>
        <v>2800</v>
      </c>
      <c r="K349" s="94">
        <f t="shared" si="63"/>
        <v>2393.16</v>
      </c>
      <c r="L349" s="95">
        <f t="shared" si="64"/>
        <v>148</v>
      </c>
      <c r="M349" s="96"/>
      <c r="N349" s="96" t="e">
        <f>VLOOKUP(C349,#REF!,5,0)</f>
        <v>#REF!</v>
      </c>
      <c r="O349" s="76">
        <v>0.01</v>
      </c>
      <c r="P349" s="76">
        <f t="shared" si="65"/>
        <v>23.93</v>
      </c>
      <c r="Q349" s="76" t="e">
        <f>ROUND(VLOOKUP(V349,#REF!,7,0),2)</f>
        <v>#REF!</v>
      </c>
      <c r="R349" s="76"/>
      <c r="S349" s="94"/>
      <c r="T349" s="94"/>
      <c r="U349" s="94"/>
      <c r="V349" s="106" t="str">
        <f>数据源表!S297</f>
        <v>CYQ10</v>
      </c>
      <c r="W349" s="76" t="str">
        <f>数据源表!M297</f>
        <v>*石油制品*极压切削油</v>
      </c>
      <c r="X349" s="76" t="str">
        <f>数据源表!N297</f>
        <v>CH-201</v>
      </c>
      <c r="Y349" s="76">
        <f>数据源表!O297</f>
        <v>1.24444444444444</v>
      </c>
      <c r="Z349" s="76" t="str">
        <f>数据源表!P297</f>
        <v>桶</v>
      </c>
      <c r="AA349" s="76">
        <f>数据源表!Q297</f>
        <v>2250</v>
      </c>
      <c r="AB349" s="76">
        <f>数据源表!R297</f>
        <v>11250</v>
      </c>
      <c r="AC349" s="118">
        <f>数据源表!U297</f>
        <v>211.555555555556</v>
      </c>
      <c r="AD349" s="118">
        <f>数据源表!T297</f>
        <v>170</v>
      </c>
      <c r="AE349" s="66" t="str">
        <f t="shared" si="66"/>
        <v xml:space="preserve">     指导价</v>
      </c>
      <c r="AF349" s="73" t="str">
        <f>数据源表!V297</f>
        <v>XOUT18010515</v>
      </c>
      <c r="AG349" s="119">
        <f>数据源表!W297</f>
        <v>43130</v>
      </c>
      <c r="AH349" s="73" t="str">
        <f>数据源表!X297</f>
        <v>拆分付款</v>
      </c>
      <c r="AI349" s="122"/>
      <c r="AJ349" s="124">
        <f>数据源表!Y297</f>
        <v>0.17</v>
      </c>
      <c r="AK349" s="53" t="e">
        <f>VLOOKUP(V349,#REF!,12,0)</f>
        <v>#REF!</v>
      </c>
    </row>
    <row r="350" spans="1:37" s="53" customFormat="1" ht="12" customHeight="1">
      <c r="A350" s="76" t="str">
        <f>数据源表!A298</f>
        <v>刘宽</v>
      </c>
      <c r="B350" s="75">
        <f>数据源表!B298</f>
        <v>43224</v>
      </c>
      <c r="C350" s="76" t="str">
        <f>数据源表!C298</f>
        <v>a0578</v>
      </c>
      <c r="D350" s="76" t="str">
        <f>数据源表!D298</f>
        <v>无锡市富沃成机械厂</v>
      </c>
      <c r="E350" s="77">
        <f>数据源表!E298</f>
        <v>4500</v>
      </c>
      <c r="F350" s="76" t="str">
        <f>数据源表!F298</f>
        <v>27754358</v>
      </c>
      <c r="G350" s="78">
        <f>数据源表!G298</f>
        <v>43314</v>
      </c>
      <c r="H350" s="76">
        <f>数据源表!H298</f>
        <v>90</v>
      </c>
      <c r="I350" s="78">
        <v>43277</v>
      </c>
      <c r="J350" s="94">
        <f>数据源表!J298</f>
        <v>3350</v>
      </c>
      <c r="K350" s="94">
        <f t="shared" si="63"/>
        <v>2887.93</v>
      </c>
      <c r="L350" s="95">
        <f t="shared" si="64"/>
        <v>53</v>
      </c>
      <c r="M350" s="96"/>
      <c r="N350" s="96" t="e">
        <f>VLOOKUP(C350,#REF!,5,0)</f>
        <v>#REF!</v>
      </c>
      <c r="O350" s="200">
        <f t="shared" ref="O350:O360" si="68">IF(L350&lt;=60,0.05,IF(L350&lt;=120,0.04,IF(L350&lt;=150,0.02,IF(L350&lt;=180,0.01,0))))</f>
        <v>0.05</v>
      </c>
      <c r="P350" s="200">
        <f t="shared" si="65"/>
        <v>144.4</v>
      </c>
      <c r="Q350" s="76" t="e">
        <f>ROUND(VLOOKUP(V350,#REF!,7,0),2)</f>
        <v>#REF!</v>
      </c>
      <c r="R350" s="200"/>
      <c r="S350" s="203"/>
      <c r="T350" s="94"/>
      <c r="U350" s="94"/>
      <c r="V350" s="106" t="str">
        <f>数据源表!S298</f>
        <v>CYQ10</v>
      </c>
      <c r="W350" s="76" t="str">
        <f>数据源表!M298</f>
        <v>*化学试剂助剂*钢冷却剂</v>
      </c>
      <c r="X350" s="76" t="str">
        <f>数据源表!N298</f>
        <v>CH-201</v>
      </c>
      <c r="Y350" s="76">
        <f>数据源表!O298</f>
        <v>1.48888888888889</v>
      </c>
      <c r="Z350" s="76" t="str">
        <f>数据源表!P298</f>
        <v>桶</v>
      </c>
      <c r="AA350" s="76">
        <f>数据源表!Q298</f>
        <v>2250</v>
      </c>
      <c r="AB350" s="76">
        <f>数据源表!R298</f>
        <v>4500</v>
      </c>
      <c r="AC350" s="118">
        <f>数据源表!U298</f>
        <v>253.111111111111</v>
      </c>
      <c r="AD350" s="118">
        <f>数据源表!T298</f>
        <v>170</v>
      </c>
      <c r="AE350" s="66" t="str">
        <f t="shared" si="66"/>
        <v xml:space="preserve">     指导价</v>
      </c>
      <c r="AF350" s="73" t="str">
        <f>数据源表!V298</f>
        <v>XOUT18050038</v>
      </c>
      <c r="AG350" s="119">
        <f>数据源表!W298</f>
        <v>43224</v>
      </c>
      <c r="AH350" s="73" t="str">
        <f>数据源表!X298</f>
        <v>拆分付款</v>
      </c>
      <c r="AI350" s="122"/>
      <c r="AJ350" s="124">
        <f>数据源表!Y298</f>
        <v>0.16000010311112001</v>
      </c>
      <c r="AK350" s="53" t="e">
        <f>VLOOKUP(V350,#REF!,12,0)</f>
        <v>#REF!</v>
      </c>
    </row>
    <row r="351" spans="1:37" s="53" customFormat="1" ht="12" customHeight="1">
      <c r="A351" s="76" t="str">
        <f>数据源表!A299</f>
        <v>刘宽</v>
      </c>
      <c r="B351" s="75">
        <f>数据源表!B299</f>
        <v>43158</v>
      </c>
      <c r="C351" s="76" t="str">
        <f>数据源表!C299</f>
        <v>a0578</v>
      </c>
      <c r="D351" s="76" t="str">
        <f>数据源表!D299</f>
        <v>无锡市富沃成机械厂</v>
      </c>
      <c r="E351" s="77">
        <f>数据源表!E299</f>
        <v>4500</v>
      </c>
      <c r="F351" s="76" t="str">
        <f>数据源表!F299</f>
        <v>02839355</v>
      </c>
      <c r="G351" s="78">
        <f>数据源表!G299</f>
        <v>43248</v>
      </c>
      <c r="H351" s="76">
        <f>数据源表!H299</f>
        <v>90</v>
      </c>
      <c r="I351" s="78">
        <v>43277</v>
      </c>
      <c r="J351" s="94">
        <f>数据源表!J299</f>
        <v>4500</v>
      </c>
      <c r="K351" s="94">
        <f t="shared" si="63"/>
        <v>3846.15</v>
      </c>
      <c r="L351" s="95">
        <f t="shared" si="64"/>
        <v>119</v>
      </c>
      <c r="M351" s="96"/>
      <c r="N351" s="96" t="e">
        <f>VLOOKUP(C351,#REF!,5,0)</f>
        <v>#REF!</v>
      </c>
      <c r="O351" s="200">
        <f t="shared" si="68"/>
        <v>0.04</v>
      </c>
      <c r="P351" s="200">
        <f t="shared" si="65"/>
        <v>153.85</v>
      </c>
      <c r="Q351" s="76" t="e">
        <f>ROUND(VLOOKUP(V351,#REF!,7,0),2)</f>
        <v>#REF!</v>
      </c>
      <c r="R351" s="200"/>
      <c r="S351" s="203"/>
      <c r="T351" s="94"/>
      <c r="U351" s="94"/>
      <c r="V351" s="106" t="str">
        <f>数据源表!S299</f>
        <v>CYQ10</v>
      </c>
      <c r="W351" s="76" t="str">
        <f>数据源表!M299</f>
        <v>*润滑油*极压切削油</v>
      </c>
      <c r="X351" s="76" t="str">
        <f>数据源表!N299</f>
        <v>CH-201</v>
      </c>
      <c r="Y351" s="76">
        <f>数据源表!O299</f>
        <v>2</v>
      </c>
      <c r="Z351" s="76" t="str">
        <f>数据源表!P299</f>
        <v>桶</v>
      </c>
      <c r="AA351" s="76">
        <f>数据源表!Q299</f>
        <v>2250</v>
      </c>
      <c r="AB351" s="76">
        <f>数据源表!R299</f>
        <v>4500</v>
      </c>
      <c r="AC351" s="118">
        <f>数据源表!U299</f>
        <v>340</v>
      </c>
      <c r="AD351" s="118">
        <f>数据源表!T299</f>
        <v>170</v>
      </c>
      <c r="AE351" s="66" t="str">
        <f t="shared" si="66"/>
        <v xml:space="preserve">     指导价</v>
      </c>
      <c r="AF351" s="73" t="str">
        <f>数据源表!V299</f>
        <v>XOUT18020203</v>
      </c>
      <c r="AG351" s="119">
        <f>数据源表!W299</f>
        <v>43159</v>
      </c>
      <c r="AH351" s="73">
        <f>数据源表!X299</f>
        <v>0</v>
      </c>
      <c r="AI351" s="122"/>
      <c r="AJ351" s="124">
        <f>数据源表!Y299</f>
        <v>0.17</v>
      </c>
      <c r="AK351" s="53" t="e">
        <f>VLOOKUP(V351,#REF!,12,0)</f>
        <v>#REF!</v>
      </c>
    </row>
    <row r="352" spans="1:37" s="53" customFormat="1" ht="12" customHeight="1">
      <c r="A352" s="76" t="str">
        <f>数据源表!A300</f>
        <v>刘宽</v>
      </c>
      <c r="B352" s="75">
        <f>数据源表!B300</f>
        <v>43158</v>
      </c>
      <c r="C352" s="76" t="str">
        <f>数据源表!C300</f>
        <v>a0578</v>
      </c>
      <c r="D352" s="76" t="str">
        <f>数据源表!D300</f>
        <v>无锡市富沃成机械厂</v>
      </c>
      <c r="E352" s="77">
        <f>数据源表!E300</f>
        <v>2600</v>
      </c>
      <c r="F352" s="76" t="str">
        <f>数据源表!F300</f>
        <v>02839355</v>
      </c>
      <c r="G352" s="78">
        <f>数据源表!G300</f>
        <v>43248</v>
      </c>
      <c r="H352" s="76">
        <f>数据源表!H300</f>
        <v>90</v>
      </c>
      <c r="I352" s="78">
        <v>43277</v>
      </c>
      <c r="J352" s="94">
        <f>数据源表!J300</f>
        <v>2600</v>
      </c>
      <c r="K352" s="94">
        <f t="shared" si="63"/>
        <v>2222.2199999999998</v>
      </c>
      <c r="L352" s="95">
        <f t="shared" si="64"/>
        <v>119</v>
      </c>
      <c r="M352" s="96"/>
      <c r="N352" s="96" t="e">
        <f>VLOOKUP(C352,#REF!,5,0)</f>
        <v>#REF!</v>
      </c>
      <c r="O352" s="200">
        <f t="shared" si="68"/>
        <v>0.04</v>
      </c>
      <c r="P352" s="200">
        <f t="shared" si="65"/>
        <v>88.89</v>
      </c>
      <c r="Q352" s="76" t="e">
        <f>ROUND(VLOOKUP(V352,#REF!,7,0),2)</f>
        <v>#REF!</v>
      </c>
      <c r="R352" s="200"/>
      <c r="S352" s="203"/>
      <c r="T352" s="94"/>
      <c r="U352" s="94"/>
      <c r="V352" s="106" t="str">
        <f>数据源表!S300</f>
        <v>CYT11</v>
      </c>
      <c r="W352" s="76" t="str">
        <f>数据源表!M300</f>
        <v>*润滑油*机床导轨油</v>
      </c>
      <c r="X352" s="76" t="str">
        <f>数据源表!N300</f>
        <v>68#</v>
      </c>
      <c r="Y352" s="76">
        <f>数据源表!O300</f>
        <v>1</v>
      </c>
      <c r="Z352" s="76" t="str">
        <f>数据源表!P300</f>
        <v>桶</v>
      </c>
      <c r="AA352" s="76">
        <f>数据源表!Q300</f>
        <v>2600</v>
      </c>
      <c r="AB352" s="76">
        <f>数据源表!R300</f>
        <v>2600</v>
      </c>
      <c r="AC352" s="118">
        <f>数据源表!U300</f>
        <v>170</v>
      </c>
      <c r="AD352" s="118">
        <f>数据源表!T300</f>
        <v>170</v>
      </c>
      <c r="AE352" s="66" t="str">
        <f t="shared" si="66"/>
        <v xml:space="preserve">     指导价</v>
      </c>
      <c r="AF352" s="73" t="str">
        <f>数据源表!V300</f>
        <v>XOUT18020203</v>
      </c>
      <c r="AG352" s="119">
        <f>数据源表!W300</f>
        <v>43159</v>
      </c>
      <c r="AH352" s="73">
        <f>数据源表!X300</f>
        <v>0</v>
      </c>
      <c r="AI352" s="122"/>
      <c r="AJ352" s="124">
        <f>数据源表!Y300</f>
        <v>0.17</v>
      </c>
      <c r="AK352" s="53" t="e">
        <f>VLOOKUP(V352,#REF!,12,0)</f>
        <v>#REF!</v>
      </c>
    </row>
    <row r="353" spans="1:37" s="53" customFormat="1" ht="12" customHeight="1">
      <c r="A353" s="76" t="str">
        <f>数据源表!A301</f>
        <v>刘宽</v>
      </c>
      <c r="B353" s="75">
        <f>数据源表!B301</f>
        <v>43187</v>
      </c>
      <c r="C353" s="76" t="str">
        <f>数据源表!C301</f>
        <v>a0578</v>
      </c>
      <c r="D353" s="76" t="str">
        <f>数据源表!D301</f>
        <v>无锡市富沃成机械厂</v>
      </c>
      <c r="E353" s="77">
        <f>数据源表!E301</f>
        <v>6750</v>
      </c>
      <c r="F353" s="76" t="str">
        <f>数据源表!F301</f>
        <v>15222302</v>
      </c>
      <c r="G353" s="78">
        <f>数据源表!G301</f>
        <v>43277</v>
      </c>
      <c r="H353" s="76">
        <f>数据源表!H301</f>
        <v>90</v>
      </c>
      <c r="I353" s="78">
        <v>43277</v>
      </c>
      <c r="J353" s="94">
        <f>数据源表!J301</f>
        <v>6750</v>
      </c>
      <c r="K353" s="94">
        <f t="shared" si="63"/>
        <v>5769.23</v>
      </c>
      <c r="L353" s="95">
        <f t="shared" si="64"/>
        <v>90</v>
      </c>
      <c r="M353" s="96"/>
      <c r="N353" s="96" t="e">
        <f>VLOOKUP(C353,#REF!,5,0)</f>
        <v>#REF!</v>
      </c>
      <c r="O353" s="200">
        <f t="shared" si="68"/>
        <v>0.04</v>
      </c>
      <c r="P353" s="200">
        <f t="shared" si="65"/>
        <v>230.77</v>
      </c>
      <c r="Q353" s="76" t="e">
        <f>ROUND(VLOOKUP(V353,#REF!,7,0),2)</f>
        <v>#REF!</v>
      </c>
      <c r="R353" s="200"/>
      <c r="S353" s="203"/>
      <c r="T353" s="94"/>
      <c r="U353" s="94"/>
      <c r="V353" s="106" t="str">
        <f>数据源表!S301</f>
        <v>CYQ10</v>
      </c>
      <c r="W353" s="76" t="str">
        <f>数据源表!M301</f>
        <v>*专项化学用品*极压切削油</v>
      </c>
      <c r="X353" s="76" t="str">
        <f>数据源表!N301</f>
        <v>CH-201</v>
      </c>
      <c r="Y353" s="76">
        <f>数据源表!O301</f>
        <v>3</v>
      </c>
      <c r="Z353" s="76" t="str">
        <f>数据源表!P301</f>
        <v>桶</v>
      </c>
      <c r="AA353" s="76">
        <f>数据源表!Q301</f>
        <v>2250</v>
      </c>
      <c r="AB353" s="76">
        <f>数据源表!R301</f>
        <v>6750</v>
      </c>
      <c r="AC353" s="118">
        <f>数据源表!U301</f>
        <v>510</v>
      </c>
      <c r="AD353" s="118">
        <f>数据源表!T301</f>
        <v>170</v>
      </c>
      <c r="AE353" s="66" t="str">
        <f t="shared" si="66"/>
        <v xml:space="preserve">     指导价</v>
      </c>
      <c r="AF353" s="73" t="str">
        <f>数据源表!V301</f>
        <v>XOUT18030469</v>
      </c>
      <c r="AG353" s="119">
        <f>数据源表!W301</f>
        <v>43188</v>
      </c>
      <c r="AH353" s="73">
        <f>数据源表!X301</f>
        <v>0</v>
      </c>
      <c r="AI353" s="122"/>
      <c r="AJ353" s="124">
        <f>数据源表!Y301</f>
        <v>0.17</v>
      </c>
      <c r="AK353" s="53" t="e">
        <f>VLOOKUP(V353,#REF!,12,0)</f>
        <v>#REF!</v>
      </c>
    </row>
    <row r="354" spans="1:37" s="53" customFormat="1" ht="12" customHeight="1">
      <c r="A354" s="76" t="str">
        <f>数据源表!A302</f>
        <v>刘宽</v>
      </c>
      <c r="B354" s="75">
        <f>数据源表!B302</f>
        <v>43127</v>
      </c>
      <c r="C354" s="76" t="str">
        <f>数据源表!C302</f>
        <v>a0678</v>
      </c>
      <c r="D354" s="76" t="str">
        <f>数据源表!D302</f>
        <v>无锡乾源机械有限公司</v>
      </c>
      <c r="E354" s="77">
        <f>数据源表!E302</f>
        <v>3000</v>
      </c>
      <c r="F354" s="76" t="str">
        <f>数据源表!F302</f>
        <v>28120613</v>
      </c>
      <c r="G354" s="78">
        <f>数据源表!G302</f>
        <v>43217</v>
      </c>
      <c r="H354" s="76">
        <f>数据源表!H302</f>
        <v>90</v>
      </c>
      <c r="I354" s="78">
        <v>43277</v>
      </c>
      <c r="J354" s="94">
        <f>数据源表!J302</f>
        <v>3000</v>
      </c>
      <c r="K354" s="94">
        <f t="shared" si="63"/>
        <v>2564.1</v>
      </c>
      <c r="L354" s="95">
        <f t="shared" si="64"/>
        <v>150</v>
      </c>
      <c r="M354" s="96"/>
      <c r="N354" s="96" t="e">
        <f>VLOOKUP(C354,#REF!,5,0)</f>
        <v>#REF!</v>
      </c>
      <c r="O354" s="200">
        <f t="shared" si="68"/>
        <v>0.02</v>
      </c>
      <c r="P354" s="200">
        <f t="shared" si="65"/>
        <v>51.28</v>
      </c>
      <c r="Q354" s="76" t="e">
        <f>ROUND(VLOOKUP(V354,#REF!,7,0),2)</f>
        <v>#REF!</v>
      </c>
      <c r="R354" s="200"/>
      <c r="S354" s="203"/>
      <c r="T354" s="94"/>
      <c r="U354" s="94"/>
      <c r="V354" s="106" t="str">
        <f>数据源表!S302</f>
        <v>CYQ19</v>
      </c>
      <c r="W354" s="76" t="str">
        <f>数据源表!M302</f>
        <v>*石油制品*不锈钢切削油</v>
      </c>
      <c r="X354" s="76" t="str">
        <f>数据源表!N302</f>
        <v>DH-30A</v>
      </c>
      <c r="Y354" s="76">
        <f>数据源表!O302</f>
        <v>1</v>
      </c>
      <c r="Z354" s="76" t="str">
        <f>数据源表!P302</f>
        <v>桶</v>
      </c>
      <c r="AA354" s="76">
        <f>数据源表!Q302</f>
        <v>3000</v>
      </c>
      <c r="AB354" s="76">
        <f>数据源表!R302</f>
        <v>3000</v>
      </c>
      <c r="AC354" s="118">
        <f>数据源表!U302</f>
        <v>170</v>
      </c>
      <c r="AD354" s="118">
        <f>数据源表!T302</f>
        <v>170</v>
      </c>
      <c r="AE354" s="66" t="str">
        <f t="shared" si="66"/>
        <v xml:space="preserve">     指导价</v>
      </c>
      <c r="AF354" s="73" t="str">
        <f>数据源表!V302</f>
        <v>XOUT18010266</v>
      </c>
      <c r="AG354" s="119">
        <f>数据源表!W302</f>
        <v>43116</v>
      </c>
      <c r="AH354" s="73">
        <f>数据源表!X302</f>
        <v>0</v>
      </c>
      <c r="AI354" s="122"/>
      <c r="AJ354" s="124">
        <f>数据源表!Y302</f>
        <v>0.17</v>
      </c>
      <c r="AK354" s="53" t="e">
        <f>VLOOKUP(V354,#REF!,12,0)</f>
        <v>#REF!</v>
      </c>
    </row>
    <row r="355" spans="1:37" s="53" customFormat="1" ht="12" customHeight="1">
      <c r="A355" s="76" t="str">
        <f>数据源表!A303</f>
        <v>刘宽</v>
      </c>
      <c r="B355" s="75">
        <f>数据源表!B303</f>
        <v>43127</v>
      </c>
      <c r="C355" s="76" t="str">
        <f>数据源表!C303</f>
        <v>a0678</v>
      </c>
      <c r="D355" s="76" t="str">
        <f>数据源表!D303</f>
        <v>无锡乾源机械有限公司</v>
      </c>
      <c r="E355" s="77">
        <f>数据源表!E303</f>
        <v>3500</v>
      </c>
      <c r="F355" s="76" t="str">
        <f>数据源表!F303</f>
        <v>28120613</v>
      </c>
      <c r="G355" s="78">
        <f>数据源表!G303</f>
        <v>43217</v>
      </c>
      <c r="H355" s="76">
        <f>数据源表!H303</f>
        <v>90</v>
      </c>
      <c r="I355" s="78">
        <v>43277</v>
      </c>
      <c r="J355" s="94">
        <f>数据源表!J303</f>
        <v>3500</v>
      </c>
      <c r="K355" s="94">
        <f t="shared" si="63"/>
        <v>2991.45</v>
      </c>
      <c r="L355" s="95">
        <f t="shared" si="64"/>
        <v>150</v>
      </c>
      <c r="M355" s="96"/>
      <c r="N355" s="96" t="e">
        <f>VLOOKUP(C355,#REF!,5,0)</f>
        <v>#REF!</v>
      </c>
      <c r="O355" s="200">
        <f t="shared" si="68"/>
        <v>0.02</v>
      </c>
      <c r="P355" s="200">
        <f t="shared" si="65"/>
        <v>59.83</v>
      </c>
      <c r="Q355" s="76" t="e">
        <f>ROUND(VLOOKUP(V355,#REF!,7,0),2)</f>
        <v>#REF!</v>
      </c>
      <c r="R355" s="200"/>
      <c r="S355" s="203"/>
      <c r="T355" s="94"/>
      <c r="U355" s="94"/>
      <c r="V355" s="106" t="str">
        <f>数据源表!S303</f>
        <v>CSB02</v>
      </c>
      <c r="W355" s="76" t="str">
        <f>数据源表!M303</f>
        <v>*石油制品*半合成极压切削液</v>
      </c>
      <c r="X355" s="76" t="str">
        <f>数据源表!N303</f>
        <v>EP-3020</v>
      </c>
      <c r="Y355" s="76">
        <f>数据源表!O303</f>
        <v>1</v>
      </c>
      <c r="Z355" s="76" t="str">
        <f>数据源表!P303</f>
        <v>桶</v>
      </c>
      <c r="AA355" s="76">
        <f>数据源表!Q303</f>
        <v>3500</v>
      </c>
      <c r="AB355" s="76">
        <f>数据源表!R303</f>
        <v>3500</v>
      </c>
      <c r="AC355" s="118">
        <f>数据源表!U303</f>
        <v>170</v>
      </c>
      <c r="AD355" s="118">
        <f>数据源表!T303</f>
        <v>170</v>
      </c>
      <c r="AE355" s="66" t="str">
        <f t="shared" si="66"/>
        <v xml:space="preserve">     指导价</v>
      </c>
      <c r="AF355" s="73" t="str">
        <f>数据源表!V303</f>
        <v>XOUT18010266</v>
      </c>
      <c r="AG355" s="119">
        <f>数据源表!W303</f>
        <v>43116</v>
      </c>
      <c r="AH355" s="73">
        <f>数据源表!X303</f>
        <v>0</v>
      </c>
      <c r="AI355" s="122"/>
      <c r="AJ355" s="124">
        <f>数据源表!Y303</f>
        <v>0.17</v>
      </c>
      <c r="AK355" s="53" t="e">
        <f>VLOOKUP(V355,#REF!,12,0)</f>
        <v>#REF!</v>
      </c>
    </row>
    <row r="356" spans="1:37" s="53" customFormat="1" ht="12" customHeight="1">
      <c r="A356" s="76" t="str">
        <f>数据源表!A304</f>
        <v>刘宽</v>
      </c>
      <c r="B356" s="75">
        <f>数据源表!B304</f>
        <v>43292</v>
      </c>
      <c r="C356" s="76" t="str">
        <f>数据源表!C304</f>
        <v>a0738</v>
      </c>
      <c r="D356" s="76" t="str">
        <f>数据源表!D304</f>
        <v>常州市晨旭机械有限公司</v>
      </c>
      <c r="E356" s="77">
        <f>数据源表!E304</f>
        <v>3200</v>
      </c>
      <c r="F356" s="76" t="str">
        <f>数据源表!F304</f>
        <v>18107022</v>
      </c>
      <c r="G356" s="78">
        <f>数据源表!G304</f>
        <v>43322</v>
      </c>
      <c r="H356" s="76">
        <f>数据源表!H304</f>
        <v>30</v>
      </c>
      <c r="I356" s="78">
        <v>43277</v>
      </c>
      <c r="J356" s="94">
        <f>数据源表!J304</f>
        <v>3200</v>
      </c>
      <c r="K356" s="94">
        <f t="shared" si="63"/>
        <v>2758.62</v>
      </c>
      <c r="L356" s="95">
        <f t="shared" si="64"/>
        <v>-15</v>
      </c>
      <c r="M356" s="96"/>
      <c r="N356" s="96" t="e">
        <f>VLOOKUP(C356,#REF!,5,0)</f>
        <v>#REF!</v>
      </c>
      <c r="O356" s="200">
        <f t="shared" si="68"/>
        <v>0.05</v>
      </c>
      <c r="P356" s="200">
        <f t="shared" si="65"/>
        <v>137.93</v>
      </c>
      <c r="Q356" s="76" t="e">
        <f>ROUND(VLOOKUP(V356,#REF!,7,0),2)</f>
        <v>#REF!</v>
      </c>
      <c r="R356" s="200"/>
      <c r="S356" s="203"/>
      <c r="T356" s="94"/>
      <c r="U356" s="94"/>
      <c r="V356" s="106" t="str">
        <f>数据源表!S304</f>
        <v>CSR14</v>
      </c>
      <c r="W356" s="76" t="str">
        <f>数据源表!M304</f>
        <v>*专项化学用品*高性能切削液</v>
      </c>
      <c r="X356" s="76" t="str">
        <f>数据源表!N304</f>
        <v>JH-EM13</v>
      </c>
      <c r="Y356" s="76">
        <f>数据源表!O304</f>
        <v>1</v>
      </c>
      <c r="Z356" s="76" t="str">
        <f>数据源表!P304</f>
        <v>桶</v>
      </c>
      <c r="AA356" s="76">
        <f>数据源表!Q304</f>
        <v>3200</v>
      </c>
      <c r="AB356" s="76">
        <f>数据源表!R304</f>
        <v>3200</v>
      </c>
      <c r="AC356" s="118">
        <f>数据源表!U304</f>
        <v>170</v>
      </c>
      <c r="AD356" s="118">
        <f>数据源表!T304</f>
        <v>170</v>
      </c>
      <c r="AE356" s="66" t="str">
        <f t="shared" si="66"/>
        <v xml:space="preserve">     指导价</v>
      </c>
      <c r="AF356" s="73" t="str">
        <f>数据源表!V304</f>
        <v>XOUT18070240</v>
      </c>
      <c r="AG356" s="119">
        <f>数据源表!W304</f>
        <v>43293</v>
      </c>
      <c r="AH356" s="73">
        <f>数据源表!X304</f>
        <v>0</v>
      </c>
      <c r="AI356" s="122"/>
      <c r="AJ356" s="124">
        <f>数据源表!Y304</f>
        <v>0.16000029000007299</v>
      </c>
      <c r="AK356" s="53" t="e">
        <f>VLOOKUP(V356,#REF!,12,0)</f>
        <v>#REF!</v>
      </c>
    </row>
    <row r="357" spans="1:37" s="53" customFormat="1" ht="12" customHeight="1">
      <c r="A357" s="76" t="str">
        <f>数据源表!A305</f>
        <v>刘宽</v>
      </c>
      <c r="B357" s="75">
        <f>数据源表!B305</f>
        <v>43292</v>
      </c>
      <c r="C357" s="76" t="str">
        <f>数据源表!C305</f>
        <v>a0738</v>
      </c>
      <c r="D357" s="76" t="str">
        <f>数据源表!D305</f>
        <v>常州市晨旭机械有限公司</v>
      </c>
      <c r="E357" s="77">
        <f>数据源表!E305</f>
        <v>2600</v>
      </c>
      <c r="F357" s="76" t="str">
        <f>数据源表!F305</f>
        <v>18107023</v>
      </c>
      <c r="G357" s="78">
        <f>数据源表!G305</f>
        <v>43322</v>
      </c>
      <c r="H357" s="76">
        <f>数据源表!H305</f>
        <v>30</v>
      </c>
      <c r="I357" s="78">
        <v>43277</v>
      </c>
      <c r="J357" s="94">
        <f>数据源表!J305</f>
        <v>2600</v>
      </c>
      <c r="K357" s="94">
        <f t="shared" si="63"/>
        <v>2241.38</v>
      </c>
      <c r="L357" s="95">
        <f t="shared" si="64"/>
        <v>-15</v>
      </c>
      <c r="M357" s="96"/>
      <c r="N357" s="96" t="e">
        <f>VLOOKUP(C357,#REF!,5,0)</f>
        <v>#REF!</v>
      </c>
      <c r="O357" s="200">
        <f t="shared" si="68"/>
        <v>0.05</v>
      </c>
      <c r="P357" s="200">
        <f t="shared" si="65"/>
        <v>112.07</v>
      </c>
      <c r="Q357" s="76" t="e">
        <f>ROUND(VLOOKUP(V357,#REF!,7,0),2)</f>
        <v>#REF!</v>
      </c>
      <c r="R357" s="200"/>
      <c r="S357" s="203"/>
      <c r="T357" s="94"/>
      <c r="U357" s="94"/>
      <c r="V357" s="106" t="str">
        <f>数据源表!S305</f>
        <v>CYT11</v>
      </c>
      <c r="W357" s="76" t="str">
        <f>数据源表!M305</f>
        <v>*润滑油*机床导轨油</v>
      </c>
      <c r="X357" s="76" t="str">
        <f>数据源表!N305</f>
        <v>68#</v>
      </c>
      <c r="Y357" s="76">
        <f>数据源表!O305</f>
        <v>0.17</v>
      </c>
      <c r="Z357" s="76" t="str">
        <f>数据源表!P305</f>
        <v>吨</v>
      </c>
      <c r="AA357" s="76">
        <f>数据源表!Q305</f>
        <v>15294.1176470588</v>
      </c>
      <c r="AB357" s="76">
        <f>数据源表!R305</f>
        <v>2600</v>
      </c>
      <c r="AC357" s="118">
        <f>数据源表!U305</f>
        <v>170</v>
      </c>
      <c r="AD357" s="118">
        <f>数据源表!T305</f>
        <v>170</v>
      </c>
      <c r="AE357" s="66" t="str">
        <f t="shared" si="66"/>
        <v xml:space="preserve">     指导价</v>
      </c>
      <c r="AF357" s="73" t="str">
        <f>数据源表!V305</f>
        <v>XOUT18070240</v>
      </c>
      <c r="AG357" s="119">
        <f>数据源表!W305</f>
        <v>43293</v>
      </c>
      <c r="AH357" s="73">
        <f>数据源表!X305</f>
        <v>0</v>
      </c>
      <c r="AI357" s="122"/>
      <c r="AJ357" s="124">
        <f>数据源表!Y305</f>
        <v>0.15999964307703299</v>
      </c>
      <c r="AK357" s="53" t="e">
        <f>VLOOKUP(V357,#REF!,12,0)</f>
        <v>#REF!</v>
      </c>
    </row>
    <row r="358" spans="1:37" s="53" customFormat="1" ht="12" customHeight="1">
      <c r="A358" s="76" t="str">
        <f>数据源表!A306</f>
        <v>刘宽</v>
      </c>
      <c r="B358" s="75">
        <f>数据源表!B306</f>
        <v>43223</v>
      </c>
      <c r="C358" s="76" t="str">
        <f>数据源表!C306</f>
        <v>a0908</v>
      </c>
      <c r="D358" s="76" t="str">
        <f>数据源表!D306</f>
        <v>无锡鼎匠机械有限公司</v>
      </c>
      <c r="E358" s="77">
        <f>数据源表!E306</f>
        <v>2700</v>
      </c>
      <c r="F358" s="76" t="str">
        <f>数据源表!F306</f>
        <v>27754339</v>
      </c>
      <c r="G358" s="78">
        <f>数据源表!G306</f>
        <v>43283</v>
      </c>
      <c r="H358" s="76">
        <f>数据源表!H306</f>
        <v>60</v>
      </c>
      <c r="I358" s="78">
        <v>43277</v>
      </c>
      <c r="J358" s="94">
        <f>数据源表!J306</f>
        <v>2700</v>
      </c>
      <c r="K358" s="94">
        <f t="shared" si="63"/>
        <v>2327.59</v>
      </c>
      <c r="L358" s="95">
        <f t="shared" si="64"/>
        <v>54</v>
      </c>
      <c r="M358" s="96"/>
      <c r="N358" s="96" t="e">
        <f>VLOOKUP(C358,#REF!,5,0)</f>
        <v>#REF!</v>
      </c>
      <c r="O358" s="76">
        <f t="shared" si="68"/>
        <v>0.05</v>
      </c>
      <c r="P358" s="76">
        <f t="shared" si="65"/>
        <v>116.38</v>
      </c>
      <c r="Q358" s="76" t="e">
        <f>ROUND(VLOOKUP(V358,#REF!,7,0),2)</f>
        <v>#REF!</v>
      </c>
      <c r="R358" s="76"/>
      <c r="S358" s="94"/>
      <c r="T358" s="94"/>
      <c r="U358" s="94"/>
      <c r="V358" s="106" t="str">
        <f>数据源表!S306</f>
        <v>CSB06</v>
      </c>
      <c r="W358" s="76" t="str">
        <f>数据源表!M306</f>
        <v>*化学试剂助剂*半合成切削液</v>
      </c>
      <c r="X358" s="76" t="str">
        <f>数据源表!N306</f>
        <v>LP-3030</v>
      </c>
      <c r="Y358" s="76">
        <f>数据源表!O306</f>
        <v>1</v>
      </c>
      <c r="Z358" s="76" t="str">
        <f>数据源表!P306</f>
        <v>桶</v>
      </c>
      <c r="AA358" s="76">
        <f>数据源表!Q306</f>
        <v>2700</v>
      </c>
      <c r="AB358" s="76">
        <f>数据源表!R306</f>
        <v>2700</v>
      </c>
      <c r="AC358" s="118">
        <f>数据源表!U306</f>
        <v>170</v>
      </c>
      <c r="AD358" s="118">
        <f>数据源表!T306</f>
        <v>170</v>
      </c>
      <c r="AE358" s="66" t="str">
        <f t="shared" si="66"/>
        <v xml:space="preserve">     指导价</v>
      </c>
      <c r="AF358" s="73" t="str">
        <f>数据源表!V306</f>
        <v>XOUT18050005</v>
      </c>
      <c r="AG358" s="119">
        <f>数据源表!W306</f>
        <v>43223</v>
      </c>
      <c r="AH358" s="73">
        <f>数据源表!X306</f>
        <v>0</v>
      </c>
      <c r="AI358" s="122"/>
      <c r="AJ358" s="124">
        <f>数据源表!Y306</f>
        <v>0.15999810963270999</v>
      </c>
      <c r="AK358" s="53" t="e">
        <f>VLOOKUP(V358,#REF!,12,0)</f>
        <v>#REF!</v>
      </c>
    </row>
    <row r="359" spans="1:37" s="53" customFormat="1" ht="12" customHeight="1">
      <c r="A359" s="76" t="str">
        <f>数据源表!A307</f>
        <v>刘宽</v>
      </c>
      <c r="B359" s="75">
        <f>数据源表!B307</f>
        <v>43215</v>
      </c>
      <c r="C359" s="76" t="str">
        <f>数据源表!C307</f>
        <v>a1121</v>
      </c>
      <c r="D359" s="76" t="str">
        <f>数据源表!D307</f>
        <v>无锡吉冈精密科技股份有限公司</v>
      </c>
      <c r="E359" s="77">
        <f>数据源表!E307</f>
        <v>13600</v>
      </c>
      <c r="F359" s="76" t="str">
        <f>数据源表!F307</f>
        <v>27754239</v>
      </c>
      <c r="G359" s="78">
        <f>数据源表!G307</f>
        <v>43275</v>
      </c>
      <c r="H359" s="76">
        <f>数据源表!H307</f>
        <v>60</v>
      </c>
      <c r="I359" s="78">
        <v>43277</v>
      </c>
      <c r="J359" s="94">
        <f>数据源表!J307</f>
        <v>13600</v>
      </c>
      <c r="K359" s="94">
        <f t="shared" si="63"/>
        <v>11623.93</v>
      </c>
      <c r="L359" s="95">
        <f t="shared" si="64"/>
        <v>62</v>
      </c>
      <c r="M359" s="96"/>
      <c r="N359" s="96" t="e">
        <f>VLOOKUP(C359,#REF!,5,0)</f>
        <v>#REF!</v>
      </c>
      <c r="O359" s="76">
        <f t="shared" si="68"/>
        <v>0.04</v>
      </c>
      <c r="P359" s="76">
        <f t="shared" si="65"/>
        <v>464.96</v>
      </c>
      <c r="Q359" s="76" t="e">
        <f>ROUND(VLOOKUP(V359,#REF!,7,0),2)</f>
        <v>#REF!</v>
      </c>
      <c r="R359" s="76"/>
      <c r="S359" s="94"/>
      <c r="T359" s="94"/>
      <c r="U359" s="94"/>
      <c r="V359" s="106" t="str">
        <f>数据源表!S307</f>
        <v>CSR24</v>
      </c>
      <c r="W359" s="76" t="str">
        <f>数据源表!M307</f>
        <v>*专项化学用品*铝合金加工液</v>
      </c>
      <c r="X359" s="76" t="str">
        <f>数据源表!N307</f>
        <v>ZM-3080</v>
      </c>
      <c r="Y359" s="76">
        <f>数据源表!O307</f>
        <v>4</v>
      </c>
      <c r="Z359" s="76" t="str">
        <f>数据源表!P307</f>
        <v>桶</v>
      </c>
      <c r="AA359" s="76">
        <f>数据源表!Q307</f>
        <v>3400</v>
      </c>
      <c r="AB359" s="76">
        <f>数据源表!R307</f>
        <v>13600</v>
      </c>
      <c r="AC359" s="118">
        <f>数据源表!U307</f>
        <v>680</v>
      </c>
      <c r="AD359" s="118">
        <f>数据源表!T307</f>
        <v>170</v>
      </c>
      <c r="AE359" s="66" t="str">
        <f t="shared" si="66"/>
        <v xml:space="preserve">     指导价</v>
      </c>
      <c r="AF359" s="73" t="str">
        <f>数据源表!V307</f>
        <v>XOUT18040440</v>
      </c>
      <c r="AG359" s="119">
        <f>数据源表!W307</f>
        <v>43216</v>
      </c>
      <c r="AH359" s="73">
        <f>数据源表!X307</f>
        <v>0</v>
      </c>
      <c r="AI359" s="122"/>
      <c r="AJ359" s="124">
        <f>数据源表!Y307</f>
        <v>0.17</v>
      </c>
      <c r="AK359" s="53" t="e">
        <f>VLOOKUP(V359,#REF!,12,0)</f>
        <v>#REF!</v>
      </c>
    </row>
    <row r="360" spans="1:37" s="53" customFormat="1" ht="12" customHeight="1">
      <c r="A360" s="76" t="str">
        <f>数据源表!A308</f>
        <v>刘宽</v>
      </c>
      <c r="B360" s="75">
        <f>数据源表!B308</f>
        <v>43285</v>
      </c>
      <c r="C360" s="76" t="str">
        <f>数据源表!C308</f>
        <v>a1131</v>
      </c>
      <c r="D360" s="76" t="str">
        <f>数据源表!D308</f>
        <v>丹阳百川精密部件有限公司</v>
      </c>
      <c r="E360" s="77">
        <f>数据源表!E308</f>
        <v>10000</v>
      </c>
      <c r="F360" s="76" t="str">
        <f>数据源表!F308</f>
        <v>16644245</v>
      </c>
      <c r="G360" s="78">
        <f>数据源表!G308</f>
        <v>43285</v>
      </c>
      <c r="H360" s="76" t="str">
        <f>数据源表!H308</f>
        <v>货到付款</v>
      </c>
      <c r="I360" s="78">
        <v>43277</v>
      </c>
      <c r="J360" s="94">
        <f>数据源表!J308</f>
        <v>10000</v>
      </c>
      <c r="K360" s="94">
        <f t="shared" si="63"/>
        <v>8620.69</v>
      </c>
      <c r="L360" s="95">
        <f t="shared" si="64"/>
        <v>-8</v>
      </c>
      <c r="M360" s="96"/>
      <c r="N360" s="96" t="e">
        <f>VLOOKUP(C360,#REF!,5,0)</f>
        <v>#REF!</v>
      </c>
      <c r="O360" s="76">
        <f t="shared" si="68"/>
        <v>0.05</v>
      </c>
      <c r="P360" s="76">
        <f t="shared" si="65"/>
        <v>431.03</v>
      </c>
      <c r="Q360" s="76" t="e">
        <f>ROUND(VLOOKUP(V360,#REF!,7,0),2)</f>
        <v>#REF!</v>
      </c>
      <c r="R360" s="76"/>
      <c r="S360" s="94"/>
      <c r="T360" s="94"/>
      <c r="U360" s="94"/>
      <c r="V360" s="106" t="str">
        <f>数据源表!S308</f>
        <v>CYT11</v>
      </c>
      <c r="W360" s="76" t="str">
        <f>数据源表!M308</f>
        <v>*润滑油*机床导轨油</v>
      </c>
      <c r="X360" s="76" t="str">
        <f>数据源表!N308</f>
        <v>68#</v>
      </c>
      <c r="Y360" s="76">
        <f>数据源表!O308</f>
        <v>0.68</v>
      </c>
      <c r="Z360" s="76" t="str">
        <f>数据源表!P308</f>
        <v>吨</v>
      </c>
      <c r="AA360" s="76">
        <f>数据源表!Q308</f>
        <v>14705.8823529412</v>
      </c>
      <c r="AB360" s="76">
        <f>数据源表!R308</f>
        <v>10000</v>
      </c>
      <c r="AC360" s="118">
        <f>数据源表!U308</f>
        <v>680</v>
      </c>
      <c r="AD360" s="118">
        <f>数据源表!T308</f>
        <v>170</v>
      </c>
      <c r="AE360" s="66" t="str">
        <f t="shared" si="66"/>
        <v xml:space="preserve">     指导价</v>
      </c>
      <c r="AF360" s="73" t="str">
        <f>数据源表!V308</f>
        <v>XOUT18070057</v>
      </c>
      <c r="AG360" s="119">
        <f>数据源表!W308</f>
        <v>43284</v>
      </c>
      <c r="AH360" s="73">
        <f>数据源表!X308</f>
        <v>0</v>
      </c>
      <c r="AI360" s="122"/>
      <c r="AJ360" s="124">
        <f>数据源表!Y308</f>
        <v>0.15999995360000199</v>
      </c>
      <c r="AK360" s="53" t="e">
        <f>VLOOKUP(V360,#REF!,12,0)</f>
        <v>#REF!</v>
      </c>
    </row>
    <row r="361" spans="1:37" s="53" customFormat="1" ht="12" customHeight="1">
      <c r="A361" s="76" t="str">
        <f>数据源表!A309</f>
        <v>刘宽</v>
      </c>
      <c r="B361" s="75">
        <f>数据源表!B309</f>
        <v>43115</v>
      </c>
      <c r="C361" s="76" t="str">
        <f>数据源表!C309</f>
        <v>a1285</v>
      </c>
      <c r="D361" s="76" t="str">
        <f>数据源表!D309</f>
        <v>丹阳市双瀚电子有限公司</v>
      </c>
      <c r="E361" s="77">
        <f>数据源表!E309</f>
        <v>2600</v>
      </c>
      <c r="F361" s="76" t="str">
        <f>数据源表!F309</f>
        <v>28120317</v>
      </c>
      <c r="G361" s="78">
        <f>数据源表!G309</f>
        <v>43205</v>
      </c>
      <c r="H361" s="76">
        <f>数据源表!H309</f>
        <v>90</v>
      </c>
      <c r="I361" s="78">
        <v>43277</v>
      </c>
      <c r="J361" s="94">
        <f>数据源表!J309</f>
        <v>2600</v>
      </c>
      <c r="K361" s="94">
        <f t="shared" si="63"/>
        <v>2222.2199999999998</v>
      </c>
      <c r="L361" s="95">
        <f t="shared" si="64"/>
        <v>162</v>
      </c>
      <c r="M361" s="96"/>
      <c r="N361" s="96" t="e">
        <f>VLOOKUP(C361,#REF!,5,0)</f>
        <v>#REF!</v>
      </c>
      <c r="O361" s="76">
        <v>0.01</v>
      </c>
      <c r="P361" s="76">
        <f t="shared" si="65"/>
        <v>22.22</v>
      </c>
      <c r="Q361" s="76" t="e">
        <f>ROUND(VLOOKUP(V361,#REF!,7,0),2)</f>
        <v>#REF!</v>
      </c>
      <c r="R361" s="76"/>
      <c r="S361" s="94"/>
      <c r="T361" s="94"/>
      <c r="U361" s="94"/>
      <c r="V361" s="106" t="str">
        <f>数据源表!S309</f>
        <v>CYT11</v>
      </c>
      <c r="W361" s="76" t="str">
        <f>数据源表!M309</f>
        <v>*石油制品*机床导轨油</v>
      </c>
      <c r="X361" s="76" t="str">
        <f>数据源表!N309</f>
        <v>68#</v>
      </c>
      <c r="Y361" s="76">
        <f>数据源表!O309</f>
        <v>1</v>
      </c>
      <c r="Z361" s="76" t="str">
        <f>数据源表!P309</f>
        <v>桶</v>
      </c>
      <c r="AA361" s="76">
        <f>数据源表!Q309</f>
        <v>2600</v>
      </c>
      <c r="AB361" s="76">
        <f>数据源表!R309</f>
        <v>2600</v>
      </c>
      <c r="AC361" s="118">
        <f>数据源表!U309</f>
        <v>170</v>
      </c>
      <c r="AD361" s="118">
        <f>数据源表!T309</f>
        <v>170</v>
      </c>
      <c r="AE361" s="66" t="str">
        <f t="shared" si="66"/>
        <v xml:space="preserve">     指导价</v>
      </c>
      <c r="AF361" s="73" t="str">
        <f>数据源表!V309</f>
        <v>XOUT18010250</v>
      </c>
      <c r="AG361" s="119">
        <f>数据源表!W309</f>
        <v>43113</v>
      </c>
      <c r="AH361" s="73">
        <f>数据源表!X309</f>
        <v>0</v>
      </c>
      <c r="AI361" s="122"/>
      <c r="AJ361" s="124">
        <f>数据源表!Y309</f>
        <v>0.17</v>
      </c>
      <c r="AK361" s="53" t="e">
        <f>VLOOKUP(V361,#REF!,12,0)</f>
        <v>#REF!</v>
      </c>
    </row>
    <row r="362" spans="1:37" s="53" customFormat="1" ht="12" customHeight="1">
      <c r="A362" s="76" t="str">
        <f>数据源表!A310</f>
        <v>刘宽</v>
      </c>
      <c r="B362" s="75">
        <f>数据源表!B310</f>
        <v>43137</v>
      </c>
      <c r="C362" s="76" t="str">
        <f>数据源表!C310</f>
        <v>a1285</v>
      </c>
      <c r="D362" s="76" t="str">
        <f>数据源表!D310</f>
        <v>丹阳市双瀚电子有限公司</v>
      </c>
      <c r="E362" s="77">
        <f>数据源表!E310</f>
        <v>2600</v>
      </c>
      <c r="F362" s="76" t="str">
        <f>数据源表!F310</f>
        <v>02839207</v>
      </c>
      <c r="G362" s="78">
        <f>数据源表!G310</f>
        <v>43227</v>
      </c>
      <c r="H362" s="76">
        <f>数据源表!H310</f>
        <v>90</v>
      </c>
      <c r="I362" s="78">
        <v>43252</v>
      </c>
      <c r="J362" s="94">
        <f>数据源表!J310</f>
        <v>2600</v>
      </c>
      <c r="K362" s="94">
        <f t="shared" si="63"/>
        <v>2222.2199999999998</v>
      </c>
      <c r="L362" s="95">
        <f t="shared" si="64"/>
        <v>115</v>
      </c>
      <c r="M362" s="96"/>
      <c r="N362" s="96" t="e">
        <f>VLOOKUP(C362,#REF!,5,0)</f>
        <v>#REF!</v>
      </c>
      <c r="O362" s="200">
        <f t="shared" ref="O362:O401" si="69">IF(L362&lt;=60,0.05,IF(L362&lt;=120,0.04,IF(L362&lt;=150,0.02,IF(L362&lt;=180,0.01,0))))</f>
        <v>0.04</v>
      </c>
      <c r="P362" s="200">
        <f t="shared" si="65"/>
        <v>88.89</v>
      </c>
      <c r="Q362" s="76" t="e">
        <f>ROUND(VLOOKUP(V362,#REF!,7,0),2)</f>
        <v>#REF!</v>
      </c>
      <c r="R362" s="200"/>
      <c r="S362" s="203"/>
      <c r="T362" s="94"/>
      <c r="U362" s="94"/>
      <c r="V362" s="106" t="str">
        <f>数据源表!S310</f>
        <v>CYT11</v>
      </c>
      <c r="W362" s="76" t="str">
        <f>数据源表!M310</f>
        <v>*石油制品*机床导轨油</v>
      </c>
      <c r="X362" s="76" t="str">
        <f>数据源表!N310</f>
        <v>68#</v>
      </c>
      <c r="Y362" s="76">
        <f>数据源表!O310</f>
        <v>1</v>
      </c>
      <c r="Z362" s="76" t="str">
        <f>数据源表!P310</f>
        <v>桶</v>
      </c>
      <c r="AA362" s="76">
        <f>数据源表!Q310</f>
        <v>2600</v>
      </c>
      <c r="AB362" s="76">
        <f>数据源表!R310</f>
        <v>2600</v>
      </c>
      <c r="AC362" s="118">
        <f>数据源表!U310</f>
        <v>170</v>
      </c>
      <c r="AD362" s="118">
        <f>数据源表!T310</f>
        <v>170</v>
      </c>
      <c r="AE362" s="66" t="str">
        <f t="shared" si="66"/>
        <v xml:space="preserve">     指导价</v>
      </c>
      <c r="AF362" s="73" t="str">
        <f>数据源表!V310</f>
        <v>XOUT18020036</v>
      </c>
      <c r="AG362" s="119">
        <f>数据源表!W310</f>
        <v>43133</v>
      </c>
      <c r="AH362" s="73">
        <f>数据源表!X310</f>
        <v>0</v>
      </c>
      <c r="AI362" s="122"/>
      <c r="AJ362" s="124">
        <f>数据源表!Y310</f>
        <v>0.17</v>
      </c>
      <c r="AK362" s="53" t="e">
        <f>VLOOKUP(V362,#REF!,12,0)</f>
        <v>#REF!</v>
      </c>
    </row>
    <row r="363" spans="1:37" s="53" customFormat="1" ht="12" customHeight="1">
      <c r="A363" s="76" t="str">
        <f>数据源表!A311</f>
        <v>刘宽</v>
      </c>
      <c r="B363" s="75">
        <f>数据源表!B311</f>
        <v>43173</v>
      </c>
      <c r="C363" s="76" t="str">
        <f>数据源表!C311</f>
        <v>a1285</v>
      </c>
      <c r="D363" s="76" t="str">
        <f>数据源表!D311</f>
        <v>丹阳市双瀚电子有限公司</v>
      </c>
      <c r="E363" s="77">
        <f>数据源表!E311</f>
        <v>2300</v>
      </c>
      <c r="F363" s="76" t="str">
        <f>数据源表!F311</f>
        <v>02839489</v>
      </c>
      <c r="G363" s="78">
        <f>数据源表!G311</f>
        <v>43263</v>
      </c>
      <c r="H363" s="76">
        <f>数据源表!H311</f>
        <v>90</v>
      </c>
      <c r="I363" s="78">
        <v>43252</v>
      </c>
      <c r="J363" s="94">
        <f>数据源表!J311</f>
        <v>2300</v>
      </c>
      <c r="K363" s="94">
        <f t="shared" si="63"/>
        <v>1965.81</v>
      </c>
      <c r="L363" s="95">
        <f t="shared" si="64"/>
        <v>79</v>
      </c>
      <c r="M363" s="96"/>
      <c r="N363" s="96" t="e">
        <f>VLOOKUP(C363,#REF!,5,0)</f>
        <v>#REF!</v>
      </c>
      <c r="O363" s="200">
        <f t="shared" si="69"/>
        <v>0.04</v>
      </c>
      <c r="P363" s="200">
        <f t="shared" si="65"/>
        <v>78.63</v>
      </c>
      <c r="Q363" s="76" t="e">
        <f>ROUND(VLOOKUP(V363,#REF!,7,0),2)</f>
        <v>#REF!</v>
      </c>
      <c r="R363" s="200"/>
      <c r="S363" s="203"/>
      <c r="T363" s="94"/>
      <c r="U363" s="94"/>
      <c r="V363" s="106" t="str">
        <f>数据源表!S311</f>
        <v>CYQ13</v>
      </c>
      <c r="W363" s="76" t="str">
        <f>数据源表!M311</f>
        <v>*专项化学用品*铜加工油</v>
      </c>
      <c r="X363" s="76" t="str">
        <f>数据源表!N311</f>
        <v>CC-20F</v>
      </c>
      <c r="Y363" s="76">
        <f>数据源表!O311</f>
        <v>1</v>
      </c>
      <c r="Z363" s="76" t="str">
        <f>数据源表!P311</f>
        <v>桶</v>
      </c>
      <c r="AA363" s="76">
        <f>数据源表!Q311</f>
        <v>2300</v>
      </c>
      <c r="AB363" s="76">
        <f>数据源表!R311</f>
        <v>2300</v>
      </c>
      <c r="AC363" s="118">
        <f>数据源表!U311</f>
        <v>170</v>
      </c>
      <c r="AD363" s="118">
        <f>数据源表!T311</f>
        <v>170</v>
      </c>
      <c r="AE363" s="66" t="str">
        <f t="shared" si="66"/>
        <v xml:space="preserve">     指导价</v>
      </c>
      <c r="AF363" s="73" t="str">
        <f>数据源表!V311</f>
        <v>XOUT18030209</v>
      </c>
      <c r="AG363" s="119">
        <f>数据源表!W311</f>
        <v>43172</v>
      </c>
      <c r="AH363" s="73">
        <f>数据源表!X311</f>
        <v>0</v>
      </c>
      <c r="AI363" s="122"/>
      <c r="AJ363" s="124">
        <f>数据源表!Y311</f>
        <v>0.17</v>
      </c>
      <c r="AK363" s="53" t="e">
        <f>VLOOKUP(V363,#REF!,12,0)</f>
        <v>#REF!</v>
      </c>
    </row>
    <row r="364" spans="1:37" s="53" customFormat="1" ht="12" customHeight="1">
      <c r="A364" s="76" t="str">
        <f>数据源表!A312</f>
        <v>刘宽</v>
      </c>
      <c r="B364" s="75">
        <f>数据源表!B312</f>
        <v>43173</v>
      </c>
      <c r="C364" s="76" t="str">
        <f>数据源表!C312</f>
        <v>a1285</v>
      </c>
      <c r="D364" s="76" t="str">
        <f>数据源表!D312</f>
        <v>丹阳市双瀚电子有限公司</v>
      </c>
      <c r="E364" s="77">
        <f>数据源表!E312</f>
        <v>2300</v>
      </c>
      <c r="F364" s="76" t="str">
        <f>数据源表!F312</f>
        <v>02839489</v>
      </c>
      <c r="G364" s="78">
        <f>数据源表!G312</f>
        <v>43263</v>
      </c>
      <c r="H364" s="76">
        <f>数据源表!H312</f>
        <v>90</v>
      </c>
      <c r="I364" s="78">
        <v>43252</v>
      </c>
      <c r="J364" s="94">
        <f>数据源表!J312</f>
        <v>2300</v>
      </c>
      <c r="K364" s="94">
        <f t="shared" si="63"/>
        <v>1965.81</v>
      </c>
      <c r="L364" s="95">
        <f t="shared" si="64"/>
        <v>79</v>
      </c>
      <c r="M364" s="96"/>
      <c r="N364" s="96" t="e">
        <f>VLOOKUP(C364,#REF!,5,0)</f>
        <v>#REF!</v>
      </c>
      <c r="O364" s="76">
        <f t="shared" si="69"/>
        <v>0.04</v>
      </c>
      <c r="P364" s="76">
        <f t="shared" si="65"/>
        <v>78.63</v>
      </c>
      <c r="Q364" s="76" t="e">
        <f>ROUND(VLOOKUP(V364,#REF!,7,0),2)</f>
        <v>#REF!</v>
      </c>
      <c r="R364" s="76" t="e">
        <f t="shared" ref="R364:R401" si="70">ROUND(IF(AE364="指导价+Y4*30",AC364*Q364+Y364*30,AC364*Q364),2)</f>
        <v>#REF!</v>
      </c>
      <c r="S364" s="94" t="e">
        <f t="shared" ref="S364:S372" si="71">ROUND(IF(F364="未税",J364-M364-R364,J364/1.17-M364-R364),2)</f>
        <v>#REF!</v>
      </c>
      <c r="T364" s="94"/>
      <c r="U364" s="94"/>
      <c r="V364" s="106" t="str">
        <f>数据源表!S312</f>
        <v>CYQ13</v>
      </c>
      <c r="W364" s="76" t="str">
        <f>数据源表!M312</f>
        <v>*专项化学用品*铜加工油</v>
      </c>
      <c r="X364" s="76" t="str">
        <f>数据源表!N312</f>
        <v>CC-20F</v>
      </c>
      <c r="Y364" s="76">
        <f>数据源表!O312</f>
        <v>1</v>
      </c>
      <c r="Z364" s="76" t="str">
        <f>数据源表!P312</f>
        <v>桶</v>
      </c>
      <c r="AA364" s="76">
        <f>数据源表!Q312</f>
        <v>2300</v>
      </c>
      <c r="AB364" s="76">
        <f>数据源表!R312</f>
        <v>2300</v>
      </c>
      <c r="AC364" s="118">
        <f>数据源表!U312</f>
        <v>170</v>
      </c>
      <c r="AD364" s="118">
        <f>数据源表!T312</f>
        <v>170</v>
      </c>
      <c r="AE364" s="66" t="str">
        <f t="shared" si="66"/>
        <v xml:space="preserve">     指导价</v>
      </c>
      <c r="AF364" s="73" t="str">
        <f>数据源表!V312</f>
        <v>XOUT18030209</v>
      </c>
      <c r="AG364" s="119">
        <f>数据源表!W312</f>
        <v>43172</v>
      </c>
      <c r="AH364" s="73">
        <f>数据源表!X312</f>
        <v>0</v>
      </c>
      <c r="AI364" s="122"/>
      <c r="AJ364" s="124">
        <f>数据源表!Y312</f>
        <v>0.17</v>
      </c>
      <c r="AK364" s="53" t="e">
        <f>VLOOKUP(V364,#REF!,12,0)</f>
        <v>#REF!</v>
      </c>
    </row>
    <row r="365" spans="1:37" s="53" customFormat="1" ht="12" customHeight="1">
      <c r="A365" s="76" t="str">
        <f>数据源表!A313</f>
        <v>刘宽</v>
      </c>
      <c r="B365" s="75">
        <f>数据源表!B313</f>
        <v>43210</v>
      </c>
      <c r="C365" s="76" t="str">
        <f>数据源表!C313</f>
        <v>a1290</v>
      </c>
      <c r="D365" s="76" t="str">
        <f>数据源表!D313</f>
        <v>无锡合众赢机械制造有限公司</v>
      </c>
      <c r="E365" s="77">
        <f>数据源表!E313</f>
        <v>2600</v>
      </c>
      <c r="F365" s="76" t="str">
        <f>数据源表!F313</f>
        <v>27754151</v>
      </c>
      <c r="G365" s="78">
        <f>数据源表!G313</f>
        <v>43210</v>
      </c>
      <c r="H365" s="76" t="str">
        <f>数据源表!H313</f>
        <v>开票现金</v>
      </c>
      <c r="I365" s="78">
        <v>43252</v>
      </c>
      <c r="J365" s="94">
        <f>数据源表!J313</f>
        <v>2600</v>
      </c>
      <c r="K365" s="94">
        <f t="shared" si="63"/>
        <v>2222.2199999999998</v>
      </c>
      <c r="L365" s="95">
        <f t="shared" si="64"/>
        <v>42</v>
      </c>
      <c r="M365" s="96"/>
      <c r="N365" s="96" t="e">
        <f>VLOOKUP(C365,#REF!,5,0)</f>
        <v>#REF!</v>
      </c>
      <c r="O365" s="76">
        <f t="shared" si="69"/>
        <v>0.05</v>
      </c>
      <c r="P365" s="76">
        <f t="shared" si="65"/>
        <v>111.11</v>
      </c>
      <c r="Q365" s="76" t="e">
        <f>ROUND(VLOOKUP(V365,#REF!,7,0),2)</f>
        <v>#REF!</v>
      </c>
      <c r="R365" s="76" t="e">
        <f t="shared" si="70"/>
        <v>#REF!</v>
      </c>
      <c r="S365" s="94" t="e">
        <f t="shared" si="71"/>
        <v>#REF!</v>
      </c>
      <c r="T365" s="94"/>
      <c r="U365" s="94"/>
      <c r="V365" s="106" t="str">
        <f>数据源表!S313</f>
        <v>CYQ19</v>
      </c>
      <c r="W365" s="76" t="str">
        <f>数据源表!M313</f>
        <v>*化学试剂助剂*不锈钢加工冷却剂</v>
      </c>
      <c r="X365" s="76" t="str">
        <f>数据源表!N313</f>
        <v>DH-30A</v>
      </c>
      <c r="Y365" s="76">
        <f>数据源表!O313</f>
        <v>1</v>
      </c>
      <c r="Z365" s="76" t="str">
        <f>数据源表!P313</f>
        <v>桶</v>
      </c>
      <c r="AA365" s="76">
        <f>数据源表!Q313</f>
        <v>2600</v>
      </c>
      <c r="AB365" s="76">
        <f>数据源表!R313</f>
        <v>2600</v>
      </c>
      <c r="AC365" s="118">
        <f>数据源表!U313</f>
        <v>170</v>
      </c>
      <c r="AD365" s="118">
        <f>数据源表!T313</f>
        <v>170</v>
      </c>
      <c r="AE365" s="66" t="str">
        <f t="shared" si="66"/>
        <v xml:space="preserve">     指导价</v>
      </c>
      <c r="AF365" s="73" t="str">
        <f>数据源表!V313</f>
        <v>XOUT18040365</v>
      </c>
      <c r="AG365" s="119">
        <f>数据源表!W313</f>
        <v>43211</v>
      </c>
      <c r="AH365" s="73">
        <f>数据源表!X313</f>
        <v>0</v>
      </c>
      <c r="AI365" s="122"/>
      <c r="AJ365" s="124">
        <f>数据源表!Y313</f>
        <v>0.17</v>
      </c>
      <c r="AK365" s="53" t="e">
        <f>VLOOKUP(V365,#REF!,12,0)</f>
        <v>#REF!</v>
      </c>
    </row>
    <row r="366" spans="1:37" s="53" customFormat="1" ht="12" customHeight="1">
      <c r="A366" s="76" t="str">
        <f>数据源表!A314</f>
        <v>刘宽</v>
      </c>
      <c r="B366" s="75">
        <f>数据源表!B314</f>
        <v>43256</v>
      </c>
      <c r="C366" s="76" t="str">
        <f>数据源表!C314</f>
        <v>a1290</v>
      </c>
      <c r="D366" s="76" t="str">
        <f>数据源表!D314</f>
        <v>无锡合众赢机械制造有限公司</v>
      </c>
      <c r="E366" s="77">
        <f>数据源表!E314</f>
        <v>2600</v>
      </c>
      <c r="F366" s="76" t="str">
        <f>数据源表!F314</f>
        <v>55874846</v>
      </c>
      <c r="G366" s="78">
        <f>数据源表!G314</f>
        <v>43256</v>
      </c>
      <c r="H366" s="76" t="str">
        <f>数据源表!H314</f>
        <v>开票现金</v>
      </c>
      <c r="I366" s="78">
        <v>43276</v>
      </c>
      <c r="J366" s="94">
        <f>数据源表!J314</f>
        <v>2600</v>
      </c>
      <c r="K366" s="94">
        <f t="shared" si="63"/>
        <v>2241.38</v>
      </c>
      <c r="L366" s="95">
        <f t="shared" si="64"/>
        <v>20</v>
      </c>
      <c r="M366" s="96"/>
      <c r="N366" s="96" t="e">
        <f>VLOOKUP(C366,#REF!,5,0)</f>
        <v>#REF!</v>
      </c>
      <c r="O366" s="76">
        <f t="shared" si="69"/>
        <v>0.05</v>
      </c>
      <c r="P366" s="76">
        <f t="shared" si="65"/>
        <v>112.07</v>
      </c>
      <c r="Q366" s="224">
        <v>15.083</v>
      </c>
      <c r="R366" s="76">
        <f t="shared" si="70"/>
        <v>2564.11</v>
      </c>
      <c r="S366" s="94">
        <f t="shared" si="71"/>
        <v>-341.89</v>
      </c>
      <c r="T366" s="94"/>
      <c r="U366" s="94"/>
      <c r="V366" s="106" t="str">
        <f>数据源表!S314</f>
        <v>CYQ19</v>
      </c>
      <c r="W366" s="76" t="str">
        <f>数据源表!M314</f>
        <v>*化学试剂助剂*不锈钢冷却剂</v>
      </c>
      <c r="X366" s="76" t="str">
        <f>数据源表!N314</f>
        <v>DH-30A</v>
      </c>
      <c r="Y366" s="76">
        <f>数据源表!O314</f>
        <v>1</v>
      </c>
      <c r="Z366" s="76" t="str">
        <f>数据源表!P314</f>
        <v>桶</v>
      </c>
      <c r="AA366" s="76">
        <f>数据源表!Q314</f>
        <v>2600</v>
      </c>
      <c r="AB366" s="76">
        <f>数据源表!R314</f>
        <v>2600</v>
      </c>
      <c r="AC366" s="118">
        <f>数据源表!U314</f>
        <v>170</v>
      </c>
      <c r="AD366" s="118">
        <f>数据源表!T314</f>
        <v>170</v>
      </c>
      <c r="AE366" s="66" t="str">
        <f t="shared" si="66"/>
        <v xml:space="preserve">     指导价</v>
      </c>
      <c r="AF366" s="73" t="str">
        <f>数据源表!V314</f>
        <v>XOUT18060086</v>
      </c>
      <c r="AG366" s="119">
        <f>数据源表!W314</f>
        <v>43257</v>
      </c>
      <c r="AH366" s="73">
        <f>数据源表!X314</f>
        <v>0</v>
      </c>
      <c r="AI366" s="122"/>
      <c r="AJ366" s="124">
        <f>数据源表!Y314</f>
        <v>0.15999964307703299</v>
      </c>
      <c r="AK366" s="53" t="e">
        <f>VLOOKUP(V366,#REF!,12,0)</f>
        <v>#REF!</v>
      </c>
    </row>
    <row r="367" spans="1:37" s="53" customFormat="1" ht="12" customHeight="1">
      <c r="A367" s="76" t="str">
        <f>数据源表!A315</f>
        <v>刘宽</v>
      </c>
      <c r="B367" s="75">
        <f>数据源表!B315</f>
        <v>43244</v>
      </c>
      <c r="C367" s="76" t="str">
        <f>数据源表!C315</f>
        <v>a1319</v>
      </c>
      <c r="D367" s="76" t="str">
        <f>数据源表!D315</f>
        <v>无锡裕协精密机械科技有限公司</v>
      </c>
      <c r="E367" s="77">
        <f>数据源表!E315</f>
        <v>2650</v>
      </c>
      <c r="F367" s="76" t="str">
        <f>数据源表!F315</f>
        <v>55874632</v>
      </c>
      <c r="G367" s="78">
        <f>数据源表!G315</f>
        <v>43274</v>
      </c>
      <c r="H367" s="76">
        <f>数据源表!H315</f>
        <v>30</v>
      </c>
      <c r="I367" s="78">
        <v>43276</v>
      </c>
      <c r="J367" s="94">
        <f>数据源表!J315</f>
        <v>2650</v>
      </c>
      <c r="K367" s="94">
        <f t="shared" si="63"/>
        <v>2284.48</v>
      </c>
      <c r="L367" s="95">
        <f t="shared" si="64"/>
        <v>32</v>
      </c>
      <c r="M367" s="96"/>
      <c r="N367" s="96" t="e">
        <f>VLOOKUP(C367,#REF!,5,0)</f>
        <v>#REF!</v>
      </c>
      <c r="O367" s="76">
        <f t="shared" si="69"/>
        <v>0.05</v>
      </c>
      <c r="P367" s="76">
        <f t="shared" si="65"/>
        <v>114.22</v>
      </c>
      <c r="Q367" s="76" t="e">
        <f>ROUND(VLOOKUP(V367,#REF!,7,0),2)</f>
        <v>#REF!</v>
      </c>
      <c r="R367" s="76" t="e">
        <f t="shared" si="70"/>
        <v>#REF!</v>
      </c>
      <c r="S367" s="94" t="e">
        <f t="shared" si="71"/>
        <v>#REF!</v>
      </c>
      <c r="T367" s="94"/>
      <c r="U367" s="94"/>
      <c r="V367" s="106" t="str">
        <f>数据源表!S315</f>
        <v>CYQ19</v>
      </c>
      <c r="W367" s="76" t="str">
        <f>数据源表!M315</f>
        <v>*化学试剂助剂*不锈钢冷却剂</v>
      </c>
      <c r="X367" s="76" t="str">
        <f>数据源表!N315</f>
        <v>DH-30A</v>
      </c>
      <c r="Y367" s="76">
        <f>数据源表!O315</f>
        <v>1</v>
      </c>
      <c r="Z367" s="76" t="str">
        <f>数据源表!P315</f>
        <v>桶</v>
      </c>
      <c r="AA367" s="76">
        <f>数据源表!Q315</f>
        <v>2650</v>
      </c>
      <c r="AB367" s="76">
        <f>数据源表!R315</f>
        <v>2650</v>
      </c>
      <c r="AC367" s="118">
        <f>数据源表!U315</f>
        <v>170</v>
      </c>
      <c r="AD367" s="118">
        <f>数据源表!T315</f>
        <v>170</v>
      </c>
      <c r="AE367" s="66" t="str">
        <f t="shared" si="66"/>
        <v xml:space="preserve">     指导价</v>
      </c>
      <c r="AF367" s="73" t="str">
        <f>数据源表!V315</f>
        <v>XOUT18050433</v>
      </c>
      <c r="AG367" s="119">
        <f>数据源表!W315</f>
        <v>43245</v>
      </c>
      <c r="AH367" s="73">
        <f>数据源表!X315</f>
        <v>0</v>
      </c>
      <c r="AI367" s="122"/>
      <c r="AJ367" s="124">
        <f>数据源表!Y315</f>
        <v>0.16000140075640801</v>
      </c>
      <c r="AK367" s="53" t="e">
        <f>VLOOKUP(V367,#REF!,12,0)</f>
        <v>#REF!</v>
      </c>
    </row>
    <row r="368" spans="1:37" s="53" customFormat="1" ht="12" customHeight="1">
      <c r="A368" s="76" t="str">
        <f>数据源表!A316</f>
        <v>刘宽</v>
      </c>
      <c r="B368" s="75">
        <f>数据源表!B316</f>
        <v>43244</v>
      </c>
      <c r="C368" s="76" t="str">
        <f>数据源表!C316</f>
        <v>a1319</v>
      </c>
      <c r="D368" s="76" t="str">
        <f>数据源表!D316</f>
        <v>无锡裕协精密机械科技有限公司</v>
      </c>
      <c r="E368" s="77">
        <f>数据源表!E316</f>
        <v>2700</v>
      </c>
      <c r="F368" s="76" t="str">
        <f>数据源表!F316</f>
        <v>55874633</v>
      </c>
      <c r="G368" s="78">
        <f>数据源表!G316</f>
        <v>43274</v>
      </c>
      <c r="H368" s="76">
        <f>数据源表!H316</f>
        <v>30</v>
      </c>
      <c r="I368" s="78">
        <v>43279</v>
      </c>
      <c r="J368" s="94">
        <f>数据源表!J316</f>
        <v>2700</v>
      </c>
      <c r="K368" s="94">
        <f t="shared" si="63"/>
        <v>2327.59</v>
      </c>
      <c r="L368" s="95">
        <f t="shared" si="64"/>
        <v>35</v>
      </c>
      <c r="M368" s="96"/>
      <c r="N368" s="96" t="e">
        <f>VLOOKUP(C368,#REF!,5,0)</f>
        <v>#REF!</v>
      </c>
      <c r="O368" s="76">
        <f t="shared" si="69"/>
        <v>0.05</v>
      </c>
      <c r="P368" s="76">
        <f t="shared" si="65"/>
        <v>116.38</v>
      </c>
      <c r="Q368" s="76" t="e">
        <f>ROUND(VLOOKUP(V368,#REF!,7,0),2)</f>
        <v>#REF!</v>
      </c>
      <c r="R368" s="76" t="e">
        <f t="shared" si="70"/>
        <v>#REF!</v>
      </c>
      <c r="S368" s="94" t="e">
        <f t="shared" si="71"/>
        <v>#REF!</v>
      </c>
      <c r="T368" s="94"/>
      <c r="U368" s="94"/>
      <c r="V368" s="106" t="str">
        <f>数据源表!S316</f>
        <v>CYT09</v>
      </c>
      <c r="W368" s="76" t="str">
        <f>数据源表!M316</f>
        <v>*润滑油*抗磨液压油</v>
      </c>
      <c r="X368" s="76" t="str">
        <f>数据源表!N316</f>
        <v>32#</v>
      </c>
      <c r="Y368" s="76">
        <f>数据源表!O316</f>
        <v>0.17</v>
      </c>
      <c r="Z368" s="76" t="str">
        <f>数据源表!P316</f>
        <v>吨</v>
      </c>
      <c r="AA368" s="76">
        <f>数据源表!Q316</f>
        <v>15882.352941176499</v>
      </c>
      <c r="AB368" s="76">
        <f>数据源表!R316</f>
        <v>2700</v>
      </c>
      <c r="AC368" s="118">
        <f>数据源表!U316</f>
        <v>170</v>
      </c>
      <c r="AD368" s="118">
        <f>数据源表!T316</f>
        <v>170</v>
      </c>
      <c r="AE368" s="66" t="str">
        <f t="shared" si="66"/>
        <v xml:space="preserve">     指导价</v>
      </c>
      <c r="AF368" s="73" t="str">
        <f>数据源表!V316</f>
        <v>XOUT18050447</v>
      </c>
      <c r="AG368" s="119">
        <f>数据源表!W316</f>
        <v>43245</v>
      </c>
      <c r="AH368" s="73">
        <f>数据源表!X316</f>
        <v>0</v>
      </c>
      <c r="AI368" s="122"/>
      <c r="AJ368" s="124">
        <f>数据源表!Y316</f>
        <v>0.15999810963270999</v>
      </c>
      <c r="AK368" s="53" t="e">
        <f>VLOOKUP(V368,#REF!,12,0)</f>
        <v>#REF!</v>
      </c>
    </row>
    <row r="369" spans="1:37" s="53" customFormat="1" ht="12" customHeight="1">
      <c r="A369" s="76" t="str">
        <f>数据源表!A317</f>
        <v>刘宽</v>
      </c>
      <c r="B369" s="75">
        <f>数据源表!B317</f>
        <v>43277</v>
      </c>
      <c r="C369" s="76" t="str">
        <f>数据源表!C317</f>
        <v>a1325</v>
      </c>
      <c r="D369" s="76" t="str">
        <f>数据源表!D317</f>
        <v>无锡博得模塑有限公司</v>
      </c>
      <c r="E369" s="77">
        <f>数据源表!E317</f>
        <v>3000</v>
      </c>
      <c r="F369" s="76" t="str">
        <f>数据源表!F317</f>
        <v>16644017</v>
      </c>
      <c r="G369" s="78">
        <f>数据源表!G317</f>
        <v>43277</v>
      </c>
      <c r="H369" s="76" t="str">
        <f>数据源表!H317</f>
        <v>开票现金</v>
      </c>
      <c r="I369" s="78">
        <v>43279</v>
      </c>
      <c r="J369" s="94">
        <f>数据源表!J317</f>
        <v>3000</v>
      </c>
      <c r="K369" s="94">
        <f t="shared" si="63"/>
        <v>2586.21</v>
      </c>
      <c r="L369" s="95">
        <f t="shared" si="64"/>
        <v>2</v>
      </c>
      <c r="M369" s="96"/>
      <c r="N369" s="96" t="e">
        <f>VLOOKUP(C369,#REF!,5,0)</f>
        <v>#REF!</v>
      </c>
      <c r="O369" s="76">
        <f t="shared" si="69"/>
        <v>0.05</v>
      </c>
      <c r="P369" s="76">
        <f t="shared" si="65"/>
        <v>129.31</v>
      </c>
      <c r="Q369" s="76" t="e">
        <f>ROUND(VLOOKUP(V369,#REF!,7,0),2)</f>
        <v>#REF!</v>
      </c>
      <c r="R369" s="76" t="e">
        <f t="shared" si="70"/>
        <v>#REF!</v>
      </c>
      <c r="S369" s="94" t="e">
        <f t="shared" si="71"/>
        <v>#REF!</v>
      </c>
      <c r="T369" s="94"/>
      <c r="U369" s="94"/>
      <c r="V369" s="106" t="str">
        <f>数据源表!S317</f>
        <v>CSR24</v>
      </c>
      <c r="W369" s="76" t="str">
        <f>数据源表!M317</f>
        <v>*专项化学用品*铝合金加工液</v>
      </c>
      <c r="X369" s="76" t="str">
        <f>数据源表!N317</f>
        <v>ZM-3080</v>
      </c>
      <c r="Y369" s="76">
        <f>数据源表!O317</f>
        <v>1</v>
      </c>
      <c r="Z369" s="76" t="str">
        <f>数据源表!P317</f>
        <v>桶</v>
      </c>
      <c r="AA369" s="76">
        <f>数据源表!Q317</f>
        <v>3000</v>
      </c>
      <c r="AB369" s="76">
        <f>数据源表!R317</f>
        <v>3000</v>
      </c>
      <c r="AC369" s="118">
        <f>数据源表!U317</f>
        <v>170</v>
      </c>
      <c r="AD369" s="118">
        <f>数据源表!T317</f>
        <v>170</v>
      </c>
      <c r="AE369" s="66" t="str">
        <f t="shared" si="66"/>
        <v xml:space="preserve">     指导价</v>
      </c>
      <c r="AF369" s="73" t="str">
        <f>数据源表!V317</f>
        <v>XOUT18060462</v>
      </c>
      <c r="AG369" s="119">
        <f>数据源表!W317</f>
        <v>43277</v>
      </c>
      <c r="AH369" s="73">
        <f>数据源表!X317</f>
        <v>0</v>
      </c>
      <c r="AI369" s="122"/>
      <c r="AJ369" s="124">
        <f>数据源表!Y317</f>
        <v>0.15999860800167001</v>
      </c>
      <c r="AK369" s="53" t="e">
        <f>VLOOKUP(V369,#REF!,12,0)</f>
        <v>#REF!</v>
      </c>
    </row>
    <row r="370" spans="1:37" s="53" customFormat="1" ht="12" customHeight="1">
      <c r="A370" s="76" t="str">
        <f>数据源表!A318</f>
        <v>刘宽</v>
      </c>
      <c r="B370" s="75">
        <f>数据源表!B318</f>
        <v>43291</v>
      </c>
      <c r="C370" s="76" t="str">
        <f>数据源表!C318</f>
        <v>a1411</v>
      </c>
      <c r="D370" s="76" t="str">
        <f>数据源表!D318</f>
        <v>无锡弘殿机械制造有限公司</v>
      </c>
      <c r="E370" s="77">
        <f>数据源表!E318</f>
        <v>3100</v>
      </c>
      <c r="F370" s="76" t="str">
        <f>数据源表!F318</f>
        <v>18106983</v>
      </c>
      <c r="G370" s="78">
        <f>数据源表!G318</f>
        <v>43291</v>
      </c>
      <c r="H370" s="76" t="str">
        <f>数据源表!H318</f>
        <v>开票现金</v>
      </c>
      <c r="I370" s="78">
        <v>43258</v>
      </c>
      <c r="J370" s="94">
        <f>数据源表!J318</f>
        <v>3100</v>
      </c>
      <c r="K370" s="94">
        <f t="shared" si="63"/>
        <v>2672.41</v>
      </c>
      <c r="L370" s="95">
        <f t="shared" si="64"/>
        <v>-33</v>
      </c>
      <c r="M370" s="96"/>
      <c r="N370" s="96" t="e">
        <f>VLOOKUP(C370,#REF!,5,0)</f>
        <v>#REF!</v>
      </c>
      <c r="O370" s="76">
        <f t="shared" si="69"/>
        <v>0.05</v>
      </c>
      <c r="P370" s="76">
        <f t="shared" si="65"/>
        <v>133.62</v>
      </c>
      <c r="Q370" s="76" t="e">
        <f>ROUND(VLOOKUP(V370,#REF!,7,0),2)</f>
        <v>#REF!</v>
      </c>
      <c r="R370" s="76" t="e">
        <f t="shared" si="70"/>
        <v>#REF!</v>
      </c>
      <c r="S370" s="94" t="e">
        <f t="shared" si="71"/>
        <v>#REF!</v>
      </c>
      <c r="T370" s="94"/>
      <c r="U370" s="94"/>
      <c r="V370" s="106" t="str">
        <f>数据源表!S318</f>
        <v>CSR24</v>
      </c>
      <c r="W370" s="76" t="str">
        <f>数据源表!M318</f>
        <v>*专项化学用品*铝合金加工液</v>
      </c>
      <c r="X370" s="76" t="str">
        <f>数据源表!N318</f>
        <v>ZM-3080</v>
      </c>
      <c r="Y370" s="76">
        <f>数据源表!O318</f>
        <v>1</v>
      </c>
      <c r="Z370" s="76" t="str">
        <f>数据源表!P318</f>
        <v>桶</v>
      </c>
      <c r="AA370" s="76">
        <f>数据源表!Q318</f>
        <v>3100</v>
      </c>
      <c r="AB370" s="76">
        <f>数据源表!R318</f>
        <v>3100</v>
      </c>
      <c r="AC370" s="118">
        <f>数据源表!U318</f>
        <v>170</v>
      </c>
      <c r="AD370" s="118">
        <f>数据源表!T318</f>
        <v>170</v>
      </c>
      <c r="AE370" s="66" t="str">
        <f t="shared" si="66"/>
        <v xml:space="preserve">     指导价</v>
      </c>
      <c r="AF370" s="73" t="str">
        <f>数据源表!V318</f>
        <v>XOUT18070187</v>
      </c>
      <c r="AG370" s="119">
        <f>数据源表!W318</f>
        <v>43291</v>
      </c>
      <c r="AH370" s="73">
        <f>数据源表!X318</f>
        <v>0</v>
      </c>
      <c r="AI370" s="122"/>
      <c r="AJ370" s="124">
        <f>数据源表!Y318</f>
        <v>0.16000164645395001</v>
      </c>
      <c r="AK370" s="53" t="e">
        <f>VLOOKUP(V370,#REF!,12,0)</f>
        <v>#REF!</v>
      </c>
    </row>
    <row r="371" spans="1:37" s="53" customFormat="1" ht="12" customHeight="1">
      <c r="A371" s="76" t="str">
        <f>数据源表!A319</f>
        <v>刘宽</v>
      </c>
      <c r="B371" s="75">
        <f>数据源表!B319</f>
        <v>43265</v>
      </c>
      <c r="C371" s="76" t="str">
        <f>数据源表!C319</f>
        <v>a1431</v>
      </c>
      <c r="D371" s="76" t="str">
        <f>数据源表!D319</f>
        <v>无锡市仁中仁科技有限公司</v>
      </c>
      <c r="E371" s="77">
        <f>数据源表!E319</f>
        <v>3100</v>
      </c>
      <c r="F371" s="76" t="str">
        <f>数据源表!F319</f>
        <v>16643870</v>
      </c>
      <c r="G371" s="78">
        <f>数据源表!G319</f>
        <v>43265</v>
      </c>
      <c r="H371" s="76" t="str">
        <f>数据源表!H319</f>
        <v>开票现金</v>
      </c>
      <c r="I371" s="78">
        <v>43256</v>
      </c>
      <c r="J371" s="94">
        <f>数据源表!J319</f>
        <v>3100</v>
      </c>
      <c r="K371" s="94">
        <f t="shared" si="63"/>
        <v>2672.41</v>
      </c>
      <c r="L371" s="95">
        <f t="shared" si="64"/>
        <v>-9</v>
      </c>
      <c r="M371" s="96"/>
      <c r="N371" s="96" t="e">
        <f>VLOOKUP(C371,#REF!,5,0)</f>
        <v>#REF!</v>
      </c>
      <c r="O371" s="76">
        <f t="shared" si="69"/>
        <v>0.05</v>
      </c>
      <c r="P371" s="76">
        <f t="shared" si="65"/>
        <v>133.62</v>
      </c>
      <c r="Q371" s="76" t="e">
        <f>ROUND(VLOOKUP(V371,#REF!,7,0),2)</f>
        <v>#REF!</v>
      </c>
      <c r="R371" s="76" t="e">
        <f t="shared" si="70"/>
        <v>#REF!</v>
      </c>
      <c r="S371" s="94" t="e">
        <f t="shared" si="71"/>
        <v>#REF!</v>
      </c>
      <c r="T371" s="94"/>
      <c r="U371" s="94"/>
      <c r="V371" s="106" t="str">
        <f>数据源表!S319</f>
        <v>CSB15</v>
      </c>
      <c r="W371" s="76" t="str">
        <f>数据源表!M319</f>
        <v>*化学试剂助剂*半合成切削液</v>
      </c>
      <c r="X371" s="76" t="str">
        <f>数据源表!N319</f>
        <v>LP-3030AL</v>
      </c>
      <c r="Y371" s="76">
        <f>数据源表!O319</f>
        <v>1</v>
      </c>
      <c r="Z371" s="76" t="str">
        <f>数据源表!P319</f>
        <v>桶</v>
      </c>
      <c r="AA371" s="76">
        <f>数据源表!Q319</f>
        <v>3100</v>
      </c>
      <c r="AB371" s="76">
        <f>数据源表!R319</f>
        <v>3100</v>
      </c>
      <c r="AC371" s="118">
        <f>数据源表!U319</f>
        <v>170</v>
      </c>
      <c r="AD371" s="118">
        <f>数据源表!T319</f>
        <v>170</v>
      </c>
      <c r="AE371" s="66" t="str">
        <f t="shared" si="66"/>
        <v xml:space="preserve">     指导价</v>
      </c>
      <c r="AF371" s="73" t="str">
        <f>数据源表!V319</f>
        <v>XOUT18060308</v>
      </c>
      <c r="AG371" s="119">
        <f>数据源表!W319</f>
        <v>43266</v>
      </c>
      <c r="AH371" s="73">
        <f>数据源表!X319</f>
        <v>0</v>
      </c>
      <c r="AI371" s="122"/>
      <c r="AJ371" s="124">
        <f>数据源表!Y319</f>
        <v>0.16000164645395001</v>
      </c>
      <c r="AK371" s="53" t="e">
        <f>VLOOKUP(V371,#REF!,12,0)</f>
        <v>#REF!</v>
      </c>
    </row>
    <row r="372" spans="1:37" s="53" customFormat="1" ht="12" customHeight="1">
      <c r="A372" s="76" t="str">
        <f>数据源表!A320</f>
        <v>刘宽</v>
      </c>
      <c r="B372" s="75">
        <f>数据源表!B320</f>
        <v>43304</v>
      </c>
      <c r="C372" s="76" t="str">
        <f>数据源表!C320</f>
        <v>a1440</v>
      </c>
      <c r="D372" s="76" t="str">
        <f>数据源表!D320</f>
        <v>无锡市宝赛德机械制造有限公司</v>
      </c>
      <c r="E372" s="77">
        <f>数据源表!E320</f>
        <v>3000</v>
      </c>
      <c r="F372" s="76" t="str">
        <f>数据源表!F320</f>
        <v>18107258</v>
      </c>
      <c r="G372" s="78">
        <f>数据源表!G320</f>
        <v>43304</v>
      </c>
      <c r="H372" s="76" t="str">
        <f>数据源表!H320</f>
        <v>开票现金</v>
      </c>
      <c r="I372" s="78">
        <v>43256</v>
      </c>
      <c r="J372" s="94">
        <f>数据源表!J320</f>
        <v>3000</v>
      </c>
      <c r="K372" s="94">
        <f t="shared" si="63"/>
        <v>2586.21</v>
      </c>
      <c r="L372" s="95">
        <f t="shared" si="64"/>
        <v>-48</v>
      </c>
      <c r="M372" s="96"/>
      <c r="N372" s="96" t="e">
        <f>VLOOKUP(C372,#REF!,5,0)</f>
        <v>#REF!</v>
      </c>
      <c r="O372" s="76">
        <f t="shared" si="69"/>
        <v>0.05</v>
      </c>
      <c r="P372" s="76">
        <f t="shared" si="65"/>
        <v>129.31</v>
      </c>
      <c r="Q372" s="224">
        <v>15.083</v>
      </c>
      <c r="R372" s="76">
        <f t="shared" si="70"/>
        <v>2564.11</v>
      </c>
      <c r="S372" s="94">
        <f t="shared" si="71"/>
        <v>-0.01</v>
      </c>
      <c r="T372" s="94"/>
      <c r="U372" s="94"/>
      <c r="V372" s="106" t="str">
        <f>数据源表!S320</f>
        <v>CSB03</v>
      </c>
      <c r="W372" s="76" t="str">
        <f>数据源表!M320</f>
        <v>*化学试剂助剂*半合成切削液</v>
      </c>
      <c r="X372" s="76" t="str">
        <f>数据源表!N320</f>
        <v>JH-3010</v>
      </c>
      <c r="Y372" s="76">
        <f>数据源表!O320</f>
        <v>1</v>
      </c>
      <c r="Z372" s="76" t="str">
        <f>数据源表!P320</f>
        <v>桶</v>
      </c>
      <c r="AA372" s="76">
        <f>数据源表!Q320</f>
        <v>3000</v>
      </c>
      <c r="AB372" s="76">
        <f>数据源表!R320</f>
        <v>3000</v>
      </c>
      <c r="AC372" s="118">
        <f>数据源表!U320</f>
        <v>170</v>
      </c>
      <c r="AD372" s="118">
        <f>数据源表!T320</f>
        <v>170</v>
      </c>
      <c r="AE372" s="66" t="str">
        <f t="shared" si="66"/>
        <v xml:space="preserve">     指导价</v>
      </c>
      <c r="AF372" s="73" t="str">
        <f>数据源表!V320</f>
        <v>XOUT18070493</v>
      </c>
      <c r="AG372" s="119">
        <f>数据源表!W320</f>
        <v>43305</v>
      </c>
      <c r="AH372" s="73">
        <f>数据源表!X320</f>
        <v>0</v>
      </c>
      <c r="AI372" s="122"/>
      <c r="AJ372" s="124">
        <f>数据源表!Y320</f>
        <v>0.15999860800167001</v>
      </c>
      <c r="AK372" s="53" t="e">
        <f>VLOOKUP(V372,#REF!,12,0)</f>
        <v>#REF!</v>
      </c>
    </row>
    <row r="373" spans="1:37" s="53" customFormat="1" ht="12" customHeight="1">
      <c r="A373" s="76" t="str">
        <f>数据源表!A321</f>
        <v>刘宽</v>
      </c>
      <c r="B373" s="75">
        <f>数据源表!B321</f>
        <v>43224</v>
      </c>
      <c r="C373" s="76" t="str">
        <f>数据源表!C321</f>
        <v>a1461</v>
      </c>
      <c r="D373" s="76" t="str">
        <f>数据源表!D321</f>
        <v>常州市金上精密五金有限公司</v>
      </c>
      <c r="E373" s="77">
        <f>数据源表!E321</f>
        <v>5600</v>
      </c>
      <c r="F373" s="76" t="str">
        <f>数据源表!F321</f>
        <v>27754360</v>
      </c>
      <c r="G373" s="78">
        <f>数据源表!G321</f>
        <v>43284</v>
      </c>
      <c r="H373" s="76">
        <f>数据源表!H321</f>
        <v>60</v>
      </c>
      <c r="I373" s="78">
        <v>43256</v>
      </c>
      <c r="J373" s="94">
        <f>数据源表!J321</f>
        <v>5600</v>
      </c>
      <c r="K373" s="94">
        <f t="shared" si="63"/>
        <v>4827.59</v>
      </c>
      <c r="L373" s="95">
        <f t="shared" si="64"/>
        <v>32</v>
      </c>
      <c r="M373" s="96"/>
      <c r="N373" s="96" t="e">
        <f>VLOOKUP(C373,#REF!,5,0)</f>
        <v>#REF!</v>
      </c>
      <c r="O373" s="76">
        <f t="shared" si="69"/>
        <v>0.05</v>
      </c>
      <c r="P373" s="76">
        <f t="shared" si="65"/>
        <v>241.38</v>
      </c>
      <c r="Q373" s="76" t="e">
        <f>ROUND(VLOOKUP(V373,#REF!,7,0),2)</f>
        <v>#REF!</v>
      </c>
      <c r="R373" s="76" t="e">
        <f t="shared" si="70"/>
        <v>#REF!</v>
      </c>
      <c r="S373" s="94" t="e">
        <f>ROUND(IF(F373="未税",J373-M373-R373,J373/(1+AJ373)-M373-R373),2)</f>
        <v>#REF!</v>
      </c>
      <c r="T373" s="94"/>
      <c r="U373" s="94"/>
      <c r="V373" s="106" t="str">
        <f>数据源表!S321</f>
        <v>CYQ19</v>
      </c>
      <c r="W373" s="76" t="str">
        <f>数据源表!M321</f>
        <v>*化学试剂助剂*不锈钢冷却剂</v>
      </c>
      <c r="X373" s="76" t="str">
        <f>数据源表!N321</f>
        <v>DH-30A</v>
      </c>
      <c r="Y373" s="76">
        <f>数据源表!O321</f>
        <v>2</v>
      </c>
      <c r="Z373" s="76" t="str">
        <f>数据源表!P321</f>
        <v>桶</v>
      </c>
      <c r="AA373" s="76">
        <f>数据源表!Q321</f>
        <v>2800</v>
      </c>
      <c r="AB373" s="76">
        <f>数据源表!R321</f>
        <v>5600</v>
      </c>
      <c r="AC373" s="118">
        <f>数据源表!U321</f>
        <v>340</v>
      </c>
      <c r="AD373" s="118">
        <f>数据源表!T321</f>
        <v>170</v>
      </c>
      <c r="AE373" s="66" t="str">
        <f t="shared" si="66"/>
        <v xml:space="preserve">     指导价</v>
      </c>
      <c r="AF373" s="73" t="str">
        <f>数据源表!V321</f>
        <v>XOUT18050027</v>
      </c>
      <c r="AG373" s="119">
        <f>数据源表!W321</f>
        <v>43223</v>
      </c>
      <c r="AH373" s="73">
        <f>数据源表!X321</f>
        <v>0</v>
      </c>
      <c r="AI373" s="122"/>
      <c r="AJ373" s="124">
        <f>数据源表!Y321</f>
        <v>0.15999908857214501</v>
      </c>
      <c r="AK373" s="53" t="e">
        <f>VLOOKUP(V373,#REF!,12,0)</f>
        <v>#REF!</v>
      </c>
    </row>
    <row r="374" spans="1:37" s="53" customFormat="1" ht="12" customHeight="1">
      <c r="A374" s="76" t="str">
        <f>数据源表!A322</f>
        <v>刘宽</v>
      </c>
      <c r="B374" s="75">
        <f>数据源表!B322</f>
        <v>43248</v>
      </c>
      <c r="C374" s="76" t="str">
        <f>数据源表!C322</f>
        <v>a1461</v>
      </c>
      <c r="D374" s="76" t="str">
        <f>数据源表!D322</f>
        <v>常州市金上精密五金有限公司</v>
      </c>
      <c r="E374" s="77">
        <f>数据源表!E322</f>
        <v>2800</v>
      </c>
      <c r="F374" s="76" t="str">
        <f>数据源表!F322</f>
        <v>55874675</v>
      </c>
      <c r="G374" s="78">
        <f>数据源表!G322</f>
        <v>43308</v>
      </c>
      <c r="H374" s="76">
        <f>数据源表!H322</f>
        <v>60</v>
      </c>
      <c r="I374" s="78">
        <v>43256</v>
      </c>
      <c r="J374" s="94">
        <f>数据源表!J322</f>
        <v>2800</v>
      </c>
      <c r="K374" s="94">
        <f t="shared" si="63"/>
        <v>2413.79</v>
      </c>
      <c r="L374" s="95">
        <f t="shared" si="64"/>
        <v>8</v>
      </c>
      <c r="M374" s="96"/>
      <c r="N374" s="96" t="e">
        <f>VLOOKUP(C374,#REF!,5,0)</f>
        <v>#REF!</v>
      </c>
      <c r="O374" s="76">
        <f t="shared" si="69"/>
        <v>0.05</v>
      </c>
      <c r="P374" s="76">
        <f t="shared" si="65"/>
        <v>120.69</v>
      </c>
      <c r="Q374" s="224">
        <v>15.083</v>
      </c>
      <c r="R374" s="76">
        <f t="shared" si="70"/>
        <v>2564.11</v>
      </c>
      <c r="S374" s="94">
        <f>ROUND(IF(F374="未税",J374-M374-R374,J374/(1+AJ374)-M374-R374),2)</f>
        <v>-150.32</v>
      </c>
      <c r="T374" s="94"/>
      <c r="U374" s="94"/>
      <c r="V374" s="106" t="str">
        <f>数据源表!S322</f>
        <v>CYT11</v>
      </c>
      <c r="W374" s="76" t="str">
        <f>数据源表!M322</f>
        <v>*润滑油*机床导轨油</v>
      </c>
      <c r="X374" s="76" t="str">
        <f>数据源表!N322</f>
        <v>68#</v>
      </c>
      <c r="Y374" s="76">
        <f>数据源表!O322</f>
        <v>0.17</v>
      </c>
      <c r="Z374" s="76" t="str">
        <f>数据源表!P322</f>
        <v>吨</v>
      </c>
      <c r="AA374" s="76">
        <f>数据源表!Q322</f>
        <v>16470.588235294101</v>
      </c>
      <c r="AB374" s="76">
        <f>数据源表!R322</f>
        <v>2800</v>
      </c>
      <c r="AC374" s="118">
        <f>数据源表!U322</f>
        <v>170</v>
      </c>
      <c r="AD374" s="118">
        <f>数据源表!T322</f>
        <v>170</v>
      </c>
      <c r="AE374" s="66" t="str">
        <f t="shared" si="66"/>
        <v xml:space="preserve">     指导价</v>
      </c>
      <c r="AF374" s="73" t="str">
        <f>数据源表!V322</f>
        <v>XOUT18050458</v>
      </c>
      <c r="AG374" s="119">
        <f>数据源表!W322</f>
        <v>43245</v>
      </c>
      <c r="AH374" s="73">
        <f>数据源表!X322</f>
        <v>0</v>
      </c>
      <c r="AI374" s="122"/>
      <c r="AJ374" s="124">
        <f>数据源表!Y322</f>
        <v>0.160001491430489</v>
      </c>
      <c r="AK374" s="53" t="e">
        <f>VLOOKUP(V374,#REF!,12,0)</f>
        <v>#REF!</v>
      </c>
    </row>
    <row r="375" spans="1:37" s="53" customFormat="1" ht="12" customHeight="1">
      <c r="A375" s="76" t="str">
        <f>数据源表!A323</f>
        <v>刘宽</v>
      </c>
      <c r="B375" s="75">
        <f>数据源表!B323</f>
        <v>43287</v>
      </c>
      <c r="C375" s="76" t="str">
        <f>数据源表!C323</f>
        <v>a1498</v>
      </c>
      <c r="D375" s="76" t="str">
        <f>数据源表!D323</f>
        <v>无锡奥特维科技股份有限公司</v>
      </c>
      <c r="E375" s="77">
        <f>数据源表!E323</f>
        <v>2875</v>
      </c>
      <c r="F375" s="76" t="str">
        <f>数据源表!F323</f>
        <v>16644274</v>
      </c>
      <c r="G375" s="78">
        <f>数据源表!G323</f>
        <v>43347</v>
      </c>
      <c r="H375" s="76">
        <f>数据源表!H323</f>
        <v>60</v>
      </c>
      <c r="I375" s="78">
        <v>43265</v>
      </c>
      <c r="J375" s="94">
        <f>数据源表!J323</f>
        <v>2875</v>
      </c>
      <c r="K375" s="94">
        <f t="shared" si="63"/>
        <v>2478.4499999999998</v>
      </c>
      <c r="L375" s="95">
        <f t="shared" si="64"/>
        <v>-22</v>
      </c>
      <c r="M375" s="96"/>
      <c r="N375" s="96" t="e">
        <f>VLOOKUP(C375,#REF!,5,0)</f>
        <v>#REF!</v>
      </c>
      <c r="O375" s="76">
        <f t="shared" si="69"/>
        <v>0.05</v>
      </c>
      <c r="P375" s="76">
        <f t="shared" si="65"/>
        <v>123.92</v>
      </c>
      <c r="Q375" s="76" t="e">
        <f>ROUND(VLOOKUP(V375,#REF!,7,0),2)</f>
        <v>#REF!</v>
      </c>
      <c r="R375" s="76" t="e">
        <f t="shared" si="70"/>
        <v>#REF!</v>
      </c>
      <c r="S375" s="94" t="e">
        <f>ROUND(IF(F375="未税",J375-M375-R375,J375/(1+AJ375)-M375-R375),2)</f>
        <v>#REF!</v>
      </c>
      <c r="T375" s="94"/>
      <c r="U375" s="94"/>
      <c r="V375" s="106" t="str">
        <f>数据源表!S323</f>
        <v>CSR07</v>
      </c>
      <c r="W375" s="76" t="str">
        <f>数据源表!M323</f>
        <v>*其他化学制品*优质切削液</v>
      </c>
      <c r="X375" s="76" t="str">
        <f>数据源表!N323</f>
        <v>JH-101SL</v>
      </c>
      <c r="Y375" s="76">
        <f>数据源表!O323</f>
        <v>10</v>
      </c>
      <c r="Z375" s="76" t="str">
        <f>数据源表!P323</f>
        <v>桶</v>
      </c>
      <c r="AA375" s="76">
        <f>数据源表!Q323</f>
        <v>287.5</v>
      </c>
      <c r="AB375" s="76">
        <f>数据源表!R323</f>
        <v>2875</v>
      </c>
      <c r="AC375" s="118">
        <f>数据源表!U323</f>
        <v>170</v>
      </c>
      <c r="AD375" s="118">
        <f>数据源表!T323</f>
        <v>17</v>
      </c>
      <c r="AE375" s="225" t="s">
        <v>6977</v>
      </c>
      <c r="AF375" s="73" t="str">
        <f>数据源表!V323</f>
        <v>XOUT18070128</v>
      </c>
      <c r="AG375" s="119">
        <f>数据源表!W323</f>
        <v>43288</v>
      </c>
      <c r="AH375" s="73">
        <f>数据源表!X323</f>
        <v>0</v>
      </c>
      <c r="AI375" s="122"/>
      <c r="AJ375" s="124">
        <f>数据源表!Y323</f>
        <v>0.15999919304404001</v>
      </c>
      <c r="AK375" s="53" t="e">
        <f>VLOOKUP(V375,#REF!,12,0)</f>
        <v>#REF!</v>
      </c>
    </row>
    <row r="376" spans="1:37" s="53" customFormat="1" ht="12" customHeight="1">
      <c r="A376" s="76" t="str">
        <f>数据源表!A324</f>
        <v>刘宽</v>
      </c>
      <c r="B376" s="75">
        <f>数据源表!B324</f>
        <v>43298</v>
      </c>
      <c r="C376" s="76" t="str">
        <f>数据源表!C324</f>
        <v>a1498</v>
      </c>
      <c r="D376" s="76" t="str">
        <f>数据源表!D324</f>
        <v>无锡奥特维科技股份有限公司</v>
      </c>
      <c r="E376" s="77">
        <f>数据源表!E324</f>
        <v>7336</v>
      </c>
      <c r="F376" s="76" t="str">
        <f>数据源表!F324</f>
        <v>18107087</v>
      </c>
      <c r="G376" s="78">
        <f>数据源表!G324</f>
        <v>43358</v>
      </c>
      <c r="H376" s="76">
        <f>数据源表!H324</f>
        <v>60</v>
      </c>
      <c r="I376" s="78" t="s">
        <v>7013</v>
      </c>
      <c r="J376" s="94">
        <f>数据源表!J324</f>
        <v>7336</v>
      </c>
      <c r="K376" s="94">
        <f t="shared" si="63"/>
        <v>6324.14</v>
      </c>
      <c r="L376" s="200">
        <v>137</v>
      </c>
      <c r="M376" s="96">
        <f>400/1.17</f>
        <v>341.88034188034192</v>
      </c>
      <c r="N376" s="96" t="e">
        <f>VLOOKUP(C376,#REF!,5,0)</f>
        <v>#REF!</v>
      </c>
      <c r="O376" s="76">
        <f t="shared" si="69"/>
        <v>0.02</v>
      </c>
      <c r="P376" s="76">
        <f t="shared" si="65"/>
        <v>119.65</v>
      </c>
      <c r="Q376" s="76" t="e">
        <f>ROUND(VLOOKUP(V376,#REF!,7,0),2)</f>
        <v>#REF!</v>
      </c>
      <c r="R376" s="76" t="e">
        <f t="shared" si="70"/>
        <v>#REF!</v>
      </c>
      <c r="S376" s="94" t="e">
        <f t="shared" ref="S376:S382" si="72">ROUND(IF(F376="未税",J376-M376-R376,J376/1.17-M376-R376),2)</f>
        <v>#REF!</v>
      </c>
      <c r="T376" s="94"/>
      <c r="U376" s="94"/>
      <c r="V376" s="106" t="str">
        <f>数据源表!S324</f>
        <v>CSQ12</v>
      </c>
      <c r="W376" s="76" t="str">
        <f>数据源表!M324</f>
        <v>*其他化学制品*高级全合成切削液</v>
      </c>
      <c r="X376" s="76" t="str">
        <f>数据源表!N324</f>
        <v>SC-601</v>
      </c>
      <c r="Y376" s="76">
        <f>数据源表!O324</f>
        <v>2</v>
      </c>
      <c r="Z376" s="76" t="str">
        <f>数据源表!P324</f>
        <v>桶</v>
      </c>
      <c r="AA376" s="76">
        <f>数据源表!Q324</f>
        <v>3668</v>
      </c>
      <c r="AB376" s="76">
        <f>数据源表!R324</f>
        <v>7336</v>
      </c>
      <c r="AC376" s="118">
        <f>数据源表!U324</f>
        <v>360</v>
      </c>
      <c r="AD376" s="118">
        <f>数据源表!T324</f>
        <v>180</v>
      </c>
      <c r="AE376" s="66" t="str">
        <f t="shared" si="66"/>
        <v xml:space="preserve">     指导价</v>
      </c>
      <c r="AF376" s="73" t="str">
        <f>数据源表!V324</f>
        <v>XOUT18070365</v>
      </c>
      <c r="AG376" s="119">
        <f>数据源表!W324</f>
        <v>43299</v>
      </c>
      <c r="AH376" s="73">
        <f>数据源表!X324</f>
        <v>0</v>
      </c>
      <c r="AI376" s="122"/>
      <c r="AJ376" s="124">
        <f>数据源表!Y324</f>
        <v>0.15999957250798899</v>
      </c>
      <c r="AK376" s="53" t="e">
        <f>VLOOKUP(V376,#REF!,12,0)</f>
        <v>#REF!</v>
      </c>
    </row>
    <row r="377" spans="1:37" s="53" customFormat="1" ht="12" customHeight="1">
      <c r="A377" s="76" t="str">
        <f>数据源表!A325</f>
        <v>刘宽</v>
      </c>
      <c r="B377" s="75">
        <f>数据源表!B325</f>
        <v>43298</v>
      </c>
      <c r="C377" s="76" t="str">
        <f>数据源表!C325</f>
        <v>a1498</v>
      </c>
      <c r="D377" s="76" t="str">
        <f>数据源表!D325</f>
        <v>无锡奥特维科技股份有限公司</v>
      </c>
      <c r="E377" s="77">
        <f>数据源表!E325</f>
        <v>8565</v>
      </c>
      <c r="F377" s="76" t="str">
        <f>数据源表!F325</f>
        <v>18107088</v>
      </c>
      <c r="G377" s="78">
        <f>数据源表!G325</f>
        <v>43358</v>
      </c>
      <c r="H377" s="76">
        <f>数据源表!H325</f>
        <v>60</v>
      </c>
      <c r="I377" s="78">
        <v>43266</v>
      </c>
      <c r="J377" s="94">
        <f>数据源表!J325</f>
        <v>8565</v>
      </c>
      <c r="K377" s="94">
        <f t="shared" si="63"/>
        <v>7383.62</v>
      </c>
      <c r="L377" s="95">
        <f t="shared" si="64"/>
        <v>-32</v>
      </c>
      <c r="M377" s="96"/>
      <c r="N377" s="96" t="e">
        <f>VLOOKUP(C377,#REF!,5,0)</f>
        <v>#REF!</v>
      </c>
      <c r="O377" s="76">
        <f t="shared" si="69"/>
        <v>0.05</v>
      </c>
      <c r="P377" s="76">
        <f t="shared" si="65"/>
        <v>369.18</v>
      </c>
      <c r="Q377" s="76" t="e">
        <f>ROUND(VLOOKUP(V377,#REF!,7,0),2)</f>
        <v>#REF!</v>
      </c>
      <c r="R377" s="76" t="e">
        <f t="shared" si="70"/>
        <v>#REF!</v>
      </c>
      <c r="S377" s="94" t="e">
        <f t="shared" si="72"/>
        <v>#REF!</v>
      </c>
      <c r="T377" s="94"/>
      <c r="U377" s="94"/>
      <c r="V377" s="106" t="str">
        <f>数据源表!S325</f>
        <v>CYT11</v>
      </c>
      <c r="W377" s="76" t="str">
        <f>数据源表!M325</f>
        <v>*润滑油*机床导轨油</v>
      </c>
      <c r="X377" s="76" t="str">
        <f>数据源表!N325</f>
        <v>68#</v>
      </c>
      <c r="Y377" s="76">
        <f>数据源表!O325</f>
        <v>0.51</v>
      </c>
      <c r="Z377" s="76" t="str">
        <f>数据源表!P325</f>
        <v>吨</v>
      </c>
      <c r="AA377" s="76">
        <f>数据源表!Q325</f>
        <v>16794.1176470588</v>
      </c>
      <c r="AB377" s="76">
        <f>数据源表!R325</f>
        <v>8565</v>
      </c>
      <c r="AC377" s="118">
        <f>数据源表!U325</f>
        <v>510</v>
      </c>
      <c r="AD377" s="118">
        <f>数据源表!T325</f>
        <v>170</v>
      </c>
      <c r="AE377" s="66" t="str">
        <f t="shared" ref="AE377:AE440" si="73">IF(AD377&lt;50,"指导价+Y4*30",IF(AD377="固体","     指导价","     指导价"))</f>
        <v xml:space="preserve">     指导价</v>
      </c>
      <c r="AF377" s="73" t="str">
        <f>数据源表!V325</f>
        <v>XOUT18070365</v>
      </c>
      <c r="AG377" s="119">
        <f>数据源表!W325</f>
        <v>43299</v>
      </c>
      <c r="AH377" s="73" t="str">
        <f>数据源表!X325</f>
        <v>拆分付款</v>
      </c>
      <c r="AI377" s="122"/>
      <c r="AJ377" s="124">
        <f>数据源表!Y325</f>
        <v>0.16000010834793801</v>
      </c>
      <c r="AK377" s="53" t="e">
        <f>VLOOKUP(V377,#REF!,12,0)</f>
        <v>#REF!</v>
      </c>
    </row>
    <row r="378" spans="1:37" s="53" customFormat="1" ht="12" customHeight="1">
      <c r="A378" s="76" t="str">
        <f>数据源表!A326</f>
        <v>刘宽</v>
      </c>
      <c r="B378" s="75">
        <f>数据源表!B326</f>
        <v>43298</v>
      </c>
      <c r="C378" s="76" t="str">
        <f>数据源表!C326</f>
        <v>a1498</v>
      </c>
      <c r="D378" s="76" t="str">
        <f>数据源表!D326</f>
        <v>无锡奥特维科技股份有限公司</v>
      </c>
      <c r="E378" s="77">
        <f>数据源表!E326</f>
        <v>10854</v>
      </c>
      <c r="F378" s="76" t="str">
        <f>数据源表!F326</f>
        <v>18107087</v>
      </c>
      <c r="G378" s="78">
        <f>数据源表!G326</f>
        <v>43358</v>
      </c>
      <c r="H378" s="76">
        <f>数据源表!H326</f>
        <v>60</v>
      </c>
      <c r="I378" s="78">
        <v>43266</v>
      </c>
      <c r="J378" s="94">
        <f>数据源表!J326</f>
        <v>10854</v>
      </c>
      <c r="K378" s="94">
        <f t="shared" si="63"/>
        <v>9356.9</v>
      </c>
      <c r="L378" s="95">
        <f t="shared" si="64"/>
        <v>-32</v>
      </c>
      <c r="M378" s="96"/>
      <c r="N378" s="96" t="e">
        <f>VLOOKUP(C378,#REF!,5,0)</f>
        <v>#REF!</v>
      </c>
      <c r="O378" s="76">
        <f t="shared" si="69"/>
        <v>0.05</v>
      </c>
      <c r="P378" s="76">
        <f t="shared" si="65"/>
        <v>467.85</v>
      </c>
      <c r="Q378" s="76" t="e">
        <f>ROUND(VLOOKUP(V378,#REF!,7,0),2)</f>
        <v>#REF!</v>
      </c>
      <c r="R378" s="76" t="e">
        <f t="shared" si="70"/>
        <v>#REF!</v>
      </c>
      <c r="S378" s="94" t="e">
        <f t="shared" si="72"/>
        <v>#REF!</v>
      </c>
      <c r="T378" s="94"/>
      <c r="U378" s="94"/>
      <c r="V378" s="106" t="str">
        <f>数据源表!S326</f>
        <v>CSB15</v>
      </c>
      <c r="W378" s="76" t="str">
        <f>数据源表!M326</f>
        <v>*化学试剂助剂*半合成切削液</v>
      </c>
      <c r="X378" s="76" t="str">
        <f>数据源表!N326</f>
        <v>LP-3030AL</v>
      </c>
      <c r="Y378" s="76">
        <f>数据源表!O326</f>
        <v>3</v>
      </c>
      <c r="Z378" s="76" t="str">
        <f>数据源表!P326</f>
        <v>桶</v>
      </c>
      <c r="AA378" s="76">
        <f>数据源表!Q326</f>
        <v>3618</v>
      </c>
      <c r="AB378" s="76">
        <f>数据源表!R326</f>
        <v>10854</v>
      </c>
      <c r="AC378" s="118">
        <f>数据源表!U326</f>
        <v>510</v>
      </c>
      <c r="AD378" s="118">
        <f>数据源表!T326</f>
        <v>170</v>
      </c>
      <c r="AE378" s="66" t="str">
        <f t="shared" si="73"/>
        <v xml:space="preserve">     指导价</v>
      </c>
      <c r="AF378" s="73" t="str">
        <f>数据源表!V326</f>
        <v>XOUT18070365</v>
      </c>
      <c r="AG378" s="119">
        <f>数据源表!W326</f>
        <v>43299</v>
      </c>
      <c r="AH378" s="73" t="str">
        <f>数据源表!X326</f>
        <v>拆分付款</v>
      </c>
      <c r="AI378" s="122"/>
      <c r="AJ378" s="124">
        <f>数据源表!Y326</f>
        <v>0.15999957250798899</v>
      </c>
      <c r="AK378" s="53" t="e">
        <f>VLOOKUP(V378,#REF!,12,0)</f>
        <v>#REF!</v>
      </c>
    </row>
    <row r="379" spans="1:37" s="53" customFormat="1" ht="12" customHeight="1">
      <c r="A379" s="76" t="str">
        <f>数据源表!A327</f>
        <v>刘宽</v>
      </c>
      <c r="B379" s="75">
        <f>数据源表!B327</f>
        <v>43304</v>
      </c>
      <c r="C379" s="76" t="str">
        <f>数据源表!C327</f>
        <v>a1525</v>
      </c>
      <c r="D379" s="76" t="str">
        <f>数据源表!D327</f>
        <v>丹阳卉丰机电设备有限公司</v>
      </c>
      <c r="E379" s="77">
        <f>数据源表!E327</f>
        <v>3500</v>
      </c>
      <c r="F379" s="76" t="str">
        <f>数据源表!F327</f>
        <v>18107252</v>
      </c>
      <c r="G379" s="78">
        <f>数据源表!G327</f>
        <v>43304</v>
      </c>
      <c r="H379" s="76" t="str">
        <f>数据源表!H327</f>
        <v>票到付款</v>
      </c>
      <c r="I379" s="78">
        <v>43266</v>
      </c>
      <c r="J379" s="94">
        <f>数据源表!J327</f>
        <v>3500</v>
      </c>
      <c r="K379" s="94">
        <f t="shared" si="63"/>
        <v>3017.24</v>
      </c>
      <c r="L379" s="95">
        <f t="shared" ref="L379:L442" si="74">I379-B379</f>
        <v>-38</v>
      </c>
      <c r="M379" s="96"/>
      <c r="N379" s="96" t="e">
        <f>VLOOKUP(C379,#REF!,5,0)</f>
        <v>#REF!</v>
      </c>
      <c r="O379" s="76">
        <f t="shared" si="69"/>
        <v>0.05</v>
      </c>
      <c r="P379" s="76">
        <f t="shared" ref="P379:P442" si="75">ROUND((K379-M379)*O379,2)</f>
        <v>150.86000000000001</v>
      </c>
      <c r="Q379" s="76" t="e">
        <f>ROUND(VLOOKUP(V379,#REF!,7,0),2)</f>
        <v>#REF!</v>
      </c>
      <c r="R379" s="76" t="e">
        <f t="shared" si="70"/>
        <v>#REF!</v>
      </c>
      <c r="S379" s="94" t="e">
        <f t="shared" si="72"/>
        <v>#REF!</v>
      </c>
      <c r="T379" s="94"/>
      <c r="U379" s="94"/>
      <c r="V379" s="106" t="str">
        <f>数据源表!S327</f>
        <v>CSR09</v>
      </c>
      <c r="W379" s="76" t="str">
        <f>数据源表!M327</f>
        <v>*化学试剂助剂*乳化冷却液</v>
      </c>
      <c r="X379" s="76" t="str">
        <f>数据源表!N327</f>
        <v>JH-105</v>
      </c>
      <c r="Y379" s="76">
        <f>数据源表!O327</f>
        <v>1</v>
      </c>
      <c r="Z379" s="76" t="str">
        <f>数据源表!P327</f>
        <v>桶</v>
      </c>
      <c r="AA379" s="76">
        <f>数据源表!Q327</f>
        <v>3500</v>
      </c>
      <c r="AB379" s="76">
        <f>数据源表!R327</f>
        <v>3500</v>
      </c>
      <c r="AC379" s="118">
        <f>数据源表!U327</f>
        <v>170</v>
      </c>
      <c r="AD379" s="118">
        <f>数据源表!T327</f>
        <v>170</v>
      </c>
      <c r="AE379" s="66" t="str">
        <f t="shared" si="73"/>
        <v xml:space="preserve">     指导价</v>
      </c>
      <c r="AF379" s="73" t="str">
        <f>数据源表!V327</f>
        <v>XOUT18070446</v>
      </c>
      <c r="AG379" s="119">
        <f>数据源表!W327</f>
        <v>43301</v>
      </c>
      <c r="AH379" s="73">
        <f>数据源表!X327</f>
        <v>0</v>
      </c>
      <c r="AI379" s="122"/>
      <c r="AJ379" s="124">
        <f>数据源表!Y327</f>
        <v>0.16000053028595701</v>
      </c>
      <c r="AK379" s="53" t="e">
        <f>VLOOKUP(V379,#REF!,12,0)</f>
        <v>#REF!</v>
      </c>
    </row>
    <row r="380" spans="1:37" s="53" customFormat="1" ht="12" customHeight="1">
      <c r="A380" s="76" t="str">
        <f>数据源表!A328</f>
        <v>刘宽</v>
      </c>
      <c r="B380" s="75">
        <f>数据源表!B328</f>
        <v>43283</v>
      </c>
      <c r="C380" s="76" t="str">
        <f>数据源表!C328</f>
        <v>a1561</v>
      </c>
      <c r="D380" s="76" t="str">
        <f>数据源表!D328</f>
        <v>无锡赫尔德克精密机械有限公司</v>
      </c>
      <c r="E380" s="77">
        <f>数据源表!E328</f>
        <v>2600</v>
      </c>
      <c r="F380" s="76" t="str">
        <f>数据源表!F328</f>
        <v>16644205</v>
      </c>
      <c r="G380" s="78">
        <f>数据源表!G328</f>
        <v>43313</v>
      </c>
      <c r="H380" s="76">
        <f>数据源表!H328</f>
        <v>30</v>
      </c>
      <c r="I380" s="78">
        <v>43271</v>
      </c>
      <c r="J380" s="94">
        <f>数据源表!J328</f>
        <v>2600</v>
      </c>
      <c r="K380" s="94">
        <f t="shared" si="63"/>
        <v>2241.38</v>
      </c>
      <c r="L380" s="95">
        <f t="shared" si="74"/>
        <v>-12</v>
      </c>
      <c r="M380" s="96"/>
      <c r="N380" s="96" t="e">
        <f>VLOOKUP(C380,#REF!,5,0)</f>
        <v>#REF!</v>
      </c>
      <c r="O380" s="76">
        <f t="shared" si="69"/>
        <v>0.05</v>
      </c>
      <c r="P380" s="76">
        <f t="shared" si="75"/>
        <v>112.07</v>
      </c>
      <c r="Q380" s="76" t="e">
        <f>ROUND(VLOOKUP(V380,#REF!,7,0),2)</f>
        <v>#REF!</v>
      </c>
      <c r="R380" s="76" t="e">
        <f t="shared" si="70"/>
        <v>#REF!</v>
      </c>
      <c r="S380" s="94" t="e">
        <f t="shared" si="72"/>
        <v>#REF!</v>
      </c>
      <c r="T380" s="94"/>
      <c r="U380" s="94"/>
      <c r="V380" s="106" t="str">
        <f>数据源表!S328</f>
        <v>CYQ19</v>
      </c>
      <c r="W380" s="76" t="str">
        <f>数据源表!M328</f>
        <v>*化学试剂助剂*不锈钢冷却剂</v>
      </c>
      <c r="X380" s="76" t="str">
        <f>数据源表!N328</f>
        <v>DH-30A</v>
      </c>
      <c r="Y380" s="76">
        <f>数据源表!O328</f>
        <v>1</v>
      </c>
      <c r="Z380" s="76" t="str">
        <f>数据源表!P328</f>
        <v>桶</v>
      </c>
      <c r="AA380" s="76">
        <f>数据源表!Q328</f>
        <v>2600</v>
      </c>
      <c r="AB380" s="76">
        <f>数据源表!R328</f>
        <v>2600</v>
      </c>
      <c r="AC380" s="118">
        <f>数据源表!U328</f>
        <v>170</v>
      </c>
      <c r="AD380" s="118">
        <f>数据源表!T328</f>
        <v>170</v>
      </c>
      <c r="AE380" s="66" t="str">
        <f t="shared" si="73"/>
        <v xml:space="preserve">     指导价</v>
      </c>
      <c r="AF380" s="73" t="str">
        <f>数据源表!V328</f>
        <v>XOUT18070025</v>
      </c>
      <c r="AG380" s="119">
        <f>数据源表!W328</f>
        <v>43284</v>
      </c>
      <c r="AH380" s="73">
        <f>数据源表!X328</f>
        <v>0</v>
      </c>
      <c r="AI380" s="122"/>
      <c r="AJ380" s="124">
        <f>数据源表!Y328</f>
        <v>0.15999964307703299</v>
      </c>
      <c r="AK380" s="53" t="e">
        <f>VLOOKUP(V380,#REF!,12,0)</f>
        <v>#REF!</v>
      </c>
    </row>
    <row r="381" spans="1:37" s="53" customFormat="1" ht="12" customHeight="1">
      <c r="A381" s="76" t="str">
        <f>数据源表!A329</f>
        <v>刘宽</v>
      </c>
      <c r="B381" s="75">
        <f>数据源表!B329</f>
        <v>43210</v>
      </c>
      <c r="C381" s="76" t="str">
        <f>数据源表!C329</f>
        <v>a1678</v>
      </c>
      <c r="D381" s="76" t="str">
        <f>数据源表!D329</f>
        <v>常州大本润滑油有限公司</v>
      </c>
      <c r="E381" s="77">
        <f>数据源表!E329</f>
        <v>2300</v>
      </c>
      <c r="F381" s="76" t="str">
        <f>数据源表!F329</f>
        <v>27754129</v>
      </c>
      <c r="G381" s="78">
        <f>数据源表!G329</f>
        <v>43240</v>
      </c>
      <c r="H381" s="76">
        <f>数据源表!H329</f>
        <v>30</v>
      </c>
      <c r="I381" s="78">
        <v>43280</v>
      </c>
      <c r="J381" s="94">
        <f>数据源表!J329</f>
        <v>2300</v>
      </c>
      <c r="K381" s="94">
        <f t="shared" si="63"/>
        <v>1965.81</v>
      </c>
      <c r="L381" s="95">
        <f t="shared" si="74"/>
        <v>70</v>
      </c>
      <c r="M381" s="96"/>
      <c r="N381" s="96" t="e">
        <f>VLOOKUP(C381,#REF!,5,0)</f>
        <v>#REF!</v>
      </c>
      <c r="O381" s="76">
        <f t="shared" si="69"/>
        <v>0.04</v>
      </c>
      <c r="P381" s="76">
        <f t="shared" si="75"/>
        <v>78.63</v>
      </c>
      <c r="Q381" s="76" t="e">
        <f>ROUND(VLOOKUP(V381,#REF!,7,0),2)</f>
        <v>#REF!</v>
      </c>
      <c r="R381" s="76" t="e">
        <f t="shared" si="70"/>
        <v>#REF!</v>
      </c>
      <c r="S381" s="94" t="e">
        <f t="shared" si="72"/>
        <v>#REF!</v>
      </c>
      <c r="T381" s="94"/>
      <c r="U381" s="94"/>
      <c r="V381" s="106" t="str">
        <f>数据源表!S329</f>
        <v>CSQ15</v>
      </c>
      <c r="W381" s="76" t="str">
        <f>数据源表!M329</f>
        <v>*化学试剂助剂*全合成切削液</v>
      </c>
      <c r="X381" s="76" t="str">
        <f>数据源表!N329</f>
        <v>SH-805</v>
      </c>
      <c r="Y381" s="76">
        <f>数据源表!O329</f>
        <v>1</v>
      </c>
      <c r="Z381" s="76" t="str">
        <f>数据源表!P329</f>
        <v>桶</v>
      </c>
      <c r="AA381" s="76">
        <f>数据源表!Q329</f>
        <v>2300</v>
      </c>
      <c r="AB381" s="76">
        <f>数据源表!R329</f>
        <v>2300</v>
      </c>
      <c r="AC381" s="118">
        <f>数据源表!U329</f>
        <v>180</v>
      </c>
      <c r="AD381" s="118">
        <f>数据源表!T329</f>
        <v>180</v>
      </c>
      <c r="AE381" s="66" t="str">
        <f t="shared" si="73"/>
        <v xml:space="preserve">     指导价</v>
      </c>
      <c r="AF381" s="73" t="str">
        <f>数据源表!V329</f>
        <v>XOUT18040350</v>
      </c>
      <c r="AG381" s="119">
        <f>数据源表!W329</f>
        <v>43210</v>
      </c>
      <c r="AH381" s="73">
        <f>数据源表!X329</f>
        <v>0</v>
      </c>
      <c r="AI381" s="122"/>
      <c r="AJ381" s="124">
        <f>数据源表!Y329</f>
        <v>0.17</v>
      </c>
      <c r="AK381" s="53" t="e">
        <f>VLOOKUP(V381,#REF!,12,0)</f>
        <v>#REF!</v>
      </c>
    </row>
    <row r="382" spans="1:37" s="53" customFormat="1" ht="12" customHeight="1">
      <c r="A382" s="76" t="str">
        <f>数据源表!A330</f>
        <v>刘宽</v>
      </c>
      <c r="B382" s="75">
        <f>数据源表!B330</f>
        <v>43217</v>
      </c>
      <c r="C382" s="76" t="str">
        <f>数据源表!C330</f>
        <v>a1678</v>
      </c>
      <c r="D382" s="76" t="str">
        <f>数据源表!D330</f>
        <v>常州大本润滑油有限公司</v>
      </c>
      <c r="E382" s="77">
        <f>数据源表!E330</f>
        <v>2300</v>
      </c>
      <c r="F382" s="76" t="str">
        <f>数据源表!F330</f>
        <v>27754298</v>
      </c>
      <c r="G382" s="78">
        <f>数据源表!G330</f>
        <v>43247</v>
      </c>
      <c r="H382" s="76">
        <f>数据源表!H330</f>
        <v>30</v>
      </c>
      <c r="I382" s="78">
        <v>43280</v>
      </c>
      <c r="J382" s="94">
        <f>数据源表!J330</f>
        <v>2300</v>
      </c>
      <c r="K382" s="94">
        <f t="shared" si="63"/>
        <v>1965.81</v>
      </c>
      <c r="L382" s="95">
        <f t="shared" si="74"/>
        <v>63</v>
      </c>
      <c r="M382" s="96"/>
      <c r="N382" s="96" t="e">
        <f>VLOOKUP(C382,#REF!,5,0)</f>
        <v>#REF!</v>
      </c>
      <c r="O382" s="76">
        <f t="shared" si="69"/>
        <v>0.04</v>
      </c>
      <c r="P382" s="76">
        <f t="shared" si="75"/>
        <v>78.63</v>
      </c>
      <c r="Q382" s="76" t="e">
        <f>ROUND(VLOOKUP(V382,#REF!,7,0),2)</f>
        <v>#REF!</v>
      </c>
      <c r="R382" s="76" t="e">
        <f t="shared" si="70"/>
        <v>#REF!</v>
      </c>
      <c r="S382" s="94" t="e">
        <f t="shared" si="72"/>
        <v>#REF!</v>
      </c>
      <c r="T382" s="94"/>
      <c r="U382" s="94"/>
      <c r="V382" s="106" t="str">
        <f>数据源表!S330</f>
        <v>CSQ15</v>
      </c>
      <c r="W382" s="76" t="str">
        <f>数据源表!M330</f>
        <v>*化学试剂助剂*全合成切削液</v>
      </c>
      <c r="X382" s="76" t="str">
        <f>数据源表!N330</f>
        <v>SH-805</v>
      </c>
      <c r="Y382" s="76">
        <f>数据源表!O330</f>
        <v>1</v>
      </c>
      <c r="Z382" s="76" t="str">
        <f>数据源表!P330</f>
        <v>桶</v>
      </c>
      <c r="AA382" s="76">
        <f>数据源表!Q330</f>
        <v>2300</v>
      </c>
      <c r="AB382" s="76">
        <f>数据源表!R330</f>
        <v>2300</v>
      </c>
      <c r="AC382" s="118">
        <f>数据源表!U330</f>
        <v>180</v>
      </c>
      <c r="AD382" s="118">
        <f>数据源表!T330</f>
        <v>180</v>
      </c>
      <c r="AE382" s="66" t="str">
        <f t="shared" si="73"/>
        <v xml:space="preserve">     指导价</v>
      </c>
      <c r="AF382" s="73" t="str">
        <f>数据源表!V330</f>
        <v>XOUT18040481</v>
      </c>
      <c r="AG382" s="119">
        <f>数据源表!W330</f>
        <v>43217</v>
      </c>
      <c r="AH382" s="73">
        <f>数据源表!X330</f>
        <v>0</v>
      </c>
      <c r="AI382" s="122"/>
      <c r="AJ382" s="124">
        <f>数据源表!Y330</f>
        <v>0.17</v>
      </c>
      <c r="AK382" s="53" t="e">
        <f>VLOOKUP(V382,#REF!,12,0)</f>
        <v>#REF!</v>
      </c>
    </row>
    <row r="383" spans="1:37" s="53" customFormat="1" ht="12" customHeight="1">
      <c r="A383" s="76" t="str">
        <f>数据源表!A331</f>
        <v>刘宽</v>
      </c>
      <c r="B383" s="75">
        <f>数据源表!B331</f>
        <v>43241</v>
      </c>
      <c r="C383" s="76" t="str">
        <f>数据源表!C331</f>
        <v>a1713</v>
      </c>
      <c r="D383" s="76" t="str">
        <f>数据源表!D331</f>
        <v>扬州仪林精密机械有限公司</v>
      </c>
      <c r="E383" s="77">
        <f>数据源表!E331</f>
        <v>2650</v>
      </c>
      <c r="F383" s="76" t="str">
        <f>数据源表!F331</f>
        <v>27754547</v>
      </c>
      <c r="G383" s="78">
        <f>数据源表!G331</f>
        <v>43271</v>
      </c>
      <c r="H383" s="76">
        <f>数据源表!H331</f>
        <v>30</v>
      </c>
      <c r="I383" s="78">
        <v>43280</v>
      </c>
      <c r="J383" s="94">
        <f>数据源表!J331</f>
        <v>150</v>
      </c>
      <c r="K383" s="94">
        <f t="shared" si="63"/>
        <v>129.31</v>
      </c>
      <c r="L383" s="95">
        <f t="shared" si="74"/>
        <v>39</v>
      </c>
      <c r="M383" s="96"/>
      <c r="N383" s="96" t="e">
        <f>VLOOKUP(C383,#REF!,5,0)</f>
        <v>#REF!</v>
      </c>
      <c r="O383" s="76">
        <f t="shared" si="69"/>
        <v>0.05</v>
      </c>
      <c r="P383" s="76">
        <f t="shared" si="75"/>
        <v>6.47</v>
      </c>
      <c r="Q383" s="76" t="e">
        <f>ROUND(VLOOKUP(V383,#REF!,7,0),2)</f>
        <v>#REF!</v>
      </c>
      <c r="R383" s="76" t="e">
        <f t="shared" si="70"/>
        <v>#REF!</v>
      </c>
      <c r="S383" s="94" t="e">
        <f>ROUND(IF(F383="未税",J383-M383-R383,J383/(1+AJ383)-M383-R383),2)</f>
        <v>#REF!</v>
      </c>
      <c r="T383" s="94"/>
      <c r="U383" s="94"/>
      <c r="V383" s="106" t="str">
        <f>数据源表!S331</f>
        <v>CYQ19</v>
      </c>
      <c r="W383" s="76" t="str">
        <f>数据源表!M331</f>
        <v>*化学试剂助剂*不锈钢冷却剂</v>
      </c>
      <c r="X383" s="76" t="str">
        <f>数据源表!N331</f>
        <v>DH-30A</v>
      </c>
      <c r="Y383" s="76">
        <f>数据源表!O331</f>
        <v>5.6603773584905703E-2</v>
      </c>
      <c r="Z383" s="76" t="str">
        <f>数据源表!P331</f>
        <v>桶</v>
      </c>
      <c r="AA383" s="76">
        <f>数据源表!Q331</f>
        <v>2650</v>
      </c>
      <c r="AB383" s="76">
        <f>数据源表!R331</f>
        <v>2650</v>
      </c>
      <c r="AC383" s="118">
        <f>数据源表!U331</f>
        <v>9.6226415094339597</v>
      </c>
      <c r="AD383" s="118">
        <f>数据源表!T331</f>
        <v>170</v>
      </c>
      <c r="AE383" s="66" t="str">
        <f t="shared" si="73"/>
        <v xml:space="preserve">     指导价</v>
      </c>
      <c r="AF383" s="73" t="str">
        <f>数据源表!V331</f>
        <v>XOUT18050249</v>
      </c>
      <c r="AG383" s="119">
        <f>数据源表!W331</f>
        <v>43235</v>
      </c>
      <c r="AH383" s="73" t="str">
        <f>数据源表!X331</f>
        <v>拆分付款</v>
      </c>
      <c r="AI383" s="122"/>
      <c r="AJ383" s="124">
        <f>数据源表!Y331</f>
        <v>0.16000140075640801</v>
      </c>
      <c r="AK383" s="53" t="e">
        <f>VLOOKUP(V383,#REF!,12,0)</f>
        <v>#REF!</v>
      </c>
    </row>
    <row r="384" spans="1:37" s="53" customFormat="1" ht="12" customHeight="1">
      <c r="A384" s="76" t="str">
        <f>数据源表!A332</f>
        <v>刘宽</v>
      </c>
      <c r="B384" s="75">
        <f>数据源表!B332</f>
        <v>43273</v>
      </c>
      <c r="C384" s="76" t="str">
        <f>数据源表!C332</f>
        <v>a1721</v>
      </c>
      <c r="D384" s="76" t="str">
        <f>数据源表!D332</f>
        <v>无锡德尔塔机械制造有限公司</v>
      </c>
      <c r="E384" s="77">
        <f>数据源表!E332</f>
        <v>3000</v>
      </c>
      <c r="F384" s="76" t="str">
        <f>数据源表!F332</f>
        <v>16643941</v>
      </c>
      <c r="G384" s="78">
        <f>数据源表!G332</f>
        <v>43303</v>
      </c>
      <c r="H384" s="76">
        <f>数据源表!H332</f>
        <v>30</v>
      </c>
      <c r="I384" s="78">
        <v>43259</v>
      </c>
      <c r="J384" s="94">
        <f>数据源表!J332</f>
        <v>3000</v>
      </c>
      <c r="K384" s="94">
        <f t="shared" si="63"/>
        <v>2586.21</v>
      </c>
      <c r="L384" s="95">
        <f t="shared" si="74"/>
        <v>-14</v>
      </c>
      <c r="M384" s="96"/>
      <c r="N384" s="96" t="e">
        <f>VLOOKUP(C384,#REF!,5,0)</f>
        <v>#REF!</v>
      </c>
      <c r="O384" s="76">
        <f t="shared" si="69"/>
        <v>0.05</v>
      </c>
      <c r="P384" s="76">
        <f t="shared" si="75"/>
        <v>129.31</v>
      </c>
      <c r="Q384" s="76" t="e">
        <f>ROUND(VLOOKUP(V384,#REF!,7,0),2)</f>
        <v>#REF!</v>
      </c>
      <c r="R384" s="76" t="e">
        <f t="shared" si="70"/>
        <v>#REF!</v>
      </c>
      <c r="S384" s="94" t="e">
        <f>ROUND(IF(F384="未税",J384-M384-R384,J384/1.17-M384-R384),2)</f>
        <v>#REF!</v>
      </c>
      <c r="T384" s="94"/>
      <c r="U384" s="94"/>
      <c r="V384" s="106" t="str">
        <f>数据源表!S332</f>
        <v>CSR24</v>
      </c>
      <c r="W384" s="76" t="str">
        <f>数据源表!M332</f>
        <v>*专项化学用品*铝合金加工液</v>
      </c>
      <c r="X384" s="76" t="str">
        <f>数据源表!N332</f>
        <v>ZM-3080</v>
      </c>
      <c r="Y384" s="76">
        <f>数据源表!O332</f>
        <v>1</v>
      </c>
      <c r="Z384" s="76" t="str">
        <f>数据源表!P332</f>
        <v>桶</v>
      </c>
      <c r="AA384" s="76">
        <f>数据源表!Q332</f>
        <v>3000</v>
      </c>
      <c r="AB384" s="76">
        <f>数据源表!R332</f>
        <v>3000</v>
      </c>
      <c r="AC384" s="118">
        <f>数据源表!U332</f>
        <v>170</v>
      </c>
      <c r="AD384" s="118">
        <f>数据源表!T332</f>
        <v>170</v>
      </c>
      <c r="AE384" s="66" t="str">
        <f t="shared" si="73"/>
        <v xml:space="preserve">     指导价</v>
      </c>
      <c r="AF384" s="73" t="str">
        <f>数据源表!V332</f>
        <v>XOUT18060363</v>
      </c>
      <c r="AG384" s="119">
        <f>数据源表!W332</f>
        <v>43271</v>
      </c>
      <c r="AH384" s="73">
        <f>数据源表!X332</f>
        <v>0</v>
      </c>
      <c r="AI384" s="122"/>
      <c r="AJ384" s="124">
        <f>数据源表!Y332</f>
        <v>0.15999860800167001</v>
      </c>
      <c r="AK384" s="53" t="e">
        <f>VLOOKUP(V384,#REF!,12,0)</f>
        <v>#REF!</v>
      </c>
    </row>
    <row r="385" spans="1:37" s="53" customFormat="1" ht="12" customHeight="1">
      <c r="A385" s="76" t="str">
        <f>数据源表!A333</f>
        <v>刘宽</v>
      </c>
      <c r="B385" s="75">
        <f>数据源表!B333</f>
        <v>43273</v>
      </c>
      <c r="C385" s="76" t="str">
        <f>数据源表!C333</f>
        <v>a1806</v>
      </c>
      <c r="D385" s="76" t="str">
        <f>数据源表!D333</f>
        <v>无锡诺新恒精密机械有限公司</v>
      </c>
      <c r="E385" s="77">
        <f>数据源表!E333</f>
        <v>3000</v>
      </c>
      <c r="F385" s="76" t="str">
        <f>数据源表!F333</f>
        <v>16643942</v>
      </c>
      <c r="G385" s="78">
        <f>数据源表!G333</f>
        <v>43303</v>
      </c>
      <c r="H385" s="76">
        <f>数据源表!H333</f>
        <v>30</v>
      </c>
      <c r="I385" s="78">
        <v>43259</v>
      </c>
      <c r="J385" s="94">
        <f>数据源表!J333</f>
        <v>3000</v>
      </c>
      <c r="K385" s="94">
        <f t="shared" si="63"/>
        <v>2586.21</v>
      </c>
      <c r="L385" s="95">
        <f t="shared" si="74"/>
        <v>-14</v>
      </c>
      <c r="M385" s="96"/>
      <c r="N385" s="96" t="e">
        <f>VLOOKUP(C385,#REF!,5,0)</f>
        <v>#REF!</v>
      </c>
      <c r="O385" s="76">
        <f t="shared" si="69"/>
        <v>0.05</v>
      </c>
      <c r="P385" s="76">
        <f t="shared" si="75"/>
        <v>129.31</v>
      </c>
      <c r="Q385" s="76" t="e">
        <f>ROUND(VLOOKUP(V385,#REF!,7,0),2)</f>
        <v>#REF!</v>
      </c>
      <c r="R385" s="76" t="e">
        <f t="shared" si="70"/>
        <v>#REF!</v>
      </c>
      <c r="S385" s="94" t="e">
        <f>ROUND(IF(F385="未税",J385-M385-R385,J385/1.17-M385-R385),2)</f>
        <v>#REF!</v>
      </c>
      <c r="T385" s="94"/>
      <c r="U385" s="94"/>
      <c r="V385" s="106" t="str">
        <f>数据源表!S333</f>
        <v>CSR24</v>
      </c>
      <c r="W385" s="76" t="str">
        <f>数据源表!M333</f>
        <v>*专项化学用品*铝合金加工液</v>
      </c>
      <c r="X385" s="76" t="str">
        <f>数据源表!N333</f>
        <v>ZM-3080</v>
      </c>
      <c r="Y385" s="76">
        <f>数据源表!O333</f>
        <v>1</v>
      </c>
      <c r="Z385" s="76" t="str">
        <f>数据源表!P333</f>
        <v>桶</v>
      </c>
      <c r="AA385" s="76">
        <f>数据源表!Q333</f>
        <v>3000</v>
      </c>
      <c r="AB385" s="76">
        <f>数据源表!R333</f>
        <v>3000</v>
      </c>
      <c r="AC385" s="118">
        <f>数据源表!U333</f>
        <v>170</v>
      </c>
      <c r="AD385" s="118">
        <f>数据源表!T333</f>
        <v>170</v>
      </c>
      <c r="AE385" s="66" t="str">
        <f t="shared" si="73"/>
        <v xml:space="preserve">     指导价</v>
      </c>
      <c r="AF385" s="73" t="str">
        <f>数据源表!V333</f>
        <v>XOUT18060361</v>
      </c>
      <c r="AG385" s="119">
        <f>数据源表!W333</f>
        <v>43271</v>
      </c>
      <c r="AH385" s="73">
        <f>数据源表!X333</f>
        <v>0</v>
      </c>
      <c r="AI385" s="122"/>
      <c r="AJ385" s="124">
        <f>数据源表!Y333</f>
        <v>0.15999860800167001</v>
      </c>
      <c r="AK385" s="53" t="e">
        <f>VLOOKUP(V385,#REF!,12,0)</f>
        <v>#REF!</v>
      </c>
    </row>
    <row r="386" spans="1:37" s="53" customFormat="1" ht="12" customHeight="1">
      <c r="A386" s="76" t="str">
        <f>数据源表!A334</f>
        <v>刘宽</v>
      </c>
      <c r="B386" s="75">
        <f>数据源表!B334</f>
        <v>43277</v>
      </c>
      <c r="C386" s="76" t="str">
        <f>数据源表!C334</f>
        <v>a1806</v>
      </c>
      <c r="D386" s="76" t="str">
        <f>数据源表!D334</f>
        <v>无锡诺新恒精密机械有限公司</v>
      </c>
      <c r="E386" s="77">
        <f>数据源表!E334</f>
        <v>320</v>
      </c>
      <c r="F386" s="76" t="str">
        <f>数据源表!F334</f>
        <v>16644072</v>
      </c>
      <c r="G386" s="78">
        <f>数据源表!G334</f>
        <v>43307</v>
      </c>
      <c r="H386" s="76">
        <f>数据源表!H334</f>
        <v>30</v>
      </c>
      <c r="I386" s="78">
        <v>43264</v>
      </c>
      <c r="J386" s="94">
        <f>数据源表!J334</f>
        <v>320</v>
      </c>
      <c r="K386" s="94">
        <f t="shared" si="63"/>
        <v>275.86</v>
      </c>
      <c r="L386" s="95">
        <f t="shared" si="74"/>
        <v>-13</v>
      </c>
      <c r="M386" s="96"/>
      <c r="N386" s="96" t="e">
        <f>VLOOKUP(C386,#REF!,5,0)</f>
        <v>#REF!</v>
      </c>
      <c r="O386" s="76">
        <f t="shared" si="69"/>
        <v>0.05</v>
      </c>
      <c r="P386" s="76">
        <f t="shared" si="75"/>
        <v>13.79</v>
      </c>
      <c r="Q386" s="76" t="e">
        <f>ROUND(VLOOKUP(V386,#REF!,7,0),2)</f>
        <v>#REF!</v>
      </c>
      <c r="R386" s="76" t="e">
        <f t="shared" si="70"/>
        <v>#REF!</v>
      </c>
      <c r="S386" s="94" t="e">
        <f>ROUND(IF(F386="未税",J386-M386-R386,J386/1.17-M386-R386),2)</f>
        <v>#REF!</v>
      </c>
      <c r="T386" s="94"/>
      <c r="U386" s="94"/>
      <c r="V386" s="106" t="str">
        <f>数据源表!S334</f>
        <v>CYT11</v>
      </c>
      <c r="W386" s="76" t="str">
        <f>数据源表!M334</f>
        <v>*润滑油*机床导轨油</v>
      </c>
      <c r="X386" s="76" t="str">
        <f>数据源表!N334</f>
        <v>68#</v>
      </c>
      <c r="Y386" s="76">
        <f>数据源表!O334</f>
        <v>1.7000000000000001E-2</v>
      </c>
      <c r="Z386" s="76" t="str">
        <f>数据源表!P334</f>
        <v>吨</v>
      </c>
      <c r="AA386" s="76">
        <f>数据源表!Q334</f>
        <v>18823.529411764699</v>
      </c>
      <c r="AB386" s="76">
        <f>数据源表!R334</f>
        <v>320</v>
      </c>
      <c r="AC386" s="118">
        <f>数据源表!U334</f>
        <v>17</v>
      </c>
      <c r="AD386" s="118">
        <f>数据源表!T334</f>
        <v>17</v>
      </c>
      <c r="AE386" s="66" t="str">
        <f t="shared" si="73"/>
        <v>指导价+Y4*30</v>
      </c>
      <c r="AF386" s="73" t="str">
        <f>数据源表!V334</f>
        <v>XOUT18060479</v>
      </c>
      <c r="AG386" s="119">
        <f>数据源表!W334</f>
        <v>43277</v>
      </c>
      <c r="AH386" s="73">
        <f>数据源表!X334</f>
        <v>0</v>
      </c>
      <c r="AI386" s="122"/>
      <c r="AJ386" s="124">
        <f>数据源表!Y334</f>
        <v>0.16000870006525</v>
      </c>
      <c r="AK386" s="53" t="e">
        <f>VLOOKUP(V386,#REF!,12,0)</f>
        <v>#REF!</v>
      </c>
    </row>
    <row r="387" spans="1:37" s="53" customFormat="1" ht="12" customHeight="1">
      <c r="A387" s="76" t="str">
        <f>数据源表!A335</f>
        <v>刘宽</v>
      </c>
      <c r="B387" s="75">
        <f>数据源表!B335</f>
        <v>43292</v>
      </c>
      <c r="C387" s="76" t="str">
        <f>数据源表!C335</f>
        <v>a1859</v>
      </c>
      <c r="D387" s="76" t="str">
        <f>数据源表!D335</f>
        <v>无锡新朋盛自控设备有限公司</v>
      </c>
      <c r="E387" s="77">
        <f>数据源表!E335</f>
        <v>3100</v>
      </c>
      <c r="F387" s="76" t="str">
        <f>数据源表!F335</f>
        <v>18107021</v>
      </c>
      <c r="G387" s="78">
        <f>数据源表!G335</f>
        <v>43322</v>
      </c>
      <c r="H387" s="76">
        <f>数据源表!H335</f>
        <v>30</v>
      </c>
      <c r="I387" s="78">
        <v>43270</v>
      </c>
      <c r="J387" s="94">
        <f>数据源表!J335</f>
        <v>3100</v>
      </c>
      <c r="K387" s="94">
        <f t="shared" si="63"/>
        <v>2672.41</v>
      </c>
      <c r="L387" s="95">
        <f t="shared" si="74"/>
        <v>-22</v>
      </c>
      <c r="M387" s="96"/>
      <c r="N387" s="96" t="e">
        <f>VLOOKUP(C387,#REF!,5,0)</f>
        <v>#REF!</v>
      </c>
      <c r="O387" s="76">
        <f t="shared" si="69"/>
        <v>0.05</v>
      </c>
      <c r="P387" s="76">
        <f t="shared" si="75"/>
        <v>133.62</v>
      </c>
      <c r="Q387" s="76" t="e">
        <f>ROUND(VLOOKUP(V387,#REF!,7,0),2)</f>
        <v>#REF!</v>
      </c>
      <c r="R387" s="76" t="e">
        <f t="shared" si="70"/>
        <v>#REF!</v>
      </c>
      <c r="S387" s="94" t="e">
        <f>ROUND(IF(F387="未税",J387-M387-R387,J387/1.17-M387-R387),2)</f>
        <v>#REF!</v>
      </c>
      <c r="T387" s="94"/>
      <c r="U387" s="94"/>
      <c r="V387" s="106" t="str">
        <f>数据源表!S335</f>
        <v>CSR24</v>
      </c>
      <c r="W387" s="76" t="str">
        <f>数据源表!M335</f>
        <v>*专项化学用品*铝合金加工液</v>
      </c>
      <c r="X387" s="76" t="str">
        <f>数据源表!N335</f>
        <v>ZM-3080</v>
      </c>
      <c r="Y387" s="76">
        <f>数据源表!O335</f>
        <v>1</v>
      </c>
      <c r="Z387" s="76" t="str">
        <f>数据源表!P335</f>
        <v>桶</v>
      </c>
      <c r="AA387" s="76">
        <f>数据源表!Q335</f>
        <v>3100</v>
      </c>
      <c r="AB387" s="76">
        <f>数据源表!R335</f>
        <v>3100</v>
      </c>
      <c r="AC387" s="118">
        <f>数据源表!U335</f>
        <v>170</v>
      </c>
      <c r="AD387" s="118">
        <f>数据源表!T335</f>
        <v>170</v>
      </c>
      <c r="AE387" s="66" t="str">
        <f t="shared" si="73"/>
        <v xml:space="preserve">     指导价</v>
      </c>
      <c r="AF387" s="73" t="str">
        <f>数据源表!V335</f>
        <v>XOUT18070239</v>
      </c>
      <c r="AG387" s="119">
        <f>数据源表!W335</f>
        <v>43293</v>
      </c>
      <c r="AH387" s="73">
        <f>数据源表!X335</f>
        <v>0</v>
      </c>
      <c r="AI387" s="122"/>
      <c r="AJ387" s="124">
        <f>数据源表!Y335</f>
        <v>0.16000164645395001</v>
      </c>
      <c r="AK387" s="53" t="e">
        <f>VLOOKUP(V387,#REF!,12,0)</f>
        <v>#REF!</v>
      </c>
    </row>
    <row r="388" spans="1:37" s="53" customFormat="1" ht="12" customHeight="1">
      <c r="A388" s="76" t="str">
        <f>数据源表!A336</f>
        <v>刘宽</v>
      </c>
      <c r="B388" s="75">
        <f>数据源表!B336</f>
        <v>43246</v>
      </c>
      <c r="C388" s="76" t="str">
        <f>数据源表!C336</f>
        <v>a1878</v>
      </c>
      <c r="D388" s="76" t="str">
        <f>数据源表!D336</f>
        <v>无锡发东科技有限公司</v>
      </c>
      <c r="E388" s="77">
        <f>数据源表!E336</f>
        <v>2900</v>
      </c>
      <c r="F388" s="76" t="str">
        <f>数据源表!F336</f>
        <v>55874669</v>
      </c>
      <c r="G388" s="78">
        <f>数据源表!G336</f>
        <v>43276</v>
      </c>
      <c r="H388" s="76">
        <f>数据源表!H336</f>
        <v>30</v>
      </c>
      <c r="I388" s="78">
        <v>43270</v>
      </c>
      <c r="J388" s="94">
        <f>数据源表!J336</f>
        <v>2900</v>
      </c>
      <c r="K388" s="94">
        <f t="shared" si="63"/>
        <v>2500</v>
      </c>
      <c r="L388" s="95">
        <f t="shared" si="74"/>
        <v>24</v>
      </c>
      <c r="M388" s="96"/>
      <c r="N388" s="96" t="e">
        <f>VLOOKUP(C388,#REF!,5,0)</f>
        <v>#REF!</v>
      </c>
      <c r="O388" s="76">
        <f t="shared" si="69"/>
        <v>0.05</v>
      </c>
      <c r="P388" s="76">
        <f t="shared" si="75"/>
        <v>125</v>
      </c>
      <c r="Q388" s="76" t="e">
        <f>ROUND(VLOOKUP(V388,#REF!,7,0),2)</f>
        <v>#REF!</v>
      </c>
      <c r="R388" s="76" t="e">
        <f t="shared" si="70"/>
        <v>#REF!</v>
      </c>
      <c r="S388" s="94" t="e">
        <f>ROUND(IF(F388="未税",J388-M388-R388,J388/(1+AJ388)-M388-R388),2)</f>
        <v>#REF!</v>
      </c>
      <c r="T388" s="94"/>
      <c r="U388" s="94"/>
      <c r="V388" s="106" t="str">
        <f>数据源表!S336</f>
        <v>CSB15</v>
      </c>
      <c r="W388" s="76" t="str">
        <f>数据源表!M336</f>
        <v>*化学试剂助剂*半合成切削液</v>
      </c>
      <c r="X388" s="76" t="str">
        <f>数据源表!N336</f>
        <v>LP-3030AL</v>
      </c>
      <c r="Y388" s="76">
        <f>数据源表!O336</f>
        <v>1</v>
      </c>
      <c r="Z388" s="76" t="str">
        <f>数据源表!P336</f>
        <v>桶</v>
      </c>
      <c r="AA388" s="76">
        <f>数据源表!Q336</f>
        <v>2900</v>
      </c>
      <c r="AB388" s="76">
        <f>数据源表!R336</f>
        <v>2900</v>
      </c>
      <c r="AC388" s="118">
        <f>数据源表!U336</f>
        <v>170</v>
      </c>
      <c r="AD388" s="118">
        <f>数据源表!T336</f>
        <v>170</v>
      </c>
      <c r="AE388" s="66" t="str">
        <f t="shared" si="73"/>
        <v xml:space="preserve">     指导价</v>
      </c>
      <c r="AF388" s="73" t="str">
        <f>数据源表!V336</f>
        <v>XOUT18050484</v>
      </c>
      <c r="AG388" s="119">
        <f>数据源表!W336</f>
        <v>43248</v>
      </c>
      <c r="AH388" s="73">
        <f>数据源表!X336</f>
        <v>0</v>
      </c>
      <c r="AI388" s="122"/>
      <c r="AJ388" s="124">
        <f>数据源表!Y336</f>
        <v>0.16</v>
      </c>
      <c r="AK388" s="53" t="e">
        <f>VLOOKUP(V388,#REF!,12,0)</f>
        <v>#REF!</v>
      </c>
    </row>
    <row r="389" spans="1:37" s="53" customFormat="1" ht="12" customHeight="1">
      <c r="A389" s="76" t="str">
        <f>数据源表!A337</f>
        <v>刘宽</v>
      </c>
      <c r="B389" s="75">
        <f>数据源表!B337</f>
        <v>43257</v>
      </c>
      <c r="C389" s="76" t="str">
        <f>数据源表!C337</f>
        <v>a1896</v>
      </c>
      <c r="D389" s="76" t="str">
        <f>数据源表!D337</f>
        <v>无锡工业高级技工学校</v>
      </c>
      <c r="E389" s="77">
        <f>数据源表!E337</f>
        <v>2890</v>
      </c>
      <c r="F389" s="76" t="str">
        <f>数据源表!F337</f>
        <v>55874862</v>
      </c>
      <c r="G389" s="78">
        <f>数据源表!G337</f>
        <v>43257</v>
      </c>
      <c r="H389" s="76" t="str">
        <f>数据源表!H337</f>
        <v>开票现金</v>
      </c>
      <c r="I389" s="78">
        <v>43252</v>
      </c>
      <c r="J389" s="94">
        <f>数据源表!J337</f>
        <v>2890</v>
      </c>
      <c r="K389" s="94">
        <f t="shared" ref="K389:K452" si="76">ROUND(IF(F389="未税",J389,J389/(1+AJ389)),2)</f>
        <v>2491.38</v>
      </c>
      <c r="L389" s="95">
        <f t="shared" si="74"/>
        <v>-5</v>
      </c>
      <c r="M389" s="96"/>
      <c r="N389" s="96" t="e">
        <f>VLOOKUP(C389,#REF!,5,0)</f>
        <v>#REF!</v>
      </c>
      <c r="O389" s="76">
        <f t="shared" si="69"/>
        <v>0.05</v>
      </c>
      <c r="P389" s="76">
        <f t="shared" si="75"/>
        <v>124.57</v>
      </c>
      <c r="Q389" s="76" t="e">
        <f>ROUND(VLOOKUP(V389,#REF!,7,0),2)</f>
        <v>#REF!</v>
      </c>
      <c r="R389" s="76" t="e">
        <f t="shared" si="70"/>
        <v>#REF!</v>
      </c>
      <c r="S389" s="94" t="e">
        <f>ROUND(IF(F389="未税",J389-M389-R389,J389/1.17-M389-R389),2)</f>
        <v>#REF!</v>
      </c>
      <c r="T389" s="94"/>
      <c r="U389" s="94"/>
      <c r="V389" s="106" t="str">
        <f>数据源表!S337</f>
        <v>CYT11</v>
      </c>
      <c r="W389" s="76" t="str">
        <f>数据源表!M337</f>
        <v>*润滑油*机床导轨油</v>
      </c>
      <c r="X389" s="76" t="str">
        <f>数据源表!N337</f>
        <v>68#</v>
      </c>
      <c r="Y389" s="76">
        <f>数据源表!O337</f>
        <v>0.17</v>
      </c>
      <c r="Z389" s="76" t="str">
        <f>数据源表!P337</f>
        <v>吨</v>
      </c>
      <c r="AA389" s="76">
        <f>数据源表!Q337</f>
        <v>17000</v>
      </c>
      <c r="AB389" s="76">
        <f>数据源表!R337</f>
        <v>2890</v>
      </c>
      <c r="AC389" s="118">
        <f>数据源表!U337</f>
        <v>170</v>
      </c>
      <c r="AD389" s="118">
        <f>数据源表!T337</f>
        <v>170</v>
      </c>
      <c r="AE389" s="66" t="str">
        <f t="shared" si="73"/>
        <v xml:space="preserve">     指导价</v>
      </c>
      <c r="AF389" s="73" t="str">
        <f>数据源表!V337</f>
        <v>XOUT18060120</v>
      </c>
      <c r="AG389" s="119">
        <f>数据源表!W337</f>
        <v>43257</v>
      </c>
      <c r="AH389" s="73">
        <f>数据源表!X337</f>
        <v>0</v>
      </c>
      <c r="AI389" s="122"/>
      <c r="AJ389" s="124">
        <f>数据源表!Y337</f>
        <v>0.15999967889282199</v>
      </c>
      <c r="AK389" s="53" t="e">
        <f>VLOOKUP(V389,#REF!,12,0)</f>
        <v>#REF!</v>
      </c>
    </row>
    <row r="390" spans="1:37" s="53" customFormat="1" ht="12" customHeight="1">
      <c r="A390" s="76" t="str">
        <f>数据源表!A338</f>
        <v>刘宽</v>
      </c>
      <c r="B390" s="75">
        <f>数据源表!B338</f>
        <v>43279</v>
      </c>
      <c r="C390" s="76" t="str">
        <f>数据源表!C338</f>
        <v>a1900</v>
      </c>
      <c r="D390" s="76" t="str">
        <f>数据源表!D338</f>
        <v>常州宏思博医疗器械有限公司</v>
      </c>
      <c r="E390" s="77">
        <f>数据源表!E338</f>
        <v>600</v>
      </c>
      <c r="F390" s="76" t="str">
        <f>数据源表!F338</f>
        <v>16644153</v>
      </c>
      <c r="G390" s="78">
        <f>数据源表!G338</f>
        <v>43309</v>
      </c>
      <c r="H390" s="76">
        <f>数据源表!H338</f>
        <v>30</v>
      </c>
      <c r="I390" s="78">
        <v>43252</v>
      </c>
      <c r="J390" s="94">
        <f>数据源表!J338</f>
        <v>600</v>
      </c>
      <c r="K390" s="94">
        <f t="shared" si="76"/>
        <v>517.24</v>
      </c>
      <c r="L390" s="95">
        <f t="shared" si="74"/>
        <v>-27</v>
      </c>
      <c r="M390" s="96"/>
      <c r="N390" s="96" t="e">
        <f>VLOOKUP(C390,#REF!,5,0)</f>
        <v>#REF!</v>
      </c>
      <c r="O390" s="76">
        <f t="shared" si="69"/>
        <v>0.05</v>
      </c>
      <c r="P390" s="76">
        <f t="shared" si="75"/>
        <v>25.86</v>
      </c>
      <c r="Q390" s="76" t="e">
        <f>ROUND(VLOOKUP(V390,#REF!,7,0),2)</f>
        <v>#REF!</v>
      </c>
      <c r="R390" s="76" t="e">
        <f t="shared" si="70"/>
        <v>#REF!</v>
      </c>
      <c r="S390" s="94" t="e">
        <f>ROUND(IF(F390="未税",J390-M390-R390,J390/1.17-M390-R390),2)</f>
        <v>#REF!</v>
      </c>
      <c r="T390" s="94"/>
      <c r="U390" s="94"/>
      <c r="V390" s="106" t="str">
        <f>数据源表!S338</f>
        <v>CYT12</v>
      </c>
      <c r="W390" s="76" t="str">
        <f>数据源表!M338</f>
        <v>*润滑油*抗磨液压油</v>
      </c>
      <c r="X390" s="76" t="str">
        <f>数据源表!N338</f>
        <v>68#</v>
      </c>
      <c r="Y390" s="76">
        <f>数据源表!O338</f>
        <v>3.4000000000000002E-2</v>
      </c>
      <c r="Z390" s="76" t="str">
        <f>数据源表!P338</f>
        <v>吨</v>
      </c>
      <c r="AA390" s="76">
        <f>数据源表!Q338</f>
        <v>17647.058823529402</v>
      </c>
      <c r="AB390" s="76">
        <f>数据源表!R338</f>
        <v>600</v>
      </c>
      <c r="AC390" s="118">
        <f>数据源表!U338</f>
        <v>34</v>
      </c>
      <c r="AD390" s="118">
        <f>数据源表!T338</f>
        <v>17</v>
      </c>
      <c r="AE390" s="66" t="str">
        <f t="shared" si="73"/>
        <v>指导价+Y4*30</v>
      </c>
      <c r="AF390" s="73" t="str">
        <f>数据源表!V338</f>
        <v>XOUT18060548</v>
      </c>
      <c r="AG390" s="119">
        <f>数据源表!W338</f>
        <v>43279</v>
      </c>
      <c r="AH390" s="73">
        <f>数据源表!X338</f>
        <v>0</v>
      </c>
      <c r="AI390" s="122"/>
      <c r="AJ390" s="124">
        <f>数据源表!Y338</f>
        <v>0.160003093341582</v>
      </c>
      <c r="AK390" s="53" t="e">
        <f>VLOOKUP(V390,#REF!,12,0)</f>
        <v>#REF!</v>
      </c>
    </row>
    <row r="391" spans="1:37" s="53" customFormat="1" ht="12" customHeight="1">
      <c r="A391" s="76" t="str">
        <f>数据源表!A339</f>
        <v>刘宽</v>
      </c>
      <c r="B391" s="75">
        <f>数据源表!B339</f>
        <v>43262</v>
      </c>
      <c r="C391" s="76" t="str">
        <f>数据源表!C339</f>
        <v>b276</v>
      </c>
      <c r="D391" s="76" t="str">
        <f>数据源表!D339</f>
        <v>昆山同洋机械</v>
      </c>
      <c r="E391" s="77">
        <f>数据源表!E339</f>
        <v>260</v>
      </c>
      <c r="F391" s="76" t="str">
        <f>数据源表!F339</f>
        <v>未税</v>
      </c>
      <c r="G391" s="78">
        <f>数据源表!G339</f>
        <v>0</v>
      </c>
      <c r="H391" s="76">
        <f>数据源表!H339</f>
        <v>0</v>
      </c>
      <c r="I391" s="78">
        <v>43265</v>
      </c>
      <c r="J391" s="94">
        <f>数据源表!J339</f>
        <v>260</v>
      </c>
      <c r="K391" s="94">
        <f t="shared" si="76"/>
        <v>260</v>
      </c>
      <c r="L391" s="95">
        <f t="shared" si="74"/>
        <v>3</v>
      </c>
      <c r="M391" s="96"/>
      <c r="N391" s="96" t="e">
        <f>VLOOKUP(C391,#REF!,5,0)</f>
        <v>#REF!</v>
      </c>
      <c r="O391" s="76">
        <f t="shared" si="69"/>
        <v>0.05</v>
      </c>
      <c r="P391" s="76">
        <f t="shared" si="75"/>
        <v>13</v>
      </c>
      <c r="Q391" s="76" t="e">
        <f>ROUND(VLOOKUP(V391,#REF!,7,0),2)</f>
        <v>#REF!</v>
      </c>
      <c r="R391" s="76" t="e">
        <f t="shared" si="70"/>
        <v>#REF!</v>
      </c>
      <c r="S391" s="94" t="e">
        <f>ROUND(IF(F391="未税",J391-M391-R391,J391/1.17-M391-R391),2)</f>
        <v>#REF!</v>
      </c>
      <c r="T391" s="94"/>
      <c r="U391" s="94"/>
      <c r="V391" s="106" t="str">
        <f>数据源表!S339</f>
        <v>CYT08</v>
      </c>
      <c r="W391" s="76" t="str">
        <f>数据源表!M339</f>
        <v>机床导轨油</v>
      </c>
      <c r="X391" s="76" t="str">
        <f>数据源表!N339</f>
        <v>32#</v>
      </c>
      <c r="Y391" s="76">
        <f>数据源表!O339</f>
        <v>1</v>
      </c>
      <c r="Z391" s="76">
        <f>数据源表!P339</f>
        <v>0</v>
      </c>
      <c r="AA391" s="76">
        <f>数据源表!Q339</f>
        <v>0</v>
      </c>
      <c r="AB391" s="76">
        <f>数据源表!R339</f>
        <v>0</v>
      </c>
      <c r="AC391" s="118">
        <f>数据源表!U339</f>
        <v>17</v>
      </c>
      <c r="AD391" s="118">
        <f>数据源表!T339</f>
        <v>17</v>
      </c>
      <c r="AE391" s="66" t="str">
        <f t="shared" si="73"/>
        <v>指导价+Y4*30</v>
      </c>
      <c r="AF391" s="73" t="str">
        <f>数据源表!V339</f>
        <v>R18060008</v>
      </c>
      <c r="AG391" s="119">
        <f>数据源表!W339</f>
        <v>43262</v>
      </c>
      <c r="AH391" s="73">
        <f>数据源表!X339</f>
        <v>0</v>
      </c>
      <c r="AI391" s="122"/>
      <c r="AJ391" s="124">
        <f>数据源表!Y339</f>
        <v>0.15999957250798899</v>
      </c>
      <c r="AK391" s="53" t="e">
        <f>VLOOKUP(V391,#REF!,12,0)</f>
        <v>#REF!</v>
      </c>
    </row>
    <row r="392" spans="1:37" ht="12" customHeight="1">
      <c r="A392" s="76" t="str">
        <f>数据源表!A340</f>
        <v>刘宽</v>
      </c>
      <c r="B392" s="75">
        <f>数据源表!B340</f>
        <v>43284</v>
      </c>
      <c r="C392" s="76" t="str">
        <f>数据源表!C340</f>
        <v>b276</v>
      </c>
      <c r="D392" s="76" t="str">
        <f>数据源表!D340</f>
        <v>昆山同洋机械</v>
      </c>
      <c r="E392" s="77">
        <f>数据源表!E340</f>
        <v>260</v>
      </c>
      <c r="F392" s="76" t="str">
        <f>数据源表!F340</f>
        <v>未税</v>
      </c>
      <c r="G392" s="78">
        <f>数据源表!G340</f>
        <v>0</v>
      </c>
      <c r="H392" s="76">
        <f>数据源表!H340</f>
        <v>0</v>
      </c>
      <c r="I392" s="78">
        <v>43279</v>
      </c>
      <c r="J392" s="94">
        <f>数据源表!J340</f>
        <v>260</v>
      </c>
      <c r="K392" s="94">
        <f t="shared" si="76"/>
        <v>260</v>
      </c>
      <c r="L392" s="95">
        <f t="shared" si="74"/>
        <v>-5</v>
      </c>
      <c r="M392" s="96"/>
      <c r="N392" s="96" t="e">
        <f>VLOOKUP(C392,#REF!,5,0)</f>
        <v>#REF!</v>
      </c>
      <c r="O392" s="76">
        <f t="shared" si="69"/>
        <v>0.05</v>
      </c>
      <c r="P392" s="76">
        <f t="shared" si="75"/>
        <v>13</v>
      </c>
      <c r="Q392" s="76" t="e">
        <f>ROUND(VLOOKUP(V392,#REF!,7,0),2)</f>
        <v>#REF!</v>
      </c>
      <c r="R392" s="76" t="e">
        <f t="shared" si="70"/>
        <v>#REF!</v>
      </c>
      <c r="S392" s="94" t="e">
        <f>ROUND(IF(F392="未税",J392-M392-R392,J392/1.17-M392-R392),2)</f>
        <v>#REF!</v>
      </c>
      <c r="T392" s="94"/>
      <c r="U392" s="94"/>
      <c r="V392" s="106" t="str">
        <f>数据源表!S340</f>
        <v>CYT08</v>
      </c>
      <c r="W392" s="76" t="str">
        <f>数据源表!M340</f>
        <v>机床导轨油</v>
      </c>
      <c r="X392" s="76" t="str">
        <f>数据源表!N340</f>
        <v>32#</v>
      </c>
      <c r="Y392" s="76">
        <f>数据源表!O340</f>
        <v>1</v>
      </c>
      <c r="Z392" s="76">
        <f>数据源表!P340</f>
        <v>0</v>
      </c>
      <c r="AA392" s="76">
        <f>数据源表!Q340</f>
        <v>0</v>
      </c>
      <c r="AB392" s="76">
        <f>数据源表!R340</f>
        <v>0</v>
      </c>
      <c r="AC392" s="118">
        <f>数据源表!U340</f>
        <v>17</v>
      </c>
      <c r="AD392" s="118">
        <f>数据源表!T340</f>
        <v>17</v>
      </c>
      <c r="AE392" s="66" t="str">
        <f t="shared" si="73"/>
        <v>指导价+Y4*30</v>
      </c>
      <c r="AF392" s="73" t="str">
        <f>数据源表!V340</f>
        <v>R18070001</v>
      </c>
      <c r="AG392" s="119">
        <f>数据源表!W340</f>
        <v>43284</v>
      </c>
      <c r="AH392" s="73">
        <f>数据源表!X340</f>
        <v>0</v>
      </c>
      <c r="AI392" s="122"/>
      <c r="AJ392" s="124">
        <f>数据源表!Y340</f>
        <v>0.15999957250798899</v>
      </c>
      <c r="AK392" s="53" t="e">
        <f>VLOOKUP(V392,#REF!,12,0)</f>
        <v>#REF!</v>
      </c>
    </row>
    <row r="393" spans="1:37" ht="12" customHeight="1">
      <c r="A393" s="76" t="str">
        <f>数据源表!A341</f>
        <v>卢莉</v>
      </c>
      <c r="B393" s="75">
        <f>数据源表!B341</f>
        <v>43172</v>
      </c>
      <c r="C393" s="76" t="str">
        <f>数据源表!C341</f>
        <v>a0870</v>
      </c>
      <c r="D393" s="76" t="str">
        <f>数据源表!D341</f>
        <v>深圳基准精密工业有限公司</v>
      </c>
      <c r="E393" s="77">
        <f>数据源表!E341</f>
        <v>14040</v>
      </c>
      <c r="F393" s="76" t="str">
        <f>数据源表!F341</f>
        <v>02839373</v>
      </c>
      <c r="G393" s="78">
        <f>数据源表!G341</f>
        <v>43286</v>
      </c>
      <c r="H393" s="76">
        <f>数据源表!H341</f>
        <v>90</v>
      </c>
      <c r="I393" s="78">
        <v>43255</v>
      </c>
      <c r="J393" s="94">
        <f>数据源表!J341</f>
        <v>14040</v>
      </c>
      <c r="K393" s="94">
        <f t="shared" si="76"/>
        <v>12000</v>
      </c>
      <c r="L393" s="95">
        <f t="shared" si="74"/>
        <v>83</v>
      </c>
      <c r="M393" s="96"/>
      <c r="N393" s="96" t="e">
        <f>VLOOKUP(C393,#REF!,5,0)</f>
        <v>#REF!</v>
      </c>
      <c r="O393" s="76">
        <f t="shared" si="69"/>
        <v>0.04</v>
      </c>
      <c r="P393" s="76">
        <f t="shared" si="75"/>
        <v>480</v>
      </c>
      <c r="Q393" s="76" t="e">
        <f>ROUND(VLOOKUP(V393,#REF!,7,0),2)</f>
        <v>#REF!</v>
      </c>
      <c r="R393" s="76" t="e">
        <f t="shared" si="70"/>
        <v>#REF!</v>
      </c>
      <c r="S393" s="94" t="e">
        <f>ROUND(IF(F393="未税",J393-M393-R393,J393/1.17-M393-R393),2)</f>
        <v>#REF!</v>
      </c>
      <c r="T393" s="94"/>
      <c r="U393" s="94"/>
      <c r="V393" s="106" t="str">
        <f>数据源表!S341</f>
        <v>CSQ24</v>
      </c>
      <c r="W393" s="76" t="str">
        <f>数据源表!M341</f>
        <v>*专项化学用品*切削液</v>
      </c>
      <c r="X393" s="76" t="str">
        <f>数据源表!N341</f>
        <v>SH-860FM,净重200KG/桶</v>
      </c>
      <c r="Y393" s="76">
        <f>数据源表!O341</f>
        <v>6</v>
      </c>
      <c r="Z393" s="76" t="str">
        <f>数据源表!P341</f>
        <v>桶</v>
      </c>
      <c r="AA393" s="76">
        <f>数据源表!Q341</f>
        <v>2340</v>
      </c>
      <c r="AB393" s="76">
        <f>数据源表!R341</f>
        <v>14040</v>
      </c>
      <c r="AC393" s="118">
        <f>数据源表!U341</f>
        <v>1200</v>
      </c>
      <c r="AD393" s="118">
        <f>数据源表!T341</f>
        <v>200</v>
      </c>
      <c r="AE393" s="66" t="str">
        <f t="shared" si="73"/>
        <v xml:space="preserve">     指导价</v>
      </c>
      <c r="AF393" s="73" t="str">
        <f>数据源表!V341</f>
        <v>XOUT17120305</v>
      </c>
      <c r="AG393" s="119">
        <f>数据源表!W341</f>
        <v>43085</v>
      </c>
      <c r="AH393" s="73" t="str">
        <f>数据源表!X341</f>
        <v>郑州加工区</v>
      </c>
      <c r="AI393" s="122"/>
      <c r="AJ393" s="124">
        <f>数据源表!Y341</f>
        <v>0.17</v>
      </c>
      <c r="AK393" s="53" t="e">
        <f>VLOOKUP(V393,#REF!,12,0)</f>
        <v>#REF!</v>
      </c>
    </row>
    <row r="394" spans="1:37" ht="12" customHeight="1">
      <c r="A394" s="76" t="str">
        <f>数据源表!A342</f>
        <v>卢莉</v>
      </c>
      <c r="B394" s="75">
        <f>数据源表!B342</f>
        <v>43230</v>
      </c>
      <c r="C394" s="76" t="str">
        <f>数据源表!C342</f>
        <v>a1041</v>
      </c>
      <c r="D394" s="76" t="str">
        <f>数据源表!D342</f>
        <v>东莞市金材五金有限公司</v>
      </c>
      <c r="E394" s="77">
        <f>数据源表!E342</f>
        <v>5000</v>
      </c>
      <c r="F394" s="76" t="str">
        <f>数据源表!F342</f>
        <v>27754444</v>
      </c>
      <c r="G394" s="78">
        <f>数据源表!G342</f>
        <v>43290</v>
      </c>
      <c r="H394" s="76">
        <f>数据源表!H342</f>
        <v>60</v>
      </c>
      <c r="I394" s="78">
        <v>43266</v>
      </c>
      <c r="J394" s="94">
        <f>数据源表!J342</f>
        <v>5000</v>
      </c>
      <c r="K394" s="94">
        <f t="shared" si="76"/>
        <v>4273.5</v>
      </c>
      <c r="L394" s="95">
        <f t="shared" si="74"/>
        <v>36</v>
      </c>
      <c r="M394" s="96"/>
      <c r="N394" s="96" t="e">
        <f>VLOOKUP(C394,#REF!,5,0)</f>
        <v>#REF!</v>
      </c>
      <c r="O394" s="76">
        <f t="shared" si="69"/>
        <v>0.05</v>
      </c>
      <c r="P394" s="76">
        <f t="shared" si="75"/>
        <v>213.68</v>
      </c>
      <c r="Q394" s="76" t="e">
        <f>ROUND(VLOOKUP(V394,#REF!,7,0),2)</f>
        <v>#REF!</v>
      </c>
      <c r="R394" s="76" t="e">
        <f t="shared" si="70"/>
        <v>#REF!</v>
      </c>
      <c r="S394" s="94" t="e">
        <f>ROUND(IF(F394="未税",J394-M394-R394,J394/(1+AJ394)-M394-R394),2)</f>
        <v>#REF!</v>
      </c>
      <c r="T394" s="94"/>
      <c r="U394" s="94"/>
      <c r="V394" s="106" t="str">
        <f>数据源表!S342</f>
        <v>CYT12</v>
      </c>
      <c r="W394" s="76" t="str">
        <f>数据源表!M342</f>
        <v>*润滑油*抗磨液压油</v>
      </c>
      <c r="X394" s="76" t="str">
        <f>数据源表!N342</f>
        <v>68#</v>
      </c>
      <c r="Y394" s="76">
        <f>数据源表!O342</f>
        <v>0.34</v>
      </c>
      <c r="Z394" s="76" t="str">
        <f>数据源表!P342</f>
        <v>吨</v>
      </c>
      <c r="AA394" s="76">
        <f>数据源表!Q342</f>
        <v>14705.8823529412</v>
      </c>
      <c r="AB394" s="76">
        <f>数据源表!R342</f>
        <v>5000</v>
      </c>
      <c r="AC394" s="118">
        <f>数据源表!U342</f>
        <v>340</v>
      </c>
      <c r="AD394" s="118">
        <f>数据源表!T342</f>
        <v>170</v>
      </c>
      <c r="AE394" s="66" t="str">
        <f t="shared" si="73"/>
        <v xml:space="preserve">     指导价</v>
      </c>
      <c r="AF394" s="73" t="str">
        <f>数据源表!V342</f>
        <v>XOUT18030448</v>
      </c>
      <c r="AG394" s="119">
        <f>数据源表!W342</f>
        <v>43187</v>
      </c>
      <c r="AH394" s="73">
        <f>数据源表!X342</f>
        <v>0</v>
      </c>
      <c r="AI394" s="122"/>
      <c r="AJ394" s="124">
        <f>数据源表!Y342</f>
        <v>0.17000117000116999</v>
      </c>
      <c r="AK394" s="53" t="e">
        <f>VLOOKUP(V394,#REF!,12,0)</f>
        <v>#REF!</v>
      </c>
    </row>
    <row r="395" spans="1:37" ht="12" customHeight="1">
      <c r="A395" s="76" t="str">
        <f>数据源表!A343</f>
        <v>卢莉</v>
      </c>
      <c r="B395" s="75">
        <f>数据源表!B343</f>
        <v>43089</v>
      </c>
      <c r="C395" s="76" t="str">
        <f>数据源表!C343</f>
        <v>a1234</v>
      </c>
      <c r="D395" s="76" t="str">
        <f>数据源表!D343</f>
        <v>东莞市中泰模具股份有限公司</v>
      </c>
      <c r="E395" s="77">
        <f>数据源表!E343</f>
        <v>12500</v>
      </c>
      <c r="F395" s="76" t="str">
        <f>数据源表!F343</f>
        <v>09926807</v>
      </c>
      <c r="G395" s="78">
        <f>数据源表!G343</f>
        <v>43179</v>
      </c>
      <c r="H395" s="76">
        <f>数据源表!H343</f>
        <v>90</v>
      </c>
      <c r="I395" s="78">
        <v>43266</v>
      </c>
      <c r="J395" s="94">
        <f>数据源表!J343</f>
        <v>12500</v>
      </c>
      <c r="K395" s="94">
        <f t="shared" si="76"/>
        <v>10683.76</v>
      </c>
      <c r="L395" s="95">
        <f t="shared" si="74"/>
        <v>177</v>
      </c>
      <c r="M395" s="96"/>
      <c r="N395" s="96" t="e">
        <f>VLOOKUP(C395,#REF!,5,0)</f>
        <v>#REF!</v>
      </c>
      <c r="O395" s="76">
        <f t="shared" si="69"/>
        <v>0.01</v>
      </c>
      <c r="P395" s="76">
        <f t="shared" si="75"/>
        <v>106.84</v>
      </c>
      <c r="Q395" s="76" t="e">
        <f>ROUND(VLOOKUP(V395,#REF!,7,0),2)</f>
        <v>#REF!</v>
      </c>
      <c r="R395" s="76" t="e">
        <f t="shared" si="70"/>
        <v>#REF!</v>
      </c>
      <c r="S395" s="94" t="e">
        <f>ROUND(IF(F395="未税",J395-M395-R395,J395/(1+AJ395)-M395-R395),2)</f>
        <v>#REF!</v>
      </c>
      <c r="T395" s="94"/>
      <c r="U395" s="94"/>
      <c r="V395" s="106" t="str">
        <f>数据源表!S343</f>
        <v>CYT11</v>
      </c>
      <c r="W395" s="76" t="str">
        <f>数据源表!M343</f>
        <v>机床导轨油</v>
      </c>
      <c r="X395" s="76" t="str">
        <f>数据源表!N343</f>
        <v>68#</v>
      </c>
      <c r="Y395" s="76">
        <f>数据源表!O343</f>
        <v>5</v>
      </c>
      <c r="Z395" s="76" t="str">
        <f>数据源表!P343</f>
        <v>桶</v>
      </c>
      <c r="AA395" s="76">
        <f>数据源表!Q343</f>
        <v>2500</v>
      </c>
      <c r="AB395" s="76">
        <f>数据源表!R343</f>
        <v>12500</v>
      </c>
      <c r="AC395" s="118">
        <f>数据源表!U343</f>
        <v>850</v>
      </c>
      <c r="AD395" s="118">
        <f>数据源表!T343</f>
        <v>170</v>
      </c>
      <c r="AE395" s="66" t="str">
        <f t="shared" si="73"/>
        <v xml:space="preserve">     指导价</v>
      </c>
      <c r="AF395" s="73" t="str">
        <f>数据源表!V343</f>
        <v>XOUT17120035</v>
      </c>
      <c r="AG395" s="119">
        <f>数据源表!W343</f>
        <v>43071</v>
      </c>
      <c r="AH395" s="73">
        <f>数据源表!X343</f>
        <v>0</v>
      </c>
      <c r="AI395" s="122"/>
      <c r="AJ395" s="124">
        <f>数据源表!Y343</f>
        <v>0.17</v>
      </c>
      <c r="AK395" s="53" t="e">
        <f>VLOOKUP(V395,#REF!,12,0)</f>
        <v>#REF!</v>
      </c>
    </row>
    <row r="396" spans="1:37" ht="12" customHeight="1">
      <c r="A396" s="76" t="str">
        <f>数据源表!A344</f>
        <v>卢莉</v>
      </c>
      <c r="B396" s="75">
        <f>数据源表!B344</f>
        <v>43117</v>
      </c>
      <c r="C396" s="76" t="str">
        <f>数据源表!C344</f>
        <v>a1234</v>
      </c>
      <c r="D396" s="76" t="str">
        <f>数据源表!D344</f>
        <v>东莞市中泰模具股份有限公司</v>
      </c>
      <c r="E396" s="77">
        <f>数据源表!E344</f>
        <v>5000</v>
      </c>
      <c r="F396" s="76" t="str">
        <f>数据源表!F344</f>
        <v>28120448</v>
      </c>
      <c r="G396" s="78">
        <f>数据源表!G344</f>
        <v>43207</v>
      </c>
      <c r="H396" s="76">
        <f>数据源表!H344</f>
        <v>90</v>
      </c>
      <c r="I396" s="78">
        <v>43276</v>
      </c>
      <c r="J396" s="94">
        <f>数据源表!J344</f>
        <v>5000</v>
      </c>
      <c r="K396" s="94">
        <f t="shared" si="76"/>
        <v>4273.5</v>
      </c>
      <c r="L396" s="95">
        <f t="shared" si="74"/>
        <v>159</v>
      </c>
      <c r="M396" s="96"/>
      <c r="N396" s="96" t="e">
        <f>VLOOKUP(C396,#REF!,5,0)</f>
        <v>#REF!</v>
      </c>
      <c r="O396" s="76">
        <f t="shared" si="69"/>
        <v>0.01</v>
      </c>
      <c r="P396" s="76">
        <f t="shared" si="75"/>
        <v>42.74</v>
      </c>
      <c r="Q396" s="76" t="e">
        <f>ROUND(VLOOKUP(V396,#REF!,7,0),2)</f>
        <v>#REF!</v>
      </c>
      <c r="R396" s="76" t="e">
        <f t="shared" si="70"/>
        <v>#REF!</v>
      </c>
      <c r="S396" s="94" t="e">
        <f>ROUND(IF(F396="未税",J396-M396-R396,J396/(1+AJ396)-M396-R396),2)</f>
        <v>#REF!</v>
      </c>
      <c r="T396" s="94"/>
      <c r="U396" s="94"/>
      <c r="V396" s="106" t="str">
        <f>数据源表!S344</f>
        <v>CYT11</v>
      </c>
      <c r="W396" s="76" t="str">
        <f>数据源表!M344</f>
        <v>*石油制品*机床导轨油</v>
      </c>
      <c r="X396" s="76" t="str">
        <f>数据源表!N344</f>
        <v>68#</v>
      </c>
      <c r="Y396" s="76">
        <f>数据源表!O344</f>
        <v>2</v>
      </c>
      <c r="Z396" s="76" t="str">
        <f>数据源表!P344</f>
        <v>桶</v>
      </c>
      <c r="AA396" s="76">
        <f>数据源表!Q344</f>
        <v>2500</v>
      </c>
      <c r="AB396" s="76">
        <f>数据源表!R344</f>
        <v>5000</v>
      </c>
      <c r="AC396" s="118">
        <f>数据源表!U344</f>
        <v>340</v>
      </c>
      <c r="AD396" s="118">
        <f>数据源表!T344</f>
        <v>170</v>
      </c>
      <c r="AE396" s="66" t="str">
        <f t="shared" si="73"/>
        <v xml:space="preserve">     指导价</v>
      </c>
      <c r="AF396" s="73" t="str">
        <f>数据源表!V344</f>
        <v>XOUT17120394</v>
      </c>
      <c r="AG396" s="119">
        <f>数据源表!W344</f>
        <v>43089</v>
      </c>
      <c r="AH396" s="73">
        <f>数据源表!X344</f>
        <v>0</v>
      </c>
      <c r="AI396" s="122"/>
      <c r="AJ396" s="124">
        <f>数据源表!Y344</f>
        <v>0.17</v>
      </c>
      <c r="AK396" s="53" t="e">
        <f>VLOOKUP(V396,#REF!,12,0)</f>
        <v>#REF!</v>
      </c>
    </row>
    <row r="397" spans="1:37" ht="12" customHeight="1">
      <c r="A397" s="76" t="str">
        <f>数据源表!A345</f>
        <v>卢莉</v>
      </c>
      <c r="B397" s="75">
        <f>数据源表!B345</f>
        <v>43202</v>
      </c>
      <c r="C397" s="76" t="str">
        <f>数据源表!C345</f>
        <v>a1359</v>
      </c>
      <c r="D397" s="76" t="str">
        <f>数据源表!D345</f>
        <v>湖北道普润滑科技有限公司</v>
      </c>
      <c r="E397" s="77">
        <f>数据源表!E345</f>
        <v>73710</v>
      </c>
      <c r="F397" s="76" t="str">
        <f>数据源表!F345</f>
        <v>15222504</v>
      </c>
      <c r="G397" s="78">
        <f>数据源表!G345</f>
        <v>43277</v>
      </c>
      <c r="H397" s="76">
        <f>数据源表!H345</f>
        <v>60</v>
      </c>
      <c r="I397" s="78">
        <v>43264</v>
      </c>
      <c r="J397" s="94">
        <f>数据源表!J345</f>
        <v>73710</v>
      </c>
      <c r="K397" s="94">
        <f t="shared" si="76"/>
        <v>63000</v>
      </c>
      <c r="L397" s="95">
        <f t="shared" si="74"/>
        <v>62</v>
      </c>
      <c r="M397" s="96"/>
      <c r="N397" s="96" t="e">
        <f>VLOOKUP(C397,#REF!,5,0)</f>
        <v>#REF!</v>
      </c>
      <c r="O397" s="76">
        <f t="shared" si="69"/>
        <v>0.04</v>
      </c>
      <c r="P397" s="76">
        <f t="shared" si="75"/>
        <v>2520</v>
      </c>
      <c r="Q397" s="76" t="e">
        <f>ROUND(VLOOKUP(V397,#REF!,7,0),2)</f>
        <v>#REF!</v>
      </c>
      <c r="R397" s="76" t="e">
        <f t="shared" si="70"/>
        <v>#REF!</v>
      </c>
      <c r="S397" s="94" t="e">
        <f>ROUND(IF(F397="未税",J397-M397-R397,J397/(1+AJ397)-M397-R397),2)</f>
        <v>#REF!</v>
      </c>
      <c r="T397" s="94"/>
      <c r="U397" s="94"/>
      <c r="V397" s="106" t="str">
        <f>数据源表!S345</f>
        <v>CSR47</v>
      </c>
      <c r="W397" s="76" t="str">
        <f>数据源表!M345</f>
        <v>*专项化学用品*切削液</v>
      </c>
      <c r="X397" s="76" t="str">
        <f>数据源表!N345</f>
        <v>CF-2600A</v>
      </c>
      <c r="Y397" s="76">
        <f>数据源表!O345</f>
        <v>30</v>
      </c>
      <c r="Z397" s="76" t="str">
        <f>数据源表!P345</f>
        <v>桶</v>
      </c>
      <c r="AA397" s="76">
        <f>数据源表!Q345</f>
        <v>2457</v>
      </c>
      <c r="AB397" s="76">
        <f>数据源表!R345</f>
        <v>73710</v>
      </c>
      <c r="AC397" s="118">
        <f>数据源表!U345</f>
        <v>5400</v>
      </c>
      <c r="AD397" s="118">
        <f>数据源表!T345</f>
        <v>180</v>
      </c>
      <c r="AE397" s="66" t="str">
        <f t="shared" si="73"/>
        <v xml:space="preserve">     指导价</v>
      </c>
      <c r="AF397" s="73" t="str">
        <f>数据源表!V345</f>
        <v>XOUT18020006</v>
      </c>
      <c r="AG397" s="119">
        <f>数据源表!W345</f>
        <v>43132</v>
      </c>
      <c r="AH397" s="73" t="str">
        <f>数据源表!X345</f>
        <v>鸿基-河南鹤壁</v>
      </c>
      <c r="AI397" s="122"/>
      <c r="AJ397" s="124">
        <f>数据源表!Y345</f>
        <v>0.17</v>
      </c>
      <c r="AK397" s="53" t="e">
        <f>VLOOKUP(V397,#REF!,12,0)</f>
        <v>#REF!</v>
      </c>
    </row>
    <row r="398" spans="1:37" ht="12" customHeight="1">
      <c r="A398" s="76" t="str">
        <f>数据源表!A346</f>
        <v>卢莉</v>
      </c>
      <c r="B398" s="75">
        <f>数据源表!B346</f>
        <v>43204</v>
      </c>
      <c r="C398" s="76" t="str">
        <f>数据源表!C346</f>
        <v>a1359</v>
      </c>
      <c r="D398" s="76" t="str">
        <f>数据源表!D346</f>
        <v>湖北道普润滑科技有限公司</v>
      </c>
      <c r="E398" s="77">
        <f>数据源表!E346</f>
        <v>73710</v>
      </c>
      <c r="F398" s="76" t="str">
        <f>数据源表!F346</f>
        <v>15222554</v>
      </c>
      <c r="G398" s="78">
        <f>数据源表!G346</f>
        <v>43277</v>
      </c>
      <c r="H398" s="76">
        <f>数据源表!H346</f>
        <v>60</v>
      </c>
      <c r="I398" s="78">
        <v>43265</v>
      </c>
      <c r="J398" s="94">
        <f>数据源表!J346</f>
        <v>73710</v>
      </c>
      <c r="K398" s="94">
        <f t="shared" si="76"/>
        <v>63000</v>
      </c>
      <c r="L398" s="95">
        <f t="shared" si="74"/>
        <v>61</v>
      </c>
      <c r="M398" s="96"/>
      <c r="N398" s="96" t="e">
        <f>VLOOKUP(C398,#REF!,5,0)</f>
        <v>#REF!</v>
      </c>
      <c r="O398" s="76">
        <f t="shared" si="69"/>
        <v>0.04</v>
      </c>
      <c r="P398" s="76">
        <f t="shared" si="75"/>
        <v>2520</v>
      </c>
      <c r="Q398" s="76" t="e">
        <f>ROUND(VLOOKUP(V398,#REF!,7,0),2)</f>
        <v>#REF!</v>
      </c>
      <c r="R398" s="76" t="e">
        <f t="shared" si="70"/>
        <v>#REF!</v>
      </c>
      <c r="S398" s="94" t="e">
        <f>ROUND(IF(F398="未税",J398-M398-R398,J398/(1+AJ398)-M398-R398),2)</f>
        <v>#REF!</v>
      </c>
      <c r="T398" s="94"/>
      <c r="U398" s="94"/>
      <c r="V398" s="106" t="str">
        <f>数据源表!S346</f>
        <v>CSR47</v>
      </c>
      <c r="W398" s="76" t="str">
        <f>数据源表!M346</f>
        <v>*专项化学用品*切削液</v>
      </c>
      <c r="X398" s="76" t="str">
        <f>数据源表!N346</f>
        <v>CF-2600A</v>
      </c>
      <c r="Y398" s="76">
        <f>数据源表!O346</f>
        <v>30</v>
      </c>
      <c r="Z398" s="76" t="str">
        <f>数据源表!P346</f>
        <v>桶</v>
      </c>
      <c r="AA398" s="76">
        <f>数据源表!Q346</f>
        <v>2457</v>
      </c>
      <c r="AB398" s="76">
        <f>数据源表!R346</f>
        <v>73710</v>
      </c>
      <c r="AC398" s="118">
        <f>数据源表!U346</f>
        <v>5400</v>
      </c>
      <c r="AD398" s="118">
        <f>数据源表!T346</f>
        <v>180</v>
      </c>
      <c r="AE398" s="66" t="str">
        <f t="shared" si="73"/>
        <v xml:space="preserve">     指导价</v>
      </c>
      <c r="AF398" s="73" t="str">
        <f>数据源表!V346</f>
        <v>XOUT18030167</v>
      </c>
      <c r="AG398" s="119">
        <f>数据源表!W346</f>
        <v>43171</v>
      </c>
      <c r="AH398" s="73" t="str">
        <f>数据源表!X346</f>
        <v>鸿基-鹤壁</v>
      </c>
      <c r="AI398" s="122"/>
      <c r="AJ398" s="124">
        <f>数据源表!Y346</f>
        <v>0.17</v>
      </c>
      <c r="AK398" s="53" t="e">
        <f>VLOOKUP(V398,#REF!,12,0)</f>
        <v>#REF!</v>
      </c>
    </row>
    <row r="399" spans="1:37" ht="12" customHeight="1">
      <c r="A399" s="76" t="str">
        <f>数据源表!A347</f>
        <v>卢莉</v>
      </c>
      <c r="B399" s="75">
        <f>数据源表!B347</f>
        <v>43204</v>
      </c>
      <c r="C399" s="76" t="str">
        <f>数据源表!C347</f>
        <v>a1359</v>
      </c>
      <c r="D399" s="76" t="str">
        <f>数据源表!D347</f>
        <v>湖北道普润滑科技有限公司</v>
      </c>
      <c r="E399" s="77">
        <f>数据源表!E347</f>
        <v>61920</v>
      </c>
      <c r="F399" s="76" t="str">
        <f>数据源表!F347</f>
        <v>15222545</v>
      </c>
      <c r="G399" s="78">
        <f>数据源表!G347</f>
        <v>43277</v>
      </c>
      <c r="H399" s="76">
        <f>数据源表!H347</f>
        <v>60</v>
      </c>
      <c r="I399" s="78">
        <v>43265</v>
      </c>
      <c r="J399" s="94">
        <f>数据源表!J347</f>
        <v>61920</v>
      </c>
      <c r="K399" s="94">
        <f t="shared" si="76"/>
        <v>61920</v>
      </c>
      <c r="L399" s="95">
        <f t="shared" si="74"/>
        <v>61</v>
      </c>
      <c r="M399" s="96"/>
      <c r="N399" s="96" t="e">
        <f>VLOOKUP(C399,#REF!,5,0)</f>
        <v>#REF!</v>
      </c>
      <c r="O399" s="76">
        <f t="shared" si="69"/>
        <v>0.04</v>
      </c>
      <c r="P399" s="76">
        <f t="shared" si="75"/>
        <v>2476.8000000000002</v>
      </c>
      <c r="Q399" s="76" t="e">
        <f>ROUND(VLOOKUP(V399,#REF!,7,0),2)</f>
        <v>#REF!</v>
      </c>
      <c r="R399" s="76" t="e">
        <f t="shared" si="70"/>
        <v>#REF!</v>
      </c>
      <c r="S399" s="94" t="e">
        <f>ROUND(IF(F399="未税",J399-M399-R399,J399/1.17-M399-R399),2)</f>
        <v>#REF!</v>
      </c>
      <c r="T399" s="94"/>
      <c r="U399" s="94"/>
      <c r="V399" s="106" t="str">
        <f>数据源表!S347</f>
        <v>CYQ76</v>
      </c>
      <c r="W399" s="76" t="str">
        <f>数据源表!M347</f>
        <v>*专项化学用品*切削油</v>
      </c>
      <c r="X399" s="76" t="str">
        <f>数据源表!N347</f>
        <v>CF-OS-002</v>
      </c>
      <c r="Y399" s="76">
        <f>数据源表!O347</f>
        <v>34</v>
      </c>
      <c r="Z399" s="76" t="str">
        <f>数据源表!P347</f>
        <v>桶</v>
      </c>
      <c r="AA399" s="76">
        <f>数据源表!Q347</f>
        <v>1821.1764705882399</v>
      </c>
      <c r="AB399" s="76">
        <f>数据源表!R347</f>
        <v>61920</v>
      </c>
      <c r="AC399" s="118">
        <f>数据源表!U347</f>
        <v>5848</v>
      </c>
      <c r="AD399" s="118">
        <f>数据源表!T347</f>
        <v>172</v>
      </c>
      <c r="AE399" s="66" t="str">
        <f t="shared" si="73"/>
        <v xml:space="preserve">     指导价</v>
      </c>
      <c r="AF399" s="73" t="str">
        <f>数据源表!V347</f>
        <v>XOUT18010005</v>
      </c>
      <c r="AG399" s="119">
        <f>数据源表!W347</f>
        <v>43103</v>
      </c>
      <c r="AH399" s="73" t="str">
        <f>数据源表!X347</f>
        <v>鸿基-济源</v>
      </c>
      <c r="AI399" s="122"/>
      <c r="AJ399" s="124"/>
      <c r="AK399" s="53" t="e">
        <f>VLOOKUP(V399,#REF!,12,0)</f>
        <v>#REF!</v>
      </c>
    </row>
    <row r="400" spans="1:37" s="53" customFormat="1" ht="12" customHeight="1">
      <c r="A400" s="76" t="str">
        <f>数据源表!A348</f>
        <v>卢莉</v>
      </c>
      <c r="B400" s="75">
        <f>数据源表!B348</f>
        <v>43204</v>
      </c>
      <c r="C400" s="76" t="str">
        <f>数据源表!C348</f>
        <v>a1359</v>
      </c>
      <c r="D400" s="76" t="str">
        <f>数据源表!D348</f>
        <v>湖北道普润滑科技有限公司</v>
      </c>
      <c r="E400" s="77">
        <f>数据源表!E348</f>
        <v>18433.8</v>
      </c>
      <c r="F400" s="76" t="str">
        <f>数据源表!F348</f>
        <v>15222547</v>
      </c>
      <c r="G400" s="78">
        <f>数据源表!G348</f>
        <v>43277</v>
      </c>
      <c r="H400" s="76">
        <f>数据源表!H348</f>
        <v>60</v>
      </c>
      <c r="I400" s="78">
        <v>43252</v>
      </c>
      <c r="J400" s="94">
        <f>数据源表!J348</f>
        <v>18433.8</v>
      </c>
      <c r="K400" s="94">
        <f t="shared" si="76"/>
        <v>18433.8</v>
      </c>
      <c r="L400" s="95">
        <f t="shared" si="74"/>
        <v>48</v>
      </c>
      <c r="M400" s="96"/>
      <c r="N400" s="96" t="e">
        <f>VLOOKUP(C400,#REF!,5,0)</f>
        <v>#REF!</v>
      </c>
      <c r="O400" s="76">
        <f t="shared" si="69"/>
        <v>0.05</v>
      </c>
      <c r="P400" s="76">
        <f t="shared" si="75"/>
        <v>921.69</v>
      </c>
      <c r="Q400" s="76" t="e">
        <f>ROUND(VLOOKUP(V400,#REF!,7,0),2)</f>
        <v>#REF!</v>
      </c>
      <c r="R400" s="76" t="e">
        <f t="shared" si="70"/>
        <v>#REF!</v>
      </c>
      <c r="S400" s="94" t="e">
        <f>ROUND(IF(F400="未税",J400-M400-R400,J400/1.17-M400-R400),2)</f>
        <v>#REF!</v>
      </c>
      <c r="T400" s="94"/>
      <c r="U400" s="94"/>
      <c r="V400" s="106" t="str">
        <f>数据源表!S348</f>
        <v>CSQ68</v>
      </c>
      <c r="W400" s="76" t="str">
        <f>数据源表!M348</f>
        <v>*专项化学用品*切削液</v>
      </c>
      <c r="X400" s="76" t="str">
        <f>数据源表!N348</f>
        <v>CF-9938-B</v>
      </c>
      <c r="Y400" s="76">
        <f>数据源表!O348</f>
        <v>6</v>
      </c>
      <c r="Z400" s="76" t="str">
        <f>数据源表!P348</f>
        <v>桶</v>
      </c>
      <c r="AA400" s="76">
        <f>数据源表!Q348</f>
        <v>3072.3</v>
      </c>
      <c r="AB400" s="76">
        <f>数据源表!R348</f>
        <v>18433.8</v>
      </c>
      <c r="AC400" s="118">
        <f>数据源表!U348</f>
        <v>1260</v>
      </c>
      <c r="AD400" s="118">
        <f>数据源表!T348</f>
        <v>210</v>
      </c>
      <c r="AE400" s="66" t="str">
        <f t="shared" si="73"/>
        <v xml:space="preserve">     指导价</v>
      </c>
      <c r="AF400" s="73" t="str">
        <f>数据源表!V348</f>
        <v>XOUT18010042</v>
      </c>
      <c r="AG400" s="119">
        <f>数据源表!W348</f>
        <v>43104</v>
      </c>
      <c r="AH400" s="73" t="str">
        <f>数据源表!X348</f>
        <v>鸿基-济源</v>
      </c>
      <c r="AI400" s="122"/>
      <c r="AJ400" s="124"/>
      <c r="AK400" s="53" t="e">
        <f>VLOOKUP(V400,#REF!,12,0)</f>
        <v>#REF!</v>
      </c>
    </row>
    <row r="401" spans="1:37" s="53" customFormat="1" ht="12" customHeight="1">
      <c r="A401" s="76" t="str">
        <f>数据源表!A349</f>
        <v>卢莉</v>
      </c>
      <c r="B401" s="75">
        <f>数据源表!B349</f>
        <v>43204</v>
      </c>
      <c r="C401" s="76" t="str">
        <f>数据源表!C349</f>
        <v>a1359</v>
      </c>
      <c r="D401" s="76" t="str">
        <f>数据源表!D349</f>
        <v>湖北道普润滑科技有限公司</v>
      </c>
      <c r="E401" s="77">
        <f>数据源表!E349</f>
        <v>6144.6</v>
      </c>
      <c r="F401" s="76" t="str">
        <f>数据源表!F349</f>
        <v>15222545</v>
      </c>
      <c r="G401" s="78">
        <f>数据源表!G349</f>
        <v>43277</v>
      </c>
      <c r="H401" s="76">
        <f>数据源表!H349</f>
        <v>60</v>
      </c>
      <c r="I401" s="78">
        <v>43252</v>
      </c>
      <c r="J401" s="94">
        <f>数据源表!J349</f>
        <v>6144.6</v>
      </c>
      <c r="K401" s="94">
        <f t="shared" si="76"/>
        <v>6144.6</v>
      </c>
      <c r="L401" s="95">
        <f t="shared" si="74"/>
        <v>48</v>
      </c>
      <c r="M401" s="96"/>
      <c r="N401" s="96" t="e">
        <f>VLOOKUP(C401,#REF!,5,0)</f>
        <v>#REF!</v>
      </c>
      <c r="O401" s="76">
        <f t="shared" si="69"/>
        <v>0.05</v>
      </c>
      <c r="P401" s="76">
        <f t="shared" si="75"/>
        <v>307.23</v>
      </c>
      <c r="Q401" s="76" t="e">
        <f>ROUND(VLOOKUP(V401,#REF!,7,0),2)</f>
        <v>#REF!</v>
      </c>
      <c r="R401" s="76" t="e">
        <f t="shared" si="70"/>
        <v>#REF!</v>
      </c>
      <c r="S401" s="94" t="e">
        <f>ROUND(IF(F401="未税",J401-M401-R401,J401/1.17-M401-R401),2)</f>
        <v>#REF!</v>
      </c>
      <c r="T401" s="94"/>
      <c r="U401" s="94"/>
      <c r="V401" s="106" t="str">
        <f>数据源表!S349</f>
        <v>CSQ68</v>
      </c>
      <c r="W401" s="76" t="str">
        <f>数据源表!M349</f>
        <v>*专项化学用品*切削液</v>
      </c>
      <c r="X401" s="76" t="str">
        <f>数据源表!N349</f>
        <v>CF-9938-B</v>
      </c>
      <c r="Y401" s="76">
        <f>数据源表!O349</f>
        <v>2</v>
      </c>
      <c r="Z401" s="76" t="str">
        <f>数据源表!P349</f>
        <v>桶</v>
      </c>
      <c r="AA401" s="76">
        <f>数据源表!Q349</f>
        <v>3072.3</v>
      </c>
      <c r="AB401" s="76">
        <f>数据源表!R349</f>
        <v>6144.6</v>
      </c>
      <c r="AC401" s="118">
        <f>数据源表!U349</f>
        <v>420</v>
      </c>
      <c r="AD401" s="118">
        <f>数据源表!T349</f>
        <v>210</v>
      </c>
      <c r="AE401" s="66" t="str">
        <f t="shared" si="73"/>
        <v xml:space="preserve">     指导价</v>
      </c>
      <c r="AF401" s="73" t="str">
        <f>数据源表!V349</f>
        <v>XOUT18010255</v>
      </c>
      <c r="AG401" s="119">
        <f>数据源表!W349</f>
        <v>43115</v>
      </c>
      <c r="AH401" s="73" t="str">
        <f>数据源表!X349</f>
        <v>鸿基-济源</v>
      </c>
      <c r="AI401" s="122"/>
      <c r="AJ401" s="124"/>
      <c r="AK401" s="53" t="e">
        <f>VLOOKUP(V401,#REF!,12,0)</f>
        <v>#REF!</v>
      </c>
    </row>
    <row r="402" spans="1:37" s="183" customFormat="1" ht="12" customHeight="1">
      <c r="A402" s="209" t="str">
        <f>数据源表!A350</f>
        <v>卢莉</v>
      </c>
      <c r="B402" s="210">
        <f>数据源表!B350</f>
        <v>43242</v>
      </c>
      <c r="C402" s="209" t="s">
        <v>7014</v>
      </c>
      <c r="D402" s="209" t="str">
        <f>数据源表!D350</f>
        <v>湖北道普润滑科技有限公司</v>
      </c>
      <c r="E402" s="211">
        <f>数据源表!E350</f>
        <v>12285</v>
      </c>
      <c r="F402" s="209" t="str">
        <f>数据源表!F350</f>
        <v>55874544</v>
      </c>
      <c r="G402" s="212">
        <f>数据源表!G350</f>
        <v>43307</v>
      </c>
      <c r="H402" s="209">
        <f>数据源表!H350</f>
        <v>60</v>
      </c>
      <c r="I402" s="212">
        <v>43255</v>
      </c>
      <c r="J402" s="213">
        <f>数据源表!J350</f>
        <v>12285</v>
      </c>
      <c r="K402" s="94">
        <f t="shared" si="76"/>
        <v>10500</v>
      </c>
      <c r="L402" s="214">
        <f t="shared" si="74"/>
        <v>13</v>
      </c>
      <c r="M402" s="215"/>
      <c r="N402" s="215" t="s">
        <v>6947</v>
      </c>
      <c r="O402" s="209">
        <f>ROUND(0.006*0.33,5)</f>
        <v>1.98E-3</v>
      </c>
      <c r="P402" s="209">
        <f t="shared" si="75"/>
        <v>20.79</v>
      </c>
      <c r="Q402" s="209" t="e">
        <f>ROUND(VLOOKUP(V402,#REF!,7,0),2)</f>
        <v>#REF!</v>
      </c>
      <c r="R402" s="209"/>
      <c r="S402" s="213"/>
      <c r="T402" s="213"/>
      <c r="U402" s="213"/>
      <c r="V402" s="216" t="str">
        <f>数据源表!S350</f>
        <v>CSR47</v>
      </c>
      <c r="W402" s="209" t="str">
        <f>数据源表!M350</f>
        <v>*专项化学用品*切削液</v>
      </c>
      <c r="X402" s="209" t="str">
        <f>数据源表!N350</f>
        <v>CF-2600A</v>
      </c>
      <c r="Y402" s="209">
        <f>数据源表!O350</f>
        <v>5</v>
      </c>
      <c r="Z402" s="209" t="str">
        <f>数据源表!P350</f>
        <v>桶</v>
      </c>
      <c r="AA402" s="209">
        <f>数据源表!Q350</f>
        <v>2457</v>
      </c>
      <c r="AB402" s="209">
        <f>数据源表!R350</f>
        <v>12285</v>
      </c>
      <c r="AC402" s="217">
        <f>数据源表!U350</f>
        <v>900</v>
      </c>
      <c r="AD402" s="217">
        <f>数据源表!T350</f>
        <v>180</v>
      </c>
      <c r="AE402" s="218" t="str">
        <f t="shared" si="73"/>
        <v xml:space="preserve">     指导价</v>
      </c>
      <c r="AF402" s="219" t="str">
        <f>数据源表!V350</f>
        <v>XOUT17120153</v>
      </c>
      <c r="AG402" s="220">
        <f>数据源表!W350</f>
        <v>43078</v>
      </c>
      <c r="AH402" s="219" t="str">
        <f>数据源表!X350</f>
        <v>纳诺-观澜HUB</v>
      </c>
      <c r="AI402" s="221"/>
      <c r="AJ402" s="226">
        <f>数据源表!Y350</f>
        <v>0.17</v>
      </c>
      <c r="AK402" s="53" t="e">
        <f>VLOOKUP(V402,#REF!,12,0)</f>
        <v>#REF!</v>
      </c>
    </row>
    <row r="403" spans="1:37" s="183" customFormat="1" ht="12" customHeight="1">
      <c r="A403" s="209" t="str">
        <f>数据源表!A351</f>
        <v>卢莉</v>
      </c>
      <c r="B403" s="210">
        <f>数据源表!B351</f>
        <v>43242</v>
      </c>
      <c r="C403" s="209" t="s">
        <v>7014</v>
      </c>
      <c r="D403" s="209" t="str">
        <f>数据源表!D351</f>
        <v>湖北道普润滑科技有限公司</v>
      </c>
      <c r="E403" s="211">
        <f>数据源表!E351</f>
        <v>14569.41</v>
      </c>
      <c r="F403" s="209" t="str">
        <f>数据源表!F351</f>
        <v>55874544</v>
      </c>
      <c r="G403" s="212">
        <f>数据源表!G351</f>
        <v>43307</v>
      </c>
      <c r="H403" s="209">
        <f>数据源表!H351</f>
        <v>60</v>
      </c>
      <c r="I403" s="212">
        <v>43255</v>
      </c>
      <c r="J403" s="213">
        <f>数据源表!J351</f>
        <v>14569.41</v>
      </c>
      <c r="K403" s="94">
        <f t="shared" si="76"/>
        <v>12452.49</v>
      </c>
      <c r="L403" s="214">
        <f t="shared" si="74"/>
        <v>13</v>
      </c>
      <c r="M403" s="215"/>
      <c r="N403" s="215" t="s">
        <v>6947</v>
      </c>
      <c r="O403" s="209">
        <f>ROUND(0.006*0.33,5)</f>
        <v>1.98E-3</v>
      </c>
      <c r="P403" s="209">
        <f t="shared" si="75"/>
        <v>24.66</v>
      </c>
      <c r="Q403" s="209" t="e">
        <f>ROUND(VLOOKUP(V403,#REF!,7,0),2)</f>
        <v>#REF!</v>
      </c>
      <c r="R403" s="209"/>
      <c r="S403" s="213"/>
      <c r="T403" s="213"/>
      <c r="U403" s="213"/>
      <c r="V403" s="216" t="str">
        <f>数据源表!S351</f>
        <v>CYQ76</v>
      </c>
      <c r="W403" s="209" t="str">
        <f>数据源表!M351</f>
        <v>*专项化学用品*切削油</v>
      </c>
      <c r="X403" s="209" t="str">
        <f>数据源表!N351</f>
        <v>CF-OS-002</v>
      </c>
      <c r="Y403" s="209">
        <f>数据源表!O351</f>
        <v>8</v>
      </c>
      <c r="Z403" s="209" t="str">
        <f>数据源表!P351</f>
        <v>桶</v>
      </c>
      <c r="AA403" s="209">
        <f>数据源表!Q351</f>
        <v>1821.17625</v>
      </c>
      <c r="AB403" s="209">
        <f>数据源表!R351</f>
        <v>14569.41</v>
      </c>
      <c r="AC403" s="217">
        <f>数据源表!U351</f>
        <v>1376</v>
      </c>
      <c r="AD403" s="217">
        <f>数据源表!T351</f>
        <v>172</v>
      </c>
      <c r="AE403" s="218" t="str">
        <f t="shared" si="73"/>
        <v xml:space="preserve">     指导价</v>
      </c>
      <c r="AF403" s="219" t="str">
        <f>数据源表!V351</f>
        <v>XOUT17120153</v>
      </c>
      <c r="AG403" s="220">
        <f>数据源表!W351</f>
        <v>43078</v>
      </c>
      <c r="AH403" s="219" t="str">
        <f>数据源表!X351</f>
        <v>纳诺-观澜HUB</v>
      </c>
      <c r="AI403" s="221"/>
      <c r="AJ403" s="226">
        <f>数据源表!Y351</f>
        <v>0.17</v>
      </c>
      <c r="AK403" s="53" t="e">
        <f>VLOOKUP(V403,#REF!,12,0)</f>
        <v>#REF!</v>
      </c>
    </row>
    <row r="404" spans="1:37" s="53" customFormat="1" ht="12" customHeight="1">
      <c r="A404" s="76" t="str">
        <f>数据源表!A352</f>
        <v>卢莉</v>
      </c>
      <c r="B404" s="75">
        <f>数据源表!B352</f>
        <v>43242</v>
      </c>
      <c r="C404" s="223" t="s">
        <v>61</v>
      </c>
      <c r="D404" s="76" t="str">
        <f>数据源表!D352</f>
        <v>湖北道普润滑科技有限公司</v>
      </c>
      <c r="E404" s="77">
        <f>数据源表!E352</f>
        <v>49140</v>
      </c>
      <c r="F404" s="76" t="str">
        <f>数据源表!F352</f>
        <v>55874548</v>
      </c>
      <c r="G404" s="78">
        <f>数据源表!G352</f>
        <v>43307</v>
      </c>
      <c r="H404" s="76">
        <f>数据源表!H352</f>
        <v>60</v>
      </c>
      <c r="I404" s="78">
        <v>43255</v>
      </c>
      <c r="J404" s="94">
        <f>数据源表!J352</f>
        <v>49140</v>
      </c>
      <c r="K404" s="94">
        <f t="shared" si="76"/>
        <v>42000</v>
      </c>
      <c r="L404" s="95">
        <f t="shared" si="74"/>
        <v>13</v>
      </c>
      <c r="M404" s="96"/>
      <c r="N404" s="96" t="s">
        <v>6947</v>
      </c>
      <c r="O404" s="223">
        <f>ROUND(0.5%*0.7,50)</f>
        <v>3.5000000000000001E-3</v>
      </c>
      <c r="P404" s="76">
        <f t="shared" si="75"/>
        <v>147</v>
      </c>
      <c r="Q404" s="76" t="e">
        <f>ROUND(VLOOKUP(V404,#REF!,7,0),2)</f>
        <v>#REF!</v>
      </c>
      <c r="R404" s="76"/>
      <c r="S404" s="94"/>
      <c r="T404" s="94"/>
      <c r="U404" s="94"/>
      <c r="V404" s="106" t="str">
        <f>数据源表!S352</f>
        <v>CSR34</v>
      </c>
      <c r="W404" s="76" t="str">
        <f>数据源表!M352</f>
        <v>*专项化学用品*切削液</v>
      </c>
      <c r="X404" s="76" t="str">
        <f>数据源表!N352</f>
        <v>CF-2600A</v>
      </c>
      <c r="Y404" s="76">
        <f>数据源表!O352</f>
        <v>20</v>
      </c>
      <c r="Z404" s="76" t="str">
        <f>数据源表!P352</f>
        <v>桶</v>
      </c>
      <c r="AA404" s="76">
        <f>数据源表!Q352</f>
        <v>2457</v>
      </c>
      <c r="AB404" s="76">
        <f>数据源表!R352</f>
        <v>49140</v>
      </c>
      <c r="AC404" s="118">
        <f>数据源表!U352</f>
        <v>3600</v>
      </c>
      <c r="AD404" s="118">
        <f>数据源表!T352</f>
        <v>180</v>
      </c>
      <c r="AE404" s="66" t="str">
        <f t="shared" si="73"/>
        <v xml:space="preserve">     指导价</v>
      </c>
      <c r="AF404" s="73" t="str">
        <f>数据源表!V352</f>
        <v>XOUT18040281</v>
      </c>
      <c r="AG404" s="119">
        <f>数据源表!W352</f>
        <v>43207</v>
      </c>
      <c r="AH404" s="73" t="str">
        <f>数据源表!X352</f>
        <v>纳诺-鹤壁</v>
      </c>
      <c r="AI404" s="122"/>
      <c r="AJ404" s="124">
        <f>数据源表!Y352</f>
        <v>0.17</v>
      </c>
      <c r="AK404" s="53" t="e">
        <f>VLOOKUP(V404,#REF!,12,0)</f>
        <v>#REF!</v>
      </c>
    </row>
    <row r="405" spans="1:37" s="183" customFormat="1" ht="12" customHeight="1">
      <c r="A405" s="209" t="str">
        <f>数据源表!A353</f>
        <v>卢莉</v>
      </c>
      <c r="B405" s="210">
        <f>数据源表!B353</f>
        <v>43242</v>
      </c>
      <c r="C405" s="209" t="s">
        <v>7014</v>
      </c>
      <c r="D405" s="209" t="str">
        <f>数据源表!D353</f>
        <v>湖北道普润滑科技有限公司</v>
      </c>
      <c r="E405" s="211">
        <f>数据源表!E353</f>
        <v>39312</v>
      </c>
      <c r="F405" s="209" t="str">
        <f>数据源表!F353</f>
        <v>55874515</v>
      </c>
      <c r="G405" s="212">
        <f>数据源表!G353</f>
        <v>43307</v>
      </c>
      <c r="H405" s="209">
        <f>数据源表!H353</f>
        <v>60</v>
      </c>
      <c r="I405" s="212">
        <v>43255</v>
      </c>
      <c r="J405" s="213">
        <f>数据源表!J353</f>
        <v>39312</v>
      </c>
      <c r="K405" s="94">
        <f t="shared" si="76"/>
        <v>33600</v>
      </c>
      <c r="L405" s="214">
        <f t="shared" si="74"/>
        <v>13</v>
      </c>
      <c r="M405" s="215"/>
      <c r="N405" s="215" t="s">
        <v>6947</v>
      </c>
      <c r="O405" s="209">
        <f>ROUND(0.006*0.33,5)</f>
        <v>1.98E-3</v>
      </c>
      <c r="P405" s="209">
        <f t="shared" si="75"/>
        <v>66.53</v>
      </c>
      <c r="Q405" s="209" t="e">
        <f>ROUND(VLOOKUP(V405,#REF!,7,0),2)</f>
        <v>#REF!</v>
      </c>
      <c r="R405" s="209"/>
      <c r="S405" s="213"/>
      <c r="T405" s="213"/>
      <c r="U405" s="213"/>
      <c r="V405" s="216" t="str">
        <f>数据源表!S353</f>
        <v>CSR34</v>
      </c>
      <c r="W405" s="209" t="str">
        <f>数据源表!M353</f>
        <v>*专项化学用品*切削液</v>
      </c>
      <c r="X405" s="209" t="str">
        <f>数据源表!N353</f>
        <v>CF-2600A</v>
      </c>
      <c r="Y405" s="209">
        <f>数据源表!O353</f>
        <v>16</v>
      </c>
      <c r="Z405" s="209" t="str">
        <f>数据源表!P353</f>
        <v>桶</v>
      </c>
      <c r="AA405" s="209">
        <f>数据源表!Q353</f>
        <v>2457</v>
      </c>
      <c r="AB405" s="209">
        <f>数据源表!R353</f>
        <v>39312</v>
      </c>
      <c r="AC405" s="217">
        <f>数据源表!U353</f>
        <v>2880</v>
      </c>
      <c r="AD405" s="217">
        <f>数据源表!T353</f>
        <v>180</v>
      </c>
      <c r="AE405" s="218" t="str">
        <f t="shared" si="73"/>
        <v xml:space="preserve">     指导价</v>
      </c>
      <c r="AF405" s="219" t="str">
        <f>数据源表!V353</f>
        <v>XOUT18040482</v>
      </c>
      <c r="AG405" s="220">
        <f>数据源表!W353</f>
        <v>43218</v>
      </c>
      <c r="AH405" s="219" t="str">
        <f>数据源表!X353</f>
        <v>纳诺-鹤壁</v>
      </c>
      <c r="AI405" s="221"/>
      <c r="AJ405" s="226">
        <f>数据源表!Y353</f>
        <v>0.17</v>
      </c>
      <c r="AK405" s="53" t="e">
        <f>VLOOKUP(V405,#REF!,12,0)</f>
        <v>#REF!</v>
      </c>
    </row>
    <row r="406" spans="1:37" s="53" customFormat="1" ht="12" customHeight="1">
      <c r="A406" s="76" t="str">
        <f>数据源表!A354</f>
        <v>卢莉</v>
      </c>
      <c r="B406" s="75">
        <f>数据源表!B354</f>
        <v>43242</v>
      </c>
      <c r="C406" s="223" t="s">
        <v>61</v>
      </c>
      <c r="D406" s="76" t="str">
        <f>数据源表!D354</f>
        <v>湖北道普润滑科技有限公司</v>
      </c>
      <c r="E406" s="77">
        <f>数据源表!E354</f>
        <v>41769</v>
      </c>
      <c r="F406" s="76" t="str">
        <f>数据源表!F354</f>
        <v>55874541</v>
      </c>
      <c r="G406" s="78">
        <f>数据源表!G354</f>
        <v>43307</v>
      </c>
      <c r="H406" s="76">
        <f>数据源表!H354</f>
        <v>60</v>
      </c>
      <c r="I406" s="78">
        <v>43255</v>
      </c>
      <c r="J406" s="94">
        <f>数据源表!J354</f>
        <v>41769</v>
      </c>
      <c r="K406" s="94">
        <f t="shared" si="76"/>
        <v>35700</v>
      </c>
      <c r="L406" s="95">
        <f t="shared" si="74"/>
        <v>13</v>
      </c>
      <c r="M406" s="96"/>
      <c r="N406" s="96" t="s">
        <v>6947</v>
      </c>
      <c r="O406" s="223">
        <f>ROUND(0.5%*0.7,50)</f>
        <v>3.5000000000000001E-3</v>
      </c>
      <c r="P406" s="76">
        <f t="shared" si="75"/>
        <v>124.95</v>
      </c>
      <c r="Q406" s="76" t="e">
        <f>ROUND(VLOOKUP(V406,#REF!,7,0),2)</f>
        <v>#REF!</v>
      </c>
      <c r="R406" s="76"/>
      <c r="S406" s="94"/>
      <c r="T406" s="94"/>
      <c r="U406" s="94"/>
      <c r="V406" s="106" t="str">
        <f>数据源表!S354</f>
        <v>CSR47</v>
      </c>
      <c r="W406" s="76" t="str">
        <f>数据源表!M354</f>
        <v>*专项化学用品*切削液</v>
      </c>
      <c r="X406" s="76" t="str">
        <f>数据源表!N354</f>
        <v>CF-2600A</v>
      </c>
      <c r="Y406" s="76">
        <f>数据源表!O354</f>
        <v>17</v>
      </c>
      <c r="Z406" s="76" t="str">
        <f>数据源表!P354</f>
        <v>桶</v>
      </c>
      <c r="AA406" s="76">
        <f>数据源表!Q354</f>
        <v>2457</v>
      </c>
      <c r="AB406" s="76">
        <f>数据源表!R354</f>
        <v>41769</v>
      </c>
      <c r="AC406" s="118">
        <f>数据源表!U354</f>
        <v>3060</v>
      </c>
      <c r="AD406" s="118">
        <f>数据源表!T354</f>
        <v>180</v>
      </c>
      <c r="AE406" s="66" t="str">
        <f t="shared" si="73"/>
        <v xml:space="preserve">     指导价</v>
      </c>
      <c r="AF406" s="73" t="str">
        <f>数据源表!V354</f>
        <v>XOUT18010255</v>
      </c>
      <c r="AG406" s="119">
        <f>数据源表!W354</f>
        <v>43115</v>
      </c>
      <c r="AH406" s="73" t="str">
        <f>数据源表!X354</f>
        <v>纳诺-济源</v>
      </c>
      <c r="AI406" s="122"/>
      <c r="AJ406" s="124">
        <f>数据源表!Y354</f>
        <v>0.17</v>
      </c>
      <c r="AK406" s="53" t="e">
        <f>VLOOKUP(V406,#REF!,12,0)</f>
        <v>#REF!</v>
      </c>
    </row>
    <row r="407" spans="1:37" s="183" customFormat="1" ht="12" customHeight="1">
      <c r="A407" s="209" t="str">
        <f>数据源表!A355</f>
        <v>卢莉</v>
      </c>
      <c r="B407" s="210">
        <f>数据源表!B355</f>
        <v>43242</v>
      </c>
      <c r="C407" s="209" t="s">
        <v>7014</v>
      </c>
      <c r="D407" s="209" t="str">
        <f>数据源表!D355</f>
        <v>湖北道普润滑科技有限公司</v>
      </c>
      <c r="E407" s="211">
        <f>数据源表!E355</f>
        <v>73710</v>
      </c>
      <c r="F407" s="209" t="str">
        <f>数据源表!F355</f>
        <v>55874541</v>
      </c>
      <c r="G407" s="212">
        <f>数据源表!G355</f>
        <v>43307</v>
      </c>
      <c r="H407" s="209">
        <f>数据源表!H355</f>
        <v>60</v>
      </c>
      <c r="I407" s="212">
        <v>43255</v>
      </c>
      <c r="J407" s="213">
        <f>数据源表!J355</f>
        <v>73710</v>
      </c>
      <c r="K407" s="94">
        <f t="shared" si="76"/>
        <v>63000</v>
      </c>
      <c r="L407" s="214">
        <f t="shared" si="74"/>
        <v>13</v>
      </c>
      <c r="M407" s="215"/>
      <c r="N407" s="215" t="s">
        <v>6947</v>
      </c>
      <c r="O407" s="209">
        <f>ROUND(0.006*0.33,5)</f>
        <v>1.98E-3</v>
      </c>
      <c r="P407" s="209">
        <f t="shared" si="75"/>
        <v>124.74</v>
      </c>
      <c r="Q407" s="209" t="e">
        <f>ROUND(VLOOKUP(V407,#REF!,7,0),2)</f>
        <v>#REF!</v>
      </c>
      <c r="R407" s="209"/>
      <c r="S407" s="213"/>
      <c r="T407" s="213"/>
      <c r="U407" s="213"/>
      <c r="V407" s="216" t="str">
        <f>数据源表!S355</f>
        <v>CSR47</v>
      </c>
      <c r="W407" s="209" t="str">
        <f>数据源表!M355</f>
        <v>*专项化学用品*切削液</v>
      </c>
      <c r="X407" s="209" t="str">
        <f>数据源表!N355</f>
        <v>CF-2600A</v>
      </c>
      <c r="Y407" s="209">
        <f>数据源表!O355</f>
        <v>30</v>
      </c>
      <c r="Z407" s="209" t="str">
        <f>数据源表!P355</f>
        <v>桶</v>
      </c>
      <c r="AA407" s="209">
        <f>数据源表!Q355</f>
        <v>2457</v>
      </c>
      <c r="AB407" s="209">
        <f>数据源表!R355</f>
        <v>73710</v>
      </c>
      <c r="AC407" s="217">
        <f>数据源表!U355</f>
        <v>5400</v>
      </c>
      <c r="AD407" s="217">
        <f>数据源表!T355</f>
        <v>180</v>
      </c>
      <c r="AE407" s="218" t="str">
        <f t="shared" si="73"/>
        <v xml:space="preserve">     指导价</v>
      </c>
      <c r="AF407" s="219" t="str">
        <f>数据源表!V355</f>
        <v>XOUT18010460</v>
      </c>
      <c r="AG407" s="220">
        <f>数据源表!W355</f>
        <v>43126</v>
      </c>
      <c r="AH407" s="219" t="str">
        <f>数据源表!X355</f>
        <v>纳诺-济源</v>
      </c>
      <c r="AI407" s="221"/>
      <c r="AJ407" s="226">
        <f>数据源表!Y355</f>
        <v>0.17</v>
      </c>
      <c r="AK407" s="53" t="e">
        <f>VLOOKUP(V407,#REF!,12,0)</f>
        <v>#REF!</v>
      </c>
    </row>
    <row r="408" spans="1:37" s="53" customFormat="1" ht="12" customHeight="1">
      <c r="A408" s="76" t="str">
        <f>数据源表!A356</f>
        <v>卢莉</v>
      </c>
      <c r="B408" s="75">
        <f>数据源表!B356</f>
        <v>43242</v>
      </c>
      <c r="C408" s="223" t="s">
        <v>61</v>
      </c>
      <c r="D408" s="76" t="str">
        <f>数据源表!D356</f>
        <v>湖北道普润滑科技有限公司</v>
      </c>
      <c r="E408" s="77">
        <f>数据源表!E356</f>
        <v>78624</v>
      </c>
      <c r="F408" s="76" t="str">
        <f>数据源表!F356</f>
        <v>55874543</v>
      </c>
      <c r="G408" s="78">
        <f>数据源表!G356</f>
        <v>43307</v>
      </c>
      <c r="H408" s="76">
        <f>数据源表!H356</f>
        <v>60</v>
      </c>
      <c r="I408" s="78">
        <v>43255</v>
      </c>
      <c r="J408" s="94">
        <f>数据源表!J356</f>
        <v>78624</v>
      </c>
      <c r="K408" s="94">
        <f t="shared" si="76"/>
        <v>67200</v>
      </c>
      <c r="L408" s="95">
        <f t="shared" si="74"/>
        <v>13</v>
      </c>
      <c r="M408" s="96"/>
      <c r="N408" s="96" t="s">
        <v>6947</v>
      </c>
      <c r="O408" s="223">
        <f>ROUND(0.5%*0.7,50)</f>
        <v>3.5000000000000001E-3</v>
      </c>
      <c r="P408" s="76">
        <f t="shared" si="75"/>
        <v>235.2</v>
      </c>
      <c r="Q408" s="76" t="e">
        <f>ROUND(VLOOKUP(V408,#REF!,7,0),2)</f>
        <v>#REF!</v>
      </c>
      <c r="R408" s="76"/>
      <c r="S408" s="94"/>
      <c r="T408" s="94"/>
      <c r="U408" s="94"/>
      <c r="V408" s="106" t="str">
        <f>数据源表!S356</f>
        <v>CSR47</v>
      </c>
      <c r="W408" s="76" t="str">
        <f>数据源表!M356</f>
        <v>*专项化学用品*切削液</v>
      </c>
      <c r="X408" s="76" t="str">
        <f>数据源表!N356</f>
        <v>CF-2600A</v>
      </c>
      <c r="Y408" s="76">
        <f>数据源表!O356</f>
        <v>32</v>
      </c>
      <c r="Z408" s="76" t="str">
        <f>数据源表!P356</f>
        <v>桶</v>
      </c>
      <c r="AA408" s="76">
        <f>数据源表!Q356</f>
        <v>2457</v>
      </c>
      <c r="AB408" s="76">
        <f>数据源表!R356</f>
        <v>78624</v>
      </c>
      <c r="AC408" s="118">
        <f>数据源表!U356</f>
        <v>5760</v>
      </c>
      <c r="AD408" s="118">
        <f>数据源表!T356</f>
        <v>180</v>
      </c>
      <c r="AE408" s="66" t="str">
        <f t="shared" si="73"/>
        <v xml:space="preserve">     指导价</v>
      </c>
      <c r="AF408" s="73" t="str">
        <f>数据源表!V356</f>
        <v>XOUT18020005</v>
      </c>
      <c r="AG408" s="119">
        <f>数据源表!W356</f>
        <v>43132</v>
      </c>
      <c r="AH408" s="73" t="str">
        <f>数据源表!X356</f>
        <v>纳诺-济源</v>
      </c>
      <c r="AI408" s="122"/>
      <c r="AJ408" s="124">
        <f>数据源表!Y356</f>
        <v>0.17</v>
      </c>
      <c r="AK408" s="53" t="e">
        <f>VLOOKUP(V408,#REF!,12,0)</f>
        <v>#REF!</v>
      </c>
    </row>
    <row r="409" spans="1:37" s="53" customFormat="1" ht="12" customHeight="1">
      <c r="A409" s="76" t="str">
        <f>数据源表!A357</f>
        <v>卢莉</v>
      </c>
      <c r="B409" s="75">
        <f>数据源表!B357</f>
        <v>43242</v>
      </c>
      <c r="C409" s="223" t="s">
        <v>61</v>
      </c>
      <c r="D409" s="76" t="str">
        <f>数据源表!D357</f>
        <v>湖北道普润滑科技有限公司</v>
      </c>
      <c r="E409" s="77">
        <f>数据源表!E357</f>
        <v>73710</v>
      </c>
      <c r="F409" s="76" t="str">
        <f>数据源表!F357</f>
        <v>55874542</v>
      </c>
      <c r="G409" s="78">
        <f>数据源表!G357</f>
        <v>43307</v>
      </c>
      <c r="H409" s="76">
        <f>数据源表!H357</f>
        <v>60</v>
      </c>
      <c r="I409" s="78">
        <v>43255</v>
      </c>
      <c r="J409" s="94">
        <f>数据源表!J357</f>
        <v>73710</v>
      </c>
      <c r="K409" s="94">
        <f t="shared" si="76"/>
        <v>63000</v>
      </c>
      <c r="L409" s="95">
        <f t="shared" si="74"/>
        <v>13</v>
      </c>
      <c r="M409" s="96"/>
      <c r="N409" s="96" t="s">
        <v>6947</v>
      </c>
      <c r="O409" s="223">
        <f>ROUND(0.5%*0.7,50)</f>
        <v>3.5000000000000001E-3</v>
      </c>
      <c r="P409" s="76">
        <f t="shared" si="75"/>
        <v>220.5</v>
      </c>
      <c r="Q409" s="76" t="e">
        <f>ROUND(VLOOKUP(V409,#REF!,7,0),2)</f>
        <v>#REF!</v>
      </c>
      <c r="R409" s="76"/>
      <c r="S409" s="94"/>
      <c r="T409" s="94"/>
      <c r="U409" s="94"/>
      <c r="V409" s="106" t="str">
        <f>数据源表!S357</f>
        <v>CSR47</v>
      </c>
      <c r="W409" s="76" t="str">
        <f>数据源表!M357</f>
        <v>*专项化学用品*切削液</v>
      </c>
      <c r="X409" s="76" t="str">
        <f>数据源表!N357</f>
        <v>CF-2600A</v>
      </c>
      <c r="Y409" s="76">
        <f>数据源表!O357</f>
        <v>30</v>
      </c>
      <c r="Z409" s="76" t="str">
        <f>数据源表!P357</f>
        <v>桶</v>
      </c>
      <c r="AA409" s="76">
        <f>数据源表!Q357</f>
        <v>2457</v>
      </c>
      <c r="AB409" s="76">
        <f>数据源表!R357</f>
        <v>73710</v>
      </c>
      <c r="AC409" s="118">
        <f>数据源表!U357</f>
        <v>5400</v>
      </c>
      <c r="AD409" s="118">
        <f>数据源表!T357</f>
        <v>180</v>
      </c>
      <c r="AE409" s="66" t="str">
        <f t="shared" si="73"/>
        <v xml:space="preserve">     指导价</v>
      </c>
      <c r="AF409" s="73" t="str">
        <f>数据源表!V357</f>
        <v>XOUT18030003</v>
      </c>
      <c r="AG409" s="119">
        <f>数据源表!W357</f>
        <v>43161</v>
      </c>
      <c r="AH409" s="73" t="str">
        <f>数据源表!X357</f>
        <v>纳诺-济源IPEG</v>
      </c>
      <c r="AI409" s="122"/>
      <c r="AJ409" s="124">
        <f>数据源表!Y357</f>
        <v>0.17</v>
      </c>
      <c r="AK409" s="53" t="e">
        <f>VLOOKUP(V409,#REF!,12,0)</f>
        <v>#REF!</v>
      </c>
    </row>
    <row r="410" spans="1:37" s="53" customFormat="1" ht="12" customHeight="1">
      <c r="A410" s="76" t="str">
        <f>数据源表!A358</f>
        <v>卢莉</v>
      </c>
      <c r="B410" s="75">
        <f>数据源表!B358</f>
        <v>43242</v>
      </c>
      <c r="C410" s="223" t="s">
        <v>61</v>
      </c>
      <c r="D410" s="76" t="str">
        <f>数据源表!D358</f>
        <v>湖北道普润滑科技有限公司</v>
      </c>
      <c r="E410" s="77">
        <f>数据源表!E358</f>
        <v>12285</v>
      </c>
      <c r="F410" s="76" t="str">
        <f>数据源表!F358</f>
        <v>55874539</v>
      </c>
      <c r="G410" s="78">
        <f>数据源表!G358</f>
        <v>43307</v>
      </c>
      <c r="H410" s="76">
        <f>数据源表!H358</f>
        <v>60</v>
      </c>
      <c r="I410" s="78">
        <v>43255</v>
      </c>
      <c r="J410" s="94">
        <f>数据源表!J358</f>
        <v>12285</v>
      </c>
      <c r="K410" s="94">
        <f t="shared" si="76"/>
        <v>10500</v>
      </c>
      <c r="L410" s="95">
        <f t="shared" si="74"/>
        <v>13</v>
      </c>
      <c r="M410" s="96"/>
      <c r="N410" s="96" t="s">
        <v>6947</v>
      </c>
      <c r="O410" s="223">
        <f>ROUND(0.5%*0.7,50)</f>
        <v>3.5000000000000001E-3</v>
      </c>
      <c r="P410" s="76">
        <f t="shared" si="75"/>
        <v>36.75</v>
      </c>
      <c r="Q410" s="76" t="e">
        <f>ROUND(VLOOKUP(V410,#REF!,7,0),2)</f>
        <v>#REF!</v>
      </c>
      <c r="R410" s="76"/>
      <c r="S410" s="94"/>
      <c r="T410" s="94"/>
      <c r="U410" s="94"/>
      <c r="V410" s="106" t="str">
        <f>数据源表!S358</f>
        <v>CSR47</v>
      </c>
      <c r="W410" s="76" t="str">
        <f>数据源表!M358</f>
        <v>*专项化学用品*切削液</v>
      </c>
      <c r="X410" s="76" t="str">
        <f>数据源表!N358</f>
        <v>CF-2600</v>
      </c>
      <c r="Y410" s="76">
        <f>数据源表!O358</f>
        <v>5</v>
      </c>
      <c r="Z410" s="76" t="str">
        <f>数据源表!P358</f>
        <v>桶</v>
      </c>
      <c r="AA410" s="76">
        <f>数据源表!Q358</f>
        <v>2457</v>
      </c>
      <c r="AB410" s="76">
        <f>数据源表!R358</f>
        <v>12285</v>
      </c>
      <c r="AC410" s="118">
        <f>数据源表!U358</f>
        <v>900</v>
      </c>
      <c r="AD410" s="118">
        <f>数据源表!T358</f>
        <v>180</v>
      </c>
      <c r="AE410" s="66" t="str">
        <f t="shared" si="73"/>
        <v xml:space="preserve">     指导价</v>
      </c>
      <c r="AF410" s="73" t="str">
        <f>数据源表!V358</f>
        <v>XOUT17110399</v>
      </c>
      <c r="AG410" s="119">
        <f>数据源表!W358</f>
        <v>43057</v>
      </c>
      <c r="AH410" s="73" t="str">
        <f>数据源表!X358</f>
        <v>纳诺-龙华HUB</v>
      </c>
      <c r="AI410" s="122"/>
      <c r="AJ410" s="124">
        <f>数据源表!Y358</f>
        <v>0.17</v>
      </c>
      <c r="AK410" s="53" t="e">
        <f>VLOOKUP(V410,#REF!,12,0)</f>
        <v>#REF!</v>
      </c>
    </row>
    <row r="411" spans="1:37" s="183" customFormat="1" ht="12" customHeight="1">
      <c r="A411" s="209" t="str">
        <f>数据源表!A359</f>
        <v>卢莉</v>
      </c>
      <c r="B411" s="210">
        <f>数据源表!B359</f>
        <v>43242</v>
      </c>
      <c r="C411" s="209" t="s">
        <v>7014</v>
      </c>
      <c r="D411" s="209" t="str">
        <f>数据源表!D359</f>
        <v>湖北道普润滑科技有限公司</v>
      </c>
      <c r="E411" s="211">
        <f>数据源表!E359</f>
        <v>24570</v>
      </c>
      <c r="F411" s="209" t="str">
        <f>数据源表!F359</f>
        <v>55874542</v>
      </c>
      <c r="G411" s="212">
        <f>数据源表!G359</f>
        <v>43307</v>
      </c>
      <c r="H411" s="209">
        <f>数据源表!H359</f>
        <v>60</v>
      </c>
      <c r="I411" s="212">
        <v>43255</v>
      </c>
      <c r="J411" s="213">
        <f>数据源表!J359</f>
        <v>24570</v>
      </c>
      <c r="K411" s="94">
        <f t="shared" si="76"/>
        <v>21000</v>
      </c>
      <c r="L411" s="214">
        <f t="shared" si="74"/>
        <v>13</v>
      </c>
      <c r="M411" s="215"/>
      <c r="N411" s="215" t="s">
        <v>6947</v>
      </c>
      <c r="O411" s="209">
        <f>ROUND(0.006*0.33,5)</f>
        <v>1.98E-3</v>
      </c>
      <c r="P411" s="209">
        <f t="shared" si="75"/>
        <v>41.58</v>
      </c>
      <c r="Q411" s="209" t="e">
        <f>ROUND(VLOOKUP(V411,#REF!,7,0),2)</f>
        <v>#REF!</v>
      </c>
      <c r="R411" s="209"/>
      <c r="S411" s="213"/>
      <c r="T411" s="213"/>
      <c r="U411" s="213"/>
      <c r="V411" s="216" t="str">
        <f>数据源表!S359</f>
        <v>CSR47</v>
      </c>
      <c r="W411" s="209" t="str">
        <f>数据源表!M359</f>
        <v>*专项化学用品*切削液</v>
      </c>
      <c r="X411" s="209" t="str">
        <f>数据源表!N359</f>
        <v>CF-2600</v>
      </c>
      <c r="Y411" s="209">
        <f>数据源表!O359</f>
        <v>10</v>
      </c>
      <c r="Z411" s="209" t="str">
        <f>数据源表!P359</f>
        <v>桶</v>
      </c>
      <c r="AA411" s="209">
        <f>数据源表!Q359</f>
        <v>2457</v>
      </c>
      <c r="AB411" s="209">
        <f>数据源表!R359</f>
        <v>24570</v>
      </c>
      <c r="AC411" s="217">
        <f>数据源表!U359</f>
        <v>1800</v>
      </c>
      <c r="AD411" s="217">
        <f>数据源表!T359</f>
        <v>180</v>
      </c>
      <c r="AE411" s="218" t="str">
        <f t="shared" si="73"/>
        <v xml:space="preserve">     指导价</v>
      </c>
      <c r="AF411" s="219" t="str">
        <f>数据源表!V359</f>
        <v>XOUT17120120</v>
      </c>
      <c r="AG411" s="220">
        <f>数据源表!W359</f>
        <v>43077</v>
      </c>
      <c r="AH411" s="219" t="str">
        <f>数据源表!X359</f>
        <v>纳诺-龙华MAC1</v>
      </c>
      <c r="AI411" s="221"/>
      <c r="AJ411" s="226">
        <f>数据源表!Y359</f>
        <v>0.17</v>
      </c>
      <c r="AK411" s="53" t="e">
        <f>VLOOKUP(V411,#REF!,12,0)</f>
        <v>#REF!</v>
      </c>
    </row>
    <row r="412" spans="1:37" s="53" customFormat="1" ht="12" customHeight="1">
      <c r="A412" s="76" t="str">
        <f>数据源表!A360</f>
        <v>卢莉</v>
      </c>
      <c r="B412" s="75">
        <f>数据源表!B360</f>
        <v>43242</v>
      </c>
      <c r="C412" s="223" t="s">
        <v>61</v>
      </c>
      <c r="D412" s="76" t="str">
        <f>数据源表!D360</f>
        <v>湖北道普润滑科技有限公司</v>
      </c>
      <c r="E412" s="77">
        <f>数据源表!E360</f>
        <v>3202</v>
      </c>
      <c r="F412" s="76" t="str">
        <f>数据源表!F360</f>
        <v>55874527</v>
      </c>
      <c r="G412" s="78">
        <f>数据源表!G360</f>
        <v>43307</v>
      </c>
      <c r="H412" s="76">
        <f>数据源表!H360</f>
        <v>60</v>
      </c>
      <c r="I412" s="78">
        <v>43255</v>
      </c>
      <c r="J412" s="94">
        <f>数据源表!J360</f>
        <v>3202</v>
      </c>
      <c r="K412" s="94">
        <f t="shared" si="76"/>
        <v>2736.75</v>
      </c>
      <c r="L412" s="95">
        <f t="shared" si="74"/>
        <v>13</v>
      </c>
      <c r="M412" s="96"/>
      <c r="N412" s="96" t="s">
        <v>6947</v>
      </c>
      <c r="O412" s="223">
        <f>ROUND(0.5%*0.7,50)</f>
        <v>3.5000000000000001E-3</v>
      </c>
      <c r="P412" s="76">
        <f t="shared" si="75"/>
        <v>9.58</v>
      </c>
      <c r="Q412" s="76" t="e">
        <f>ROUND(VLOOKUP(V412,#REF!,7,0),2)</f>
        <v>#REF!</v>
      </c>
      <c r="R412" s="76"/>
      <c r="S412" s="94"/>
      <c r="T412" s="94"/>
      <c r="U412" s="94"/>
      <c r="V412" s="106" t="str">
        <f>数据源表!S360</f>
        <v>CSQ23</v>
      </c>
      <c r="W412" s="76" t="str">
        <f>数据源表!M360</f>
        <v>*专项化学用品*切削液</v>
      </c>
      <c r="X412" s="76" t="str">
        <f>数据源表!N360</f>
        <v>CF-WS-018</v>
      </c>
      <c r="Y412" s="76">
        <f>数据源表!O360</f>
        <v>1</v>
      </c>
      <c r="Z412" s="76" t="str">
        <f>数据源表!P360</f>
        <v>桶</v>
      </c>
      <c r="AA412" s="76">
        <f>数据源表!Q360</f>
        <v>3202</v>
      </c>
      <c r="AB412" s="76">
        <f>数据源表!R360</f>
        <v>3202</v>
      </c>
      <c r="AC412" s="118">
        <f>数据源表!U360</f>
        <v>213</v>
      </c>
      <c r="AD412" s="118">
        <f>数据源表!T360</f>
        <v>213</v>
      </c>
      <c r="AE412" s="66" t="str">
        <f t="shared" si="73"/>
        <v xml:space="preserve">     指导价</v>
      </c>
      <c r="AF412" s="73" t="str">
        <f>数据源表!V360</f>
        <v>XOUT18040283</v>
      </c>
      <c r="AG412" s="119">
        <f>数据源表!W360</f>
        <v>43207</v>
      </c>
      <c r="AH412" s="73" t="str">
        <f>数据源表!X360</f>
        <v>纳诺-南阳恒鑫</v>
      </c>
      <c r="AI412" s="122"/>
      <c r="AJ412" s="124">
        <f>数据源表!Y360</f>
        <v>0.170000913492281</v>
      </c>
      <c r="AK412" s="53" t="e">
        <f>VLOOKUP(V412,#REF!,12,0)</f>
        <v>#REF!</v>
      </c>
    </row>
    <row r="413" spans="1:37" s="53" customFormat="1" ht="12" customHeight="1">
      <c r="A413" s="76" t="str">
        <f>数据源表!A361</f>
        <v>卢莉</v>
      </c>
      <c r="B413" s="75">
        <f>数据源表!B361</f>
        <v>43242</v>
      </c>
      <c r="C413" s="223" t="s">
        <v>61</v>
      </c>
      <c r="D413" s="76" t="str">
        <f>数据源表!D361</f>
        <v>湖北道普润滑科技有限公司</v>
      </c>
      <c r="E413" s="77">
        <f>数据源表!E361</f>
        <v>5896.87</v>
      </c>
      <c r="F413" s="76" t="str">
        <f>数据源表!F361</f>
        <v>55874532</v>
      </c>
      <c r="G413" s="78">
        <f>数据源表!G361</f>
        <v>43307</v>
      </c>
      <c r="H413" s="76">
        <f>数据源表!H361</f>
        <v>60</v>
      </c>
      <c r="I413" s="78">
        <v>43255</v>
      </c>
      <c r="J413" s="94">
        <f>数据源表!J361</f>
        <v>5896.87</v>
      </c>
      <c r="K413" s="94">
        <f t="shared" si="76"/>
        <v>5040.0600000000004</v>
      </c>
      <c r="L413" s="95">
        <f t="shared" si="74"/>
        <v>13</v>
      </c>
      <c r="M413" s="96"/>
      <c r="N413" s="96" t="s">
        <v>6947</v>
      </c>
      <c r="O413" s="223">
        <f>ROUND(0.5%*0.7,50)</f>
        <v>3.5000000000000001E-3</v>
      </c>
      <c r="P413" s="76">
        <f t="shared" si="75"/>
        <v>17.64</v>
      </c>
      <c r="Q413" s="76" t="e">
        <f>ROUND(VLOOKUP(V413,#REF!,7,0),2)</f>
        <v>#REF!</v>
      </c>
      <c r="R413" s="76"/>
      <c r="S413" s="94"/>
      <c r="T413" s="94"/>
      <c r="U413" s="94"/>
      <c r="V413" s="106" t="str">
        <f>数据源表!S361</f>
        <v>CYT87</v>
      </c>
      <c r="W413" s="76" t="str">
        <f>数据源表!M361</f>
        <v>*专项化学用品*拉伸油</v>
      </c>
      <c r="X413" s="76" t="str">
        <f>数据源表!N361</f>
        <v>CF-OS-004</v>
      </c>
      <c r="Y413" s="76">
        <f>数据源表!O361</f>
        <v>2</v>
      </c>
      <c r="Z413" s="76" t="str">
        <f>数据源表!P361</f>
        <v>桶</v>
      </c>
      <c r="AA413" s="76">
        <f>数据源表!Q361</f>
        <v>2948.4349999999999</v>
      </c>
      <c r="AB413" s="76">
        <f>数据源表!R361</f>
        <v>5896.87</v>
      </c>
      <c r="AC413" s="118">
        <f>数据源表!U361</f>
        <v>340</v>
      </c>
      <c r="AD413" s="118">
        <f>数据源表!T361</f>
        <v>170</v>
      </c>
      <c r="AE413" s="66" t="str">
        <f t="shared" si="73"/>
        <v xml:space="preserve">     指导价</v>
      </c>
      <c r="AF413" s="73" t="str">
        <f>数据源表!V361</f>
        <v>XOUT18040268</v>
      </c>
      <c r="AG413" s="119">
        <f>数据源表!W361</f>
        <v>43207</v>
      </c>
      <c r="AH413" s="73" t="str">
        <f>数据源表!X361</f>
        <v>纳诺-深圳联金</v>
      </c>
      <c r="AI413" s="122"/>
      <c r="AJ413" s="124">
        <f>数据源表!Y361</f>
        <v>0.16999996031793299</v>
      </c>
      <c r="AK413" s="53" t="e">
        <f>VLOOKUP(V413,#REF!,12,0)</f>
        <v>#REF!</v>
      </c>
    </row>
    <row r="414" spans="1:37" s="183" customFormat="1" ht="12" customHeight="1">
      <c r="A414" s="209" t="str">
        <f>数据源表!A362</f>
        <v>卢莉</v>
      </c>
      <c r="B414" s="210">
        <f>数据源表!B362</f>
        <v>43213</v>
      </c>
      <c r="C414" s="209" t="s">
        <v>7015</v>
      </c>
      <c r="D414" s="209" t="str">
        <f>数据源表!D362</f>
        <v>东莞领丰电子有限公司</v>
      </c>
      <c r="E414" s="211">
        <f>数据源表!E362</f>
        <v>58200</v>
      </c>
      <c r="F414" s="209" t="str">
        <f>数据源表!F362</f>
        <v>27754169</v>
      </c>
      <c r="G414" s="212">
        <f>数据源表!G362</f>
        <v>43333</v>
      </c>
      <c r="H414" s="209">
        <f>数据源表!H362</f>
        <v>120</v>
      </c>
      <c r="I414" s="212">
        <v>43255</v>
      </c>
      <c r="J414" s="213">
        <f>数据源表!J362</f>
        <v>58200</v>
      </c>
      <c r="K414" s="94">
        <f t="shared" si="76"/>
        <v>49743.59</v>
      </c>
      <c r="L414" s="214">
        <f t="shared" si="74"/>
        <v>42</v>
      </c>
      <c r="M414" s="215"/>
      <c r="N414" s="215" t="s">
        <v>6947</v>
      </c>
      <c r="O414" s="209">
        <f>ROUND(0.006*0.33,5)</f>
        <v>1.98E-3</v>
      </c>
      <c r="P414" s="209">
        <f t="shared" si="75"/>
        <v>98.49</v>
      </c>
      <c r="Q414" s="209" t="e">
        <f>ROUND(VLOOKUP(V414,#REF!,7,0),2)</f>
        <v>#REF!</v>
      </c>
      <c r="R414" s="209"/>
      <c r="S414" s="213"/>
      <c r="T414" s="213"/>
      <c r="U414" s="213"/>
      <c r="V414" s="216" t="str">
        <f>数据源表!S362</f>
        <v>CSR47</v>
      </c>
      <c r="W414" s="209" t="str">
        <f>数据源表!M362</f>
        <v>*其他化学制品*植物切削液</v>
      </c>
      <c r="X414" s="209" t="str">
        <f>数据源表!N362</f>
        <v>JH-100EP</v>
      </c>
      <c r="Y414" s="209">
        <f>数据源表!O362</f>
        <v>15</v>
      </c>
      <c r="Z414" s="209" t="str">
        <f>数据源表!P362</f>
        <v>桶</v>
      </c>
      <c r="AA414" s="209">
        <f>数据源表!Q362</f>
        <v>3880</v>
      </c>
      <c r="AB414" s="209">
        <f>数据源表!R362</f>
        <v>58200</v>
      </c>
      <c r="AC414" s="217">
        <f>数据源表!U362</f>
        <v>2700</v>
      </c>
      <c r="AD414" s="217">
        <f>数据源表!T362</f>
        <v>180</v>
      </c>
      <c r="AE414" s="218" t="str">
        <f t="shared" si="73"/>
        <v xml:space="preserve">     指导价</v>
      </c>
      <c r="AF414" s="219" t="str">
        <f>数据源表!V362</f>
        <v>XOUT18030290</v>
      </c>
      <c r="AG414" s="220">
        <f>数据源表!W362</f>
        <v>43179</v>
      </c>
      <c r="AH414" s="219">
        <f>数据源表!X362</f>
        <v>0</v>
      </c>
      <c r="AI414" s="221"/>
      <c r="AJ414" s="226">
        <f>数据源表!Y362</f>
        <v>0.17</v>
      </c>
      <c r="AK414" s="53" t="e">
        <f>VLOOKUP(V414,#REF!,12,0)</f>
        <v>#REF!</v>
      </c>
    </row>
    <row r="415" spans="1:37" s="183" customFormat="1" ht="12" customHeight="1">
      <c r="A415" s="209" t="str">
        <f>数据源表!A363</f>
        <v>卢莉</v>
      </c>
      <c r="B415" s="210">
        <f>数据源表!B363</f>
        <v>43213</v>
      </c>
      <c r="C415" s="209" t="s">
        <v>7015</v>
      </c>
      <c r="D415" s="209" t="str">
        <f>数据源表!D363</f>
        <v>东莞领丰电子有限公司</v>
      </c>
      <c r="E415" s="211">
        <f>数据源表!E363</f>
        <v>31040</v>
      </c>
      <c r="F415" s="209" t="str">
        <f>数据源表!F363</f>
        <v>27754169</v>
      </c>
      <c r="G415" s="212">
        <f>数据源表!G363</f>
        <v>43333</v>
      </c>
      <c r="H415" s="209">
        <f>数据源表!H363</f>
        <v>120</v>
      </c>
      <c r="I415" s="212">
        <v>43255</v>
      </c>
      <c r="J415" s="213">
        <f>数据源表!J363</f>
        <v>31040</v>
      </c>
      <c r="K415" s="94">
        <f t="shared" si="76"/>
        <v>26529.91</v>
      </c>
      <c r="L415" s="214">
        <f t="shared" si="74"/>
        <v>42</v>
      </c>
      <c r="M415" s="215"/>
      <c r="N415" s="215" t="s">
        <v>6947</v>
      </c>
      <c r="O415" s="209">
        <f>ROUND(0.006*0.33,5)</f>
        <v>1.98E-3</v>
      </c>
      <c r="P415" s="209">
        <f t="shared" si="75"/>
        <v>52.53</v>
      </c>
      <c r="Q415" s="209" t="e">
        <f>ROUND(VLOOKUP(V415,#REF!,7,0),2)</f>
        <v>#REF!</v>
      </c>
      <c r="R415" s="209"/>
      <c r="S415" s="213"/>
      <c r="T415" s="213"/>
      <c r="U415" s="213"/>
      <c r="V415" s="216" t="str">
        <f>数据源表!S363</f>
        <v>CSR47</v>
      </c>
      <c r="W415" s="209" t="str">
        <f>数据源表!M363</f>
        <v>*其他化学制品*植物切削液</v>
      </c>
      <c r="X415" s="209" t="str">
        <f>数据源表!N363</f>
        <v>JH-100EP</v>
      </c>
      <c r="Y415" s="209">
        <f>数据源表!O363</f>
        <v>8</v>
      </c>
      <c r="Z415" s="209" t="str">
        <f>数据源表!P363</f>
        <v>桶</v>
      </c>
      <c r="AA415" s="209">
        <f>数据源表!Q363</f>
        <v>3880</v>
      </c>
      <c r="AB415" s="209">
        <f>数据源表!R363</f>
        <v>31040</v>
      </c>
      <c r="AC415" s="217">
        <f>数据源表!U363</f>
        <v>1440</v>
      </c>
      <c r="AD415" s="217">
        <f>数据源表!T363</f>
        <v>180</v>
      </c>
      <c r="AE415" s="218" t="str">
        <f t="shared" si="73"/>
        <v xml:space="preserve">     指导价</v>
      </c>
      <c r="AF415" s="219" t="str">
        <f>数据源表!V363</f>
        <v>XOUT18030490</v>
      </c>
      <c r="AG415" s="220">
        <f>数据源表!W363</f>
        <v>43189</v>
      </c>
      <c r="AH415" s="219">
        <f>数据源表!X363</f>
        <v>0</v>
      </c>
      <c r="AI415" s="221"/>
      <c r="AJ415" s="226">
        <f>数据源表!Y363</f>
        <v>0.17</v>
      </c>
      <c r="AK415" s="53" t="e">
        <f>VLOOKUP(V415,#REF!,12,0)</f>
        <v>#REF!</v>
      </c>
    </row>
    <row r="416" spans="1:37" s="53" customFormat="1" ht="12" customHeight="1">
      <c r="A416" s="76" t="str">
        <f>数据源表!A364</f>
        <v>卢伟</v>
      </c>
      <c r="B416" s="75">
        <f>数据源表!B364</f>
        <v>43202</v>
      </c>
      <c r="C416" s="223" t="s">
        <v>63</v>
      </c>
      <c r="D416" s="76" t="str">
        <f>数据源表!D364</f>
        <v>湖北道普润滑科技有限公司</v>
      </c>
      <c r="E416" s="77">
        <f>数据源表!E364</f>
        <v>18000</v>
      </c>
      <c r="F416" s="76" t="str">
        <f>数据源表!F364</f>
        <v>15222498</v>
      </c>
      <c r="G416" s="78">
        <f>数据源表!G364</f>
        <v>43277</v>
      </c>
      <c r="H416" s="76">
        <f>数据源表!H364</f>
        <v>60</v>
      </c>
      <c r="I416" s="78">
        <v>43255</v>
      </c>
      <c r="J416" s="94">
        <f>数据源表!J364</f>
        <v>18000</v>
      </c>
      <c r="K416" s="94">
        <f t="shared" si="76"/>
        <v>15384.62</v>
      </c>
      <c r="L416" s="95">
        <f t="shared" si="74"/>
        <v>53</v>
      </c>
      <c r="M416" s="96"/>
      <c r="N416" s="96" t="s">
        <v>6947</v>
      </c>
      <c r="O416" s="223">
        <f>ROUND(0.5%*0.7,50)</f>
        <v>3.5000000000000001E-3</v>
      </c>
      <c r="P416" s="76">
        <f t="shared" si="75"/>
        <v>53.85</v>
      </c>
      <c r="Q416" s="76" t="e">
        <f>ROUND(VLOOKUP(V416,#REF!,7,0),2)</f>
        <v>#REF!</v>
      </c>
      <c r="R416" s="76"/>
      <c r="S416" s="94"/>
      <c r="T416" s="94"/>
      <c r="U416" s="94"/>
      <c r="V416" s="106" t="str">
        <f>数据源表!S364</f>
        <v>CYQ87</v>
      </c>
      <c r="W416" s="76" t="str">
        <f>数据源表!M364</f>
        <v>*专项化学用品*不锈钢切削油</v>
      </c>
      <c r="X416" s="76" t="str">
        <f>数据源表!N364</f>
        <v>CF-OS-005</v>
      </c>
      <c r="Y416" s="76">
        <f>数据源表!O364</f>
        <v>10</v>
      </c>
      <c r="Z416" s="76" t="str">
        <f>数据源表!P364</f>
        <v>桶</v>
      </c>
      <c r="AA416" s="76">
        <f>数据源表!Q364</f>
        <v>1800</v>
      </c>
      <c r="AB416" s="76">
        <f>数据源表!R364</f>
        <v>18000</v>
      </c>
      <c r="AC416" s="118">
        <f>数据源表!U364</f>
        <v>1700</v>
      </c>
      <c r="AD416" s="118">
        <f>数据源表!T364</f>
        <v>170</v>
      </c>
      <c r="AE416" s="66" t="str">
        <f t="shared" si="73"/>
        <v xml:space="preserve">     指导价</v>
      </c>
      <c r="AF416" s="73" t="str">
        <f>数据源表!V364</f>
        <v>XOUT18010510</v>
      </c>
      <c r="AG416" s="119">
        <f>数据源表!W364</f>
        <v>43129</v>
      </c>
      <c r="AH416" s="73" t="str">
        <f>数据源表!X364</f>
        <v>鸿基-漯河建泰</v>
      </c>
      <c r="AI416" s="122"/>
      <c r="AJ416" s="124">
        <f>数据源表!Y364</f>
        <v>0.17</v>
      </c>
      <c r="AK416" s="53" t="e">
        <f>VLOOKUP(V416,#REF!,12,0)</f>
        <v>#REF!</v>
      </c>
    </row>
    <row r="417" spans="1:37" s="53" customFormat="1" ht="12" customHeight="1">
      <c r="A417" s="76" t="str">
        <f>数据源表!A365</f>
        <v>卢伟</v>
      </c>
      <c r="B417" s="75">
        <f>数据源表!B365</f>
        <v>43204</v>
      </c>
      <c r="C417" s="223" t="s">
        <v>63</v>
      </c>
      <c r="D417" s="76" t="str">
        <f>数据源表!D365</f>
        <v>湖北道普润滑科技有限公司</v>
      </c>
      <c r="E417" s="77">
        <f>数据源表!E365</f>
        <v>39048.75</v>
      </c>
      <c r="F417" s="76" t="str">
        <f>数据源表!F365</f>
        <v>15222553</v>
      </c>
      <c r="G417" s="78">
        <f>数据源表!G365</f>
        <v>43277</v>
      </c>
      <c r="H417" s="76">
        <f>数据源表!H365</f>
        <v>60</v>
      </c>
      <c r="I417" s="78">
        <v>43255</v>
      </c>
      <c r="J417" s="94">
        <f>数据源表!J365</f>
        <v>39048.75</v>
      </c>
      <c r="K417" s="94">
        <f t="shared" si="76"/>
        <v>33375</v>
      </c>
      <c r="L417" s="95">
        <f t="shared" si="74"/>
        <v>51</v>
      </c>
      <c r="M417" s="96"/>
      <c r="N417" s="96" t="s">
        <v>6947</v>
      </c>
      <c r="O417" s="223">
        <f>ROUND(0.5%*0.7,50)</f>
        <v>3.5000000000000001E-3</v>
      </c>
      <c r="P417" s="76">
        <f t="shared" si="75"/>
        <v>116.81</v>
      </c>
      <c r="Q417" s="76" t="e">
        <f>ROUND(VLOOKUP(V417,#REF!,7,0),2)</f>
        <v>#REF!</v>
      </c>
      <c r="R417" s="76"/>
      <c r="S417" s="94"/>
      <c r="T417" s="94"/>
      <c r="U417" s="94"/>
      <c r="V417" s="106" t="str">
        <f>数据源表!S365</f>
        <v>CSR65</v>
      </c>
      <c r="W417" s="76" t="str">
        <f>数据源表!M365</f>
        <v>*专项化学用品*切削液</v>
      </c>
      <c r="X417" s="76" t="str">
        <f>数据源表!N365</f>
        <v>JH-600CW</v>
      </c>
      <c r="Y417" s="76">
        <f>数据源表!O365</f>
        <v>20</v>
      </c>
      <c r="Z417" s="76" t="str">
        <f>数据源表!P365</f>
        <v>桶</v>
      </c>
      <c r="AA417" s="76">
        <f>数据源表!Q365</f>
        <v>1952.4375</v>
      </c>
      <c r="AB417" s="76">
        <f>数据源表!R365</f>
        <v>39048.75</v>
      </c>
      <c r="AC417" s="118">
        <f>数据源表!U365</f>
        <v>3400</v>
      </c>
      <c r="AD417" s="118">
        <f>数据源表!T365</f>
        <v>170</v>
      </c>
      <c r="AE417" s="66" t="str">
        <f t="shared" si="73"/>
        <v xml:space="preserve">     指导价</v>
      </c>
      <c r="AF417" s="73" t="str">
        <f>数据源表!V365</f>
        <v>XOUT18030139</v>
      </c>
      <c r="AG417" s="119">
        <f>数据源表!W365</f>
        <v>43169</v>
      </c>
      <c r="AH417" s="73" t="str">
        <f>数据源表!X365</f>
        <v>鸿基-漯河建泰</v>
      </c>
      <c r="AI417" s="122"/>
      <c r="AJ417" s="124">
        <f>数据源表!Y365</f>
        <v>0.17</v>
      </c>
      <c r="AK417" s="53" t="e">
        <f>VLOOKUP(V417,#REF!,12,0)</f>
        <v>#REF!</v>
      </c>
    </row>
    <row r="418" spans="1:37" s="53" customFormat="1" ht="12" customHeight="1">
      <c r="A418" s="76" t="str">
        <f>数据源表!A366</f>
        <v>卢伟</v>
      </c>
      <c r="B418" s="75">
        <f>数据源表!B366</f>
        <v>43242</v>
      </c>
      <c r="C418" s="223" t="s">
        <v>63</v>
      </c>
      <c r="D418" s="76" t="str">
        <f>数据源表!D366</f>
        <v>湖北道普润滑科技有限公司</v>
      </c>
      <c r="E418" s="77">
        <f>数据源表!E366</f>
        <v>19524.37</v>
      </c>
      <c r="F418" s="76" t="str">
        <f>数据源表!F366</f>
        <v>55874536</v>
      </c>
      <c r="G418" s="78">
        <f>数据源表!G366</f>
        <v>43307</v>
      </c>
      <c r="H418" s="76">
        <f>数据源表!H366</f>
        <v>60</v>
      </c>
      <c r="I418" s="78">
        <v>43255</v>
      </c>
      <c r="J418" s="94">
        <f>数据源表!J366</f>
        <v>19524.37</v>
      </c>
      <c r="K418" s="94">
        <f t="shared" si="76"/>
        <v>16687.5</v>
      </c>
      <c r="L418" s="95">
        <f t="shared" si="74"/>
        <v>13</v>
      </c>
      <c r="M418" s="96"/>
      <c r="N418" s="96" t="s">
        <v>6947</v>
      </c>
      <c r="O418" s="223">
        <f>ROUND(0.5%*0.7,50)</f>
        <v>3.5000000000000001E-3</v>
      </c>
      <c r="P418" s="76">
        <f t="shared" si="75"/>
        <v>58.41</v>
      </c>
      <c r="Q418" s="76" t="e">
        <f>ROUND(VLOOKUP(V418,#REF!,7,0),2)</f>
        <v>#REF!</v>
      </c>
      <c r="R418" s="76"/>
      <c r="S418" s="94"/>
      <c r="T418" s="94"/>
      <c r="U418" s="94"/>
      <c r="V418" s="106" t="str">
        <f>数据源表!S366</f>
        <v>CSR65</v>
      </c>
      <c r="W418" s="76" t="str">
        <f>数据源表!M366</f>
        <v>*专项化学用品*切削液</v>
      </c>
      <c r="X418" s="76" t="str">
        <f>数据源表!N366</f>
        <v>JH-600CW</v>
      </c>
      <c r="Y418" s="76">
        <f>数据源表!O366</f>
        <v>10</v>
      </c>
      <c r="Z418" s="76" t="str">
        <f>数据源表!P366</f>
        <v>桶</v>
      </c>
      <c r="AA418" s="76">
        <f>数据源表!Q366</f>
        <v>1952.4369999999999</v>
      </c>
      <c r="AB418" s="76">
        <f>数据源表!R366</f>
        <v>19524.37</v>
      </c>
      <c r="AC418" s="118">
        <f>数据源表!U366</f>
        <v>1700</v>
      </c>
      <c r="AD418" s="118">
        <f>数据源表!T366</f>
        <v>170</v>
      </c>
      <c r="AE418" s="66" t="str">
        <f t="shared" si="73"/>
        <v xml:space="preserve">     指导价</v>
      </c>
      <c r="AF418" s="73" t="str">
        <f>数据源表!V366</f>
        <v>XOUT18040105</v>
      </c>
      <c r="AG418" s="119">
        <f>数据源表!W366</f>
        <v>43199</v>
      </c>
      <c r="AH418" s="73" t="str">
        <f>数据源表!X366</f>
        <v>纳诺-漯河建泰</v>
      </c>
      <c r="AI418" s="122"/>
      <c r="AJ418" s="124">
        <f>数据源表!Y366</f>
        <v>0.16999970037453199</v>
      </c>
      <c r="AK418" s="53" t="e">
        <f>VLOOKUP(V418,#REF!,12,0)</f>
        <v>#REF!</v>
      </c>
    </row>
    <row r="419" spans="1:37" s="53" customFormat="1" ht="12" customHeight="1">
      <c r="A419" s="76" t="str">
        <f>数据源表!A367</f>
        <v>唐雪涛</v>
      </c>
      <c r="B419" s="75">
        <f>数据源表!B367</f>
        <v>43202</v>
      </c>
      <c r="C419" s="76" t="s">
        <v>1501</v>
      </c>
      <c r="D419" s="76" t="str">
        <f>数据源表!D367</f>
        <v>湖北道普润滑科技有限公司</v>
      </c>
      <c r="E419" s="77">
        <f>数据源表!E367</f>
        <v>17156.88</v>
      </c>
      <c r="F419" s="76" t="str">
        <f>数据源表!F367</f>
        <v>15222498</v>
      </c>
      <c r="G419" s="78">
        <f>数据源表!G367</f>
        <v>43277</v>
      </c>
      <c r="H419" s="76">
        <f>数据源表!H367</f>
        <v>60</v>
      </c>
      <c r="I419" s="78">
        <v>43271</v>
      </c>
      <c r="J419" s="94">
        <f>数据源表!J367</f>
        <v>17156.88</v>
      </c>
      <c r="K419" s="94">
        <f t="shared" si="76"/>
        <v>14664</v>
      </c>
      <c r="L419" s="95">
        <f t="shared" si="74"/>
        <v>69</v>
      </c>
      <c r="M419" s="96"/>
      <c r="N419" s="96" t="s">
        <v>7016</v>
      </c>
      <c r="O419" s="76">
        <v>0.01</v>
      </c>
      <c r="P419" s="76">
        <f t="shared" si="75"/>
        <v>146.63999999999999</v>
      </c>
      <c r="Q419" s="76" t="e">
        <f>ROUND(VLOOKUP(V419,#REF!,7,0),2)</f>
        <v>#REF!</v>
      </c>
      <c r="R419" s="76"/>
      <c r="S419" s="94"/>
      <c r="T419" s="94"/>
      <c r="U419" s="94"/>
      <c r="V419" s="106" t="str">
        <f>数据源表!S367</f>
        <v>CSQ24</v>
      </c>
      <c r="W419" s="76" t="str">
        <f>数据源表!M367</f>
        <v>*专项化学用品*切削液</v>
      </c>
      <c r="X419" s="76" t="str">
        <f>数据源表!N367</f>
        <v>CF-WS-010</v>
      </c>
      <c r="Y419" s="76">
        <f>数据源表!O367</f>
        <v>13</v>
      </c>
      <c r="Z419" s="76" t="str">
        <f>数据源表!P367</f>
        <v>桶</v>
      </c>
      <c r="AA419" s="76">
        <f>数据源表!Q367</f>
        <v>1319.76</v>
      </c>
      <c r="AB419" s="76">
        <f>数据源表!R367</f>
        <v>17156.88</v>
      </c>
      <c r="AC419" s="118">
        <f>数据源表!U367</f>
        <v>2600</v>
      </c>
      <c r="AD419" s="118">
        <f>数据源表!T367</f>
        <v>200</v>
      </c>
      <c r="AE419" s="66" t="str">
        <f t="shared" si="73"/>
        <v xml:space="preserve">     指导价</v>
      </c>
      <c r="AF419" s="73" t="str">
        <f>数据源表!V367</f>
        <v>XOUT18010509</v>
      </c>
      <c r="AG419" s="119">
        <f>数据源表!W367</f>
        <v>43129</v>
      </c>
      <c r="AH419" s="73" t="str">
        <f>数据源表!X367</f>
        <v>鸿基-兰考</v>
      </c>
      <c r="AI419" s="122"/>
      <c r="AJ419" s="124">
        <f>数据源表!Y367</f>
        <v>0.17</v>
      </c>
      <c r="AK419" s="53" t="e">
        <f>VLOOKUP(V419,#REF!,12,0)</f>
        <v>#REF!</v>
      </c>
    </row>
    <row r="420" spans="1:37" s="183" customFormat="1" ht="12" customHeight="1">
      <c r="A420" s="209" t="str">
        <f>数据源表!A368</f>
        <v>唐雪涛</v>
      </c>
      <c r="B420" s="210">
        <f>数据源表!B368</f>
        <v>43202</v>
      </c>
      <c r="C420" s="209" t="s">
        <v>7017</v>
      </c>
      <c r="D420" s="209" t="str">
        <f>数据源表!D368</f>
        <v>湖北道普润滑科技有限公司</v>
      </c>
      <c r="E420" s="211">
        <f>数据源表!E368</f>
        <v>46683</v>
      </c>
      <c r="F420" s="209" t="str">
        <f>数据源表!F368</f>
        <v>15222497</v>
      </c>
      <c r="G420" s="212">
        <f>数据源表!G368</f>
        <v>43277</v>
      </c>
      <c r="H420" s="209">
        <f>数据源表!H368</f>
        <v>60</v>
      </c>
      <c r="I420" s="212">
        <v>43255</v>
      </c>
      <c r="J420" s="213">
        <f>数据源表!J368</f>
        <v>46683</v>
      </c>
      <c r="K420" s="94">
        <f t="shared" si="76"/>
        <v>39900</v>
      </c>
      <c r="L420" s="214">
        <f t="shared" si="74"/>
        <v>53</v>
      </c>
      <c r="M420" s="215"/>
      <c r="N420" s="215" t="s">
        <v>6947</v>
      </c>
      <c r="O420" s="209">
        <f>ROUND(0.006*0.33,5)</f>
        <v>1.98E-3</v>
      </c>
      <c r="P420" s="209">
        <f t="shared" si="75"/>
        <v>79</v>
      </c>
      <c r="Q420" s="209" t="e">
        <f>ROUND(VLOOKUP(V420,#REF!,7,0),2)</f>
        <v>#REF!</v>
      </c>
      <c r="R420" s="209"/>
      <c r="S420" s="213"/>
      <c r="T420" s="213"/>
      <c r="U420" s="213"/>
      <c r="V420" s="216" t="str">
        <f>数据源表!S368</f>
        <v>CSR47</v>
      </c>
      <c r="W420" s="209" t="str">
        <f>数据源表!M368</f>
        <v>*专项化学用品*切削液</v>
      </c>
      <c r="X420" s="209" t="str">
        <f>数据源表!N368</f>
        <v>CF-2600A</v>
      </c>
      <c r="Y420" s="209">
        <f>数据源表!O368</f>
        <v>19</v>
      </c>
      <c r="Z420" s="209" t="str">
        <f>数据源表!P368</f>
        <v>桶</v>
      </c>
      <c r="AA420" s="209">
        <f>数据源表!Q368</f>
        <v>2457</v>
      </c>
      <c r="AB420" s="209">
        <f>数据源表!R368</f>
        <v>46683</v>
      </c>
      <c r="AC420" s="217">
        <f>数据源表!U368</f>
        <v>3420</v>
      </c>
      <c r="AD420" s="217">
        <f>数据源表!T368</f>
        <v>180</v>
      </c>
      <c r="AE420" s="218" t="str">
        <f t="shared" si="73"/>
        <v xml:space="preserve">     指导价</v>
      </c>
      <c r="AF420" s="219" t="str">
        <f>数据源表!V368</f>
        <v>XOUT18010464</v>
      </c>
      <c r="AG420" s="220">
        <f>数据源表!W368</f>
        <v>43127</v>
      </c>
      <c r="AH420" s="219" t="str">
        <f>数据源表!X368</f>
        <v>鸿基-郑州加工区</v>
      </c>
      <c r="AI420" s="221"/>
      <c r="AJ420" s="226">
        <f>数据源表!Y368</f>
        <v>0.17</v>
      </c>
      <c r="AK420" s="53" t="e">
        <f>VLOOKUP(V420,#REF!,12,0)</f>
        <v>#REF!</v>
      </c>
    </row>
    <row r="421" spans="1:37" s="53" customFormat="1" ht="12" customHeight="1">
      <c r="A421" s="76" t="str">
        <f>数据源表!A369</f>
        <v>唐雪涛</v>
      </c>
      <c r="B421" s="75">
        <f>数据源表!B369</f>
        <v>43202</v>
      </c>
      <c r="C421" s="223" t="s">
        <v>69</v>
      </c>
      <c r="D421" s="76" t="str">
        <f>数据源表!D369</f>
        <v>湖北道普润滑科技有限公司</v>
      </c>
      <c r="E421" s="77">
        <f>数据源表!E369</f>
        <v>3959.28</v>
      </c>
      <c r="F421" s="76" t="str">
        <f>数据源表!F369</f>
        <v>15222497</v>
      </c>
      <c r="G421" s="78">
        <f>数据源表!G369</f>
        <v>43277</v>
      </c>
      <c r="H421" s="76">
        <f>数据源表!H369</f>
        <v>60</v>
      </c>
      <c r="I421" s="78">
        <v>43255</v>
      </c>
      <c r="J421" s="94">
        <f>数据源表!J369</f>
        <v>3959.28</v>
      </c>
      <c r="K421" s="94">
        <f t="shared" si="76"/>
        <v>3384</v>
      </c>
      <c r="L421" s="95">
        <f t="shared" si="74"/>
        <v>53</v>
      </c>
      <c r="M421" s="96"/>
      <c r="N421" s="96" t="s">
        <v>6947</v>
      </c>
      <c r="O421" s="223">
        <f>ROUND(0.5%*0.7,50)</f>
        <v>3.5000000000000001E-3</v>
      </c>
      <c r="P421" s="76">
        <f t="shared" si="75"/>
        <v>11.84</v>
      </c>
      <c r="Q421" s="76" t="e">
        <f>ROUND(VLOOKUP(V421,#REF!,7,0),2)</f>
        <v>#REF!</v>
      </c>
      <c r="R421" s="76"/>
      <c r="S421" s="94"/>
      <c r="T421" s="94"/>
      <c r="U421" s="94"/>
      <c r="V421" s="106" t="str">
        <f>数据源表!S369</f>
        <v>CSQ24</v>
      </c>
      <c r="W421" s="76" t="str">
        <f>数据源表!M369</f>
        <v>*专项化学用品*切削液</v>
      </c>
      <c r="X421" s="76" t="str">
        <f>数据源表!N369</f>
        <v>CF-WS-010</v>
      </c>
      <c r="Y421" s="76">
        <f>数据源表!O369</f>
        <v>3</v>
      </c>
      <c r="Z421" s="76" t="str">
        <f>数据源表!P369</f>
        <v>桶</v>
      </c>
      <c r="AA421" s="76">
        <f>数据源表!Q369</f>
        <v>1319.76</v>
      </c>
      <c r="AB421" s="76">
        <f>数据源表!R369</f>
        <v>3959.28</v>
      </c>
      <c r="AC421" s="118">
        <f>数据源表!U369</f>
        <v>600</v>
      </c>
      <c r="AD421" s="118">
        <f>数据源表!T369</f>
        <v>200</v>
      </c>
      <c r="AE421" s="66" t="str">
        <f t="shared" si="73"/>
        <v xml:space="preserve">     指导价</v>
      </c>
      <c r="AF421" s="73" t="str">
        <f>数据源表!V369</f>
        <v>XOUT18010464</v>
      </c>
      <c r="AG421" s="119">
        <f>数据源表!W369</f>
        <v>43127</v>
      </c>
      <c r="AH421" s="73" t="str">
        <f>数据源表!X369</f>
        <v>鸿基-郑州加工区</v>
      </c>
      <c r="AI421" s="122"/>
      <c r="AJ421" s="124">
        <f>数据源表!Y369</f>
        <v>0.17</v>
      </c>
      <c r="AK421" s="53" t="e">
        <f>VLOOKUP(V421,#REF!,12,0)</f>
        <v>#REF!</v>
      </c>
    </row>
    <row r="422" spans="1:37" s="53" customFormat="1" ht="12" customHeight="1">
      <c r="A422" s="76" t="str">
        <f>数据源表!A370</f>
        <v>唐雪涛</v>
      </c>
      <c r="B422" s="75">
        <f>数据源表!B370</f>
        <v>43202</v>
      </c>
      <c r="C422" s="223" t="s">
        <v>69</v>
      </c>
      <c r="D422" s="76" t="str">
        <f>数据源表!D370</f>
        <v>湖北道普润滑科技有限公司</v>
      </c>
      <c r="E422" s="77">
        <f>数据源表!E370</f>
        <v>27027</v>
      </c>
      <c r="F422" s="76" t="str">
        <f>数据源表!F370</f>
        <v>15222497</v>
      </c>
      <c r="G422" s="78">
        <f>数据源表!G370</f>
        <v>43277</v>
      </c>
      <c r="H422" s="76">
        <f>数据源表!H370</f>
        <v>60</v>
      </c>
      <c r="I422" s="78">
        <v>43255</v>
      </c>
      <c r="J422" s="94">
        <f>数据源表!J370</f>
        <v>27027</v>
      </c>
      <c r="K422" s="94">
        <f t="shared" si="76"/>
        <v>23100</v>
      </c>
      <c r="L422" s="95">
        <f t="shared" si="74"/>
        <v>53</v>
      </c>
      <c r="M422" s="96"/>
      <c r="N422" s="96" t="s">
        <v>6947</v>
      </c>
      <c r="O422" s="223">
        <f>ROUND(0.5%*0.7,50)</f>
        <v>3.5000000000000001E-3</v>
      </c>
      <c r="P422" s="76">
        <f t="shared" si="75"/>
        <v>80.849999999999994</v>
      </c>
      <c r="Q422" s="76" t="e">
        <f>ROUND(VLOOKUP(V422,#REF!,7,0),2)</f>
        <v>#REF!</v>
      </c>
      <c r="R422" s="76"/>
      <c r="S422" s="94"/>
      <c r="T422" s="94"/>
      <c r="U422" s="94"/>
      <c r="V422" s="106" t="str">
        <f>数据源表!S370</f>
        <v>CSR47</v>
      </c>
      <c r="W422" s="76" t="str">
        <f>数据源表!M370</f>
        <v>*专项化学用品*切削液</v>
      </c>
      <c r="X422" s="76" t="str">
        <f>数据源表!N370</f>
        <v>CF-2600A</v>
      </c>
      <c r="Y422" s="76">
        <f>数据源表!O370</f>
        <v>11</v>
      </c>
      <c r="Z422" s="76" t="str">
        <f>数据源表!P370</f>
        <v>桶</v>
      </c>
      <c r="AA422" s="76">
        <f>数据源表!Q370</f>
        <v>2457</v>
      </c>
      <c r="AB422" s="76">
        <f>数据源表!R370</f>
        <v>27027</v>
      </c>
      <c r="AC422" s="118">
        <f>数据源表!U370</f>
        <v>1980</v>
      </c>
      <c r="AD422" s="118">
        <f>数据源表!T370</f>
        <v>180</v>
      </c>
      <c r="AE422" s="66" t="str">
        <f t="shared" si="73"/>
        <v xml:space="preserve">     指导价</v>
      </c>
      <c r="AF422" s="73" t="str">
        <f>数据源表!V370</f>
        <v>XOUT18010464</v>
      </c>
      <c r="AG422" s="119">
        <f>数据源表!W370</f>
        <v>43127</v>
      </c>
      <c r="AH422" s="73" t="str">
        <f>数据源表!X370</f>
        <v>鸿基-郑州加工区</v>
      </c>
      <c r="AI422" s="122"/>
      <c r="AJ422" s="124">
        <f>数据源表!Y370</f>
        <v>0.17</v>
      </c>
      <c r="AK422" s="53" t="e">
        <f>VLOOKUP(V422,#REF!,12,0)</f>
        <v>#REF!</v>
      </c>
    </row>
    <row r="423" spans="1:37" s="53" customFormat="1" ht="12" customHeight="1">
      <c r="A423" s="76" t="str">
        <f>数据源表!A371</f>
        <v>唐雪涛</v>
      </c>
      <c r="B423" s="75">
        <f>数据源表!B371</f>
        <v>43202</v>
      </c>
      <c r="C423" s="223" t="s">
        <v>69</v>
      </c>
      <c r="D423" s="76" t="str">
        <f>数据源表!D371</f>
        <v>湖北道普润滑科技有限公司</v>
      </c>
      <c r="E423" s="77">
        <f>数据源表!E371</f>
        <v>22113</v>
      </c>
      <c r="F423" s="76" t="str">
        <f>数据源表!F371</f>
        <v>15222504</v>
      </c>
      <c r="G423" s="78">
        <f>数据源表!G371</f>
        <v>43277</v>
      </c>
      <c r="H423" s="76">
        <f>数据源表!H371</f>
        <v>60</v>
      </c>
      <c r="I423" s="78">
        <v>43255</v>
      </c>
      <c r="J423" s="94">
        <f>数据源表!J371</f>
        <v>22113</v>
      </c>
      <c r="K423" s="94">
        <f t="shared" si="76"/>
        <v>18900</v>
      </c>
      <c r="L423" s="95">
        <f t="shared" si="74"/>
        <v>53</v>
      </c>
      <c r="M423" s="96"/>
      <c r="N423" s="96" t="s">
        <v>6947</v>
      </c>
      <c r="O423" s="223">
        <f>ROUND(0.5%*0.7,50)</f>
        <v>3.5000000000000001E-3</v>
      </c>
      <c r="P423" s="76">
        <f t="shared" si="75"/>
        <v>66.150000000000006</v>
      </c>
      <c r="Q423" s="76" t="e">
        <f>ROUND(VLOOKUP(V423,#REF!,7,0),2)</f>
        <v>#REF!</v>
      </c>
      <c r="R423" s="76"/>
      <c r="S423" s="94"/>
      <c r="T423" s="94"/>
      <c r="U423" s="94"/>
      <c r="V423" s="106" t="str">
        <f>数据源表!S371</f>
        <v>CSR47</v>
      </c>
      <c r="W423" s="76" t="str">
        <f>数据源表!M371</f>
        <v>*专项化学用品*切削液</v>
      </c>
      <c r="X423" s="76" t="str">
        <f>数据源表!N371</f>
        <v>CF-2600A</v>
      </c>
      <c r="Y423" s="76">
        <f>数据源表!O371</f>
        <v>9</v>
      </c>
      <c r="Z423" s="76" t="str">
        <f>数据源表!P371</f>
        <v>桶</v>
      </c>
      <c r="AA423" s="76">
        <f>数据源表!Q371</f>
        <v>2457</v>
      </c>
      <c r="AB423" s="76">
        <f>数据源表!R371</f>
        <v>22113</v>
      </c>
      <c r="AC423" s="118">
        <f>数据源表!U371</f>
        <v>1620</v>
      </c>
      <c r="AD423" s="118">
        <f>数据源表!T371</f>
        <v>180</v>
      </c>
      <c r="AE423" s="66" t="str">
        <f t="shared" si="73"/>
        <v xml:space="preserve">     指导价</v>
      </c>
      <c r="AF423" s="73" t="str">
        <f>数据源表!V371</f>
        <v>XOUT18020007</v>
      </c>
      <c r="AG423" s="119">
        <f>数据源表!W371</f>
        <v>43132</v>
      </c>
      <c r="AH423" s="73" t="str">
        <f>数据源表!X371</f>
        <v>鸿基-郑州加工区</v>
      </c>
      <c r="AI423" s="122"/>
      <c r="AJ423" s="124">
        <f>数据源表!Y371</f>
        <v>0.17</v>
      </c>
      <c r="AK423" s="53" t="e">
        <f>VLOOKUP(V423,#REF!,12,0)</f>
        <v>#REF!</v>
      </c>
    </row>
    <row r="424" spans="1:37" s="183" customFormat="1" ht="12" customHeight="1">
      <c r="A424" s="209" t="str">
        <f>数据源表!A372</f>
        <v>唐雪涛</v>
      </c>
      <c r="B424" s="210">
        <f>数据源表!B372</f>
        <v>43204</v>
      </c>
      <c r="C424" s="209" t="s">
        <v>7017</v>
      </c>
      <c r="D424" s="209" t="str">
        <f>数据源表!D372</f>
        <v>湖北道普润滑科技有限公司</v>
      </c>
      <c r="E424" s="211">
        <f>数据源表!E372</f>
        <v>7371</v>
      </c>
      <c r="F424" s="209" t="str">
        <f>数据源表!F372</f>
        <v>15222551</v>
      </c>
      <c r="G424" s="212">
        <f>数据源表!G372</f>
        <v>43277</v>
      </c>
      <c r="H424" s="209">
        <f>数据源表!H372</f>
        <v>60</v>
      </c>
      <c r="I424" s="212">
        <v>43255</v>
      </c>
      <c r="J424" s="213">
        <f>数据源表!J372</f>
        <v>7371</v>
      </c>
      <c r="K424" s="94">
        <f t="shared" si="76"/>
        <v>6300</v>
      </c>
      <c r="L424" s="214">
        <f t="shared" si="74"/>
        <v>51</v>
      </c>
      <c r="M424" s="215"/>
      <c r="N424" s="215" t="s">
        <v>6947</v>
      </c>
      <c r="O424" s="209">
        <f>ROUND(0.006*0.33,5)</f>
        <v>1.98E-3</v>
      </c>
      <c r="P424" s="209">
        <f t="shared" si="75"/>
        <v>12.47</v>
      </c>
      <c r="Q424" s="209" t="e">
        <f>ROUND(VLOOKUP(V424,#REF!,7,0),2)</f>
        <v>#REF!</v>
      </c>
      <c r="R424" s="209"/>
      <c r="S424" s="213"/>
      <c r="T424" s="213"/>
      <c r="U424" s="213"/>
      <c r="V424" s="216" t="str">
        <f>数据源表!S372</f>
        <v>CSR47</v>
      </c>
      <c r="W424" s="209" t="str">
        <f>数据源表!M372</f>
        <v>*专项化学用品*切削液</v>
      </c>
      <c r="X424" s="209" t="str">
        <f>数据源表!N372</f>
        <v>CF-2600A</v>
      </c>
      <c r="Y424" s="209">
        <f>数据源表!O372</f>
        <v>3</v>
      </c>
      <c r="Z424" s="209" t="str">
        <f>数据源表!P372</f>
        <v>桶</v>
      </c>
      <c r="AA424" s="209">
        <f>数据源表!Q372</f>
        <v>2457</v>
      </c>
      <c r="AB424" s="209">
        <f>数据源表!R372</f>
        <v>7371</v>
      </c>
      <c r="AC424" s="217">
        <f>数据源表!U372</f>
        <v>540</v>
      </c>
      <c r="AD424" s="217">
        <f>数据源表!T372</f>
        <v>180</v>
      </c>
      <c r="AE424" s="218" t="str">
        <f t="shared" si="73"/>
        <v xml:space="preserve">     指导价</v>
      </c>
      <c r="AF424" s="219" t="str">
        <f>数据源表!V372</f>
        <v>XOUT18030027</v>
      </c>
      <c r="AG424" s="220">
        <f>数据源表!W372</f>
        <v>43162</v>
      </c>
      <c r="AH424" s="219" t="str">
        <f>数据源表!X372</f>
        <v>鸿基-郑州加工区</v>
      </c>
      <c r="AI424" s="221"/>
      <c r="AJ424" s="226">
        <f>数据源表!Y372</f>
        <v>0.17</v>
      </c>
      <c r="AK424" s="53" t="e">
        <f>VLOOKUP(V424,#REF!,12,0)</f>
        <v>#REF!</v>
      </c>
    </row>
    <row r="425" spans="1:37" s="53" customFormat="1" ht="12" customHeight="1">
      <c r="A425" s="76" t="str">
        <f>数据源表!A373</f>
        <v>唐雪涛</v>
      </c>
      <c r="B425" s="75">
        <f>数据源表!B373</f>
        <v>43204</v>
      </c>
      <c r="C425" s="76" t="s">
        <v>4237</v>
      </c>
      <c r="D425" s="76" t="str">
        <f>数据源表!D373</f>
        <v>湖北道普润滑科技有限公司</v>
      </c>
      <c r="E425" s="77">
        <f>数据源表!E373</f>
        <v>22414</v>
      </c>
      <c r="F425" s="76" t="str">
        <f>数据源表!F373</f>
        <v>15222551</v>
      </c>
      <c r="G425" s="78">
        <f>数据源表!G373</f>
        <v>43277</v>
      </c>
      <c r="H425" s="76">
        <f>数据源表!H373</f>
        <v>60</v>
      </c>
      <c r="I425" s="78">
        <v>43264</v>
      </c>
      <c r="J425" s="94">
        <f>数据源表!J373</f>
        <v>22414</v>
      </c>
      <c r="K425" s="94">
        <f t="shared" si="76"/>
        <v>19157.259999999998</v>
      </c>
      <c r="L425" s="95">
        <f t="shared" si="74"/>
        <v>60</v>
      </c>
      <c r="M425" s="96"/>
      <c r="N425" s="96" t="s">
        <v>7016</v>
      </c>
      <c r="O425" s="76">
        <v>0.01</v>
      </c>
      <c r="P425" s="76">
        <f t="shared" si="75"/>
        <v>191.57</v>
      </c>
      <c r="Q425" s="76" t="e">
        <f>ROUND(VLOOKUP(V425,#REF!,7,0),2)</f>
        <v>#REF!</v>
      </c>
      <c r="R425" s="76"/>
      <c r="S425" s="94"/>
      <c r="T425" s="94"/>
      <c r="U425" s="94"/>
      <c r="V425" s="106" t="str">
        <f>数据源表!S373</f>
        <v>CSQ23</v>
      </c>
      <c r="W425" s="76" t="str">
        <f>数据源表!M373</f>
        <v>*专项化学用品*切削液</v>
      </c>
      <c r="X425" s="76" t="str">
        <f>数据源表!N373</f>
        <v>CF-9928</v>
      </c>
      <c r="Y425" s="76">
        <f>数据源表!O373</f>
        <v>7</v>
      </c>
      <c r="Z425" s="76" t="str">
        <f>数据源表!P373</f>
        <v>桶</v>
      </c>
      <c r="AA425" s="76">
        <f>数据源表!Q373</f>
        <v>3202</v>
      </c>
      <c r="AB425" s="76">
        <f>数据源表!R373</f>
        <v>22414</v>
      </c>
      <c r="AC425" s="118">
        <f>数据源表!U373</f>
        <v>1491</v>
      </c>
      <c r="AD425" s="118">
        <f>数据源表!T373</f>
        <v>213</v>
      </c>
      <c r="AE425" s="66" t="str">
        <f t="shared" si="73"/>
        <v xml:space="preserve">     指导价</v>
      </c>
      <c r="AF425" s="73" t="str">
        <f>数据源表!V373</f>
        <v>XOUT18030027</v>
      </c>
      <c r="AG425" s="119">
        <f>数据源表!W373</f>
        <v>43162</v>
      </c>
      <c r="AH425" s="73" t="str">
        <f>数据源表!X373</f>
        <v>鸿基-郑州加工区</v>
      </c>
      <c r="AI425" s="122"/>
      <c r="AJ425" s="124">
        <f>数据源表!Y373</f>
        <v>0.17</v>
      </c>
      <c r="AK425" s="53" t="e">
        <f>VLOOKUP(V425,#REF!,12,0)</f>
        <v>#REF!</v>
      </c>
    </row>
    <row r="426" spans="1:37" s="53" customFormat="1" ht="12" customHeight="1">
      <c r="A426" s="76" t="str">
        <f>数据源表!A374</f>
        <v>唐雪涛</v>
      </c>
      <c r="B426" s="75">
        <f>数据源表!B374</f>
        <v>43204</v>
      </c>
      <c r="C426" s="76" t="s">
        <v>1515</v>
      </c>
      <c r="D426" s="76" t="str">
        <f>数据源表!D374</f>
        <v>湖北道普润滑科技有限公司</v>
      </c>
      <c r="E426" s="77">
        <f>数据源表!E374</f>
        <v>29484</v>
      </c>
      <c r="F426" s="76" t="str">
        <f>数据源表!F374</f>
        <v>15222551</v>
      </c>
      <c r="G426" s="78">
        <f>数据源表!G374</f>
        <v>43277</v>
      </c>
      <c r="H426" s="76">
        <f>数据源表!H374</f>
        <v>60</v>
      </c>
      <c r="I426" s="78">
        <v>43257</v>
      </c>
      <c r="J426" s="94">
        <f>数据源表!J374</f>
        <v>29484</v>
      </c>
      <c r="K426" s="94">
        <f t="shared" si="76"/>
        <v>25200</v>
      </c>
      <c r="L426" s="95">
        <f t="shared" si="74"/>
        <v>53</v>
      </c>
      <c r="M426" s="96"/>
      <c r="N426" s="96" t="s">
        <v>7016</v>
      </c>
      <c r="O426" s="76">
        <v>0.01</v>
      </c>
      <c r="P426" s="76">
        <f t="shared" si="75"/>
        <v>252</v>
      </c>
      <c r="Q426" s="76" t="e">
        <f>ROUND(VLOOKUP(V426,#REF!,7,0),2)</f>
        <v>#REF!</v>
      </c>
      <c r="R426" s="76"/>
      <c r="S426" s="94"/>
      <c r="T426" s="94"/>
      <c r="U426" s="94"/>
      <c r="V426" s="106" t="str">
        <f>数据源表!S374</f>
        <v>CSR47</v>
      </c>
      <c r="W426" s="76" t="str">
        <f>数据源表!M374</f>
        <v>*专项化学用品*切削液</v>
      </c>
      <c r="X426" s="76" t="str">
        <f>数据源表!N374</f>
        <v>CF-2600A</v>
      </c>
      <c r="Y426" s="76">
        <f>数据源表!O374</f>
        <v>12</v>
      </c>
      <c r="Z426" s="76" t="str">
        <f>数据源表!P374</f>
        <v>桶</v>
      </c>
      <c r="AA426" s="76">
        <f>数据源表!Q374</f>
        <v>2457</v>
      </c>
      <c r="AB426" s="76">
        <f>数据源表!R374</f>
        <v>29484</v>
      </c>
      <c r="AC426" s="118">
        <f>数据源表!U374</f>
        <v>2160</v>
      </c>
      <c r="AD426" s="118">
        <f>数据源表!T374</f>
        <v>180</v>
      </c>
      <c r="AE426" s="66" t="str">
        <f t="shared" si="73"/>
        <v xml:space="preserve">     指导价</v>
      </c>
      <c r="AF426" s="73" t="str">
        <f>数据源表!V374</f>
        <v>XOUT18030027</v>
      </c>
      <c r="AG426" s="119">
        <f>数据源表!W374</f>
        <v>43162</v>
      </c>
      <c r="AH426" s="73" t="str">
        <f>数据源表!X374</f>
        <v>鸿基-郑州加工区</v>
      </c>
      <c r="AI426" s="122"/>
      <c r="AJ426" s="124">
        <f>数据源表!Y374</f>
        <v>0.17</v>
      </c>
      <c r="AK426" s="53" t="e">
        <f>VLOOKUP(V426,#REF!,12,0)</f>
        <v>#REF!</v>
      </c>
    </row>
    <row r="427" spans="1:37" s="53" customFormat="1" ht="12" customHeight="1">
      <c r="A427" s="76" t="str">
        <f>数据源表!A375</f>
        <v>唐雪涛</v>
      </c>
      <c r="B427" s="75">
        <f>数据源表!B375</f>
        <v>43204</v>
      </c>
      <c r="C427" s="76" t="s">
        <v>1515</v>
      </c>
      <c r="D427" s="76" t="str">
        <f>数据源表!D375</f>
        <v>湖北道普润滑科技有限公司</v>
      </c>
      <c r="E427" s="77">
        <f>数据源表!E375</f>
        <v>66339</v>
      </c>
      <c r="F427" s="76" t="str">
        <f>数据源表!F375</f>
        <v>15222555</v>
      </c>
      <c r="G427" s="78">
        <f>数据源表!G375</f>
        <v>43277</v>
      </c>
      <c r="H427" s="76">
        <f>数据源表!H375</f>
        <v>60</v>
      </c>
      <c r="I427" s="78">
        <v>43257</v>
      </c>
      <c r="J427" s="94">
        <f>数据源表!J375</f>
        <v>66339</v>
      </c>
      <c r="K427" s="94">
        <f t="shared" si="76"/>
        <v>56700</v>
      </c>
      <c r="L427" s="95">
        <f t="shared" si="74"/>
        <v>53</v>
      </c>
      <c r="M427" s="96"/>
      <c r="N427" s="96" t="s">
        <v>7016</v>
      </c>
      <c r="O427" s="76">
        <v>0.01</v>
      </c>
      <c r="P427" s="76">
        <f t="shared" si="75"/>
        <v>567</v>
      </c>
      <c r="Q427" s="76" t="e">
        <f>ROUND(VLOOKUP(V427,#REF!,7,0),2)</f>
        <v>#REF!</v>
      </c>
      <c r="R427" s="76"/>
      <c r="S427" s="94"/>
      <c r="T427" s="94"/>
      <c r="U427" s="94"/>
      <c r="V427" s="106" t="str">
        <f>数据源表!S375</f>
        <v>CSR47</v>
      </c>
      <c r="W427" s="76" t="str">
        <f>数据源表!M375</f>
        <v>*专项化学用品*切削液</v>
      </c>
      <c r="X427" s="76" t="str">
        <f>数据源表!N375</f>
        <v>CF-2600A</v>
      </c>
      <c r="Y427" s="76">
        <f>数据源表!O375</f>
        <v>27</v>
      </c>
      <c r="Z427" s="76" t="str">
        <f>数据源表!P375</f>
        <v>桶</v>
      </c>
      <c r="AA427" s="76">
        <f>数据源表!Q375</f>
        <v>2457</v>
      </c>
      <c r="AB427" s="76">
        <f>数据源表!R375</f>
        <v>66339</v>
      </c>
      <c r="AC427" s="118">
        <f>数据源表!U375</f>
        <v>4860</v>
      </c>
      <c r="AD427" s="118">
        <f>数据源表!T375</f>
        <v>180</v>
      </c>
      <c r="AE427" s="66" t="str">
        <f t="shared" si="73"/>
        <v xml:space="preserve">     指导价</v>
      </c>
      <c r="AF427" s="73" t="str">
        <f>数据源表!V375</f>
        <v>XOUT18030169</v>
      </c>
      <c r="AG427" s="119">
        <f>数据源表!W375</f>
        <v>43171</v>
      </c>
      <c r="AH427" s="73" t="str">
        <f>数据源表!X375</f>
        <v>鸿基-郑州加工区</v>
      </c>
      <c r="AI427" s="122"/>
      <c r="AJ427" s="124">
        <f>数据源表!Y375</f>
        <v>0.17</v>
      </c>
      <c r="AK427" s="53" t="e">
        <f>VLOOKUP(V427,#REF!,12,0)</f>
        <v>#REF!</v>
      </c>
    </row>
    <row r="428" spans="1:37" s="53" customFormat="1" ht="12" customHeight="1">
      <c r="A428" s="76" t="str">
        <f>数据源表!A376</f>
        <v>唐雪涛</v>
      </c>
      <c r="B428" s="75">
        <f>数据源表!B376</f>
        <v>43204</v>
      </c>
      <c r="C428" s="76" t="s">
        <v>1515</v>
      </c>
      <c r="D428" s="76" t="str">
        <f>数据源表!D376</f>
        <v>湖北道普润滑科技有限公司</v>
      </c>
      <c r="E428" s="77">
        <f>数据源表!E376</f>
        <v>36855</v>
      </c>
      <c r="F428" s="76" t="str">
        <f>数据源表!F376</f>
        <v>15222555</v>
      </c>
      <c r="G428" s="78">
        <f>数据源表!G376</f>
        <v>43277</v>
      </c>
      <c r="H428" s="76">
        <f>数据源表!H376</f>
        <v>60</v>
      </c>
      <c r="I428" s="78">
        <v>43257</v>
      </c>
      <c r="J428" s="94">
        <f>数据源表!J376</f>
        <v>36855</v>
      </c>
      <c r="K428" s="94">
        <f t="shared" si="76"/>
        <v>31500</v>
      </c>
      <c r="L428" s="95">
        <f t="shared" si="74"/>
        <v>53</v>
      </c>
      <c r="M428" s="96"/>
      <c r="N428" s="96" t="s">
        <v>7016</v>
      </c>
      <c r="O428" s="76">
        <v>0.01</v>
      </c>
      <c r="P428" s="76">
        <f t="shared" si="75"/>
        <v>315</v>
      </c>
      <c r="Q428" s="76" t="e">
        <f>ROUND(VLOOKUP(V428,#REF!,7,0),2)</f>
        <v>#REF!</v>
      </c>
      <c r="R428" s="76"/>
      <c r="S428" s="94"/>
      <c r="T428" s="94"/>
      <c r="U428" s="94"/>
      <c r="V428" s="106" t="str">
        <f>数据源表!S376</f>
        <v>CSR47</v>
      </c>
      <c r="W428" s="76" t="str">
        <f>数据源表!M376</f>
        <v>*专项化学用品*切削液</v>
      </c>
      <c r="X428" s="76" t="str">
        <f>数据源表!N376</f>
        <v>CF-2600A</v>
      </c>
      <c r="Y428" s="76">
        <f>数据源表!O376</f>
        <v>15</v>
      </c>
      <c r="Z428" s="76" t="str">
        <f>数据源表!P376</f>
        <v>桶</v>
      </c>
      <c r="AA428" s="76">
        <f>数据源表!Q376</f>
        <v>2457</v>
      </c>
      <c r="AB428" s="76">
        <f>数据源表!R376</f>
        <v>36855</v>
      </c>
      <c r="AC428" s="118">
        <f>数据源表!U376</f>
        <v>2700</v>
      </c>
      <c r="AD428" s="118">
        <f>数据源表!T376</f>
        <v>180</v>
      </c>
      <c r="AE428" s="66" t="str">
        <f t="shared" si="73"/>
        <v xml:space="preserve">     指导价</v>
      </c>
      <c r="AF428" s="73" t="str">
        <f>数据源表!V376</f>
        <v>XOUT18030169</v>
      </c>
      <c r="AG428" s="119">
        <f>数据源表!W376</f>
        <v>43171</v>
      </c>
      <c r="AH428" s="73" t="str">
        <f>数据源表!X376</f>
        <v>鸿基-郑州加工区</v>
      </c>
      <c r="AI428" s="122"/>
      <c r="AJ428" s="124">
        <f>数据源表!Y376</f>
        <v>0.17</v>
      </c>
      <c r="AK428" s="53" t="e">
        <f>VLOOKUP(V428,#REF!,12,0)</f>
        <v>#REF!</v>
      </c>
    </row>
    <row r="429" spans="1:37" s="53" customFormat="1" ht="12" customHeight="1">
      <c r="A429" s="76" t="str">
        <f>数据源表!A377</f>
        <v>唐雪涛</v>
      </c>
      <c r="B429" s="75">
        <f>数据源表!B377</f>
        <v>43204</v>
      </c>
      <c r="C429" s="76" t="s">
        <v>1515</v>
      </c>
      <c r="D429" s="76" t="str">
        <f>数据源表!D377</f>
        <v>湖北道普润滑科技有限公司</v>
      </c>
      <c r="E429" s="77">
        <f>数据源表!E377</f>
        <v>6404</v>
      </c>
      <c r="F429" s="76" t="str">
        <f>数据源表!F377</f>
        <v>15222556</v>
      </c>
      <c r="G429" s="78">
        <f>数据源表!G377</f>
        <v>43277</v>
      </c>
      <c r="H429" s="76">
        <f>数据源表!H377</f>
        <v>60</v>
      </c>
      <c r="I429" s="78">
        <v>43257</v>
      </c>
      <c r="J429" s="94">
        <f>数据源表!J377</f>
        <v>6404</v>
      </c>
      <c r="K429" s="94">
        <f t="shared" si="76"/>
        <v>5473.5</v>
      </c>
      <c r="L429" s="95">
        <f t="shared" si="74"/>
        <v>53</v>
      </c>
      <c r="M429" s="96"/>
      <c r="N429" s="96" t="s">
        <v>7016</v>
      </c>
      <c r="O429" s="76">
        <v>0.01</v>
      </c>
      <c r="P429" s="76">
        <f t="shared" si="75"/>
        <v>54.74</v>
      </c>
      <c r="Q429" s="76" t="e">
        <f>ROUND(VLOOKUP(V429,#REF!,7,0),2)</f>
        <v>#REF!</v>
      </c>
      <c r="R429" s="76"/>
      <c r="S429" s="94"/>
      <c r="T429" s="94"/>
      <c r="U429" s="94"/>
      <c r="V429" s="106" t="str">
        <f>数据源表!S377</f>
        <v>CSQ23</v>
      </c>
      <c r="W429" s="76" t="str">
        <f>数据源表!M377</f>
        <v>*专项化学用品*切削液</v>
      </c>
      <c r="X429" s="76" t="str">
        <f>数据源表!N377</f>
        <v>CF-9928</v>
      </c>
      <c r="Y429" s="76">
        <f>数据源表!O377</f>
        <v>2</v>
      </c>
      <c r="Z429" s="76" t="str">
        <f>数据源表!P377</f>
        <v>桶</v>
      </c>
      <c r="AA429" s="76">
        <f>数据源表!Q377</f>
        <v>3202</v>
      </c>
      <c r="AB429" s="76">
        <f>数据源表!R377</f>
        <v>6404</v>
      </c>
      <c r="AC429" s="118">
        <f>数据源表!U377</f>
        <v>426</v>
      </c>
      <c r="AD429" s="118">
        <f>数据源表!T377</f>
        <v>213</v>
      </c>
      <c r="AE429" s="66" t="str">
        <f t="shared" si="73"/>
        <v xml:space="preserve">     指导价</v>
      </c>
      <c r="AF429" s="73" t="str">
        <f>数据源表!V377</f>
        <v>XOUT18030169</v>
      </c>
      <c r="AG429" s="119">
        <f>数据源表!W377</f>
        <v>43171</v>
      </c>
      <c r="AH429" s="73" t="str">
        <f>数据源表!X377</f>
        <v>鸿基-郑州加工区</v>
      </c>
      <c r="AI429" s="122"/>
      <c r="AJ429" s="124">
        <f>数据源表!Y377</f>
        <v>0.17</v>
      </c>
      <c r="AK429" s="53" t="e">
        <f>VLOOKUP(V429,#REF!,12,0)</f>
        <v>#REF!</v>
      </c>
    </row>
    <row r="430" spans="1:37" s="53" customFormat="1" ht="12" customHeight="1">
      <c r="A430" s="76" t="str">
        <f>数据源表!A378</f>
        <v>唐雪涛</v>
      </c>
      <c r="B430" s="75">
        <f>数据源表!B378</f>
        <v>43204</v>
      </c>
      <c r="C430" s="76" t="s">
        <v>1515</v>
      </c>
      <c r="D430" s="76" t="str">
        <f>数据源表!D378</f>
        <v>湖北道普润滑科技有限公司</v>
      </c>
      <c r="E430" s="77">
        <f>数据源表!E378</f>
        <v>12285</v>
      </c>
      <c r="F430" s="76" t="str">
        <f>数据源表!F378</f>
        <v>15222556</v>
      </c>
      <c r="G430" s="78">
        <f>数据源表!G378</f>
        <v>43277</v>
      </c>
      <c r="H430" s="76">
        <f>数据源表!H378</f>
        <v>60</v>
      </c>
      <c r="I430" s="78">
        <v>43257</v>
      </c>
      <c r="J430" s="94">
        <f>数据源表!J378</f>
        <v>12285</v>
      </c>
      <c r="K430" s="94">
        <f t="shared" si="76"/>
        <v>10500</v>
      </c>
      <c r="L430" s="95">
        <f t="shared" si="74"/>
        <v>53</v>
      </c>
      <c r="M430" s="96"/>
      <c r="N430" s="96" t="s">
        <v>7016</v>
      </c>
      <c r="O430" s="76">
        <v>0.01</v>
      </c>
      <c r="P430" s="76">
        <f t="shared" si="75"/>
        <v>105</v>
      </c>
      <c r="Q430" s="76" t="e">
        <f>ROUND(VLOOKUP(V430,#REF!,7,0),2)</f>
        <v>#REF!</v>
      </c>
      <c r="R430" s="76"/>
      <c r="S430" s="94"/>
      <c r="T430" s="94"/>
      <c r="U430" s="94"/>
      <c r="V430" s="106" t="str">
        <f>数据源表!S378</f>
        <v>CSR47</v>
      </c>
      <c r="W430" s="76" t="str">
        <f>数据源表!M378</f>
        <v>*专项化学用品*切削液</v>
      </c>
      <c r="X430" s="76" t="str">
        <f>数据源表!N378</f>
        <v>CF-2600A</v>
      </c>
      <c r="Y430" s="76">
        <f>数据源表!O378</f>
        <v>5</v>
      </c>
      <c r="Z430" s="76" t="str">
        <f>数据源表!P378</f>
        <v>桶</v>
      </c>
      <c r="AA430" s="76">
        <f>数据源表!Q378</f>
        <v>2457</v>
      </c>
      <c r="AB430" s="76">
        <f>数据源表!R378</f>
        <v>12285</v>
      </c>
      <c r="AC430" s="118">
        <f>数据源表!U378</f>
        <v>900</v>
      </c>
      <c r="AD430" s="118">
        <f>数据源表!T378</f>
        <v>180</v>
      </c>
      <c r="AE430" s="66" t="str">
        <f t="shared" si="73"/>
        <v xml:space="preserve">     指导价</v>
      </c>
      <c r="AF430" s="73" t="str">
        <f>数据源表!V378</f>
        <v>XOUT18030169</v>
      </c>
      <c r="AG430" s="119">
        <f>数据源表!W378</f>
        <v>43171</v>
      </c>
      <c r="AH430" s="73" t="str">
        <f>数据源表!X378</f>
        <v>鸿基-郑州加工区</v>
      </c>
      <c r="AI430" s="122"/>
      <c r="AJ430" s="124">
        <f>数据源表!Y378</f>
        <v>0.17</v>
      </c>
      <c r="AK430" s="53" t="e">
        <f>VLOOKUP(V430,#REF!,12,0)</f>
        <v>#REF!</v>
      </c>
    </row>
    <row r="431" spans="1:37" s="53" customFormat="1" ht="12" customHeight="1">
      <c r="A431" s="76" t="str">
        <f>数据源表!A379</f>
        <v>唐雪涛</v>
      </c>
      <c r="B431" s="75">
        <f>数据源表!B379</f>
        <v>43204</v>
      </c>
      <c r="C431" s="76" t="s">
        <v>1515</v>
      </c>
      <c r="D431" s="76" t="str">
        <f>数据源表!D379</f>
        <v>湖北道普润滑科技有限公司</v>
      </c>
      <c r="E431" s="77">
        <f>数据源表!E379</f>
        <v>17156.88</v>
      </c>
      <c r="F431" s="76" t="str">
        <f>数据源表!F379</f>
        <v>15222556</v>
      </c>
      <c r="G431" s="78">
        <f>数据源表!G379</f>
        <v>43277</v>
      </c>
      <c r="H431" s="76">
        <f>数据源表!H379</f>
        <v>60</v>
      </c>
      <c r="I431" s="78">
        <v>43257</v>
      </c>
      <c r="J431" s="94">
        <f>数据源表!J379</f>
        <v>17156.88</v>
      </c>
      <c r="K431" s="94">
        <f t="shared" si="76"/>
        <v>14664</v>
      </c>
      <c r="L431" s="95">
        <f t="shared" si="74"/>
        <v>53</v>
      </c>
      <c r="M431" s="96"/>
      <c r="N431" s="96" t="s">
        <v>7016</v>
      </c>
      <c r="O431" s="76">
        <v>0.01</v>
      </c>
      <c r="P431" s="76">
        <f t="shared" si="75"/>
        <v>146.63999999999999</v>
      </c>
      <c r="Q431" s="76" t="e">
        <f>ROUND(VLOOKUP(V431,#REF!,7,0),2)</f>
        <v>#REF!</v>
      </c>
      <c r="R431" s="76"/>
      <c r="S431" s="94"/>
      <c r="T431" s="94"/>
      <c r="U431" s="94"/>
      <c r="V431" s="106" t="str">
        <f>数据源表!S379</f>
        <v>CSQ24</v>
      </c>
      <c r="W431" s="76" t="str">
        <f>数据源表!M379</f>
        <v>*专项化学用品*切削液</v>
      </c>
      <c r="X431" s="76" t="str">
        <f>数据源表!N379</f>
        <v>CF-WS-010</v>
      </c>
      <c r="Y431" s="76">
        <f>数据源表!O379</f>
        <v>13</v>
      </c>
      <c r="Z431" s="76" t="str">
        <f>数据源表!P379</f>
        <v>桶</v>
      </c>
      <c r="AA431" s="76">
        <f>数据源表!Q379</f>
        <v>1319.76</v>
      </c>
      <c r="AB431" s="76">
        <f>数据源表!R379</f>
        <v>17156.88</v>
      </c>
      <c r="AC431" s="118">
        <f>数据源表!U379</f>
        <v>2600</v>
      </c>
      <c r="AD431" s="118">
        <f>数据源表!T379</f>
        <v>200</v>
      </c>
      <c r="AE431" s="66" t="str">
        <f t="shared" si="73"/>
        <v xml:space="preserve">     指导价</v>
      </c>
      <c r="AF431" s="73" t="str">
        <f>数据源表!V379</f>
        <v>XOUT18030238</v>
      </c>
      <c r="AG431" s="119">
        <f>数据源表!W379</f>
        <v>43175</v>
      </c>
      <c r="AH431" s="73" t="str">
        <f>数据源表!X379</f>
        <v>鸿基-郑州加工区</v>
      </c>
      <c r="AI431" s="122"/>
      <c r="AJ431" s="124">
        <f>数据源表!Y379</f>
        <v>0.17</v>
      </c>
      <c r="AK431" s="53" t="e">
        <f>VLOOKUP(V431,#REF!,12,0)</f>
        <v>#REF!</v>
      </c>
    </row>
    <row r="432" spans="1:37" s="53" customFormat="1" ht="12" customHeight="1">
      <c r="A432" s="76" t="str">
        <f>数据源表!A380</f>
        <v>唐雪涛</v>
      </c>
      <c r="B432" s="75">
        <f>数据源表!B380</f>
        <v>43204</v>
      </c>
      <c r="C432" s="76" t="s">
        <v>1515</v>
      </c>
      <c r="D432" s="76" t="str">
        <f>数据源表!D380</f>
        <v>湖北道普润滑科技有限公司</v>
      </c>
      <c r="E432" s="77">
        <f>数据源表!E380</f>
        <v>9828</v>
      </c>
      <c r="F432" s="76" t="str">
        <f>数据源表!F380</f>
        <v>15222548</v>
      </c>
      <c r="G432" s="78">
        <f>数据源表!G380</f>
        <v>43277</v>
      </c>
      <c r="H432" s="76">
        <f>数据源表!H380</f>
        <v>60</v>
      </c>
      <c r="I432" s="78">
        <v>43257</v>
      </c>
      <c r="J432" s="94">
        <f>数据源表!J380</f>
        <v>9828</v>
      </c>
      <c r="K432" s="94">
        <f t="shared" si="76"/>
        <v>8400</v>
      </c>
      <c r="L432" s="95">
        <f t="shared" si="74"/>
        <v>53</v>
      </c>
      <c r="M432" s="96"/>
      <c r="N432" s="96" t="s">
        <v>7016</v>
      </c>
      <c r="O432" s="76">
        <v>0.01</v>
      </c>
      <c r="P432" s="76">
        <f t="shared" si="75"/>
        <v>84</v>
      </c>
      <c r="Q432" s="76" t="e">
        <f>ROUND(VLOOKUP(V432,#REF!,7,0),2)</f>
        <v>#REF!</v>
      </c>
      <c r="R432" s="76"/>
      <c r="S432" s="94"/>
      <c r="T432" s="94"/>
      <c r="U432" s="94"/>
      <c r="V432" s="106" t="str">
        <f>数据源表!S380</f>
        <v>CSR47</v>
      </c>
      <c r="W432" s="76" t="str">
        <f>数据源表!M380</f>
        <v>*专项化学用品*切削液</v>
      </c>
      <c r="X432" s="76" t="str">
        <f>数据源表!N380</f>
        <v>CF-2600A</v>
      </c>
      <c r="Y432" s="76">
        <f>数据源表!O380</f>
        <v>4</v>
      </c>
      <c r="Z432" s="76" t="str">
        <f>数据源表!P380</f>
        <v>桶</v>
      </c>
      <c r="AA432" s="76">
        <f>数据源表!Q380</f>
        <v>2457</v>
      </c>
      <c r="AB432" s="76">
        <f>数据源表!R380</f>
        <v>9828</v>
      </c>
      <c r="AC432" s="118">
        <f>数据源表!U380</f>
        <v>720</v>
      </c>
      <c r="AD432" s="118">
        <f>数据源表!T380</f>
        <v>180</v>
      </c>
      <c r="AE432" s="66" t="str">
        <f t="shared" si="73"/>
        <v xml:space="preserve">     指导价</v>
      </c>
      <c r="AF432" s="73" t="str">
        <f>数据源表!V380</f>
        <v>XOUT18030001</v>
      </c>
      <c r="AG432" s="119">
        <f>数据源表!W380</f>
        <v>43160</v>
      </c>
      <c r="AH432" s="73" t="str">
        <f>数据源表!X380</f>
        <v>鸿基-郑州裕展（港区)</v>
      </c>
      <c r="AI432" s="122"/>
      <c r="AJ432" s="124">
        <f>数据源表!Y380</f>
        <v>0.17</v>
      </c>
      <c r="AK432" s="53" t="e">
        <f>VLOOKUP(V432,#REF!,12,0)</f>
        <v>#REF!</v>
      </c>
    </row>
    <row r="433" spans="1:37" s="183" customFormat="1" ht="12" customHeight="1">
      <c r="A433" s="209" t="str">
        <f>数据源表!A381</f>
        <v>唐雪涛</v>
      </c>
      <c r="B433" s="210">
        <f>数据源表!B381</f>
        <v>43204</v>
      </c>
      <c r="C433" s="209" t="s">
        <v>7018</v>
      </c>
      <c r="D433" s="209" t="str">
        <f>数据源表!D381</f>
        <v>湖北道普润滑科技有限公司</v>
      </c>
      <c r="E433" s="211">
        <f>数据源表!E381</f>
        <v>73710</v>
      </c>
      <c r="F433" s="209" t="str">
        <f>数据源表!F381</f>
        <v>15222548</v>
      </c>
      <c r="G433" s="212">
        <f>数据源表!G381</f>
        <v>43277</v>
      </c>
      <c r="H433" s="209">
        <f>数据源表!H381</f>
        <v>60</v>
      </c>
      <c r="I433" s="212">
        <v>43255</v>
      </c>
      <c r="J433" s="213">
        <f>数据源表!J381</f>
        <v>73710</v>
      </c>
      <c r="K433" s="94">
        <f t="shared" si="76"/>
        <v>63000</v>
      </c>
      <c r="L433" s="214">
        <f t="shared" si="74"/>
        <v>51</v>
      </c>
      <c r="M433" s="215"/>
      <c r="N433" s="215" t="s">
        <v>6947</v>
      </c>
      <c r="O433" s="209">
        <f>ROUND(0.006*0.33,5)</f>
        <v>1.98E-3</v>
      </c>
      <c r="P433" s="209">
        <f t="shared" si="75"/>
        <v>124.74</v>
      </c>
      <c r="Q433" s="209" t="e">
        <f>ROUND(VLOOKUP(V433,#REF!,7,0),2)</f>
        <v>#REF!</v>
      </c>
      <c r="R433" s="209"/>
      <c r="S433" s="213"/>
      <c r="T433" s="213"/>
      <c r="U433" s="213"/>
      <c r="V433" s="216" t="str">
        <f>数据源表!S381</f>
        <v>CSR47</v>
      </c>
      <c r="W433" s="209" t="str">
        <f>数据源表!M381</f>
        <v>*专项化学用品*切削液</v>
      </c>
      <c r="X433" s="209" t="str">
        <f>数据源表!N381</f>
        <v>CF-2600A</v>
      </c>
      <c r="Y433" s="209">
        <f>数据源表!O381</f>
        <v>30</v>
      </c>
      <c r="Z433" s="209" t="str">
        <f>数据源表!P381</f>
        <v>桶</v>
      </c>
      <c r="AA433" s="209">
        <f>数据源表!Q381</f>
        <v>2457</v>
      </c>
      <c r="AB433" s="209">
        <f>数据源表!R381</f>
        <v>73710</v>
      </c>
      <c r="AC433" s="217">
        <f>数据源表!U381</f>
        <v>5400</v>
      </c>
      <c r="AD433" s="217">
        <f>数据源表!T381</f>
        <v>180</v>
      </c>
      <c r="AE433" s="218" t="str">
        <f t="shared" si="73"/>
        <v xml:space="preserve">     指导价</v>
      </c>
      <c r="AF433" s="219" t="str">
        <f>数据源表!V381</f>
        <v>XOUT18030001</v>
      </c>
      <c r="AG433" s="220">
        <f>数据源表!W381</f>
        <v>43160</v>
      </c>
      <c r="AH433" s="219" t="str">
        <f>数据源表!X381</f>
        <v>鸿基-郑州裕展（港区)</v>
      </c>
      <c r="AI433" s="221"/>
      <c r="AJ433" s="226">
        <f>数据源表!Y381</f>
        <v>0.17</v>
      </c>
      <c r="AK433" s="53" t="e">
        <f>VLOOKUP(V433,#REF!,12,0)</f>
        <v>#REF!</v>
      </c>
    </row>
    <row r="434" spans="1:37" s="183" customFormat="1" ht="12" customHeight="1">
      <c r="A434" s="209" t="str">
        <f>数据源表!A382</f>
        <v>唐雪涛</v>
      </c>
      <c r="B434" s="210">
        <f>数据源表!B382</f>
        <v>43204</v>
      </c>
      <c r="C434" s="209" t="s">
        <v>7018</v>
      </c>
      <c r="D434" s="209" t="str">
        <f>数据源表!D382</f>
        <v>湖北道普润滑科技有限公司</v>
      </c>
      <c r="E434" s="211">
        <f>数据源表!E382</f>
        <v>9470.7099999999991</v>
      </c>
      <c r="F434" s="209" t="str">
        <f>数据源表!F382</f>
        <v>15222548</v>
      </c>
      <c r="G434" s="212">
        <f>数据源表!G382</f>
        <v>43277</v>
      </c>
      <c r="H434" s="209">
        <f>数据源表!H382</f>
        <v>60</v>
      </c>
      <c r="I434" s="212">
        <v>43255</v>
      </c>
      <c r="J434" s="213">
        <f>数据源表!J382</f>
        <v>9470.7099999999991</v>
      </c>
      <c r="K434" s="94">
        <f t="shared" si="76"/>
        <v>8094.62</v>
      </c>
      <c r="L434" s="214">
        <f t="shared" si="74"/>
        <v>51</v>
      </c>
      <c r="M434" s="215"/>
      <c r="N434" s="215" t="s">
        <v>6947</v>
      </c>
      <c r="O434" s="209">
        <f>ROUND(0.006*0.33,5)</f>
        <v>1.98E-3</v>
      </c>
      <c r="P434" s="209">
        <f t="shared" si="75"/>
        <v>16.03</v>
      </c>
      <c r="Q434" s="209" t="e">
        <f>ROUND(VLOOKUP(V434,#REF!,7,0),2)</f>
        <v>#REF!</v>
      </c>
      <c r="R434" s="209"/>
      <c r="S434" s="213"/>
      <c r="T434" s="213"/>
      <c r="U434" s="213"/>
      <c r="V434" s="216" t="str">
        <f>数据源表!S382</f>
        <v>CSQ23</v>
      </c>
      <c r="W434" s="209" t="str">
        <f>数据源表!M382</f>
        <v>*专项化学用品*切削液</v>
      </c>
      <c r="X434" s="209" t="str">
        <f>数据源表!N382</f>
        <v>CF-9938-B</v>
      </c>
      <c r="Y434" s="209">
        <f>数据源表!O382</f>
        <v>3</v>
      </c>
      <c r="Z434" s="209" t="str">
        <f>数据源表!P382</f>
        <v>桶</v>
      </c>
      <c r="AA434" s="209">
        <f>数据源表!Q382</f>
        <v>3156.90333333333</v>
      </c>
      <c r="AB434" s="209">
        <f>数据源表!R382</f>
        <v>9470.7099999999991</v>
      </c>
      <c r="AC434" s="217">
        <f>数据源表!U382</f>
        <v>630</v>
      </c>
      <c r="AD434" s="217">
        <f>数据源表!T382</f>
        <v>210</v>
      </c>
      <c r="AE434" s="218" t="str">
        <f t="shared" si="73"/>
        <v xml:space="preserve">     指导价</v>
      </c>
      <c r="AF434" s="219" t="str">
        <f>数据源表!V382</f>
        <v>XOUT18030001</v>
      </c>
      <c r="AG434" s="220">
        <f>数据源表!W382</f>
        <v>43160</v>
      </c>
      <c r="AH434" s="219" t="str">
        <f>数据源表!X382</f>
        <v>鸿基-郑州裕展（港区)</v>
      </c>
      <c r="AI434" s="221"/>
      <c r="AJ434" s="226">
        <f>数据源表!Y382</f>
        <v>0.17</v>
      </c>
      <c r="AK434" s="53" t="e">
        <f>VLOOKUP(V434,#REF!,12,0)</f>
        <v>#REF!</v>
      </c>
    </row>
    <row r="435" spans="1:37" s="183" customFormat="1" ht="12" customHeight="1">
      <c r="A435" s="209" t="str">
        <f>数据源表!A383</f>
        <v>唐雪涛</v>
      </c>
      <c r="B435" s="210">
        <f>数据源表!B383</f>
        <v>43204</v>
      </c>
      <c r="C435" s="209" t="s">
        <v>7018</v>
      </c>
      <c r="D435" s="209" t="str">
        <f>数据源表!D383</f>
        <v>湖北道普润滑科技有限公司</v>
      </c>
      <c r="E435" s="211">
        <f>数据源表!E383</f>
        <v>3072.3</v>
      </c>
      <c r="F435" s="209" t="str">
        <f>数据源表!F383</f>
        <v>15222548</v>
      </c>
      <c r="G435" s="212">
        <f>数据源表!G383</f>
        <v>43277</v>
      </c>
      <c r="H435" s="209">
        <f>数据源表!H383</f>
        <v>60</v>
      </c>
      <c r="I435" s="212">
        <v>43255</v>
      </c>
      <c r="J435" s="213">
        <f>数据源表!J383</f>
        <v>3072.3</v>
      </c>
      <c r="K435" s="94">
        <f t="shared" si="76"/>
        <v>2625.9</v>
      </c>
      <c r="L435" s="214">
        <f t="shared" si="74"/>
        <v>51</v>
      </c>
      <c r="M435" s="215"/>
      <c r="N435" s="215" t="s">
        <v>6947</v>
      </c>
      <c r="O435" s="209">
        <f>ROUND(0.006*0.33,5)</f>
        <v>1.98E-3</v>
      </c>
      <c r="P435" s="209">
        <f t="shared" si="75"/>
        <v>5.2</v>
      </c>
      <c r="Q435" s="209" t="e">
        <f>ROUND(VLOOKUP(V435,#REF!,7,0),2)</f>
        <v>#REF!</v>
      </c>
      <c r="R435" s="209"/>
      <c r="S435" s="213"/>
      <c r="T435" s="213"/>
      <c r="U435" s="213"/>
      <c r="V435" s="216" t="str">
        <f>数据源表!S383</f>
        <v>CSQ68</v>
      </c>
      <c r="W435" s="209" t="str">
        <f>数据源表!M383</f>
        <v>*专项化学用品*切削液</v>
      </c>
      <c r="X435" s="209" t="str">
        <f>数据源表!N383</f>
        <v>CF-9938-B</v>
      </c>
      <c r="Y435" s="209">
        <f>数据源表!O383</f>
        <v>1</v>
      </c>
      <c r="Z435" s="209" t="str">
        <f>数据源表!P383</f>
        <v>桶</v>
      </c>
      <c r="AA435" s="209">
        <f>数据源表!Q383</f>
        <v>3072.3</v>
      </c>
      <c r="AB435" s="209">
        <f>数据源表!R383</f>
        <v>3072.3</v>
      </c>
      <c r="AC435" s="217">
        <f>数据源表!U383</f>
        <v>210</v>
      </c>
      <c r="AD435" s="217">
        <f>数据源表!T383</f>
        <v>210</v>
      </c>
      <c r="AE435" s="218" t="str">
        <f t="shared" si="73"/>
        <v xml:space="preserve">     指导价</v>
      </c>
      <c r="AF435" s="219" t="str">
        <f>数据源表!V383</f>
        <v>XOUT18030001</v>
      </c>
      <c r="AG435" s="220">
        <f>数据源表!W383</f>
        <v>43160</v>
      </c>
      <c r="AH435" s="219" t="str">
        <f>数据源表!X383</f>
        <v>鸿基-郑州裕展（港区)</v>
      </c>
      <c r="AI435" s="221"/>
      <c r="AJ435" s="226">
        <f>数据源表!Y383</f>
        <v>0.17</v>
      </c>
      <c r="AK435" s="53" t="e">
        <f>VLOOKUP(V435,#REF!,12,0)</f>
        <v>#REF!</v>
      </c>
    </row>
    <row r="436" spans="1:37" s="53" customFormat="1" ht="12" customHeight="1">
      <c r="A436" s="76" t="str">
        <f>数据源表!A384</f>
        <v>唐雪涛</v>
      </c>
      <c r="B436" s="75">
        <f>数据源表!B384</f>
        <v>43204</v>
      </c>
      <c r="C436" s="223" t="s">
        <v>71</v>
      </c>
      <c r="D436" s="76" t="str">
        <f>数据源表!D384</f>
        <v>湖北道普润滑科技有限公司</v>
      </c>
      <c r="E436" s="77">
        <f>数据源表!E384</f>
        <v>110565</v>
      </c>
      <c r="F436" s="76" t="str">
        <f>数据源表!F384</f>
        <v>15222549</v>
      </c>
      <c r="G436" s="78">
        <f>数据源表!G384</f>
        <v>43277</v>
      </c>
      <c r="H436" s="76">
        <f>数据源表!H384</f>
        <v>60</v>
      </c>
      <c r="I436" s="78">
        <v>43255</v>
      </c>
      <c r="J436" s="94">
        <f>数据源表!J384</f>
        <v>110565</v>
      </c>
      <c r="K436" s="94">
        <f t="shared" si="76"/>
        <v>94500</v>
      </c>
      <c r="L436" s="95">
        <f t="shared" si="74"/>
        <v>51</v>
      </c>
      <c r="M436" s="96"/>
      <c r="N436" s="96" t="s">
        <v>6947</v>
      </c>
      <c r="O436" s="223">
        <f>ROUND(0.5%*0.7,50)</f>
        <v>3.5000000000000001E-3</v>
      </c>
      <c r="P436" s="76">
        <f t="shared" si="75"/>
        <v>330.75</v>
      </c>
      <c r="Q436" s="76" t="e">
        <f>ROUND(VLOOKUP(V436,#REF!,7,0),2)</f>
        <v>#REF!</v>
      </c>
      <c r="R436" s="76"/>
      <c r="S436" s="94"/>
      <c r="T436" s="94"/>
      <c r="U436" s="94"/>
      <c r="V436" s="106" t="str">
        <f>数据源表!S384</f>
        <v>CSR47</v>
      </c>
      <c r="W436" s="76" t="str">
        <f>数据源表!M384</f>
        <v>*专项化学用品*切削液</v>
      </c>
      <c r="X436" s="76" t="str">
        <f>数据源表!N384</f>
        <v>CF-2600A</v>
      </c>
      <c r="Y436" s="76">
        <f>数据源表!O384</f>
        <v>45</v>
      </c>
      <c r="Z436" s="76" t="str">
        <f>数据源表!P384</f>
        <v>桶</v>
      </c>
      <c r="AA436" s="76">
        <f>数据源表!Q384</f>
        <v>2457</v>
      </c>
      <c r="AB436" s="76">
        <f>数据源表!R384</f>
        <v>110565</v>
      </c>
      <c r="AC436" s="118">
        <f>数据源表!U384</f>
        <v>8100</v>
      </c>
      <c r="AD436" s="118">
        <f>数据源表!T384</f>
        <v>180</v>
      </c>
      <c r="AE436" s="66" t="str">
        <f t="shared" si="73"/>
        <v xml:space="preserve">     指导价</v>
      </c>
      <c r="AF436" s="73" t="str">
        <f>数据源表!V384</f>
        <v>XOUT18030001</v>
      </c>
      <c r="AG436" s="119">
        <f>数据源表!W384</f>
        <v>43160</v>
      </c>
      <c r="AH436" s="73" t="str">
        <f>数据源表!X384</f>
        <v>鸿基-郑州裕展（港区)</v>
      </c>
      <c r="AI436" s="122"/>
      <c r="AJ436" s="124">
        <f>数据源表!Y384</f>
        <v>0.17</v>
      </c>
      <c r="AK436" s="53" t="e">
        <f>VLOOKUP(V436,#REF!,12,0)</f>
        <v>#REF!</v>
      </c>
    </row>
    <row r="437" spans="1:37" s="183" customFormat="1" ht="12" customHeight="1">
      <c r="A437" s="209" t="str">
        <f>数据源表!A385</f>
        <v>唐雪涛</v>
      </c>
      <c r="B437" s="210">
        <f>数据源表!B385</f>
        <v>43204</v>
      </c>
      <c r="C437" s="209" t="s">
        <v>7018</v>
      </c>
      <c r="D437" s="209" t="str">
        <f>数据源表!D385</f>
        <v>湖北道普润滑科技有限公司</v>
      </c>
      <c r="E437" s="211">
        <f>数据源表!E385</f>
        <v>98280</v>
      </c>
      <c r="F437" s="209" t="str">
        <f>数据源表!F385</f>
        <v>15222552</v>
      </c>
      <c r="G437" s="212">
        <f>数据源表!G385</f>
        <v>43277</v>
      </c>
      <c r="H437" s="209">
        <f>数据源表!H385</f>
        <v>60</v>
      </c>
      <c r="I437" s="212">
        <v>43255</v>
      </c>
      <c r="J437" s="213">
        <f>数据源表!J385</f>
        <v>98280</v>
      </c>
      <c r="K437" s="94">
        <f t="shared" si="76"/>
        <v>84000</v>
      </c>
      <c r="L437" s="214">
        <f t="shared" si="74"/>
        <v>51</v>
      </c>
      <c r="M437" s="215"/>
      <c r="N437" s="215" t="s">
        <v>6947</v>
      </c>
      <c r="O437" s="209">
        <f>ROUND(0.006*0.33,5)</f>
        <v>1.98E-3</v>
      </c>
      <c r="P437" s="209">
        <f t="shared" si="75"/>
        <v>166.32</v>
      </c>
      <c r="Q437" s="209" t="e">
        <f>ROUND(VLOOKUP(V437,#REF!,7,0),2)</f>
        <v>#REF!</v>
      </c>
      <c r="R437" s="209"/>
      <c r="S437" s="213"/>
      <c r="T437" s="213"/>
      <c r="U437" s="213"/>
      <c r="V437" s="216" t="str">
        <f>数据源表!S385</f>
        <v>CSR47</v>
      </c>
      <c r="W437" s="209" t="str">
        <f>数据源表!M385</f>
        <v>*专项化学用品*切削液</v>
      </c>
      <c r="X437" s="209" t="str">
        <f>数据源表!N385</f>
        <v>CF-2600A</v>
      </c>
      <c r="Y437" s="209">
        <f>数据源表!O385</f>
        <v>40</v>
      </c>
      <c r="Z437" s="209" t="str">
        <f>数据源表!P385</f>
        <v>桶</v>
      </c>
      <c r="AA437" s="209">
        <f>数据源表!Q385</f>
        <v>2457</v>
      </c>
      <c r="AB437" s="209">
        <f>数据源表!R385</f>
        <v>98280</v>
      </c>
      <c r="AC437" s="217">
        <f>数据源表!U385</f>
        <v>7200</v>
      </c>
      <c r="AD437" s="217">
        <f>数据源表!T385</f>
        <v>180</v>
      </c>
      <c r="AE437" s="218" t="str">
        <f t="shared" si="73"/>
        <v xml:space="preserve">     指导价</v>
      </c>
      <c r="AF437" s="219" t="str">
        <f>数据源表!V385</f>
        <v>XOUT18030124</v>
      </c>
      <c r="AG437" s="220">
        <f>数据源表!W385</f>
        <v>43168</v>
      </c>
      <c r="AH437" s="219" t="str">
        <f>数据源表!X385</f>
        <v>鸿基-郑州裕展（港区)</v>
      </c>
      <c r="AI437" s="221"/>
      <c r="AJ437" s="226">
        <f>数据源表!Y385</f>
        <v>0.17</v>
      </c>
      <c r="AK437" s="53" t="e">
        <f>VLOOKUP(V437,#REF!,12,0)</f>
        <v>#REF!</v>
      </c>
    </row>
    <row r="438" spans="1:37" s="183" customFormat="1" ht="12" customHeight="1">
      <c r="A438" s="209" t="str">
        <f>数据源表!A386</f>
        <v>唐雪涛</v>
      </c>
      <c r="B438" s="210">
        <f>数据源表!B386</f>
        <v>43204</v>
      </c>
      <c r="C438" s="209" t="s">
        <v>7018</v>
      </c>
      <c r="D438" s="209" t="str">
        <f>数据源表!D386</f>
        <v>湖北道普润滑科技有限公司</v>
      </c>
      <c r="E438" s="211">
        <f>数据源表!E386</f>
        <v>98280</v>
      </c>
      <c r="F438" s="209" t="str">
        <f>数据源表!F386</f>
        <v>15222558</v>
      </c>
      <c r="G438" s="212">
        <f>数据源表!G386</f>
        <v>43277</v>
      </c>
      <c r="H438" s="209">
        <f>数据源表!H386</f>
        <v>60</v>
      </c>
      <c r="I438" s="212">
        <v>43255</v>
      </c>
      <c r="J438" s="213">
        <f>数据源表!J386</f>
        <v>98280</v>
      </c>
      <c r="K438" s="94">
        <f t="shared" si="76"/>
        <v>84000</v>
      </c>
      <c r="L438" s="214">
        <f t="shared" si="74"/>
        <v>51</v>
      </c>
      <c r="M438" s="215"/>
      <c r="N438" s="215" t="s">
        <v>6947</v>
      </c>
      <c r="O438" s="209">
        <f>ROUND(0.006*0.33,5)</f>
        <v>1.98E-3</v>
      </c>
      <c r="P438" s="209">
        <f t="shared" si="75"/>
        <v>166.32</v>
      </c>
      <c r="Q438" s="209" t="e">
        <f>ROUND(VLOOKUP(V438,#REF!,7,0),2)</f>
        <v>#REF!</v>
      </c>
      <c r="R438" s="209"/>
      <c r="S438" s="213"/>
      <c r="T438" s="213"/>
      <c r="U438" s="213"/>
      <c r="V438" s="216" t="str">
        <f>数据源表!S386</f>
        <v>CSR47</v>
      </c>
      <c r="W438" s="209" t="str">
        <f>数据源表!M386</f>
        <v>*专项化学用品*切削液</v>
      </c>
      <c r="X438" s="209" t="str">
        <f>数据源表!N386</f>
        <v>CF-2600A</v>
      </c>
      <c r="Y438" s="209">
        <f>数据源表!O386</f>
        <v>40</v>
      </c>
      <c r="Z438" s="209" t="str">
        <f>数据源表!P386</f>
        <v>桶</v>
      </c>
      <c r="AA438" s="209">
        <f>数据源表!Q386</f>
        <v>2457</v>
      </c>
      <c r="AB438" s="209">
        <f>数据源表!R386</f>
        <v>98280</v>
      </c>
      <c r="AC438" s="217">
        <f>数据源表!U386</f>
        <v>7200</v>
      </c>
      <c r="AD438" s="217">
        <f>数据源表!T386</f>
        <v>180</v>
      </c>
      <c r="AE438" s="218" t="str">
        <f t="shared" si="73"/>
        <v xml:space="preserve">     指导价</v>
      </c>
      <c r="AF438" s="219" t="str">
        <f>数据源表!V386</f>
        <v>XOUT18030259</v>
      </c>
      <c r="AG438" s="220">
        <f>数据源表!W386</f>
        <v>43176</v>
      </c>
      <c r="AH438" s="219" t="str">
        <f>数据源表!X386</f>
        <v>鸿基-郑州裕展（港区)</v>
      </c>
      <c r="AI438" s="221"/>
      <c r="AJ438" s="226">
        <f>数据源表!Y386</f>
        <v>0.17</v>
      </c>
      <c r="AK438" s="53" t="e">
        <f>VLOOKUP(V438,#REF!,12,0)</f>
        <v>#REF!</v>
      </c>
    </row>
    <row r="439" spans="1:37" s="53" customFormat="1" ht="12" customHeight="1">
      <c r="A439" s="76" t="str">
        <f>数据源表!A387</f>
        <v>唐雪涛</v>
      </c>
      <c r="B439" s="75">
        <f>数据源表!B387</f>
        <v>43204</v>
      </c>
      <c r="C439" s="223" t="s">
        <v>71</v>
      </c>
      <c r="D439" s="76" t="str">
        <f>数据源表!D387</f>
        <v>湖北道普润滑科技有限公司</v>
      </c>
      <c r="E439" s="77">
        <f>数据源表!E387</f>
        <v>98280</v>
      </c>
      <c r="F439" s="76" t="str">
        <f>数据源表!F387</f>
        <v>15222562</v>
      </c>
      <c r="G439" s="78">
        <f>数据源表!G387</f>
        <v>43277</v>
      </c>
      <c r="H439" s="76">
        <f>数据源表!H387</f>
        <v>60</v>
      </c>
      <c r="I439" s="78">
        <v>43255</v>
      </c>
      <c r="J439" s="94">
        <f>数据源表!J387</f>
        <v>98280</v>
      </c>
      <c r="K439" s="94">
        <f t="shared" si="76"/>
        <v>84000</v>
      </c>
      <c r="L439" s="95">
        <f t="shared" si="74"/>
        <v>51</v>
      </c>
      <c r="M439" s="96"/>
      <c r="N439" s="96" t="s">
        <v>6947</v>
      </c>
      <c r="O439" s="223">
        <f>ROUND(0.5%*0.7,50)</f>
        <v>3.5000000000000001E-3</v>
      </c>
      <c r="P439" s="76">
        <f t="shared" si="75"/>
        <v>294</v>
      </c>
      <c r="Q439" s="76" t="e">
        <f>ROUND(VLOOKUP(V439,#REF!,7,0),2)</f>
        <v>#REF!</v>
      </c>
      <c r="R439" s="76"/>
      <c r="S439" s="94"/>
      <c r="T439" s="94"/>
      <c r="U439" s="94"/>
      <c r="V439" s="106" t="str">
        <f>数据源表!S387</f>
        <v>CSR47</v>
      </c>
      <c r="W439" s="76" t="str">
        <f>数据源表!M387</f>
        <v>*专项化学用品*切削液</v>
      </c>
      <c r="X439" s="76" t="str">
        <f>数据源表!N387</f>
        <v>CF-2600A</v>
      </c>
      <c r="Y439" s="76">
        <f>数据源表!O387</f>
        <v>40</v>
      </c>
      <c r="Z439" s="76" t="str">
        <f>数据源表!P387</f>
        <v>桶</v>
      </c>
      <c r="AA439" s="76">
        <f>数据源表!Q387</f>
        <v>2457</v>
      </c>
      <c r="AB439" s="76">
        <f>数据源表!R387</f>
        <v>98280</v>
      </c>
      <c r="AC439" s="118">
        <f>数据源表!U387</f>
        <v>7200</v>
      </c>
      <c r="AD439" s="118">
        <f>数据源表!T387</f>
        <v>180</v>
      </c>
      <c r="AE439" s="66" t="str">
        <f t="shared" si="73"/>
        <v xml:space="preserve">     指导价</v>
      </c>
      <c r="AF439" s="73" t="str">
        <f>数据源表!V387</f>
        <v>XOUT18030346</v>
      </c>
      <c r="AG439" s="119">
        <f>数据源表!W387</f>
        <v>43182</v>
      </c>
      <c r="AH439" s="73" t="str">
        <f>数据源表!X387</f>
        <v>鸿基-郑州裕展（港区)</v>
      </c>
      <c r="AI439" s="122"/>
      <c r="AJ439" s="124">
        <f>数据源表!Y387</f>
        <v>0.17</v>
      </c>
      <c r="AK439" s="53" t="e">
        <f>VLOOKUP(V439,#REF!,12,0)</f>
        <v>#REF!</v>
      </c>
    </row>
    <row r="440" spans="1:37" s="53" customFormat="1" ht="12" customHeight="1">
      <c r="A440" s="76" t="str">
        <f>数据源表!A388</f>
        <v>唐雪涛</v>
      </c>
      <c r="B440" s="75">
        <f>数据源表!B388</f>
        <v>43242</v>
      </c>
      <c r="C440" s="223" t="s">
        <v>73</v>
      </c>
      <c r="D440" s="76" t="str">
        <f>数据源表!D388</f>
        <v>湖北道普润滑科技有限公司</v>
      </c>
      <c r="E440" s="77">
        <f>数据源表!E388</f>
        <v>21116.16</v>
      </c>
      <c r="F440" s="76" t="str">
        <f>数据源表!F388</f>
        <v>55874538</v>
      </c>
      <c r="G440" s="78">
        <f>数据源表!G388</f>
        <v>43307</v>
      </c>
      <c r="H440" s="76">
        <f>数据源表!H388</f>
        <v>60</v>
      </c>
      <c r="I440" s="78">
        <v>43255</v>
      </c>
      <c r="J440" s="94">
        <f>数据源表!J388</f>
        <v>21116.16</v>
      </c>
      <c r="K440" s="94">
        <f t="shared" si="76"/>
        <v>18048</v>
      </c>
      <c r="L440" s="95">
        <f t="shared" si="74"/>
        <v>13</v>
      </c>
      <c r="M440" s="96"/>
      <c r="N440" s="96" t="s">
        <v>6947</v>
      </c>
      <c r="O440" s="223">
        <f>ROUND(0.5%*0.7,50)</f>
        <v>3.5000000000000001E-3</v>
      </c>
      <c r="P440" s="76">
        <f t="shared" si="75"/>
        <v>63.17</v>
      </c>
      <c r="Q440" s="76" t="e">
        <f>ROUND(VLOOKUP(V440,#REF!,7,0),2)</f>
        <v>#REF!</v>
      </c>
      <c r="R440" s="76"/>
      <c r="S440" s="94"/>
      <c r="T440" s="94"/>
      <c r="U440" s="94"/>
      <c r="V440" s="106" t="str">
        <f>数据源表!S388</f>
        <v>CSQ24</v>
      </c>
      <c r="W440" s="76" t="str">
        <f>数据源表!M388</f>
        <v>*专项化学用品*切削液</v>
      </c>
      <c r="X440" s="76" t="str">
        <f>数据源表!N388</f>
        <v>CF-WS-010</v>
      </c>
      <c r="Y440" s="76">
        <f>数据源表!O388</f>
        <v>16</v>
      </c>
      <c r="Z440" s="76" t="str">
        <f>数据源表!P388</f>
        <v>桶</v>
      </c>
      <c r="AA440" s="76">
        <f>数据源表!Q388</f>
        <v>1319.76</v>
      </c>
      <c r="AB440" s="76">
        <f>数据源表!R388</f>
        <v>21116.16</v>
      </c>
      <c r="AC440" s="118">
        <f>数据源表!U388</f>
        <v>3200</v>
      </c>
      <c r="AD440" s="118">
        <f>数据源表!T388</f>
        <v>200</v>
      </c>
      <c r="AE440" s="66" t="str">
        <f t="shared" si="73"/>
        <v xml:space="preserve">     指导价</v>
      </c>
      <c r="AF440" s="73" t="str">
        <f>数据源表!V388</f>
        <v>XOUT18040051</v>
      </c>
      <c r="AG440" s="119">
        <f>数据源表!W388</f>
        <v>43194</v>
      </c>
      <c r="AH440" s="73" t="str">
        <f>数据源表!X388</f>
        <v>纳诺-兰考</v>
      </c>
      <c r="AI440" s="122"/>
      <c r="AJ440" s="124">
        <f>数据源表!Y388</f>
        <v>0.17</v>
      </c>
      <c r="AK440" s="53" t="e">
        <f>VLOOKUP(V440,#REF!,12,0)</f>
        <v>#REF!</v>
      </c>
    </row>
    <row r="441" spans="1:37" s="183" customFormat="1" ht="12" customHeight="1">
      <c r="A441" s="209" t="str">
        <f>数据源表!A389</f>
        <v>唐雪涛</v>
      </c>
      <c r="B441" s="210">
        <f>数据源表!B389</f>
        <v>43242</v>
      </c>
      <c r="C441" s="209" t="s">
        <v>7019</v>
      </c>
      <c r="D441" s="209" t="str">
        <f>数据源表!D389</f>
        <v>湖北道普润滑科技有限公司</v>
      </c>
      <c r="E441" s="211">
        <f>数据源表!E389</f>
        <v>15837.12</v>
      </c>
      <c r="F441" s="209" t="str">
        <f>数据源表!F389</f>
        <v>55874533</v>
      </c>
      <c r="G441" s="212">
        <f>数据源表!G389</f>
        <v>43307</v>
      </c>
      <c r="H441" s="209">
        <f>数据源表!H389</f>
        <v>60</v>
      </c>
      <c r="I441" s="212">
        <v>43255</v>
      </c>
      <c r="J441" s="213">
        <f>数据源表!J389</f>
        <v>15837.12</v>
      </c>
      <c r="K441" s="94">
        <f t="shared" si="76"/>
        <v>13536</v>
      </c>
      <c r="L441" s="214">
        <f t="shared" si="74"/>
        <v>13</v>
      </c>
      <c r="M441" s="215"/>
      <c r="N441" s="215" t="s">
        <v>6947</v>
      </c>
      <c r="O441" s="209">
        <f>ROUND(0.006*0.33,5)</f>
        <v>1.98E-3</v>
      </c>
      <c r="P441" s="209">
        <f t="shared" si="75"/>
        <v>26.8</v>
      </c>
      <c r="Q441" s="209" t="e">
        <f>ROUND(VLOOKUP(V441,#REF!,7,0),2)</f>
        <v>#REF!</v>
      </c>
      <c r="R441" s="209"/>
      <c r="S441" s="213"/>
      <c r="T441" s="213"/>
      <c r="U441" s="213"/>
      <c r="V441" s="216" t="str">
        <f>数据源表!S389</f>
        <v>CSQ24</v>
      </c>
      <c r="W441" s="209" t="str">
        <f>数据源表!M389</f>
        <v>*专项化学用品*切削液</v>
      </c>
      <c r="X441" s="209" t="str">
        <f>数据源表!N389</f>
        <v>CF-WS-010</v>
      </c>
      <c r="Y441" s="209">
        <f>数据源表!O389</f>
        <v>12</v>
      </c>
      <c r="Z441" s="209" t="str">
        <f>数据源表!P389</f>
        <v>桶</v>
      </c>
      <c r="AA441" s="209">
        <f>数据源表!Q389</f>
        <v>1319.76</v>
      </c>
      <c r="AB441" s="209">
        <f>数据源表!R389</f>
        <v>15837.12</v>
      </c>
      <c r="AC441" s="217">
        <f>数据源表!U389</f>
        <v>2400</v>
      </c>
      <c r="AD441" s="217">
        <f>数据源表!T389</f>
        <v>200</v>
      </c>
      <c r="AE441" s="218" t="str">
        <f t="shared" ref="AE441:AE455" si="77">IF(AD441&lt;50,"指导价+Y4*30",IF(AD441="固体","     指导价","     指导价"))</f>
        <v xml:space="preserve">     指导价</v>
      </c>
      <c r="AF441" s="219" t="str">
        <f>数据源表!V389</f>
        <v>XOUT18040256</v>
      </c>
      <c r="AG441" s="220">
        <f>数据源表!W389</f>
        <v>43207</v>
      </c>
      <c r="AH441" s="219" t="str">
        <f>数据源表!X389</f>
        <v>纳诺-兰考</v>
      </c>
      <c r="AI441" s="221"/>
      <c r="AJ441" s="226">
        <f>数据源表!Y389</f>
        <v>0.17</v>
      </c>
      <c r="AK441" s="53" t="e">
        <f>VLOOKUP(V441,#REF!,12,0)</f>
        <v>#REF!</v>
      </c>
    </row>
    <row r="442" spans="1:37" s="183" customFormat="1" ht="12" customHeight="1">
      <c r="A442" s="209" t="str">
        <f>数据源表!A390</f>
        <v>唐雪涛</v>
      </c>
      <c r="B442" s="210">
        <f>数据源表!B390</f>
        <v>43242</v>
      </c>
      <c r="C442" s="209" t="s">
        <v>7019</v>
      </c>
      <c r="D442" s="209" t="str">
        <f>数据源表!D390</f>
        <v>湖北道普润滑科技有限公司</v>
      </c>
      <c r="E442" s="211">
        <f>数据源表!E390</f>
        <v>31674.240000000002</v>
      </c>
      <c r="F442" s="209" t="str">
        <f>数据源表!F390</f>
        <v>55874522</v>
      </c>
      <c r="G442" s="212">
        <f>数据源表!G390</f>
        <v>43307</v>
      </c>
      <c r="H442" s="209">
        <f>数据源表!H390</f>
        <v>60</v>
      </c>
      <c r="I442" s="212">
        <v>43255</v>
      </c>
      <c r="J442" s="213">
        <f>数据源表!J390</f>
        <v>31674.240000000002</v>
      </c>
      <c r="K442" s="94">
        <f t="shared" si="76"/>
        <v>27072</v>
      </c>
      <c r="L442" s="214">
        <f t="shared" si="74"/>
        <v>13</v>
      </c>
      <c r="M442" s="215"/>
      <c r="N442" s="215" t="s">
        <v>6947</v>
      </c>
      <c r="O442" s="209">
        <f>ROUND(0.006*0.33,5)</f>
        <v>1.98E-3</v>
      </c>
      <c r="P442" s="209">
        <f t="shared" si="75"/>
        <v>53.6</v>
      </c>
      <c r="Q442" s="209" t="e">
        <f>ROUND(VLOOKUP(V442,#REF!,7,0),2)</f>
        <v>#REF!</v>
      </c>
      <c r="R442" s="209"/>
      <c r="S442" s="213"/>
      <c r="T442" s="213"/>
      <c r="U442" s="213"/>
      <c r="V442" s="216" t="str">
        <f>数据源表!S390</f>
        <v>CSQ24</v>
      </c>
      <c r="W442" s="209" t="str">
        <f>数据源表!M390</f>
        <v>*专项化学用品*切削液</v>
      </c>
      <c r="X442" s="209" t="str">
        <f>数据源表!N390</f>
        <v>CF-WS-010</v>
      </c>
      <c r="Y442" s="209">
        <f>数据源表!O390</f>
        <v>24</v>
      </c>
      <c r="Z442" s="209" t="str">
        <f>数据源表!P390</f>
        <v>桶</v>
      </c>
      <c r="AA442" s="209">
        <f>数据源表!Q390</f>
        <v>1319.76</v>
      </c>
      <c r="AB442" s="209">
        <f>数据源表!R390</f>
        <v>31674.240000000002</v>
      </c>
      <c r="AC442" s="217">
        <f>数据源表!U390</f>
        <v>4800</v>
      </c>
      <c r="AD442" s="217">
        <f>数据源表!T390</f>
        <v>200</v>
      </c>
      <c r="AE442" s="218" t="str">
        <f t="shared" si="77"/>
        <v xml:space="preserve">     指导价</v>
      </c>
      <c r="AF442" s="219" t="str">
        <f>数据源表!V390</f>
        <v>XOUT18040408</v>
      </c>
      <c r="AG442" s="220">
        <f>数据源表!W390</f>
        <v>43214</v>
      </c>
      <c r="AH442" s="219" t="str">
        <f>数据源表!X390</f>
        <v>纳诺-兰考</v>
      </c>
      <c r="AI442" s="221"/>
      <c r="AJ442" s="226">
        <f>数据源表!Y390</f>
        <v>0.17</v>
      </c>
      <c r="AK442" s="53" t="e">
        <f>VLOOKUP(V442,#REF!,12,0)</f>
        <v>#REF!</v>
      </c>
    </row>
    <row r="443" spans="1:37" s="53" customFormat="1" ht="12" customHeight="1">
      <c r="A443" s="76" t="str">
        <f>数据源表!A391</f>
        <v>唐雪涛</v>
      </c>
      <c r="B443" s="75">
        <f>数据源表!B391</f>
        <v>43242</v>
      </c>
      <c r="C443" s="223" t="str">
        <f>数据源表!C391</f>
        <v>a1359</v>
      </c>
      <c r="D443" s="76" t="str">
        <f>数据源表!D391</f>
        <v>湖北道普润滑科技有限公司</v>
      </c>
      <c r="E443" s="77">
        <f>数据源表!E391</f>
        <v>26395.200000000001</v>
      </c>
      <c r="F443" s="76" t="str">
        <f>数据源表!F391</f>
        <v>55874518</v>
      </c>
      <c r="G443" s="78">
        <f>数据源表!G391</f>
        <v>43307</v>
      </c>
      <c r="H443" s="76">
        <f>数据源表!H391</f>
        <v>60</v>
      </c>
      <c r="I443" s="78">
        <v>43255</v>
      </c>
      <c r="J443" s="94">
        <f>数据源表!J391</f>
        <v>26395.200000000001</v>
      </c>
      <c r="K443" s="94">
        <f t="shared" si="76"/>
        <v>22560</v>
      </c>
      <c r="L443" s="95">
        <f t="shared" ref="L443:L455" si="78">I443-B443</f>
        <v>13</v>
      </c>
      <c r="M443" s="96"/>
      <c r="N443" s="96" t="s">
        <v>6947</v>
      </c>
      <c r="O443" s="223">
        <f>ROUND(0.5%*0.7,50)</f>
        <v>3.5000000000000001E-3</v>
      </c>
      <c r="P443" s="76">
        <f>ROUND((K443-M443)*O443,2)</f>
        <v>78.959999999999994</v>
      </c>
      <c r="Q443" s="76" t="e">
        <f>ROUND(VLOOKUP(V443,#REF!,7,0),2)</f>
        <v>#REF!</v>
      </c>
      <c r="R443" s="76"/>
      <c r="S443" s="94"/>
      <c r="T443" s="94"/>
      <c r="U443" s="94"/>
      <c r="V443" s="106" t="str">
        <f>数据源表!S391</f>
        <v>CSQ24</v>
      </c>
      <c r="W443" s="76" t="str">
        <f>数据源表!M391</f>
        <v>*专项化学用品*切削液</v>
      </c>
      <c r="X443" s="76" t="str">
        <f>数据源表!N391</f>
        <v>CF-WS-010</v>
      </c>
      <c r="Y443" s="76">
        <f>数据源表!O391</f>
        <v>20</v>
      </c>
      <c r="Z443" s="76" t="str">
        <f>数据源表!P391</f>
        <v>桶</v>
      </c>
      <c r="AA443" s="76">
        <f>数据源表!Q391</f>
        <v>1319.76</v>
      </c>
      <c r="AB443" s="76">
        <f>数据源表!R391</f>
        <v>26395.200000000001</v>
      </c>
      <c r="AC443" s="118">
        <f>数据源表!U391</f>
        <v>4000</v>
      </c>
      <c r="AD443" s="118">
        <f>数据源表!T391</f>
        <v>200</v>
      </c>
      <c r="AE443" s="66" t="str">
        <f t="shared" si="77"/>
        <v xml:space="preserve">     指导价</v>
      </c>
      <c r="AF443" s="73" t="str">
        <f>数据源表!V391</f>
        <v>XOUT18040472</v>
      </c>
      <c r="AG443" s="119">
        <f>数据源表!W391</f>
        <v>43218</v>
      </c>
      <c r="AH443" s="73" t="str">
        <f>数据源表!X391</f>
        <v>纳诺-兰考</v>
      </c>
      <c r="AI443" s="122"/>
      <c r="AJ443" s="124">
        <f>数据源表!Y391</f>
        <v>0.17</v>
      </c>
      <c r="AK443" s="53" t="e">
        <f>VLOOKUP(V443,#REF!,12,0)</f>
        <v>#REF!</v>
      </c>
    </row>
    <row r="444" spans="1:37" s="53" customFormat="1" ht="12" customHeight="1">
      <c r="A444" s="76" t="str">
        <f>数据源表!A392</f>
        <v>唐雪涛</v>
      </c>
      <c r="B444" s="75">
        <f>数据源表!B392</f>
        <v>43242</v>
      </c>
      <c r="C444" s="76" t="str">
        <f>数据源表!C392</f>
        <v>a1359</v>
      </c>
      <c r="D444" s="76" t="str">
        <f>数据源表!D392</f>
        <v>湖北道普润滑科技有限公司</v>
      </c>
      <c r="E444" s="77">
        <f>数据源表!E392</f>
        <v>85995</v>
      </c>
      <c r="F444" s="76" t="str">
        <f>数据源表!F392</f>
        <v>55874540</v>
      </c>
      <c r="G444" s="78">
        <f>数据源表!G392</f>
        <v>43307</v>
      </c>
      <c r="H444" s="76">
        <f>数据源表!H392</f>
        <v>60</v>
      </c>
      <c r="I444" s="78">
        <v>43279</v>
      </c>
      <c r="J444" s="94">
        <f>数据源表!J392</f>
        <v>85995</v>
      </c>
      <c r="K444" s="94">
        <f t="shared" si="76"/>
        <v>73499.81</v>
      </c>
      <c r="L444" s="95">
        <f t="shared" si="78"/>
        <v>37</v>
      </c>
      <c r="M444" s="96"/>
      <c r="N444" s="96" t="e">
        <f>VLOOKUP(C444,#REF!,5,0)</f>
        <v>#REF!</v>
      </c>
      <c r="O444" s="76">
        <f>IF(L444&lt;=60,0.05,IF(L444&lt;=120,0.04,IF(L444&lt;=150,0.02,IF(L444&lt;=180,0.01,0))))</f>
        <v>0.05</v>
      </c>
      <c r="P444" s="76">
        <f>ROUND((K444-M444)*O444,2)</f>
        <v>3674.99</v>
      </c>
      <c r="Q444" s="76" t="e">
        <f>ROUND(VLOOKUP(V444,#REF!,7,0),2)</f>
        <v>#REF!</v>
      </c>
      <c r="R444" s="76" t="e">
        <f>ROUND(IF(AE444="指导价+Y4*30",AC444*Q444+Y444*30,AC444*Q444),2)</f>
        <v>#REF!</v>
      </c>
      <c r="S444" s="94" t="e">
        <f>ROUND(IF(F444="未税",J444-M444-R444,J444/(1+AJ444)-M444-R444),2)</f>
        <v>#REF!</v>
      </c>
      <c r="T444" s="94"/>
      <c r="U444" s="94"/>
      <c r="V444" s="106" t="str">
        <f>数据源表!S392</f>
        <v>CSR47</v>
      </c>
      <c r="W444" s="76" t="str">
        <f>数据源表!M392</f>
        <v>*专项化学用品*切削液</v>
      </c>
      <c r="X444" s="76" t="str">
        <f>数据源表!N392</f>
        <v>CF-2600A</v>
      </c>
      <c r="Y444" s="76">
        <f>数据源表!O392</f>
        <v>35</v>
      </c>
      <c r="Z444" s="76" t="str">
        <f>数据源表!P392</f>
        <v>桶</v>
      </c>
      <c r="AA444" s="76">
        <f>数据源表!Q392</f>
        <v>2457</v>
      </c>
      <c r="AB444" s="76">
        <f>数据源表!R392</f>
        <v>85995</v>
      </c>
      <c r="AC444" s="118">
        <f>数据源表!U392</f>
        <v>6300</v>
      </c>
      <c r="AD444" s="118">
        <f>数据源表!T392</f>
        <v>180</v>
      </c>
      <c r="AE444" s="66" t="str">
        <f t="shared" si="77"/>
        <v xml:space="preserve">     指导价</v>
      </c>
      <c r="AF444" s="73" t="str">
        <f>数据源表!V392</f>
        <v>XOUT18030283</v>
      </c>
      <c r="AG444" s="119">
        <f>数据源表!W392</f>
        <v>43179</v>
      </c>
      <c r="AH444" s="73" t="str">
        <f>数据源表!X392</f>
        <v>纳诺-郑州加工区</v>
      </c>
      <c r="AI444" s="122"/>
      <c r="AJ444" s="124">
        <f>数据源表!Y392</f>
        <v>0.17000308372308201</v>
      </c>
      <c r="AK444" s="53" t="e">
        <f>VLOOKUP(V444,#REF!,12,0)</f>
        <v>#REF!</v>
      </c>
    </row>
    <row r="445" spans="1:37" s="53" customFormat="1" ht="10.95" customHeight="1">
      <c r="A445" s="76" t="str">
        <f>数据源表!A393</f>
        <v>唐雪涛</v>
      </c>
      <c r="B445" s="75">
        <f>数据源表!B393</f>
        <v>43242</v>
      </c>
      <c r="C445" s="76" t="str">
        <f>数据源表!C393</f>
        <v>a1359</v>
      </c>
      <c r="D445" s="76" t="str">
        <f>数据源表!D393</f>
        <v>湖北道普润滑科技有限公司</v>
      </c>
      <c r="E445" s="77">
        <f>数据源表!E393</f>
        <v>6404</v>
      </c>
      <c r="F445" s="76" t="str">
        <f>数据源表!F393</f>
        <v>55874540</v>
      </c>
      <c r="G445" s="78">
        <f>数据源表!G393</f>
        <v>43307</v>
      </c>
      <c r="H445" s="76">
        <f>数据源表!H393</f>
        <v>60</v>
      </c>
      <c r="I445" s="78">
        <v>43279</v>
      </c>
      <c r="J445" s="94">
        <f>数据源表!J393</f>
        <v>6404</v>
      </c>
      <c r="K445" s="94">
        <f t="shared" si="76"/>
        <v>5473.49</v>
      </c>
      <c r="L445" s="95">
        <f t="shared" si="78"/>
        <v>37</v>
      </c>
      <c r="M445" s="96"/>
      <c r="N445" s="96" t="e">
        <f>VLOOKUP(C445,#REF!,5,0)</f>
        <v>#REF!</v>
      </c>
      <c r="O445" s="76">
        <f>IF(L445&lt;=60,0.05,IF(L445&lt;=120,0.04,IF(L445&lt;=150,0.02,IF(L445&lt;=180,0.01,0))))</f>
        <v>0.05</v>
      </c>
      <c r="P445" s="76">
        <f>ROUND((K445-M445)*O445,2)</f>
        <v>273.67</v>
      </c>
      <c r="Q445" s="76" t="e">
        <f>ROUND(VLOOKUP(V445,#REF!,7,0),2)</f>
        <v>#REF!</v>
      </c>
      <c r="R445" s="76" t="e">
        <f>ROUND(IF(AE445="指导价+Y4*30",AC445*Q445+Y445*30,AC445*Q445),2)</f>
        <v>#REF!</v>
      </c>
      <c r="S445" s="94" t="e">
        <f>ROUND(IF(F445="未税",J445-M445-R445,J445/(1+AJ445)-M445-R445),2)</f>
        <v>#REF!</v>
      </c>
      <c r="T445" s="94"/>
      <c r="U445" s="94"/>
      <c r="V445" s="106" t="str">
        <f>数据源表!S393</f>
        <v>CSQ23</v>
      </c>
      <c r="W445" s="76" t="str">
        <f>数据源表!M393</f>
        <v>*专项化学用品*切削液</v>
      </c>
      <c r="X445" s="76" t="str">
        <f>数据源表!N393</f>
        <v>CF-9928</v>
      </c>
      <c r="Y445" s="76">
        <f>数据源表!O393</f>
        <v>2</v>
      </c>
      <c r="Z445" s="76" t="str">
        <f>数据源表!P393</f>
        <v>桶</v>
      </c>
      <c r="AA445" s="76">
        <f>数据源表!Q393</f>
        <v>3202</v>
      </c>
      <c r="AB445" s="76">
        <f>数据源表!R393</f>
        <v>6404</v>
      </c>
      <c r="AC445" s="118">
        <f>数据源表!U393</f>
        <v>426</v>
      </c>
      <c r="AD445" s="118">
        <f>数据源表!T393</f>
        <v>213</v>
      </c>
      <c r="AE445" s="66" t="str">
        <f t="shared" si="77"/>
        <v xml:space="preserve">     指导价</v>
      </c>
      <c r="AF445" s="73" t="str">
        <f>数据源表!V393</f>
        <v>XOUT18030283</v>
      </c>
      <c r="AG445" s="119">
        <f>数据源表!W393</f>
        <v>43179</v>
      </c>
      <c r="AH445" s="73" t="str">
        <f>数据源表!X393</f>
        <v>纳诺-郑州加工区</v>
      </c>
      <c r="AI445" s="122"/>
      <c r="AJ445" s="124">
        <f>数据源表!Y393</f>
        <v>0.17000308372308201</v>
      </c>
      <c r="AK445" s="53" t="e">
        <f>VLOOKUP(V445,#REF!,12,0)</f>
        <v>#REF!</v>
      </c>
    </row>
    <row r="446" spans="1:37" s="53" customFormat="1" ht="12" customHeight="1">
      <c r="A446" s="76" t="str">
        <f>数据源表!A394</f>
        <v>唐雪涛</v>
      </c>
      <c r="B446" s="75">
        <f>数据源表!B394</f>
        <v>43242</v>
      </c>
      <c r="C446" s="76" t="str">
        <f>数据源表!C394</f>
        <v>a1359</v>
      </c>
      <c r="D446" s="76" t="str">
        <f>数据源表!D394</f>
        <v>湖北道普润滑科技有限公司</v>
      </c>
      <c r="E446" s="77">
        <f>数据源表!E394</f>
        <v>10558.08</v>
      </c>
      <c r="F446" s="76" t="str">
        <f>数据源表!F394</f>
        <v>55874538</v>
      </c>
      <c r="G446" s="78">
        <f>数据源表!G394</f>
        <v>43307</v>
      </c>
      <c r="H446" s="76">
        <f>数据源表!H394</f>
        <v>60</v>
      </c>
      <c r="I446" s="78">
        <v>43278</v>
      </c>
      <c r="J446" s="94">
        <f>数据源表!J394</f>
        <v>10558.08</v>
      </c>
      <c r="K446" s="94">
        <f t="shared" si="76"/>
        <v>9024</v>
      </c>
      <c r="L446" s="95">
        <f t="shared" si="78"/>
        <v>36</v>
      </c>
      <c r="M446" s="96"/>
      <c r="N446" s="96" t="e">
        <f>VLOOKUP(C446,#REF!,5,0)</f>
        <v>#REF!</v>
      </c>
      <c r="O446" s="76">
        <v>10.5</v>
      </c>
      <c r="P446" s="76">
        <f>ROUND(O446*Y446,2)</f>
        <v>84</v>
      </c>
      <c r="Q446" s="76" t="e">
        <f>ROUND(VLOOKUP(V446,#REF!,7,0),2)</f>
        <v>#REF!</v>
      </c>
      <c r="R446" s="76"/>
      <c r="S446" s="94"/>
      <c r="T446" s="94"/>
      <c r="U446" s="94"/>
      <c r="V446" s="106" t="str">
        <f>数据源表!S394</f>
        <v>CSQ24</v>
      </c>
      <c r="W446" s="76" t="str">
        <f>数据源表!M394</f>
        <v>*专项化学用品*切削液</v>
      </c>
      <c r="X446" s="76" t="str">
        <f>数据源表!N394</f>
        <v>CF-WS-010</v>
      </c>
      <c r="Y446" s="76">
        <f>数据源表!O394</f>
        <v>8</v>
      </c>
      <c r="Z446" s="76" t="str">
        <f>数据源表!P394</f>
        <v>桶</v>
      </c>
      <c r="AA446" s="76">
        <f>数据源表!Q394</f>
        <v>1319.76</v>
      </c>
      <c r="AB446" s="76">
        <f>数据源表!R394</f>
        <v>10558.08</v>
      </c>
      <c r="AC446" s="118">
        <f>数据源表!U394</f>
        <v>1600</v>
      </c>
      <c r="AD446" s="118">
        <f>数据源表!T394</f>
        <v>200</v>
      </c>
      <c r="AE446" s="66" t="str">
        <f t="shared" si="77"/>
        <v xml:space="preserve">     指导价</v>
      </c>
      <c r="AF446" s="73" t="str">
        <f>数据源表!V394</f>
        <v>XOUT18040115</v>
      </c>
      <c r="AG446" s="119">
        <f>数据源表!W394</f>
        <v>43199</v>
      </c>
      <c r="AH446" s="73" t="str">
        <f>数据源表!X394</f>
        <v>纳诺-郑州加工区</v>
      </c>
      <c r="AI446" s="122"/>
      <c r="AJ446" s="124">
        <f>数据源表!Y394</f>
        <v>0.17</v>
      </c>
      <c r="AK446" s="53" t="e">
        <f>VLOOKUP(V446,#REF!,12,0)</f>
        <v>#REF!</v>
      </c>
    </row>
    <row r="447" spans="1:37" s="53" customFormat="1" ht="12" customHeight="1">
      <c r="A447" s="76" t="str">
        <f>数据源表!A395</f>
        <v>唐雪涛</v>
      </c>
      <c r="B447" s="75">
        <f>数据源表!B395</f>
        <v>43242</v>
      </c>
      <c r="C447" s="76" t="str">
        <f>数据源表!C395</f>
        <v>a1359</v>
      </c>
      <c r="D447" s="76" t="str">
        <f>数据源表!D395</f>
        <v>湖北道普润滑科技有限公司</v>
      </c>
      <c r="E447" s="77">
        <f>数据源表!E395</f>
        <v>49140</v>
      </c>
      <c r="F447" s="76" t="str">
        <f>数据源表!F395</f>
        <v>55874535</v>
      </c>
      <c r="G447" s="78">
        <f>数据源表!G395</f>
        <v>43307</v>
      </c>
      <c r="H447" s="76">
        <f>数据源表!H395</f>
        <v>60</v>
      </c>
      <c r="I447" s="78">
        <v>43278</v>
      </c>
      <c r="J447" s="94">
        <f>数据源表!J395</f>
        <v>49140</v>
      </c>
      <c r="K447" s="94">
        <f t="shared" si="76"/>
        <v>42000</v>
      </c>
      <c r="L447" s="95">
        <f t="shared" si="78"/>
        <v>36</v>
      </c>
      <c r="M447" s="96"/>
      <c r="N447" s="96" t="e">
        <f>VLOOKUP(C447,#REF!,5,0)</f>
        <v>#REF!</v>
      </c>
      <c r="O447" s="76">
        <v>10.5</v>
      </c>
      <c r="P447" s="76">
        <f>ROUND(O447*Y447,2)</f>
        <v>210</v>
      </c>
      <c r="Q447" s="76" t="e">
        <f>ROUND(VLOOKUP(V447,#REF!,7,0),2)</f>
        <v>#REF!</v>
      </c>
      <c r="R447" s="76"/>
      <c r="S447" s="94"/>
      <c r="T447" s="94"/>
      <c r="U447" s="94"/>
      <c r="V447" s="106" t="str">
        <f>数据源表!S395</f>
        <v>CSR34</v>
      </c>
      <c r="W447" s="76" t="str">
        <f>数据源表!M395</f>
        <v>*专项化学用品*切削液</v>
      </c>
      <c r="X447" s="76" t="str">
        <f>数据源表!N395</f>
        <v>CF-2600A</v>
      </c>
      <c r="Y447" s="76">
        <f>数据源表!O395</f>
        <v>20</v>
      </c>
      <c r="Z447" s="76" t="str">
        <f>数据源表!P395</f>
        <v>桶</v>
      </c>
      <c r="AA447" s="76">
        <f>数据源表!Q395</f>
        <v>2457</v>
      </c>
      <c r="AB447" s="76">
        <f>数据源表!R395</f>
        <v>49140</v>
      </c>
      <c r="AC447" s="118">
        <f>数据源表!U395</f>
        <v>3600</v>
      </c>
      <c r="AD447" s="118">
        <f>数据源表!T395</f>
        <v>180</v>
      </c>
      <c r="AE447" s="66" t="str">
        <f t="shared" si="77"/>
        <v xml:space="preserve">     指导价</v>
      </c>
      <c r="AF447" s="73" t="str">
        <f>数据源表!V395</f>
        <v>XOUT18040159</v>
      </c>
      <c r="AG447" s="119">
        <f>数据源表!W395</f>
        <v>43202</v>
      </c>
      <c r="AH447" s="73" t="str">
        <f>数据源表!X395</f>
        <v>纳诺-郑州加工区</v>
      </c>
      <c r="AI447" s="122"/>
      <c r="AJ447" s="124">
        <f>数据源表!Y395</f>
        <v>0.17</v>
      </c>
      <c r="AK447" s="53" t="e">
        <f>VLOOKUP(V447,#REF!,12,0)</f>
        <v>#REF!</v>
      </c>
    </row>
    <row r="448" spans="1:37" s="53" customFormat="1" ht="12" customHeight="1">
      <c r="A448" s="76" t="str">
        <f>数据源表!A396</f>
        <v>唐雪涛</v>
      </c>
      <c r="B448" s="75">
        <f>数据源表!B396</f>
        <v>43242</v>
      </c>
      <c r="C448" s="76" t="str">
        <f>数据源表!C396</f>
        <v>a1359</v>
      </c>
      <c r="D448" s="76" t="str">
        <f>数据源表!D396</f>
        <v>湖北道普润滑科技有限公司</v>
      </c>
      <c r="E448" s="77">
        <f>数据源表!E396</f>
        <v>78624</v>
      </c>
      <c r="F448" s="76" t="str">
        <f>数据源表!F396</f>
        <v>55874532</v>
      </c>
      <c r="G448" s="78">
        <f>数据源表!G396</f>
        <v>43307</v>
      </c>
      <c r="H448" s="76">
        <f>数据源表!H396</f>
        <v>60</v>
      </c>
      <c r="I448" s="78">
        <v>43278</v>
      </c>
      <c r="J448" s="94">
        <f>数据源表!J396</f>
        <v>78624</v>
      </c>
      <c r="K448" s="94">
        <f t="shared" si="76"/>
        <v>67200</v>
      </c>
      <c r="L448" s="95">
        <f t="shared" si="78"/>
        <v>36</v>
      </c>
      <c r="M448" s="96"/>
      <c r="N448" s="96" t="e">
        <f>VLOOKUP(C448,#REF!,5,0)</f>
        <v>#REF!</v>
      </c>
      <c r="O448" s="76">
        <f t="shared" ref="O448:O455" si="79">IF(L448&lt;=60,0.05,IF(L448&lt;=120,0.04,IF(L448&lt;=150,0.02,IF(L448&lt;=180,0.01,0))))</f>
        <v>0.05</v>
      </c>
      <c r="P448" s="76">
        <f t="shared" ref="P448:P455" si="80">ROUND((K448-M448)*O448,2)</f>
        <v>3360</v>
      </c>
      <c r="Q448" s="76" t="e">
        <f>ROUND(VLOOKUP(V448,#REF!,7,0),2)</f>
        <v>#REF!</v>
      </c>
      <c r="R448" s="76" t="e">
        <f>ROUND(IF(AE448="指导价+Y4*30",AC448*Q448+Y448*30,AC448*Q448),2)</f>
        <v>#REF!</v>
      </c>
      <c r="S448" s="94" t="e">
        <f>ROUND(IF(F448="未税",J448-M448-R448,J448/(1+AJ448)-M448-R448),2)</f>
        <v>#REF!</v>
      </c>
      <c r="T448" s="94"/>
      <c r="U448" s="94"/>
      <c r="V448" s="106" t="str">
        <f>数据源表!S396</f>
        <v>CSR34</v>
      </c>
      <c r="W448" s="76" t="str">
        <f>数据源表!M396</f>
        <v>*专项化学用品*切削液</v>
      </c>
      <c r="X448" s="76" t="str">
        <f>数据源表!N396</f>
        <v>CF-2600A</v>
      </c>
      <c r="Y448" s="76">
        <f>数据源表!O396</f>
        <v>32</v>
      </c>
      <c r="Z448" s="76" t="str">
        <f>数据源表!P396</f>
        <v>桶</v>
      </c>
      <c r="AA448" s="76">
        <f>数据源表!Q396</f>
        <v>2457</v>
      </c>
      <c r="AB448" s="76">
        <f>数据源表!R396</f>
        <v>78624</v>
      </c>
      <c r="AC448" s="118">
        <f>数据源表!U396</f>
        <v>5760</v>
      </c>
      <c r="AD448" s="118">
        <f>数据源表!T396</f>
        <v>180</v>
      </c>
      <c r="AE448" s="66" t="str">
        <f t="shared" si="77"/>
        <v xml:space="preserve">     指导价</v>
      </c>
      <c r="AF448" s="73" t="str">
        <f>数据源表!V396</f>
        <v>XOUT18040278</v>
      </c>
      <c r="AG448" s="119">
        <f>数据源表!W396</f>
        <v>43207</v>
      </c>
      <c r="AH448" s="73" t="str">
        <f>数据源表!X396</f>
        <v>纳诺-郑州加工区</v>
      </c>
      <c r="AI448" s="122"/>
      <c r="AJ448" s="124">
        <f>数据源表!Y396</f>
        <v>0.16999996031793299</v>
      </c>
      <c r="AK448" s="53" t="e">
        <f>VLOOKUP(V448,#REF!,12,0)</f>
        <v>#REF!</v>
      </c>
    </row>
    <row r="449" spans="1:37" s="53" customFormat="1" ht="12" customHeight="1">
      <c r="A449" s="76" t="str">
        <f>数据源表!A397</f>
        <v>唐雪涛</v>
      </c>
      <c r="B449" s="75">
        <f>数据源表!B397</f>
        <v>43242</v>
      </c>
      <c r="C449" s="76" t="str">
        <f>数据源表!C397</f>
        <v>a1359</v>
      </c>
      <c r="D449" s="76" t="str">
        <f>数据源表!D397</f>
        <v>湖北道普润滑科技有限公司</v>
      </c>
      <c r="E449" s="77">
        <f>数据源表!E397</f>
        <v>14517.36</v>
      </c>
      <c r="F449" s="76" t="str">
        <f>数据源表!F397</f>
        <v>55874545</v>
      </c>
      <c r="G449" s="78">
        <f>数据源表!G397</f>
        <v>43307</v>
      </c>
      <c r="H449" s="76">
        <f>数据源表!H397</f>
        <v>60</v>
      </c>
      <c r="I449" s="78">
        <v>43279</v>
      </c>
      <c r="J449" s="94">
        <f>数据源表!J397</f>
        <v>14517.36</v>
      </c>
      <c r="K449" s="94">
        <f t="shared" si="76"/>
        <v>14517.36</v>
      </c>
      <c r="L449" s="95">
        <f t="shared" si="78"/>
        <v>37</v>
      </c>
      <c r="M449" s="96"/>
      <c r="N449" s="96" t="e">
        <f>VLOOKUP(C449,#REF!,5,0)</f>
        <v>#REF!</v>
      </c>
      <c r="O449" s="76">
        <f t="shared" si="79"/>
        <v>0.05</v>
      </c>
      <c r="P449" s="76">
        <f t="shared" si="80"/>
        <v>725.87</v>
      </c>
      <c r="Q449" s="76" t="e">
        <f>ROUND(VLOOKUP(V449,#REF!,7,0),2)</f>
        <v>#REF!</v>
      </c>
      <c r="R449" s="76" t="e">
        <f>ROUND(IF(AE449="指导价+Y4*30",AC449*Q449+Y449*30,AC449*Q449),2)</f>
        <v>#REF!</v>
      </c>
      <c r="S449" s="94" t="e">
        <f t="shared" ref="S449:S451" si="81">ROUND(IF(F449="未税",J449-M449-R449,J449/1.17-M449-R449),2)</f>
        <v>#REF!</v>
      </c>
      <c r="T449" s="94"/>
      <c r="U449" s="94"/>
      <c r="V449" s="106" t="str">
        <f>数据源表!S397</f>
        <v>CSQ24</v>
      </c>
      <c r="W449" s="76" t="str">
        <f>数据源表!M397</f>
        <v>*专项化学用品*切削液</v>
      </c>
      <c r="X449" s="76" t="str">
        <f>数据源表!N397</f>
        <v>CF-WS-010</v>
      </c>
      <c r="Y449" s="76">
        <f>数据源表!O397</f>
        <v>11</v>
      </c>
      <c r="Z449" s="76" t="str">
        <f>数据源表!P397</f>
        <v>桶</v>
      </c>
      <c r="AA449" s="76">
        <f>数据源表!Q397</f>
        <v>1319.76</v>
      </c>
      <c r="AB449" s="76">
        <f>数据源表!R397</f>
        <v>14517.36</v>
      </c>
      <c r="AC449" s="118">
        <f>数据源表!U397</f>
        <v>2200</v>
      </c>
      <c r="AD449" s="118">
        <f>数据源表!T397</f>
        <v>200</v>
      </c>
      <c r="AE449" s="66" t="str">
        <f t="shared" si="77"/>
        <v xml:space="preserve">     指导价</v>
      </c>
      <c r="AF449" s="73" t="str">
        <f>数据源表!V397</f>
        <v>XOUT18040473</v>
      </c>
      <c r="AG449" s="119">
        <f>数据源表!W397</f>
        <v>43218</v>
      </c>
      <c r="AH449" s="73" t="str">
        <f>数据源表!X397</f>
        <v>纳诺-郑州加工区</v>
      </c>
      <c r="AI449" s="122"/>
      <c r="AJ449" s="124"/>
      <c r="AK449" s="53" t="e">
        <f>VLOOKUP(V449,#REF!,12,0)</f>
        <v>#REF!</v>
      </c>
    </row>
    <row r="450" spans="1:37" s="53" customFormat="1" ht="12" customHeight="1">
      <c r="A450" s="76" t="str">
        <f>数据源表!A398</f>
        <v>唐雪涛</v>
      </c>
      <c r="B450" s="75">
        <f>数据源表!B398</f>
        <v>43242</v>
      </c>
      <c r="C450" s="76" t="str">
        <f>数据源表!C398</f>
        <v>a1359</v>
      </c>
      <c r="D450" s="76" t="str">
        <f>数据源表!D398</f>
        <v>湖北道普润滑科技有限公司</v>
      </c>
      <c r="E450" s="77">
        <f>数据源表!E398</f>
        <v>46683</v>
      </c>
      <c r="F450" s="76" t="str">
        <f>数据源表!F398</f>
        <v>55874545</v>
      </c>
      <c r="G450" s="78">
        <f>数据源表!G398</f>
        <v>43307</v>
      </c>
      <c r="H450" s="76">
        <f>数据源表!H398</f>
        <v>60</v>
      </c>
      <c r="I450" s="78">
        <v>43279</v>
      </c>
      <c r="J450" s="94">
        <f>数据源表!J398</f>
        <v>46683</v>
      </c>
      <c r="K450" s="94">
        <f t="shared" si="76"/>
        <v>46683</v>
      </c>
      <c r="L450" s="95">
        <f t="shared" si="78"/>
        <v>37</v>
      </c>
      <c r="M450" s="96"/>
      <c r="N450" s="96" t="e">
        <f>VLOOKUP(C450,#REF!,5,0)</f>
        <v>#REF!</v>
      </c>
      <c r="O450" s="76">
        <f t="shared" si="79"/>
        <v>0.05</v>
      </c>
      <c r="P450" s="76">
        <f t="shared" si="80"/>
        <v>2334.15</v>
      </c>
      <c r="Q450" s="76" t="e">
        <f>ROUND(VLOOKUP(V450,#REF!,7,0),2)</f>
        <v>#REF!</v>
      </c>
      <c r="R450" s="76" t="e">
        <f>ROUND(IF(AE450="指导价+Y4*30",AC450*Q450+Y450*30,AC450*Q450),2)</f>
        <v>#REF!</v>
      </c>
      <c r="S450" s="94" t="e">
        <f t="shared" si="81"/>
        <v>#REF!</v>
      </c>
      <c r="T450" s="94"/>
      <c r="U450" s="94"/>
      <c r="V450" s="106" t="str">
        <f>数据源表!S398</f>
        <v>CSR34</v>
      </c>
      <c r="W450" s="76" t="str">
        <f>数据源表!M398</f>
        <v>*专项化学用品*切削液</v>
      </c>
      <c r="X450" s="76" t="str">
        <f>数据源表!N398</f>
        <v>CF-2600A</v>
      </c>
      <c r="Y450" s="76">
        <f>数据源表!O398</f>
        <v>19</v>
      </c>
      <c r="Z450" s="76" t="str">
        <f>数据源表!P398</f>
        <v>桶</v>
      </c>
      <c r="AA450" s="76">
        <f>数据源表!Q398</f>
        <v>2457</v>
      </c>
      <c r="AB450" s="76">
        <f>数据源表!R398</f>
        <v>46683</v>
      </c>
      <c r="AC450" s="118">
        <f>数据源表!U398</f>
        <v>3420</v>
      </c>
      <c r="AD450" s="118">
        <f>数据源表!T398</f>
        <v>180</v>
      </c>
      <c r="AE450" s="66" t="str">
        <f t="shared" si="77"/>
        <v xml:space="preserve">     指导价</v>
      </c>
      <c r="AF450" s="73" t="str">
        <f>数据源表!V398</f>
        <v>XOUT18040473</v>
      </c>
      <c r="AG450" s="119">
        <f>数据源表!W398</f>
        <v>43218</v>
      </c>
      <c r="AH450" s="73" t="str">
        <f>数据源表!X398</f>
        <v>纳诺-郑州加工区</v>
      </c>
      <c r="AI450" s="122"/>
      <c r="AJ450" s="124"/>
      <c r="AK450" s="53" t="e">
        <f>VLOOKUP(V450,#REF!,12,0)</f>
        <v>#REF!</v>
      </c>
    </row>
    <row r="451" spans="1:37" s="53" customFormat="1" ht="12" customHeight="1">
      <c r="A451" s="76" t="str">
        <f>数据源表!A399</f>
        <v>唐雪涛</v>
      </c>
      <c r="B451" s="75">
        <f>数据源表!B399</f>
        <v>43242</v>
      </c>
      <c r="C451" s="76" t="str">
        <f>数据源表!C399</f>
        <v>a1359</v>
      </c>
      <c r="D451" s="76" t="str">
        <f>数据源表!D399</f>
        <v>湖北道普润滑科技有限公司</v>
      </c>
      <c r="E451" s="77">
        <f>数据源表!E399</f>
        <v>7371</v>
      </c>
      <c r="F451" s="76" t="str">
        <f>数据源表!F399</f>
        <v>55874545</v>
      </c>
      <c r="G451" s="78">
        <f>数据源表!G399</f>
        <v>43307</v>
      </c>
      <c r="H451" s="76">
        <f>数据源表!H399</f>
        <v>60</v>
      </c>
      <c r="I451" s="78">
        <v>43279</v>
      </c>
      <c r="J451" s="94">
        <f>数据源表!J399</f>
        <v>7371</v>
      </c>
      <c r="K451" s="94">
        <f t="shared" si="76"/>
        <v>7371</v>
      </c>
      <c r="L451" s="95">
        <f t="shared" si="78"/>
        <v>37</v>
      </c>
      <c r="M451" s="96"/>
      <c r="N451" s="96" t="e">
        <f>VLOOKUP(C451,#REF!,5,0)</f>
        <v>#REF!</v>
      </c>
      <c r="O451" s="76">
        <f t="shared" si="79"/>
        <v>0.05</v>
      </c>
      <c r="P451" s="76">
        <f t="shared" si="80"/>
        <v>368.55</v>
      </c>
      <c r="Q451" s="76" t="e">
        <f>ROUND(VLOOKUP(V451,#REF!,7,0),2)</f>
        <v>#REF!</v>
      </c>
      <c r="R451" s="76" t="e">
        <f>ROUND(IF(AE451="指导价+Y4*30",AC451*Q451+Y451*30,AC451*Q451),2)</f>
        <v>#REF!</v>
      </c>
      <c r="S451" s="94" t="e">
        <f t="shared" si="81"/>
        <v>#REF!</v>
      </c>
      <c r="T451" s="94"/>
      <c r="U451" s="94"/>
      <c r="V451" s="106" t="str">
        <f>数据源表!S399</f>
        <v>CSR34</v>
      </c>
      <c r="W451" s="76" t="str">
        <f>数据源表!M399</f>
        <v>*专项化学用品*切削液</v>
      </c>
      <c r="X451" s="76" t="str">
        <f>数据源表!N399</f>
        <v>CF-2600A</v>
      </c>
      <c r="Y451" s="76">
        <f>数据源表!O399</f>
        <v>3</v>
      </c>
      <c r="Z451" s="76" t="str">
        <f>数据源表!P399</f>
        <v>桶</v>
      </c>
      <c r="AA451" s="76">
        <f>数据源表!Q399</f>
        <v>2457</v>
      </c>
      <c r="AB451" s="76">
        <f>数据源表!R399</f>
        <v>7371</v>
      </c>
      <c r="AC451" s="118">
        <f>数据源表!U399</f>
        <v>540</v>
      </c>
      <c r="AD451" s="118">
        <f>数据源表!T399</f>
        <v>180</v>
      </c>
      <c r="AE451" s="66" t="str">
        <f t="shared" si="77"/>
        <v xml:space="preserve">     指导价</v>
      </c>
      <c r="AF451" s="73" t="str">
        <f>数据源表!V399</f>
        <v>XOUT18040473</v>
      </c>
      <c r="AG451" s="119">
        <f>数据源表!W399</f>
        <v>43218</v>
      </c>
      <c r="AH451" s="73" t="str">
        <f>数据源表!X399</f>
        <v>纳诺-郑州加工区</v>
      </c>
      <c r="AI451" s="122"/>
      <c r="AJ451" s="124"/>
      <c r="AK451" s="53" t="e">
        <f>VLOOKUP(V451,#REF!,12,0)</f>
        <v>#REF!</v>
      </c>
    </row>
    <row r="452" spans="1:37" s="53" customFormat="1" ht="12" customHeight="1">
      <c r="A452" s="76" t="str">
        <f>数据源表!A400</f>
        <v>唐雪涛</v>
      </c>
      <c r="B452" s="75">
        <f>数据源表!B400</f>
        <v>43242</v>
      </c>
      <c r="C452" s="76" t="str">
        <f>数据源表!C400</f>
        <v>a1359</v>
      </c>
      <c r="D452" s="76" t="str">
        <f>数据源表!D400</f>
        <v>湖北道普润滑科技有限公司</v>
      </c>
      <c r="E452" s="77">
        <f>数据源表!E400</f>
        <v>98280</v>
      </c>
      <c r="F452" s="76" t="str">
        <f>数据源表!F400</f>
        <v>55874528</v>
      </c>
      <c r="G452" s="78">
        <f>数据源表!G400</f>
        <v>43307</v>
      </c>
      <c r="H452" s="76">
        <f>数据源表!H400</f>
        <v>60</v>
      </c>
      <c r="I452" s="78">
        <v>43281</v>
      </c>
      <c r="J452" s="94">
        <f>数据源表!J400</f>
        <v>98280</v>
      </c>
      <c r="K452" s="94">
        <f t="shared" si="76"/>
        <v>84000</v>
      </c>
      <c r="L452" s="95">
        <f t="shared" si="78"/>
        <v>39</v>
      </c>
      <c r="M452" s="96"/>
      <c r="N452" s="96" t="e">
        <f>VLOOKUP(C452,#REF!,5,0)</f>
        <v>#REF!</v>
      </c>
      <c r="O452" s="76">
        <f t="shared" si="79"/>
        <v>0.05</v>
      </c>
      <c r="P452" s="76">
        <f t="shared" si="80"/>
        <v>4200</v>
      </c>
      <c r="Q452" s="76" t="e">
        <f>ROUND(VLOOKUP(V452,#REF!,7,0),2)</f>
        <v>#REF!</v>
      </c>
      <c r="R452" s="76"/>
      <c r="S452" s="94"/>
      <c r="T452" s="94"/>
      <c r="U452" s="94"/>
      <c r="V452" s="106" t="str">
        <f>数据源表!S400</f>
        <v>CSR34</v>
      </c>
      <c r="W452" s="76" t="str">
        <f>数据源表!M400</f>
        <v>*专项化学用品*切削液</v>
      </c>
      <c r="X452" s="76" t="str">
        <f>数据源表!N400</f>
        <v>CF-2600A</v>
      </c>
      <c r="Y452" s="76">
        <f>数据源表!O400</f>
        <v>40</v>
      </c>
      <c r="Z452" s="76" t="str">
        <f>数据源表!P400</f>
        <v>桶</v>
      </c>
      <c r="AA452" s="76">
        <f>数据源表!Q400</f>
        <v>2457</v>
      </c>
      <c r="AB452" s="76">
        <f>数据源表!R400</f>
        <v>98280</v>
      </c>
      <c r="AC452" s="118">
        <f>数据源表!U400</f>
        <v>7200</v>
      </c>
      <c r="AD452" s="118">
        <f>数据源表!T400</f>
        <v>180</v>
      </c>
      <c r="AE452" s="66" t="str">
        <f t="shared" si="77"/>
        <v xml:space="preserve">     指导价</v>
      </c>
      <c r="AF452" s="73" t="str">
        <f>数据源表!V400</f>
        <v>XOUT18040301</v>
      </c>
      <c r="AG452" s="119">
        <f>数据源表!W400</f>
        <v>43209</v>
      </c>
      <c r="AH452" s="73" t="str">
        <f>数据源表!X400</f>
        <v>纳诺-郑州裕展（港区）</v>
      </c>
      <c r="AI452" s="122"/>
      <c r="AJ452" s="124">
        <f>数据源表!Y400</f>
        <v>0.17</v>
      </c>
      <c r="AK452" s="53" t="e">
        <f>VLOOKUP(V452,#REF!,12,0)</f>
        <v>#REF!</v>
      </c>
    </row>
    <row r="453" spans="1:37" s="53" customFormat="1" ht="12" customHeight="1">
      <c r="A453" s="76" t="str">
        <f>数据源表!A401</f>
        <v>唐雪涛</v>
      </c>
      <c r="B453" s="75">
        <f>数据源表!B401</f>
        <v>43242</v>
      </c>
      <c r="C453" s="76" t="str">
        <f>数据源表!C401</f>
        <v>a1359</v>
      </c>
      <c r="D453" s="76" t="str">
        <f>数据源表!D401</f>
        <v>湖北道普润滑科技有限公司</v>
      </c>
      <c r="E453" s="77">
        <f>数据源表!E401</f>
        <v>25616</v>
      </c>
      <c r="F453" s="76" t="str">
        <f>数据源表!F401</f>
        <v>55874548</v>
      </c>
      <c r="G453" s="78">
        <f>数据源表!G401</f>
        <v>43307</v>
      </c>
      <c r="H453" s="76">
        <f>数据源表!H401</f>
        <v>60</v>
      </c>
      <c r="I453" s="78">
        <v>43281</v>
      </c>
      <c r="J453" s="94">
        <f>数据源表!J401</f>
        <v>25616</v>
      </c>
      <c r="K453" s="94">
        <f>ROUND(IF(F453="未税",J453,J453/(1+AJ453)),2)</f>
        <v>21894.02</v>
      </c>
      <c r="L453" s="95">
        <f t="shared" si="78"/>
        <v>39</v>
      </c>
      <c r="M453" s="96"/>
      <c r="N453" s="96" t="e">
        <f>VLOOKUP(C453,#REF!,5,0)</f>
        <v>#REF!</v>
      </c>
      <c r="O453" s="76">
        <f t="shared" si="79"/>
        <v>0.05</v>
      </c>
      <c r="P453" s="76">
        <f t="shared" si="80"/>
        <v>1094.7</v>
      </c>
      <c r="Q453" s="76" t="e">
        <f>ROUND(VLOOKUP(V453,#REF!,7,0),2)</f>
        <v>#REF!</v>
      </c>
      <c r="R453" s="76"/>
      <c r="S453" s="94"/>
      <c r="T453" s="94"/>
      <c r="U453" s="94"/>
      <c r="V453" s="106" t="str">
        <f>数据源表!S401</f>
        <v>CSQ23</v>
      </c>
      <c r="W453" s="76" t="str">
        <f>数据源表!M401</f>
        <v>*专项化学用品*切削液</v>
      </c>
      <c r="X453" s="76" t="str">
        <f>数据源表!N401</f>
        <v>CF-9928</v>
      </c>
      <c r="Y453" s="76">
        <f>数据源表!O401</f>
        <v>8</v>
      </c>
      <c r="Z453" s="76" t="str">
        <f>数据源表!P401</f>
        <v>桶</v>
      </c>
      <c r="AA453" s="76">
        <f>数据源表!Q401</f>
        <v>3202</v>
      </c>
      <c r="AB453" s="76">
        <f>数据源表!R401</f>
        <v>25616</v>
      </c>
      <c r="AC453" s="118">
        <f>数据源表!U401</f>
        <v>1704</v>
      </c>
      <c r="AD453" s="118">
        <f>数据源表!T401</f>
        <v>213</v>
      </c>
      <c r="AE453" s="66" t="str">
        <f t="shared" si="77"/>
        <v xml:space="preserve">     指导价</v>
      </c>
      <c r="AF453" s="73" t="str">
        <f>数据源表!V401</f>
        <v>XOUT18040301</v>
      </c>
      <c r="AG453" s="119">
        <f>数据源表!W401</f>
        <v>43209</v>
      </c>
      <c r="AH453" s="73" t="str">
        <f>数据源表!X401</f>
        <v>纳诺-郑州裕展（港区）</v>
      </c>
      <c r="AI453" s="122"/>
      <c r="AJ453" s="124">
        <f>数据源表!Y401</f>
        <v>0.17</v>
      </c>
      <c r="AK453" s="53" t="e">
        <f>VLOOKUP(V453,#REF!,12,0)</f>
        <v>#REF!</v>
      </c>
    </row>
    <row r="454" spans="1:37" s="185" customFormat="1" ht="12" customHeight="1">
      <c r="A454" s="76" t="str">
        <f>数据源表!A402</f>
        <v>唐雪涛</v>
      </c>
      <c r="B454" s="75">
        <f>数据源表!B402</f>
        <v>43242</v>
      </c>
      <c r="C454" s="76" t="str">
        <f>数据源表!C402</f>
        <v>a1359</v>
      </c>
      <c r="D454" s="76" t="str">
        <f>数据源表!D402</f>
        <v>湖北道普润滑科技有限公司</v>
      </c>
      <c r="E454" s="77">
        <f>数据源表!E402</f>
        <v>110565</v>
      </c>
      <c r="F454" s="76" t="str">
        <f>数据源表!F402</f>
        <v>55874523</v>
      </c>
      <c r="G454" s="78">
        <f>数据源表!G402</f>
        <v>43307</v>
      </c>
      <c r="H454" s="76">
        <f>数据源表!H402</f>
        <v>60</v>
      </c>
      <c r="I454" s="78">
        <v>43281</v>
      </c>
      <c r="J454" s="94">
        <f>数据源表!J402</f>
        <v>110565</v>
      </c>
      <c r="K454" s="94">
        <f>ROUND(IF(F454="未税",J454,J454/(1+AJ454)),2)</f>
        <v>94500</v>
      </c>
      <c r="L454" s="95">
        <f t="shared" si="78"/>
        <v>39</v>
      </c>
      <c r="M454" s="96"/>
      <c r="N454" s="96" t="e">
        <f>VLOOKUP(C454,#REF!,5,0)</f>
        <v>#REF!</v>
      </c>
      <c r="O454" s="76">
        <f t="shared" si="79"/>
        <v>0.05</v>
      </c>
      <c r="P454" s="76">
        <f t="shared" si="80"/>
        <v>4725</v>
      </c>
      <c r="Q454" s="76" t="e">
        <f>ROUND(VLOOKUP(V454,#REF!,7,0),2)</f>
        <v>#REF!</v>
      </c>
      <c r="R454" s="76"/>
      <c r="S454" s="94"/>
      <c r="T454" s="94"/>
      <c r="U454" s="94"/>
      <c r="V454" s="106" t="str">
        <f>数据源表!S402</f>
        <v>CSR34</v>
      </c>
      <c r="W454" s="76" t="str">
        <f>数据源表!M402</f>
        <v>*专项化学用品*切削液</v>
      </c>
      <c r="X454" s="76" t="str">
        <f>数据源表!N402</f>
        <v>CF-2600A</v>
      </c>
      <c r="Y454" s="76">
        <f>数据源表!O402</f>
        <v>45</v>
      </c>
      <c r="Z454" s="76" t="str">
        <f>数据源表!P402</f>
        <v>桶</v>
      </c>
      <c r="AA454" s="76">
        <f>数据源表!Q402</f>
        <v>2457</v>
      </c>
      <c r="AB454" s="76">
        <f>数据源表!R402</f>
        <v>110565</v>
      </c>
      <c r="AC454" s="118">
        <f>数据源表!U402</f>
        <v>8100</v>
      </c>
      <c r="AD454" s="118">
        <f>数据源表!T402</f>
        <v>180</v>
      </c>
      <c r="AE454" s="66" t="str">
        <f t="shared" si="77"/>
        <v xml:space="preserve">     指导价</v>
      </c>
      <c r="AF454" s="73" t="str">
        <f>数据源表!V402</f>
        <v>XOUT18040386</v>
      </c>
      <c r="AG454" s="119">
        <f>数据源表!W402</f>
        <v>43213</v>
      </c>
      <c r="AH454" s="73" t="str">
        <f>数据源表!X402</f>
        <v>纳诺-郑州裕展（港区）</v>
      </c>
      <c r="AI454" s="122"/>
      <c r="AJ454" s="124">
        <f>数据源表!Y402</f>
        <v>0.17</v>
      </c>
      <c r="AK454" s="53" t="e">
        <f>VLOOKUP(V454,#REF!,12,0)</f>
        <v>#REF!</v>
      </c>
    </row>
    <row r="455" spans="1:37" s="185" customFormat="1" ht="12" customHeight="1">
      <c r="A455" s="76" t="str">
        <f>数据源表!A403</f>
        <v>唐雪涛</v>
      </c>
      <c r="B455" s="75">
        <f>数据源表!B403</f>
        <v>43242</v>
      </c>
      <c r="C455" s="76" t="str">
        <f>数据源表!C403</f>
        <v>a1359</v>
      </c>
      <c r="D455" s="76" t="str">
        <f>数据源表!D403</f>
        <v>湖北道普润滑科技有限公司</v>
      </c>
      <c r="E455" s="77">
        <f>数据源表!E403</f>
        <v>19212</v>
      </c>
      <c r="F455" s="76" t="str">
        <f>数据源表!F403</f>
        <v>55874547</v>
      </c>
      <c r="G455" s="78">
        <f>数据源表!G403</f>
        <v>43307</v>
      </c>
      <c r="H455" s="76">
        <f>数据源表!H403</f>
        <v>60</v>
      </c>
      <c r="I455" s="78">
        <v>43281</v>
      </c>
      <c r="J455" s="94">
        <f>数据源表!J403</f>
        <v>19212</v>
      </c>
      <c r="K455" s="94">
        <f>ROUND(IF(F455="未税",J455,J455/(1+AJ455)),2)</f>
        <v>16420.509999999998</v>
      </c>
      <c r="L455" s="95">
        <f t="shared" si="78"/>
        <v>39</v>
      </c>
      <c r="M455" s="96"/>
      <c r="N455" s="96" t="e">
        <f>VLOOKUP(C455,#REF!,5,0)</f>
        <v>#REF!</v>
      </c>
      <c r="O455" s="76">
        <f t="shared" si="79"/>
        <v>0.05</v>
      </c>
      <c r="P455" s="76">
        <f t="shared" si="80"/>
        <v>821.03</v>
      </c>
      <c r="Q455" s="76" t="e">
        <f>ROUND(VLOOKUP(V455,#REF!,7,0),2)</f>
        <v>#REF!</v>
      </c>
      <c r="R455" s="76"/>
      <c r="S455" s="94"/>
      <c r="T455" s="94"/>
      <c r="U455" s="94"/>
      <c r="V455" s="106" t="str">
        <f>数据源表!S403</f>
        <v>CSQ23</v>
      </c>
      <c r="W455" s="76" t="str">
        <f>数据源表!M403</f>
        <v>*专项化学用品*切削液</v>
      </c>
      <c r="X455" s="76" t="str">
        <f>数据源表!N403</f>
        <v>CF-9928</v>
      </c>
      <c r="Y455" s="76">
        <f>数据源表!O403</f>
        <v>6</v>
      </c>
      <c r="Z455" s="76" t="str">
        <f>数据源表!P403</f>
        <v>桶</v>
      </c>
      <c r="AA455" s="76">
        <f>数据源表!Q403</f>
        <v>3202</v>
      </c>
      <c r="AB455" s="76">
        <f>数据源表!R403</f>
        <v>19212</v>
      </c>
      <c r="AC455" s="118">
        <f>数据源表!U403</f>
        <v>1278</v>
      </c>
      <c r="AD455" s="118">
        <f>数据源表!T403</f>
        <v>213</v>
      </c>
      <c r="AE455" s="66" t="str">
        <f t="shared" si="77"/>
        <v xml:space="preserve">     指导价</v>
      </c>
      <c r="AF455" s="73" t="str">
        <f>数据源表!V403</f>
        <v>XOUT18040386</v>
      </c>
      <c r="AG455" s="119">
        <f>数据源表!W403</f>
        <v>43213</v>
      </c>
      <c r="AH455" s="73" t="str">
        <f>数据源表!X403</f>
        <v>纳诺-郑州裕展（港区）</v>
      </c>
      <c r="AI455" s="122"/>
      <c r="AJ455" s="124">
        <f>数据源表!Y403</f>
        <v>0.17</v>
      </c>
      <c r="AK455" s="53" t="e">
        <f>VLOOKUP(V455,#REF!,12,0)</f>
        <v>#REF!</v>
      </c>
    </row>
    <row r="456" spans="1:37" s="185" customFormat="1" ht="12" customHeight="1">
      <c r="A456" s="76" t="str">
        <f>数据源表!A404</f>
        <v>唐雪涛</v>
      </c>
      <c r="B456" s="75">
        <f>数据源表!B404</f>
        <v>43242</v>
      </c>
      <c r="C456" s="76" t="str">
        <f>数据源表!C404</f>
        <v>a1359</v>
      </c>
      <c r="D456" s="76" t="str">
        <f>数据源表!D404</f>
        <v>湖北道普润滑科技有限公司</v>
      </c>
      <c r="E456" s="77">
        <f>数据源表!E404</f>
        <v>12285</v>
      </c>
      <c r="F456" s="76" t="str">
        <f>数据源表!F404</f>
        <v>55874547</v>
      </c>
      <c r="G456" s="78">
        <f>数据源表!G404</f>
        <v>43307</v>
      </c>
      <c r="H456" s="76">
        <f>数据源表!H404</f>
        <v>60</v>
      </c>
      <c r="I456" s="78" t="s">
        <v>7020</v>
      </c>
      <c r="J456" s="94">
        <f>数据源表!J404</f>
        <v>12285</v>
      </c>
      <c r="K456" s="94">
        <f t="shared" ref="K456:K516" si="82">ROUND(IF(F456="未税",J456,J456/(1+AJ456)),2)</f>
        <v>10500</v>
      </c>
      <c r="L456" s="200">
        <v>31</v>
      </c>
      <c r="M456" s="96"/>
      <c r="N456" s="96" t="e">
        <f>VLOOKUP(C456,#REF!,5,0)</f>
        <v>#REF!</v>
      </c>
      <c r="O456" s="76">
        <v>0.01</v>
      </c>
      <c r="P456" s="76">
        <f t="shared" ref="P456:P506" si="83">ROUND((K456-M456)*O456,2)</f>
        <v>105</v>
      </c>
      <c r="Q456" s="76" t="e">
        <f>ROUND(VLOOKUP(V456,#REF!,7,0),2)</f>
        <v>#REF!</v>
      </c>
      <c r="R456" s="76" t="e">
        <f t="shared" ref="R456:R504" si="84">ROUND(IF(AE456="指导价+Y4*30",AC456*Q456+Y456*30,AC456*Q456),2)</f>
        <v>#REF!</v>
      </c>
      <c r="S456" s="94"/>
      <c r="T456" s="94"/>
      <c r="U456" s="94"/>
      <c r="V456" s="106" t="str">
        <f>数据源表!S404</f>
        <v>CSR34</v>
      </c>
      <c r="W456" s="76" t="str">
        <f>数据源表!M404</f>
        <v>*专项化学用品*切削液</v>
      </c>
      <c r="X456" s="76" t="str">
        <f>数据源表!N404</f>
        <v>CF-2600A</v>
      </c>
      <c r="Y456" s="76">
        <f>数据源表!O404</f>
        <v>5</v>
      </c>
      <c r="Z456" s="76" t="str">
        <f>数据源表!P404</f>
        <v>桶</v>
      </c>
      <c r="AA456" s="76">
        <f>数据源表!Q404</f>
        <v>2457</v>
      </c>
      <c r="AB456" s="76">
        <f>数据源表!R404</f>
        <v>12285</v>
      </c>
      <c r="AC456" s="118">
        <f>数据源表!U404</f>
        <v>900</v>
      </c>
      <c r="AD456" s="118">
        <f>数据源表!T404</f>
        <v>180</v>
      </c>
      <c r="AE456" s="66" t="str">
        <f t="shared" ref="AE456:AE504" si="85">IF(AD456&lt;50,"指导价+Y4*30",IF(AD456="固体","     指导价","     指导价"))</f>
        <v xml:space="preserve">     指导价</v>
      </c>
      <c r="AF456" s="73" t="str">
        <f>数据源表!V404</f>
        <v>XOUT18040386</v>
      </c>
      <c r="AG456" s="119">
        <f>数据源表!W404</f>
        <v>43213</v>
      </c>
      <c r="AH456" s="73" t="str">
        <f>数据源表!X404</f>
        <v>纳诺-郑州裕展（港区）</v>
      </c>
      <c r="AI456" s="122"/>
      <c r="AJ456" s="124">
        <f>数据源表!Y404</f>
        <v>0.17</v>
      </c>
      <c r="AK456" s="53" t="e">
        <f>VLOOKUP(V456,#REF!,12,0)</f>
        <v>#REF!</v>
      </c>
    </row>
    <row r="457" spans="1:37" s="185" customFormat="1" ht="12" customHeight="1">
      <c r="A457" s="76" t="str">
        <f>数据源表!A405</f>
        <v>唐雪涛</v>
      </c>
      <c r="B457" s="75">
        <f>数据源表!B405</f>
        <v>43242</v>
      </c>
      <c r="C457" s="76" t="str">
        <f>数据源表!C405</f>
        <v>a1359</v>
      </c>
      <c r="D457" s="76" t="str">
        <f>数据源表!D405</f>
        <v>湖北道普润滑科技有限公司</v>
      </c>
      <c r="E457" s="77">
        <f>数据源表!E405</f>
        <v>88779.6</v>
      </c>
      <c r="F457" s="76" t="str">
        <f>数据源表!F405</f>
        <v>55874517</v>
      </c>
      <c r="G457" s="78">
        <f>数据源表!G405</f>
        <v>43307</v>
      </c>
      <c r="H457" s="76">
        <f>数据源表!H405</f>
        <v>60</v>
      </c>
      <c r="I457" s="78">
        <v>43277</v>
      </c>
      <c r="J457" s="94">
        <f>数据源表!J405</f>
        <v>88779.6</v>
      </c>
      <c r="K457" s="94">
        <f t="shared" si="82"/>
        <v>88779.6</v>
      </c>
      <c r="L457" s="95">
        <f t="shared" ref="L457:L506" si="86">I457-B457</f>
        <v>35</v>
      </c>
      <c r="M457" s="96"/>
      <c r="N457" s="96" t="e">
        <f>VLOOKUP(C457,#REF!,5,0)</f>
        <v>#REF!</v>
      </c>
      <c r="O457" s="76">
        <v>0.01</v>
      </c>
      <c r="P457" s="76">
        <f t="shared" si="83"/>
        <v>887.8</v>
      </c>
      <c r="Q457" s="76" t="e">
        <f>ROUND(VLOOKUP(V457,#REF!,7,0),2)</f>
        <v>#REF!</v>
      </c>
      <c r="R457" s="76" t="e">
        <f t="shared" si="84"/>
        <v>#REF!</v>
      </c>
      <c r="S457" s="94"/>
      <c r="T457" s="94"/>
      <c r="U457" s="94"/>
      <c r="V457" s="106" t="str">
        <f>数据源表!S405</f>
        <v>CSR34</v>
      </c>
      <c r="W457" s="76" t="str">
        <f>数据源表!M405</f>
        <v>*专项化学用品*切削液</v>
      </c>
      <c r="X457" s="76" t="str">
        <f>数据源表!N405</f>
        <v>CF-2600A</v>
      </c>
      <c r="Y457" s="76">
        <f>数据源表!O405</f>
        <v>36</v>
      </c>
      <c r="Z457" s="76" t="str">
        <f>数据源表!P405</f>
        <v>桶</v>
      </c>
      <c r="AA457" s="76">
        <f>数据源表!Q405</f>
        <v>2466.1</v>
      </c>
      <c r="AB457" s="76">
        <f>数据源表!R405</f>
        <v>88779.6</v>
      </c>
      <c r="AC457" s="118">
        <f>数据源表!U405</f>
        <v>6504</v>
      </c>
      <c r="AD457" s="118">
        <f>数据源表!T405</f>
        <v>180.666666666667</v>
      </c>
      <c r="AE457" s="66" t="str">
        <f t="shared" si="85"/>
        <v xml:space="preserve">     指导价</v>
      </c>
      <c r="AF457" s="73" t="str">
        <f>数据源表!V405</f>
        <v>XOUT18040474</v>
      </c>
      <c r="AG457" s="119">
        <f>数据源表!W405</f>
        <v>43218</v>
      </c>
      <c r="AH457" s="73" t="str">
        <f>数据源表!X405</f>
        <v>纳诺-郑州裕展（港区）</v>
      </c>
      <c r="AI457" s="122"/>
      <c r="AJ457" s="124"/>
      <c r="AK457" s="53" t="e">
        <f>VLOOKUP(V457,#REF!,12,0)</f>
        <v>#REF!</v>
      </c>
    </row>
    <row r="458" spans="1:37" s="185" customFormat="1" ht="12" customHeight="1">
      <c r="A458" s="76" t="str">
        <f>数据源表!A406</f>
        <v>唐雪涛</v>
      </c>
      <c r="B458" s="75">
        <f>数据源表!B406</f>
        <v>43242</v>
      </c>
      <c r="C458" s="76" t="str">
        <f>数据源表!C406</f>
        <v>a1359</v>
      </c>
      <c r="D458" s="76" t="str">
        <f>数据源表!D406</f>
        <v>湖北道普润滑科技有限公司</v>
      </c>
      <c r="E458" s="77">
        <f>数据源表!E406</f>
        <v>15178.8</v>
      </c>
      <c r="F458" s="76" t="str">
        <f>数据源表!F406</f>
        <v>55874517</v>
      </c>
      <c r="G458" s="78">
        <f>数据源表!G406</f>
        <v>43307</v>
      </c>
      <c r="H458" s="76">
        <f>数据源表!H406</f>
        <v>60</v>
      </c>
      <c r="I458" s="78">
        <v>43255</v>
      </c>
      <c r="J458" s="94">
        <f>数据源表!J406</f>
        <v>15178.8</v>
      </c>
      <c r="K458" s="94">
        <f t="shared" si="82"/>
        <v>15178.8</v>
      </c>
      <c r="L458" s="95">
        <f t="shared" si="86"/>
        <v>13</v>
      </c>
      <c r="M458" s="96"/>
      <c r="N458" s="96" t="e">
        <f>VLOOKUP(C458,#REF!,5,0)</f>
        <v>#REF!</v>
      </c>
      <c r="O458" s="76">
        <v>0.01</v>
      </c>
      <c r="P458" s="76">
        <f t="shared" si="83"/>
        <v>151.79</v>
      </c>
      <c r="Q458" s="76" t="e">
        <f>ROUND(VLOOKUP(V458,#REF!,7,0),2)</f>
        <v>#REF!</v>
      </c>
      <c r="R458" s="76" t="e">
        <f t="shared" si="84"/>
        <v>#REF!</v>
      </c>
      <c r="S458" s="94"/>
      <c r="T458" s="94"/>
      <c r="U458" s="94"/>
      <c r="V458" s="106" t="str">
        <f>数据源表!S406</f>
        <v>CSR34</v>
      </c>
      <c r="W458" s="76" t="str">
        <f>数据源表!M406</f>
        <v>*专项化学用品*切削液</v>
      </c>
      <c r="X458" s="76" t="str">
        <f>数据源表!N406</f>
        <v>CF-2600A</v>
      </c>
      <c r="Y458" s="76">
        <f>数据源表!O406</f>
        <v>6</v>
      </c>
      <c r="Z458" s="76" t="str">
        <f>数据源表!P406</f>
        <v>桶</v>
      </c>
      <c r="AA458" s="76">
        <f>数据源表!Q406</f>
        <v>2529.8000000000002</v>
      </c>
      <c r="AB458" s="76">
        <f>数据源表!R406</f>
        <v>15178.8</v>
      </c>
      <c r="AC458" s="118">
        <f>数据源表!U406</f>
        <v>1112</v>
      </c>
      <c r="AD458" s="118">
        <f>数据源表!T406</f>
        <v>185.333333333333</v>
      </c>
      <c r="AE458" s="66" t="str">
        <f t="shared" si="85"/>
        <v xml:space="preserve">     指导价</v>
      </c>
      <c r="AF458" s="73" t="str">
        <f>数据源表!V406</f>
        <v>XOUT18040474</v>
      </c>
      <c r="AG458" s="119">
        <f>数据源表!W406</f>
        <v>43218</v>
      </c>
      <c r="AH458" s="73" t="str">
        <f>数据源表!X406</f>
        <v>纳诺-郑州裕展（港区）</v>
      </c>
      <c r="AI458" s="122"/>
      <c r="AJ458" s="124"/>
      <c r="AK458" s="53" t="e">
        <f>VLOOKUP(V458,#REF!,12,0)</f>
        <v>#REF!</v>
      </c>
    </row>
    <row r="459" spans="1:37" s="185" customFormat="1" ht="12" customHeight="1">
      <c r="A459" s="76" t="str">
        <f>数据源表!A407</f>
        <v>唐雪涛</v>
      </c>
      <c r="B459" s="75">
        <f>数据源表!B407</f>
        <v>43242</v>
      </c>
      <c r="C459" s="76" t="str">
        <f>数据源表!C407</f>
        <v>a1359</v>
      </c>
      <c r="D459" s="76" t="str">
        <f>数据源表!D407</f>
        <v>湖北道普润滑科技有限公司</v>
      </c>
      <c r="E459" s="77">
        <f>数据源表!E407</f>
        <v>18891.599999999999</v>
      </c>
      <c r="F459" s="76" t="str">
        <f>数据源表!F407</f>
        <v>55874518</v>
      </c>
      <c r="G459" s="78">
        <f>数据源表!G407</f>
        <v>43307</v>
      </c>
      <c r="H459" s="76">
        <f>数据源表!H407</f>
        <v>60</v>
      </c>
      <c r="I459" s="78">
        <v>43277</v>
      </c>
      <c r="J459" s="94">
        <f>数据源表!J407</f>
        <v>18891.599999999999</v>
      </c>
      <c r="K459" s="94">
        <f t="shared" si="82"/>
        <v>18891.599999999999</v>
      </c>
      <c r="L459" s="95">
        <f t="shared" si="86"/>
        <v>35</v>
      </c>
      <c r="M459" s="96"/>
      <c r="N459" s="96" t="e">
        <f>VLOOKUP(C459,#REF!,5,0)</f>
        <v>#REF!</v>
      </c>
      <c r="O459" s="76">
        <v>0.01</v>
      </c>
      <c r="P459" s="76">
        <f t="shared" si="83"/>
        <v>188.92</v>
      </c>
      <c r="Q459" s="76" t="e">
        <f>ROUND(VLOOKUP(V459,#REF!,7,0),2)</f>
        <v>#REF!</v>
      </c>
      <c r="R459" s="76" t="e">
        <f t="shared" si="84"/>
        <v>#REF!</v>
      </c>
      <c r="S459" s="94"/>
      <c r="T459" s="94"/>
      <c r="U459" s="94"/>
      <c r="V459" s="106" t="str">
        <f>数据源表!S407</f>
        <v>CSR34</v>
      </c>
      <c r="W459" s="76" t="str">
        <f>数据源表!M407</f>
        <v>*专项化学用品*切削液</v>
      </c>
      <c r="X459" s="76" t="str">
        <f>数据源表!N407</f>
        <v>CF-2600A</v>
      </c>
      <c r="Y459" s="76">
        <f>数据源表!O407</f>
        <v>8</v>
      </c>
      <c r="Z459" s="76" t="str">
        <f>数据源表!P407</f>
        <v>桶</v>
      </c>
      <c r="AA459" s="76">
        <f>数据源表!Q407</f>
        <v>2361.4499999999998</v>
      </c>
      <c r="AB459" s="76">
        <f>数据源表!R407</f>
        <v>18891.599999999999</v>
      </c>
      <c r="AC459" s="118">
        <f>数据源表!U407</f>
        <v>1384</v>
      </c>
      <c r="AD459" s="118">
        <f>数据源表!T407</f>
        <v>173</v>
      </c>
      <c r="AE459" s="66" t="str">
        <f t="shared" si="85"/>
        <v xml:space="preserve">     指导价</v>
      </c>
      <c r="AF459" s="73" t="str">
        <f>数据源表!V407</f>
        <v>XOUT18040474</v>
      </c>
      <c r="AG459" s="119">
        <f>数据源表!W407</f>
        <v>43218</v>
      </c>
      <c r="AH459" s="73" t="str">
        <f>数据源表!X407</f>
        <v>纳诺-郑州裕展（港区）</v>
      </c>
      <c r="AI459" s="122"/>
      <c r="AJ459" s="124"/>
      <c r="AK459" s="53" t="e">
        <f>VLOOKUP(V459,#REF!,12,0)</f>
        <v>#REF!</v>
      </c>
    </row>
    <row r="460" spans="1:37" s="185" customFormat="1" ht="12" customHeight="1">
      <c r="A460" s="76" t="str">
        <f>数据源表!A408</f>
        <v>王建平</v>
      </c>
      <c r="B460" s="75">
        <f>数据源表!B408</f>
        <v>43172</v>
      </c>
      <c r="C460" s="76" t="str">
        <f>数据源表!C408</f>
        <v>a0232</v>
      </c>
      <c r="D460" s="76" t="str">
        <f>数据源表!D408</f>
        <v>浙江久立特材科技股份有限公司吴兴分公司</v>
      </c>
      <c r="E460" s="77">
        <f>数据源表!E408</f>
        <v>33000</v>
      </c>
      <c r="F460" s="76" t="str">
        <f>数据源表!F408</f>
        <v>02839444</v>
      </c>
      <c r="G460" s="78">
        <f>数据源表!G408</f>
        <v>43202</v>
      </c>
      <c r="H460" s="76">
        <f>数据源表!H408</f>
        <v>30</v>
      </c>
      <c r="I460" s="78">
        <v>43260</v>
      </c>
      <c r="J460" s="94">
        <f>数据源表!J408</f>
        <v>3403</v>
      </c>
      <c r="K460" s="94">
        <f t="shared" si="82"/>
        <v>3403</v>
      </c>
      <c r="L460" s="95">
        <f t="shared" si="86"/>
        <v>88</v>
      </c>
      <c r="M460" s="96"/>
      <c r="N460" s="96" t="e">
        <f>VLOOKUP(C460,#REF!,5,0)</f>
        <v>#REF!</v>
      </c>
      <c r="O460" s="76">
        <f t="shared" ref="O460:O504" si="87">IF(L460&lt;=60,0.05,IF(L460&lt;=120,0.04,IF(L460&lt;=150,0.02,IF(L460&lt;=180,0.01,0))))</f>
        <v>0.04</v>
      </c>
      <c r="P460" s="76">
        <f t="shared" si="83"/>
        <v>136.12</v>
      </c>
      <c r="Q460" s="76" t="e">
        <f>ROUND(VLOOKUP(V460,#REF!,7,0),2)</f>
        <v>#REF!</v>
      </c>
      <c r="R460" s="76" t="e">
        <f t="shared" si="84"/>
        <v>#REF!</v>
      </c>
      <c r="S460" s="94" t="e">
        <f t="shared" ref="S460:S465" si="88">ROUND(IF(F460="未税",J460-M460-R460,J460/1.17-M460-R460),2)</f>
        <v>#REF!</v>
      </c>
      <c r="T460" s="94"/>
      <c r="U460" s="94"/>
      <c r="V460" s="106" t="str">
        <f>数据源表!S408</f>
        <v>CYZ16</v>
      </c>
      <c r="W460" s="76" t="str">
        <f>数据源表!M408</f>
        <v>*专项化学用品*高速轧机专用冷轧油</v>
      </c>
      <c r="X460" s="76" t="str">
        <f>数据源表!N408</f>
        <v>EF-1080G</v>
      </c>
      <c r="Y460" s="76">
        <f>数据源表!O408</f>
        <v>0.30936363636363601</v>
      </c>
      <c r="Z460" s="76" t="str">
        <f>数据源表!P408</f>
        <v>吨</v>
      </c>
      <c r="AA460" s="76">
        <f>数据源表!Q408</f>
        <v>11000</v>
      </c>
      <c r="AB460" s="76">
        <f>数据源表!R408</f>
        <v>33000</v>
      </c>
      <c r="AC460" s="118">
        <f>数据源表!U408</f>
        <v>309.36363636363598</v>
      </c>
      <c r="AD460" s="118">
        <f>数据源表!T408</f>
        <v>1000</v>
      </c>
      <c r="AE460" s="66" t="str">
        <f t="shared" si="85"/>
        <v xml:space="preserve">     指导价</v>
      </c>
      <c r="AF460" s="73" t="str">
        <f>数据源表!V408</f>
        <v>XOUT18030127</v>
      </c>
      <c r="AG460" s="119">
        <f>数据源表!W408</f>
        <v>43168</v>
      </c>
      <c r="AH460" s="73" t="str">
        <f>数据源表!X408</f>
        <v>拆分付款</v>
      </c>
      <c r="AI460" s="122"/>
      <c r="AJ460" s="124"/>
      <c r="AK460" s="53" t="e">
        <f>VLOOKUP(V460,#REF!,12,0)</f>
        <v>#REF!</v>
      </c>
    </row>
    <row r="461" spans="1:37" s="185" customFormat="1" ht="12" customHeight="1">
      <c r="A461" s="76" t="str">
        <f>数据源表!A409</f>
        <v>王建平</v>
      </c>
      <c r="B461" s="75">
        <f>数据源表!B409</f>
        <v>43175</v>
      </c>
      <c r="C461" s="76" t="str">
        <f>数据源表!C409</f>
        <v>a0232</v>
      </c>
      <c r="D461" s="76" t="str">
        <f>数据源表!D409</f>
        <v>浙江久立特材科技股份有限公司吴兴分公司</v>
      </c>
      <c r="E461" s="77">
        <f>数据源表!E409</f>
        <v>33000</v>
      </c>
      <c r="F461" s="76" t="str">
        <f>数据源表!F409</f>
        <v>02839591</v>
      </c>
      <c r="G461" s="78">
        <f>数据源表!G409</f>
        <v>43205</v>
      </c>
      <c r="H461" s="76">
        <f>数据源表!H409</f>
        <v>30</v>
      </c>
      <c r="I461" s="78">
        <v>43253</v>
      </c>
      <c r="J461" s="94">
        <f>数据源表!J409</f>
        <v>33000</v>
      </c>
      <c r="K461" s="94">
        <f t="shared" si="82"/>
        <v>28205.13</v>
      </c>
      <c r="L461" s="95">
        <f t="shared" si="86"/>
        <v>78</v>
      </c>
      <c r="M461" s="96">
        <f>1200/1.17</f>
        <v>1025.6410256410256</v>
      </c>
      <c r="N461" s="96" t="e">
        <f>VLOOKUP(C461,#REF!,5,0)</f>
        <v>#REF!</v>
      </c>
      <c r="O461" s="76">
        <f t="shared" si="87"/>
        <v>0.04</v>
      </c>
      <c r="P461" s="76">
        <f t="shared" si="83"/>
        <v>1087.18</v>
      </c>
      <c r="Q461" s="76" t="e">
        <f>ROUND(VLOOKUP(V461,#REF!,7,0),2)</f>
        <v>#REF!</v>
      </c>
      <c r="R461" s="76" t="e">
        <f t="shared" si="84"/>
        <v>#REF!</v>
      </c>
      <c r="S461" s="94" t="e">
        <f t="shared" si="88"/>
        <v>#REF!</v>
      </c>
      <c r="T461" s="94"/>
      <c r="U461" s="94"/>
      <c r="V461" s="106" t="str">
        <f>数据源表!S409</f>
        <v>CYZ16</v>
      </c>
      <c r="W461" s="76" t="str">
        <f>数据源表!M409</f>
        <v>*专项化学用品*高速轧机专用冷轧油</v>
      </c>
      <c r="X461" s="76" t="str">
        <f>数据源表!N409</f>
        <v>EF-1080G</v>
      </c>
      <c r="Y461" s="76">
        <f>数据源表!O409</f>
        <v>3</v>
      </c>
      <c r="Z461" s="76" t="str">
        <f>数据源表!P409</f>
        <v>吨</v>
      </c>
      <c r="AA461" s="76">
        <f>数据源表!Q409</f>
        <v>11000</v>
      </c>
      <c r="AB461" s="76">
        <f>数据源表!R409</f>
        <v>33000</v>
      </c>
      <c r="AC461" s="118">
        <f>数据源表!U409</f>
        <v>3000</v>
      </c>
      <c r="AD461" s="118">
        <f>数据源表!T409</f>
        <v>1000</v>
      </c>
      <c r="AE461" s="66" t="str">
        <f t="shared" si="85"/>
        <v xml:space="preserve">     指导价</v>
      </c>
      <c r="AF461" s="73" t="str">
        <f>数据源表!V409</f>
        <v>XOUT18030231</v>
      </c>
      <c r="AG461" s="119">
        <f>数据源表!W409</f>
        <v>43174</v>
      </c>
      <c r="AH461" s="73" t="str">
        <f>数据源表!X409</f>
        <v>拆分付款</v>
      </c>
      <c r="AI461" s="122"/>
      <c r="AJ461" s="124">
        <f>数据源表!Y409</f>
        <v>0.17</v>
      </c>
      <c r="AK461" s="53" t="e">
        <f>VLOOKUP(V461,#REF!,12,0)</f>
        <v>#REF!</v>
      </c>
    </row>
    <row r="462" spans="1:37" s="185" customFormat="1" ht="12" customHeight="1">
      <c r="A462" s="76" t="str">
        <f>数据源表!A410</f>
        <v>王建平</v>
      </c>
      <c r="B462" s="75">
        <f>数据源表!B410</f>
        <v>43234</v>
      </c>
      <c r="C462" s="76" t="str">
        <f>数据源表!C410</f>
        <v>a0232</v>
      </c>
      <c r="D462" s="76" t="str">
        <f>数据源表!D410</f>
        <v>浙江久立特材科技股份有限公司吴兴分公司</v>
      </c>
      <c r="E462" s="77">
        <f>数据源表!E410</f>
        <v>32718</v>
      </c>
      <c r="F462" s="76" t="str">
        <f>数据源表!F410</f>
        <v>27754506</v>
      </c>
      <c r="G462" s="78">
        <f>数据源表!G410</f>
        <v>43264</v>
      </c>
      <c r="H462" s="76">
        <f>数据源表!H410</f>
        <v>30</v>
      </c>
      <c r="I462" s="78">
        <v>43263</v>
      </c>
      <c r="J462" s="94">
        <f>数据源表!J410</f>
        <v>19863</v>
      </c>
      <c r="K462" s="94">
        <f t="shared" si="82"/>
        <v>17123.27</v>
      </c>
      <c r="L462" s="95">
        <f t="shared" si="86"/>
        <v>29</v>
      </c>
      <c r="M462" s="96"/>
      <c r="N462" s="96" t="e">
        <f>VLOOKUP(C462,#REF!,5,0)</f>
        <v>#REF!</v>
      </c>
      <c r="O462" s="76">
        <f t="shared" si="87"/>
        <v>0.05</v>
      </c>
      <c r="P462" s="76">
        <f t="shared" si="83"/>
        <v>856.16</v>
      </c>
      <c r="Q462" s="76" t="e">
        <f>ROUND(VLOOKUP(V462,#REF!,7,0),2)</f>
        <v>#REF!</v>
      </c>
      <c r="R462" s="76" t="e">
        <f t="shared" si="84"/>
        <v>#REF!</v>
      </c>
      <c r="S462" s="94" t="e">
        <f t="shared" si="88"/>
        <v>#REF!</v>
      </c>
      <c r="T462" s="94"/>
      <c r="U462" s="94"/>
      <c r="V462" s="106" t="str">
        <f>数据源表!S410</f>
        <v>CYZ16</v>
      </c>
      <c r="W462" s="76" t="str">
        <f>数据源表!M410</f>
        <v>*化学试剂助剂*高速轧制油</v>
      </c>
      <c r="X462" s="76" t="str">
        <f>数据源表!N410</f>
        <v>EF-1080G</v>
      </c>
      <c r="Y462" s="76">
        <f>数据源表!O410</f>
        <v>1.8212910324592</v>
      </c>
      <c r="Z462" s="76" t="str">
        <f>数据源表!P410</f>
        <v>吨</v>
      </c>
      <c r="AA462" s="76">
        <f>数据源表!Q410</f>
        <v>10906</v>
      </c>
      <c r="AB462" s="76">
        <f>数据源表!R410</f>
        <v>32718</v>
      </c>
      <c r="AC462" s="118">
        <f>数据源表!U410</f>
        <v>1821.2910324592001</v>
      </c>
      <c r="AD462" s="118">
        <f>数据源表!T410</f>
        <v>1000</v>
      </c>
      <c r="AE462" s="66" t="str">
        <f t="shared" si="85"/>
        <v xml:space="preserve">     指导价</v>
      </c>
      <c r="AF462" s="73" t="str">
        <f>数据源表!V410</f>
        <v>XOUT18050181</v>
      </c>
      <c r="AG462" s="119">
        <f>数据源表!W410</f>
        <v>43231</v>
      </c>
      <c r="AH462" s="73" t="str">
        <f>数据源表!X410</f>
        <v>拆分付款</v>
      </c>
      <c r="AI462" s="122"/>
      <c r="AJ462" s="124">
        <f>数据源表!Y410</f>
        <v>0.16000009927257999</v>
      </c>
      <c r="AK462" s="53" t="e">
        <f>VLOOKUP(V462,#REF!,12,0)</f>
        <v>#REF!</v>
      </c>
    </row>
    <row r="463" spans="1:37" s="185" customFormat="1" ht="12" customHeight="1">
      <c r="A463" s="76" t="str">
        <f>数据源表!A411</f>
        <v>王建平</v>
      </c>
      <c r="B463" s="75">
        <f>数据源表!B411</f>
        <v>43210</v>
      </c>
      <c r="C463" s="76" t="str">
        <f>数据源表!C411</f>
        <v>a0232</v>
      </c>
      <c r="D463" s="76" t="str">
        <f>数据源表!D411</f>
        <v>浙江久立特材科技股份有限公司吴兴分公司</v>
      </c>
      <c r="E463" s="77">
        <f>数据源表!E411</f>
        <v>8700</v>
      </c>
      <c r="F463" s="76" t="str">
        <f>数据源表!F411</f>
        <v>27754155</v>
      </c>
      <c r="G463" s="78">
        <f>数据源表!G411</f>
        <v>43240</v>
      </c>
      <c r="H463" s="76">
        <f>数据源表!H411</f>
        <v>30</v>
      </c>
      <c r="I463" s="78">
        <v>43263</v>
      </c>
      <c r="J463" s="94">
        <f>数据源表!J411</f>
        <v>8700</v>
      </c>
      <c r="K463" s="94">
        <f t="shared" si="82"/>
        <v>7435.9</v>
      </c>
      <c r="L463" s="95">
        <f t="shared" si="86"/>
        <v>53</v>
      </c>
      <c r="M463" s="96"/>
      <c r="N463" s="96" t="e">
        <f>VLOOKUP(C463,#REF!,5,0)</f>
        <v>#REF!</v>
      </c>
      <c r="O463" s="76">
        <f t="shared" si="87"/>
        <v>0.05</v>
      </c>
      <c r="P463" s="76">
        <f t="shared" si="83"/>
        <v>371.8</v>
      </c>
      <c r="Q463" s="76" t="e">
        <f>ROUND(VLOOKUP(V463,#REF!,7,0),2)</f>
        <v>#REF!</v>
      </c>
      <c r="R463" s="76" t="e">
        <f t="shared" si="84"/>
        <v>#REF!</v>
      </c>
      <c r="S463" s="94" t="e">
        <f t="shared" si="88"/>
        <v>#REF!</v>
      </c>
      <c r="T463" s="94"/>
      <c r="U463" s="94"/>
      <c r="V463" s="106" t="str">
        <f>数据源表!S411</f>
        <v>CYT57</v>
      </c>
      <c r="W463" s="76" t="str">
        <f>数据源表!M411</f>
        <v>*化学试剂助剂*内润滑剂</v>
      </c>
      <c r="X463" s="76" t="str">
        <f>数据源表!N411</f>
        <v>EF-307EF</v>
      </c>
      <c r="Y463" s="76">
        <f>数据源表!O411</f>
        <v>3</v>
      </c>
      <c r="Z463" s="76" t="str">
        <f>数据源表!P411</f>
        <v>桶</v>
      </c>
      <c r="AA463" s="76">
        <f>数据源表!Q411</f>
        <v>2900</v>
      </c>
      <c r="AB463" s="76">
        <f>数据源表!R411</f>
        <v>8700</v>
      </c>
      <c r="AC463" s="118">
        <f>数据源表!U411</f>
        <v>600</v>
      </c>
      <c r="AD463" s="118">
        <f>数据源表!T411</f>
        <v>200</v>
      </c>
      <c r="AE463" s="225" t="s">
        <v>6977</v>
      </c>
      <c r="AF463" s="73" t="str">
        <f>数据源表!V411</f>
        <v>XOUT18040026</v>
      </c>
      <c r="AG463" s="119">
        <f>数据源表!W411</f>
        <v>43192</v>
      </c>
      <c r="AH463" s="73">
        <f>数据源表!X411</f>
        <v>0</v>
      </c>
      <c r="AI463" s="122"/>
      <c r="AJ463" s="124">
        <f>数据源表!Y411</f>
        <v>0.17</v>
      </c>
      <c r="AK463" s="53" t="e">
        <f>VLOOKUP(V463,#REF!,12,0)</f>
        <v>#REF!</v>
      </c>
    </row>
    <row r="464" spans="1:37" s="185" customFormat="1" ht="12" customHeight="1">
      <c r="A464" s="76" t="str">
        <f>数据源表!A412</f>
        <v>王建平</v>
      </c>
      <c r="B464" s="75">
        <f>数据源表!B412</f>
        <v>43210</v>
      </c>
      <c r="C464" s="76" t="str">
        <f>数据源表!C412</f>
        <v>a0232</v>
      </c>
      <c r="D464" s="76" t="str">
        <f>数据源表!D412</f>
        <v>浙江久立特材科技股份有限公司吴兴分公司</v>
      </c>
      <c r="E464" s="77">
        <f>数据源表!E412</f>
        <v>22000</v>
      </c>
      <c r="F464" s="76" t="str">
        <f>数据源表!F412</f>
        <v>27754155</v>
      </c>
      <c r="G464" s="78">
        <f>数据源表!G412</f>
        <v>43240</v>
      </c>
      <c r="H464" s="76">
        <f>数据源表!H412</f>
        <v>30</v>
      </c>
      <c r="I464" s="78">
        <v>43263</v>
      </c>
      <c r="J464" s="94">
        <f>数据源表!J412</f>
        <v>22000</v>
      </c>
      <c r="K464" s="94">
        <f t="shared" si="82"/>
        <v>18803.419999999998</v>
      </c>
      <c r="L464" s="95">
        <f t="shared" si="86"/>
        <v>53</v>
      </c>
      <c r="M464" s="96"/>
      <c r="N464" s="96" t="e">
        <f>VLOOKUP(C464,#REF!,5,0)</f>
        <v>#REF!</v>
      </c>
      <c r="O464" s="76">
        <f t="shared" si="87"/>
        <v>0.05</v>
      </c>
      <c r="P464" s="76">
        <f t="shared" si="83"/>
        <v>940.17</v>
      </c>
      <c r="Q464" s="76" t="e">
        <f>ROUND(VLOOKUP(V464,#REF!,7,0),2)</f>
        <v>#REF!</v>
      </c>
      <c r="R464" s="76" t="e">
        <f t="shared" si="84"/>
        <v>#REF!</v>
      </c>
      <c r="S464" s="94" t="e">
        <f t="shared" si="88"/>
        <v>#REF!</v>
      </c>
      <c r="T464" s="94"/>
      <c r="U464" s="94"/>
      <c r="V464" s="106" t="str">
        <f>数据源表!S412</f>
        <v>CYZ16</v>
      </c>
      <c r="W464" s="76" t="str">
        <f>数据源表!M412</f>
        <v>*化学试剂助剂*高速轧制油</v>
      </c>
      <c r="X464" s="76" t="str">
        <f>数据源表!N412</f>
        <v>EF-1080G</v>
      </c>
      <c r="Y464" s="76">
        <f>数据源表!O412</f>
        <v>2</v>
      </c>
      <c r="Z464" s="76" t="str">
        <f>数据源表!P412</f>
        <v>吨</v>
      </c>
      <c r="AA464" s="76">
        <f>数据源表!Q412</f>
        <v>11000</v>
      </c>
      <c r="AB464" s="76">
        <f>数据源表!R412</f>
        <v>22000</v>
      </c>
      <c r="AC464" s="118">
        <f>数据源表!U412</f>
        <v>2000</v>
      </c>
      <c r="AD464" s="118">
        <f>数据源表!T412</f>
        <v>1000</v>
      </c>
      <c r="AE464" s="225" t="s">
        <v>6977</v>
      </c>
      <c r="AF464" s="73" t="str">
        <f>数据源表!V412</f>
        <v>XOUT18040299</v>
      </c>
      <c r="AG464" s="119">
        <f>数据源表!W412</f>
        <v>43208</v>
      </c>
      <c r="AH464" s="73">
        <f>数据源表!X412</f>
        <v>0</v>
      </c>
      <c r="AI464" s="122"/>
      <c r="AJ464" s="124">
        <f>数据源表!Y412</f>
        <v>0.17</v>
      </c>
      <c r="AK464" s="53" t="e">
        <f>VLOOKUP(V464,#REF!,12,0)</f>
        <v>#REF!</v>
      </c>
    </row>
    <row r="465" spans="1:37" s="185" customFormat="1" ht="12" customHeight="1">
      <c r="A465" s="76" t="str">
        <f>数据源表!A413</f>
        <v>王建平</v>
      </c>
      <c r="B465" s="75">
        <f>数据源表!B413</f>
        <v>43215</v>
      </c>
      <c r="C465" s="76" t="str">
        <f>数据源表!C413</f>
        <v>a0232</v>
      </c>
      <c r="D465" s="76" t="str">
        <f>数据源表!D413</f>
        <v>浙江久立特材科技股份有限公司吴兴分公司</v>
      </c>
      <c r="E465" s="77">
        <f>数据源表!E413</f>
        <v>33000</v>
      </c>
      <c r="F465" s="76" t="str">
        <f>数据源表!F413</f>
        <v>27754219</v>
      </c>
      <c r="G465" s="78">
        <f>数据源表!G413</f>
        <v>43245</v>
      </c>
      <c r="H465" s="76">
        <f>数据源表!H413</f>
        <v>30</v>
      </c>
      <c r="I465" s="78">
        <v>43263</v>
      </c>
      <c r="J465" s="94">
        <f>数据源表!J413</f>
        <v>33000</v>
      </c>
      <c r="K465" s="94">
        <f t="shared" si="82"/>
        <v>28205.13</v>
      </c>
      <c r="L465" s="95">
        <f t="shared" si="86"/>
        <v>48</v>
      </c>
      <c r="M465" s="96"/>
      <c r="N465" s="96" t="e">
        <f>VLOOKUP(C465,#REF!,5,0)</f>
        <v>#REF!</v>
      </c>
      <c r="O465" s="76">
        <f t="shared" si="87"/>
        <v>0.05</v>
      </c>
      <c r="P465" s="76">
        <f t="shared" si="83"/>
        <v>1410.26</v>
      </c>
      <c r="Q465" s="76" t="e">
        <f>ROUND(VLOOKUP(V465,#REF!,7,0),2)</f>
        <v>#REF!</v>
      </c>
      <c r="R465" s="76" t="e">
        <f t="shared" si="84"/>
        <v>#REF!</v>
      </c>
      <c r="S465" s="94" t="e">
        <f t="shared" si="88"/>
        <v>#REF!</v>
      </c>
      <c r="T465" s="94"/>
      <c r="U465" s="94"/>
      <c r="V465" s="106" t="str">
        <f>数据源表!S413</f>
        <v>CYZ16</v>
      </c>
      <c r="W465" s="76" t="str">
        <f>数据源表!M413</f>
        <v>*化学试剂助剂*高速轧制油</v>
      </c>
      <c r="X465" s="76" t="str">
        <f>数据源表!N413</f>
        <v>EF-1080G</v>
      </c>
      <c r="Y465" s="76">
        <f>数据源表!O413</f>
        <v>3</v>
      </c>
      <c r="Z465" s="76" t="str">
        <f>数据源表!P413</f>
        <v>吨</v>
      </c>
      <c r="AA465" s="76">
        <f>数据源表!Q413</f>
        <v>11000</v>
      </c>
      <c r="AB465" s="76">
        <f>数据源表!R413</f>
        <v>33000</v>
      </c>
      <c r="AC465" s="118">
        <f>数据源表!U413</f>
        <v>3000</v>
      </c>
      <c r="AD465" s="118">
        <f>数据源表!T413</f>
        <v>1000</v>
      </c>
      <c r="AE465" s="66" t="str">
        <f t="shared" si="85"/>
        <v xml:space="preserve">     指导价</v>
      </c>
      <c r="AF465" s="73" t="str">
        <f>数据源表!V413</f>
        <v>XOUT18040407</v>
      </c>
      <c r="AG465" s="119">
        <f>数据源表!W413</f>
        <v>43214</v>
      </c>
      <c r="AH465" s="73">
        <f>数据源表!X413</f>
        <v>0</v>
      </c>
      <c r="AI465" s="122"/>
      <c r="AJ465" s="124">
        <f>数据源表!Y413</f>
        <v>0.17</v>
      </c>
      <c r="AK465" s="53" t="e">
        <f>VLOOKUP(V465,#REF!,12,0)</f>
        <v>#REF!</v>
      </c>
    </row>
    <row r="466" spans="1:37" s="185" customFormat="1" ht="12" customHeight="1">
      <c r="A466" s="76" t="str">
        <f>数据源表!A414</f>
        <v>王建平</v>
      </c>
      <c r="B466" s="75">
        <f>数据源表!B414</f>
        <v>43192</v>
      </c>
      <c r="C466" s="76" t="str">
        <f>数据源表!C414</f>
        <v>a1451</v>
      </c>
      <c r="D466" s="76" t="str">
        <f>数据源表!D414</f>
        <v>苏州金秋自动化科技有限公司</v>
      </c>
      <c r="E466" s="77">
        <f>数据源表!E414</f>
        <v>3500</v>
      </c>
      <c r="F466" s="76" t="str">
        <f>数据源表!F414</f>
        <v>15222351</v>
      </c>
      <c r="G466" s="78">
        <f>数据源表!G414</f>
        <v>43252</v>
      </c>
      <c r="H466" s="76">
        <f>数据源表!H414</f>
        <v>60</v>
      </c>
      <c r="I466" s="78">
        <v>43276</v>
      </c>
      <c r="J466" s="94">
        <f>数据源表!J414</f>
        <v>3500</v>
      </c>
      <c r="K466" s="94">
        <f t="shared" si="82"/>
        <v>2991.45</v>
      </c>
      <c r="L466" s="95">
        <f t="shared" si="86"/>
        <v>84</v>
      </c>
      <c r="M466" s="96"/>
      <c r="N466" s="96" t="e">
        <f>VLOOKUP(C466,#REF!,5,0)</f>
        <v>#REF!</v>
      </c>
      <c r="O466" s="76">
        <v>0.01</v>
      </c>
      <c r="P466" s="76">
        <f t="shared" si="83"/>
        <v>29.91</v>
      </c>
      <c r="Q466" s="76" t="e">
        <f>ROUND(VLOOKUP(V466,#REF!,7,0),2)</f>
        <v>#REF!</v>
      </c>
      <c r="R466" s="76"/>
      <c r="S466" s="94"/>
      <c r="T466" s="94"/>
      <c r="U466" s="94"/>
      <c r="V466" s="106" t="str">
        <f>数据源表!S414</f>
        <v>CSR24</v>
      </c>
      <c r="W466" s="76" t="str">
        <f>数据源表!M414</f>
        <v>*专项化学用品*铝合金加工液</v>
      </c>
      <c r="X466" s="76" t="str">
        <f>数据源表!N414</f>
        <v>ZM-3080</v>
      </c>
      <c r="Y466" s="76">
        <f>数据源表!O414</f>
        <v>1</v>
      </c>
      <c r="Z466" s="76" t="str">
        <f>数据源表!P414</f>
        <v>桶</v>
      </c>
      <c r="AA466" s="76">
        <f>数据源表!Q414</f>
        <v>3500</v>
      </c>
      <c r="AB466" s="76">
        <f>数据源表!R414</f>
        <v>3500</v>
      </c>
      <c r="AC466" s="118">
        <f>数据源表!U414</f>
        <v>170</v>
      </c>
      <c r="AD466" s="118">
        <f>数据源表!T414</f>
        <v>170</v>
      </c>
      <c r="AE466" s="66" t="str">
        <f t="shared" si="85"/>
        <v xml:space="preserve">     指导价</v>
      </c>
      <c r="AF466" s="73" t="str">
        <f>数据源表!V414</f>
        <v>XOUT18040030</v>
      </c>
      <c r="AG466" s="119">
        <f>数据源表!W414</f>
        <v>43193</v>
      </c>
      <c r="AH466" s="73">
        <f>数据源表!X414</f>
        <v>0</v>
      </c>
      <c r="AI466" s="122"/>
      <c r="AJ466" s="124">
        <f>数据源表!Y414</f>
        <v>0.17</v>
      </c>
      <c r="AK466" s="53" t="e">
        <f>VLOOKUP(V466,#REF!,12,0)</f>
        <v>#REF!</v>
      </c>
    </row>
    <row r="467" spans="1:37" s="185" customFormat="1" ht="12" customHeight="1">
      <c r="A467" s="76" t="str">
        <f>数据源表!A415</f>
        <v>王建平</v>
      </c>
      <c r="B467" s="75">
        <f>数据源表!B415</f>
        <v>43192</v>
      </c>
      <c r="C467" s="76" t="str">
        <f>数据源表!C415</f>
        <v>a1451</v>
      </c>
      <c r="D467" s="76" t="str">
        <f>数据源表!D415</f>
        <v>苏州金秋自动化科技有限公司</v>
      </c>
      <c r="E467" s="77">
        <f>数据源表!E415</f>
        <v>5200</v>
      </c>
      <c r="F467" s="76" t="str">
        <f>数据源表!F415</f>
        <v>15222352</v>
      </c>
      <c r="G467" s="78">
        <f>数据源表!G415</f>
        <v>43252</v>
      </c>
      <c r="H467" s="76">
        <f>数据源表!H415</f>
        <v>60</v>
      </c>
      <c r="I467" s="78">
        <v>43276</v>
      </c>
      <c r="J467" s="94">
        <f>数据源表!J415</f>
        <v>5200</v>
      </c>
      <c r="K467" s="94">
        <f t="shared" si="82"/>
        <v>4444.4399999999996</v>
      </c>
      <c r="L467" s="95">
        <f t="shared" si="86"/>
        <v>84</v>
      </c>
      <c r="M467" s="96"/>
      <c r="N467" s="96" t="e">
        <f>VLOOKUP(C467,#REF!,5,0)</f>
        <v>#REF!</v>
      </c>
      <c r="O467" s="76">
        <v>0.01</v>
      </c>
      <c r="P467" s="76">
        <f t="shared" si="83"/>
        <v>44.44</v>
      </c>
      <c r="Q467" s="76" t="e">
        <f>ROUND(VLOOKUP(V467,#REF!,7,0),2)</f>
        <v>#REF!</v>
      </c>
      <c r="R467" s="76"/>
      <c r="S467" s="94"/>
      <c r="T467" s="94"/>
      <c r="U467" s="94"/>
      <c r="V467" s="106" t="str">
        <f>数据源表!S415</f>
        <v>CYT11</v>
      </c>
      <c r="W467" s="76" t="str">
        <f>数据源表!M415</f>
        <v>*润滑油*机床导轨油</v>
      </c>
      <c r="X467" s="76" t="str">
        <f>数据源表!N415</f>
        <v>68#</v>
      </c>
      <c r="Y467" s="76">
        <f>数据源表!O415</f>
        <v>0.34</v>
      </c>
      <c r="Z467" s="76" t="str">
        <f>数据源表!P415</f>
        <v>吨</v>
      </c>
      <c r="AA467" s="76">
        <f>数据源表!Q415</f>
        <v>15294.1176470588</v>
      </c>
      <c r="AB467" s="76">
        <f>数据源表!R415</f>
        <v>5200</v>
      </c>
      <c r="AC467" s="118">
        <f>数据源表!U415</f>
        <v>340</v>
      </c>
      <c r="AD467" s="118">
        <f>数据源表!T415</f>
        <v>170</v>
      </c>
      <c r="AE467" s="66" t="str">
        <f t="shared" si="85"/>
        <v xml:space="preserve">     指导价</v>
      </c>
      <c r="AF467" s="73" t="str">
        <f>数据源表!V415</f>
        <v>XOUT18040030</v>
      </c>
      <c r="AG467" s="119">
        <f>数据源表!W415</f>
        <v>43193</v>
      </c>
      <c r="AH467" s="73">
        <f>数据源表!X415</f>
        <v>0</v>
      </c>
      <c r="AI467" s="122"/>
      <c r="AJ467" s="124">
        <f>数据源表!Y415</f>
        <v>0.17</v>
      </c>
      <c r="AK467" s="53" t="e">
        <f>VLOOKUP(V467,#REF!,12,0)</f>
        <v>#REF!</v>
      </c>
    </row>
    <row r="468" spans="1:37" s="185" customFormat="1" ht="12" customHeight="1">
      <c r="A468" s="76" t="str">
        <f>数据源表!A416</f>
        <v>王建平</v>
      </c>
      <c r="B468" s="75">
        <f>数据源表!B416</f>
        <v>43200</v>
      </c>
      <c r="C468" s="76" t="str">
        <f>数据源表!C416</f>
        <v>a1451</v>
      </c>
      <c r="D468" s="76" t="str">
        <f>数据源表!D416</f>
        <v>苏州金秋自动化科技有限公司</v>
      </c>
      <c r="E468" s="77">
        <f>数据源表!E416</f>
        <v>350</v>
      </c>
      <c r="F468" s="76" t="str">
        <f>数据源表!F416</f>
        <v>15222463</v>
      </c>
      <c r="G468" s="78">
        <f>数据源表!G416</f>
        <v>43260</v>
      </c>
      <c r="H468" s="76">
        <f>数据源表!H416</f>
        <v>60</v>
      </c>
      <c r="I468" s="78">
        <v>43266</v>
      </c>
      <c r="J468" s="94">
        <f>数据源表!J416</f>
        <v>350</v>
      </c>
      <c r="K468" s="94">
        <f t="shared" si="82"/>
        <v>299.14999999999998</v>
      </c>
      <c r="L468" s="95">
        <f t="shared" si="86"/>
        <v>66</v>
      </c>
      <c r="M468" s="96"/>
      <c r="N468" s="96" t="e">
        <f>VLOOKUP(C468,#REF!,5,0)</f>
        <v>#REF!</v>
      </c>
      <c r="O468" s="76">
        <f t="shared" si="87"/>
        <v>0.04</v>
      </c>
      <c r="P468" s="76">
        <f t="shared" si="83"/>
        <v>11.97</v>
      </c>
      <c r="Q468" s="76" t="e">
        <f>ROUND(VLOOKUP(V468,#REF!,7,0),2)</f>
        <v>#REF!</v>
      </c>
      <c r="R468" s="76" t="e">
        <f t="shared" si="84"/>
        <v>#REF!</v>
      </c>
      <c r="S468" s="94" t="e">
        <f>ROUND(IF(F468="未税",J468-M468-R468,J468/1.17-M468-R468),2)</f>
        <v>#REF!</v>
      </c>
      <c r="T468" s="94"/>
      <c r="U468" s="94"/>
      <c r="V468" s="106" t="str">
        <f>数据源表!S416</f>
        <v>CYF05</v>
      </c>
      <c r="W468" s="76" t="str">
        <f>数据源表!M416</f>
        <v>*专项化学用品*矿物剂型防锈剂</v>
      </c>
      <c r="X468" s="76" t="str">
        <f>数据源表!N416</f>
        <v>X-36</v>
      </c>
      <c r="Y468" s="76">
        <f>数据源表!O416</f>
        <v>1</v>
      </c>
      <c r="Z468" s="76" t="str">
        <f>数据源表!P416</f>
        <v>桶</v>
      </c>
      <c r="AA468" s="76">
        <f>数据源表!Q416</f>
        <v>350</v>
      </c>
      <c r="AB468" s="76">
        <f>数据源表!R416</f>
        <v>350</v>
      </c>
      <c r="AC468" s="118">
        <f>数据源表!U416</f>
        <v>17</v>
      </c>
      <c r="AD468" s="118">
        <f>数据源表!T416</f>
        <v>17</v>
      </c>
      <c r="AE468" s="66" t="str">
        <f t="shared" si="85"/>
        <v>指导价+Y4*30</v>
      </c>
      <c r="AF468" s="73" t="str">
        <f>数据源表!V416</f>
        <v>XOUT18040092</v>
      </c>
      <c r="AG468" s="119">
        <f>数据源表!W416</f>
        <v>43198</v>
      </c>
      <c r="AH468" s="73">
        <f>数据源表!X416</f>
        <v>0</v>
      </c>
      <c r="AI468" s="122"/>
      <c r="AJ468" s="124">
        <f>数据源表!Y416</f>
        <v>0.17</v>
      </c>
      <c r="AK468" s="53" t="e">
        <f>VLOOKUP(V468,#REF!,12,0)</f>
        <v>#REF!</v>
      </c>
    </row>
    <row r="469" spans="1:37" s="185" customFormat="1" ht="12" customHeight="1">
      <c r="A469" s="76" t="str">
        <f>数据源表!A417</f>
        <v>王建平</v>
      </c>
      <c r="B469" s="75">
        <f>数据源表!B417</f>
        <v>43200</v>
      </c>
      <c r="C469" s="76" t="str">
        <f>数据源表!C417</f>
        <v>a1451</v>
      </c>
      <c r="D469" s="76" t="str">
        <f>数据源表!D417</f>
        <v>苏州金秋自动化科技有限公司</v>
      </c>
      <c r="E469" s="77">
        <f>数据源表!E417</f>
        <v>780</v>
      </c>
      <c r="F469" s="76" t="str">
        <f>数据源表!F417</f>
        <v>15222463</v>
      </c>
      <c r="G469" s="78">
        <f>数据源表!G417</f>
        <v>43260</v>
      </c>
      <c r="H469" s="76">
        <f>数据源表!H417</f>
        <v>60</v>
      </c>
      <c r="I469" s="78">
        <v>43264</v>
      </c>
      <c r="J469" s="94">
        <f>数据源表!J417</f>
        <v>780</v>
      </c>
      <c r="K469" s="94">
        <f t="shared" si="82"/>
        <v>666.67</v>
      </c>
      <c r="L469" s="95">
        <f t="shared" si="86"/>
        <v>64</v>
      </c>
      <c r="M469" s="96"/>
      <c r="N469" s="96" t="e">
        <f>VLOOKUP(C469,#REF!,5,0)</f>
        <v>#REF!</v>
      </c>
      <c r="O469" s="76">
        <f t="shared" si="87"/>
        <v>0.04</v>
      </c>
      <c r="P469" s="76">
        <f t="shared" si="83"/>
        <v>26.67</v>
      </c>
      <c r="Q469" s="76" t="e">
        <f>ROUND(VLOOKUP(V469,#REF!,7,0),2)</f>
        <v>#REF!</v>
      </c>
      <c r="R469" s="76" t="e">
        <f t="shared" si="84"/>
        <v>#REF!</v>
      </c>
      <c r="S469" s="94" t="e">
        <f>ROUND(IF(F469="未税",J469-M469-R469,J469/1.17-M469-R469),2)</f>
        <v>#REF!</v>
      </c>
      <c r="T469" s="94"/>
      <c r="U469" s="94"/>
      <c r="V469" s="106" t="str">
        <f>数据源表!S417</f>
        <v>CYT06</v>
      </c>
      <c r="W469" s="76" t="str">
        <f>数据源表!M417</f>
        <v>*化学试剂助剂*主轴保护剂</v>
      </c>
      <c r="X469" s="76" t="str">
        <f>数据源表!N417</f>
        <v>5#</v>
      </c>
      <c r="Y469" s="76">
        <f>数据源表!O417</f>
        <v>3</v>
      </c>
      <c r="Z469" s="76" t="str">
        <f>数据源表!P417</f>
        <v>桶</v>
      </c>
      <c r="AA469" s="76">
        <f>数据源表!Q417</f>
        <v>260</v>
      </c>
      <c r="AB469" s="76">
        <f>数据源表!R417</f>
        <v>780</v>
      </c>
      <c r="AC469" s="118">
        <f>数据源表!U417</f>
        <v>51</v>
      </c>
      <c r="AD469" s="118">
        <f>数据源表!T417</f>
        <v>17</v>
      </c>
      <c r="AE469" s="66" t="str">
        <f t="shared" si="85"/>
        <v>指导价+Y4*30</v>
      </c>
      <c r="AF469" s="73" t="str">
        <f>数据源表!V417</f>
        <v>XOUT18040150</v>
      </c>
      <c r="AG469" s="119">
        <f>数据源表!W417</f>
        <v>43200</v>
      </c>
      <c r="AH469" s="73">
        <f>数据源表!X417</f>
        <v>0</v>
      </c>
      <c r="AI469" s="122"/>
      <c r="AJ469" s="124">
        <f>数据源表!Y417</f>
        <v>0.17</v>
      </c>
      <c r="AK469" s="53" t="e">
        <f>VLOOKUP(V469,#REF!,12,0)</f>
        <v>#REF!</v>
      </c>
    </row>
    <row r="470" spans="1:37" s="185" customFormat="1" ht="12" customHeight="1">
      <c r="A470" s="76" t="str">
        <f>数据源表!A418</f>
        <v>王建平</v>
      </c>
      <c r="B470" s="75">
        <f>数据源表!B418</f>
        <v>43048</v>
      </c>
      <c r="C470" s="76" t="str">
        <f>数据源表!C418</f>
        <v>a1578</v>
      </c>
      <c r="D470" s="76" t="str">
        <f>数据源表!D418</f>
        <v>石狮市山峰五金制品有限公司</v>
      </c>
      <c r="E470" s="77">
        <f>数据源表!E418</f>
        <v>15000</v>
      </c>
      <c r="F470" s="76" t="str">
        <f>数据源表!F418</f>
        <v>14035191</v>
      </c>
      <c r="G470" s="78">
        <f>数据源表!G418</f>
        <v>43108</v>
      </c>
      <c r="H470" s="76">
        <f>数据源表!H418</f>
        <v>60</v>
      </c>
      <c r="I470" s="78">
        <v>43259</v>
      </c>
      <c r="J470" s="94">
        <f>数据源表!J418</f>
        <v>13000</v>
      </c>
      <c r="K470" s="94">
        <f t="shared" si="82"/>
        <v>11111.11</v>
      </c>
      <c r="L470" s="95">
        <f t="shared" si="86"/>
        <v>211</v>
      </c>
      <c r="M470" s="96"/>
      <c r="N470" s="96" t="e">
        <f>VLOOKUP(C470,#REF!,5,0)</f>
        <v>#REF!</v>
      </c>
      <c r="O470" s="76">
        <f t="shared" si="87"/>
        <v>0</v>
      </c>
      <c r="P470" s="76">
        <f t="shared" si="83"/>
        <v>0</v>
      </c>
      <c r="Q470" s="76" t="e">
        <f>ROUND(VLOOKUP(V470,#REF!,7,0),2)</f>
        <v>#REF!</v>
      </c>
      <c r="R470" s="76" t="e">
        <f t="shared" si="84"/>
        <v>#REF!</v>
      </c>
      <c r="S470" s="94" t="e">
        <f>ROUND(IF(F470="未税",J470-M470-R470,J470/1.17-M470-R470),2)</f>
        <v>#REF!</v>
      </c>
      <c r="T470" s="94"/>
      <c r="U470" s="94"/>
      <c r="V470" s="106" t="str">
        <f>数据源表!S418</f>
        <v>CSR34</v>
      </c>
      <c r="W470" s="76" t="str">
        <f>数据源表!M418</f>
        <v>植物切削液</v>
      </c>
      <c r="X470" s="76" t="str">
        <f>数据源表!N418</f>
        <v>JH-200RP</v>
      </c>
      <c r="Y470" s="76">
        <f>数据源表!O418</f>
        <v>4.3333333333333304</v>
      </c>
      <c r="Z470" s="76" t="str">
        <f>数据源表!P418</f>
        <v>桶</v>
      </c>
      <c r="AA470" s="76">
        <f>数据源表!Q418</f>
        <v>3000</v>
      </c>
      <c r="AB470" s="76">
        <f>数据源表!R418</f>
        <v>15000</v>
      </c>
      <c r="AC470" s="118">
        <f>数据源表!U418</f>
        <v>780</v>
      </c>
      <c r="AD470" s="118">
        <f>数据源表!T418</f>
        <v>180</v>
      </c>
      <c r="AE470" s="66" t="str">
        <f t="shared" si="85"/>
        <v xml:space="preserve">     指导价</v>
      </c>
      <c r="AF470" s="73" t="str">
        <f>数据源表!V418</f>
        <v>XOUT17100391</v>
      </c>
      <c r="AG470" s="119">
        <f>数据源表!W418</f>
        <v>43035</v>
      </c>
      <c r="AH470" s="73" t="str">
        <f>数据源表!X418</f>
        <v>拆分付款</v>
      </c>
      <c r="AI470" s="122"/>
      <c r="AJ470" s="124">
        <f>数据源表!Y418</f>
        <v>0.17</v>
      </c>
      <c r="AK470" s="53" t="e">
        <f>VLOOKUP(V470,#REF!,12,0)</f>
        <v>#REF!</v>
      </c>
    </row>
    <row r="471" spans="1:37" s="185" customFormat="1" ht="12" customHeight="1">
      <c r="A471" s="76" t="str">
        <f>数据源表!A419</f>
        <v>王建平</v>
      </c>
      <c r="B471" s="75">
        <f>数据源表!B419</f>
        <v>43172</v>
      </c>
      <c r="C471" s="76" t="str">
        <f>数据源表!C419</f>
        <v>a1578</v>
      </c>
      <c r="D471" s="76" t="str">
        <f>数据源表!D419</f>
        <v>石狮市山峰五金制品有限公司</v>
      </c>
      <c r="E471" s="77">
        <f>数据源表!E419</f>
        <v>15000</v>
      </c>
      <c r="F471" s="76" t="str">
        <f>数据源表!F419</f>
        <v>02839437</v>
      </c>
      <c r="G471" s="78">
        <f>数据源表!G419</f>
        <v>43232</v>
      </c>
      <c r="H471" s="76">
        <f>数据源表!H419</f>
        <v>60</v>
      </c>
      <c r="I471" s="78">
        <v>43281</v>
      </c>
      <c r="J471" s="94">
        <f>数据源表!J419</f>
        <v>12000</v>
      </c>
      <c r="K471" s="94">
        <f t="shared" si="82"/>
        <v>10256.41</v>
      </c>
      <c r="L471" s="95">
        <f t="shared" si="86"/>
        <v>109</v>
      </c>
      <c r="M471" s="96"/>
      <c r="N471" s="96" t="e">
        <f>VLOOKUP(C471,#REF!,5,0)</f>
        <v>#REF!</v>
      </c>
      <c r="O471" s="76">
        <f t="shared" si="87"/>
        <v>0.04</v>
      </c>
      <c r="P471" s="76">
        <f t="shared" si="83"/>
        <v>410.26</v>
      </c>
      <c r="Q471" s="76" t="e">
        <f>ROUND(VLOOKUP(V471,#REF!,7,0),2)</f>
        <v>#REF!</v>
      </c>
      <c r="R471" s="76" t="e">
        <f t="shared" si="84"/>
        <v>#REF!</v>
      </c>
      <c r="S471" s="94" t="e">
        <f>ROUND(IF(F471="未税",J471-M471-R471,J471/(1+AJ471)-M471-R471),2)</f>
        <v>#REF!</v>
      </c>
      <c r="T471" s="94"/>
      <c r="U471" s="94"/>
      <c r="V471" s="106" t="str">
        <f>数据源表!S419</f>
        <v>CSR34</v>
      </c>
      <c r="W471" s="76" t="str">
        <f>数据源表!M419</f>
        <v>*其他化学制品*植物切削液</v>
      </c>
      <c r="X471" s="76" t="str">
        <f>数据源表!N419</f>
        <v>JH-200RP</v>
      </c>
      <c r="Y471" s="76">
        <f>数据源表!O419</f>
        <v>4</v>
      </c>
      <c r="Z471" s="76" t="str">
        <f>数据源表!P419</f>
        <v>桶</v>
      </c>
      <c r="AA471" s="76">
        <f>数据源表!Q419</f>
        <v>3000</v>
      </c>
      <c r="AB471" s="76">
        <f>数据源表!R419</f>
        <v>15000</v>
      </c>
      <c r="AC471" s="118">
        <f>数据源表!U419</f>
        <v>720</v>
      </c>
      <c r="AD471" s="118">
        <f>数据源表!T419</f>
        <v>180</v>
      </c>
      <c r="AE471" s="66" t="str">
        <f t="shared" si="85"/>
        <v xml:space="preserve">     指导价</v>
      </c>
      <c r="AF471" s="73" t="str">
        <f>数据源表!V419</f>
        <v>XOUT18010179</v>
      </c>
      <c r="AG471" s="119">
        <f>数据源表!W419</f>
        <v>43110</v>
      </c>
      <c r="AH471" s="73" t="str">
        <f>数据源表!X419</f>
        <v>拆分付款</v>
      </c>
      <c r="AI471" s="122"/>
      <c r="AJ471" s="124">
        <f>数据源表!Y419</f>
        <v>0.17</v>
      </c>
      <c r="AK471" s="53" t="e">
        <f>VLOOKUP(V471,#REF!,12,0)</f>
        <v>#REF!</v>
      </c>
    </row>
    <row r="472" spans="1:37" s="185" customFormat="1" ht="12" customHeight="1">
      <c r="A472" s="76" t="str">
        <f>数据源表!A420</f>
        <v>王建平</v>
      </c>
      <c r="B472" s="75">
        <f>数据源表!B420</f>
        <v>43085</v>
      </c>
      <c r="C472" s="76" t="str">
        <f>数据源表!C420</f>
        <v>a1578</v>
      </c>
      <c r="D472" s="76" t="str">
        <f>数据源表!D420</f>
        <v>石狮市山峰五金制品有限公司</v>
      </c>
      <c r="E472" s="77">
        <f>数据源表!E420</f>
        <v>30000</v>
      </c>
      <c r="F472" s="76" t="str">
        <f>数据源表!F420</f>
        <v>09926639</v>
      </c>
      <c r="G472" s="78">
        <f>数据源表!G420</f>
        <v>43145</v>
      </c>
      <c r="H472" s="76">
        <f>数据源表!H420</f>
        <v>60</v>
      </c>
      <c r="I472" s="78">
        <v>43255</v>
      </c>
      <c r="J472" s="94">
        <f>数据源表!J420</f>
        <v>30000</v>
      </c>
      <c r="K472" s="94">
        <f t="shared" si="82"/>
        <v>25641.03</v>
      </c>
      <c r="L472" s="95">
        <f t="shared" si="86"/>
        <v>170</v>
      </c>
      <c r="M472" s="96"/>
      <c r="N472" s="96" t="e">
        <f>VLOOKUP(C472,#REF!,5,0)</f>
        <v>#REF!</v>
      </c>
      <c r="O472" s="76">
        <f t="shared" si="87"/>
        <v>0.01</v>
      </c>
      <c r="P472" s="76">
        <f t="shared" si="83"/>
        <v>256.41000000000003</v>
      </c>
      <c r="Q472" s="76" t="e">
        <f>ROUND(VLOOKUP(V472,#REF!,7,0),2)</f>
        <v>#REF!</v>
      </c>
      <c r="R472" s="76" t="e">
        <f t="shared" si="84"/>
        <v>#REF!</v>
      </c>
      <c r="S472" s="94" t="e">
        <f>ROUND(IF(F472="未税",J472-M472-R472,J472/1.17-M472-R472),2)</f>
        <v>#REF!</v>
      </c>
      <c r="T472" s="94"/>
      <c r="U472" s="94"/>
      <c r="V472" s="106" t="str">
        <f>数据源表!S420</f>
        <v>CSR34</v>
      </c>
      <c r="W472" s="76" t="str">
        <f>数据源表!M420</f>
        <v>植物切削液</v>
      </c>
      <c r="X472" s="76" t="str">
        <f>数据源表!N420</f>
        <v>JH-200RP</v>
      </c>
      <c r="Y472" s="76">
        <f>数据源表!O420</f>
        <v>10</v>
      </c>
      <c r="Z472" s="76" t="str">
        <f>数据源表!P420</f>
        <v>桶</v>
      </c>
      <c r="AA472" s="76">
        <f>数据源表!Q420</f>
        <v>3000</v>
      </c>
      <c r="AB472" s="76">
        <f>数据源表!R420</f>
        <v>30000</v>
      </c>
      <c r="AC472" s="118">
        <f>数据源表!U420</f>
        <v>1800</v>
      </c>
      <c r="AD472" s="118">
        <f>数据源表!T420</f>
        <v>180</v>
      </c>
      <c r="AE472" s="66" t="str">
        <f t="shared" si="85"/>
        <v xml:space="preserve">     指导价</v>
      </c>
      <c r="AF472" s="73" t="str">
        <f>数据源表!V420</f>
        <v>XOUT17110078</v>
      </c>
      <c r="AG472" s="119">
        <f>数据源表!W420</f>
        <v>43043</v>
      </c>
      <c r="AH472" s="73">
        <f>数据源表!X420</f>
        <v>0</v>
      </c>
      <c r="AI472" s="122"/>
      <c r="AJ472" s="124">
        <f>数据源表!Y420</f>
        <v>0.17</v>
      </c>
      <c r="AK472" s="53" t="e">
        <f>VLOOKUP(V472,#REF!,12,0)</f>
        <v>#REF!</v>
      </c>
    </row>
    <row r="473" spans="1:37" s="185" customFormat="1" ht="12" customHeight="1">
      <c r="A473" s="76" t="str">
        <f>数据源表!A421</f>
        <v>王建平</v>
      </c>
      <c r="B473" s="75">
        <f>数据源表!B421</f>
        <v>43085</v>
      </c>
      <c r="C473" s="76" t="str">
        <f>数据源表!C421</f>
        <v>a1578</v>
      </c>
      <c r="D473" s="76" t="str">
        <f>数据源表!D421</f>
        <v>石狮市山峰五金制品有限公司</v>
      </c>
      <c r="E473" s="77">
        <f>数据源表!E421</f>
        <v>15000</v>
      </c>
      <c r="F473" s="76" t="str">
        <f>数据源表!F421</f>
        <v>09926639</v>
      </c>
      <c r="G473" s="78">
        <f>数据源表!G421</f>
        <v>43145</v>
      </c>
      <c r="H473" s="76">
        <f>数据源表!H421</f>
        <v>60</v>
      </c>
      <c r="I473" s="78">
        <v>43273</v>
      </c>
      <c r="J473" s="94">
        <f>数据源表!J421</f>
        <v>15000</v>
      </c>
      <c r="K473" s="94">
        <f t="shared" si="82"/>
        <v>12820.51</v>
      </c>
      <c r="L473" s="95">
        <f t="shared" si="86"/>
        <v>188</v>
      </c>
      <c r="M473" s="96"/>
      <c r="N473" s="96" t="e">
        <f>VLOOKUP(C473,#REF!,5,0)</f>
        <v>#REF!</v>
      </c>
      <c r="O473" s="76">
        <f t="shared" si="87"/>
        <v>0</v>
      </c>
      <c r="P473" s="76">
        <f t="shared" si="83"/>
        <v>0</v>
      </c>
      <c r="Q473" s="76" t="e">
        <f>ROUND(VLOOKUP(V473,#REF!,7,0),2)</f>
        <v>#REF!</v>
      </c>
      <c r="R473" s="76" t="e">
        <f t="shared" si="84"/>
        <v>#REF!</v>
      </c>
      <c r="S473" s="94" t="e">
        <f>ROUND(IF(F473="未税",J473-M473-R473,J473/1.17-M473-R473),2)</f>
        <v>#REF!</v>
      </c>
      <c r="T473" s="94"/>
      <c r="U473" s="94"/>
      <c r="V473" s="106" t="str">
        <f>数据源表!S421</f>
        <v>CSR34</v>
      </c>
      <c r="W473" s="76" t="str">
        <f>数据源表!M421</f>
        <v>植物切削液</v>
      </c>
      <c r="X473" s="76" t="str">
        <f>数据源表!N421</f>
        <v>JH-200RP</v>
      </c>
      <c r="Y473" s="76">
        <f>数据源表!O421</f>
        <v>5</v>
      </c>
      <c r="Z473" s="76" t="str">
        <f>数据源表!P421</f>
        <v>桶</v>
      </c>
      <c r="AA473" s="76">
        <f>数据源表!Q421</f>
        <v>3000</v>
      </c>
      <c r="AB473" s="76">
        <f>数据源表!R421</f>
        <v>15000</v>
      </c>
      <c r="AC473" s="118">
        <f>数据源表!U421</f>
        <v>900</v>
      </c>
      <c r="AD473" s="118">
        <f>数据源表!T421</f>
        <v>180</v>
      </c>
      <c r="AE473" s="66" t="str">
        <f t="shared" si="85"/>
        <v xml:space="preserve">     指导价</v>
      </c>
      <c r="AF473" s="73" t="str">
        <f>数据源表!V421</f>
        <v>XOUT17110558</v>
      </c>
      <c r="AG473" s="119">
        <f>数据源表!W421</f>
        <v>43064</v>
      </c>
      <c r="AH473" s="73">
        <f>数据源表!X421</f>
        <v>0</v>
      </c>
      <c r="AI473" s="122"/>
      <c r="AJ473" s="124">
        <f>数据源表!Y421</f>
        <v>0.17</v>
      </c>
      <c r="AK473" s="53" t="e">
        <f>VLOOKUP(V473,#REF!,12,0)</f>
        <v>#REF!</v>
      </c>
    </row>
    <row r="474" spans="1:37" s="185" customFormat="1" ht="12" customHeight="1">
      <c r="A474" s="76" t="str">
        <f>数据源表!A422</f>
        <v>王建平</v>
      </c>
      <c r="B474" s="75">
        <f>数据源表!B422</f>
        <v>43111</v>
      </c>
      <c r="C474" s="76" t="str">
        <f>数据源表!C422</f>
        <v>a1578</v>
      </c>
      <c r="D474" s="76" t="str">
        <f>数据源表!D422</f>
        <v>石狮市山峰五金制品有限公司</v>
      </c>
      <c r="E474" s="77">
        <f>数据源表!E422</f>
        <v>30000</v>
      </c>
      <c r="F474" s="76" t="str">
        <f>数据源表!F422</f>
        <v>28120265</v>
      </c>
      <c r="G474" s="78">
        <f>数据源表!G422</f>
        <v>43171</v>
      </c>
      <c r="H474" s="76">
        <f>数据源表!H422</f>
        <v>60</v>
      </c>
      <c r="I474" s="78">
        <v>43280</v>
      </c>
      <c r="J474" s="94">
        <f>数据源表!J422</f>
        <v>30000</v>
      </c>
      <c r="K474" s="94">
        <f t="shared" si="82"/>
        <v>25641.03</v>
      </c>
      <c r="L474" s="95">
        <f t="shared" si="86"/>
        <v>169</v>
      </c>
      <c r="M474" s="96"/>
      <c r="N474" s="96" t="e">
        <f>VLOOKUP(C474,#REF!,5,0)</f>
        <v>#REF!</v>
      </c>
      <c r="O474" s="76">
        <f t="shared" si="87"/>
        <v>0.01</v>
      </c>
      <c r="P474" s="76">
        <f t="shared" si="83"/>
        <v>256.41000000000003</v>
      </c>
      <c r="Q474" s="76" t="e">
        <f>ROUND(VLOOKUP(V474,#REF!,7,0),2)</f>
        <v>#REF!</v>
      </c>
      <c r="R474" s="76" t="e">
        <f t="shared" si="84"/>
        <v>#REF!</v>
      </c>
      <c r="S474" s="94" t="e">
        <f>ROUND(IF(F474="未税",J474-M474-R474,J474/(1+AJ474)-M474-R474),2)</f>
        <v>#REF!</v>
      </c>
      <c r="T474" s="94"/>
      <c r="U474" s="94"/>
      <c r="V474" s="106" t="str">
        <f>数据源表!S422</f>
        <v>CSR34</v>
      </c>
      <c r="W474" s="76" t="str">
        <f>数据源表!M422</f>
        <v>*其他化学制品*植物切削液</v>
      </c>
      <c r="X474" s="76" t="str">
        <f>数据源表!N422</f>
        <v>JH-200RP</v>
      </c>
      <c r="Y474" s="76">
        <f>数据源表!O422</f>
        <v>10</v>
      </c>
      <c r="Z474" s="76" t="str">
        <f>数据源表!P422</f>
        <v>桶</v>
      </c>
      <c r="AA474" s="76">
        <f>数据源表!Q422</f>
        <v>3000</v>
      </c>
      <c r="AB474" s="76">
        <f>数据源表!R422</f>
        <v>30000</v>
      </c>
      <c r="AC474" s="118">
        <f>数据源表!U422</f>
        <v>1800</v>
      </c>
      <c r="AD474" s="118">
        <f>数据源表!T422</f>
        <v>180</v>
      </c>
      <c r="AE474" s="66" t="str">
        <f t="shared" si="85"/>
        <v xml:space="preserve">     指导价</v>
      </c>
      <c r="AF474" s="73" t="str">
        <f>数据源表!V422</f>
        <v>XOUT17120458</v>
      </c>
      <c r="AG474" s="119">
        <f>数据源表!W422</f>
        <v>43092</v>
      </c>
      <c r="AH474" s="73">
        <f>数据源表!X422</f>
        <v>0</v>
      </c>
      <c r="AI474" s="122"/>
      <c r="AJ474" s="124">
        <f>数据源表!Y422</f>
        <v>0.17</v>
      </c>
      <c r="AK474" s="53" t="e">
        <f>VLOOKUP(V474,#REF!,12,0)</f>
        <v>#REF!</v>
      </c>
    </row>
    <row r="475" spans="1:37" s="185" customFormat="1" ht="12" customHeight="1">
      <c r="A475" s="76" t="str">
        <f>数据源表!A423</f>
        <v>王建平</v>
      </c>
      <c r="B475" s="75">
        <f>数据源表!B423</f>
        <v>43102</v>
      </c>
      <c r="C475" s="76" t="str">
        <f>数据源表!C423</f>
        <v>a1588</v>
      </c>
      <c r="D475" s="76" t="str">
        <f>数据源表!D423</f>
        <v>昆山速力特精密机械有限公司</v>
      </c>
      <c r="E475" s="77">
        <f>数据源表!E423</f>
        <v>2800</v>
      </c>
      <c r="F475" s="76" t="str">
        <f>数据源表!F423</f>
        <v>09926951</v>
      </c>
      <c r="G475" s="78">
        <f>数据源表!G423</f>
        <v>43192</v>
      </c>
      <c r="H475" s="76">
        <f>数据源表!H423</f>
        <v>90</v>
      </c>
      <c r="I475" s="78">
        <v>43280</v>
      </c>
      <c r="J475" s="94">
        <f>数据源表!J423</f>
        <v>2400</v>
      </c>
      <c r="K475" s="94">
        <f t="shared" si="82"/>
        <v>2051.2800000000002</v>
      </c>
      <c r="L475" s="95">
        <f t="shared" si="86"/>
        <v>178</v>
      </c>
      <c r="M475" s="96"/>
      <c r="N475" s="96" t="e">
        <f>VLOOKUP(C475,#REF!,5,0)</f>
        <v>#REF!</v>
      </c>
      <c r="O475" s="76">
        <f t="shared" si="87"/>
        <v>0.01</v>
      </c>
      <c r="P475" s="76">
        <f t="shared" si="83"/>
        <v>20.51</v>
      </c>
      <c r="Q475" s="76" t="e">
        <f>ROUND(VLOOKUP(V475,#REF!,7,0),2)</f>
        <v>#REF!</v>
      </c>
      <c r="R475" s="76" t="e">
        <f t="shared" si="84"/>
        <v>#REF!</v>
      </c>
      <c r="S475" s="94" t="e">
        <f>ROUND(IF(F475="未税",J475-M475-R475,J475/(1+AJ475)-M475-R475),2)</f>
        <v>#REF!</v>
      </c>
      <c r="T475" s="94"/>
      <c r="U475" s="94"/>
      <c r="V475" s="106" t="str">
        <f>数据源表!S423</f>
        <v>CSB15</v>
      </c>
      <c r="W475" s="76" t="str">
        <f>数据源表!M423</f>
        <v>半合成切削液</v>
      </c>
      <c r="X475" s="76" t="str">
        <f>数据源表!N423</f>
        <v>LP-3030AL</v>
      </c>
      <c r="Y475" s="76">
        <f>数据源表!O423</f>
        <v>0.85714285714285698</v>
      </c>
      <c r="Z475" s="76" t="str">
        <f>数据源表!P423</f>
        <v>桶</v>
      </c>
      <c r="AA475" s="76">
        <f>数据源表!Q423</f>
        <v>2800</v>
      </c>
      <c r="AB475" s="76">
        <f>数据源表!R423</f>
        <v>2800</v>
      </c>
      <c r="AC475" s="118">
        <f>数据源表!U423</f>
        <v>145.71428571428601</v>
      </c>
      <c r="AD475" s="118">
        <f>数据源表!T423</f>
        <v>170</v>
      </c>
      <c r="AE475" s="66" t="str">
        <f t="shared" si="85"/>
        <v xml:space="preserve">     指导价</v>
      </c>
      <c r="AF475" s="73" t="str">
        <f>数据源表!V423</f>
        <v>XOUT18010022</v>
      </c>
      <c r="AG475" s="119">
        <f>数据源表!W423</f>
        <v>43102</v>
      </c>
      <c r="AH475" s="73" t="str">
        <f>数据源表!X423</f>
        <v>拆分付款</v>
      </c>
      <c r="AI475" s="122"/>
      <c r="AJ475" s="124">
        <f>数据源表!Y423</f>
        <v>0.17</v>
      </c>
      <c r="AK475" s="53" t="e">
        <f>VLOOKUP(V475,#REF!,12,0)</f>
        <v>#REF!</v>
      </c>
    </row>
    <row r="476" spans="1:37" s="185" customFormat="1" ht="12" customHeight="1">
      <c r="A476" s="76" t="str">
        <f>数据源表!A424</f>
        <v>王建平</v>
      </c>
      <c r="B476" s="75">
        <f>数据源表!B424</f>
        <v>43172</v>
      </c>
      <c r="C476" s="76" t="str">
        <f>数据源表!C424</f>
        <v>a1697</v>
      </c>
      <c r="D476" s="76" t="str">
        <f>数据源表!D424</f>
        <v>无锡沃睿特机电有限公司</v>
      </c>
      <c r="E476" s="77">
        <f>数据源表!E424</f>
        <v>11000</v>
      </c>
      <c r="F476" s="76" t="str">
        <f>数据源表!F424</f>
        <v>02839472</v>
      </c>
      <c r="G476" s="78">
        <f>数据源表!G424</f>
        <v>43172</v>
      </c>
      <c r="H476" s="76" t="str">
        <f>数据源表!H424</f>
        <v>现金</v>
      </c>
      <c r="I476" s="78">
        <v>43273</v>
      </c>
      <c r="J476" s="94">
        <f>数据源表!J424</f>
        <v>6950</v>
      </c>
      <c r="K476" s="94">
        <f t="shared" si="82"/>
        <v>5940.17</v>
      </c>
      <c r="L476" s="95">
        <f t="shared" si="86"/>
        <v>101</v>
      </c>
      <c r="M476" s="96"/>
      <c r="N476" s="96" t="e">
        <f>VLOOKUP(C476,#REF!,5,0)</f>
        <v>#REF!</v>
      </c>
      <c r="O476" s="76">
        <f t="shared" si="87"/>
        <v>0.04</v>
      </c>
      <c r="P476" s="76">
        <f t="shared" si="83"/>
        <v>237.61</v>
      </c>
      <c r="Q476" s="76" t="e">
        <f>ROUND(VLOOKUP(V476,#REF!,7,0),2)</f>
        <v>#REF!</v>
      </c>
      <c r="R476" s="76" t="e">
        <f t="shared" si="84"/>
        <v>#REF!</v>
      </c>
      <c r="S476" s="94" t="e">
        <f>ROUND(IF(F476="未税",J476-M476-R476,J476/1.17-M476-R476),2)</f>
        <v>#REF!</v>
      </c>
      <c r="T476" s="94"/>
      <c r="U476" s="94"/>
      <c r="V476" s="106" t="str">
        <f>数据源表!S424</f>
        <v>CSR07</v>
      </c>
      <c r="W476" s="76" t="str">
        <f>数据源表!M424</f>
        <v>*专项化学用品*优质切削液</v>
      </c>
      <c r="X476" s="76" t="str">
        <f>数据源表!N424</f>
        <v>JH-101SL</v>
      </c>
      <c r="Y476" s="76">
        <f>数据源表!O424</f>
        <v>2.52727272727273</v>
      </c>
      <c r="Z476" s="76" t="str">
        <f>数据源表!P424</f>
        <v>桶</v>
      </c>
      <c r="AA476" s="76">
        <f>数据源表!Q424</f>
        <v>2750</v>
      </c>
      <c r="AB476" s="76">
        <f>数据源表!R424</f>
        <v>11000</v>
      </c>
      <c r="AC476" s="118">
        <f>数据源表!U424</f>
        <v>429.63636363636402</v>
      </c>
      <c r="AD476" s="118">
        <f>数据源表!T424</f>
        <v>170</v>
      </c>
      <c r="AE476" s="66" t="str">
        <f t="shared" si="85"/>
        <v xml:space="preserve">     指导价</v>
      </c>
      <c r="AF476" s="73" t="str">
        <f>数据源表!V424</f>
        <v>XOUT18030018</v>
      </c>
      <c r="AG476" s="119">
        <f>数据源表!W424</f>
        <v>43161</v>
      </c>
      <c r="AH476" s="73" t="str">
        <f>数据源表!X424</f>
        <v>拆分付款</v>
      </c>
      <c r="AI476" s="122"/>
      <c r="AJ476" s="124">
        <f>数据源表!Y424</f>
        <v>0.17</v>
      </c>
      <c r="AK476" s="53" t="e">
        <f>VLOOKUP(V476,#REF!,12,0)</f>
        <v>#REF!</v>
      </c>
    </row>
    <row r="477" spans="1:37" s="185" customFormat="1" ht="12" customHeight="1">
      <c r="A477" s="76" t="str">
        <f>数据源表!A425</f>
        <v>王建平</v>
      </c>
      <c r="B477" s="75">
        <f>数据源表!B425</f>
        <v>43172</v>
      </c>
      <c r="C477" s="76" t="str">
        <f>数据源表!C425</f>
        <v>a1697</v>
      </c>
      <c r="D477" s="76" t="str">
        <f>数据源表!D425</f>
        <v>无锡沃睿特机电有限公司</v>
      </c>
      <c r="E477" s="77">
        <f>数据源表!E425</f>
        <v>8250</v>
      </c>
      <c r="F477" s="76" t="str">
        <f>数据源表!F425</f>
        <v>02839416</v>
      </c>
      <c r="G477" s="78">
        <f>数据源表!G425</f>
        <v>43172</v>
      </c>
      <c r="H477" s="76" t="str">
        <f>数据源表!H425</f>
        <v>现金</v>
      </c>
      <c r="I477" s="78">
        <v>43277</v>
      </c>
      <c r="J477" s="94">
        <f>数据源表!J425</f>
        <v>8250</v>
      </c>
      <c r="K477" s="94">
        <f t="shared" si="82"/>
        <v>7051.28</v>
      </c>
      <c r="L477" s="95">
        <f t="shared" si="86"/>
        <v>105</v>
      </c>
      <c r="M477" s="96"/>
      <c r="N477" s="96" t="e">
        <f>VLOOKUP(C477,#REF!,5,0)</f>
        <v>#REF!</v>
      </c>
      <c r="O477" s="76">
        <f t="shared" si="87"/>
        <v>0.04</v>
      </c>
      <c r="P477" s="76">
        <f t="shared" si="83"/>
        <v>282.05</v>
      </c>
      <c r="Q477" s="76" t="e">
        <f>ROUND(VLOOKUP(V477,#REF!,7,0),2)</f>
        <v>#REF!</v>
      </c>
      <c r="R477" s="76" t="e">
        <f t="shared" si="84"/>
        <v>#REF!</v>
      </c>
      <c r="S477" s="94" t="e">
        <f>ROUND(IF(F477="未税",J477-M477-R477,J477/(1+AJ477)-M477-R477),2)</f>
        <v>#REF!</v>
      </c>
      <c r="T477" s="94"/>
      <c r="U477" s="94"/>
      <c r="V477" s="106" t="str">
        <f>数据源表!S425</f>
        <v>CSR07</v>
      </c>
      <c r="W477" s="76" t="str">
        <f>数据源表!M425</f>
        <v>*专项化学用品*优质切削液</v>
      </c>
      <c r="X477" s="76" t="str">
        <f>数据源表!N425</f>
        <v>JH-101SL</v>
      </c>
      <c r="Y477" s="76">
        <f>数据源表!O425</f>
        <v>3</v>
      </c>
      <c r="Z477" s="76" t="str">
        <f>数据源表!P425</f>
        <v>桶</v>
      </c>
      <c r="AA477" s="76">
        <f>数据源表!Q425</f>
        <v>2750</v>
      </c>
      <c r="AB477" s="76">
        <f>数据源表!R425</f>
        <v>8250</v>
      </c>
      <c r="AC477" s="118">
        <f>数据源表!U425</f>
        <v>510</v>
      </c>
      <c r="AD477" s="118">
        <f>数据源表!T425</f>
        <v>170</v>
      </c>
      <c r="AE477" s="66" t="str">
        <f t="shared" si="85"/>
        <v xml:space="preserve">     指导价</v>
      </c>
      <c r="AF477" s="73" t="str">
        <f>数据源表!V425</f>
        <v>XOUT18030202</v>
      </c>
      <c r="AG477" s="119">
        <f>数据源表!W425</f>
        <v>43172</v>
      </c>
      <c r="AH477" s="73">
        <f>数据源表!X425</f>
        <v>0</v>
      </c>
      <c r="AI477" s="122"/>
      <c r="AJ477" s="124">
        <f>数据源表!Y425</f>
        <v>0.17</v>
      </c>
      <c r="AK477" s="53" t="e">
        <f>VLOOKUP(V477,#REF!,12,0)</f>
        <v>#REF!</v>
      </c>
    </row>
    <row r="478" spans="1:37" s="185" customFormat="1" ht="12" customHeight="1">
      <c r="A478" s="76" t="str">
        <f>数据源表!A426</f>
        <v>王建平</v>
      </c>
      <c r="B478" s="75">
        <f>数据源表!B426</f>
        <v>43172</v>
      </c>
      <c r="C478" s="76" t="str">
        <f>数据源表!C426</f>
        <v>a1697</v>
      </c>
      <c r="D478" s="76" t="str">
        <f>数据源表!D426</f>
        <v>无锡沃睿特机电有限公司</v>
      </c>
      <c r="E478" s="77">
        <f>数据源表!E426</f>
        <v>4800</v>
      </c>
      <c r="F478" s="76" t="str">
        <f>数据源表!F426</f>
        <v>02839416</v>
      </c>
      <c r="G478" s="78">
        <f>数据源表!G426</f>
        <v>43172</v>
      </c>
      <c r="H478" s="76" t="str">
        <f>数据源表!H426</f>
        <v>现金</v>
      </c>
      <c r="I478" s="78">
        <v>43277</v>
      </c>
      <c r="J478" s="94">
        <f>数据源表!J426</f>
        <v>4800</v>
      </c>
      <c r="K478" s="94">
        <f t="shared" si="82"/>
        <v>4102.5600000000004</v>
      </c>
      <c r="L478" s="95">
        <f t="shared" si="86"/>
        <v>105</v>
      </c>
      <c r="M478" s="96"/>
      <c r="N478" s="96" t="e">
        <f>VLOOKUP(C478,#REF!,5,0)</f>
        <v>#REF!</v>
      </c>
      <c r="O478" s="76">
        <f t="shared" si="87"/>
        <v>0.04</v>
      </c>
      <c r="P478" s="76">
        <f t="shared" si="83"/>
        <v>164.1</v>
      </c>
      <c r="Q478" s="76" t="e">
        <f>ROUND(VLOOKUP(V478,#REF!,7,0),2)</f>
        <v>#REF!</v>
      </c>
      <c r="R478" s="76" t="e">
        <f t="shared" si="84"/>
        <v>#REF!</v>
      </c>
      <c r="S478" s="94" t="e">
        <f>ROUND(IF(F478="未税",J478-M478-R478,J478/(1+AJ478)-M478-R478),2)</f>
        <v>#REF!</v>
      </c>
      <c r="T478" s="94"/>
      <c r="U478" s="94"/>
      <c r="V478" s="106" t="str">
        <f>数据源表!S426</f>
        <v>CYT11</v>
      </c>
      <c r="W478" s="76" t="str">
        <f>数据源表!M426</f>
        <v>*专项化学用品*机床导轨油</v>
      </c>
      <c r="X478" s="76" t="str">
        <f>数据源表!N426</f>
        <v>68#</v>
      </c>
      <c r="Y478" s="76">
        <f>数据源表!O426</f>
        <v>2</v>
      </c>
      <c r="Z478" s="76" t="str">
        <f>数据源表!P426</f>
        <v>桶</v>
      </c>
      <c r="AA478" s="76">
        <f>数据源表!Q426</f>
        <v>2400</v>
      </c>
      <c r="AB478" s="76">
        <f>数据源表!R426</f>
        <v>4800</v>
      </c>
      <c r="AC478" s="118">
        <f>数据源表!U426</f>
        <v>340</v>
      </c>
      <c r="AD478" s="118">
        <f>数据源表!T426</f>
        <v>170</v>
      </c>
      <c r="AE478" s="66" t="str">
        <f t="shared" si="85"/>
        <v xml:space="preserve">     指导价</v>
      </c>
      <c r="AF478" s="73" t="str">
        <f>数据源表!V426</f>
        <v>XOUT18030202</v>
      </c>
      <c r="AG478" s="119">
        <f>数据源表!W426</f>
        <v>43172</v>
      </c>
      <c r="AH478" s="73">
        <f>数据源表!X426</f>
        <v>0</v>
      </c>
      <c r="AI478" s="122"/>
      <c r="AJ478" s="124">
        <f>数据源表!Y426</f>
        <v>0.17</v>
      </c>
      <c r="AK478" s="53" t="e">
        <f>VLOOKUP(V478,#REF!,12,0)</f>
        <v>#REF!</v>
      </c>
    </row>
    <row r="479" spans="1:37" s="185" customFormat="1" ht="12" customHeight="1">
      <c r="A479" s="76" t="str">
        <f>数据源表!A427</f>
        <v>王建平</v>
      </c>
      <c r="B479" s="75">
        <f>数据源表!B427</f>
        <v>43304</v>
      </c>
      <c r="C479" s="76" t="str">
        <f>数据源表!C427</f>
        <v>a1952</v>
      </c>
      <c r="D479" s="76" t="str">
        <f>数据源表!D427</f>
        <v>苏州华亦扬传动科技有限公司</v>
      </c>
      <c r="E479" s="77">
        <f>数据源表!E427</f>
        <v>10000</v>
      </c>
      <c r="F479" s="76" t="str">
        <f>数据源表!F427</f>
        <v>18107256</v>
      </c>
      <c r="G479" s="78">
        <f>数据源表!G427</f>
        <v>43334</v>
      </c>
      <c r="H479" s="76">
        <f>数据源表!H427</f>
        <v>30</v>
      </c>
      <c r="I479" s="78">
        <v>43279</v>
      </c>
      <c r="J479" s="94">
        <f>数据源表!J427</f>
        <v>10000</v>
      </c>
      <c r="K479" s="94">
        <f t="shared" si="82"/>
        <v>8620.69</v>
      </c>
      <c r="L479" s="95">
        <f t="shared" si="86"/>
        <v>-25</v>
      </c>
      <c r="M479" s="96"/>
      <c r="N479" s="96" t="e">
        <f>VLOOKUP(C479,#REF!,5,0)</f>
        <v>#REF!</v>
      </c>
      <c r="O479" s="76">
        <f t="shared" si="87"/>
        <v>0.05</v>
      </c>
      <c r="P479" s="76">
        <f t="shared" si="83"/>
        <v>431.03</v>
      </c>
      <c r="Q479" s="76" t="e">
        <f>ROUND(VLOOKUP(V479,#REF!,7,0),2)</f>
        <v>#REF!</v>
      </c>
      <c r="R479" s="76" t="e">
        <f t="shared" si="84"/>
        <v>#REF!</v>
      </c>
      <c r="S479" s="94" t="e">
        <f>ROUND(IF(F479="未税",J479-M479-R479,J479/(1+AJ479)-M479-R479),2)</f>
        <v>#REF!</v>
      </c>
      <c r="T479" s="94"/>
      <c r="U479" s="94"/>
      <c r="V479" s="106" t="str">
        <f>数据源表!S427</f>
        <v>CYT09</v>
      </c>
      <c r="W479" s="76" t="str">
        <f>数据源表!M427</f>
        <v>*润滑油*抗磨液压油</v>
      </c>
      <c r="X479" s="76" t="str">
        <f>数据源表!N427</f>
        <v>32#</v>
      </c>
      <c r="Y479" s="76">
        <f>数据源表!O427</f>
        <v>0.68</v>
      </c>
      <c r="Z479" s="76" t="str">
        <f>数据源表!P427</f>
        <v>吨</v>
      </c>
      <c r="AA479" s="76">
        <f>数据源表!Q427</f>
        <v>14705.8823529412</v>
      </c>
      <c r="AB479" s="76">
        <f>数据源表!R427</f>
        <v>10000</v>
      </c>
      <c r="AC479" s="118">
        <f>数据源表!U427</f>
        <v>680</v>
      </c>
      <c r="AD479" s="118">
        <f>数据源表!T427</f>
        <v>170</v>
      </c>
      <c r="AE479" s="66" t="str">
        <f t="shared" si="85"/>
        <v xml:space="preserve">     指导价</v>
      </c>
      <c r="AF479" s="73" t="str">
        <f>数据源表!V427</f>
        <v>XOUT18070483</v>
      </c>
      <c r="AG479" s="119">
        <f>数据源表!W427</f>
        <v>43305</v>
      </c>
      <c r="AH479" s="73">
        <f>数据源表!X427</f>
        <v>0</v>
      </c>
      <c r="AI479" s="122"/>
      <c r="AJ479" s="124">
        <f>数据源表!Y427</f>
        <v>0.15999995360000199</v>
      </c>
      <c r="AK479" s="53" t="e">
        <f>VLOOKUP(V479,#REF!,12,0)</f>
        <v>#REF!</v>
      </c>
    </row>
    <row r="480" spans="1:37" s="185" customFormat="1" ht="12" customHeight="1">
      <c r="A480" s="76" t="str">
        <f>数据源表!A428</f>
        <v>王建平</v>
      </c>
      <c r="B480" s="75">
        <f>数据源表!B428</f>
        <v>43304</v>
      </c>
      <c r="C480" s="76" t="str">
        <f>数据源表!C428</f>
        <v>a1952</v>
      </c>
      <c r="D480" s="76" t="str">
        <f>数据源表!D428</f>
        <v>苏州华亦扬传动科技有限公司</v>
      </c>
      <c r="E480" s="77">
        <f>数据源表!E428</f>
        <v>2600</v>
      </c>
      <c r="F480" s="76" t="str">
        <f>数据源表!F428</f>
        <v>18107256</v>
      </c>
      <c r="G480" s="78">
        <f>数据源表!G428</f>
        <v>43334</v>
      </c>
      <c r="H480" s="76">
        <f>数据源表!H428</f>
        <v>30</v>
      </c>
      <c r="I480" s="78">
        <v>43279</v>
      </c>
      <c r="J480" s="94">
        <f>数据源表!J428</f>
        <v>2600</v>
      </c>
      <c r="K480" s="94">
        <f t="shared" si="82"/>
        <v>2241.38</v>
      </c>
      <c r="L480" s="95">
        <f t="shared" si="86"/>
        <v>-25</v>
      </c>
      <c r="M480" s="96"/>
      <c r="N480" s="96" t="e">
        <f>VLOOKUP(C480,#REF!,5,0)</f>
        <v>#REF!</v>
      </c>
      <c r="O480" s="76">
        <f t="shared" si="87"/>
        <v>0.05</v>
      </c>
      <c r="P480" s="76">
        <f t="shared" si="83"/>
        <v>112.07</v>
      </c>
      <c r="Q480" s="76" t="e">
        <f>ROUND(VLOOKUP(V480,#REF!,7,0),2)</f>
        <v>#REF!</v>
      </c>
      <c r="R480" s="76" t="e">
        <f t="shared" si="84"/>
        <v>#REF!</v>
      </c>
      <c r="S480" s="94" t="e">
        <f>ROUND(IF(F480="未税",J480-M480-R480,J480/(1+AJ480)-M480-R480),2)</f>
        <v>#REF!</v>
      </c>
      <c r="T480" s="94"/>
      <c r="U480" s="94"/>
      <c r="V480" s="106" t="str">
        <f>数据源表!S428</f>
        <v>CYT11</v>
      </c>
      <c r="W480" s="76" t="str">
        <f>数据源表!M428</f>
        <v>*润滑油*机床导轨油</v>
      </c>
      <c r="X480" s="76" t="str">
        <f>数据源表!N428</f>
        <v>68#</v>
      </c>
      <c r="Y480" s="76">
        <f>数据源表!O428</f>
        <v>0.17</v>
      </c>
      <c r="Z480" s="76" t="str">
        <f>数据源表!P428</f>
        <v>吨</v>
      </c>
      <c r="AA480" s="76">
        <f>数据源表!Q428</f>
        <v>15294.1176470588</v>
      </c>
      <c r="AB480" s="76">
        <f>数据源表!R428</f>
        <v>2600</v>
      </c>
      <c r="AC480" s="118">
        <f>数据源表!U428</f>
        <v>170</v>
      </c>
      <c r="AD480" s="118">
        <f>数据源表!T428</f>
        <v>170</v>
      </c>
      <c r="AE480" s="66" t="str">
        <f t="shared" si="85"/>
        <v xml:space="preserve">     指导价</v>
      </c>
      <c r="AF480" s="73" t="str">
        <f>数据源表!V428</f>
        <v>XOUT18070483</v>
      </c>
      <c r="AG480" s="119">
        <f>数据源表!W428</f>
        <v>43305</v>
      </c>
      <c r="AH480" s="73">
        <f>数据源表!X428</f>
        <v>0</v>
      </c>
      <c r="AI480" s="122"/>
      <c r="AJ480" s="124">
        <f>数据源表!Y428</f>
        <v>0.15999995360000199</v>
      </c>
      <c r="AK480" s="53" t="e">
        <f>VLOOKUP(V480,#REF!,12,0)</f>
        <v>#REF!</v>
      </c>
    </row>
    <row r="481" spans="1:37" s="185" customFormat="1" ht="12" customHeight="1">
      <c r="A481" s="76" t="str">
        <f>数据源表!A429</f>
        <v>王建平</v>
      </c>
      <c r="B481" s="75">
        <f>数据源表!B429</f>
        <v>43304</v>
      </c>
      <c r="C481" s="76" t="str">
        <f>数据源表!C429</f>
        <v>a1952</v>
      </c>
      <c r="D481" s="76" t="str">
        <f>数据源表!D429</f>
        <v>苏州华亦扬传动科技有限公司</v>
      </c>
      <c r="E481" s="77">
        <f>数据源表!E429</f>
        <v>16800</v>
      </c>
      <c r="F481" s="76" t="str">
        <f>数据源表!F429</f>
        <v>18107267</v>
      </c>
      <c r="G481" s="78">
        <f>数据源表!G429</f>
        <v>43334</v>
      </c>
      <c r="H481" s="76">
        <f>数据源表!H429</f>
        <v>30</v>
      </c>
      <c r="I481" s="78">
        <v>43279</v>
      </c>
      <c r="J481" s="94">
        <f>数据源表!J429</f>
        <v>16800</v>
      </c>
      <c r="K481" s="94">
        <f t="shared" si="82"/>
        <v>14482.76</v>
      </c>
      <c r="L481" s="95">
        <f t="shared" si="86"/>
        <v>-25</v>
      </c>
      <c r="M481" s="96"/>
      <c r="N481" s="96" t="e">
        <f>VLOOKUP(C481,#REF!,5,0)</f>
        <v>#REF!</v>
      </c>
      <c r="O481" s="76">
        <f t="shared" si="87"/>
        <v>0.05</v>
      </c>
      <c r="P481" s="76">
        <f t="shared" si="83"/>
        <v>724.14</v>
      </c>
      <c r="Q481" s="76" t="e">
        <f>ROUND(VLOOKUP(V481,#REF!,7,0),2)</f>
        <v>#REF!</v>
      </c>
      <c r="R481" s="76" t="e">
        <f t="shared" si="84"/>
        <v>#REF!</v>
      </c>
      <c r="S481" s="94" t="e">
        <f>ROUND(IF(F481="未税",J481-M481-R481,J481/(1+AJ481)-M481-R481),2)</f>
        <v>#REF!</v>
      </c>
      <c r="T481" s="94"/>
      <c r="U481" s="94"/>
      <c r="V481" s="106" t="str">
        <f>数据源表!S429</f>
        <v>CYT36</v>
      </c>
      <c r="W481" s="76" t="str">
        <f>数据源表!M429</f>
        <v>*非成品油石油制品*轴承加工助剂</v>
      </c>
      <c r="X481" s="76" t="str">
        <f>数据源表!N429</f>
        <v>CH-500</v>
      </c>
      <c r="Y481" s="76">
        <f>数据源表!O429</f>
        <v>6</v>
      </c>
      <c r="Z481" s="76" t="str">
        <f>数据源表!P429</f>
        <v>桶</v>
      </c>
      <c r="AA481" s="76">
        <f>数据源表!Q429</f>
        <v>2800</v>
      </c>
      <c r="AB481" s="76">
        <f>数据源表!R429</f>
        <v>16800</v>
      </c>
      <c r="AC481" s="118">
        <f>数据源表!U429</f>
        <v>1020</v>
      </c>
      <c r="AD481" s="118">
        <f>数据源表!T429</f>
        <v>170</v>
      </c>
      <c r="AE481" s="66" t="str">
        <f t="shared" si="85"/>
        <v xml:space="preserve">     指导价</v>
      </c>
      <c r="AF481" s="73" t="str">
        <f>数据源表!V429</f>
        <v>XOUT18070482</v>
      </c>
      <c r="AG481" s="119">
        <f>数据源表!W429</f>
        <v>43305</v>
      </c>
      <c r="AH481" s="73">
        <f>数据源表!X429</f>
        <v>0</v>
      </c>
      <c r="AI481" s="122"/>
      <c r="AJ481" s="124">
        <f>数据源表!Y429</f>
        <v>0.15999988952381999</v>
      </c>
      <c r="AK481" s="53" t="e">
        <f>VLOOKUP(V481,#REF!,12,0)</f>
        <v>#REF!</v>
      </c>
    </row>
    <row r="482" spans="1:37" s="185" customFormat="1" ht="12" customHeight="1">
      <c r="A482" s="76" t="str">
        <f>数据源表!A430</f>
        <v>王建平</v>
      </c>
      <c r="B482" s="75">
        <f>数据源表!B430</f>
        <v>43304</v>
      </c>
      <c r="C482" s="76" t="str">
        <f>数据源表!C430</f>
        <v>a1952</v>
      </c>
      <c r="D482" s="76" t="str">
        <f>数据源表!D430</f>
        <v>苏州华亦扬传动科技有限公司</v>
      </c>
      <c r="E482" s="77">
        <f>数据源表!E430</f>
        <v>5200</v>
      </c>
      <c r="F482" s="76" t="str">
        <f>数据源表!F430</f>
        <v>18107267</v>
      </c>
      <c r="G482" s="78">
        <f>数据源表!G430</f>
        <v>43334</v>
      </c>
      <c r="H482" s="76">
        <f>数据源表!H430</f>
        <v>30</v>
      </c>
      <c r="I482" s="78">
        <v>43273</v>
      </c>
      <c r="J482" s="94">
        <f>数据源表!J430</f>
        <v>5200</v>
      </c>
      <c r="K482" s="94">
        <f t="shared" si="82"/>
        <v>4482.76</v>
      </c>
      <c r="L482" s="95">
        <f t="shared" si="86"/>
        <v>-31</v>
      </c>
      <c r="M482" s="96"/>
      <c r="N482" s="96" t="e">
        <f>VLOOKUP(C482,#REF!,5,0)</f>
        <v>#REF!</v>
      </c>
      <c r="O482" s="76">
        <f t="shared" si="87"/>
        <v>0.05</v>
      </c>
      <c r="P482" s="76">
        <f t="shared" si="83"/>
        <v>224.14</v>
      </c>
      <c r="Q482" s="76" t="e">
        <f>ROUND(VLOOKUP(V482,#REF!,7,0),2)</f>
        <v>#REF!</v>
      </c>
      <c r="R482" s="76" t="e">
        <f t="shared" si="84"/>
        <v>#REF!</v>
      </c>
      <c r="S482" s="94" t="e">
        <f>ROUND(IF(F482="未税",J482-M482-R482,J482/1.17-M482-R482),2)</f>
        <v>#REF!</v>
      </c>
      <c r="T482" s="94"/>
      <c r="U482" s="94"/>
      <c r="V482" s="106" t="str">
        <f>数据源表!S430</f>
        <v>CYT06</v>
      </c>
      <c r="W482" s="76" t="str">
        <f>数据源表!M430</f>
        <v>*化学试剂助剂*主轴保护剂</v>
      </c>
      <c r="X482" s="76" t="str">
        <f>数据源表!N430</f>
        <v>5#</v>
      </c>
      <c r="Y482" s="76">
        <f>数据源表!O430</f>
        <v>2</v>
      </c>
      <c r="Z482" s="76" t="str">
        <f>数据源表!P430</f>
        <v>桶</v>
      </c>
      <c r="AA482" s="76">
        <f>数据源表!Q430</f>
        <v>2600</v>
      </c>
      <c r="AB482" s="76">
        <f>数据源表!R430</f>
        <v>5200</v>
      </c>
      <c r="AC482" s="118">
        <f>数据源表!U430</f>
        <v>340</v>
      </c>
      <c r="AD482" s="118">
        <f>数据源表!T430</f>
        <v>170</v>
      </c>
      <c r="AE482" s="66" t="str">
        <f t="shared" si="85"/>
        <v xml:space="preserve">     指导价</v>
      </c>
      <c r="AF482" s="73" t="str">
        <f>数据源表!V430</f>
        <v>XOUT18070482</v>
      </c>
      <c r="AG482" s="119">
        <f>数据源表!W430</f>
        <v>43305</v>
      </c>
      <c r="AH482" s="73">
        <f>数据源表!X430</f>
        <v>0</v>
      </c>
      <c r="AI482" s="122"/>
      <c r="AJ482" s="124">
        <f>数据源表!Y430</f>
        <v>0.15999988952381999</v>
      </c>
      <c r="AK482" s="53" t="e">
        <f>VLOOKUP(V482,#REF!,12,0)</f>
        <v>#REF!</v>
      </c>
    </row>
    <row r="483" spans="1:37" s="185" customFormat="1" ht="12" customHeight="1">
      <c r="A483" s="76" t="str">
        <f>数据源表!A431</f>
        <v>王建平</v>
      </c>
      <c r="B483" s="75">
        <f>数据源表!B431</f>
        <v>43304</v>
      </c>
      <c r="C483" s="76" t="str">
        <f>数据源表!C431</f>
        <v>a1952</v>
      </c>
      <c r="D483" s="76" t="str">
        <f>数据源表!D431</f>
        <v>苏州华亦扬传动科技有限公司</v>
      </c>
      <c r="E483" s="77">
        <f>数据源表!E431</f>
        <v>3500</v>
      </c>
      <c r="F483" s="76" t="str">
        <f>数据源表!F431</f>
        <v>18107267</v>
      </c>
      <c r="G483" s="78">
        <f>数据源表!G431</f>
        <v>43334</v>
      </c>
      <c r="H483" s="76">
        <f>数据源表!H431</f>
        <v>30</v>
      </c>
      <c r="I483" s="78">
        <v>43257</v>
      </c>
      <c r="J483" s="94">
        <f>数据源表!J431</f>
        <v>3500</v>
      </c>
      <c r="K483" s="94">
        <f t="shared" si="82"/>
        <v>3017.24</v>
      </c>
      <c r="L483" s="95">
        <f t="shared" si="86"/>
        <v>-47</v>
      </c>
      <c r="M483" s="96"/>
      <c r="N483" s="96" t="e">
        <f>VLOOKUP(C483,#REF!,5,0)</f>
        <v>#REF!</v>
      </c>
      <c r="O483" s="200">
        <f t="shared" si="87"/>
        <v>0.05</v>
      </c>
      <c r="P483" s="200">
        <f t="shared" si="83"/>
        <v>150.86000000000001</v>
      </c>
      <c r="Q483" s="76" t="e">
        <f>ROUND(VLOOKUP(V483,#REF!,7,0),2)</f>
        <v>#REF!</v>
      </c>
      <c r="R483" s="200"/>
      <c r="S483" s="203"/>
      <c r="T483" s="94"/>
      <c r="U483" s="94"/>
      <c r="V483" s="106" t="str">
        <f>数据源表!S431</f>
        <v>CSR24</v>
      </c>
      <c r="W483" s="76" t="str">
        <f>数据源表!M431</f>
        <v>*专项化学用品*铝合金加工液</v>
      </c>
      <c r="X483" s="76" t="str">
        <f>数据源表!N431</f>
        <v>ZM-3080Z</v>
      </c>
      <c r="Y483" s="76">
        <f>数据源表!O431</f>
        <v>1</v>
      </c>
      <c r="Z483" s="76" t="str">
        <f>数据源表!P431</f>
        <v>桶</v>
      </c>
      <c r="AA483" s="76">
        <f>数据源表!Q431</f>
        <v>3500</v>
      </c>
      <c r="AB483" s="76">
        <f>数据源表!R431</f>
        <v>3500</v>
      </c>
      <c r="AC483" s="118">
        <f>数据源表!U431</f>
        <v>170</v>
      </c>
      <c r="AD483" s="118">
        <f>数据源表!T431</f>
        <v>170</v>
      </c>
      <c r="AE483" s="66" t="str">
        <f t="shared" si="85"/>
        <v xml:space="preserve">     指导价</v>
      </c>
      <c r="AF483" s="73" t="str">
        <f>数据源表!V431</f>
        <v>XOUT18070482</v>
      </c>
      <c r="AG483" s="119">
        <f>数据源表!W431</f>
        <v>43305</v>
      </c>
      <c r="AH483" s="73">
        <f>数据源表!X431</f>
        <v>0</v>
      </c>
      <c r="AI483" s="122"/>
      <c r="AJ483" s="124">
        <f>数据源表!Y431</f>
        <v>0.15999988952381999</v>
      </c>
      <c r="AK483" s="53" t="e">
        <f>VLOOKUP(V483,#REF!,12,0)</f>
        <v>#REF!</v>
      </c>
    </row>
    <row r="484" spans="1:37" s="185" customFormat="1" ht="12" customHeight="1">
      <c r="A484" s="76" t="str">
        <f>数据源表!A432</f>
        <v>王建平</v>
      </c>
      <c r="B484" s="75">
        <f>数据源表!B432</f>
        <v>43304</v>
      </c>
      <c r="C484" s="76" t="str">
        <f>数据源表!C432</f>
        <v>a1952</v>
      </c>
      <c r="D484" s="76" t="str">
        <f>数据源表!D432</f>
        <v>苏州华亦扬传动科技有限公司</v>
      </c>
      <c r="E484" s="77">
        <f>数据源表!E432</f>
        <v>2750</v>
      </c>
      <c r="F484" s="76" t="str">
        <f>数据源表!F432</f>
        <v>18107267</v>
      </c>
      <c r="G484" s="78">
        <f>数据源表!G432</f>
        <v>43334</v>
      </c>
      <c r="H484" s="76">
        <f>数据源表!H432</f>
        <v>30</v>
      </c>
      <c r="I484" s="78">
        <v>43257</v>
      </c>
      <c r="J484" s="94">
        <f>数据源表!J432</f>
        <v>2750</v>
      </c>
      <c r="K484" s="94">
        <f t="shared" si="82"/>
        <v>2370.69</v>
      </c>
      <c r="L484" s="95">
        <f t="shared" si="86"/>
        <v>-47</v>
      </c>
      <c r="M484" s="96"/>
      <c r="N484" s="96" t="e">
        <f>VLOOKUP(C484,#REF!,5,0)</f>
        <v>#REF!</v>
      </c>
      <c r="O484" s="76">
        <f t="shared" si="87"/>
        <v>0.05</v>
      </c>
      <c r="P484" s="76">
        <f t="shared" si="83"/>
        <v>118.53</v>
      </c>
      <c r="Q484" s="76" t="e">
        <f>ROUND(VLOOKUP(V484,#REF!,7,0),2)</f>
        <v>#REF!</v>
      </c>
      <c r="R484" s="76" t="e">
        <f t="shared" si="84"/>
        <v>#REF!</v>
      </c>
      <c r="S484" s="94" t="e">
        <f t="shared" ref="S484:S493" si="89">ROUND(IF(F484="未税",J484-M484-R484,J484/1.17-M484-R484),2)</f>
        <v>#REF!</v>
      </c>
      <c r="T484" s="94"/>
      <c r="U484" s="94"/>
      <c r="V484" s="106" t="str">
        <f>数据源表!S432</f>
        <v>CSX17</v>
      </c>
      <c r="W484" s="76" t="str">
        <f>数据源表!M432</f>
        <v>*洗涤剂*清洗剂</v>
      </c>
      <c r="X484" s="76" t="str">
        <f>数据源表!N432</f>
        <v>AS-9000CA</v>
      </c>
      <c r="Y484" s="76">
        <f>数据源表!O432</f>
        <v>1</v>
      </c>
      <c r="Z484" s="76" t="str">
        <f>数据源表!P432</f>
        <v>桶</v>
      </c>
      <c r="AA484" s="76">
        <f>数据源表!Q432</f>
        <v>2750</v>
      </c>
      <c r="AB484" s="76">
        <f>数据源表!R432</f>
        <v>2750</v>
      </c>
      <c r="AC484" s="118">
        <f>数据源表!U432</f>
        <v>200</v>
      </c>
      <c r="AD484" s="118">
        <f>数据源表!T432</f>
        <v>200</v>
      </c>
      <c r="AE484" s="66" t="str">
        <f t="shared" si="85"/>
        <v xml:space="preserve">     指导价</v>
      </c>
      <c r="AF484" s="73" t="str">
        <f>数据源表!V432</f>
        <v>XOUT18070482</v>
      </c>
      <c r="AG484" s="119">
        <f>数据源表!W432</f>
        <v>43305</v>
      </c>
      <c r="AH484" s="73">
        <f>数据源表!X432</f>
        <v>0</v>
      </c>
      <c r="AI484" s="122"/>
      <c r="AJ484" s="124">
        <f>数据源表!Y432</f>
        <v>0.15999988952381999</v>
      </c>
      <c r="AK484" s="53" t="e">
        <f>VLOOKUP(V484,#REF!,12,0)</f>
        <v>#REF!</v>
      </c>
    </row>
    <row r="485" spans="1:37" s="185" customFormat="1" ht="12" customHeight="1">
      <c r="A485" s="76" t="str">
        <f>数据源表!A433</f>
        <v>王建平</v>
      </c>
      <c r="B485" s="75">
        <f>数据源表!B433</f>
        <v>43304</v>
      </c>
      <c r="C485" s="76" t="str">
        <f>数据源表!C433</f>
        <v>a1952</v>
      </c>
      <c r="D485" s="76" t="str">
        <f>数据源表!D433</f>
        <v>苏州华亦扬传动科技有限公司</v>
      </c>
      <c r="E485" s="77">
        <f>数据源表!E433</f>
        <v>3300</v>
      </c>
      <c r="F485" s="76" t="str">
        <f>数据源表!F433</f>
        <v>18107267</v>
      </c>
      <c r="G485" s="78">
        <f>数据源表!G433</f>
        <v>43334</v>
      </c>
      <c r="H485" s="76">
        <f>数据源表!H433</f>
        <v>30</v>
      </c>
      <c r="I485" s="78">
        <v>43281</v>
      </c>
      <c r="J485" s="94">
        <f>数据源表!J433</f>
        <v>3300</v>
      </c>
      <c r="K485" s="94">
        <f t="shared" si="82"/>
        <v>2844.83</v>
      </c>
      <c r="L485" s="95">
        <f t="shared" si="86"/>
        <v>-23</v>
      </c>
      <c r="M485" s="96"/>
      <c r="N485" s="96" t="e">
        <f>VLOOKUP(C485,#REF!,5,0)</f>
        <v>#REF!</v>
      </c>
      <c r="O485" s="76">
        <f t="shared" si="87"/>
        <v>0.05</v>
      </c>
      <c r="P485" s="76">
        <f t="shared" si="83"/>
        <v>142.24</v>
      </c>
      <c r="Q485" s="224">
        <v>15.083</v>
      </c>
      <c r="R485" s="76">
        <f t="shared" si="84"/>
        <v>2564.11</v>
      </c>
      <c r="S485" s="94">
        <f t="shared" si="89"/>
        <v>256.39999999999998</v>
      </c>
      <c r="T485" s="94"/>
      <c r="U485" s="94"/>
      <c r="V485" s="106" t="str">
        <f>数据源表!S433</f>
        <v>CYF05</v>
      </c>
      <c r="W485" s="76" t="str">
        <f>数据源表!M433</f>
        <v>*专项化学用品*矿物防锈剂</v>
      </c>
      <c r="X485" s="76" t="str">
        <f>数据源表!N433</f>
        <v>X-36</v>
      </c>
      <c r="Y485" s="76">
        <f>数据源表!O433</f>
        <v>1</v>
      </c>
      <c r="Z485" s="76" t="str">
        <f>数据源表!P433</f>
        <v>桶</v>
      </c>
      <c r="AA485" s="76">
        <f>数据源表!Q433</f>
        <v>3300</v>
      </c>
      <c r="AB485" s="76">
        <f>数据源表!R433</f>
        <v>3300</v>
      </c>
      <c r="AC485" s="118">
        <f>数据源表!U433</f>
        <v>170</v>
      </c>
      <c r="AD485" s="118">
        <f>数据源表!T433</f>
        <v>170</v>
      </c>
      <c r="AE485" s="66" t="str">
        <f t="shared" si="85"/>
        <v xml:space="preserve">     指导价</v>
      </c>
      <c r="AF485" s="73" t="str">
        <f>数据源表!V433</f>
        <v>XOUT18070482</v>
      </c>
      <c r="AG485" s="119">
        <f>数据源表!W433</f>
        <v>43305</v>
      </c>
      <c r="AH485" s="73">
        <f>数据源表!X433</f>
        <v>0</v>
      </c>
      <c r="AI485" s="122"/>
      <c r="AJ485" s="124">
        <f>数据源表!Y433</f>
        <v>0.15999988952381999</v>
      </c>
      <c r="AK485" s="53" t="e">
        <f>VLOOKUP(V485,#REF!,12,0)</f>
        <v>#REF!</v>
      </c>
    </row>
    <row r="486" spans="1:37" s="185" customFormat="1" ht="12" customHeight="1">
      <c r="A486" s="76" t="str">
        <f>数据源表!A434</f>
        <v>王建平</v>
      </c>
      <c r="B486" s="75">
        <f>数据源表!B434</f>
        <v>43297</v>
      </c>
      <c r="C486" s="76" t="str">
        <f>数据源表!C434</f>
        <v>b280</v>
      </c>
      <c r="D486" s="76" t="str">
        <f>数据源表!D434</f>
        <v>百韧模具厂</v>
      </c>
      <c r="E486" s="77">
        <f>数据源表!E434</f>
        <v>2100</v>
      </c>
      <c r="F486" s="76" t="str">
        <f>数据源表!F434</f>
        <v>未税</v>
      </c>
      <c r="G486" s="78">
        <f>数据源表!G434</f>
        <v>0</v>
      </c>
      <c r="H486" s="76">
        <f>数据源表!H434</f>
        <v>0</v>
      </c>
      <c r="I486" s="78">
        <v>43252</v>
      </c>
      <c r="J486" s="94">
        <f>数据源表!J434</f>
        <v>2100</v>
      </c>
      <c r="K486" s="94">
        <f t="shared" si="82"/>
        <v>2100</v>
      </c>
      <c r="L486" s="95">
        <f t="shared" si="86"/>
        <v>-45</v>
      </c>
      <c r="M486" s="96"/>
      <c r="N486" s="96" t="e">
        <f>VLOOKUP(C486,#REF!,5,0)</f>
        <v>#REF!</v>
      </c>
      <c r="O486" s="76">
        <f t="shared" si="87"/>
        <v>0.05</v>
      </c>
      <c r="P486" s="76">
        <f t="shared" si="83"/>
        <v>105</v>
      </c>
      <c r="Q486" s="76" t="e">
        <f>ROUND(VLOOKUP(V486,#REF!,7,0),2)</f>
        <v>#REF!</v>
      </c>
      <c r="R486" s="76" t="e">
        <f t="shared" si="84"/>
        <v>#REF!</v>
      </c>
      <c r="S486" s="94" t="e">
        <f t="shared" si="89"/>
        <v>#REF!</v>
      </c>
      <c r="T486" s="94"/>
      <c r="U486" s="94"/>
      <c r="V486" s="106" t="str">
        <f>数据源表!S434</f>
        <v>CSB06</v>
      </c>
      <c r="W486" s="76" t="str">
        <f>数据源表!M434</f>
        <v>半合成切削液</v>
      </c>
      <c r="X486" s="76" t="str">
        <f>数据源表!N434</f>
        <v>LP-3030</v>
      </c>
      <c r="Y486" s="76">
        <f>数据源表!O434</f>
        <v>1</v>
      </c>
      <c r="Z486" s="76">
        <f>数据源表!P434</f>
        <v>0</v>
      </c>
      <c r="AA486" s="76">
        <f>数据源表!Q434</f>
        <v>0</v>
      </c>
      <c r="AB486" s="76">
        <f>数据源表!R434</f>
        <v>0</v>
      </c>
      <c r="AC486" s="118">
        <f>数据源表!U434</f>
        <v>170</v>
      </c>
      <c r="AD486" s="118">
        <f>数据源表!T434</f>
        <v>170</v>
      </c>
      <c r="AE486" s="66" t="str">
        <f t="shared" si="85"/>
        <v xml:space="preserve">     指导价</v>
      </c>
      <c r="AF486" s="73" t="str">
        <f>数据源表!V434</f>
        <v>R18070010</v>
      </c>
      <c r="AG486" s="119">
        <f>数据源表!W434</f>
        <v>43297</v>
      </c>
      <c r="AH486" s="73">
        <f>数据源表!X434</f>
        <v>0</v>
      </c>
      <c r="AI486" s="122"/>
      <c r="AJ486" s="124">
        <f>数据源表!Y434</f>
        <v>0.15999957250798899</v>
      </c>
      <c r="AK486" s="53" t="e">
        <f>VLOOKUP(V486,#REF!,12,0)</f>
        <v>#REF!</v>
      </c>
    </row>
    <row r="487" spans="1:37" s="185" customFormat="1" ht="12" customHeight="1">
      <c r="A487" s="76" t="str">
        <f>数据源表!A435</f>
        <v>王建平</v>
      </c>
      <c r="B487" s="75">
        <f>数据源表!B435</f>
        <v>43297</v>
      </c>
      <c r="C487" s="76" t="str">
        <f>数据源表!C435</f>
        <v>b280</v>
      </c>
      <c r="D487" s="76" t="str">
        <f>数据源表!D435</f>
        <v>百韧模具厂</v>
      </c>
      <c r="E487" s="77">
        <f>数据源表!E435</f>
        <v>2100</v>
      </c>
      <c r="F487" s="76" t="str">
        <f>数据源表!F435</f>
        <v>未税</v>
      </c>
      <c r="G487" s="78">
        <f>数据源表!G435</f>
        <v>0</v>
      </c>
      <c r="H487" s="76">
        <f>数据源表!H435</f>
        <v>0</v>
      </c>
      <c r="I487" s="78">
        <v>43252</v>
      </c>
      <c r="J487" s="94">
        <f>数据源表!J435</f>
        <v>2100</v>
      </c>
      <c r="K487" s="94">
        <f t="shared" si="82"/>
        <v>2100</v>
      </c>
      <c r="L487" s="95">
        <f t="shared" si="86"/>
        <v>-45</v>
      </c>
      <c r="M487" s="96"/>
      <c r="N487" s="96" t="e">
        <f>VLOOKUP(C487,#REF!,5,0)</f>
        <v>#REF!</v>
      </c>
      <c r="O487" s="76">
        <f t="shared" si="87"/>
        <v>0.05</v>
      </c>
      <c r="P487" s="76">
        <f t="shared" si="83"/>
        <v>105</v>
      </c>
      <c r="Q487" s="76" t="e">
        <f>ROUND(VLOOKUP(V487,#REF!,7,0),2)</f>
        <v>#REF!</v>
      </c>
      <c r="R487" s="76" t="e">
        <f t="shared" si="84"/>
        <v>#REF!</v>
      </c>
      <c r="S487" s="94" t="e">
        <f t="shared" si="89"/>
        <v>#REF!</v>
      </c>
      <c r="T487" s="94"/>
      <c r="U487" s="94"/>
      <c r="V487" s="106" t="str">
        <f>数据源表!S435</f>
        <v>CYT11</v>
      </c>
      <c r="W487" s="76" t="str">
        <f>数据源表!M435</f>
        <v>机床导轨油</v>
      </c>
      <c r="X487" s="76" t="str">
        <f>数据源表!N435</f>
        <v>68#</v>
      </c>
      <c r="Y487" s="76">
        <f>数据源表!O435</f>
        <v>1</v>
      </c>
      <c r="Z487" s="76">
        <f>数据源表!P435</f>
        <v>0</v>
      </c>
      <c r="AA487" s="76">
        <f>数据源表!Q435</f>
        <v>0</v>
      </c>
      <c r="AB487" s="76">
        <f>数据源表!R435</f>
        <v>0</v>
      </c>
      <c r="AC487" s="118">
        <f>数据源表!U435</f>
        <v>170</v>
      </c>
      <c r="AD487" s="118">
        <f>数据源表!T435</f>
        <v>170</v>
      </c>
      <c r="AE487" s="66" t="str">
        <f t="shared" si="85"/>
        <v xml:space="preserve">     指导价</v>
      </c>
      <c r="AF487" s="73" t="str">
        <f>数据源表!V435</f>
        <v>R18070010</v>
      </c>
      <c r="AG487" s="119">
        <f>数据源表!W435</f>
        <v>43297</v>
      </c>
      <c r="AH487" s="73">
        <f>数据源表!X435</f>
        <v>0</v>
      </c>
      <c r="AI487" s="122"/>
      <c r="AJ487" s="124">
        <f>数据源表!Y435</f>
        <v>0.15999957250798899</v>
      </c>
      <c r="AK487" s="53" t="e">
        <f>VLOOKUP(V487,#REF!,12,0)</f>
        <v>#REF!</v>
      </c>
    </row>
    <row r="488" spans="1:37" s="185" customFormat="1" ht="12" customHeight="1">
      <c r="A488" s="76" t="str">
        <f>数据源表!A436</f>
        <v>王立柱</v>
      </c>
      <c r="B488" s="75">
        <f>数据源表!B436</f>
        <v>43231</v>
      </c>
      <c r="C488" s="76" t="str">
        <f>数据源表!C436</f>
        <v>a0010</v>
      </c>
      <c r="D488" s="76" t="str">
        <f>数据源表!D436</f>
        <v>常熟永佳重工管件有限公司</v>
      </c>
      <c r="E488" s="77">
        <f>数据源表!E436</f>
        <v>11470</v>
      </c>
      <c r="F488" s="76" t="str">
        <f>数据源表!F436</f>
        <v>27754474</v>
      </c>
      <c r="G488" s="78">
        <f>数据源表!G436</f>
        <v>43291</v>
      </c>
      <c r="H488" s="76">
        <f>数据源表!H436</f>
        <v>60</v>
      </c>
      <c r="I488" s="78">
        <v>43277</v>
      </c>
      <c r="J488" s="94">
        <f>数据源表!J436</f>
        <v>11470</v>
      </c>
      <c r="K488" s="94">
        <f t="shared" si="82"/>
        <v>9887.93</v>
      </c>
      <c r="L488" s="95">
        <f t="shared" si="86"/>
        <v>46</v>
      </c>
      <c r="M488" s="96"/>
      <c r="N488" s="96" t="e">
        <f>VLOOKUP(C488,#REF!,5,0)</f>
        <v>#REF!</v>
      </c>
      <c r="O488" s="76">
        <f t="shared" si="87"/>
        <v>0.05</v>
      </c>
      <c r="P488" s="76">
        <f t="shared" si="83"/>
        <v>494.4</v>
      </c>
      <c r="Q488" s="76" t="e">
        <f>ROUND(VLOOKUP(V488,#REF!,7,0),2)</f>
        <v>#REF!</v>
      </c>
      <c r="R488" s="76" t="e">
        <f t="shared" si="84"/>
        <v>#REF!</v>
      </c>
      <c r="S488" s="94" t="e">
        <f t="shared" si="89"/>
        <v>#REF!</v>
      </c>
      <c r="T488" s="94"/>
      <c r="U488" s="94"/>
      <c r="V488" s="106" t="str">
        <f>数据源表!S436</f>
        <v>CYT86</v>
      </c>
      <c r="W488" s="76" t="str">
        <f>数据源表!M436</f>
        <v>*其他化学制品*环保压延剂</v>
      </c>
      <c r="X488" s="76" t="str">
        <f>数据源表!N436</f>
        <v>YH-101</v>
      </c>
      <c r="Y488" s="76">
        <f>数据源表!O436</f>
        <v>10</v>
      </c>
      <c r="Z488" s="76" t="str">
        <f>数据源表!P436</f>
        <v>桶</v>
      </c>
      <c r="AA488" s="76">
        <f>数据源表!Q436</f>
        <v>1147</v>
      </c>
      <c r="AB488" s="76">
        <f>数据源表!R436</f>
        <v>11470</v>
      </c>
      <c r="AC488" s="118">
        <f>数据源表!U436</f>
        <v>500</v>
      </c>
      <c r="AD488" s="118">
        <f>数据源表!T436</f>
        <v>50</v>
      </c>
      <c r="AE488" s="66" t="str">
        <f t="shared" si="85"/>
        <v xml:space="preserve">     指导价</v>
      </c>
      <c r="AF488" s="73" t="str">
        <f>数据源表!V436</f>
        <v>XOUT18050203</v>
      </c>
      <c r="AG488" s="119">
        <f>数据源表!W436</f>
        <v>43232</v>
      </c>
      <c r="AH488" s="73" t="str">
        <f>数据源表!X436</f>
        <v>拆分付款</v>
      </c>
      <c r="AI488" s="122"/>
      <c r="AJ488" s="124">
        <f>数据源表!Y436</f>
        <v>0.16000012136008199</v>
      </c>
      <c r="AK488" s="53" t="e">
        <f>VLOOKUP(V488,#REF!,12,0)</f>
        <v>#REF!</v>
      </c>
    </row>
    <row r="489" spans="1:37" s="185" customFormat="1" ht="12" customHeight="1">
      <c r="A489" s="76" t="str">
        <f>数据源表!A437</f>
        <v>王立柱</v>
      </c>
      <c r="B489" s="75">
        <f>数据源表!B437</f>
        <v>43214</v>
      </c>
      <c r="C489" s="76" t="str">
        <f>数据源表!C437</f>
        <v>a0010</v>
      </c>
      <c r="D489" s="76" t="str">
        <f>数据源表!D437</f>
        <v>常熟永佳重工管件有限公司</v>
      </c>
      <c r="E489" s="77">
        <f>数据源表!E437</f>
        <v>7000</v>
      </c>
      <c r="F489" s="76" t="str">
        <f>数据源表!F437</f>
        <v>27754198</v>
      </c>
      <c r="G489" s="78">
        <f>数据源表!G437</f>
        <v>43274</v>
      </c>
      <c r="H489" s="76">
        <f>数据源表!H437</f>
        <v>60</v>
      </c>
      <c r="I489" s="78">
        <v>43277</v>
      </c>
      <c r="J489" s="94">
        <f>数据源表!J437</f>
        <v>7000</v>
      </c>
      <c r="K489" s="94">
        <f t="shared" si="82"/>
        <v>5982.91</v>
      </c>
      <c r="L489" s="95">
        <f t="shared" si="86"/>
        <v>63</v>
      </c>
      <c r="M489" s="96"/>
      <c r="N489" s="96" t="e">
        <f>VLOOKUP(C489,#REF!,5,0)</f>
        <v>#REF!</v>
      </c>
      <c r="O489" s="76">
        <f t="shared" si="87"/>
        <v>0.04</v>
      </c>
      <c r="P489" s="76">
        <f t="shared" si="83"/>
        <v>239.32</v>
      </c>
      <c r="Q489" s="76" t="e">
        <f>ROUND(VLOOKUP(V489,#REF!,7,0),2)</f>
        <v>#REF!</v>
      </c>
      <c r="R489" s="76" t="e">
        <f t="shared" si="84"/>
        <v>#REF!</v>
      </c>
      <c r="S489" s="94" t="e">
        <f t="shared" si="89"/>
        <v>#REF!</v>
      </c>
      <c r="T489" s="94"/>
      <c r="U489" s="94"/>
      <c r="V489" s="106" t="str">
        <f>数据源表!S437</f>
        <v>CSB02</v>
      </c>
      <c r="W489" s="76" t="str">
        <f>数据源表!M437</f>
        <v>*化学试剂助剂*半合成切削液</v>
      </c>
      <c r="X489" s="76" t="str">
        <f>数据源表!N437</f>
        <v>EP-3020</v>
      </c>
      <c r="Y489" s="76">
        <f>数据源表!O437</f>
        <v>2</v>
      </c>
      <c r="Z489" s="76" t="str">
        <f>数据源表!P437</f>
        <v>桶</v>
      </c>
      <c r="AA489" s="76">
        <f>数据源表!Q437</f>
        <v>3500</v>
      </c>
      <c r="AB489" s="76">
        <f>数据源表!R437</f>
        <v>7000</v>
      </c>
      <c r="AC489" s="118">
        <f>数据源表!U437</f>
        <v>340</v>
      </c>
      <c r="AD489" s="118">
        <f>数据源表!T437</f>
        <v>170</v>
      </c>
      <c r="AE489" s="66" t="str">
        <f t="shared" si="85"/>
        <v xml:space="preserve">     指导价</v>
      </c>
      <c r="AF489" s="73" t="str">
        <f>数据源表!V437</f>
        <v>XOUT18040416</v>
      </c>
      <c r="AG489" s="119">
        <f>数据源表!W437</f>
        <v>43215</v>
      </c>
      <c r="AH489" s="73">
        <f>数据源表!X437</f>
        <v>0</v>
      </c>
      <c r="AI489" s="122"/>
      <c r="AJ489" s="124">
        <f>数据源表!Y437</f>
        <v>0.17</v>
      </c>
      <c r="AK489" s="53" t="e">
        <f>VLOOKUP(V489,#REF!,12,0)</f>
        <v>#REF!</v>
      </c>
    </row>
    <row r="490" spans="1:37" s="185" customFormat="1" ht="12" customHeight="1">
      <c r="A490" s="76" t="str">
        <f>数据源表!A438</f>
        <v>王立柱</v>
      </c>
      <c r="B490" s="75">
        <f>数据源表!B438</f>
        <v>43291</v>
      </c>
      <c r="C490" s="76" t="str">
        <f>数据源表!C438</f>
        <v>a0088</v>
      </c>
      <c r="D490" s="76" t="str">
        <f>数据源表!D438</f>
        <v>昆山中士设备工业有限公司</v>
      </c>
      <c r="E490" s="77">
        <f>数据源表!E438</f>
        <v>2500</v>
      </c>
      <c r="F490" s="76" t="str">
        <f>数据源表!F438</f>
        <v>18106990</v>
      </c>
      <c r="G490" s="78">
        <f>数据源表!G438</f>
        <v>43291</v>
      </c>
      <c r="H490" s="76" t="str">
        <f>数据源表!H438</f>
        <v>现金</v>
      </c>
      <c r="I490" s="78">
        <v>43277</v>
      </c>
      <c r="J490" s="94">
        <f>数据源表!J438</f>
        <v>2500</v>
      </c>
      <c r="K490" s="94">
        <f t="shared" si="82"/>
        <v>2155.17</v>
      </c>
      <c r="L490" s="95">
        <f t="shared" si="86"/>
        <v>-14</v>
      </c>
      <c r="M490" s="96"/>
      <c r="N490" s="96" t="e">
        <f>VLOOKUP(C490,#REF!,5,0)</f>
        <v>#REF!</v>
      </c>
      <c r="O490" s="76">
        <f t="shared" si="87"/>
        <v>0.05</v>
      </c>
      <c r="P490" s="76">
        <f t="shared" si="83"/>
        <v>107.76</v>
      </c>
      <c r="Q490" s="76" t="e">
        <f>ROUND(VLOOKUP(V490,#REF!,7,0),2)</f>
        <v>#REF!</v>
      </c>
      <c r="R490" s="76" t="e">
        <f t="shared" si="84"/>
        <v>#REF!</v>
      </c>
      <c r="S490" s="94" t="e">
        <f t="shared" si="89"/>
        <v>#REF!</v>
      </c>
      <c r="T490" s="94"/>
      <c r="U490" s="94"/>
      <c r="V490" s="106" t="str">
        <f>数据源表!S438</f>
        <v>CSB06</v>
      </c>
      <c r="W490" s="76" t="str">
        <f>数据源表!M438</f>
        <v>*化学试剂助剂*半合成切削液</v>
      </c>
      <c r="X490" s="76" t="str">
        <f>数据源表!N438</f>
        <v>LP-3030</v>
      </c>
      <c r="Y490" s="76">
        <f>数据源表!O438</f>
        <v>1</v>
      </c>
      <c r="Z490" s="76" t="str">
        <f>数据源表!P438</f>
        <v>桶</v>
      </c>
      <c r="AA490" s="76">
        <f>数据源表!Q438</f>
        <v>2500</v>
      </c>
      <c r="AB490" s="76">
        <f>数据源表!R438</f>
        <v>2500</v>
      </c>
      <c r="AC490" s="118">
        <f>数据源表!U438</f>
        <v>170</v>
      </c>
      <c r="AD490" s="118">
        <f>数据源表!T438</f>
        <v>170</v>
      </c>
      <c r="AE490" s="66" t="str">
        <f t="shared" si="85"/>
        <v xml:space="preserve">     指导价</v>
      </c>
      <c r="AF490" s="73" t="str">
        <f>数据源表!V438</f>
        <v>XOUT18070218</v>
      </c>
      <c r="AG490" s="119">
        <f>数据源表!W438</f>
        <v>43292</v>
      </c>
      <c r="AH490" s="73">
        <f>数据源表!X438</f>
        <v>0</v>
      </c>
      <c r="AI490" s="122"/>
      <c r="AJ490" s="124">
        <f>数据源表!Y438</f>
        <v>0.16000129920145501</v>
      </c>
      <c r="AK490" s="53" t="e">
        <f>VLOOKUP(V490,#REF!,12,0)</f>
        <v>#REF!</v>
      </c>
    </row>
    <row r="491" spans="1:37" s="185" customFormat="1" ht="12" customHeight="1">
      <c r="A491" s="76" t="str">
        <f>数据源表!A439</f>
        <v>王立柱</v>
      </c>
      <c r="B491" s="75">
        <f>数据源表!B439</f>
        <v>43210</v>
      </c>
      <c r="C491" s="76" t="str">
        <f>数据源表!C439</f>
        <v>a0146</v>
      </c>
      <c r="D491" s="76" t="str">
        <f>数据源表!D439</f>
        <v>苏州恒姆精密部件有限公司</v>
      </c>
      <c r="E491" s="77">
        <f>数据源表!E439</f>
        <v>6200</v>
      </c>
      <c r="F491" s="76" t="str">
        <f>数据源表!F439</f>
        <v>27754134</v>
      </c>
      <c r="G491" s="78">
        <f>数据源表!G439</f>
        <v>43240</v>
      </c>
      <c r="H491" s="76">
        <f>数据源表!H439</f>
        <v>30</v>
      </c>
      <c r="I491" s="78">
        <v>43277</v>
      </c>
      <c r="J491" s="94">
        <f>数据源表!J439</f>
        <v>6200</v>
      </c>
      <c r="K491" s="94">
        <f t="shared" si="82"/>
        <v>5299.15</v>
      </c>
      <c r="L491" s="95">
        <f t="shared" si="86"/>
        <v>67</v>
      </c>
      <c r="M491" s="96"/>
      <c r="N491" s="96" t="e">
        <f>VLOOKUP(C491,#REF!,5,0)</f>
        <v>#REF!</v>
      </c>
      <c r="O491" s="76">
        <f t="shared" si="87"/>
        <v>0.04</v>
      </c>
      <c r="P491" s="76">
        <f t="shared" si="83"/>
        <v>211.97</v>
      </c>
      <c r="Q491" s="76" t="e">
        <f>ROUND(VLOOKUP(V491,#REF!,7,0),2)</f>
        <v>#REF!</v>
      </c>
      <c r="R491" s="76" t="e">
        <f t="shared" si="84"/>
        <v>#REF!</v>
      </c>
      <c r="S491" s="94" t="e">
        <f t="shared" si="89"/>
        <v>#REF!</v>
      </c>
      <c r="T491" s="94"/>
      <c r="U491" s="94"/>
      <c r="V491" s="106" t="str">
        <f>数据源表!S439</f>
        <v>CSQ32</v>
      </c>
      <c r="W491" s="76" t="str">
        <f>数据源表!M439</f>
        <v>*化学试剂助剂*全合成切削液</v>
      </c>
      <c r="X491" s="76" t="str">
        <f>数据源表!N439</f>
        <v>SH-801HL-A</v>
      </c>
      <c r="Y491" s="76">
        <f>数据源表!O439</f>
        <v>2</v>
      </c>
      <c r="Z491" s="76" t="str">
        <f>数据源表!P439</f>
        <v>桶</v>
      </c>
      <c r="AA491" s="76">
        <f>数据源表!Q439</f>
        <v>3100</v>
      </c>
      <c r="AB491" s="76">
        <f>数据源表!R439</f>
        <v>6200</v>
      </c>
      <c r="AC491" s="118">
        <f>数据源表!U439</f>
        <v>360</v>
      </c>
      <c r="AD491" s="118">
        <f>数据源表!T439</f>
        <v>180</v>
      </c>
      <c r="AE491" s="66" t="str">
        <f t="shared" si="85"/>
        <v xml:space="preserve">     指导价</v>
      </c>
      <c r="AF491" s="73" t="str">
        <f>数据源表!V439</f>
        <v>XOUT18040355</v>
      </c>
      <c r="AG491" s="119">
        <f>数据源表!W439</f>
        <v>43211</v>
      </c>
      <c r="AH491" s="73">
        <f>数据源表!X439</f>
        <v>0</v>
      </c>
      <c r="AI491" s="122"/>
      <c r="AJ491" s="124">
        <f>数据源表!Y439</f>
        <v>0.17</v>
      </c>
      <c r="AK491" s="53" t="e">
        <f>VLOOKUP(V491,#REF!,12,0)</f>
        <v>#REF!</v>
      </c>
    </row>
    <row r="492" spans="1:37" s="185" customFormat="1" ht="12" customHeight="1">
      <c r="A492" s="76" t="str">
        <f>数据源表!A440</f>
        <v>王立柱</v>
      </c>
      <c r="B492" s="75">
        <f>数据源表!B440</f>
        <v>43224</v>
      </c>
      <c r="C492" s="76" t="str">
        <f>数据源表!C440</f>
        <v>a0146</v>
      </c>
      <c r="D492" s="76" t="str">
        <f>数据源表!D440</f>
        <v>苏州恒姆精密部件有限公司</v>
      </c>
      <c r="E492" s="77">
        <f>数据源表!E440</f>
        <v>6742</v>
      </c>
      <c r="F492" s="76" t="str">
        <f>数据源表!F440</f>
        <v>27754374</v>
      </c>
      <c r="G492" s="78">
        <f>数据源表!G440</f>
        <v>43254</v>
      </c>
      <c r="H492" s="76">
        <f>数据源表!H440</f>
        <v>30</v>
      </c>
      <c r="I492" s="78">
        <v>43277</v>
      </c>
      <c r="J492" s="94">
        <f>数据源表!J440</f>
        <v>6742</v>
      </c>
      <c r="K492" s="94">
        <f t="shared" si="82"/>
        <v>5812.07</v>
      </c>
      <c r="L492" s="95">
        <f t="shared" si="86"/>
        <v>53</v>
      </c>
      <c r="M492" s="96"/>
      <c r="N492" s="96" t="e">
        <f>VLOOKUP(C492,#REF!,5,0)</f>
        <v>#REF!</v>
      </c>
      <c r="O492" s="76">
        <f t="shared" si="87"/>
        <v>0.05</v>
      </c>
      <c r="P492" s="76">
        <f t="shared" si="83"/>
        <v>290.60000000000002</v>
      </c>
      <c r="Q492" s="76" t="e">
        <f>ROUND(VLOOKUP(V492,#REF!,7,0),2)</f>
        <v>#REF!</v>
      </c>
      <c r="R492" s="76" t="e">
        <f t="shared" si="84"/>
        <v>#REF!</v>
      </c>
      <c r="S492" s="94" t="e">
        <f t="shared" si="89"/>
        <v>#REF!</v>
      </c>
      <c r="T492" s="94"/>
      <c r="U492" s="94"/>
      <c r="V492" s="106" t="str">
        <f>数据源表!S440</f>
        <v>CSB01</v>
      </c>
      <c r="W492" s="76" t="str">
        <f>数据源表!M440</f>
        <v>*化学试剂助剂*半合成切削液</v>
      </c>
      <c r="X492" s="76" t="str">
        <f>数据源表!N440</f>
        <v>AP-3040</v>
      </c>
      <c r="Y492" s="76">
        <f>数据源表!O440</f>
        <v>2</v>
      </c>
      <c r="Z492" s="76" t="str">
        <f>数据源表!P440</f>
        <v>桶</v>
      </c>
      <c r="AA492" s="76">
        <f>数据源表!Q440</f>
        <v>3371</v>
      </c>
      <c r="AB492" s="76">
        <f>数据源表!R440</f>
        <v>6742</v>
      </c>
      <c r="AC492" s="118">
        <f>数据源表!U440</f>
        <v>340</v>
      </c>
      <c r="AD492" s="118">
        <f>数据源表!T440</f>
        <v>170</v>
      </c>
      <c r="AE492" s="66" t="str">
        <f t="shared" si="85"/>
        <v xml:space="preserve">     指导价</v>
      </c>
      <c r="AF492" s="73" t="str">
        <f>数据源表!V440</f>
        <v>XOUT18050065</v>
      </c>
      <c r="AG492" s="119">
        <f>数据源表!W440</f>
        <v>43225</v>
      </c>
      <c r="AH492" s="73">
        <f>数据源表!X440</f>
        <v>0</v>
      </c>
      <c r="AI492" s="122"/>
      <c r="AJ492" s="124">
        <f>数据源表!Y440</f>
        <v>0.159999793533113</v>
      </c>
      <c r="AK492" s="53" t="e">
        <f>VLOOKUP(V492,#REF!,12,0)</f>
        <v>#REF!</v>
      </c>
    </row>
    <row r="493" spans="1:37" s="185" customFormat="1" ht="12" customHeight="1">
      <c r="A493" s="76" t="str">
        <f>数据源表!A441</f>
        <v>王立柱</v>
      </c>
      <c r="B493" s="75">
        <f>数据源表!B441</f>
        <v>43224</v>
      </c>
      <c r="C493" s="76" t="str">
        <f>数据源表!C441</f>
        <v>a0146</v>
      </c>
      <c r="D493" s="76" t="str">
        <f>数据源表!D441</f>
        <v>苏州恒姆精密部件有限公司</v>
      </c>
      <c r="E493" s="77">
        <f>数据源表!E441</f>
        <v>3074</v>
      </c>
      <c r="F493" s="76" t="str">
        <f>数据源表!F441</f>
        <v>27754374</v>
      </c>
      <c r="G493" s="78">
        <f>数据源表!G441</f>
        <v>43254</v>
      </c>
      <c r="H493" s="76">
        <f>数据源表!H441</f>
        <v>30</v>
      </c>
      <c r="I493" s="78">
        <v>43277</v>
      </c>
      <c r="J493" s="94">
        <f>数据源表!J441</f>
        <v>3074</v>
      </c>
      <c r="K493" s="94">
        <f t="shared" si="82"/>
        <v>2650</v>
      </c>
      <c r="L493" s="95">
        <f t="shared" si="86"/>
        <v>53</v>
      </c>
      <c r="M493" s="96"/>
      <c r="N493" s="96" t="e">
        <f>VLOOKUP(C493,#REF!,5,0)</f>
        <v>#REF!</v>
      </c>
      <c r="O493" s="76">
        <f t="shared" si="87"/>
        <v>0.05</v>
      </c>
      <c r="P493" s="76">
        <f t="shared" si="83"/>
        <v>132.5</v>
      </c>
      <c r="Q493" s="76" t="e">
        <f>ROUND(VLOOKUP(V493,#REF!,7,0),2)</f>
        <v>#REF!</v>
      </c>
      <c r="R493" s="76" t="e">
        <f t="shared" si="84"/>
        <v>#REF!</v>
      </c>
      <c r="S493" s="94" t="e">
        <f t="shared" si="89"/>
        <v>#REF!</v>
      </c>
      <c r="T493" s="94"/>
      <c r="U493" s="94"/>
      <c r="V493" s="106" t="str">
        <f>数据源表!S441</f>
        <v>CSQ32</v>
      </c>
      <c r="W493" s="76" t="str">
        <f>数据源表!M441</f>
        <v>*化学试剂助剂*全合成切削液</v>
      </c>
      <c r="X493" s="76" t="str">
        <f>数据源表!N441</f>
        <v>SH-801HL-A</v>
      </c>
      <c r="Y493" s="76">
        <f>数据源表!O441</f>
        <v>1</v>
      </c>
      <c r="Z493" s="76" t="str">
        <f>数据源表!P441</f>
        <v>桶</v>
      </c>
      <c r="AA493" s="76">
        <f>数据源表!Q441</f>
        <v>3074</v>
      </c>
      <c r="AB493" s="76">
        <f>数据源表!R441</f>
        <v>3074</v>
      </c>
      <c r="AC493" s="118">
        <f>数据源表!U441</f>
        <v>180</v>
      </c>
      <c r="AD493" s="118">
        <f>数据源表!T441</f>
        <v>180</v>
      </c>
      <c r="AE493" s="66" t="str">
        <f t="shared" si="85"/>
        <v xml:space="preserve">     指导价</v>
      </c>
      <c r="AF493" s="73" t="str">
        <f>数据源表!V441</f>
        <v>XOUT18050065</v>
      </c>
      <c r="AG493" s="119">
        <f>数据源表!W441</f>
        <v>43225</v>
      </c>
      <c r="AH493" s="73">
        <f>数据源表!X441</f>
        <v>0</v>
      </c>
      <c r="AI493" s="122"/>
      <c r="AJ493" s="124">
        <f>数据源表!Y441</f>
        <v>0.159999793533113</v>
      </c>
      <c r="AK493" s="53" t="e">
        <f>VLOOKUP(V493,#REF!,12,0)</f>
        <v>#REF!</v>
      </c>
    </row>
    <row r="494" spans="1:37" s="185" customFormat="1" ht="12" customHeight="1">
      <c r="A494" s="76" t="str">
        <f>数据源表!A442</f>
        <v>王立柱</v>
      </c>
      <c r="B494" s="75">
        <f>数据源表!B442</f>
        <v>43228</v>
      </c>
      <c r="C494" s="76" t="str">
        <f>数据源表!C442</f>
        <v>a0146</v>
      </c>
      <c r="D494" s="76" t="str">
        <f>数据源表!D442</f>
        <v>苏州恒姆精密部件有限公司</v>
      </c>
      <c r="E494" s="77">
        <f>数据源表!E442</f>
        <v>2700</v>
      </c>
      <c r="F494" s="76" t="str">
        <f>数据源表!F442</f>
        <v>27754413</v>
      </c>
      <c r="G494" s="78">
        <f>数据源表!G442</f>
        <v>43258</v>
      </c>
      <c r="H494" s="76">
        <f>数据源表!H442</f>
        <v>30</v>
      </c>
      <c r="I494" s="78">
        <v>43266</v>
      </c>
      <c r="J494" s="94">
        <f>数据源表!J442</f>
        <v>2700</v>
      </c>
      <c r="K494" s="94">
        <f t="shared" si="82"/>
        <v>2327.59</v>
      </c>
      <c r="L494" s="95">
        <f t="shared" si="86"/>
        <v>38</v>
      </c>
      <c r="M494" s="96"/>
      <c r="N494" s="96" t="e">
        <f>VLOOKUP(C494,#REF!,5,0)</f>
        <v>#REF!</v>
      </c>
      <c r="O494" s="76">
        <f t="shared" si="87"/>
        <v>0.05</v>
      </c>
      <c r="P494" s="76">
        <f t="shared" si="83"/>
        <v>116.38</v>
      </c>
      <c r="Q494" s="76" t="e">
        <f>ROUND(VLOOKUP(V494,#REF!,7,0),2)</f>
        <v>#REF!</v>
      </c>
      <c r="R494" s="76" t="e">
        <f t="shared" si="84"/>
        <v>#REF!</v>
      </c>
      <c r="S494" s="94" t="e">
        <f>ROUND(IF(F494="未税",J494-M494-R494,J494/(1+AJ494)-M494-R494),2)</f>
        <v>#REF!</v>
      </c>
      <c r="T494" s="94"/>
      <c r="U494" s="94"/>
      <c r="V494" s="106" t="str">
        <f>数据源表!S442</f>
        <v>CYQ19</v>
      </c>
      <c r="W494" s="76" t="str">
        <f>数据源表!M442</f>
        <v>*化学试剂助剂*不锈钢冷却剂</v>
      </c>
      <c r="X494" s="76" t="str">
        <f>数据源表!N442</f>
        <v>DH-30A</v>
      </c>
      <c r="Y494" s="76">
        <f>数据源表!O442</f>
        <v>1</v>
      </c>
      <c r="Z494" s="76" t="str">
        <f>数据源表!P442</f>
        <v>桶</v>
      </c>
      <c r="AA494" s="76">
        <f>数据源表!Q442</f>
        <v>2700</v>
      </c>
      <c r="AB494" s="76">
        <f>数据源表!R442</f>
        <v>2700</v>
      </c>
      <c r="AC494" s="118">
        <f>数据源表!U442</f>
        <v>170</v>
      </c>
      <c r="AD494" s="118">
        <f>数据源表!T442</f>
        <v>170</v>
      </c>
      <c r="AE494" s="66" t="str">
        <f t="shared" si="85"/>
        <v xml:space="preserve">     指导价</v>
      </c>
      <c r="AF494" s="73" t="str">
        <f>数据源表!V442</f>
        <v>XOUT18050132</v>
      </c>
      <c r="AG494" s="119">
        <f>数据源表!W442</f>
        <v>43228</v>
      </c>
      <c r="AH494" s="73">
        <f>数据源表!X442</f>
        <v>0</v>
      </c>
      <c r="AI494" s="122"/>
      <c r="AJ494" s="124">
        <f>数据源表!Y442</f>
        <v>0.15999810963270999</v>
      </c>
      <c r="AK494" s="53" t="e">
        <f>VLOOKUP(V494,#REF!,12,0)</f>
        <v>#REF!</v>
      </c>
    </row>
    <row r="495" spans="1:37" s="185" customFormat="1" ht="12" customHeight="1">
      <c r="A495" s="76" t="str">
        <f>数据源表!A443</f>
        <v>王立柱</v>
      </c>
      <c r="B495" s="75">
        <f>数据源表!B443</f>
        <v>43231</v>
      </c>
      <c r="C495" s="76" t="str">
        <f>数据源表!C443</f>
        <v>a0146</v>
      </c>
      <c r="D495" s="76" t="str">
        <f>数据源表!D443</f>
        <v>苏州恒姆精密部件有限公司</v>
      </c>
      <c r="E495" s="77">
        <f>数据源表!E443</f>
        <v>2700</v>
      </c>
      <c r="F495" s="76" t="str">
        <f>数据源表!F443</f>
        <v>27754469</v>
      </c>
      <c r="G495" s="78">
        <f>数据源表!G443</f>
        <v>43261</v>
      </c>
      <c r="H495" s="76">
        <f>数据源表!H443</f>
        <v>30</v>
      </c>
      <c r="I495" s="78">
        <v>43280</v>
      </c>
      <c r="J495" s="94">
        <f>数据源表!J443</f>
        <v>2700</v>
      </c>
      <c r="K495" s="94">
        <f t="shared" si="82"/>
        <v>2327.59</v>
      </c>
      <c r="L495" s="95">
        <f t="shared" si="86"/>
        <v>49</v>
      </c>
      <c r="M495" s="96"/>
      <c r="N495" s="96" t="e">
        <f>VLOOKUP(C495,#REF!,5,0)</f>
        <v>#REF!</v>
      </c>
      <c r="O495" s="76">
        <f t="shared" si="87"/>
        <v>0.05</v>
      </c>
      <c r="P495" s="76">
        <f t="shared" si="83"/>
        <v>116.38</v>
      </c>
      <c r="Q495" s="76" t="e">
        <f>ROUND(VLOOKUP(V495,#REF!,7,0),2)</f>
        <v>#REF!</v>
      </c>
      <c r="R495" s="76" t="e">
        <f t="shared" si="84"/>
        <v>#REF!</v>
      </c>
      <c r="S495" s="94" t="e">
        <f>ROUND(IF(F495="未税",J495-M495-R495,J495/1.17-M495-R495),2)</f>
        <v>#REF!</v>
      </c>
      <c r="T495" s="94"/>
      <c r="U495" s="94"/>
      <c r="V495" s="106" t="str">
        <f>数据源表!S443</f>
        <v>CYQ19</v>
      </c>
      <c r="W495" s="76" t="str">
        <f>数据源表!M443</f>
        <v>*化学试剂助剂*不锈钢冷却剂</v>
      </c>
      <c r="X495" s="76" t="str">
        <f>数据源表!N443</f>
        <v>DH-30A</v>
      </c>
      <c r="Y495" s="76">
        <f>数据源表!O443</f>
        <v>1</v>
      </c>
      <c r="Z495" s="76" t="str">
        <f>数据源表!P443</f>
        <v>桶</v>
      </c>
      <c r="AA495" s="76">
        <f>数据源表!Q443</f>
        <v>2700</v>
      </c>
      <c r="AB495" s="76">
        <f>数据源表!R443</f>
        <v>2700</v>
      </c>
      <c r="AC495" s="118">
        <f>数据源表!U443</f>
        <v>170</v>
      </c>
      <c r="AD495" s="118">
        <f>数据源表!T443</f>
        <v>170</v>
      </c>
      <c r="AE495" s="66" t="str">
        <f t="shared" si="85"/>
        <v xml:space="preserve">     指导价</v>
      </c>
      <c r="AF495" s="73" t="str">
        <f>数据源表!V443</f>
        <v>XOUT18050198</v>
      </c>
      <c r="AG495" s="119">
        <f>数据源表!W443</f>
        <v>43232</v>
      </c>
      <c r="AH495" s="73">
        <f>数据源表!X443</f>
        <v>0</v>
      </c>
      <c r="AI495" s="122"/>
      <c r="AJ495" s="124">
        <f>数据源表!Y443</f>
        <v>0.15999810963270999</v>
      </c>
      <c r="AK495" s="53" t="e">
        <f>VLOOKUP(V495,#REF!,12,0)</f>
        <v>#REF!</v>
      </c>
    </row>
    <row r="496" spans="1:37" s="185" customFormat="1" ht="12" customHeight="1">
      <c r="A496" s="76" t="str">
        <f>数据源表!A444</f>
        <v>王立柱</v>
      </c>
      <c r="B496" s="75">
        <f>数据源表!B444</f>
        <v>43207</v>
      </c>
      <c r="C496" s="76" t="str">
        <f>数据源表!C444</f>
        <v>a0323</v>
      </c>
      <c r="D496" s="76" t="str">
        <f>数据源表!D444</f>
        <v>苏州市意可机电有限公司</v>
      </c>
      <c r="E496" s="77">
        <f>数据源表!E444</f>
        <v>8100</v>
      </c>
      <c r="F496" s="76" t="str">
        <f>数据源表!F444</f>
        <v>15222644</v>
      </c>
      <c r="G496" s="78">
        <f>数据源表!G444</f>
        <v>43297</v>
      </c>
      <c r="H496" s="76">
        <f>数据源表!H444</f>
        <v>90</v>
      </c>
      <c r="I496" s="78">
        <v>43280</v>
      </c>
      <c r="J496" s="94">
        <f>数据源表!J444</f>
        <v>7958.16</v>
      </c>
      <c r="K496" s="94">
        <f t="shared" si="82"/>
        <v>6801.85</v>
      </c>
      <c r="L496" s="95">
        <f t="shared" si="86"/>
        <v>73</v>
      </c>
      <c r="M496" s="96"/>
      <c r="N496" s="96" t="e">
        <f>VLOOKUP(C496,#REF!,5,0)</f>
        <v>#REF!</v>
      </c>
      <c r="O496" s="76">
        <f t="shared" si="87"/>
        <v>0.04</v>
      </c>
      <c r="P496" s="76">
        <f t="shared" si="83"/>
        <v>272.07</v>
      </c>
      <c r="Q496" s="224">
        <v>15.083</v>
      </c>
      <c r="R496" s="76">
        <f t="shared" si="84"/>
        <v>7557.63</v>
      </c>
      <c r="S496" s="94">
        <f>ROUND(IF(F496="未税",J496-M496-R496,J496/1.17-M496-R496),2)</f>
        <v>-755.78</v>
      </c>
      <c r="T496" s="94"/>
      <c r="U496" s="94"/>
      <c r="V496" s="106" t="str">
        <f>数据源表!S444</f>
        <v>CYQ19</v>
      </c>
      <c r="W496" s="76" t="str">
        <f>数据源表!M444</f>
        <v>*化学试剂助剂*不锈钢加工冷却剂</v>
      </c>
      <c r="X496" s="76" t="str">
        <f>数据源表!N444</f>
        <v>DH-30A</v>
      </c>
      <c r="Y496" s="76">
        <f>数据源表!O444</f>
        <v>2.9474666666666698</v>
      </c>
      <c r="Z496" s="76" t="str">
        <f>数据源表!P444</f>
        <v>桶</v>
      </c>
      <c r="AA496" s="76">
        <f>数据源表!Q444</f>
        <v>2700</v>
      </c>
      <c r="AB496" s="76">
        <f>数据源表!R444</f>
        <v>8100</v>
      </c>
      <c r="AC496" s="118">
        <f>数据源表!U444</f>
        <v>501.06933333333302</v>
      </c>
      <c r="AD496" s="118">
        <f>数据源表!T444</f>
        <v>170</v>
      </c>
      <c r="AE496" s="66" t="str">
        <f t="shared" si="85"/>
        <v xml:space="preserve">     指导价</v>
      </c>
      <c r="AF496" s="73" t="str">
        <f>数据源表!V444</f>
        <v>XOUT18040296</v>
      </c>
      <c r="AG496" s="119">
        <f>数据源表!W444</f>
        <v>43208</v>
      </c>
      <c r="AH496" s="73" t="str">
        <f>数据源表!X444</f>
        <v>拆分付款</v>
      </c>
      <c r="AI496" s="122"/>
      <c r="AJ496" s="124">
        <f>数据源表!Y444</f>
        <v>0.17</v>
      </c>
      <c r="AK496" s="53" t="e">
        <f>VLOOKUP(V496,#REF!,12,0)</f>
        <v>#REF!</v>
      </c>
    </row>
    <row r="497" spans="1:37" s="185" customFormat="1" ht="12" customHeight="1">
      <c r="A497" s="76" t="str">
        <f>数据源表!A445</f>
        <v>王立柱</v>
      </c>
      <c r="B497" s="75">
        <f>数据源表!B445</f>
        <v>43235</v>
      </c>
      <c r="C497" s="76" t="str">
        <f>数据源表!C445</f>
        <v>a0323</v>
      </c>
      <c r="D497" s="76" t="str">
        <f>数据源表!D445</f>
        <v>苏州市意可机电有限公司</v>
      </c>
      <c r="E497" s="77">
        <f>数据源表!E445</f>
        <v>8031</v>
      </c>
      <c r="F497" s="76" t="str">
        <f>数据源表!F445</f>
        <v>27754528</v>
      </c>
      <c r="G497" s="78">
        <f>数据源表!G445</f>
        <v>43325</v>
      </c>
      <c r="H497" s="76">
        <f>数据源表!H445</f>
        <v>90</v>
      </c>
      <c r="I497" s="78">
        <v>43256</v>
      </c>
      <c r="J497" s="94">
        <f>数据源表!J445</f>
        <v>6984.84</v>
      </c>
      <c r="K497" s="94">
        <f t="shared" si="82"/>
        <v>6021.42</v>
      </c>
      <c r="L497" s="95">
        <f t="shared" si="86"/>
        <v>21</v>
      </c>
      <c r="M497" s="96"/>
      <c r="N497" s="96" t="e">
        <f>VLOOKUP(C497,#REF!,5,0)</f>
        <v>#REF!</v>
      </c>
      <c r="O497" s="76">
        <f t="shared" si="87"/>
        <v>0.05</v>
      </c>
      <c r="P497" s="76">
        <f t="shared" si="83"/>
        <v>301.07</v>
      </c>
      <c r="Q497" s="76" t="e">
        <f>ROUND(VLOOKUP(V497,#REF!,7,0),2)</f>
        <v>#REF!</v>
      </c>
      <c r="R497" s="76" t="e">
        <f t="shared" si="84"/>
        <v>#REF!</v>
      </c>
      <c r="S497" s="94" t="e">
        <f>ROUND(IF(F497="未税",J497-M497-R497,J497/1.17-M497-R497),2)</f>
        <v>#REF!</v>
      </c>
      <c r="T497" s="94"/>
      <c r="U497" s="94"/>
      <c r="V497" s="106" t="str">
        <f>数据源表!S445</f>
        <v>CYQ19</v>
      </c>
      <c r="W497" s="76" t="str">
        <f>数据源表!M445</f>
        <v>*化学试剂助剂*不锈钢冷却剂</v>
      </c>
      <c r="X497" s="76" t="str">
        <f>数据源表!N445</f>
        <v>DH-30A</v>
      </c>
      <c r="Y497" s="76">
        <f>数据源表!O445</f>
        <v>2.6092043332088202</v>
      </c>
      <c r="Z497" s="76" t="str">
        <f>数据源表!P445</f>
        <v>桶</v>
      </c>
      <c r="AA497" s="76">
        <f>数据源表!Q445</f>
        <v>2677</v>
      </c>
      <c r="AB497" s="76">
        <f>数据源表!R445</f>
        <v>8031</v>
      </c>
      <c r="AC497" s="118">
        <f>数据源表!U445</f>
        <v>443.56473664549901</v>
      </c>
      <c r="AD497" s="118">
        <f>数据源表!T445</f>
        <v>170</v>
      </c>
      <c r="AE497" s="66" t="str">
        <f t="shared" si="85"/>
        <v xml:space="preserve">     指导价</v>
      </c>
      <c r="AF497" s="73" t="str">
        <f>数据源表!V445</f>
        <v>XOUT18050285</v>
      </c>
      <c r="AG497" s="119">
        <f>数据源表!W445</f>
        <v>43236</v>
      </c>
      <c r="AH497" s="73" t="str">
        <f>数据源表!X445</f>
        <v>拆分付款</v>
      </c>
      <c r="AI497" s="122"/>
      <c r="AJ497" s="124">
        <f>数据源表!Y445</f>
        <v>0.15999930668700399</v>
      </c>
      <c r="AK497" s="53" t="e">
        <f>VLOOKUP(V497,#REF!,12,0)</f>
        <v>#REF!</v>
      </c>
    </row>
    <row r="498" spans="1:37" s="185" customFormat="1" ht="12" customHeight="1">
      <c r="A498" s="76" t="str">
        <f>数据源表!A446</f>
        <v>王立柱</v>
      </c>
      <c r="B498" s="75">
        <f>数据源表!B446</f>
        <v>43231</v>
      </c>
      <c r="C498" s="76" t="str">
        <f>数据源表!C446</f>
        <v>a0426</v>
      </c>
      <c r="D498" s="76" t="str">
        <f>数据源表!D446</f>
        <v>昆山建昌金属科技有限公司</v>
      </c>
      <c r="E498" s="77">
        <f>数据源表!E446</f>
        <v>4200</v>
      </c>
      <c r="F498" s="76" t="str">
        <f>数据源表!F446</f>
        <v>27754456</v>
      </c>
      <c r="G498" s="78">
        <f>数据源表!G446</f>
        <v>43261</v>
      </c>
      <c r="H498" s="76">
        <f>数据源表!H446</f>
        <v>30</v>
      </c>
      <c r="I498" s="78">
        <v>43262</v>
      </c>
      <c r="J498" s="94">
        <f>数据源表!J446</f>
        <v>4200</v>
      </c>
      <c r="K498" s="94">
        <f t="shared" si="82"/>
        <v>3620.69</v>
      </c>
      <c r="L498" s="95">
        <f t="shared" si="86"/>
        <v>31</v>
      </c>
      <c r="M498" s="96"/>
      <c r="N498" s="96" t="e">
        <f>VLOOKUP(C498,#REF!,5,0)</f>
        <v>#REF!</v>
      </c>
      <c r="O498" s="76">
        <f t="shared" si="87"/>
        <v>0.05</v>
      </c>
      <c r="P498" s="76">
        <f t="shared" si="83"/>
        <v>181.03</v>
      </c>
      <c r="Q498" s="76" t="e">
        <f>ROUND(VLOOKUP(V498,#REF!,7,0),2)</f>
        <v>#REF!</v>
      </c>
      <c r="R498" s="76" t="e">
        <f t="shared" si="84"/>
        <v>#REF!</v>
      </c>
      <c r="S498" s="94" t="e">
        <f>ROUND(IF(F498="未税",J498-M498-R498,J498/(1+AJ498)-M498-R498),2)</f>
        <v>#REF!</v>
      </c>
      <c r="T498" s="94"/>
      <c r="U498" s="94"/>
      <c r="V498" s="106" t="str">
        <f>数据源表!S446</f>
        <v>CSQ07</v>
      </c>
      <c r="W498" s="76" t="str">
        <f>数据源表!M446</f>
        <v>*专项化学用品*不锈钢研磨液</v>
      </c>
      <c r="X498" s="76" t="str">
        <f>数据源表!N446</f>
        <v>SH-801AX</v>
      </c>
      <c r="Y498" s="76">
        <f>数据源表!O446</f>
        <v>1</v>
      </c>
      <c r="Z498" s="76" t="str">
        <f>数据源表!P446</f>
        <v>桶</v>
      </c>
      <c r="AA498" s="76">
        <f>数据源表!Q446</f>
        <v>4200</v>
      </c>
      <c r="AB498" s="76">
        <f>数据源表!R446</f>
        <v>4200</v>
      </c>
      <c r="AC498" s="118">
        <f>数据源表!U446</f>
        <v>180</v>
      </c>
      <c r="AD498" s="118">
        <f>数据源表!T446</f>
        <v>180</v>
      </c>
      <c r="AE498" s="66" t="str">
        <f t="shared" si="85"/>
        <v xml:space="preserve">     指导价</v>
      </c>
      <c r="AF498" s="73" t="str">
        <f>数据源表!V446</f>
        <v>XOUT18040511</v>
      </c>
      <c r="AG498" s="119">
        <f>数据源表!W446</f>
        <v>43222</v>
      </c>
      <c r="AH498" s="73">
        <f>数据源表!X446</f>
        <v>0</v>
      </c>
      <c r="AI498" s="122"/>
      <c r="AJ498" s="124">
        <f>数据源表!Y446</f>
        <v>0.15999988952381999</v>
      </c>
      <c r="AK498" s="53" t="e">
        <f>VLOOKUP(V498,#REF!,12,0)</f>
        <v>#REF!</v>
      </c>
    </row>
    <row r="499" spans="1:37" s="185" customFormat="1" ht="12" customHeight="1">
      <c r="A499" s="76" t="str">
        <f>数据源表!A447</f>
        <v>王立柱</v>
      </c>
      <c r="B499" s="75">
        <f>数据源表!B447</f>
        <v>43098</v>
      </c>
      <c r="C499" s="76" t="str">
        <f>数据源表!C447</f>
        <v>a0587</v>
      </c>
      <c r="D499" s="76" t="str">
        <f>数据源表!D447</f>
        <v>昆山富瑞凯精密机械有限公司</v>
      </c>
      <c r="E499" s="77">
        <f>数据源表!E447</f>
        <v>7200</v>
      </c>
      <c r="F499" s="76" t="str">
        <f>数据源表!F447</f>
        <v>09926938</v>
      </c>
      <c r="G499" s="78">
        <f>数据源表!G447</f>
        <v>43158</v>
      </c>
      <c r="H499" s="76">
        <f>数据源表!H447</f>
        <v>60</v>
      </c>
      <c r="I499" s="78">
        <v>43280</v>
      </c>
      <c r="J499" s="94">
        <f>数据源表!J447</f>
        <v>4808.3999999999996</v>
      </c>
      <c r="K499" s="94">
        <f t="shared" si="82"/>
        <v>4109.74</v>
      </c>
      <c r="L499" s="95">
        <f t="shared" si="86"/>
        <v>182</v>
      </c>
      <c r="M499" s="96"/>
      <c r="N499" s="96" t="e">
        <f>VLOOKUP(C499,#REF!,5,0)</f>
        <v>#REF!</v>
      </c>
      <c r="O499" s="76">
        <f t="shared" si="87"/>
        <v>0</v>
      </c>
      <c r="P499" s="76">
        <f t="shared" si="83"/>
        <v>0</v>
      </c>
      <c r="Q499" s="76" t="e">
        <f>ROUND(VLOOKUP(V499,#REF!,7,0),2)</f>
        <v>#REF!</v>
      </c>
      <c r="R499" s="76" t="e">
        <f t="shared" si="84"/>
        <v>#REF!</v>
      </c>
      <c r="S499" s="94" t="e">
        <f>ROUND(IF(F499="未税",J499-M499-R499,J499/(1+AJ499)-M499-R499),2)</f>
        <v>#REF!</v>
      </c>
      <c r="T499" s="94"/>
      <c r="U499" s="94"/>
      <c r="V499" s="106" t="str">
        <f>数据源表!S447</f>
        <v>CSB01</v>
      </c>
      <c r="W499" s="76" t="str">
        <f>数据源表!M447</f>
        <v>半合成切削液</v>
      </c>
      <c r="X499" s="76" t="str">
        <f>数据源表!N447</f>
        <v>AP-3040</v>
      </c>
      <c r="Y499" s="76">
        <f>数据源表!O447</f>
        <v>1.3356666666666701</v>
      </c>
      <c r="Z499" s="76" t="str">
        <f>数据源表!P447</f>
        <v>桶</v>
      </c>
      <c r="AA499" s="76">
        <f>数据源表!Q447</f>
        <v>3600</v>
      </c>
      <c r="AB499" s="76">
        <f>数据源表!R447</f>
        <v>7200</v>
      </c>
      <c r="AC499" s="118">
        <f>数据源表!U447</f>
        <v>227.06333333333299</v>
      </c>
      <c r="AD499" s="118">
        <f>数据源表!T447</f>
        <v>170</v>
      </c>
      <c r="AE499" s="66" t="str">
        <f t="shared" si="85"/>
        <v xml:space="preserve">     指导价</v>
      </c>
      <c r="AF499" s="73" t="str">
        <f>数据源表!V447</f>
        <v>XOUT17120569</v>
      </c>
      <c r="AG499" s="119">
        <f>数据源表!W447</f>
        <v>43098</v>
      </c>
      <c r="AH499" s="73" t="str">
        <f>数据源表!X447</f>
        <v>拆分付款</v>
      </c>
      <c r="AI499" s="122"/>
      <c r="AJ499" s="124">
        <f>数据源表!Y447</f>
        <v>0.17</v>
      </c>
      <c r="AK499" s="53" t="e">
        <f>VLOOKUP(V499,#REF!,12,0)</f>
        <v>#REF!</v>
      </c>
    </row>
    <row r="500" spans="1:37" s="185" customFormat="1" ht="12" customHeight="1">
      <c r="A500" s="76" t="str">
        <f>数据源表!A448</f>
        <v>王立柱</v>
      </c>
      <c r="B500" s="75">
        <f>数据源表!B448</f>
        <v>43188</v>
      </c>
      <c r="C500" s="76" t="str">
        <f>数据源表!C448</f>
        <v>a0587</v>
      </c>
      <c r="D500" s="76" t="str">
        <f>数据源表!D448</f>
        <v>昆山富瑞凯精密机械有限公司</v>
      </c>
      <c r="E500" s="77">
        <f>数据源表!E448</f>
        <v>7200</v>
      </c>
      <c r="F500" s="76" t="str">
        <f>数据源表!F448</f>
        <v>15222311</v>
      </c>
      <c r="G500" s="78">
        <f>数据源表!G448</f>
        <v>43248</v>
      </c>
      <c r="H500" s="76">
        <f>数据源表!H448</f>
        <v>60</v>
      </c>
      <c r="I500" s="78">
        <v>43279</v>
      </c>
      <c r="J500" s="94">
        <f>数据源表!J448</f>
        <v>7191.6</v>
      </c>
      <c r="K500" s="94">
        <f t="shared" si="82"/>
        <v>6146.67</v>
      </c>
      <c r="L500" s="95">
        <f t="shared" si="86"/>
        <v>91</v>
      </c>
      <c r="M500" s="96"/>
      <c r="N500" s="96" t="e">
        <f>VLOOKUP(C500,#REF!,5,0)</f>
        <v>#REF!</v>
      </c>
      <c r="O500" s="76">
        <f t="shared" si="87"/>
        <v>0.04</v>
      </c>
      <c r="P500" s="76">
        <f t="shared" si="83"/>
        <v>245.87</v>
      </c>
      <c r="Q500" s="76" t="e">
        <f>ROUND(VLOOKUP(V500,#REF!,7,0),2)</f>
        <v>#REF!</v>
      </c>
      <c r="R500" s="76" t="e">
        <f t="shared" si="84"/>
        <v>#REF!</v>
      </c>
      <c r="S500" s="94" t="e">
        <f>ROUND(IF(F500="未税",J500-M500-R500,J500/(1+AJ500)-M500-R500),2)</f>
        <v>#REF!</v>
      </c>
      <c r="T500" s="94"/>
      <c r="U500" s="94"/>
      <c r="V500" s="106" t="str">
        <f>数据源表!S448</f>
        <v>CSB01</v>
      </c>
      <c r="W500" s="76" t="str">
        <f>数据源表!M448</f>
        <v>*专项化学用品*半合成切削液</v>
      </c>
      <c r="X500" s="76" t="str">
        <f>数据源表!N448</f>
        <v>AP-3040</v>
      </c>
      <c r="Y500" s="76">
        <f>数据源表!O448</f>
        <v>1.99766666666667</v>
      </c>
      <c r="Z500" s="76" t="str">
        <f>数据源表!P448</f>
        <v>桶</v>
      </c>
      <c r="AA500" s="76">
        <f>数据源表!Q448</f>
        <v>3600</v>
      </c>
      <c r="AB500" s="76">
        <f>数据源表!R448</f>
        <v>7200</v>
      </c>
      <c r="AC500" s="118">
        <f>数据源表!U448</f>
        <v>339.60333333333301</v>
      </c>
      <c r="AD500" s="118">
        <f>数据源表!T448</f>
        <v>170</v>
      </c>
      <c r="AE500" s="66" t="str">
        <f t="shared" si="85"/>
        <v xml:space="preserve">     指导价</v>
      </c>
      <c r="AF500" s="73" t="str">
        <f>数据源表!V448</f>
        <v>XOUT18030493</v>
      </c>
      <c r="AG500" s="119">
        <f>数据源表!W448</f>
        <v>43189</v>
      </c>
      <c r="AH500" s="73" t="str">
        <f>数据源表!X448</f>
        <v>拆分付款</v>
      </c>
      <c r="AI500" s="122"/>
      <c r="AJ500" s="124">
        <f>数据源表!Y448</f>
        <v>0.17</v>
      </c>
      <c r="AK500" s="53" t="e">
        <f>VLOOKUP(V500,#REF!,12,0)</f>
        <v>#REF!</v>
      </c>
    </row>
    <row r="501" spans="1:37" s="185" customFormat="1" ht="12" customHeight="1">
      <c r="A501" s="76" t="str">
        <f>数据源表!A449</f>
        <v>王立柱</v>
      </c>
      <c r="B501" s="75">
        <f>数据源表!B449</f>
        <v>43119</v>
      </c>
      <c r="C501" s="76" t="str">
        <f>数据源表!C449</f>
        <v>a0587</v>
      </c>
      <c r="D501" s="76" t="str">
        <f>数据源表!D449</f>
        <v>昆山富瑞凯精密机械有限公司</v>
      </c>
      <c r="E501" s="77">
        <f>数据源表!E449</f>
        <v>2400</v>
      </c>
      <c r="F501" s="76" t="str">
        <f>数据源表!F449</f>
        <v>28120495</v>
      </c>
      <c r="G501" s="78">
        <f>数据源表!G449</f>
        <v>43179</v>
      </c>
      <c r="H501" s="76">
        <f>数据源表!H449</f>
        <v>60</v>
      </c>
      <c r="I501" s="78">
        <v>43279</v>
      </c>
      <c r="J501" s="94">
        <f>数据源表!J449</f>
        <v>2400</v>
      </c>
      <c r="K501" s="94">
        <f t="shared" si="82"/>
        <v>2051.2800000000002</v>
      </c>
      <c r="L501" s="95">
        <f t="shared" si="86"/>
        <v>160</v>
      </c>
      <c r="M501" s="96"/>
      <c r="N501" s="96" t="e">
        <f>VLOOKUP(C501,#REF!,5,0)</f>
        <v>#REF!</v>
      </c>
      <c r="O501" s="76">
        <f t="shared" si="87"/>
        <v>0.01</v>
      </c>
      <c r="P501" s="76">
        <f t="shared" si="83"/>
        <v>20.51</v>
      </c>
      <c r="Q501" s="76" t="e">
        <f>ROUND(VLOOKUP(V501,#REF!,7,0),2)</f>
        <v>#REF!</v>
      </c>
      <c r="R501" s="76" t="e">
        <f t="shared" si="84"/>
        <v>#REF!</v>
      </c>
      <c r="S501" s="94" t="e">
        <f>ROUND(IF(F501="未税",J501-M501-R501,J501/(1+AJ501)-M501-R501),2)</f>
        <v>#REF!</v>
      </c>
      <c r="T501" s="94"/>
      <c r="U501" s="94"/>
      <c r="V501" s="106" t="str">
        <f>数据源表!S449</f>
        <v>CYT11</v>
      </c>
      <c r="W501" s="76" t="str">
        <f>数据源表!M449</f>
        <v>*石油制品*机床导轨油</v>
      </c>
      <c r="X501" s="76" t="str">
        <f>数据源表!N449</f>
        <v>68#</v>
      </c>
      <c r="Y501" s="76">
        <f>数据源表!O449</f>
        <v>1</v>
      </c>
      <c r="Z501" s="76" t="str">
        <f>数据源表!P449</f>
        <v>桶</v>
      </c>
      <c r="AA501" s="76">
        <f>数据源表!Q449</f>
        <v>2400</v>
      </c>
      <c r="AB501" s="76">
        <f>数据源表!R449</f>
        <v>2400</v>
      </c>
      <c r="AC501" s="118">
        <f>数据源表!U449</f>
        <v>170</v>
      </c>
      <c r="AD501" s="118">
        <f>数据源表!T449</f>
        <v>170</v>
      </c>
      <c r="AE501" s="66" t="str">
        <f t="shared" si="85"/>
        <v xml:space="preserve">     指导价</v>
      </c>
      <c r="AF501" s="73" t="str">
        <f>数据源表!V449</f>
        <v>XOUT18010353</v>
      </c>
      <c r="AG501" s="119">
        <f>数据源表!W449</f>
        <v>43120</v>
      </c>
      <c r="AH501" s="73">
        <f>数据源表!X449</f>
        <v>0</v>
      </c>
      <c r="AI501" s="122"/>
      <c r="AJ501" s="124">
        <f>数据源表!Y449</f>
        <v>0.17</v>
      </c>
      <c r="AK501" s="53" t="e">
        <f>VLOOKUP(V501,#REF!,12,0)</f>
        <v>#REF!</v>
      </c>
    </row>
    <row r="502" spans="1:37" s="185" customFormat="1" ht="12" customHeight="1">
      <c r="A502" s="76" t="str">
        <f>数据源表!A450</f>
        <v>王立柱</v>
      </c>
      <c r="B502" s="75">
        <f>数据源表!B450</f>
        <v>43206</v>
      </c>
      <c r="C502" s="76" t="str">
        <f>数据源表!C450</f>
        <v>a0671</v>
      </c>
      <c r="D502" s="76" t="str">
        <f>数据源表!D450</f>
        <v>苏州蕾安精密机械有限公司</v>
      </c>
      <c r="E502" s="77">
        <f>数据源表!E450</f>
        <v>5400</v>
      </c>
      <c r="F502" s="76" t="str">
        <f>数据源表!F450</f>
        <v>15222614</v>
      </c>
      <c r="G502" s="78">
        <f>数据源表!G450</f>
        <v>43266</v>
      </c>
      <c r="H502" s="76">
        <f>数据源表!H450</f>
        <v>60</v>
      </c>
      <c r="I502" s="78" t="s">
        <v>7021</v>
      </c>
      <c r="J502" s="94">
        <f>数据源表!J450</f>
        <v>5400</v>
      </c>
      <c r="K502" s="94">
        <f t="shared" si="82"/>
        <v>4615.38</v>
      </c>
      <c r="L502" s="200">
        <v>85</v>
      </c>
      <c r="M502" s="96"/>
      <c r="N502" s="96" t="e">
        <f>VLOOKUP(C502,#REF!,5,0)</f>
        <v>#REF!</v>
      </c>
      <c r="O502" s="76">
        <f t="shared" si="87"/>
        <v>0.04</v>
      </c>
      <c r="P502" s="76">
        <f t="shared" si="83"/>
        <v>184.62</v>
      </c>
      <c r="Q502" s="76" t="e">
        <f>ROUND(VLOOKUP(V502,#REF!,7,0),2)</f>
        <v>#REF!</v>
      </c>
      <c r="R502" s="76" t="e">
        <f t="shared" si="84"/>
        <v>#REF!</v>
      </c>
      <c r="S502" s="94" t="e">
        <f>ROUND(IF(F502="未税",J502-M502-R502,J502/1.17-M502-R502),2)</f>
        <v>#REF!</v>
      </c>
      <c r="T502" s="94"/>
      <c r="U502" s="94"/>
      <c r="V502" s="106" t="str">
        <f>数据源表!S450</f>
        <v>CSB06</v>
      </c>
      <c r="W502" s="76" t="str">
        <f>数据源表!M450</f>
        <v>*化学试剂助剂*半合成切削液</v>
      </c>
      <c r="X502" s="76" t="str">
        <f>数据源表!N450</f>
        <v>LP-3030</v>
      </c>
      <c r="Y502" s="76">
        <f>数据源表!O450</f>
        <v>2</v>
      </c>
      <c r="Z502" s="76" t="str">
        <f>数据源表!P450</f>
        <v>桶</v>
      </c>
      <c r="AA502" s="76">
        <f>数据源表!Q450</f>
        <v>2700</v>
      </c>
      <c r="AB502" s="76">
        <f>数据源表!R450</f>
        <v>5400</v>
      </c>
      <c r="AC502" s="118">
        <f>数据源表!U450</f>
        <v>340</v>
      </c>
      <c r="AD502" s="118">
        <f>数据源表!T450</f>
        <v>170</v>
      </c>
      <c r="AE502" s="66" t="str">
        <f t="shared" si="85"/>
        <v xml:space="preserve">     指导价</v>
      </c>
      <c r="AF502" s="73" t="str">
        <f>数据源表!V450</f>
        <v>XOUT18040272</v>
      </c>
      <c r="AG502" s="119">
        <f>数据源表!W450</f>
        <v>43207</v>
      </c>
      <c r="AH502" s="73">
        <f>数据源表!X450</f>
        <v>0</v>
      </c>
      <c r="AI502" s="122"/>
      <c r="AJ502" s="124">
        <f>数据源表!Y450</f>
        <v>0.17</v>
      </c>
      <c r="AK502" s="53" t="e">
        <f>VLOOKUP(V502,#REF!,12,0)</f>
        <v>#REF!</v>
      </c>
    </row>
    <row r="503" spans="1:37" s="185" customFormat="1" ht="12" customHeight="1">
      <c r="A503" s="76" t="str">
        <f>数据源表!A451</f>
        <v>王立柱</v>
      </c>
      <c r="B503" s="75">
        <f>数据源表!B451</f>
        <v>43194</v>
      </c>
      <c r="C503" s="76" t="str">
        <f>数据源表!C451</f>
        <v>a0700</v>
      </c>
      <c r="D503" s="76" t="str">
        <f>数据源表!D451</f>
        <v>苏州苏航金属材料有限公司</v>
      </c>
      <c r="E503" s="77">
        <f>数据源表!E451</f>
        <v>800</v>
      </c>
      <c r="F503" s="76" t="str">
        <f>数据源表!F451</f>
        <v>15222413</v>
      </c>
      <c r="G503" s="78">
        <f>数据源表!G451</f>
        <v>43224</v>
      </c>
      <c r="H503" s="76">
        <f>数据源表!H451</f>
        <v>30</v>
      </c>
      <c r="I503" s="78">
        <v>43257</v>
      </c>
      <c r="J503" s="94">
        <f>数据源表!J451</f>
        <v>800</v>
      </c>
      <c r="K503" s="94">
        <f t="shared" si="82"/>
        <v>683.76</v>
      </c>
      <c r="L503" s="95">
        <f t="shared" si="86"/>
        <v>63</v>
      </c>
      <c r="M503" s="96"/>
      <c r="N503" s="96" t="e">
        <f>VLOOKUP(C503,#REF!,5,0)</f>
        <v>#REF!</v>
      </c>
      <c r="O503" s="76">
        <f t="shared" si="87"/>
        <v>0.04</v>
      </c>
      <c r="P503" s="76">
        <f t="shared" si="83"/>
        <v>27.35</v>
      </c>
      <c r="Q503" s="76" t="e">
        <f>ROUND(VLOOKUP(V503,#REF!,7,0),2)</f>
        <v>#REF!</v>
      </c>
      <c r="R503" s="76" t="e">
        <f t="shared" si="84"/>
        <v>#REF!</v>
      </c>
      <c r="S503" s="94" t="e">
        <f>ROUND(IF(F503="未税",J503-M503-R503,J503/1.17-M503-R503),2)</f>
        <v>#REF!</v>
      </c>
      <c r="T503" s="94"/>
      <c r="U503" s="94"/>
      <c r="V503" s="106" t="str">
        <f>数据源表!S451</f>
        <v>CSB01</v>
      </c>
      <c r="W503" s="76" t="str">
        <f>数据源表!M451</f>
        <v>*化学试剂助剂*半合成切削液</v>
      </c>
      <c r="X503" s="76" t="str">
        <f>数据源表!N451</f>
        <v>AP-3040</v>
      </c>
      <c r="Y503" s="76">
        <f>数据源表!O451</f>
        <v>2</v>
      </c>
      <c r="Z503" s="76" t="str">
        <f>数据源表!P451</f>
        <v>桶</v>
      </c>
      <c r="AA503" s="76">
        <f>数据源表!Q451</f>
        <v>400</v>
      </c>
      <c r="AB503" s="76">
        <f>数据源表!R451</f>
        <v>800</v>
      </c>
      <c r="AC503" s="118">
        <f>数据源表!U451</f>
        <v>34</v>
      </c>
      <c r="AD503" s="118">
        <f>数据源表!T451</f>
        <v>17</v>
      </c>
      <c r="AE503" s="66" t="str">
        <f t="shared" si="85"/>
        <v>指导价+Y4*30</v>
      </c>
      <c r="AF503" s="73" t="str">
        <f>数据源表!V451</f>
        <v>XOUT18040071</v>
      </c>
      <c r="AG503" s="119">
        <f>数据源表!W451</f>
        <v>43194</v>
      </c>
      <c r="AH503" s="73">
        <f>数据源表!X451</f>
        <v>0</v>
      </c>
      <c r="AI503" s="122"/>
      <c r="AJ503" s="124">
        <f>数据源表!Y451</f>
        <v>0.17</v>
      </c>
      <c r="AK503" s="53" t="e">
        <f>VLOOKUP(V503,#REF!,12,0)</f>
        <v>#REF!</v>
      </c>
    </row>
    <row r="504" spans="1:37" s="185" customFormat="1" ht="12" customHeight="1">
      <c r="A504" s="76" t="str">
        <f>数据源表!A452</f>
        <v>王立柱</v>
      </c>
      <c r="B504" s="75">
        <f>数据源表!B452</f>
        <v>43194</v>
      </c>
      <c r="C504" s="76" t="str">
        <f>数据源表!C452</f>
        <v>a0700</v>
      </c>
      <c r="D504" s="76" t="str">
        <f>数据源表!D452</f>
        <v>苏州苏航金属材料有限公司</v>
      </c>
      <c r="E504" s="77">
        <f>数据源表!E452</f>
        <v>11100</v>
      </c>
      <c r="F504" s="76" t="str">
        <f>数据源表!F452</f>
        <v>15222413</v>
      </c>
      <c r="G504" s="78">
        <f>数据源表!G452</f>
        <v>43224</v>
      </c>
      <c r="H504" s="76">
        <f>数据源表!H452</f>
        <v>30</v>
      </c>
      <c r="I504" s="78">
        <v>43279</v>
      </c>
      <c r="J504" s="94">
        <f>数据源表!J452</f>
        <v>11100</v>
      </c>
      <c r="K504" s="94">
        <f t="shared" si="82"/>
        <v>9487.18</v>
      </c>
      <c r="L504" s="95">
        <f t="shared" si="86"/>
        <v>85</v>
      </c>
      <c r="M504" s="96"/>
      <c r="N504" s="96" t="e">
        <f>VLOOKUP(C504,#REF!,5,0)</f>
        <v>#REF!</v>
      </c>
      <c r="O504" s="76">
        <f t="shared" si="87"/>
        <v>0.04</v>
      </c>
      <c r="P504" s="76">
        <f t="shared" si="83"/>
        <v>379.49</v>
      </c>
      <c r="Q504" s="76" t="e">
        <f>ROUND(VLOOKUP(V504,#REF!,7,0),2)</f>
        <v>#REF!</v>
      </c>
      <c r="R504" s="76" t="e">
        <f t="shared" si="84"/>
        <v>#REF!</v>
      </c>
      <c r="S504" s="94" t="e">
        <f>ROUND(IF(F504="未税",J504-M504-R504,J504/1.17-M504-R504),2)</f>
        <v>#REF!</v>
      </c>
      <c r="T504" s="94"/>
      <c r="U504" s="94"/>
      <c r="V504" s="106" t="str">
        <f>数据源表!S452</f>
        <v>CSB01</v>
      </c>
      <c r="W504" s="76" t="str">
        <f>数据源表!M452</f>
        <v>*化学试剂助剂*半合成切削液</v>
      </c>
      <c r="X504" s="76" t="str">
        <f>数据源表!N452</f>
        <v>AP-3040</v>
      </c>
      <c r="Y504" s="76">
        <f>数据源表!O452</f>
        <v>3</v>
      </c>
      <c r="Z504" s="76" t="str">
        <f>数据源表!P452</f>
        <v>桶</v>
      </c>
      <c r="AA504" s="76">
        <f>数据源表!Q452</f>
        <v>3700</v>
      </c>
      <c r="AB504" s="76">
        <f>数据源表!R452</f>
        <v>11100</v>
      </c>
      <c r="AC504" s="118">
        <f>数据源表!U452</f>
        <v>510</v>
      </c>
      <c r="AD504" s="118">
        <f>数据源表!T452</f>
        <v>170</v>
      </c>
      <c r="AE504" s="66" t="str">
        <f t="shared" si="85"/>
        <v xml:space="preserve">     指导价</v>
      </c>
      <c r="AF504" s="73" t="str">
        <f>数据源表!V452</f>
        <v>XOUT18040084</v>
      </c>
      <c r="AG504" s="119">
        <f>数据源表!W452</f>
        <v>43198</v>
      </c>
      <c r="AH504" s="73">
        <f>数据源表!X452</f>
        <v>0</v>
      </c>
      <c r="AI504" s="122"/>
      <c r="AJ504" s="124">
        <f>数据源表!Y452</f>
        <v>0.17</v>
      </c>
      <c r="AK504" s="53" t="e">
        <f>VLOOKUP(V504,#REF!,12,0)</f>
        <v>#REF!</v>
      </c>
    </row>
    <row r="505" spans="1:37" s="185" customFormat="1" ht="12" customHeight="1">
      <c r="A505" s="76" t="str">
        <f>数据源表!A453</f>
        <v>王立柱</v>
      </c>
      <c r="B505" s="75">
        <f>数据源表!B453</f>
        <v>43194</v>
      </c>
      <c r="C505" s="76" t="str">
        <f>数据源表!C453</f>
        <v>a0700</v>
      </c>
      <c r="D505" s="76" t="str">
        <f>数据源表!D453</f>
        <v>苏州苏航金属材料有限公司</v>
      </c>
      <c r="E505" s="77">
        <f>数据源表!E453</f>
        <v>2500</v>
      </c>
      <c r="F505" s="76" t="str">
        <f>数据源表!F453</f>
        <v>15222414</v>
      </c>
      <c r="G505" s="78">
        <f>数据源表!G453</f>
        <v>43224</v>
      </c>
      <c r="H505" s="76">
        <f>数据源表!H453</f>
        <v>30</v>
      </c>
      <c r="I505" s="78">
        <v>43256</v>
      </c>
      <c r="J505" s="94">
        <f>数据源表!J453</f>
        <v>2500</v>
      </c>
      <c r="K505" s="94">
        <f t="shared" si="82"/>
        <v>2136.75</v>
      </c>
      <c r="L505" s="95">
        <f t="shared" si="86"/>
        <v>62</v>
      </c>
      <c r="M505" s="96"/>
      <c r="N505" s="96" t="e">
        <f>VLOOKUP(C505,#REF!,5,0)</f>
        <v>#REF!</v>
      </c>
      <c r="O505" s="76">
        <f t="shared" ref="O505:O568" si="90">IF(L505&lt;=60,0.05,IF(L505&lt;=120,0.04,IF(L505&lt;=150,0.02,IF(L505&lt;=180,0.01,0))))</f>
        <v>0.04</v>
      </c>
      <c r="P505" s="76">
        <f t="shared" si="83"/>
        <v>85.47</v>
      </c>
      <c r="Q505" s="224">
        <v>15.083</v>
      </c>
      <c r="R505" s="76">
        <f t="shared" ref="R505:R576" si="91">ROUND(IF(AE505="指导价+Y4*30",AC505*Q505+Y505*30,AC505*Q505),2)</f>
        <v>2564.11</v>
      </c>
      <c r="S505" s="94">
        <f>ROUND(IF(F505="未税",J505-M505-R505,J505/1.17-M505-R505),2)</f>
        <v>-427.36</v>
      </c>
      <c r="T505" s="94"/>
      <c r="U505" s="94"/>
      <c r="V505" s="106" t="str">
        <f>数据源表!S453</f>
        <v>CYT11</v>
      </c>
      <c r="W505" s="76" t="str">
        <f>数据源表!M453</f>
        <v>*润滑油*机床导轨油</v>
      </c>
      <c r="X505" s="76" t="str">
        <f>数据源表!N453</f>
        <v>68#</v>
      </c>
      <c r="Y505" s="76">
        <f>数据源表!O453</f>
        <v>0.17</v>
      </c>
      <c r="Z505" s="76" t="str">
        <f>数据源表!P453</f>
        <v>吨</v>
      </c>
      <c r="AA505" s="76">
        <f>数据源表!Q453</f>
        <v>14705.8823529412</v>
      </c>
      <c r="AB505" s="76">
        <f>数据源表!R453</f>
        <v>2500</v>
      </c>
      <c r="AC505" s="118">
        <f>数据源表!U453</f>
        <v>170</v>
      </c>
      <c r="AD505" s="118">
        <f>数据源表!T453</f>
        <v>170</v>
      </c>
      <c r="AE505" s="66" t="str">
        <f t="shared" ref="AE505:AE568" si="92">IF(AD505&lt;50,"指导价+Y4*30",IF(AD505="固体","     指导价","     指导价"))</f>
        <v xml:space="preserve">     指导价</v>
      </c>
      <c r="AF505" s="73" t="str">
        <f>数据源表!V453</f>
        <v>XOUT18040084</v>
      </c>
      <c r="AG505" s="119">
        <f>数据源表!W453</f>
        <v>43198</v>
      </c>
      <c r="AH505" s="73">
        <f>数据源表!X453</f>
        <v>0</v>
      </c>
      <c r="AI505" s="122"/>
      <c r="AJ505" s="124">
        <f>数据源表!Y453</f>
        <v>0.17</v>
      </c>
      <c r="AK505" s="53" t="e">
        <f>VLOOKUP(V505,#REF!,12,0)</f>
        <v>#REF!</v>
      </c>
    </row>
    <row r="506" spans="1:37" s="185" customFormat="1" ht="12" customHeight="1">
      <c r="A506" s="76" t="str">
        <f>数据源表!A454</f>
        <v>王立柱</v>
      </c>
      <c r="B506" s="75">
        <f>数据源表!B454</f>
        <v>43262</v>
      </c>
      <c r="C506" s="76" t="str">
        <f>数据源表!C454</f>
        <v>a0718</v>
      </c>
      <c r="D506" s="76" t="str">
        <f>数据源表!D454</f>
        <v>斯达克精密机械（苏州）有限公司</v>
      </c>
      <c r="E506" s="77">
        <f>数据源表!E454</f>
        <v>387</v>
      </c>
      <c r="F506" s="76" t="str">
        <f>数据源表!F454</f>
        <v>55874902</v>
      </c>
      <c r="G506" s="78">
        <f>数据源表!G454</f>
        <v>43292</v>
      </c>
      <c r="H506" s="76">
        <f>数据源表!H454</f>
        <v>30</v>
      </c>
      <c r="I506" s="78">
        <v>43256</v>
      </c>
      <c r="J506" s="94">
        <f>数据源表!J454</f>
        <v>387</v>
      </c>
      <c r="K506" s="94">
        <f t="shared" si="82"/>
        <v>333.62</v>
      </c>
      <c r="L506" s="95">
        <f t="shared" si="86"/>
        <v>-6</v>
      </c>
      <c r="M506" s="96"/>
      <c r="N506" s="96" t="e">
        <f>VLOOKUP(C506,#REF!,5,0)</f>
        <v>#REF!</v>
      </c>
      <c r="O506" s="76">
        <f t="shared" si="90"/>
        <v>0.05</v>
      </c>
      <c r="P506" s="76">
        <f t="shared" si="83"/>
        <v>16.68</v>
      </c>
      <c r="Q506" s="76" t="e">
        <f>ROUND(VLOOKUP(V506,#REF!,7,0),2)</f>
        <v>#REF!</v>
      </c>
      <c r="R506" s="76" t="e">
        <f t="shared" si="91"/>
        <v>#REF!</v>
      </c>
      <c r="S506" s="94" t="e">
        <f>ROUND(IF(F506="未税",J506-M506-R506,J506/1.17-M506-R506),2)</f>
        <v>#REF!</v>
      </c>
      <c r="T506" s="94"/>
      <c r="U506" s="94"/>
      <c r="V506" s="106" t="str">
        <f>数据源表!S454</f>
        <v>CSB01</v>
      </c>
      <c r="W506" s="76" t="str">
        <f>数据源表!M454</f>
        <v>*化学试剂助剂*半合成切削液</v>
      </c>
      <c r="X506" s="76" t="str">
        <f>数据源表!N454</f>
        <v>AP-3040</v>
      </c>
      <c r="Y506" s="76">
        <f>数据源表!O454</f>
        <v>1</v>
      </c>
      <c r="Z506" s="76" t="str">
        <f>数据源表!P454</f>
        <v>桶</v>
      </c>
      <c r="AA506" s="76">
        <f>数据源表!Q454</f>
        <v>387</v>
      </c>
      <c r="AB506" s="76">
        <f>数据源表!R454</f>
        <v>387</v>
      </c>
      <c r="AC506" s="118">
        <f>数据源表!U454</f>
        <v>17</v>
      </c>
      <c r="AD506" s="118">
        <f>数据源表!T454</f>
        <v>17</v>
      </c>
      <c r="AE506" s="66" t="str">
        <f t="shared" si="92"/>
        <v>指导价+Y4*30</v>
      </c>
      <c r="AF506" s="73" t="str">
        <f>数据源表!V454</f>
        <v>XOUT18060167</v>
      </c>
      <c r="AG506" s="119">
        <f>数据源表!W454</f>
        <v>43260</v>
      </c>
      <c r="AH506" s="73">
        <f>数据源表!X454</f>
        <v>0</v>
      </c>
      <c r="AI506" s="122"/>
      <c r="AJ506" s="124">
        <f>数据源表!Y454</f>
        <v>0.16000239793777399</v>
      </c>
      <c r="AK506" s="53" t="e">
        <f>VLOOKUP(V506,#REF!,12,0)</f>
        <v>#REF!</v>
      </c>
    </row>
    <row r="507" spans="1:37" s="185" customFormat="1" ht="12" customHeight="1">
      <c r="A507" s="76" t="str">
        <f>数据源表!A455</f>
        <v>王立柱</v>
      </c>
      <c r="B507" s="75">
        <f>数据源表!B455</f>
        <v>43260</v>
      </c>
      <c r="C507" s="76" t="str">
        <f>数据源表!C455</f>
        <v>a0718</v>
      </c>
      <c r="D507" s="76" t="str">
        <f>数据源表!D455</f>
        <v>斯达克精密机械（苏州）有限公司</v>
      </c>
      <c r="E507" s="77">
        <f>数据源表!E455</f>
        <v>3870</v>
      </c>
      <c r="F507" s="76" t="str">
        <f>数据源表!F455</f>
        <v>55874901</v>
      </c>
      <c r="G507" s="78">
        <f>数据源表!G455</f>
        <v>43290</v>
      </c>
      <c r="H507" s="76">
        <f>数据源表!H455</f>
        <v>30</v>
      </c>
      <c r="I507" s="78">
        <v>43263</v>
      </c>
      <c r="J507" s="94">
        <f>数据源表!J455</f>
        <v>3870</v>
      </c>
      <c r="K507" s="94">
        <f t="shared" si="82"/>
        <v>3336.21</v>
      </c>
      <c r="L507" s="95">
        <f t="shared" ref="L507:L577" si="93">I507-B507</f>
        <v>3</v>
      </c>
      <c r="M507" s="96"/>
      <c r="N507" s="96" t="e">
        <f>VLOOKUP(C507,#REF!,5,0)</f>
        <v>#REF!</v>
      </c>
      <c r="O507" s="76">
        <f t="shared" si="90"/>
        <v>0.05</v>
      </c>
      <c r="P507" s="76">
        <f t="shared" ref="P507:P570" si="94">ROUND((K507-M507)*O507,2)</f>
        <v>166.81</v>
      </c>
      <c r="Q507" s="76" t="e">
        <f>ROUND(VLOOKUP(V507,#REF!,7,0),2)</f>
        <v>#REF!</v>
      </c>
      <c r="R507" s="76" t="e">
        <f t="shared" si="91"/>
        <v>#REF!</v>
      </c>
      <c r="S507" s="94" t="e">
        <f>ROUND(IF(F507="未税",J507-M507-R507,J507/(1+AJ507)-M507-R507),2)</f>
        <v>#REF!</v>
      </c>
      <c r="T507" s="94"/>
      <c r="U507" s="94"/>
      <c r="V507" s="106" t="str">
        <f>数据源表!S455</f>
        <v>CSB01</v>
      </c>
      <c r="W507" s="76" t="str">
        <f>数据源表!M455</f>
        <v>*化学试剂助剂*半合成切削液</v>
      </c>
      <c r="X507" s="76" t="str">
        <f>数据源表!N455</f>
        <v>AP-3040</v>
      </c>
      <c r="Y507" s="76">
        <f>数据源表!O455</f>
        <v>1</v>
      </c>
      <c r="Z507" s="76" t="str">
        <f>数据源表!P455</f>
        <v>桶</v>
      </c>
      <c r="AA507" s="76">
        <f>数据源表!Q455</f>
        <v>3870</v>
      </c>
      <c r="AB507" s="76">
        <f>数据源表!R455</f>
        <v>3870</v>
      </c>
      <c r="AC507" s="118">
        <f>数据源表!U455</f>
        <v>170</v>
      </c>
      <c r="AD507" s="118">
        <f>数据源表!T455</f>
        <v>170</v>
      </c>
      <c r="AE507" s="66" t="str">
        <f t="shared" si="92"/>
        <v xml:space="preserve">     指导价</v>
      </c>
      <c r="AF507" s="73" t="str">
        <f>数据源表!V455</f>
        <v>XOUT18060185</v>
      </c>
      <c r="AG507" s="119">
        <f>数据源表!W455</f>
        <v>43262</v>
      </c>
      <c r="AH507" s="73">
        <f>数据源表!X455</f>
        <v>0</v>
      </c>
      <c r="AI507" s="122"/>
      <c r="AJ507" s="124">
        <f>数据源表!Y455</f>
        <v>0.15999892093123599</v>
      </c>
      <c r="AK507" s="53" t="e">
        <f>VLOOKUP(V507,#REF!,12,0)</f>
        <v>#REF!</v>
      </c>
    </row>
    <row r="508" spans="1:37" s="185" customFormat="1" ht="12" customHeight="1">
      <c r="A508" s="76" t="str">
        <f>数据源表!A456</f>
        <v>王立柱</v>
      </c>
      <c r="B508" s="75">
        <f>数据源表!B456</f>
        <v>43265</v>
      </c>
      <c r="C508" s="76" t="str">
        <f>数据源表!C456</f>
        <v>a0732</v>
      </c>
      <c r="D508" s="76" t="str">
        <f>数据源表!D456</f>
        <v>常熟市国缘机械有限公司</v>
      </c>
      <c r="E508" s="77">
        <f>数据源表!E456</f>
        <v>2500</v>
      </c>
      <c r="F508" s="76" t="str">
        <f>数据源表!F456</f>
        <v>16643861</v>
      </c>
      <c r="G508" s="78">
        <f>数据源表!G456</f>
        <v>43265</v>
      </c>
      <c r="H508" s="76" t="str">
        <f>数据源表!H456</f>
        <v>票到付款</v>
      </c>
      <c r="I508" s="78" t="s">
        <v>7022</v>
      </c>
      <c r="J508" s="94">
        <f>数据源表!J456</f>
        <v>2500</v>
      </c>
      <c r="K508" s="94">
        <f t="shared" si="82"/>
        <v>2155.17</v>
      </c>
      <c r="L508" s="200">
        <v>210</v>
      </c>
      <c r="M508" s="96"/>
      <c r="N508" s="96" t="e">
        <f>VLOOKUP(C508,#REF!,5,0)</f>
        <v>#REF!</v>
      </c>
      <c r="O508" s="200">
        <f t="shared" si="90"/>
        <v>0</v>
      </c>
      <c r="P508" s="200">
        <f t="shared" si="94"/>
        <v>0</v>
      </c>
      <c r="Q508" s="76" t="e">
        <f>ROUND(VLOOKUP(V508,#REF!,7,0),2)</f>
        <v>#REF!</v>
      </c>
      <c r="R508" s="200"/>
      <c r="S508" s="203"/>
      <c r="T508" s="94"/>
      <c r="U508" s="94"/>
      <c r="V508" s="106" t="str">
        <f>数据源表!S456</f>
        <v>CYQ10</v>
      </c>
      <c r="W508" s="76" t="str">
        <f>数据源表!M456</f>
        <v>*化学试剂助剂*钢冷却剂</v>
      </c>
      <c r="X508" s="76" t="str">
        <f>数据源表!N456</f>
        <v>CH-201</v>
      </c>
      <c r="Y508" s="76">
        <f>数据源表!O456</f>
        <v>1</v>
      </c>
      <c r="Z508" s="76" t="str">
        <f>数据源表!P456</f>
        <v>桶</v>
      </c>
      <c r="AA508" s="76">
        <f>数据源表!Q456</f>
        <v>2500</v>
      </c>
      <c r="AB508" s="76">
        <f>数据源表!R456</f>
        <v>2500</v>
      </c>
      <c r="AC508" s="118">
        <f>数据源表!U456</f>
        <v>170</v>
      </c>
      <c r="AD508" s="118">
        <f>数据源表!T456</f>
        <v>170</v>
      </c>
      <c r="AE508" s="66" t="str">
        <f t="shared" si="92"/>
        <v xml:space="preserve">     指导价</v>
      </c>
      <c r="AF508" s="73" t="str">
        <f>数据源表!V456</f>
        <v>XOUT18060294</v>
      </c>
      <c r="AG508" s="119">
        <f>数据源表!W456</f>
        <v>43266</v>
      </c>
      <c r="AH508" s="73">
        <f>数据源表!X456</f>
        <v>0</v>
      </c>
      <c r="AI508" s="122"/>
      <c r="AJ508" s="124">
        <f>数据源表!Y456</f>
        <v>0.16000129920145501</v>
      </c>
      <c r="AK508" s="53" t="e">
        <f>VLOOKUP(V508,#REF!,12,0)</f>
        <v>#REF!</v>
      </c>
    </row>
    <row r="509" spans="1:37" s="185" customFormat="1" ht="12" customHeight="1">
      <c r="A509" s="76" t="str">
        <f>数据源表!A457</f>
        <v>王立柱</v>
      </c>
      <c r="B509" s="75">
        <f>数据源表!B457</f>
        <v>43265</v>
      </c>
      <c r="C509" s="76" t="str">
        <f>数据源表!C457</f>
        <v>a0732</v>
      </c>
      <c r="D509" s="76" t="str">
        <f>数据源表!D457</f>
        <v>常熟市国缘机械有限公司</v>
      </c>
      <c r="E509" s="77">
        <f>数据源表!E457</f>
        <v>2700</v>
      </c>
      <c r="F509" s="76" t="str">
        <f>数据源表!F457</f>
        <v>16643861</v>
      </c>
      <c r="G509" s="78">
        <f>数据源表!G457</f>
        <v>43265</v>
      </c>
      <c r="H509" s="76" t="str">
        <f>数据源表!H457</f>
        <v>票到付款</v>
      </c>
      <c r="I509" s="78">
        <v>43276</v>
      </c>
      <c r="J509" s="94">
        <f>数据源表!J457</f>
        <v>2700</v>
      </c>
      <c r="K509" s="94">
        <f t="shared" si="82"/>
        <v>2327.58</v>
      </c>
      <c r="L509" s="95">
        <f t="shared" si="93"/>
        <v>11</v>
      </c>
      <c r="M509" s="96"/>
      <c r="N509" s="96" t="e">
        <f>VLOOKUP(C509,#REF!,5,0)</f>
        <v>#REF!</v>
      </c>
      <c r="O509" s="76">
        <f t="shared" si="90"/>
        <v>0.05</v>
      </c>
      <c r="P509" s="76">
        <f t="shared" si="94"/>
        <v>116.38</v>
      </c>
      <c r="Q509" s="76" t="e">
        <f>ROUND(VLOOKUP(V509,#REF!,7,0),2)</f>
        <v>#REF!</v>
      </c>
      <c r="R509" s="76" t="e">
        <f t="shared" si="91"/>
        <v>#REF!</v>
      </c>
      <c r="S509" s="94" t="e">
        <f>ROUND(IF(F509="未税",J509-M509-R509,J509/1.17-M509-R509),2)</f>
        <v>#REF!</v>
      </c>
      <c r="T509" s="94"/>
      <c r="U509" s="94"/>
      <c r="V509" s="106" t="str">
        <f>数据源表!S457</f>
        <v>CYQ74</v>
      </c>
      <c r="W509" s="76" t="str">
        <f>数据源表!M457</f>
        <v>*化学试剂助剂*不锈钢冷却剂</v>
      </c>
      <c r="X509" s="76" t="str">
        <f>数据源表!N457</f>
        <v>CH-105</v>
      </c>
      <c r="Y509" s="76">
        <f>数据源表!O457</f>
        <v>1</v>
      </c>
      <c r="Z509" s="76" t="str">
        <f>数据源表!P457</f>
        <v>桶</v>
      </c>
      <c r="AA509" s="76">
        <f>数据源表!Q457</f>
        <v>2700</v>
      </c>
      <c r="AB509" s="76">
        <f>数据源表!R457</f>
        <v>2700</v>
      </c>
      <c r="AC509" s="118">
        <f>数据源表!U457</f>
        <v>170</v>
      </c>
      <c r="AD509" s="118">
        <f>数据源表!T457</f>
        <v>170</v>
      </c>
      <c r="AE509" s="66" t="str">
        <f t="shared" si="92"/>
        <v xml:space="preserve">     指导价</v>
      </c>
      <c r="AF509" s="73" t="str">
        <f>数据源表!V457</f>
        <v>XOUT18060294</v>
      </c>
      <c r="AG509" s="119">
        <f>数据源表!W457</f>
        <v>43266</v>
      </c>
      <c r="AH509" s="73">
        <f>数据源表!X457</f>
        <v>0</v>
      </c>
      <c r="AI509" s="122"/>
      <c r="AJ509" s="124">
        <f>数据源表!Y457</f>
        <v>0.16000129920145501</v>
      </c>
      <c r="AK509" s="53" t="e">
        <f>VLOOKUP(V509,#REF!,12,0)</f>
        <v>#REF!</v>
      </c>
    </row>
    <row r="510" spans="1:37" s="185" customFormat="1" ht="12" customHeight="1">
      <c r="A510" s="76" t="str">
        <f>数据源表!A458</f>
        <v>王立柱</v>
      </c>
      <c r="B510" s="75">
        <f>数据源表!B458</f>
        <v>43192</v>
      </c>
      <c r="C510" s="76" t="str">
        <f>数据源表!C458</f>
        <v>a0801</v>
      </c>
      <c r="D510" s="76" t="str">
        <f>数据源表!D458</f>
        <v>苏州市吴中区胥口鸿硕精密机械厂</v>
      </c>
      <c r="E510" s="77">
        <f>数据源表!E458</f>
        <v>4800</v>
      </c>
      <c r="F510" s="76" t="str">
        <f>数据源表!F458</f>
        <v>15222343</v>
      </c>
      <c r="G510" s="78">
        <f>数据源表!G458</f>
        <v>43252</v>
      </c>
      <c r="H510" s="76">
        <f>数据源表!H458</f>
        <v>60</v>
      </c>
      <c r="I510" s="78">
        <v>43276</v>
      </c>
      <c r="J510" s="94">
        <f>数据源表!J458</f>
        <v>4800</v>
      </c>
      <c r="K510" s="94">
        <f t="shared" si="82"/>
        <v>4102.5600000000004</v>
      </c>
      <c r="L510" s="95">
        <f t="shared" si="93"/>
        <v>84</v>
      </c>
      <c r="M510" s="96"/>
      <c r="N510" s="96" t="e">
        <f>VLOOKUP(C510,#REF!,5,0)</f>
        <v>#REF!</v>
      </c>
      <c r="O510" s="200">
        <f t="shared" si="90"/>
        <v>0.04</v>
      </c>
      <c r="P510" s="200">
        <f t="shared" si="94"/>
        <v>164.1</v>
      </c>
      <c r="Q510" s="76" t="e">
        <f>ROUND(VLOOKUP(V510,#REF!,7,0),2)</f>
        <v>#REF!</v>
      </c>
      <c r="R510" s="200"/>
      <c r="S510" s="203"/>
      <c r="T510" s="94"/>
      <c r="U510" s="94"/>
      <c r="V510" s="106" t="str">
        <f>数据源表!S458</f>
        <v>CSB06</v>
      </c>
      <c r="W510" s="76" t="str">
        <f>数据源表!M458</f>
        <v>*化学试剂助剂*半合成切削液</v>
      </c>
      <c r="X510" s="76" t="str">
        <f>数据源表!N458</f>
        <v>LP-3030</v>
      </c>
      <c r="Y510" s="76">
        <f>数据源表!O458</f>
        <v>2</v>
      </c>
      <c r="Z510" s="76" t="str">
        <f>数据源表!P458</f>
        <v>桶</v>
      </c>
      <c r="AA510" s="76">
        <f>数据源表!Q458</f>
        <v>2400</v>
      </c>
      <c r="AB510" s="76">
        <f>数据源表!R458</f>
        <v>4800</v>
      </c>
      <c r="AC510" s="118">
        <f>数据源表!U458</f>
        <v>340</v>
      </c>
      <c r="AD510" s="118">
        <f>数据源表!T458</f>
        <v>170</v>
      </c>
      <c r="AE510" s="66" t="str">
        <f t="shared" si="92"/>
        <v xml:space="preserve">     指导价</v>
      </c>
      <c r="AF510" s="73" t="str">
        <f>数据源表!V458</f>
        <v>XOUT18040005</v>
      </c>
      <c r="AG510" s="119">
        <f>数据源表!W458</f>
        <v>43193</v>
      </c>
      <c r="AH510" s="73">
        <f>数据源表!X458</f>
        <v>0</v>
      </c>
      <c r="AI510" s="122"/>
      <c r="AJ510" s="124">
        <f>数据源表!Y458</f>
        <v>0.17</v>
      </c>
      <c r="AK510" s="53" t="e">
        <f>VLOOKUP(V510,#REF!,12,0)</f>
        <v>#REF!</v>
      </c>
    </row>
    <row r="511" spans="1:37" s="185" customFormat="1" ht="12" customHeight="1">
      <c r="A511" s="76" t="str">
        <f>数据源表!A459</f>
        <v>王立柱</v>
      </c>
      <c r="B511" s="75">
        <f>数据源表!B459</f>
        <v>43214</v>
      </c>
      <c r="C511" s="76" t="str">
        <f>数据源表!C459</f>
        <v>a0801</v>
      </c>
      <c r="D511" s="76" t="str">
        <f>数据源表!D459</f>
        <v>苏州市吴中区胥口鸿硕精密机械厂</v>
      </c>
      <c r="E511" s="77">
        <f>数据源表!E459</f>
        <v>4800</v>
      </c>
      <c r="F511" s="76" t="str">
        <f>数据源表!F459</f>
        <v>27754201</v>
      </c>
      <c r="G511" s="78">
        <f>数据源表!G459</f>
        <v>43274</v>
      </c>
      <c r="H511" s="76">
        <f>数据源表!H459</f>
        <v>60</v>
      </c>
      <c r="I511" s="78">
        <v>43276</v>
      </c>
      <c r="J511" s="94">
        <f>数据源表!J459</f>
        <v>4800</v>
      </c>
      <c r="K511" s="94">
        <f t="shared" si="82"/>
        <v>4102.5600000000004</v>
      </c>
      <c r="L511" s="95">
        <f t="shared" si="93"/>
        <v>62</v>
      </c>
      <c r="M511" s="96"/>
      <c r="N511" s="96" t="e">
        <f>VLOOKUP(C511,#REF!,5,0)</f>
        <v>#REF!</v>
      </c>
      <c r="O511" s="76">
        <f t="shared" si="90"/>
        <v>0.04</v>
      </c>
      <c r="P511" s="76">
        <f t="shared" si="94"/>
        <v>164.1</v>
      </c>
      <c r="Q511" s="76" t="e">
        <f>ROUND(VLOOKUP(V511,#REF!,7,0),2)</f>
        <v>#REF!</v>
      </c>
      <c r="R511" s="76" t="e">
        <f t="shared" si="91"/>
        <v>#REF!</v>
      </c>
      <c r="S511" s="94" t="e">
        <f>ROUND(IF(F511="未税",J511-M511-R511,J511/(1+AJ511)-M511-R511),2)</f>
        <v>#REF!</v>
      </c>
      <c r="T511" s="94"/>
      <c r="U511" s="94"/>
      <c r="V511" s="106" t="str">
        <f>数据源表!S459</f>
        <v>CSB06</v>
      </c>
      <c r="W511" s="76" t="str">
        <f>数据源表!M459</f>
        <v>*化学试剂助剂*半合成切削液</v>
      </c>
      <c r="X511" s="76" t="str">
        <f>数据源表!N459</f>
        <v>LP-3030</v>
      </c>
      <c r="Y511" s="76">
        <f>数据源表!O459</f>
        <v>2</v>
      </c>
      <c r="Z511" s="76" t="str">
        <f>数据源表!P459</f>
        <v>桶</v>
      </c>
      <c r="AA511" s="76">
        <f>数据源表!Q459</f>
        <v>2400</v>
      </c>
      <c r="AB511" s="76">
        <f>数据源表!R459</f>
        <v>4800</v>
      </c>
      <c r="AC511" s="118">
        <f>数据源表!U459</f>
        <v>340</v>
      </c>
      <c r="AD511" s="118">
        <f>数据源表!T459</f>
        <v>170</v>
      </c>
      <c r="AE511" s="66" t="str">
        <f t="shared" si="92"/>
        <v xml:space="preserve">     指导价</v>
      </c>
      <c r="AF511" s="73" t="str">
        <f>数据源表!V459</f>
        <v>XOUT18040427</v>
      </c>
      <c r="AG511" s="119">
        <f>数据源表!W459</f>
        <v>43215</v>
      </c>
      <c r="AH511" s="73">
        <f>数据源表!X459</f>
        <v>0</v>
      </c>
      <c r="AI511" s="122"/>
      <c r="AJ511" s="124">
        <f>数据源表!Y459</f>
        <v>0.17</v>
      </c>
      <c r="AK511" s="53" t="e">
        <f>VLOOKUP(V511,#REF!,12,0)</f>
        <v>#REF!</v>
      </c>
    </row>
    <row r="512" spans="1:37" s="185" customFormat="1" ht="12" customHeight="1">
      <c r="A512" s="76" t="str">
        <f>数据源表!A460</f>
        <v>王立柱</v>
      </c>
      <c r="B512" s="75">
        <f>数据源表!B460</f>
        <v>43214</v>
      </c>
      <c r="C512" s="76" t="str">
        <f>数据源表!C460</f>
        <v>a0801</v>
      </c>
      <c r="D512" s="76" t="str">
        <f>数据源表!D460</f>
        <v>苏州市吴中区胥口鸿硕精密机械厂</v>
      </c>
      <c r="E512" s="77">
        <f>数据源表!E460</f>
        <v>2500</v>
      </c>
      <c r="F512" s="76" t="str">
        <f>数据源表!F460</f>
        <v>27754202</v>
      </c>
      <c r="G512" s="78">
        <f>数据源表!G460</f>
        <v>43274</v>
      </c>
      <c r="H512" s="76">
        <f>数据源表!H460</f>
        <v>60</v>
      </c>
      <c r="I512" s="78">
        <v>43277</v>
      </c>
      <c r="J512" s="94">
        <f>数据源表!J460</f>
        <v>2500</v>
      </c>
      <c r="K512" s="94">
        <f t="shared" si="82"/>
        <v>2136.75</v>
      </c>
      <c r="L512" s="95">
        <f t="shared" si="93"/>
        <v>63</v>
      </c>
      <c r="M512" s="96"/>
      <c r="N512" s="96" t="e">
        <f>VLOOKUP(C512,#REF!,5,0)</f>
        <v>#REF!</v>
      </c>
      <c r="O512" s="76">
        <f t="shared" si="90"/>
        <v>0.04</v>
      </c>
      <c r="P512" s="76">
        <f t="shared" si="94"/>
        <v>85.47</v>
      </c>
      <c r="Q512" s="76" t="e">
        <f>ROUND(VLOOKUP(V512,#REF!,7,0),2)</f>
        <v>#REF!</v>
      </c>
      <c r="R512" s="76" t="e">
        <f t="shared" si="91"/>
        <v>#REF!</v>
      </c>
      <c r="S512" s="94" t="e">
        <f>ROUND(IF(F512="未税",J512-M512-R512,J512/1.17-M512-R512),2)</f>
        <v>#REF!</v>
      </c>
      <c r="T512" s="94"/>
      <c r="U512" s="94"/>
      <c r="V512" s="106" t="str">
        <f>数据源表!S460</f>
        <v>CYT11</v>
      </c>
      <c r="W512" s="76" t="str">
        <f>数据源表!M460</f>
        <v>*润滑油*机床导轨油</v>
      </c>
      <c r="X512" s="76" t="str">
        <f>数据源表!N460</f>
        <v>68#</v>
      </c>
      <c r="Y512" s="76">
        <f>数据源表!O460</f>
        <v>0.17</v>
      </c>
      <c r="Z512" s="76" t="str">
        <f>数据源表!P460</f>
        <v>吨</v>
      </c>
      <c r="AA512" s="76">
        <f>数据源表!Q460</f>
        <v>14705.8823529412</v>
      </c>
      <c r="AB512" s="76">
        <f>数据源表!R460</f>
        <v>2500</v>
      </c>
      <c r="AC512" s="118">
        <f>数据源表!U460</f>
        <v>170</v>
      </c>
      <c r="AD512" s="118">
        <f>数据源表!T460</f>
        <v>170</v>
      </c>
      <c r="AE512" s="66" t="str">
        <f t="shared" si="92"/>
        <v xml:space="preserve">     指导价</v>
      </c>
      <c r="AF512" s="73" t="str">
        <f>数据源表!V460</f>
        <v>XOUT18040427</v>
      </c>
      <c r="AG512" s="119">
        <f>数据源表!W460</f>
        <v>43215</v>
      </c>
      <c r="AH512" s="73">
        <f>数据源表!X460</f>
        <v>0</v>
      </c>
      <c r="AI512" s="122"/>
      <c r="AJ512" s="124">
        <f>数据源表!Y460</f>
        <v>0.17</v>
      </c>
      <c r="AK512" s="53" t="e">
        <f>VLOOKUP(V512,#REF!,12,0)</f>
        <v>#REF!</v>
      </c>
    </row>
    <row r="513" spans="1:37" s="185" customFormat="1" ht="12" customHeight="1">
      <c r="A513" s="76" t="str">
        <f>数据源表!A461</f>
        <v>王立柱</v>
      </c>
      <c r="B513" s="75">
        <f>数据源表!B461</f>
        <v>43307</v>
      </c>
      <c r="C513" s="76" t="str">
        <f>数据源表!C461</f>
        <v>a0990</v>
      </c>
      <c r="D513" s="76" t="str">
        <f>数据源表!D461</f>
        <v>苏州金保利卫生材料有限公司</v>
      </c>
      <c r="E513" s="77">
        <f>数据源表!E461</f>
        <v>800</v>
      </c>
      <c r="F513" s="76" t="str">
        <f>数据源表!F461</f>
        <v>18107321</v>
      </c>
      <c r="G513" s="78">
        <f>数据源表!G461</f>
        <v>43307</v>
      </c>
      <c r="H513" s="76" t="str">
        <f>数据源表!H461</f>
        <v>开票现金</v>
      </c>
      <c r="I513" s="78">
        <v>43277</v>
      </c>
      <c r="J513" s="94">
        <f>数据源表!J461</f>
        <v>800</v>
      </c>
      <c r="K513" s="94">
        <f t="shared" si="82"/>
        <v>689.66</v>
      </c>
      <c r="L513" s="95">
        <f t="shared" si="93"/>
        <v>-30</v>
      </c>
      <c r="M513" s="96"/>
      <c r="N513" s="96" t="e">
        <f>VLOOKUP(C513,#REF!,5,0)</f>
        <v>#REF!</v>
      </c>
      <c r="O513" s="76">
        <f t="shared" si="90"/>
        <v>0.05</v>
      </c>
      <c r="P513" s="76">
        <f t="shared" si="94"/>
        <v>34.479999999999997</v>
      </c>
      <c r="Q513" s="76" t="e">
        <f>ROUND(VLOOKUP(V513,#REF!,7,0),2)</f>
        <v>#REF!</v>
      </c>
      <c r="R513" s="76" t="e">
        <f t="shared" si="91"/>
        <v>#REF!</v>
      </c>
      <c r="S513" s="94" t="e">
        <f>ROUND(IF(F513="未税",J513-M513-R513,J513/1.17-M513-R513),2)</f>
        <v>#REF!</v>
      </c>
      <c r="T513" s="94"/>
      <c r="U513" s="94"/>
      <c r="V513" s="106" t="str">
        <f>数据源表!S461</f>
        <v>CSB02</v>
      </c>
      <c r="W513" s="76" t="str">
        <f>数据源表!M461</f>
        <v>*专项化学用品*半合成极压切削液</v>
      </c>
      <c r="X513" s="76" t="str">
        <f>数据源表!N461</f>
        <v>EP-3020</v>
      </c>
      <c r="Y513" s="76">
        <f>数据源表!O461</f>
        <v>2</v>
      </c>
      <c r="Z513" s="76" t="str">
        <f>数据源表!P461</f>
        <v>桶</v>
      </c>
      <c r="AA513" s="76">
        <f>数据源表!Q461</f>
        <v>400</v>
      </c>
      <c r="AB513" s="76">
        <f>数据源表!R461</f>
        <v>800</v>
      </c>
      <c r="AC513" s="118">
        <f>数据源表!U461</f>
        <v>34</v>
      </c>
      <c r="AD513" s="118">
        <f>数据源表!T461</f>
        <v>17</v>
      </c>
      <c r="AE513" s="66" t="str">
        <f t="shared" si="92"/>
        <v>指导价+Y4*30</v>
      </c>
      <c r="AF513" s="73" t="str">
        <f>数据源表!V461</f>
        <v>XOUT18070511</v>
      </c>
      <c r="AG513" s="119">
        <f>数据源表!W461</f>
        <v>43305</v>
      </c>
      <c r="AH513" s="73">
        <f>数据源表!X461</f>
        <v>0</v>
      </c>
      <c r="AI513" s="122"/>
      <c r="AJ513" s="124">
        <f>数据源表!Y461</f>
        <v>0.15999188005684001</v>
      </c>
      <c r="AK513" s="53" t="e">
        <f>VLOOKUP(V513,#REF!,12,0)</f>
        <v>#REF!</v>
      </c>
    </row>
    <row r="514" spans="1:37" s="185" customFormat="1" ht="12" customHeight="1">
      <c r="A514" s="76" t="str">
        <f>数据源表!A462</f>
        <v>王立柱</v>
      </c>
      <c r="B514" s="75">
        <f>数据源表!B462</f>
        <v>43260</v>
      </c>
      <c r="C514" s="76" t="str">
        <f>数据源表!C462</f>
        <v>a1260</v>
      </c>
      <c r="D514" s="76" t="str">
        <f>数据源表!D462</f>
        <v>昆山昌利达精密机械有限公司</v>
      </c>
      <c r="E514" s="77">
        <f>数据源表!E462</f>
        <v>2900</v>
      </c>
      <c r="F514" s="76" t="str">
        <f>数据源表!F462</f>
        <v>55874898</v>
      </c>
      <c r="G514" s="78">
        <f>数据源表!G462</f>
        <v>43290</v>
      </c>
      <c r="H514" s="76">
        <f>数据源表!H462</f>
        <v>30</v>
      </c>
      <c r="I514" s="78">
        <v>43277</v>
      </c>
      <c r="J514" s="94">
        <f>数据源表!J462</f>
        <v>2900</v>
      </c>
      <c r="K514" s="94">
        <f t="shared" si="82"/>
        <v>2500</v>
      </c>
      <c r="L514" s="95">
        <f t="shared" si="93"/>
        <v>17</v>
      </c>
      <c r="M514" s="96"/>
      <c r="N514" s="96" t="e">
        <f>VLOOKUP(C514,#REF!,5,0)</f>
        <v>#REF!</v>
      </c>
      <c r="O514" s="76">
        <f t="shared" si="90"/>
        <v>0.05</v>
      </c>
      <c r="P514" s="76">
        <f t="shared" si="94"/>
        <v>125</v>
      </c>
      <c r="Q514" s="76" t="e">
        <f>ROUND(VLOOKUP(V514,#REF!,7,0),2)</f>
        <v>#REF!</v>
      </c>
      <c r="R514" s="76" t="e">
        <f t="shared" si="91"/>
        <v>#REF!</v>
      </c>
      <c r="S514" s="94" t="e">
        <f>ROUND(IF(F514="未税",J514-M514-R514,J514/1.17-M514-R514),2)</f>
        <v>#REF!</v>
      </c>
      <c r="T514" s="94"/>
      <c r="U514" s="94"/>
      <c r="V514" s="106" t="str">
        <f>数据源表!S462</f>
        <v>CSR65</v>
      </c>
      <c r="W514" s="76" t="str">
        <f>数据源表!M462</f>
        <v>*化学试剂助剂*乳化冷却液</v>
      </c>
      <c r="X514" s="76" t="str">
        <f>数据源表!N462</f>
        <v>JH-600CW</v>
      </c>
      <c r="Y514" s="76">
        <f>数据源表!O462</f>
        <v>1</v>
      </c>
      <c r="Z514" s="76" t="str">
        <f>数据源表!P462</f>
        <v>桶</v>
      </c>
      <c r="AA514" s="76">
        <f>数据源表!Q462</f>
        <v>2900</v>
      </c>
      <c r="AB514" s="76">
        <f>数据源表!R462</f>
        <v>2900</v>
      </c>
      <c r="AC514" s="118">
        <f>数据源表!U462</f>
        <v>170</v>
      </c>
      <c r="AD514" s="118">
        <f>数据源表!T462</f>
        <v>170</v>
      </c>
      <c r="AE514" s="66" t="str">
        <f t="shared" si="92"/>
        <v xml:space="preserve">     指导价</v>
      </c>
      <c r="AF514" s="73" t="str">
        <f>数据源表!V462</f>
        <v>XOUT18060187</v>
      </c>
      <c r="AG514" s="119">
        <f>数据源表!W462</f>
        <v>43260</v>
      </c>
      <c r="AH514" s="73">
        <f>数据源表!X462</f>
        <v>0</v>
      </c>
      <c r="AI514" s="122"/>
      <c r="AJ514" s="124">
        <f>数据源表!Y462</f>
        <v>0.16</v>
      </c>
      <c r="AK514" s="53" t="e">
        <f>VLOOKUP(V514,#REF!,12,0)</f>
        <v>#REF!</v>
      </c>
    </row>
    <row r="515" spans="1:37" s="185" customFormat="1" ht="12" customHeight="1">
      <c r="A515" s="76" t="str">
        <f>数据源表!A463</f>
        <v>王立柱</v>
      </c>
      <c r="B515" s="75">
        <f>数据源表!B463</f>
        <v>43277</v>
      </c>
      <c r="C515" s="76" t="str">
        <f>数据源表!C463</f>
        <v>a1307</v>
      </c>
      <c r="D515" s="76" t="str">
        <f>数据源表!D463</f>
        <v>康伟诺机械（昆山）有限公司</v>
      </c>
      <c r="E515" s="77">
        <f>数据源表!E463</f>
        <v>5000</v>
      </c>
      <c r="F515" s="76" t="str">
        <f>数据源表!F463</f>
        <v>16644093</v>
      </c>
      <c r="G515" s="78">
        <f>数据源表!G463</f>
        <v>43307</v>
      </c>
      <c r="H515" s="76">
        <f>数据源表!H463</f>
        <v>30</v>
      </c>
      <c r="I515" s="78">
        <v>43272</v>
      </c>
      <c r="J515" s="94">
        <f>数据源表!J463</f>
        <v>5000</v>
      </c>
      <c r="K515" s="94">
        <f t="shared" si="82"/>
        <v>4310.34</v>
      </c>
      <c r="L515" s="95">
        <f t="shared" si="93"/>
        <v>-5</v>
      </c>
      <c r="M515" s="96"/>
      <c r="N515" s="96" t="e">
        <f>VLOOKUP(C515,#REF!,5,0)</f>
        <v>#REF!</v>
      </c>
      <c r="O515" s="76">
        <f t="shared" si="90"/>
        <v>0.05</v>
      </c>
      <c r="P515" s="76">
        <f t="shared" si="94"/>
        <v>215.52</v>
      </c>
      <c r="Q515" s="76" t="e">
        <f>ROUND(VLOOKUP(V515,#REF!,7,0),2)</f>
        <v>#REF!</v>
      </c>
      <c r="R515" s="76" t="e">
        <f t="shared" si="91"/>
        <v>#REF!</v>
      </c>
      <c r="S515" s="94" t="e">
        <f>ROUND(IF(F515="未税",J515-M515-R515,J515/(1+AJ515)-M515-R515),2)</f>
        <v>#REF!</v>
      </c>
      <c r="T515" s="94"/>
      <c r="U515" s="94"/>
      <c r="V515" s="106" t="str">
        <f>数据源表!S463</f>
        <v>CSB06</v>
      </c>
      <c r="W515" s="76" t="str">
        <f>数据源表!M463</f>
        <v>*化学试剂助剂*半合成切削液</v>
      </c>
      <c r="X515" s="76" t="str">
        <f>数据源表!N463</f>
        <v>LP-3030</v>
      </c>
      <c r="Y515" s="76">
        <f>数据源表!O463</f>
        <v>2</v>
      </c>
      <c r="Z515" s="76" t="str">
        <f>数据源表!P463</f>
        <v>桶</v>
      </c>
      <c r="AA515" s="76">
        <f>数据源表!Q463</f>
        <v>2500</v>
      </c>
      <c r="AB515" s="76">
        <f>数据源表!R463</f>
        <v>5000</v>
      </c>
      <c r="AC515" s="118">
        <f>数据源表!U463</f>
        <v>340</v>
      </c>
      <c r="AD515" s="118">
        <f>数据源表!T463</f>
        <v>170</v>
      </c>
      <c r="AE515" s="66" t="str">
        <f t="shared" si="92"/>
        <v xml:space="preserve">     指导价</v>
      </c>
      <c r="AF515" s="73" t="str">
        <f>数据源表!V463</f>
        <v>XOUT18060501</v>
      </c>
      <c r="AG515" s="119">
        <f>数据源表!W463</f>
        <v>43278</v>
      </c>
      <c r="AH515" s="73">
        <f>数据源表!X463</f>
        <v>0</v>
      </c>
      <c r="AI515" s="122"/>
      <c r="AJ515" s="124">
        <f>数据源表!Y463</f>
        <v>0.16000129920145501</v>
      </c>
      <c r="AK515" s="53" t="e">
        <f>VLOOKUP(V515,#REF!,12,0)</f>
        <v>#REF!</v>
      </c>
    </row>
    <row r="516" spans="1:37" s="185" customFormat="1" ht="12" customHeight="1">
      <c r="A516" s="76" t="str">
        <f>数据源表!A464</f>
        <v>王立柱</v>
      </c>
      <c r="B516" s="75">
        <f>数据源表!B464</f>
        <v>43284</v>
      </c>
      <c r="C516" s="76" t="str">
        <f>数据源表!C464</f>
        <v>a1336</v>
      </c>
      <c r="D516" s="76" t="str">
        <f>数据源表!D464</f>
        <v>苏州三格斯机电有限公司</v>
      </c>
      <c r="E516" s="77">
        <f>数据源表!E464</f>
        <v>6000</v>
      </c>
      <c r="F516" s="76" t="str">
        <f>数据源表!F464</f>
        <v>16644227</v>
      </c>
      <c r="G516" s="78">
        <f>数据源表!G464</f>
        <v>43314</v>
      </c>
      <c r="H516" s="76">
        <f>数据源表!H464</f>
        <v>30</v>
      </c>
      <c r="I516" s="78">
        <v>43252</v>
      </c>
      <c r="J516" s="94">
        <f>数据源表!J464</f>
        <v>6000</v>
      </c>
      <c r="K516" s="94">
        <f t="shared" si="82"/>
        <v>5172.41</v>
      </c>
      <c r="L516" s="95">
        <f t="shared" si="93"/>
        <v>-32</v>
      </c>
      <c r="M516" s="96"/>
      <c r="N516" s="96" t="e">
        <f>VLOOKUP(C516,#REF!,5,0)</f>
        <v>#REF!</v>
      </c>
      <c r="O516" s="76">
        <f t="shared" si="90"/>
        <v>0.05</v>
      </c>
      <c r="P516" s="76">
        <f t="shared" si="94"/>
        <v>258.62</v>
      </c>
      <c r="Q516" s="76" t="e">
        <f>ROUND(VLOOKUP(V516,#REF!,7,0),2)</f>
        <v>#REF!</v>
      </c>
      <c r="R516" s="76" t="e">
        <f t="shared" si="91"/>
        <v>#REF!</v>
      </c>
      <c r="S516" s="94" t="e">
        <f>ROUND(IF(F516="未税",J516-M516-R516,J516/1.17-M516-R516),2)</f>
        <v>#REF!</v>
      </c>
      <c r="T516" s="94"/>
      <c r="U516" s="94"/>
      <c r="V516" s="106" t="str">
        <f>数据源表!S464</f>
        <v>CYQ14</v>
      </c>
      <c r="W516" s="76" t="str">
        <f>数据源表!M464</f>
        <v>*化学试剂助剂*铜切削冷却剂</v>
      </c>
      <c r="X516" s="76" t="str">
        <f>数据源表!N464</f>
        <v>CC-20FA</v>
      </c>
      <c r="Y516" s="76">
        <f>数据源表!O464</f>
        <v>2</v>
      </c>
      <c r="Z516" s="76" t="str">
        <f>数据源表!P464</f>
        <v>桶</v>
      </c>
      <c r="AA516" s="76">
        <f>数据源表!Q464</f>
        <v>3000</v>
      </c>
      <c r="AB516" s="76">
        <f>数据源表!R464</f>
        <v>6000</v>
      </c>
      <c r="AC516" s="118">
        <f>数据源表!U464</f>
        <v>340</v>
      </c>
      <c r="AD516" s="118">
        <f>数据源表!T464</f>
        <v>170</v>
      </c>
      <c r="AE516" s="66" t="str">
        <f t="shared" si="92"/>
        <v xml:space="preserve">     指导价</v>
      </c>
      <c r="AF516" s="73" t="str">
        <f>数据源表!V464</f>
        <v>XOUT18070051</v>
      </c>
      <c r="AG516" s="119">
        <f>数据源表!W464</f>
        <v>43285</v>
      </c>
      <c r="AH516" s="73">
        <f>数据源表!X464</f>
        <v>0</v>
      </c>
      <c r="AI516" s="122"/>
      <c r="AJ516" s="124">
        <f>数据源表!Y464</f>
        <v>0.160000850667291</v>
      </c>
      <c r="AK516" s="53" t="e">
        <f>VLOOKUP(V516,#REF!,12,0)</f>
        <v>#REF!</v>
      </c>
    </row>
    <row r="517" spans="1:37" s="185" customFormat="1" ht="12" customHeight="1">
      <c r="A517" s="76" t="str">
        <f>数据源表!A465</f>
        <v>王立柱</v>
      </c>
      <c r="B517" s="75">
        <f>数据源表!B465</f>
        <v>43172</v>
      </c>
      <c r="C517" s="76" t="str">
        <f>数据源表!C465</f>
        <v>a1362</v>
      </c>
      <c r="D517" s="76" t="str">
        <f>数据源表!D465</f>
        <v>吴江市银翔机械零件厂</v>
      </c>
      <c r="E517" s="77">
        <f>数据源表!E465</f>
        <v>1000</v>
      </c>
      <c r="F517" s="76" t="str">
        <f>数据源表!F465</f>
        <v>02839485</v>
      </c>
      <c r="G517" s="78">
        <f>数据源表!G465</f>
        <v>43232</v>
      </c>
      <c r="H517" s="76">
        <f>数据源表!H465</f>
        <v>60</v>
      </c>
      <c r="I517" s="78">
        <v>43280</v>
      </c>
      <c r="J517" s="94">
        <f>数据源表!J465</f>
        <v>1000</v>
      </c>
      <c r="K517" s="94">
        <f t="shared" ref="K517:K580" si="95">ROUND(IF(F517="未税",J517,J517/(1+AJ517)),2)</f>
        <v>854.7</v>
      </c>
      <c r="L517" s="95">
        <f t="shared" si="93"/>
        <v>108</v>
      </c>
      <c r="M517" s="96"/>
      <c r="N517" s="96" t="e">
        <f>VLOOKUP(C517,#REF!,5,0)</f>
        <v>#REF!</v>
      </c>
      <c r="O517" s="76">
        <f t="shared" si="90"/>
        <v>0.04</v>
      </c>
      <c r="P517" s="76">
        <f t="shared" si="94"/>
        <v>34.19</v>
      </c>
      <c r="Q517" s="76" t="e">
        <f>ROUND(VLOOKUP(V517,#REF!,7,0),2)</f>
        <v>#REF!</v>
      </c>
      <c r="R517" s="76" t="e">
        <f t="shared" si="91"/>
        <v>#REF!</v>
      </c>
      <c r="S517" s="94" t="e">
        <f t="shared" ref="S517:S523" si="96">ROUND(IF(F517="未税",J517-M517-R517,J517/(1+AJ517)-M517-R517),2)</f>
        <v>#REF!</v>
      </c>
      <c r="T517" s="94"/>
      <c r="U517" s="94"/>
      <c r="V517" s="106" t="str">
        <f>数据源表!S465</f>
        <v>CYF11</v>
      </c>
      <c r="W517" s="76" t="str">
        <f>数据源表!M465</f>
        <v>*专项化学用品*矿物油型防锈油</v>
      </c>
      <c r="X517" s="76" t="str">
        <f>数据源表!N465</f>
        <v>X-3630A</v>
      </c>
      <c r="Y517" s="76">
        <f>数据源表!O465</f>
        <v>4</v>
      </c>
      <c r="Z517" s="76" t="str">
        <f>数据源表!P465</f>
        <v>桶</v>
      </c>
      <c r="AA517" s="76">
        <f>数据源表!Q465</f>
        <v>250</v>
      </c>
      <c r="AB517" s="76">
        <f>数据源表!R465</f>
        <v>1000</v>
      </c>
      <c r="AC517" s="118">
        <f>数据源表!U465</f>
        <v>64</v>
      </c>
      <c r="AD517" s="118">
        <f>数据源表!T465</f>
        <v>16</v>
      </c>
      <c r="AE517" s="66" t="str">
        <f t="shared" si="92"/>
        <v>指导价+Y4*30</v>
      </c>
      <c r="AF517" s="73" t="str">
        <f>数据源表!V465</f>
        <v>XOUT18030110</v>
      </c>
      <c r="AG517" s="119">
        <f>数据源表!W465</f>
        <v>43167</v>
      </c>
      <c r="AH517" s="73">
        <f>数据源表!X465</f>
        <v>0</v>
      </c>
      <c r="AI517" s="122"/>
      <c r="AJ517" s="124">
        <f>数据源表!Y465</f>
        <v>0.17</v>
      </c>
      <c r="AK517" s="53" t="e">
        <f>VLOOKUP(V517,#REF!,12,0)</f>
        <v>#REF!</v>
      </c>
    </row>
    <row r="518" spans="1:37" s="185" customFormat="1" ht="12" customHeight="1">
      <c r="A518" s="76" t="str">
        <f>数据源表!A466</f>
        <v>王立柱</v>
      </c>
      <c r="B518" s="75">
        <f>数据源表!B466</f>
        <v>43172</v>
      </c>
      <c r="C518" s="76" t="str">
        <f>数据源表!C466</f>
        <v>a1362</v>
      </c>
      <c r="D518" s="76" t="str">
        <f>数据源表!D466</f>
        <v>吴江市银翔机械零件厂</v>
      </c>
      <c r="E518" s="77">
        <f>数据源表!E466</f>
        <v>2500</v>
      </c>
      <c r="F518" s="76" t="str">
        <f>数据源表!F466</f>
        <v>02839485</v>
      </c>
      <c r="G518" s="78">
        <f>数据源表!G466</f>
        <v>43232</v>
      </c>
      <c r="H518" s="76">
        <f>数据源表!H466</f>
        <v>60</v>
      </c>
      <c r="I518" s="78">
        <v>43278</v>
      </c>
      <c r="J518" s="94">
        <f>数据源表!J466</f>
        <v>2500</v>
      </c>
      <c r="K518" s="94">
        <f t="shared" si="95"/>
        <v>2136.75</v>
      </c>
      <c r="L518" s="95">
        <f t="shared" si="93"/>
        <v>106</v>
      </c>
      <c r="M518" s="96"/>
      <c r="N518" s="96" t="e">
        <f>VLOOKUP(C518,#REF!,5,0)</f>
        <v>#REF!</v>
      </c>
      <c r="O518" s="76">
        <f t="shared" si="90"/>
        <v>0.04</v>
      </c>
      <c r="P518" s="76">
        <f t="shared" si="94"/>
        <v>85.47</v>
      </c>
      <c r="Q518" s="76" t="e">
        <f>ROUND(VLOOKUP(V518,#REF!,7,0),2)</f>
        <v>#REF!</v>
      </c>
      <c r="R518" s="76" t="e">
        <f t="shared" si="91"/>
        <v>#REF!</v>
      </c>
      <c r="S518" s="94" t="e">
        <f t="shared" si="96"/>
        <v>#REF!</v>
      </c>
      <c r="T518" s="94"/>
      <c r="U518" s="94"/>
      <c r="V518" s="106" t="str">
        <f>数据源表!S466</f>
        <v>CSB06</v>
      </c>
      <c r="W518" s="76" t="str">
        <f>数据源表!M466</f>
        <v>*专项化学用品*半合成切削液</v>
      </c>
      <c r="X518" s="76" t="str">
        <f>数据源表!N466</f>
        <v>LP-3030</v>
      </c>
      <c r="Y518" s="76">
        <f>数据源表!O466</f>
        <v>1</v>
      </c>
      <c r="Z518" s="76" t="str">
        <f>数据源表!P466</f>
        <v>桶</v>
      </c>
      <c r="AA518" s="76">
        <f>数据源表!Q466</f>
        <v>2500</v>
      </c>
      <c r="AB518" s="76">
        <f>数据源表!R466</f>
        <v>2500</v>
      </c>
      <c r="AC518" s="118">
        <f>数据源表!U466</f>
        <v>170</v>
      </c>
      <c r="AD518" s="118">
        <f>数据源表!T466</f>
        <v>170</v>
      </c>
      <c r="AE518" s="66" t="str">
        <f t="shared" si="92"/>
        <v xml:space="preserve">     指导价</v>
      </c>
      <c r="AF518" s="73" t="str">
        <f>数据源表!V466</f>
        <v>XOUT18030110</v>
      </c>
      <c r="AG518" s="119">
        <f>数据源表!W466</f>
        <v>43167</v>
      </c>
      <c r="AH518" s="73">
        <f>数据源表!X466</f>
        <v>0</v>
      </c>
      <c r="AI518" s="122"/>
      <c r="AJ518" s="124">
        <f>数据源表!Y466</f>
        <v>0.17</v>
      </c>
      <c r="AK518" s="53" t="e">
        <f>VLOOKUP(V518,#REF!,12,0)</f>
        <v>#REF!</v>
      </c>
    </row>
    <row r="519" spans="1:37" s="185" customFormat="1" ht="12" customHeight="1">
      <c r="A519" s="76" t="str">
        <f>数据源表!A467</f>
        <v>王立柱</v>
      </c>
      <c r="B519" s="75">
        <f>数据源表!B467</f>
        <v>43172</v>
      </c>
      <c r="C519" s="76" t="str">
        <f>数据源表!C467</f>
        <v>a1362</v>
      </c>
      <c r="D519" s="76" t="str">
        <f>数据源表!D467</f>
        <v>吴江市银翔机械零件厂</v>
      </c>
      <c r="E519" s="77">
        <f>数据源表!E467</f>
        <v>2300</v>
      </c>
      <c r="F519" s="76" t="str">
        <f>数据源表!F467</f>
        <v>02839485</v>
      </c>
      <c r="G519" s="78">
        <f>数据源表!G467</f>
        <v>43232</v>
      </c>
      <c r="H519" s="76">
        <f>数据源表!H467</f>
        <v>60</v>
      </c>
      <c r="I519" s="78">
        <v>43278</v>
      </c>
      <c r="J519" s="94">
        <f>数据源表!J467</f>
        <v>2300</v>
      </c>
      <c r="K519" s="94">
        <f t="shared" si="95"/>
        <v>1965.81</v>
      </c>
      <c r="L519" s="95">
        <f t="shared" si="93"/>
        <v>106</v>
      </c>
      <c r="M519" s="96"/>
      <c r="N519" s="96" t="e">
        <f>VLOOKUP(C519,#REF!,5,0)</f>
        <v>#REF!</v>
      </c>
      <c r="O519" s="76">
        <f t="shared" si="90"/>
        <v>0.04</v>
      </c>
      <c r="P519" s="76">
        <f t="shared" si="94"/>
        <v>78.63</v>
      </c>
      <c r="Q519" s="76" t="e">
        <f>ROUND(VLOOKUP(V519,#REF!,7,0),2)</f>
        <v>#REF!</v>
      </c>
      <c r="R519" s="76" t="e">
        <f t="shared" si="91"/>
        <v>#REF!</v>
      </c>
      <c r="S519" s="94" t="e">
        <f t="shared" si="96"/>
        <v>#REF!</v>
      </c>
      <c r="T519" s="94"/>
      <c r="U519" s="94"/>
      <c r="V519" s="106" t="str">
        <f>数据源表!S467</f>
        <v>CYT11</v>
      </c>
      <c r="W519" s="76" t="str">
        <f>数据源表!M467</f>
        <v>*专项化学用品*机床导轨油</v>
      </c>
      <c r="X519" s="76" t="str">
        <f>数据源表!N467</f>
        <v>68#</v>
      </c>
      <c r="Y519" s="76">
        <f>数据源表!O467</f>
        <v>1</v>
      </c>
      <c r="Z519" s="76" t="str">
        <f>数据源表!P467</f>
        <v>桶</v>
      </c>
      <c r="AA519" s="76">
        <f>数据源表!Q467</f>
        <v>2300</v>
      </c>
      <c r="AB519" s="76">
        <f>数据源表!R467</f>
        <v>2300</v>
      </c>
      <c r="AC519" s="118">
        <f>数据源表!U467</f>
        <v>170</v>
      </c>
      <c r="AD519" s="118">
        <f>数据源表!T467</f>
        <v>170</v>
      </c>
      <c r="AE519" s="66" t="str">
        <f t="shared" si="92"/>
        <v xml:space="preserve">     指导价</v>
      </c>
      <c r="AF519" s="73" t="str">
        <f>数据源表!V467</f>
        <v>XOUT18030110</v>
      </c>
      <c r="AG519" s="119">
        <f>数据源表!W467</f>
        <v>43167</v>
      </c>
      <c r="AH519" s="73">
        <f>数据源表!X467</f>
        <v>0</v>
      </c>
      <c r="AI519" s="122"/>
      <c r="AJ519" s="124">
        <f>数据源表!Y467</f>
        <v>0.17</v>
      </c>
      <c r="AK519" s="53" t="e">
        <f>VLOOKUP(V519,#REF!,12,0)</f>
        <v>#REF!</v>
      </c>
    </row>
    <row r="520" spans="1:37" s="185" customFormat="1" ht="12" customHeight="1">
      <c r="A520" s="76" t="str">
        <f>数据源表!A468</f>
        <v>王立柱</v>
      </c>
      <c r="B520" s="75">
        <f>数据源表!B468</f>
        <v>43198</v>
      </c>
      <c r="C520" s="76" t="str">
        <f>数据源表!C468</f>
        <v>a1362</v>
      </c>
      <c r="D520" s="76" t="str">
        <f>数据源表!D468</f>
        <v>吴江市银翔机械零件厂</v>
      </c>
      <c r="E520" s="77">
        <f>数据源表!E468</f>
        <v>5000</v>
      </c>
      <c r="F520" s="76" t="str">
        <f>数据源表!F468</f>
        <v>15222433</v>
      </c>
      <c r="G520" s="78">
        <f>数据源表!G468</f>
        <v>43258</v>
      </c>
      <c r="H520" s="76">
        <f>数据源表!H468</f>
        <v>60</v>
      </c>
      <c r="I520" s="78">
        <v>43281</v>
      </c>
      <c r="J520" s="94">
        <f>数据源表!J468</f>
        <v>5000</v>
      </c>
      <c r="K520" s="94">
        <f t="shared" si="95"/>
        <v>4273.5</v>
      </c>
      <c r="L520" s="95">
        <f t="shared" si="93"/>
        <v>83</v>
      </c>
      <c r="M520" s="96"/>
      <c r="N520" s="96" t="e">
        <f>VLOOKUP(C520,#REF!,5,0)</f>
        <v>#REF!</v>
      </c>
      <c r="O520" s="76">
        <f t="shared" si="90"/>
        <v>0.04</v>
      </c>
      <c r="P520" s="76">
        <f t="shared" si="94"/>
        <v>170.94</v>
      </c>
      <c r="Q520" s="76" t="e">
        <f>ROUND(VLOOKUP(V520,#REF!,7,0),2)</f>
        <v>#REF!</v>
      </c>
      <c r="R520" s="76" t="e">
        <f t="shared" si="91"/>
        <v>#REF!</v>
      </c>
      <c r="S520" s="94" t="e">
        <f t="shared" si="96"/>
        <v>#REF!</v>
      </c>
      <c r="T520" s="94"/>
      <c r="U520" s="94"/>
      <c r="V520" s="106" t="str">
        <f>数据源表!S468</f>
        <v>CSB06</v>
      </c>
      <c r="W520" s="76" t="str">
        <f>数据源表!M468</f>
        <v>*化学试剂助剂*半合成切削液</v>
      </c>
      <c r="X520" s="76" t="str">
        <f>数据源表!N468</f>
        <v>LP-3030</v>
      </c>
      <c r="Y520" s="76">
        <f>数据源表!O468</f>
        <v>2</v>
      </c>
      <c r="Z520" s="76" t="str">
        <f>数据源表!P468</f>
        <v>桶</v>
      </c>
      <c r="AA520" s="76">
        <f>数据源表!Q468</f>
        <v>2500</v>
      </c>
      <c r="AB520" s="76">
        <f>数据源表!R468</f>
        <v>5000</v>
      </c>
      <c r="AC520" s="118">
        <f>数据源表!U468</f>
        <v>340</v>
      </c>
      <c r="AD520" s="118">
        <f>数据源表!T468</f>
        <v>170</v>
      </c>
      <c r="AE520" s="66" t="str">
        <f t="shared" si="92"/>
        <v xml:space="preserve">     指导价</v>
      </c>
      <c r="AF520" s="73" t="str">
        <f>数据源表!V468</f>
        <v>XOUT18040102</v>
      </c>
      <c r="AG520" s="119">
        <f>数据源表!W468</f>
        <v>43199</v>
      </c>
      <c r="AH520" s="73">
        <f>数据源表!X468</f>
        <v>0</v>
      </c>
      <c r="AI520" s="122"/>
      <c r="AJ520" s="124">
        <f>数据源表!Y468</f>
        <v>0.17</v>
      </c>
      <c r="AK520" s="53" t="e">
        <f>VLOOKUP(V520,#REF!,12,0)</f>
        <v>#REF!</v>
      </c>
    </row>
    <row r="521" spans="1:37" s="185" customFormat="1" ht="12" customHeight="1">
      <c r="A521" s="76" t="str">
        <f>数据源表!A469</f>
        <v>王立柱</v>
      </c>
      <c r="B521" s="75">
        <f>数据源表!B469</f>
        <v>43198</v>
      </c>
      <c r="C521" s="76" t="str">
        <f>数据源表!C469</f>
        <v>a1362</v>
      </c>
      <c r="D521" s="76" t="str">
        <f>数据源表!D469</f>
        <v>吴江市银翔机械零件厂</v>
      </c>
      <c r="E521" s="77">
        <f>数据源表!E469</f>
        <v>4600</v>
      </c>
      <c r="F521" s="76" t="str">
        <f>数据源表!F469</f>
        <v>15222434</v>
      </c>
      <c r="G521" s="78">
        <f>数据源表!G469</f>
        <v>43258</v>
      </c>
      <c r="H521" s="76">
        <f>数据源表!H469</f>
        <v>60</v>
      </c>
      <c r="I521" s="78">
        <v>43257</v>
      </c>
      <c r="J521" s="94">
        <f>数据源表!J469</f>
        <v>4600</v>
      </c>
      <c r="K521" s="94">
        <f t="shared" si="95"/>
        <v>3931.62</v>
      </c>
      <c r="L521" s="95">
        <f t="shared" si="93"/>
        <v>59</v>
      </c>
      <c r="M521" s="96"/>
      <c r="N521" s="96" t="e">
        <f>VLOOKUP(C521,#REF!,5,0)</f>
        <v>#REF!</v>
      </c>
      <c r="O521" s="76">
        <f t="shared" si="90"/>
        <v>0.05</v>
      </c>
      <c r="P521" s="76">
        <f t="shared" si="94"/>
        <v>196.58</v>
      </c>
      <c r="Q521" s="76" t="e">
        <f>ROUND(VLOOKUP(V521,#REF!,7,0),2)</f>
        <v>#REF!</v>
      </c>
      <c r="R521" s="76" t="e">
        <f t="shared" si="91"/>
        <v>#REF!</v>
      </c>
      <c r="S521" s="94" t="e">
        <f t="shared" si="96"/>
        <v>#REF!</v>
      </c>
      <c r="T521" s="94"/>
      <c r="U521" s="94"/>
      <c r="V521" s="106" t="str">
        <f>数据源表!S469</f>
        <v>CYT11</v>
      </c>
      <c r="W521" s="76" t="str">
        <f>数据源表!M469</f>
        <v>*润滑油*机床导轨油</v>
      </c>
      <c r="X521" s="76" t="str">
        <f>数据源表!N469</f>
        <v>68#</v>
      </c>
      <c r="Y521" s="76">
        <f>数据源表!O469</f>
        <v>0.34</v>
      </c>
      <c r="Z521" s="76" t="str">
        <f>数据源表!P469</f>
        <v>吨</v>
      </c>
      <c r="AA521" s="76">
        <f>数据源表!Q469</f>
        <v>13529.411764705899</v>
      </c>
      <c r="AB521" s="76">
        <f>数据源表!R469</f>
        <v>4600</v>
      </c>
      <c r="AC521" s="118">
        <f>数据源表!U469</f>
        <v>340</v>
      </c>
      <c r="AD521" s="118">
        <f>数据源表!T469</f>
        <v>170</v>
      </c>
      <c r="AE521" s="66" t="str">
        <f t="shared" si="92"/>
        <v xml:space="preserve">     指导价</v>
      </c>
      <c r="AF521" s="73" t="str">
        <f>数据源表!V469</f>
        <v>XOUT18040102</v>
      </c>
      <c r="AG521" s="119">
        <f>数据源表!W469</f>
        <v>43199</v>
      </c>
      <c r="AH521" s="73">
        <f>数据源表!X469</f>
        <v>0</v>
      </c>
      <c r="AI521" s="122"/>
      <c r="AJ521" s="124">
        <f>数据源表!Y469</f>
        <v>0.17</v>
      </c>
      <c r="AK521" s="53" t="e">
        <f>VLOOKUP(V521,#REF!,12,0)</f>
        <v>#REF!</v>
      </c>
    </row>
    <row r="522" spans="1:37" s="185" customFormat="1" ht="12" customHeight="1">
      <c r="A522" s="76" t="str">
        <f>数据源表!A470</f>
        <v>王立柱</v>
      </c>
      <c r="B522" s="75">
        <f>数据源表!B470</f>
        <v>43199</v>
      </c>
      <c r="C522" s="76" t="str">
        <f>数据源表!C470</f>
        <v>a1362</v>
      </c>
      <c r="D522" s="76" t="str">
        <f>数据源表!D470</f>
        <v>吴江市银翔机械零件厂</v>
      </c>
      <c r="E522" s="77">
        <f>数据源表!E470</f>
        <v>500</v>
      </c>
      <c r="F522" s="76" t="str">
        <f>数据源表!F470</f>
        <v>15222448</v>
      </c>
      <c r="G522" s="78">
        <f>数据源表!G470</f>
        <v>43259</v>
      </c>
      <c r="H522" s="76">
        <f>数据源表!H470</f>
        <v>60</v>
      </c>
      <c r="I522" s="78">
        <v>43257</v>
      </c>
      <c r="J522" s="94">
        <f>数据源表!J470</f>
        <v>500</v>
      </c>
      <c r="K522" s="94">
        <f t="shared" si="95"/>
        <v>427.35</v>
      </c>
      <c r="L522" s="95">
        <f t="shared" si="93"/>
        <v>58</v>
      </c>
      <c r="M522" s="96"/>
      <c r="N522" s="96" t="e">
        <f>VLOOKUP(C522,#REF!,5,0)</f>
        <v>#REF!</v>
      </c>
      <c r="O522" s="76">
        <f t="shared" si="90"/>
        <v>0.05</v>
      </c>
      <c r="P522" s="76">
        <f t="shared" si="94"/>
        <v>21.37</v>
      </c>
      <c r="Q522" s="76" t="e">
        <f>ROUND(VLOOKUP(V522,#REF!,7,0),2)</f>
        <v>#REF!</v>
      </c>
      <c r="R522" s="76" t="e">
        <f t="shared" si="91"/>
        <v>#REF!</v>
      </c>
      <c r="S522" s="94" t="e">
        <f t="shared" si="96"/>
        <v>#REF!</v>
      </c>
      <c r="T522" s="94"/>
      <c r="U522" s="94"/>
      <c r="V522" s="106" t="str">
        <f>数据源表!S470</f>
        <v>CYF11</v>
      </c>
      <c r="W522" s="76" t="str">
        <f>数据源表!M470</f>
        <v>*专项化学用品*矿物剂型防锈剂</v>
      </c>
      <c r="X522" s="76" t="str">
        <f>数据源表!N470</f>
        <v>X-3630A</v>
      </c>
      <c r="Y522" s="76">
        <f>数据源表!O470</f>
        <v>2</v>
      </c>
      <c r="Z522" s="76" t="str">
        <f>数据源表!P470</f>
        <v>桶</v>
      </c>
      <c r="AA522" s="76">
        <f>数据源表!Q470</f>
        <v>250</v>
      </c>
      <c r="AB522" s="76">
        <f>数据源表!R470</f>
        <v>500</v>
      </c>
      <c r="AC522" s="118">
        <f>数据源表!U470</f>
        <v>32</v>
      </c>
      <c r="AD522" s="118">
        <f>数据源表!T470</f>
        <v>16</v>
      </c>
      <c r="AE522" s="66" t="str">
        <f t="shared" si="92"/>
        <v>指导价+Y4*30</v>
      </c>
      <c r="AF522" s="73" t="str">
        <f>数据源表!V470</f>
        <v>XOUT18040122</v>
      </c>
      <c r="AG522" s="119">
        <f>数据源表!W470</f>
        <v>43200</v>
      </c>
      <c r="AH522" s="73">
        <f>数据源表!X470</f>
        <v>0</v>
      </c>
      <c r="AI522" s="122"/>
      <c r="AJ522" s="124">
        <f>数据源表!Y470</f>
        <v>0.17</v>
      </c>
      <c r="AK522" s="53" t="e">
        <f>VLOOKUP(V522,#REF!,12,0)</f>
        <v>#REF!</v>
      </c>
    </row>
    <row r="523" spans="1:37" s="185" customFormat="1" ht="12" customHeight="1">
      <c r="A523" s="76" t="str">
        <f>数据源表!A471</f>
        <v>王立柱</v>
      </c>
      <c r="B523" s="75">
        <f>数据源表!B471</f>
        <v>43252</v>
      </c>
      <c r="C523" s="76" t="str">
        <f>数据源表!C471</f>
        <v>a1539</v>
      </c>
      <c r="D523" s="76" t="str">
        <f>数据源表!D471</f>
        <v>常熟市华星不锈钢制品厂</v>
      </c>
      <c r="E523" s="77">
        <f>数据源表!E471</f>
        <v>1230</v>
      </c>
      <c r="F523" s="76" t="str">
        <f>数据源表!F471</f>
        <v>55874782</v>
      </c>
      <c r="G523" s="78">
        <f>数据源表!G471</f>
        <v>43252</v>
      </c>
      <c r="H523" s="76" t="str">
        <f>数据源表!H471</f>
        <v>款到发货</v>
      </c>
      <c r="I523" s="78">
        <v>43260</v>
      </c>
      <c r="J523" s="94">
        <f>数据源表!J471</f>
        <v>1230</v>
      </c>
      <c r="K523" s="94">
        <f t="shared" si="95"/>
        <v>1060.3399999999999</v>
      </c>
      <c r="L523" s="95">
        <f t="shared" si="93"/>
        <v>8</v>
      </c>
      <c r="M523" s="96"/>
      <c r="N523" s="96" t="e">
        <f>VLOOKUP(C523,#REF!,5,0)</f>
        <v>#REF!</v>
      </c>
      <c r="O523" s="76">
        <f t="shared" si="90"/>
        <v>0.05</v>
      </c>
      <c r="P523" s="76">
        <f t="shared" si="94"/>
        <v>53.02</v>
      </c>
      <c r="Q523" s="76" t="e">
        <f>ROUND(VLOOKUP(V523,#REF!,7,0),2)</f>
        <v>#REF!</v>
      </c>
      <c r="R523" s="76" t="e">
        <f t="shared" si="91"/>
        <v>#REF!</v>
      </c>
      <c r="S523" s="94" t="e">
        <f t="shared" si="96"/>
        <v>#REF!</v>
      </c>
      <c r="T523" s="94"/>
      <c r="U523" s="94"/>
      <c r="V523" s="106" t="str">
        <f>数据源表!S471</f>
        <v>CYT33</v>
      </c>
      <c r="W523" s="76" t="str">
        <f>数据源表!M471</f>
        <v>*化学试剂助剂*不锈钢拉伸剂</v>
      </c>
      <c r="X523" s="76" t="str">
        <f>数据源表!N471</f>
        <v>EF-307H</v>
      </c>
      <c r="Y523" s="76">
        <f>数据源表!O471</f>
        <v>2</v>
      </c>
      <c r="Z523" s="76" t="str">
        <f>数据源表!P471</f>
        <v>桶</v>
      </c>
      <c r="AA523" s="76">
        <f>数据源表!Q471</f>
        <v>615</v>
      </c>
      <c r="AB523" s="76">
        <f>数据源表!R471</f>
        <v>1230</v>
      </c>
      <c r="AC523" s="118">
        <f>数据源表!U471</f>
        <v>34</v>
      </c>
      <c r="AD523" s="118">
        <f>数据源表!T471</f>
        <v>17</v>
      </c>
      <c r="AE523" s="66" t="str">
        <f t="shared" si="92"/>
        <v>指导价+Y4*30</v>
      </c>
      <c r="AF523" s="73" t="str">
        <f>数据源表!V471</f>
        <v>XOUT18050589</v>
      </c>
      <c r="AG523" s="119">
        <f>数据源表!W471</f>
        <v>43252</v>
      </c>
      <c r="AH523" s="73">
        <f>数据源表!X471</f>
        <v>0</v>
      </c>
      <c r="AI523" s="122"/>
      <c r="AJ523" s="124">
        <f>数据源表!Y471</f>
        <v>0.160005281324858</v>
      </c>
      <c r="AK523" s="53" t="e">
        <f>VLOOKUP(V523,#REF!,12,0)</f>
        <v>#REF!</v>
      </c>
    </row>
    <row r="524" spans="1:37" s="185" customFormat="1" ht="12" customHeight="1">
      <c r="A524" s="76" t="str">
        <f>数据源表!A472</f>
        <v>王立柱</v>
      </c>
      <c r="B524" s="75">
        <f>数据源表!B472</f>
        <v>43192</v>
      </c>
      <c r="C524" s="76" t="str">
        <f>数据源表!C472</f>
        <v>a1602</v>
      </c>
      <c r="D524" s="76" t="str">
        <f>数据源表!D472</f>
        <v>昆山诺普斯电子有限公司</v>
      </c>
      <c r="E524" s="77">
        <f>数据源表!E472</f>
        <v>2900</v>
      </c>
      <c r="F524" s="76" t="str">
        <f>数据源表!F472</f>
        <v>15222341</v>
      </c>
      <c r="G524" s="78">
        <f>数据源表!G472</f>
        <v>43252</v>
      </c>
      <c r="H524" s="76">
        <f>数据源表!H472</f>
        <v>60</v>
      </c>
      <c r="I524" s="78" t="s">
        <v>7023</v>
      </c>
      <c r="J524" s="94">
        <f>数据源表!J472</f>
        <v>2900</v>
      </c>
      <c r="K524" s="94">
        <f t="shared" si="95"/>
        <v>2900</v>
      </c>
      <c r="L524" s="200">
        <v>21</v>
      </c>
      <c r="M524" s="96"/>
      <c r="N524" s="96" t="e">
        <f>VLOOKUP(C524,#REF!,5,0)</f>
        <v>#REF!</v>
      </c>
      <c r="O524" s="76">
        <f t="shared" si="90"/>
        <v>0.05</v>
      </c>
      <c r="P524" s="76">
        <f t="shared" si="94"/>
        <v>145</v>
      </c>
      <c r="Q524" s="76" t="e">
        <f>ROUND(VLOOKUP(V524,#REF!,7,0),2)</f>
        <v>#REF!</v>
      </c>
      <c r="R524" s="76" t="e">
        <f t="shared" si="91"/>
        <v>#REF!</v>
      </c>
      <c r="S524" s="94" t="e">
        <f>ROUND(IF(F524="未税",J524-M524-R524,J524/1.17-M524-R524),2)</f>
        <v>#REF!</v>
      </c>
      <c r="T524" s="94"/>
      <c r="U524" s="94"/>
      <c r="V524" s="106" t="str">
        <f>数据源表!S472</f>
        <v>CSR65</v>
      </c>
      <c r="W524" s="76" t="str">
        <f>数据源表!M472</f>
        <v>*化学试剂助剂*乳化冷却剂</v>
      </c>
      <c r="X524" s="76" t="str">
        <f>数据源表!N472</f>
        <v>JH-600CW</v>
      </c>
      <c r="Y524" s="76">
        <f>数据源表!O472</f>
        <v>1</v>
      </c>
      <c r="Z524" s="76" t="str">
        <f>数据源表!P472</f>
        <v>桶</v>
      </c>
      <c r="AA524" s="76">
        <f>数据源表!Q472</f>
        <v>2900</v>
      </c>
      <c r="AB524" s="76">
        <f>数据源表!R472</f>
        <v>2900</v>
      </c>
      <c r="AC524" s="118">
        <f>数据源表!U472</f>
        <v>170</v>
      </c>
      <c r="AD524" s="118">
        <f>数据源表!T472</f>
        <v>170</v>
      </c>
      <c r="AE524" s="66" t="str">
        <f t="shared" si="92"/>
        <v xml:space="preserve">     指导价</v>
      </c>
      <c r="AF524" s="73" t="str">
        <f>数据源表!V472</f>
        <v>XOUT18040004</v>
      </c>
      <c r="AG524" s="119">
        <f>数据源表!W472</f>
        <v>43193</v>
      </c>
      <c r="AH524" s="73">
        <f>数据源表!X472</f>
        <v>0</v>
      </c>
      <c r="AI524" s="122"/>
      <c r="AJ524" s="124"/>
      <c r="AK524" s="53" t="e">
        <f>VLOOKUP(V524,#REF!,12,0)</f>
        <v>#REF!</v>
      </c>
    </row>
    <row r="525" spans="1:37" s="185" customFormat="1" ht="12" customHeight="1">
      <c r="A525" s="76" t="str">
        <f>数据源表!A473</f>
        <v>王立柱</v>
      </c>
      <c r="B525" s="75">
        <f>数据源表!B473</f>
        <v>43192</v>
      </c>
      <c r="C525" s="76" t="str">
        <f>数据源表!C473</f>
        <v>a1602</v>
      </c>
      <c r="D525" s="76" t="str">
        <f>数据源表!D473</f>
        <v>昆山诺普斯电子有限公司</v>
      </c>
      <c r="E525" s="77">
        <f>数据源表!E473</f>
        <v>2500</v>
      </c>
      <c r="F525" s="76" t="str">
        <f>数据源表!F473</f>
        <v>15222342</v>
      </c>
      <c r="G525" s="78">
        <f>数据源表!G473</f>
        <v>43252</v>
      </c>
      <c r="H525" s="76">
        <f>数据源表!H473</f>
        <v>60</v>
      </c>
      <c r="I525" s="78">
        <v>43281</v>
      </c>
      <c r="J525" s="94">
        <f>数据源表!J473</f>
        <v>2500</v>
      </c>
      <c r="K525" s="94">
        <f t="shared" si="95"/>
        <v>2500</v>
      </c>
      <c r="L525" s="95">
        <f t="shared" si="93"/>
        <v>89</v>
      </c>
      <c r="M525" s="96"/>
      <c r="N525" s="96" t="e">
        <f>VLOOKUP(C525,#REF!,5,0)</f>
        <v>#REF!</v>
      </c>
      <c r="O525" s="76">
        <f t="shared" si="90"/>
        <v>0.04</v>
      </c>
      <c r="P525" s="76">
        <f t="shared" si="94"/>
        <v>100</v>
      </c>
      <c r="Q525" s="76" t="e">
        <f>ROUND(VLOOKUP(V525,#REF!,7,0),2)</f>
        <v>#REF!</v>
      </c>
      <c r="R525" s="76" t="e">
        <f t="shared" si="91"/>
        <v>#REF!</v>
      </c>
      <c r="S525" s="94" t="e">
        <f>ROUND(IF(F525="未税",J525-M525-R525,J525/1.17-M525-R525),2)</f>
        <v>#REF!</v>
      </c>
      <c r="T525" s="94"/>
      <c r="U525" s="94"/>
      <c r="V525" s="106" t="str">
        <f>数据源表!S473</f>
        <v>CYT11</v>
      </c>
      <c r="W525" s="76" t="str">
        <f>数据源表!M473</f>
        <v>*润滑油*机床导轨油</v>
      </c>
      <c r="X525" s="76" t="str">
        <f>数据源表!N473</f>
        <v>68#</v>
      </c>
      <c r="Y525" s="76">
        <f>数据源表!O473</f>
        <v>0.17</v>
      </c>
      <c r="Z525" s="76" t="str">
        <f>数据源表!P473</f>
        <v>吨</v>
      </c>
      <c r="AA525" s="76">
        <f>数据源表!Q473</f>
        <v>14705.8823529412</v>
      </c>
      <c r="AB525" s="76">
        <f>数据源表!R473</f>
        <v>2500</v>
      </c>
      <c r="AC525" s="118">
        <f>数据源表!U473</f>
        <v>170</v>
      </c>
      <c r="AD525" s="118">
        <f>数据源表!T473</f>
        <v>170</v>
      </c>
      <c r="AE525" s="66" t="str">
        <f t="shared" si="92"/>
        <v xml:space="preserve">     指导价</v>
      </c>
      <c r="AF525" s="73" t="str">
        <f>数据源表!V473</f>
        <v>XOUT18040004</v>
      </c>
      <c r="AG525" s="119">
        <f>数据源表!W473</f>
        <v>43193</v>
      </c>
      <c r="AH525" s="73">
        <f>数据源表!X473</f>
        <v>0</v>
      </c>
      <c r="AI525" s="122"/>
      <c r="AJ525" s="124"/>
      <c r="AK525" s="53" t="e">
        <f>VLOOKUP(V525,#REF!,12,0)</f>
        <v>#REF!</v>
      </c>
    </row>
    <row r="526" spans="1:37" s="185" customFormat="1" ht="12" customHeight="1">
      <c r="A526" s="76" t="str">
        <f>数据源表!A475</f>
        <v>王立柱</v>
      </c>
      <c r="B526" s="75">
        <f>数据源表!B475</f>
        <v>43293</v>
      </c>
      <c r="C526" s="76" t="str">
        <f>数据源表!C475</f>
        <v>a1650</v>
      </c>
      <c r="D526" s="76" t="str">
        <f>数据源表!D475</f>
        <v>锐力斯传动系统（苏州）有限公司</v>
      </c>
      <c r="E526" s="77">
        <f>数据源表!E475</f>
        <v>560</v>
      </c>
      <c r="F526" s="76" t="str">
        <f>数据源表!F475</f>
        <v>18107042</v>
      </c>
      <c r="G526" s="78">
        <f>数据源表!G475</f>
        <v>43353</v>
      </c>
      <c r="H526" s="76">
        <f>数据源表!H475</f>
        <v>60</v>
      </c>
      <c r="I526" s="78">
        <v>43281</v>
      </c>
      <c r="J526" s="94">
        <f>数据源表!J475</f>
        <v>560</v>
      </c>
      <c r="K526" s="94">
        <f t="shared" si="95"/>
        <v>482.76</v>
      </c>
      <c r="L526" s="95">
        <f t="shared" si="93"/>
        <v>-12</v>
      </c>
      <c r="M526" s="96">
        <f>23131/1.17</f>
        <v>19770.085470085472</v>
      </c>
      <c r="N526" s="96" t="e">
        <f>VLOOKUP(C526,#REF!,5,0)</f>
        <v>#REF!</v>
      </c>
      <c r="O526" s="76">
        <f t="shared" si="90"/>
        <v>0.05</v>
      </c>
      <c r="P526" s="76">
        <f t="shared" si="94"/>
        <v>-964.37</v>
      </c>
      <c r="Q526" s="76" t="e">
        <f>ROUND(VLOOKUP(V526,#REF!,7,0),2)</f>
        <v>#REF!</v>
      </c>
      <c r="R526" s="76" t="e">
        <f t="shared" si="91"/>
        <v>#REF!</v>
      </c>
      <c r="S526" s="94" t="e">
        <f>ROUND(IF(F526="未税",J526-M526-R526,J526/(1+AJ526)-M526-R526),2)</f>
        <v>#REF!</v>
      </c>
      <c r="T526" s="94"/>
      <c r="U526" s="94"/>
      <c r="V526" s="106" t="str">
        <f>数据源表!S475</f>
        <v>CYT11</v>
      </c>
      <c r="W526" s="76" t="str">
        <f>数据源表!M475</f>
        <v>*润滑油*机床导轨油</v>
      </c>
      <c r="X526" s="76" t="str">
        <f>数据源表!N475</f>
        <v>68#</v>
      </c>
      <c r="Y526" s="76">
        <f>数据源表!O475</f>
        <v>3.4000000000000002E-2</v>
      </c>
      <c r="Z526" s="76" t="str">
        <f>数据源表!P475</f>
        <v>吨</v>
      </c>
      <c r="AA526" s="76">
        <f>数据源表!Q475</f>
        <v>16470.588235294101</v>
      </c>
      <c r="AB526" s="76">
        <f>数据源表!R475</f>
        <v>560</v>
      </c>
      <c r="AC526" s="118">
        <f>数据源表!U475</f>
        <v>34</v>
      </c>
      <c r="AD526" s="118">
        <f>数据源表!T475</f>
        <v>17</v>
      </c>
      <c r="AE526" s="66" t="str">
        <f t="shared" si="92"/>
        <v>指导价+Y4*30</v>
      </c>
      <c r="AF526" s="73" t="str">
        <f>数据源表!V475</f>
        <v>XOUT18070274</v>
      </c>
      <c r="AG526" s="119">
        <f>数据源表!W475</f>
        <v>43294</v>
      </c>
      <c r="AH526" s="73">
        <f>数据源表!X475</f>
        <v>0</v>
      </c>
      <c r="AI526" s="122"/>
      <c r="AJ526" s="124">
        <f>数据源表!Y475</f>
        <v>0.159996685723755</v>
      </c>
      <c r="AK526" s="53" t="e">
        <f>VLOOKUP(V526,#REF!,12,0)</f>
        <v>#REF!</v>
      </c>
    </row>
    <row r="527" spans="1:37" s="185" customFormat="1" ht="12" customHeight="1">
      <c r="A527" s="76" t="str">
        <f>数据源表!A474</f>
        <v>王立柱</v>
      </c>
      <c r="B527" s="75">
        <f>数据源表!B474</f>
        <v>43241</v>
      </c>
      <c r="C527" s="76" t="str">
        <f>数据源表!C474</f>
        <v>a1622</v>
      </c>
      <c r="D527" s="76" t="str">
        <f>数据源表!D474</f>
        <v>苏州众心创精密科技有限公司</v>
      </c>
      <c r="E527" s="77">
        <f>数据源表!E474</f>
        <v>4958</v>
      </c>
      <c r="F527" s="76" t="str">
        <f>数据源表!F474</f>
        <v>27754594</v>
      </c>
      <c r="G527" s="78">
        <f>数据源表!G474</f>
        <v>43301</v>
      </c>
      <c r="H527" s="76">
        <f>数据源表!H474</f>
        <v>60</v>
      </c>
      <c r="I527" s="78" t="s">
        <v>7024</v>
      </c>
      <c r="J527" s="94">
        <f>数据源表!J474</f>
        <v>4958</v>
      </c>
      <c r="K527" s="94">
        <f t="shared" si="95"/>
        <v>4274.1400000000003</v>
      </c>
      <c r="L527" s="200">
        <v>143</v>
      </c>
      <c r="M527" s="96"/>
      <c r="N527" s="96" t="e">
        <f>VLOOKUP(C527,#REF!,5,0)</f>
        <v>#REF!</v>
      </c>
      <c r="O527" s="76">
        <f t="shared" si="90"/>
        <v>0.02</v>
      </c>
      <c r="P527" s="76">
        <f t="shared" si="94"/>
        <v>85.48</v>
      </c>
      <c r="Q527" s="76" t="e">
        <f>ROUND(VLOOKUP(V527,#REF!,7,0),2)</f>
        <v>#REF!</v>
      </c>
      <c r="R527" s="76" t="e">
        <f t="shared" si="91"/>
        <v>#REF!</v>
      </c>
      <c r="S527" s="94" t="e">
        <f>ROUND(IF(F527="未税",J527-M527-R527,J527/1.17-M527-R527),2)</f>
        <v>#REF!</v>
      </c>
      <c r="T527" s="94"/>
      <c r="U527" s="94"/>
      <c r="V527" s="106" t="str">
        <f>数据源表!S474</f>
        <v>CYT11</v>
      </c>
      <c r="W527" s="76" t="str">
        <f>数据源表!M474</f>
        <v>*润滑油*机床导轨油</v>
      </c>
      <c r="X527" s="76" t="str">
        <f>数据源表!N474</f>
        <v>68#</v>
      </c>
      <c r="Y527" s="76">
        <f>数据源表!O474</f>
        <v>0.34</v>
      </c>
      <c r="Z527" s="76" t="str">
        <f>数据源表!P474</f>
        <v>吨</v>
      </c>
      <c r="AA527" s="76">
        <f>数据源表!Q474</f>
        <v>14582.352941176499</v>
      </c>
      <c r="AB527" s="76">
        <f>数据源表!R474</f>
        <v>4958</v>
      </c>
      <c r="AC527" s="118">
        <f>数据源表!U474</f>
        <v>340</v>
      </c>
      <c r="AD527" s="118">
        <f>数据源表!T474</f>
        <v>170</v>
      </c>
      <c r="AE527" s="66" t="str">
        <f t="shared" si="92"/>
        <v xml:space="preserve">     指导价</v>
      </c>
      <c r="AF527" s="73" t="str">
        <f>数据源表!V474</f>
        <v>XOUT18050369</v>
      </c>
      <c r="AG527" s="119">
        <f>数据源表!W474</f>
        <v>43242</v>
      </c>
      <c r="AH527" s="73">
        <f>数据源表!X474</f>
        <v>0</v>
      </c>
      <c r="AI527" s="122"/>
      <c r="AJ527" s="124">
        <f>数据源表!Y474</f>
        <v>0.15999943848353099</v>
      </c>
      <c r="AK527" s="53" t="e">
        <f>VLOOKUP(V527,#REF!,12,0)</f>
        <v>#REF!</v>
      </c>
    </row>
    <row r="528" spans="1:37" s="185" customFormat="1" ht="12" customHeight="1">
      <c r="A528" s="76" t="str">
        <f>数据源表!A476</f>
        <v>王立柱</v>
      </c>
      <c r="B528" s="75">
        <f>数据源表!B476</f>
        <v>43202</v>
      </c>
      <c r="C528" s="76" t="str">
        <f>数据源表!C476</f>
        <v>a1764</v>
      </c>
      <c r="D528" s="76" t="str">
        <f>数据源表!D476</f>
        <v>张家港金泰锋精密五金制造有限公司</v>
      </c>
      <c r="E528" s="77">
        <f>数据源表!E476</f>
        <v>5400</v>
      </c>
      <c r="F528" s="76" t="str">
        <f>数据源表!F476</f>
        <v>15222508</v>
      </c>
      <c r="G528" s="78">
        <f>数据源表!G476</f>
        <v>43262</v>
      </c>
      <c r="H528" s="76">
        <f>数据源表!H476</f>
        <v>60</v>
      </c>
      <c r="I528" s="78">
        <v>43281</v>
      </c>
      <c r="J528" s="94">
        <f>数据源表!J476</f>
        <v>5400</v>
      </c>
      <c r="K528" s="94">
        <f t="shared" si="95"/>
        <v>4615.38</v>
      </c>
      <c r="L528" s="95">
        <f t="shared" si="93"/>
        <v>79</v>
      </c>
      <c r="M528" s="96"/>
      <c r="N528" s="96" t="e">
        <f>VLOOKUP(C528,#REF!,5,0)</f>
        <v>#REF!</v>
      </c>
      <c r="O528" s="76">
        <f t="shared" si="90"/>
        <v>0.04</v>
      </c>
      <c r="P528" s="76">
        <f t="shared" si="94"/>
        <v>184.62</v>
      </c>
      <c r="Q528" s="76" t="e">
        <f>ROUND(VLOOKUP(V528,#REF!,7,0),2)</f>
        <v>#REF!</v>
      </c>
      <c r="R528" s="76" t="e">
        <f t="shared" si="91"/>
        <v>#REF!</v>
      </c>
      <c r="S528" s="94" t="e">
        <f>ROUND(IF(F528="未税",J528-M528-R528,J528/1.17-M528-R528),2)</f>
        <v>#REF!</v>
      </c>
      <c r="T528" s="94"/>
      <c r="U528" s="94"/>
      <c r="V528" s="106" t="str">
        <f>数据源表!S476</f>
        <v>CYQ74</v>
      </c>
      <c r="W528" s="76" t="str">
        <f>数据源表!M476</f>
        <v>*化学试剂助剂*不锈钢加工冷却剂</v>
      </c>
      <c r="X528" s="76" t="str">
        <f>数据源表!N476</f>
        <v>CH-105</v>
      </c>
      <c r="Y528" s="76">
        <f>数据源表!O476</f>
        <v>2</v>
      </c>
      <c r="Z528" s="76" t="str">
        <f>数据源表!P476</f>
        <v>桶</v>
      </c>
      <c r="AA528" s="76">
        <f>数据源表!Q476</f>
        <v>2700</v>
      </c>
      <c r="AB528" s="76">
        <f>数据源表!R476</f>
        <v>5400</v>
      </c>
      <c r="AC528" s="118">
        <f>数据源表!U476</f>
        <v>340</v>
      </c>
      <c r="AD528" s="118">
        <f>数据源表!T476</f>
        <v>170</v>
      </c>
      <c r="AE528" s="66" t="str">
        <f t="shared" si="92"/>
        <v xml:space="preserve">     指导价</v>
      </c>
      <c r="AF528" s="73" t="str">
        <f>数据源表!V476</f>
        <v>XOUT18040184</v>
      </c>
      <c r="AG528" s="119">
        <f>数据源表!W476</f>
        <v>43202</v>
      </c>
      <c r="AH528" s="73">
        <f>数据源表!X476</f>
        <v>0</v>
      </c>
      <c r="AI528" s="122"/>
      <c r="AJ528" s="124">
        <f>数据源表!Y476</f>
        <v>0.17</v>
      </c>
      <c r="AK528" s="53" t="e">
        <f>VLOOKUP(V528,#REF!,12,0)</f>
        <v>#REF!</v>
      </c>
    </row>
    <row r="529" spans="1:37" s="185" customFormat="1" ht="12" customHeight="1">
      <c r="A529" s="76" t="str">
        <f>数据源表!A477</f>
        <v>王立柱</v>
      </c>
      <c r="B529" s="75">
        <f>数据源表!B477</f>
        <v>43235</v>
      </c>
      <c r="C529" s="76" t="str">
        <f>数据源表!C477</f>
        <v>a1865</v>
      </c>
      <c r="D529" s="76" t="str">
        <f>数据源表!D477</f>
        <v>吴江市宏海精密制造有限公司</v>
      </c>
      <c r="E529" s="77">
        <f>数据源表!E477</f>
        <v>2600</v>
      </c>
      <c r="F529" s="76" t="str">
        <f>数据源表!F477</f>
        <v>27754517</v>
      </c>
      <c r="G529" s="78">
        <f>数据源表!G477</f>
        <v>43295</v>
      </c>
      <c r="H529" s="76">
        <f>数据源表!H477</f>
        <v>60</v>
      </c>
      <c r="I529" s="78">
        <v>43281</v>
      </c>
      <c r="J529" s="94">
        <f>数据源表!J477</f>
        <v>2600</v>
      </c>
      <c r="K529" s="94">
        <f t="shared" si="95"/>
        <v>2241.38</v>
      </c>
      <c r="L529" s="95">
        <f t="shared" si="93"/>
        <v>46</v>
      </c>
      <c r="M529" s="96"/>
      <c r="N529" s="96" t="e">
        <f>VLOOKUP(C529,#REF!,5,0)</f>
        <v>#REF!</v>
      </c>
      <c r="O529" s="76">
        <f t="shared" si="90"/>
        <v>0.05</v>
      </c>
      <c r="P529" s="76">
        <f t="shared" si="94"/>
        <v>112.07</v>
      </c>
      <c r="Q529" s="76" t="e">
        <f>ROUND(VLOOKUP(V529,#REF!,7,0),2)</f>
        <v>#REF!</v>
      </c>
      <c r="R529" s="76" t="e">
        <f t="shared" si="91"/>
        <v>#REF!</v>
      </c>
      <c r="S529" s="94" t="e">
        <f>ROUND(IF(F529="未税",J529-M529-R529,J529/(1+AJ529)-M529-R529),2)</f>
        <v>#REF!</v>
      </c>
      <c r="T529" s="94"/>
      <c r="U529" s="94"/>
      <c r="V529" s="106" t="str">
        <f>数据源表!S477</f>
        <v>CSB06</v>
      </c>
      <c r="W529" s="76" t="str">
        <f>数据源表!M477</f>
        <v>*化学试剂助剂*半合成切削液</v>
      </c>
      <c r="X529" s="76" t="str">
        <f>数据源表!N477</f>
        <v>LP-3030</v>
      </c>
      <c r="Y529" s="76">
        <f>数据源表!O477</f>
        <v>1</v>
      </c>
      <c r="Z529" s="76" t="str">
        <f>数据源表!P477</f>
        <v>桶</v>
      </c>
      <c r="AA529" s="76">
        <f>数据源表!Q477</f>
        <v>2600</v>
      </c>
      <c r="AB529" s="76">
        <f>数据源表!R477</f>
        <v>2600</v>
      </c>
      <c r="AC529" s="118">
        <f>数据源表!U477</f>
        <v>170</v>
      </c>
      <c r="AD529" s="118">
        <f>数据源表!T477</f>
        <v>170</v>
      </c>
      <c r="AE529" s="66" t="str">
        <f t="shared" si="92"/>
        <v xml:space="preserve">     指导价</v>
      </c>
      <c r="AF529" s="73" t="str">
        <f>数据源表!V477</f>
        <v>XOUT18050270</v>
      </c>
      <c r="AG529" s="119">
        <f>数据源表!W477</f>
        <v>43236</v>
      </c>
      <c r="AH529" s="73">
        <f>数据源表!X477</f>
        <v>0</v>
      </c>
      <c r="AI529" s="122"/>
      <c r="AJ529" s="124">
        <f>数据源表!Y477</f>
        <v>0.15999964307703299</v>
      </c>
      <c r="AK529" s="53" t="e">
        <f>VLOOKUP(V529,#REF!,12,0)</f>
        <v>#REF!</v>
      </c>
    </row>
    <row r="530" spans="1:37" s="185" customFormat="1" ht="12" customHeight="1">
      <c r="A530" s="76" t="str">
        <f>数据源表!A478</f>
        <v>王立柱</v>
      </c>
      <c r="B530" s="75">
        <f>数据源表!B478</f>
        <v>43255</v>
      </c>
      <c r="C530" s="76" t="str">
        <f>数据源表!C478</f>
        <v>a1879</v>
      </c>
      <c r="D530" s="76" t="str">
        <f>数据源表!D478</f>
        <v>苏州益智宏精密机械有限公司</v>
      </c>
      <c r="E530" s="77">
        <f>数据源表!E478</f>
        <v>2600</v>
      </c>
      <c r="F530" s="76" t="str">
        <f>数据源表!F478</f>
        <v>55874816</v>
      </c>
      <c r="G530" s="78">
        <f>数据源表!G478</f>
        <v>43315</v>
      </c>
      <c r="H530" s="76">
        <f>数据源表!H478</f>
        <v>60</v>
      </c>
      <c r="I530" s="78">
        <v>43280</v>
      </c>
      <c r="J530" s="94">
        <f>数据源表!J478</f>
        <v>2600</v>
      </c>
      <c r="K530" s="94">
        <f t="shared" si="95"/>
        <v>2241.38</v>
      </c>
      <c r="L530" s="95">
        <f t="shared" si="93"/>
        <v>25</v>
      </c>
      <c r="M530" s="96"/>
      <c r="N530" s="96" t="e">
        <f>VLOOKUP(C530,#REF!,5,0)</f>
        <v>#REF!</v>
      </c>
      <c r="O530" s="76">
        <f t="shared" si="90"/>
        <v>0.05</v>
      </c>
      <c r="P530" s="76">
        <f t="shared" si="94"/>
        <v>112.07</v>
      </c>
      <c r="Q530" s="76" t="e">
        <f>ROUND(VLOOKUP(V530,#REF!,7,0),2)</f>
        <v>#REF!</v>
      </c>
      <c r="R530" s="76" t="e">
        <f t="shared" si="91"/>
        <v>#REF!</v>
      </c>
      <c r="S530" s="94" t="e">
        <f>ROUND(IF(F530="未税",J530-M530-R530,J530/1.17-M530-R530),2)</f>
        <v>#REF!</v>
      </c>
      <c r="T530" s="94"/>
      <c r="U530" s="94"/>
      <c r="V530" s="106" t="str">
        <f>数据源表!S478</f>
        <v>CSB06</v>
      </c>
      <c r="W530" s="76" t="str">
        <f>数据源表!M478</f>
        <v>*化学试剂助剂*半合成切削液</v>
      </c>
      <c r="X530" s="76" t="str">
        <f>数据源表!N478</f>
        <v>LP-3030</v>
      </c>
      <c r="Y530" s="76">
        <f>数据源表!O478</f>
        <v>1</v>
      </c>
      <c r="Z530" s="76" t="str">
        <f>数据源表!P478</f>
        <v>桶</v>
      </c>
      <c r="AA530" s="76">
        <f>数据源表!Q478</f>
        <v>2600</v>
      </c>
      <c r="AB530" s="76">
        <f>数据源表!R478</f>
        <v>2600</v>
      </c>
      <c r="AC530" s="118">
        <f>数据源表!U478</f>
        <v>170</v>
      </c>
      <c r="AD530" s="118">
        <f>数据源表!T478</f>
        <v>170</v>
      </c>
      <c r="AE530" s="66" t="str">
        <f t="shared" si="92"/>
        <v xml:space="preserve">     指导价</v>
      </c>
      <c r="AF530" s="73" t="str">
        <f>数据源表!V478</f>
        <v>XOUT18050487</v>
      </c>
      <c r="AG530" s="119">
        <f>数据源表!W478</f>
        <v>43248</v>
      </c>
      <c r="AH530" s="73">
        <f>数据源表!X478</f>
        <v>0</v>
      </c>
      <c r="AI530" s="122"/>
      <c r="AJ530" s="124">
        <f>数据源表!Y478</f>
        <v>0.15999964307703299</v>
      </c>
      <c r="AK530" s="53" t="e">
        <f>VLOOKUP(V530,#REF!,12,0)</f>
        <v>#REF!</v>
      </c>
    </row>
    <row r="531" spans="1:37" s="185" customFormat="1" ht="12" customHeight="1">
      <c r="A531" s="76" t="str">
        <f>数据源表!A479</f>
        <v>王立柱</v>
      </c>
      <c r="B531" s="75">
        <f>数据源表!B479</f>
        <v>43255</v>
      </c>
      <c r="C531" s="76" t="str">
        <f>数据源表!C479</f>
        <v>a1879</v>
      </c>
      <c r="D531" s="76" t="str">
        <f>数据源表!D479</f>
        <v>苏州益智宏精密机械有限公司</v>
      </c>
      <c r="E531" s="77">
        <f>数据源表!E479</f>
        <v>280</v>
      </c>
      <c r="F531" s="76" t="str">
        <f>数据源表!F479</f>
        <v>55874818</v>
      </c>
      <c r="G531" s="78">
        <f>数据源表!G479</f>
        <v>43315</v>
      </c>
      <c r="H531" s="76">
        <f>数据源表!H479</f>
        <v>60</v>
      </c>
      <c r="I531" s="78">
        <v>43262</v>
      </c>
      <c r="J531" s="94">
        <f>数据源表!J479</f>
        <v>280</v>
      </c>
      <c r="K531" s="94">
        <f t="shared" si="95"/>
        <v>241.38</v>
      </c>
      <c r="L531" s="95">
        <f t="shared" si="93"/>
        <v>7</v>
      </c>
      <c r="M531" s="96"/>
      <c r="N531" s="96" t="e">
        <f>VLOOKUP(C531,#REF!,5,0)</f>
        <v>#REF!</v>
      </c>
      <c r="O531" s="76">
        <f t="shared" si="90"/>
        <v>0.05</v>
      </c>
      <c r="P531" s="76">
        <f t="shared" si="94"/>
        <v>12.07</v>
      </c>
      <c r="Q531" s="76" t="e">
        <f>ROUND(VLOOKUP(V531,#REF!,7,0),2)</f>
        <v>#REF!</v>
      </c>
      <c r="R531" s="76" t="e">
        <f t="shared" si="91"/>
        <v>#REF!</v>
      </c>
      <c r="S531" s="94" t="e">
        <f>ROUND(IF(F531="未税",J531-M531-R531,J531/1.17-M531-R531),2)</f>
        <v>#REF!</v>
      </c>
      <c r="T531" s="94"/>
      <c r="U531" s="94"/>
      <c r="V531" s="106" t="str">
        <f>数据源表!S479</f>
        <v>CYT11</v>
      </c>
      <c r="W531" s="76" t="str">
        <f>数据源表!M479</f>
        <v>*润滑油*机床导轨油</v>
      </c>
      <c r="X531" s="76" t="str">
        <f>数据源表!N479</f>
        <v>68#</v>
      </c>
      <c r="Y531" s="76">
        <f>数据源表!O479</f>
        <v>1.7000000000000001E-2</v>
      </c>
      <c r="Z531" s="76" t="str">
        <f>数据源表!P479</f>
        <v>吨</v>
      </c>
      <c r="AA531" s="76">
        <f>数据源表!Q479</f>
        <v>16470.588235294101</v>
      </c>
      <c r="AB531" s="76">
        <f>数据源表!R479</f>
        <v>280</v>
      </c>
      <c r="AC531" s="118">
        <f>数据源表!U479</f>
        <v>17</v>
      </c>
      <c r="AD531" s="118">
        <f>数据源表!T479</f>
        <v>17</v>
      </c>
      <c r="AE531" s="66" t="str">
        <f t="shared" si="92"/>
        <v>指导价+Y4*30</v>
      </c>
      <c r="AF531" s="73" t="str">
        <f>数据源表!V479</f>
        <v>XOUT18050487</v>
      </c>
      <c r="AG531" s="119">
        <f>数据源表!W479</f>
        <v>43248</v>
      </c>
      <c r="AH531" s="73">
        <f>数据源表!X479</f>
        <v>0</v>
      </c>
      <c r="AI531" s="122"/>
      <c r="AJ531" s="124">
        <f>数据源表!Y479</f>
        <v>0.159996685723755</v>
      </c>
      <c r="AK531" s="53" t="e">
        <f>VLOOKUP(V531,#REF!,12,0)</f>
        <v>#REF!</v>
      </c>
    </row>
    <row r="532" spans="1:37" s="185" customFormat="1" ht="12" customHeight="1">
      <c r="A532" s="76" t="str">
        <f>数据源表!A480</f>
        <v>王立柱</v>
      </c>
      <c r="B532" s="75">
        <f>数据源表!B480</f>
        <v>43253</v>
      </c>
      <c r="C532" s="76" t="str">
        <f>数据源表!C480</f>
        <v>a1885</v>
      </c>
      <c r="D532" s="76" t="str">
        <f>数据源表!D480</f>
        <v>苏州优必隆精密机械有限公司</v>
      </c>
      <c r="E532" s="77">
        <f>数据源表!E480</f>
        <v>3300</v>
      </c>
      <c r="F532" s="76" t="str">
        <f>数据源表!F480</f>
        <v>55874808</v>
      </c>
      <c r="G532" s="78">
        <f>数据源表!G480</f>
        <v>43343</v>
      </c>
      <c r="H532" s="76">
        <f>数据源表!H480</f>
        <v>90</v>
      </c>
      <c r="I532" s="78">
        <v>43264</v>
      </c>
      <c r="J532" s="94">
        <f>数据源表!J480</f>
        <v>3300</v>
      </c>
      <c r="K532" s="94">
        <f t="shared" si="95"/>
        <v>2844.83</v>
      </c>
      <c r="L532" s="95">
        <f t="shared" si="93"/>
        <v>11</v>
      </c>
      <c r="M532" s="96"/>
      <c r="N532" s="96" t="e">
        <f>VLOOKUP(C532,#REF!,5,0)</f>
        <v>#REF!</v>
      </c>
      <c r="O532" s="76">
        <f t="shared" si="90"/>
        <v>0.05</v>
      </c>
      <c r="P532" s="76">
        <f t="shared" si="94"/>
        <v>142.24</v>
      </c>
      <c r="Q532" s="76" t="e">
        <f>ROUND(VLOOKUP(V532,#REF!,7,0),2)</f>
        <v>#REF!</v>
      </c>
      <c r="R532" s="76" t="e">
        <f t="shared" si="91"/>
        <v>#REF!</v>
      </c>
      <c r="S532" s="94" t="e">
        <f>ROUND(IF(F532="未税",J532-M532-R532,J532/1.17-M532-R532),2)</f>
        <v>#REF!</v>
      </c>
      <c r="T532" s="94"/>
      <c r="U532" s="94"/>
      <c r="V532" s="106" t="str">
        <f>数据源表!S480</f>
        <v>CSR55</v>
      </c>
      <c r="W532" s="76" t="str">
        <f>数据源表!M480</f>
        <v>*专项化学用品*铝合金加工液</v>
      </c>
      <c r="X532" s="76" t="str">
        <f>数据源表!N480</f>
        <v>ZM-3080</v>
      </c>
      <c r="Y532" s="76">
        <f>数据源表!O480</f>
        <v>1</v>
      </c>
      <c r="Z532" s="76" t="str">
        <f>数据源表!P480</f>
        <v>桶</v>
      </c>
      <c r="AA532" s="76">
        <f>数据源表!Q480</f>
        <v>3300</v>
      </c>
      <c r="AB532" s="76">
        <f>数据源表!R480</f>
        <v>3300</v>
      </c>
      <c r="AC532" s="118">
        <f>数据源表!U480</f>
        <v>170</v>
      </c>
      <c r="AD532" s="118">
        <f>数据源表!T480</f>
        <v>170</v>
      </c>
      <c r="AE532" s="66" t="str">
        <f t="shared" si="92"/>
        <v xml:space="preserve">     指导价</v>
      </c>
      <c r="AF532" s="73" t="str">
        <f>数据源表!V480</f>
        <v>XOUT18060045</v>
      </c>
      <c r="AG532" s="119">
        <f>数据源表!W480</f>
        <v>43255</v>
      </c>
      <c r="AH532" s="73">
        <f>数据源表!X480</f>
        <v>0</v>
      </c>
      <c r="AI532" s="122"/>
      <c r="AJ532" s="124">
        <f>数据源表!Y480</f>
        <v>0.159999015758411</v>
      </c>
      <c r="AK532" s="53" t="e">
        <f>VLOOKUP(V532,#REF!,12,0)</f>
        <v>#REF!</v>
      </c>
    </row>
    <row r="533" spans="1:37" s="185" customFormat="1" ht="12" customHeight="1">
      <c r="A533" s="76" t="str">
        <f>数据源表!A481</f>
        <v>王立柱</v>
      </c>
      <c r="B533" s="75">
        <f>数据源表!B481</f>
        <v>43253</v>
      </c>
      <c r="C533" s="76" t="str">
        <f>数据源表!C481</f>
        <v>a1885</v>
      </c>
      <c r="D533" s="76" t="str">
        <f>数据源表!D481</f>
        <v>苏州优必隆精密机械有限公司</v>
      </c>
      <c r="E533" s="77">
        <f>数据源表!E481</f>
        <v>2300</v>
      </c>
      <c r="F533" s="76" t="str">
        <f>数据源表!F481</f>
        <v>55874809</v>
      </c>
      <c r="G533" s="78">
        <f>数据源表!G481</f>
        <v>43343</v>
      </c>
      <c r="H533" s="76">
        <f>数据源表!H481</f>
        <v>90</v>
      </c>
      <c r="I533" s="78">
        <v>43259</v>
      </c>
      <c r="J533" s="94">
        <f>数据源表!J481</f>
        <v>2300</v>
      </c>
      <c r="K533" s="94">
        <f t="shared" si="95"/>
        <v>1982.76</v>
      </c>
      <c r="L533" s="95">
        <f t="shared" si="93"/>
        <v>6</v>
      </c>
      <c r="M533" s="96"/>
      <c r="N533" s="96" t="e">
        <f>VLOOKUP(C533,#REF!,5,0)</f>
        <v>#REF!</v>
      </c>
      <c r="O533" s="76">
        <f t="shared" si="90"/>
        <v>0.05</v>
      </c>
      <c r="P533" s="76">
        <f t="shared" si="94"/>
        <v>99.14</v>
      </c>
      <c r="Q533" s="76" t="e">
        <f>ROUND(VLOOKUP(V533,#REF!,7,0),2)</f>
        <v>#REF!</v>
      </c>
      <c r="R533" s="76" t="e">
        <f t="shared" si="91"/>
        <v>#REF!</v>
      </c>
      <c r="S533" s="94" t="e">
        <f>ROUND(IF(F533="未税",J533-M533-R533,J533/1.17-M533-R533),2)</f>
        <v>#REF!</v>
      </c>
      <c r="T533" s="94"/>
      <c r="U533" s="94"/>
      <c r="V533" s="106" t="str">
        <f>数据源表!S481</f>
        <v>CYT11</v>
      </c>
      <c r="W533" s="76" t="str">
        <f>数据源表!M481</f>
        <v>*润滑油*机床导轨油</v>
      </c>
      <c r="X533" s="76" t="str">
        <f>数据源表!N481</f>
        <v>68#</v>
      </c>
      <c r="Y533" s="76">
        <f>数据源表!O481</f>
        <v>0.17</v>
      </c>
      <c r="Z533" s="76" t="str">
        <f>数据源表!P481</f>
        <v>吨</v>
      </c>
      <c r="AA533" s="76">
        <f>数据源表!Q481</f>
        <v>13529.411764705899</v>
      </c>
      <c r="AB533" s="76">
        <f>数据源表!R481</f>
        <v>2300</v>
      </c>
      <c r="AC533" s="118">
        <f>数据源表!U481</f>
        <v>170</v>
      </c>
      <c r="AD533" s="118">
        <f>数据源表!T481</f>
        <v>170</v>
      </c>
      <c r="AE533" s="66" t="str">
        <f t="shared" si="92"/>
        <v xml:space="preserve">     指导价</v>
      </c>
      <c r="AF533" s="73" t="str">
        <f>数据源表!V481</f>
        <v>XOUT18060045</v>
      </c>
      <c r="AG533" s="119">
        <f>数据源表!W481</f>
        <v>43255</v>
      </c>
      <c r="AH533" s="73">
        <f>数据源表!X481</f>
        <v>0</v>
      </c>
      <c r="AI533" s="122"/>
      <c r="AJ533" s="124">
        <f>数据源表!Y481</f>
        <v>0.15999919304404001</v>
      </c>
      <c r="AK533" s="53" t="e">
        <f>VLOOKUP(V533,#REF!,12,0)</f>
        <v>#REF!</v>
      </c>
    </row>
    <row r="534" spans="1:37" s="185" customFormat="1" ht="12" customHeight="1">
      <c r="A534" s="76" t="str">
        <f>数据源表!A482</f>
        <v>王立柱</v>
      </c>
      <c r="B534" s="75">
        <f>数据源表!B482</f>
        <v>43284</v>
      </c>
      <c r="C534" s="76" t="str">
        <f>数据源表!C482</f>
        <v>a1897</v>
      </c>
      <c r="D534" s="76" t="str">
        <f>数据源表!D482</f>
        <v>深圳市飞托克实业有限公司</v>
      </c>
      <c r="E534" s="77">
        <f>数据源表!E482</f>
        <v>1550</v>
      </c>
      <c r="F534" s="76" t="str">
        <f>数据源表!F482</f>
        <v>16644218</v>
      </c>
      <c r="G534" s="78">
        <f>数据源表!G482</f>
        <v>43314</v>
      </c>
      <c r="H534" s="76">
        <f>数据源表!H482</f>
        <v>30</v>
      </c>
      <c r="I534" s="78">
        <v>43259</v>
      </c>
      <c r="J534" s="94">
        <f>数据源表!J482</f>
        <v>1550</v>
      </c>
      <c r="K534" s="94">
        <f t="shared" si="95"/>
        <v>1336.21</v>
      </c>
      <c r="L534" s="95">
        <f t="shared" si="93"/>
        <v>-25</v>
      </c>
      <c r="M534" s="96"/>
      <c r="N534" s="96" t="e">
        <f>VLOOKUP(C534,#REF!,5,0)</f>
        <v>#REF!</v>
      </c>
      <c r="O534" s="76">
        <f t="shared" si="90"/>
        <v>0.05</v>
      </c>
      <c r="P534" s="76">
        <f t="shared" si="94"/>
        <v>66.81</v>
      </c>
      <c r="Q534" s="76" t="e">
        <f>ROUND(VLOOKUP(V534,#REF!,7,0),2)</f>
        <v>#REF!</v>
      </c>
      <c r="R534" s="76" t="e">
        <f t="shared" si="91"/>
        <v>#REF!</v>
      </c>
      <c r="S534" s="94" t="e">
        <f>ROUND(IF(F534="未税",J534-M534-R534,J534/1.17-M534-R534),2)</f>
        <v>#REF!</v>
      </c>
      <c r="T534" s="94"/>
      <c r="U534" s="94"/>
      <c r="V534" s="106" t="str">
        <f>数据源表!S482</f>
        <v>CSB06</v>
      </c>
      <c r="W534" s="76" t="str">
        <f>数据源表!M482</f>
        <v>*化学试剂助剂*半合成切削液</v>
      </c>
      <c r="X534" s="76" t="str">
        <f>数据源表!N482</f>
        <v>LP-3030</v>
      </c>
      <c r="Y534" s="76">
        <f>数据源表!O482</f>
        <v>5</v>
      </c>
      <c r="Z534" s="76" t="str">
        <f>数据源表!P482</f>
        <v>桶</v>
      </c>
      <c r="AA534" s="76">
        <f>数据源表!Q482</f>
        <v>310</v>
      </c>
      <c r="AB534" s="76">
        <f>数据源表!R482</f>
        <v>1550</v>
      </c>
      <c r="AC534" s="118">
        <f>数据源表!U482</f>
        <v>85</v>
      </c>
      <c r="AD534" s="118">
        <f>数据源表!T482</f>
        <v>17</v>
      </c>
      <c r="AE534" s="66" t="str">
        <f t="shared" si="92"/>
        <v>指导价+Y4*30</v>
      </c>
      <c r="AF534" s="73" t="str">
        <f>数据源表!V482</f>
        <v>XOUT18060593</v>
      </c>
      <c r="AG534" s="119">
        <f>数据源表!W482</f>
        <v>43283</v>
      </c>
      <c r="AH534" s="73">
        <f>数据源表!X482</f>
        <v>0</v>
      </c>
      <c r="AI534" s="122"/>
      <c r="AJ534" s="124">
        <f>数据源表!Y482</f>
        <v>0.15999730581270899</v>
      </c>
      <c r="AK534" s="53" t="e">
        <f>VLOOKUP(V534,#REF!,12,0)</f>
        <v>#REF!</v>
      </c>
    </row>
    <row r="535" spans="1:37" s="185" customFormat="1" ht="12" customHeight="1">
      <c r="A535" s="76" t="str">
        <f>数据源表!A483</f>
        <v>王立柱</v>
      </c>
      <c r="B535" s="75">
        <f>数据源表!B483</f>
        <v>43307</v>
      </c>
      <c r="C535" s="76" t="str">
        <f>数据源表!C483</f>
        <v>b281</v>
      </c>
      <c r="D535" s="76" t="str">
        <f>数据源表!D483</f>
        <v>常熟谢景荣</v>
      </c>
      <c r="E535" s="77">
        <f>数据源表!E483</f>
        <v>9500</v>
      </c>
      <c r="F535" s="76" t="str">
        <f>数据源表!F483</f>
        <v>未税</v>
      </c>
      <c r="G535" s="78">
        <f>数据源表!G483</f>
        <v>0</v>
      </c>
      <c r="H535" s="76">
        <f>数据源表!H483</f>
        <v>0</v>
      </c>
      <c r="I535" s="78" t="s">
        <v>7025</v>
      </c>
      <c r="J535" s="94">
        <f>数据源表!J483</f>
        <v>9500</v>
      </c>
      <c r="K535" s="94">
        <f t="shared" si="95"/>
        <v>9500</v>
      </c>
      <c r="L535" s="200">
        <v>244</v>
      </c>
      <c r="M535" s="96"/>
      <c r="N535" s="96" t="e">
        <f>VLOOKUP(C535,#REF!,5,0)</f>
        <v>#REF!</v>
      </c>
      <c r="O535" s="200">
        <f t="shared" si="90"/>
        <v>0</v>
      </c>
      <c r="P535" s="200">
        <f t="shared" si="94"/>
        <v>0</v>
      </c>
      <c r="Q535" s="76" t="e">
        <f>ROUND(VLOOKUP(V535,#REF!,7,0),2)</f>
        <v>#REF!</v>
      </c>
      <c r="R535" s="200"/>
      <c r="S535" s="203"/>
      <c r="T535" s="94"/>
      <c r="U535" s="94"/>
      <c r="V535" s="106" t="str">
        <f>数据源表!S483</f>
        <v>CYZ06</v>
      </c>
      <c r="W535" s="76" t="str">
        <f>数据源表!M483</f>
        <v>冷轧油</v>
      </c>
      <c r="X535" s="76" t="str">
        <f>数据源表!N483</f>
        <v>EF-108B</v>
      </c>
      <c r="Y535" s="76">
        <f>数据源表!O483</f>
        <v>5</v>
      </c>
      <c r="Z535" s="76">
        <f>数据源表!P483</f>
        <v>0</v>
      </c>
      <c r="AA535" s="76">
        <f>数据源表!Q483</f>
        <v>0</v>
      </c>
      <c r="AB535" s="76">
        <f>数据源表!R483</f>
        <v>0</v>
      </c>
      <c r="AC535" s="118">
        <f>数据源表!U483</f>
        <v>1000</v>
      </c>
      <c r="AD535" s="118">
        <f>数据源表!T483</f>
        <v>200</v>
      </c>
      <c r="AE535" s="66" t="str">
        <f t="shared" si="92"/>
        <v xml:space="preserve">     指导价</v>
      </c>
      <c r="AF535" s="73" t="str">
        <f>数据源表!V483</f>
        <v>R18070018</v>
      </c>
      <c r="AG535" s="119">
        <f>数据源表!W483</f>
        <v>43307</v>
      </c>
      <c r="AH535" s="73">
        <f>数据源表!X483</f>
        <v>0</v>
      </c>
      <c r="AI535" s="122"/>
      <c r="AJ535" s="124">
        <f>数据源表!Y483</f>
        <v>0.15999957250798899</v>
      </c>
      <c r="AK535" s="53" t="e">
        <f>VLOOKUP(V535,#REF!,12,0)</f>
        <v>#REF!</v>
      </c>
    </row>
    <row r="536" spans="1:37" s="185" customFormat="1" ht="12" customHeight="1">
      <c r="A536" s="76" t="str">
        <f>数据源表!A484</f>
        <v>吴佳佳</v>
      </c>
      <c r="B536" s="75">
        <f>数据源表!B484</f>
        <v>43172</v>
      </c>
      <c r="C536" s="76" t="str">
        <f>数据源表!C484</f>
        <v>a0050</v>
      </c>
      <c r="D536" s="76" t="str">
        <f>数据源表!D484</f>
        <v>可成科技（宿迁）有限公司</v>
      </c>
      <c r="E536" s="77">
        <f>数据源表!E484</f>
        <v>85200</v>
      </c>
      <c r="F536" s="76" t="str">
        <f>数据源表!F484</f>
        <v>02839382</v>
      </c>
      <c r="G536" s="78">
        <f>数据源表!G484</f>
        <v>43292</v>
      </c>
      <c r="H536" s="76">
        <f>数据源表!H484</f>
        <v>120</v>
      </c>
      <c r="I536" s="78">
        <v>43252</v>
      </c>
      <c r="J536" s="94">
        <f>数据源表!J484</f>
        <v>85200</v>
      </c>
      <c r="K536" s="94">
        <f t="shared" si="95"/>
        <v>72820.509999999995</v>
      </c>
      <c r="L536" s="95">
        <f t="shared" si="93"/>
        <v>80</v>
      </c>
      <c r="M536" s="96"/>
      <c r="N536" s="96" t="e">
        <f>VLOOKUP(C536,#REF!,5,0)</f>
        <v>#REF!</v>
      </c>
      <c r="O536" s="76">
        <f t="shared" si="90"/>
        <v>0.04</v>
      </c>
      <c r="P536" s="76">
        <f t="shared" si="94"/>
        <v>2912.82</v>
      </c>
      <c r="Q536" s="76" t="e">
        <f>ROUND(VLOOKUP(V536,#REF!,7,0),2)</f>
        <v>#REF!</v>
      </c>
      <c r="R536" s="76" t="e">
        <f t="shared" si="91"/>
        <v>#REF!</v>
      </c>
      <c r="S536" s="94" t="e">
        <f>ROUND(IF(F536="未税",J536-M536-R536,J536/(1+AJ536)-M536-R536),2)</f>
        <v>#REF!</v>
      </c>
      <c r="T536" s="94"/>
      <c r="U536" s="94"/>
      <c r="V536" s="106" t="str">
        <f>数据源表!S484</f>
        <v>CSR58</v>
      </c>
      <c r="W536" s="76" t="str">
        <f>数据源表!M484</f>
        <v>*专项化学用品*微乳化型切削液</v>
      </c>
      <c r="X536" s="76" t="str">
        <f>数据源表!N484</f>
        <v>JH-200RP</v>
      </c>
      <c r="Y536" s="76">
        <f>数据源表!O484</f>
        <v>6000</v>
      </c>
      <c r="Z536" s="76" t="str">
        <f>数据源表!P484</f>
        <v>千克</v>
      </c>
      <c r="AA536" s="76">
        <f>数据源表!Q484</f>
        <v>14.2</v>
      </c>
      <c r="AB536" s="76">
        <f>数据源表!R484</f>
        <v>85200</v>
      </c>
      <c r="AC536" s="118">
        <f>数据源表!U484</f>
        <v>6000</v>
      </c>
      <c r="AD536" s="118">
        <f>数据源表!T484</f>
        <v>1000</v>
      </c>
      <c r="AE536" s="66" t="str">
        <f t="shared" si="92"/>
        <v xml:space="preserve">     指导价</v>
      </c>
      <c r="AF536" s="73" t="str">
        <f>数据源表!V484</f>
        <v>XOUT18010393</v>
      </c>
      <c r="AG536" s="119">
        <f>数据源表!W484</f>
        <v>43123</v>
      </c>
      <c r="AH536" s="73">
        <f>数据源表!X484</f>
        <v>0</v>
      </c>
      <c r="AI536" s="122"/>
      <c r="AJ536" s="124">
        <f>数据源表!Y484</f>
        <v>0.17</v>
      </c>
      <c r="AK536" s="53" t="e">
        <f>VLOOKUP(V536,#REF!,12,0)</f>
        <v>#REF!</v>
      </c>
    </row>
    <row r="537" spans="1:37" s="185" customFormat="1" ht="12" customHeight="1">
      <c r="A537" s="76" t="str">
        <f>数据源表!A485</f>
        <v>吴佳佳</v>
      </c>
      <c r="B537" s="75">
        <f>数据源表!B485</f>
        <v>43172</v>
      </c>
      <c r="C537" s="76" t="str">
        <f>数据源表!C485</f>
        <v>a0050</v>
      </c>
      <c r="D537" s="76" t="str">
        <f>数据源表!D485</f>
        <v>可成科技（宿迁）有限公司</v>
      </c>
      <c r="E537" s="77">
        <f>数据源表!E485</f>
        <v>28400</v>
      </c>
      <c r="F537" s="76" t="str">
        <f>数据源表!F485</f>
        <v>02839382</v>
      </c>
      <c r="G537" s="78">
        <f>数据源表!G485</f>
        <v>43292</v>
      </c>
      <c r="H537" s="76">
        <f>数据源表!H485</f>
        <v>120</v>
      </c>
      <c r="I537" s="78">
        <v>43271</v>
      </c>
      <c r="J537" s="94">
        <f>数据源表!J485</f>
        <v>28400</v>
      </c>
      <c r="K537" s="94">
        <f t="shared" si="95"/>
        <v>24273.5</v>
      </c>
      <c r="L537" s="95">
        <f t="shared" si="93"/>
        <v>99</v>
      </c>
      <c r="M537" s="96"/>
      <c r="N537" s="96" t="e">
        <f>VLOOKUP(C537,#REF!,5,0)</f>
        <v>#REF!</v>
      </c>
      <c r="O537" s="76">
        <f t="shared" si="90"/>
        <v>0.04</v>
      </c>
      <c r="P537" s="76">
        <f t="shared" si="94"/>
        <v>970.94</v>
      </c>
      <c r="Q537" s="76" t="e">
        <f>ROUND(VLOOKUP(V537,#REF!,7,0),2)</f>
        <v>#REF!</v>
      </c>
      <c r="R537" s="76" t="e">
        <f t="shared" si="91"/>
        <v>#REF!</v>
      </c>
      <c r="S537" s="94" t="e">
        <f>ROUND(IF(F537="未税",J537-M537-R537,J537/(1+AJ537)-M537-R537),2)</f>
        <v>#REF!</v>
      </c>
      <c r="T537" s="94"/>
      <c r="U537" s="94"/>
      <c r="V537" s="106" t="str">
        <f>数据源表!S485</f>
        <v>CSR58</v>
      </c>
      <c r="W537" s="76" t="str">
        <f>数据源表!M485</f>
        <v>*专项化学用品*微乳化型切削液</v>
      </c>
      <c r="X537" s="76" t="str">
        <f>数据源表!N485</f>
        <v>JH-200RP</v>
      </c>
      <c r="Y537" s="76">
        <f>数据源表!O485</f>
        <v>2000</v>
      </c>
      <c r="Z537" s="76" t="str">
        <f>数据源表!P485</f>
        <v>千克</v>
      </c>
      <c r="AA537" s="76">
        <f>数据源表!Q485</f>
        <v>14.2</v>
      </c>
      <c r="AB537" s="76">
        <f>数据源表!R485</f>
        <v>28400</v>
      </c>
      <c r="AC537" s="118">
        <f>数据源表!U485</f>
        <v>2000</v>
      </c>
      <c r="AD537" s="118">
        <f>数据源表!T485</f>
        <v>1000</v>
      </c>
      <c r="AE537" s="66" t="str">
        <f t="shared" si="92"/>
        <v xml:space="preserve">     指导价</v>
      </c>
      <c r="AF537" s="73" t="str">
        <f>数据源表!V485</f>
        <v>XOUT18010437</v>
      </c>
      <c r="AG537" s="119">
        <f>数据源表!W485</f>
        <v>43125</v>
      </c>
      <c r="AH537" s="73">
        <f>数据源表!X485</f>
        <v>0</v>
      </c>
      <c r="AI537" s="122"/>
      <c r="AJ537" s="124">
        <f>数据源表!Y485</f>
        <v>0.17</v>
      </c>
      <c r="AK537" s="53" t="e">
        <f>VLOOKUP(V537,#REF!,12,0)</f>
        <v>#REF!</v>
      </c>
    </row>
    <row r="538" spans="1:37" s="185" customFormat="1" ht="12" customHeight="1">
      <c r="A538" s="76" t="str">
        <f>数据源表!A486</f>
        <v>吴佳佳</v>
      </c>
      <c r="B538" s="75">
        <f>数据源表!B486</f>
        <v>43172</v>
      </c>
      <c r="C538" s="76" t="str">
        <f>数据源表!C486</f>
        <v>a0050</v>
      </c>
      <c r="D538" s="76" t="str">
        <f>数据源表!D486</f>
        <v>可成科技（宿迁）有限公司</v>
      </c>
      <c r="E538" s="77">
        <f>数据源表!E486</f>
        <v>113600</v>
      </c>
      <c r="F538" s="76" t="str">
        <f>数据源表!F486</f>
        <v>02839383</v>
      </c>
      <c r="G538" s="78">
        <f>数据源表!G486</f>
        <v>43292</v>
      </c>
      <c r="H538" s="76">
        <f>数据源表!H486</f>
        <v>120</v>
      </c>
      <c r="I538" s="78">
        <v>43258</v>
      </c>
      <c r="J538" s="94">
        <f>数据源表!J486</f>
        <v>113600</v>
      </c>
      <c r="K538" s="94">
        <f t="shared" si="95"/>
        <v>97094.02</v>
      </c>
      <c r="L538" s="95">
        <f t="shared" si="93"/>
        <v>86</v>
      </c>
      <c r="M538" s="96"/>
      <c r="N538" s="96" t="e">
        <f>VLOOKUP(C538,#REF!,5,0)</f>
        <v>#REF!</v>
      </c>
      <c r="O538" s="76">
        <f t="shared" si="90"/>
        <v>0.04</v>
      </c>
      <c r="P538" s="76">
        <f t="shared" si="94"/>
        <v>3883.76</v>
      </c>
      <c r="Q538" s="76" t="e">
        <f>ROUND(VLOOKUP(V538,#REF!,7,0),2)</f>
        <v>#REF!</v>
      </c>
      <c r="R538" s="76" t="e">
        <f t="shared" si="91"/>
        <v>#REF!</v>
      </c>
      <c r="S538" s="94" t="e">
        <f>ROUND(IF(F538="未税",J538-M538-R538,J538/1.17-M538-R538),2)</f>
        <v>#REF!</v>
      </c>
      <c r="T538" s="94"/>
      <c r="U538" s="94"/>
      <c r="V538" s="106" t="str">
        <f>数据源表!S486</f>
        <v>CSR58</v>
      </c>
      <c r="W538" s="76" t="str">
        <f>数据源表!M486</f>
        <v>*专项化学用品*微乳化型切削液</v>
      </c>
      <c r="X538" s="76" t="str">
        <f>数据源表!N486</f>
        <v>JH-200RP</v>
      </c>
      <c r="Y538" s="76">
        <f>数据源表!O486</f>
        <v>8000</v>
      </c>
      <c r="Z538" s="76" t="str">
        <f>数据源表!P486</f>
        <v>千克</v>
      </c>
      <c r="AA538" s="76">
        <f>数据源表!Q486</f>
        <v>14.2</v>
      </c>
      <c r="AB538" s="76">
        <f>数据源表!R486</f>
        <v>113600</v>
      </c>
      <c r="AC538" s="118">
        <f>数据源表!U486</f>
        <v>8000</v>
      </c>
      <c r="AD538" s="118">
        <f>数据源表!T486</f>
        <v>1000</v>
      </c>
      <c r="AE538" s="66" t="str">
        <f t="shared" si="92"/>
        <v xml:space="preserve">     指导价</v>
      </c>
      <c r="AF538" s="73" t="str">
        <f>数据源表!V486</f>
        <v>XOUT18010436</v>
      </c>
      <c r="AG538" s="119">
        <f>数据源表!W486</f>
        <v>43125</v>
      </c>
      <c r="AH538" s="73">
        <f>数据源表!X486</f>
        <v>0</v>
      </c>
      <c r="AI538" s="122"/>
      <c r="AJ538" s="124">
        <f>数据源表!Y486</f>
        <v>0.17</v>
      </c>
      <c r="AK538" s="53" t="e">
        <f>VLOOKUP(V538,#REF!,12,0)</f>
        <v>#REF!</v>
      </c>
    </row>
    <row r="539" spans="1:37" s="185" customFormat="1" ht="12" customHeight="1">
      <c r="A539" s="76" t="str">
        <f>数据源表!A487</f>
        <v>吴佳佳</v>
      </c>
      <c r="B539" s="75">
        <f>数据源表!B487</f>
        <v>43172</v>
      </c>
      <c r="C539" s="76" t="str">
        <f>数据源表!C487</f>
        <v>a0050</v>
      </c>
      <c r="D539" s="76" t="str">
        <f>数据源表!D487</f>
        <v>可成科技（宿迁）有限公司</v>
      </c>
      <c r="E539" s="77">
        <f>数据源表!E487</f>
        <v>14200</v>
      </c>
      <c r="F539" s="76" t="str">
        <f>数据源表!F487</f>
        <v>02839384</v>
      </c>
      <c r="G539" s="78">
        <f>数据源表!G487</f>
        <v>43292</v>
      </c>
      <c r="H539" s="76">
        <f>数据源表!H487</f>
        <v>120</v>
      </c>
      <c r="I539" s="78">
        <v>43273</v>
      </c>
      <c r="J539" s="94">
        <f>数据源表!J487</f>
        <v>14200</v>
      </c>
      <c r="K539" s="94">
        <f t="shared" si="95"/>
        <v>12136.75</v>
      </c>
      <c r="L539" s="95">
        <f t="shared" si="93"/>
        <v>101</v>
      </c>
      <c r="M539" s="96"/>
      <c r="N539" s="96" t="e">
        <f>VLOOKUP(C539,#REF!,5,0)</f>
        <v>#REF!</v>
      </c>
      <c r="O539" s="76">
        <f t="shared" si="90"/>
        <v>0.04</v>
      </c>
      <c r="P539" s="76">
        <f t="shared" si="94"/>
        <v>485.47</v>
      </c>
      <c r="Q539" s="76" t="e">
        <f>ROUND(VLOOKUP(V539,#REF!,7,0),2)</f>
        <v>#REF!</v>
      </c>
      <c r="R539" s="76" t="e">
        <f t="shared" si="91"/>
        <v>#REF!</v>
      </c>
      <c r="S539" s="94" t="e">
        <f>ROUND(IF(F539="未税",J539-M539-R539,J539/1.17-M539-R539),2)</f>
        <v>#REF!</v>
      </c>
      <c r="T539" s="94"/>
      <c r="U539" s="94"/>
      <c r="V539" s="106" t="str">
        <f>数据源表!S487</f>
        <v>CSR58</v>
      </c>
      <c r="W539" s="76" t="str">
        <f>数据源表!M487</f>
        <v>*专项化学用品*微乳化型切削液</v>
      </c>
      <c r="X539" s="76" t="str">
        <f>数据源表!N487</f>
        <v>JH-200RP</v>
      </c>
      <c r="Y539" s="76">
        <f>数据源表!O487</f>
        <v>1000</v>
      </c>
      <c r="Z539" s="76" t="str">
        <f>数据源表!P487</f>
        <v>千克</v>
      </c>
      <c r="AA539" s="76">
        <f>数据源表!Q487</f>
        <v>14.2</v>
      </c>
      <c r="AB539" s="76">
        <f>数据源表!R487</f>
        <v>14200</v>
      </c>
      <c r="AC539" s="118">
        <f>数据源表!U487</f>
        <v>1000</v>
      </c>
      <c r="AD539" s="118">
        <f>数据源表!T487</f>
        <v>1000</v>
      </c>
      <c r="AE539" s="66" t="str">
        <f t="shared" si="92"/>
        <v xml:space="preserve">     指导价</v>
      </c>
      <c r="AF539" s="73" t="str">
        <f>数据源表!V487</f>
        <v>XOUT18020009</v>
      </c>
      <c r="AG539" s="119">
        <f>数据源表!W487</f>
        <v>43133</v>
      </c>
      <c r="AH539" s="73">
        <f>数据源表!X487</f>
        <v>0</v>
      </c>
      <c r="AI539" s="122"/>
      <c r="AJ539" s="124">
        <f>数据源表!Y487</f>
        <v>0.17</v>
      </c>
      <c r="AK539" s="53" t="e">
        <f>VLOOKUP(V539,#REF!,12,0)</f>
        <v>#REF!</v>
      </c>
    </row>
    <row r="540" spans="1:37" s="185" customFormat="1" ht="12" customHeight="1">
      <c r="A540" s="76" t="str">
        <f>数据源表!A488</f>
        <v>吴佳佳</v>
      </c>
      <c r="B540" s="75">
        <f>数据源表!B488</f>
        <v>43172</v>
      </c>
      <c r="C540" s="76" t="str">
        <f>数据源表!C488</f>
        <v>a0050</v>
      </c>
      <c r="D540" s="76" t="str">
        <f>数据源表!D488</f>
        <v>可成科技（宿迁）有限公司</v>
      </c>
      <c r="E540" s="77">
        <f>数据源表!E488</f>
        <v>99400</v>
      </c>
      <c r="F540" s="76" t="str">
        <f>数据源表!F488</f>
        <v>02839384</v>
      </c>
      <c r="G540" s="78">
        <f>数据源表!G488</f>
        <v>43292</v>
      </c>
      <c r="H540" s="76">
        <f>数据源表!H488</f>
        <v>120</v>
      </c>
      <c r="I540" s="78">
        <v>43273</v>
      </c>
      <c r="J540" s="94">
        <f>数据源表!J488</f>
        <v>99400</v>
      </c>
      <c r="K540" s="94">
        <f t="shared" si="95"/>
        <v>84957.26</v>
      </c>
      <c r="L540" s="95">
        <f t="shared" si="93"/>
        <v>101</v>
      </c>
      <c r="M540" s="96"/>
      <c r="N540" s="96" t="e">
        <f>VLOOKUP(C540,#REF!,5,0)</f>
        <v>#REF!</v>
      </c>
      <c r="O540" s="76">
        <f t="shared" si="90"/>
        <v>0.04</v>
      </c>
      <c r="P540" s="76">
        <f t="shared" si="94"/>
        <v>3398.29</v>
      </c>
      <c r="Q540" s="76" t="e">
        <f>ROUND(VLOOKUP(V540,#REF!,7,0),2)</f>
        <v>#REF!</v>
      </c>
      <c r="R540" s="76" t="e">
        <f t="shared" si="91"/>
        <v>#REF!</v>
      </c>
      <c r="S540" s="94" t="e">
        <f>ROUND(IF(F540="未税",J540-M540-R540,J540/1.17-M540-R540),2)</f>
        <v>#REF!</v>
      </c>
      <c r="T540" s="94"/>
      <c r="U540" s="94"/>
      <c r="V540" s="106" t="str">
        <f>数据源表!S488</f>
        <v>CSR58</v>
      </c>
      <c r="W540" s="76" t="str">
        <f>数据源表!M488</f>
        <v>*专项化学用品*微乳化型切削液</v>
      </c>
      <c r="X540" s="76" t="str">
        <f>数据源表!N488</f>
        <v>JH-200RP</v>
      </c>
      <c r="Y540" s="76">
        <f>数据源表!O488</f>
        <v>7000</v>
      </c>
      <c r="Z540" s="76" t="str">
        <f>数据源表!P488</f>
        <v>千克</v>
      </c>
      <c r="AA540" s="76">
        <f>数据源表!Q488</f>
        <v>14.2</v>
      </c>
      <c r="AB540" s="76">
        <f>数据源表!R488</f>
        <v>99400</v>
      </c>
      <c r="AC540" s="118">
        <f>数据源表!U488</f>
        <v>7000</v>
      </c>
      <c r="AD540" s="118">
        <f>数据源表!T488</f>
        <v>1000</v>
      </c>
      <c r="AE540" s="66" t="str">
        <f t="shared" si="92"/>
        <v xml:space="preserve">     指导价</v>
      </c>
      <c r="AF540" s="73" t="str">
        <f>数据源表!V488</f>
        <v>XOUT18020009</v>
      </c>
      <c r="AG540" s="119">
        <f>数据源表!W488</f>
        <v>43133</v>
      </c>
      <c r="AH540" s="73">
        <f>数据源表!X488</f>
        <v>0</v>
      </c>
      <c r="AI540" s="122"/>
      <c r="AJ540" s="124">
        <f>数据源表!Y488</f>
        <v>0.17</v>
      </c>
      <c r="AK540" s="53" t="e">
        <f>VLOOKUP(V540,#REF!,12,0)</f>
        <v>#REF!</v>
      </c>
    </row>
    <row r="541" spans="1:37" s="185" customFormat="1" ht="12" customHeight="1">
      <c r="A541" s="76" t="str">
        <f>数据源表!A489</f>
        <v>吴佳佳</v>
      </c>
      <c r="B541" s="75">
        <f>数据源表!B489</f>
        <v>43172</v>
      </c>
      <c r="C541" s="76" t="str">
        <f>数据源表!C489</f>
        <v>a0050</v>
      </c>
      <c r="D541" s="76" t="str">
        <f>数据源表!D489</f>
        <v>可成科技（宿迁）有限公司</v>
      </c>
      <c r="E541" s="77">
        <f>数据源表!E489</f>
        <v>28400</v>
      </c>
      <c r="F541" s="76" t="str">
        <f>数据源表!F489</f>
        <v>02839385</v>
      </c>
      <c r="G541" s="78">
        <f>数据源表!G489</f>
        <v>43292</v>
      </c>
      <c r="H541" s="76">
        <f>数据源表!H489</f>
        <v>120</v>
      </c>
      <c r="I541" s="78">
        <v>43276</v>
      </c>
      <c r="J541" s="94">
        <f>数据源表!J489</f>
        <v>28400</v>
      </c>
      <c r="K541" s="94">
        <f t="shared" si="95"/>
        <v>24273.5</v>
      </c>
      <c r="L541" s="95">
        <f t="shared" si="93"/>
        <v>104</v>
      </c>
      <c r="M541" s="96"/>
      <c r="N541" s="96" t="e">
        <f>VLOOKUP(C541,#REF!,5,0)</f>
        <v>#REF!</v>
      </c>
      <c r="O541" s="76">
        <f t="shared" si="90"/>
        <v>0.04</v>
      </c>
      <c r="P541" s="76">
        <f t="shared" si="94"/>
        <v>970.94</v>
      </c>
      <c r="Q541" s="76" t="e">
        <f>ROUND(VLOOKUP(V541,#REF!,7,0),2)</f>
        <v>#REF!</v>
      </c>
      <c r="R541" s="76" t="e">
        <f t="shared" si="91"/>
        <v>#REF!</v>
      </c>
      <c r="S541" s="94" t="e">
        <f>ROUND(IF(F541="未税",J541-M541-R541,J541/1.17-M541-R541),2)</f>
        <v>#REF!</v>
      </c>
      <c r="T541" s="94"/>
      <c r="U541" s="94"/>
      <c r="V541" s="106" t="str">
        <f>数据源表!S489</f>
        <v>CSR58</v>
      </c>
      <c r="W541" s="76" t="str">
        <f>数据源表!M489</f>
        <v>*专项化学用品*微乳化型切削液</v>
      </c>
      <c r="X541" s="76" t="str">
        <f>数据源表!N489</f>
        <v>JH-200RP</v>
      </c>
      <c r="Y541" s="76">
        <f>数据源表!O489</f>
        <v>2000</v>
      </c>
      <c r="Z541" s="76" t="str">
        <f>数据源表!P489</f>
        <v>千克</v>
      </c>
      <c r="AA541" s="76">
        <f>数据源表!Q489</f>
        <v>14.2</v>
      </c>
      <c r="AB541" s="76">
        <f>数据源表!R489</f>
        <v>28400</v>
      </c>
      <c r="AC541" s="118">
        <f>数据源表!U489</f>
        <v>2000</v>
      </c>
      <c r="AD541" s="118">
        <f>数据源表!T489</f>
        <v>1000</v>
      </c>
      <c r="AE541" s="66" t="str">
        <f t="shared" si="92"/>
        <v xml:space="preserve">     指导价</v>
      </c>
      <c r="AF541" s="73" t="str">
        <f>数据源表!V489</f>
        <v>XOUT18020009</v>
      </c>
      <c r="AG541" s="119">
        <f>数据源表!W489</f>
        <v>43133</v>
      </c>
      <c r="AH541" s="73">
        <f>数据源表!X489</f>
        <v>0</v>
      </c>
      <c r="AI541" s="122"/>
      <c r="AJ541" s="124">
        <f>数据源表!Y489</f>
        <v>0.17</v>
      </c>
      <c r="AK541" s="53" t="e">
        <f>VLOOKUP(V541,#REF!,12,0)</f>
        <v>#REF!</v>
      </c>
    </row>
    <row r="542" spans="1:37" s="185" customFormat="1" ht="12" customHeight="1">
      <c r="A542" s="76" t="str">
        <f>数据源表!A490</f>
        <v>吴佳佳</v>
      </c>
      <c r="B542" s="75">
        <f>数据源表!B490</f>
        <v>43172</v>
      </c>
      <c r="C542" s="76" t="str">
        <f>数据源表!C490</f>
        <v>a0050</v>
      </c>
      <c r="D542" s="76" t="str">
        <f>数据源表!D490</f>
        <v>可成科技（宿迁）有限公司</v>
      </c>
      <c r="E542" s="77">
        <f>数据源表!E490</f>
        <v>85200</v>
      </c>
      <c r="F542" s="76" t="str">
        <f>数据源表!F490</f>
        <v>02839385</v>
      </c>
      <c r="G542" s="78">
        <f>数据源表!G490</f>
        <v>43292</v>
      </c>
      <c r="H542" s="76">
        <f>数据源表!H490</f>
        <v>120</v>
      </c>
      <c r="I542" s="78">
        <v>43276</v>
      </c>
      <c r="J542" s="94">
        <f>数据源表!J490</f>
        <v>85200</v>
      </c>
      <c r="K542" s="94">
        <f t="shared" si="95"/>
        <v>72820.509999999995</v>
      </c>
      <c r="L542" s="95">
        <f t="shared" si="93"/>
        <v>104</v>
      </c>
      <c r="M542" s="96"/>
      <c r="N542" s="96" t="e">
        <f>VLOOKUP(C542,#REF!,5,0)</f>
        <v>#REF!</v>
      </c>
      <c r="O542" s="76">
        <f t="shared" si="90"/>
        <v>0.04</v>
      </c>
      <c r="P542" s="76">
        <f t="shared" si="94"/>
        <v>2912.82</v>
      </c>
      <c r="Q542" s="76" t="e">
        <f>ROUND(VLOOKUP(V542,#REF!,7,0),2)</f>
        <v>#REF!</v>
      </c>
      <c r="R542" s="76" t="e">
        <f t="shared" si="91"/>
        <v>#REF!</v>
      </c>
      <c r="S542" s="94" t="e">
        <f>ROUND(IF(F542="未税",J542-M542-R542,J542/1.17-M542-R542),2)</f>
        <v>#REF!</v>
      </c>
      <c r="T542" s="94"/>
      <c r="U542" s="94"/>
      <c r="V542" s="106" t="str">
        <f>数据源表!S490</f>
        <v>CSR58</v>
      </c>
      <c r="W542" s="76" t="str">
        <f>数据源表!M490</f>
        <v>*专项化学用品*微乳化型切削液</v>
      </c>
      <c r="X542" s="76" t="str">
        <f>数据源表!N490</f>
        <v>JH-200RP</v>
      </c>
      <c r="Y542" s="76">
        <f>数据源表!O490</f>
        <v>6000</v>
      </c>
      <c r="Z542" s="76" t="str">
        <f>数据源表!P490</f>
        <v>千克</v>
      </c>
      <c r="AA542" s="76">
        <f>数据源表!Q490</f>
        <v>14.2</v>
      </c>
      <c r="AB542" s="76">
        <f>数据源表!R490</f>
        <v>85200</v>
      </c>
      <c r="AC542" s="118">
        <f>数据源表!U490</f>
        <v>6000</v>
      </c>
      <c r="AD542" s="118">
        <f>数据源表!T490</f>
        <v>1000</v>
      </c>
      <c r="AE542" s="66" t="str">
        <f t="shared" si="92"/>
        <v xml:space="preserve">     指导价</v>
      </c>
      <c r="AF542" s="73" t="str">
        <f>数据源表!V490</f>
        <v>XOUT18020071</v>
      </c>
      <c r="AG542" s="119">
        <f>数据源表!W490</f>
        <v>43136</v>
      </c>
      <c r="AH542" s="73">
        <f>数据源表!X490</f>
        <v>0</v>
      </c>
      <c r="AI542" s="122"/>
      <c r="AJ542" s="124">
        <f>数据源表!Y490</f>
        <v>0.17</v>
      </c>
      <c r="AK542" s="53" t="e">
        <f>VLOOKUP(V542,#REF!,12,0)</f>
        <v>#REF!</v>
      </c>
    </row>
    <row r="543" spans="1:37" s="185" customFormat="1" ht="12" customHeight="1">
      <c r="A543" s="76" t="str">
        <f>数据源表!A491</f>
        <v>吴佳佳</v>
      </c>
      <c r="B543" s="75">
        <f>数据源表!B491</f>
        <v>43172</v>
      </c>
      <c r="C543" s="76" t="str">
        <f>数据源表!C491</f>
        <v>a0050</v>
      </c>
      <c r="D543" s="76" t="str">
        <f>数据源表!D491</f>
        <v>可成科技（宿迁）有限公司</v>
      </c>
      <c r="E543" s="77">
        <f>数据源表!E491</f>
        <v>56800</v>
      </c>
      <c r="F543" s="76" t="str">
        <f>数据源表!F491</f>
        <v>02839386</v>
      </c>
      <c r="G543" s="78">
        <f>数据源表!G491</f>
        <v>43292</v>
      </c>
      <c r="H543" s="76">
        <f>数据源表!H491</f>
        <v>120</v>
      </c>
      <c r="I543" s="78">
        <v>43273</v>
      </c>
      <c r="J543" s="94">
        <f>数据源表!J491</f>
        <v>56800</v>
      </c>
      <c r="K543" s="94">
        <f t="shared" si="95"/>
        <v>48547.01</v>
      </c>
      <c r="L543" s="95">
        <f t="shared" si="93"/>
        <v>101</v>
      </c>
      <c r="M543" s="96"/>
      <c r="N543" s="96" t="e">
        <f>VLOOKUP(C543,#REF!,5,0)</f>
        <v>#REF!</v>
      </c>
      <c r="O543" s="76">
        <f t="shared" si="90"/>
        <v>0.04</v>
      </c>
      <c r="P543" s="76">
        <f t="shared" si="94"/>
        <v>1941.88</v>
      </c>
      <c r="Q543" s="76" t="e">
        <f>ROUND(VLOOKUP(V543,#REF!,7,0),2)</f>
        <v>#REF!</v>
      </c>
      <c r="R543" s="76" t="e">
        <f t="shared" si="91"/>
        <v>#REF!</v>
      </c>
      <c r="S543" s="94" t="e">
        <f>ROUND(IF(F543="未税",J543-M543-R543,J543/(1+AJ543)-M543-R543),2)</f>
        <v>#REF!</v>
      </c>
      <c r="T543" s="94"/>
      <c r="U543" s="94"/>
      <c r="V543" s="106" t="str">
        <f>数据源表!S491</f>
        <v>CSR58</v>
      </c>
      <c r="W543" s="76" t="str">
        <f>数据源表!M491</f>
        <v>*专项化学用品*微乳化型切削液</v>
      </c>
      <c r="X543" s="76" t="str">
        <f>数据源表!N491</f>
        <v>JH-200RP</v>
      </c>
      <c r="Y543" s="76">
        <f>数据源表!O491</f>
        <v>4000</v>
      </c>
      <c r="Z543" s="76" t="str">
        <f>数据源表!P491</f>
        <v>千克</v>
      </c>
      <c r="AA543" s="76">
        <f>数据源表!Q491</f>
        <v>14.2</v>
      </c>
      <c r="AB543" s="76">
        <f>数据源表!R491</f>
        <v>56800</v>
      </c>
      <c r="AC543" s="118">
        <f>数据源表!U491</f>
        <v>4000</v>
      </c>
      <c r="AD543" s="118">
        <f>数据源表!T491</f>
        <v>1000</v>
      </c>
      <c r="AE543" s="66" t="str">
        <f t="shared" si="92"/>
        <v xml:space="preserve">     指导价</v>
      </c>
      <c r="AF543" s="73" t="str">
        <f>数据源表!V491</f>
        <v>XOUT18020071</v>
      </c>
      <c r="AG543" s="119">
        <f>数据源表!W491</f>
        <v>43136</v>
      </c>
      <c r="AH543" s="73">
        <f>数据源表!X491</f>
        <v>0</v>
      </c>
      <c r="AI543" s="122"/>
      <c r="AJ543" s="124">
        <f>数据源表!Y491</f>
        <v>0.17</v>
      </c>
      <c r="AK543" s="53" t="e">
        <f>VLOOKUP(V543,#REF!,12,0)</f>
        <v>#REF!</v>
      </c>
    </row>
    <row r="544" spans="1:37" s="185" customFormat="1" ht="12" customHeight="1">
      <c r="A544" s="76" t="str">
        <f>数据源表!A492</f>
        <v>吴佳佳</v>
      </c>
      <c r="B544" s="75">
        <f>数据源表!B492</f>
        <v>43172</v>
      </c>
      <c r="C544" s="76" t="str">
        <f>数据源表!C492</f>
        <v>a0050</v>
      </c>
      <c r="D544" s="76" t="str">
        <f>数据源表!D492</f>
        <v>可成科技（宿迁）有限公司</v>
      </c>
      <c r="E544" s="77">
        <f>数据源表!E492</f>
        <v>56800</v>
      </c>
      <c r="F544" s="76" t="str">
        <f>数据源表!F492</f>
        <v>02839386</v>
      </c>
      <c r="G544" s="78">
        <f>数据源表!G492</f>
        <v>43292</v>
      </c>
      <c r="H544" s="76">
        <f>数据源表!H492</f>
        <v>120</v>
      </c>
      <c r="I544" s="78">
        <v>43273</v>
      </c>
      <c r="J544" s="94">
        <f>数据源表!J492</f>
        <v>56800</v>
      </c>
      <c r="K544" s="94">
        <f t="shared" si="95"/>
        <v>48547.01</v>
      </c>
      <c r="L544" s="95">
        <f t="shared" si="93"/>
        <v>101</v>
      </c>
      <c r="M544" s="96"/>
      <c r="N544" s="96" t="e">
        <f>VLOOKUP(C544,#REF!,5,0)</f>
        <v>#REF!</v>
      </c>
      <c r="O544" s="76">
        <f t="shared" si="90"/>
        <v>0.04</v>
      </c>
      <c r="P544" s="76">
        <f t="shared" si="94"/>
        <v>1941.88</v>
      </c>
      <c r="Q544" s="76" t="e">
        <f>ROUND(VLOOKUP(V544,#REF!,7,0),2)</f>
        <v>#REF!</v>
      </c>
      <c r="R544" s="76" t="e">
        <f t="shared" si="91"/>
        <v>#REF!</v>
      </c>
      <c r="S544" s="94" t="e">
        <f>ROUND(IF(F544="未税",J544-M544-R544,J544/(1+AJ544)-M544-R544),2)</f>
        <v>#REF!</v>
      </c>
      <c r="T544" s="94"/>
      <c r="U544" s="94"/>
      <c r="V544" s="106" t="str">
        <f>数据源表!S492</f>
        <v>CSR58</v>
      </c>
      <c r="W544" s="76" t="str">
        <f>数据源表!M492</f>
        <v>*专项化学用品*微乳化型切削液</v>
      </c>
      <c r="X544" s="76" t="str">
        <f>数据源表!N492</f>
        <v>JH-200RP</v>
      </c>
      <c r="Y544" s="76">
        <f>数据源表!O492</f>
        <v>4000</v>
      </c>
      <c r="Z544" s="76" t="str">
        <f>数据源表!P492</f>
        <v>千克</v>
      </c>
      <c r="AA544" s="76">
        <f>数据源表!Q492</f>
        <v>14.2</v>
      </c>
      <c r="AB544" s="76">
        <f>数据源表!R492</f>
        <v>56800</v>
      </c>
      <c r="AC544" s="118">
        <f>数据源表!U492</f>
        <v>4000</v>
      </c>
      <c r="AD544" s="118">
        <f>数据源表!T492</f>
        <v>1000</v>
      </c>
      <c r="AE544" s="66" t="str">
        <f t="shared" si="92"/>
        <v xml:space="preserve">     指导价</v>
      </c>
      <c r="AF544" s="73" t="str">
        <f>数据源表!V492</f>
        <v>XOUT18020072</v>
      </c>
      <c r="AG544" s="119">
        <f>数据源表!W492</f>
        <v>43136</v>
      </c>
      <c r="AH544" s="73">
        <f>数据源表!X492</f>
        <v>0</v>
      </c>
      <c r="AI544" s="122"/>
      <c r="AJ544" s="124">
        <f>数据源表!Y492</f>
        <v>0.17</v>
      </c>
      <c r="AK544" s="53" t="e">
        <f>VLOOKUP(V544,#REF!,12,0)</f>
        <v>#REF!</v>
      </c>
    </row>
    <row r="545" spans="1:37" s="185" customFormat="1" ht="12" customHeight="1">
      <c r="A545" s="76" t="str">
        <f>数据源表!A493</f>
        <v>吴佳佳</v>
      </c>
      <c r="B545" s="75">
        <f>数据源表!B493</f>
        <v>43172</v>
      </c>
      <c r="C545" s="76" t="str">
        <f>数据源表!C493</f>
        <v>a0050</v>
      </c>
      <c r="D545" s="76" t="str">
        <f>数据源表!D493</f>
        <v>可成科技（宿迁）有限公司</v>
      </c>
      <c r="E545" s="77">
        <f>数据源表!E493</f>
        <v>85200</v>
      </c>
      <c r="F545" s="76" t="str">
        <f>数据源表!F493</f>
        <v>02839387</v>
      </c>
      <c r="G545" s="78">
        <f>数据源表!G493</f>
        <v>43292</v>
      </c>
      <c r="H545" s="76">
        <f>数据源表!H493</f>
        <v>120</v>
      </c>
      <c r="I545" s="78" t="s">
        <v>7026</v>
      </c>
      <c r="J545" s="94">
        <f>数据源表!J493</f>
        <v>85200</v>
      </c>
      <c r="K545" s="94">
        <f t="shared" si="95"/>
        <v>72820.509999999995</v>
      </c>
      <c r="L545" s="200">
        <v>77</v>
      </c>
      <c r="M545" s="96"/>
      <c r="N545" s="96" t="e">
        <f>VLOOKUP(C545,#REF!,5,0)</f>
        <v>#REF!</v>
      </c>
      <c r="O545" s="76">
        <f t="shared" si="90"/>
        <v>0.04</v>
      </c>
      <c r="P545" s="76">
        <f t="shared" si="94"/>
        <v>2912.82</v>
      </c>
      <c r="Q545" s="76" t="e">
        <f>ROUND(VLOOKUP(V545,#REF!,7,0),2)</f>
        <v>#REF!</v>
      </c>
      <c r="R545" s="76" t="e">
        <f t="shared" si="91"/>
        <v>#REF!</v>
      </c>
      <c r="S545" s="94" t="e">
        <f>ROUND(IF(F545="未税",J545-M545-R545,J545/1.17-M545-R545),2)</f>
        <v>#REF!</v>
      </c>
      <c r="T545" s="94"/>
      <c r="U545" s="94"/>
      <c r="V545" s="106" t="str">
        <f>数据源表!S493</f>
        <v>CSR58</v>
      </c>
      <c r="W545" s="76" t="str">
        <f>数据源表!M493</f>
        <v>*专项化学用品*微乳化型切削液</v>
      </c>
      <c r="X545" s="76" t="str">
        <f>数据源表!N493</f>
        <v>JH-200RP</v>
      </c>
      <c r="Y545" s="76">
        <f>数据源表!O493</f>
        <v>6000</v>
      </c>
      <c r="Z545" s="76" t="str">
        <f>数据源表!P493</f>
        <v>千克</v>
      </c>
      <c r="AA545" s="76">
        <f>数据源表!Q493</f>
        <v>14.2</v>
      </c>
      <c r="AB545" s="76">
        <f>数据源表!R493</f>
        <v>85200</v>
      </c>
      <c r="AC545" s="118">
        <f>数据源表!U493</f>
        <v>6000</v>
      </c>
      <c r="AD545" s="118">
        <f>数据源表!T493</f>
        <v>1000</v>
      </c>
      <c r="AE545" s="66" t="str">
        <f t="shared" si="92"/>
        <v xml:space="preserve">     指导价</v>
      </c>
      <c r="AF545" s="73" t="str">
        <f>数据源表!V493</f>
        <v>XOUT18020072</v>
      </c>
      <c r="AG545" s="119">
        <f>数据源表!W493</f>
        <v>43136</v>
      </c>
      <c r="AH545" s="73">
        <f>数据源表!X493</f>
        <v>0</v>
      </c>
      <c r="AI545" s="122"/>
      <c r="AJ545" s="124">
        <f>数据源表!Y493</f>
        <v>0.17</v>
      </c>
      <c r="AK545" s="53" t="e">
        <f>VLOOKUP(V545,#REF!,12,0)</f>
        <v>#REF!</v>
      </c>
    </row>
    <row r="546" spans="1:37" s="185" customFormat="1" ht="12" customHeight="1">
      <c r="A546" s="76" t="str">
        <f>数据源表!A494</f>
        <v>吴佳佳</v>
      </c>
      <c r="B546" s="75">
        <f>数据源表!B494</f>
        <v>43172</v>
      </c>
      <c r="C546" s="76" t="str">
        <f>数据源表!C494</f>
        <v>a0050</v>
      </c>
      <c r="D546" s="76" t="str">
        <f>数据源表!D494</f>
        <v>可成科技（宿迁）有限公司</v>
      </c>
      <c r="E546" s="77">
        <f>数据源表!E494</f>
        <v>28400</v>
      </c>
      <c r="F546" s="76" t="str">
        <f>数据源表!F494</f>
        <v>02839387</v>
      </c>
      <c r="G546" s="78">
        <f>数据源表!G494</f>
        <v>43292</v>
      </c>
      <c r="H546" s="76">
        <f>数据源表!H494</f>
        <v>120</v>
      </c>
      <c r="I546" s="78">
        <v>43278</v>
      </c>
      <c r="J546" s="94">
        <f>数据源表!J494</f>
        <v>28400</v>
      </c>
      <c r="K546" s="94">
        <f t="shared" si="95"/>
        <v>24273.5</v>
      </c>
      <c r="L546" s="95">
        <f t="shared" si="93"/>
        <v>106</v>
      </c>
      <c r="M546" s="96"/>
      <c r="N546" s="96" t="e">
        <f>VLOOKUP(C546,#REF!,5,0)</f>
        <v>#REF!</v>
      </c>
      <c r="O546" s="76">
        <f t="shared" si="90"/>
        <v>0.04</v>
      </c>
      <c r="P546" s="76">
        <f t="shared" si="94"/>
        <v>970.94</v>
      </c>
      <c r="Q546" s="76" t="e">
        <f>ROUND(VLOOKUP(V546,#REF!,7,0),2)</f>
        <v>#REF!</v>
      </c>
      <c r="R546" s="76" t="e">
        <f t="shared" si="91"/>
        <v>#REF!</v>
      </c>
      <c r="S546" s="94" t="e">
        <f>ROUND(IF(F546="未税",J546-M546-R546,J546/(1+AJ546)-M546-R546),2)</f>
        <v>#REF!</v>
      </c>
      <c r="T546" s="94"/>
      <c r="U546" s="94"/>
      <c r="V546" s="106" t="str">
        <f>数据源表!S494</f>
        <v>CSR58</v>
      </c>
      <c r="W546" s="76" t="str">
        <f>数据源表!M494</f>
        <v>*专项化学用品*微乳化型切削液</v>
      </c>
      <c r="X546" s="76" t="str">
        <f>数据源表!N494</f>
        <v>JH-200RP</v>
      </c>
      <c r="Y546" s="76">
        <f>数据源表!O494</f>
        <v>2000</v>
      </c>
      <c r="Z546" s="76" t="str">
        <f>数据源表!P494</f>
        <v>千克</v>
      </c>
      <c r="AA546" s="76">
        <f>数据源表!Q494</f>
        <v>14.2</v>
      </c>
      <c r="AB546" s="76">
        <f>数据源表!R494</f>
        <v>28400</v>
      </c>
      <c r="AC546" s="118">
        <f>数据源表!U494</f>
        <v>2000</v>
      </c>
      <c r="AD546" s="118">
        <f>数据源表!T494</f>
        <v>1000</v>
      </c>
      <c r="AE546" s="66" t="str">
        <f t="shared" si="92"/>
        <v xml:space="preserve">     指导价</v>
      </c>
      <c r="AF546" s="73" t="str">
        <f>数据源表!V494</f>
        <v>XOUT18020100</v>
      </c>
      <c r="AG546" s="119">
        <f>数据源表!W494</f>
        <v>43138</v>
      </c>
      <c r="AH546" s="73">
        <f>数据源表!X494</f>
        <v>0</v>
      </c>
      <c r="AI546" s="122"/>
      <c r="AJ546" s="124">
        <f>数据源表!Y494</f>
        <v>0.17</v>
      </c>
      <c r="AK546" s="53" t="e">
        <f>VLOOKUP(V546,#REF!,12,0)</f>
        <v>#REF!</v>
      </c>
    </row>
    <row r="547" spans="1:37" s="185" customFormat="1" ht="12" customHeight="1">
      <c r="A547" s="76" t="str">
        <f>数据源表!A495</f>
        <v>吴佳佳</v>
      </c>
      <c r="B547" s="75">
        <f>数据源表!B495</f>
        <v>43172</v>
      </c>
      <c r="C547" s="76" t="str">
        <f>数据源表!C495</f>
        <v>a0050</v>
      </c>
      <c r="D547" s="76" t="str">
        <f>数据源表!D495</f>
        <v>可成科技（宿迁）有限公司</v>
      </c>
      <c r="E547" s="77">
        <f>数据源表!E495</f>
        <v>113600</v>
      </c>
      <c r="F547" s="76" t="str">
        <f>数据源表!F495</f>
        <v>02839388</v>
      </c>
      <c r="G547" s="78">
        <f>数据源表!G495</f>
        <v>43292</v>
      </c>
      <c r="H547" s="76">
        <f>数据源表!H495</f>
        <v>120</v>
      </c>
      <c r="I547" s="78">
        <v>43278</v>
      </c>
      <c r="J547" s="94">
        <f>数据源表!J495</f>
        <v>113600</v>
      </c>
      <c r="K547" s="94">
        <f t="shared" si="95"/>
        <v>97094.02</v>
      </c>
      <c r="L547" s="95">
        <f t="shared" si="93"/>
        <v>106</v>
      </c>
      <c r="M547" s="96"/>
      <c r="N547" s="96" t="e">
        <f>VLOOKUP(C547,#REF!,5,0)</f>
        <v>#REF!</v>
      </c>
      <c r="O547" s="76">
        <f t="shared" si="90"/>
        <v>0.04</v>
      </c>
      <c r="P547" s="76">
        <f t="shared" si="94"/>
        <v>3883.76</v>
      </c>
      <c r="Q547" s="76" t="e">
        <f>ROUND(VLOOKUP(V547,#REF!,7,0),2)</f>
        <v>#REF!</v>
      </c>
      <c r="R547" s="76" t="e">
        <f t="shared" si="91"/>
        <v>#REF!</v>
      </c>
      <c r="S547" s="94" t="e">
        <f>ROUND(IF(F547="未税",J547-M547-R547,J547/(1+AJ547)-M547-R547),2)</f>
        <v>#REF!</v>
      </c>
      <c r="T547" s="94"/>
      <c r="U547" s="94"/>
      <c r="V547" s="106" t="str">
        <f>数据源表!S495</f>
        <v>CSR58</v>
      </c>
      <c r="W547" s="76" t="str">
        <f>数据源表!M495</f>
        <v>*专项化学用品*微乳化型切削液</v>
      </c>
      <c r="X547" s="76" t="str">
        <f>数据源表!N495</f>
        <v>JH-200RP</v>
      </c>
      <c r="Y547" s="76">
        <f>数据源表!O495</f>
        <v>8000</v>
      </c>
      <c r="Z547" s="76" t="str">
        <f>数据源表!P495</f>
        <v>千克</v>
      </c>
      <c r="AA547" s="76">
        <f>数据源表!Q495</f>
        <v>14.2</v>
      </c>
      <c r="AB547" s="76">
        <f>数据源表!R495</f>
        <v>113600</v>
      </c>
      <c r="AC547" s="118">
        <f>数据源表!U495</f>
        <v>8000</v>
      </c>
      <c r="AD547" s="118">
        <f>数据源表!T495</f>
        <v>1000</v>
      </c>
      <c r="AE547" s="66" t="str">
        <f t="shared" si="92"/>
        <v xml:space="preserve">     指导价</v>
      </c>
      <c r="AF547" s="73" t="str">
        <f>数据源表!V495</f>
        <v>XOUT18020101</v>
      </c>
      <c r="AG547" s="119">
        <f>数据源表!W495</f>
        <v>43138</v>
      </c>
      <c r="AH547" s="73">
        <f>数据源表!X495</f>
        <v>0</v>
      </c>
      <c r="AI547" s="122"/>
      <c r="AJ547" s="124">
        <f>数据源表!Y495</f>
        <v>0.17</v>
      </c>
      <c r="AK547" s="53" t="e">
        <f>VLOOKUP(V547,#REF!,12,0)</f>
        <v>#REF!</v>
      </c>
    </row>
    <row r="548" spans="1:37" s="185" customFormat="1" ht="12" customHeight="1">
      <c r="A548" s="76" t="str">
        <f>数据源表!A496</f>
        <v>吴佳佳</v>
      </c>
      <c r="B548" s="75">
        <f>数据源表!B496</f>
        <v>43172</v>
      </c>
      <c r="C548" s="76" t="str">
        <f>数据源表!C496</f>
        <v>a0051</v>
      </c>
      <c r="D548" s="76" t="str">
        <f>数据源表!D496</f>
        <v>可功科技（宿迁）有限公司</v>
      </c>
      <c r="E548" s="77">
        <f>数据源表!E496</f>
        <v>14200</v>
      </c>
      <c r="F548" s="76" t="str">
        <f>数据源表!F496</f>
        <v>02839389</v>
      </c>
      <c r="G548" s="78">
        <f>数据源表!G496</f>
        <v>43292</v>
      </c>
      <c r="H548" s="76">
        <f>数据源表!H496</f>
        <v>120</v>
      </c>
      <c r="I548" s="78" t="s">
        <v>7027</v>
      </c>
      <c r="J548" s="94">
        <f>数据源表!J496</f>
        <v>14200</v>
      </c>
      <c r="K548" s="94">
        <f t="shared" si="95"/>
        <v>12136.75</v>
      </c>
      <c r="L548" s="200">
        <v>144</v>
      </c>
      <c r="M548" s="96"/>
      <c r="N548" s="96" t="e">
        <f>VLOOKUP(C548,#REF!,5,0)</f>
        <v>#REF!</v>
      </c>
      <c r="O548" s="76">
        <f t="shared" si="90"/>
        <v>0.02</v>
      </c>
      <c r="P548" s="76">
        <f t="shared" si="94"/>
        <v>242.74</v>
      </c>
      <c r="Q548" s="76" t="e">
        <f>ROUND(VLOOKUP(V548,#REF!,7,0),2)</f>
        <v>#REF!</v>
      </c>
      <c r="R548" s="76" t="e">
        <f t="shared" si="91"/>
        <v>#REF!</v>
      </c>
      <c r="S548" s="94" t="e">
        <f t="shared" ref="S548:S556" si="97">ROUND(IF(F548="未税",J548-M548-R548,J548/1.17-M548-R548),2)</f>
        <v>#REF!</v>
      </c>
      <c r="T548" s="94"/>
      <c r="U548" s="94"/>
      <c r="V548" s="106" t="str">
        <f>数据源表!S496</f>
        <v>CSR58</v>
      </c>
      <c r="W548" s="76" t="str">
        <f>数据源表!M496</f>
        <v>*专项化学用品*微乳化型切削液</v>
      </c>
      <c r="X548" s="76" t="str">
        <f>数据源表!N496</f>
        <v>JH-200RP</v>
      </c>
      <c r="Y548" s="76">
        <f>数据源表!O496</f>
        <v>1000</v>
      </c>
      <c r="Z548" s="76" t="str">
        <f>数据源表!P496</f>
        <v>千克</v>
      </c>
      <c r="AA548" s="76">
        <f>数据源表!Q496</f>
        <v>14.2</v>
      </c>
      <c r="AB548" s="76">
        <f>数据源表!R496</f>
        <v>14200</v>
      </c>
      <c r="AC548" s="118">
        <f>数据源表!U496</f>
        <v>1000</v>
      </c>
      <c r="AD548" s="118">
        <f>数据源表!T496</f>
        <v>1000</v>
      </c>
      <c r="AE548" s="66" t="str">
        <f t="shared" si="92"/>
        <v xml:space="preserve">     指导价</v>
      </c>
      <c r="AF548" s="73" t="str">
        <f>数据源表!V496</f>
        <v>XOUT18010409</v>
      </c>
      <c r="AG548" s="119">
        <f>数据源表!W496</f>
        <v>43123</v>
      </c>
      <c r="AH548" s="73">
        <f>数据源表!X496</f>
        <v>0</v>
      </c>
      <c r="AI548" s="122"/>
      <c r="AJ548" s="124">
        <f>数据源表!Y496</f>
        <v>0.17</v>
      </c>
      <c r="AK548" s="53" t="e">
        <f>VLOOKUP(V548,#REF!,12,0)</f>
        <v>#REF!</v>
      </c>
    </row>
    <row r="549" spans="1:37" s="185" customFormat="1" ht="12" customHeight="1">
      <c r="A549" s="76" t="str">
        <f>数据源表!A497</f>
        <v>吴佳佳</v>
      </c>
      <c r="B549" s="75">
        <f>数据源表!B497</f>
        <v>43172</v>
      </c>
      <c r="C549" s="76" t="str">
        <f>数据源表!C497</f>
        <v>a0051</v>
      </c>
      <c r="D549" s="76" t="str">
        <f>数据源表!D497</f>
        <v>可功科技（宿迁）有限公司</v>
      </c>
      <c r="E549" s="77">
        <f>数据源表!E497</f>
        <v>19040</v>
      </c>
      <c r="F549" s="76" t="str">
        <f>数据源表!F497</f>
        <v>02839389</v>
      </c>
      <c r="G549" s="78">
        <f>数据源表!G497</f>
        <v>43292</v>
      </c>
      <c r="H549" s="76">
        <f>数据源表!H497</f>
        <v>120</v>
      </c>
      <c r="I549" s="78">
        <v>43281</v>
      </c>
      <c r="J549" s="94">
        <f>数据源表!J497</f>
        <v>19040</v>
      </c>
      <c r="K549" s="94">
        <f t="shared" si="95"/>
        <v>16273.5</v>
      </c>
      <c r="L549" s="95">
        <f t="shared" si="93"/>
        <v>109</v>
      </c>
      <c r="M549" s="96"/>
      <c r="N549" s="96" t="e">
        <f>VLOOKUP(C549,#REF!,5,0)</f>
        <v>#REF!</v>
      </c>
      <c r="O549" s="76">
        <f t="shared" si="90"/>
        <v>0.04</v>
      </c>
      <c r="P549" s="76">
        <f t="shared" si="94"/>
        <v>650.94000000000005</v>
      </c>
      <c r="Q549" s="76" t="e">
        <f>ROUND(VLOOKUP(V549,#REF!,7,0),2)</f>
        <v>#REF!</v>
      </c>
      <c r="R549" s="76" t="e">
        <f t="shared" si="91"/>
        <v>#REF!</v>
      </c>
      <c r="S549" s="94" t="e">
        <f t="shared" si="97"/>
        <v>#REF!</v>
      </c>
      <c r="T549" s="94"/>
      <c r="U549" s="94"/>
      <c r="V549" s="106" t="str">
        <f>数据源表!S497</f>
        <v>CYT46</v>
      </c>
      <c r="W549" s="76" t="str">
        <f>数据源表!M497</f>
        <v>*专项化学用品*模温机导热油</v>
      </c>
      <c r="X549" s="76" t="str">
        <f>数据源表!N497</f>
        <v>T360</v>
      </c>
      <c r="Y549" s="76">
        <f>数据源表!O497</f>
        <v>1190</v>
      </c>
      <c r="Z549" s="76" t="str">
        <f>数据源表!P497</f>
        <v>千克</v>
      </c>
      <c r="AA549" s="76">
        <f>数据源表!Q497</f>
        <v>16</v>
      </c>
      <c r="AB549" s="76">
        <f>数据源表!R497</f>
        <v>19040</v>
      </c>
      <c r="AC549" s="118">
        <f>数据源表!U497</f>
        <v>1190</v>
      </c>
      <c r="AD549" s="118">
        <f>数据源表!T497</f>
        <v>170</v>
      </c>
      <c r="AE549" s="66" t="str">
        <f t="shared" si="92"/>
        <v xml:space="preserve">     指导价</v>
      </c>
      <c r="AF549" s="73" t="str">
        <f>数据源表!V497</f>
        <v>XOUT18010439</v>
      </c>
      <c r="AG549" s="119">
        <f>数据源表!W497</f>
        <v>43124</v>
      </c>
      <c r="AH549" s="73">
        <f>数据源表!X497</f>
        <v>0</v>
      </c>
      <c r="AI549" s="122"/>
      <c r="AJ549" s="124">
        <f>数据源表!Y497</f>
        <v>0.17</v>
      </c>
      <c r="AK549" s="53" t="e">
        <f>VLOOKUP(V549,#REF!,12,0)</f>
        <v>#REF!</v>
      </c>
    </row>
    <row r="550" spans="1:37" s="185" customFormat="1" ht="12" customHeight="1">
      <c r="A550" s="76" t="str">
        <f>数据源表!A498</f>
        <v>吴佳佳</v>
      </c>
      <c r="B550" s="75">
        <f>数据源表!B498</f>
        <v>43172</v>
      </c>
      <c r="C550" s="76" t="str">
        <f>数据源表!C498</f>
        <v>a0051</v>
      </c>
      <c r="D550" s="76" t="str">
        <f>数据源表!D498</f>
        <v>可功科技（宿迁）有限公司</v>
      </c>
      <c r="E550" s="77">
        <f>数据源表!E498</f>
        <v>42600</v>
      </c>
      <c r="F550" s="76" t="str">
        <f>数据源表!F498</f>
        <v>02839389</v>
      </c>
      <c r="G550" s="78">
        <f>数据源表!G498</f>
        <v>43292</v>
      </c>
      <c r="H550" s="76">
        <f>数据源表!H498</f>
        <v>120</v>
      </c>
      <c r="I550" s="78">
        <v>43281</v>
      </c>
      <c r="J550" s="94">
        <f>数据源表!J498</f>
        <v>42600</v>
      </c>
      <c r="K550" s="94">
        <f t="shared" si="95"/>
        <v>36410.26</v>
      </c>
      <c r="L550" s="95">
        <f t="shared" si="93"/>
        <v>109</v>
      </c>
      <c r="M550" s="96"/>
      <c r="N550" s="96" t="e">
        <f>VLOOKUP(C550,#REF!,5,0)</f>
        <v>#REF!</v>
      </c>
      <c r="O550" s="76">
        <f t="shared" si="90"/>
        <v>0.04</v>
      </c>
      <c r="P550" s="76">
        <f t="shared" si="94"/>
        <v>1456.41</v>
      </c>
      <c r="Q550" s="76" t="e">
        <f>ROUND(VLOOKUP(V550,#REF!,7,0),2)</f>
        <v>#REF!</v>
      </c>
      <c r="R550" s="76" t="e">
        <f t="shared" si="91"/>
        <v>#REF!</v>
      </c>
      <c r="S550" s="94" t="e">
        <f t="shared" si="97"/>
        <v>#REF!</v>
      </c>
      <c r="T550" s="94"/>
      <c r="U550" s="94"/>
      <c r="V550" s="106" t="str">
        <f>数据源表!S498</f>
        <v>CSR58</v>
      </c>
      <c r="W550" s="76" t="str">
        <f>数据源表!M498</f>
        <v>*专项化学用品*微乳化型切削液</v>
      </c>
      <c r="X550" s="76" t="str">
        <f>数据源表!N498</f>
        <v>JH-200RP</v>
      </c>
      <c r="Y550" s="76">
        <f>数据源表!O498</f>
        <v>3000</v>
      </c>
      <c r="Z550" s="76" t="str">
        <f>数据源表!P498</f>
        <v>千克</v>
      </c>
      <c r="AA550" s="76">
        <f>数据源表!Q498</f>
        <v>14.2</v>
      </c>
      <c r="AB550" s="76">
        <f>数据源表!R498</f>
        <v>42600</v>
      </c>
      <c r="AC550" s="118">
        <f>数据源表!U498</f>
        <v>3000</v>
      </c>
      <c r="AD550" s="118">
        <f>数据源表!T498</f>
        <v>1000</v>
      </c>
      <c r="AE550" s="66" t="str">
        <f t="shared" si="92"/>
        <v xml:space="preserve">     指导价</v>
      </c>
      <c r="AF550" s="73" t="str">
        <f>数据源表!V498</f>
        <v>XOUT18010525</v>
      </c>
      <c r="AG550" s="119">
        <f>数据源表!W498</f>
        <v>43129</v>
      </c>
      <c r="AH550" s="73">
        <f>数据源表!X498</f>
        <v>0</v>
      </c>
      <c r="AI550" s="122"/>
      <c r="AJ550" s="124">
        <f>数据源表!Y498</f>
        <v>0.17</v>
      </c>
      <c r="AK550" s="53" t="e">
        <f>VLOOKUP(V550,#REF!,12,0)</f>
        <v>#REF!</v>
      </c>
    </row>
    <row r="551" spans="1:37" s="185" customFormat="1" ht="12" customHeight="1">
      <c r="A551" s="76" t="str">
        <f>数据源表!A499</f>
        <v>吴佳佳</v>
      </c>
      <c r="B551" s="75">
        <f>数据源表!B499</f>
        <v>43172</v>
      </c>
      <c r="C551" s="76" t="str">
        <f>数据源表!C499</f>
        <v>a0051</v>
      </c>
      <c r="D551" s="76" t="str">
        <f>数据源表!D499</f>
        <v>可功科技（宿迁）有限公司</v>
      </c>
      <c r="E551" s="77">
        <f>数据源表!E499</f>
        <v>56800</v>
      </c>
      <c r="F551" s="76" t="str">
        <f>数据源表!F499</f>
        <v>02839390</v>
      </c>
      <c r="G551" s="78">
        <f>数据源表!G499</f>
        <v>43292</v>
      </c>
      <c r="H551" s="76">
        <f>数据源表!H499</f>
        <v>120</v>
      </c>
      <c r="I551" s="78">
        <v>43281</v>
      </c>
      <c r="J551" s="94">
        <f>数据源表!J499</f>
        <v>56800</v>
      </c>
      <c r="K551" s="94">
        <f t="shared" si="95"/>
        <v>48547.01</v>
      </c>
      <c r="L551" s="95">
        <f t="shared" si="93"/>
        <v>109</v>
      </c>
      <c r="M551" s="96"/>
      <c r="N551" s="96" t="e">
        <f>VLOOKUP(C551,#REF!,5,0)</f>
        <v>#REF!</v>
      </c>
      <c r="O551" s="76">
        <f t="shared" si="90"/>
        <v>0.04</v>
      </c>
      <c r="P551" s="76">
        <f t="shared" si="94"/>
        <v>1941.88</v>
      </c>
      <c r="Q551" s="76" t="e">
        <f>ROUND(VLOOKUP(V551,#REF!,7,0),2)</f>
        <v>#REF!</v>
      </c>
      <c r="R551" s="76" t="e">
        <f t="shared" si="91"/>
        <v>#REF!</v>
      </c>
      <c r="S551" s="94" t="e">
        <f t="shared" si="97"/>
        <v>#REF!</v>
      </c>
      <c r="T551" s="94"/>
      <c r="U551" s="94"/>
      <c r="V551" s="106" t="str">
        <f>数据源表!S499</f>
        <v>CSR58</v>
      </c>
      <c r="W551" s="76" t="str">
        <f>数据源表!M499</f>
        <v>*专项化学用品*微乳化型切削液</v>
      </c>
      <c r="X551" s="76" t="str">
        <f>数据源表!N499</f>
        <v>JH-200RP</v>
      </c>
      <c r="Y551" s="76">
        <f>数据源表!O499</f>
        <v>4000</v>
      </c>
      <c r="Z551" s="76" t="str">
        <f>数据源表!P499</f>
        <v>千克</v>
      </c>
      <c r="AA551" s="76">
        <f>数据源表!Q499</f>
        <v>14.2</v>
      </c>
      <c r="AB551" s="76">
        <f>数据源表!R499</f>
        <v>56800</v>
      </c>
      <c r="AC551" s="118">
        <f>数据源表!U499</f>
        <v>4000</v>
      </c>
      <c r="AD551" s="118">
        <f>数据源表!T499</f>
        <v>1000</v>
      </c>
      <c r="AE551" s="66" t="str">
        <f t="shared" si="92"/>
        <v xml:space="preserve">     指导价</v>
      </c>
      <c r="AF551" s="73" t="str">
        <f>数据源表!V499</f>
        <v>XOUT18020102</v>
      </c>
      <c r="AG551" s="119">
        <f>数据源表!W499</f>
        <v>43138</v>
      </c>
      <c r="AH551" s="73">
        <f>数据源表!X499</f>
        <v>0</v>
      </c>
      <c r="AI551" s="122"/>
      <c r="AJ551" s="124">
        <f>数据源表!Y499</f>
        <v>0.17</v>
      </c>
      <c r="AK551" s="53" t="e">
        <f>VLOOKUP(V551,#REF!,12,0)</f>
        <v>#REF!</v>
      </c>
    </row>
    <row r="552" spans="1:37" s="185" customFormat="1" ht="12" customHeight="1">
      <c r="A552" s="76" t="str">
        <f>数据源表!A500</f>
        <v>吴佳佳</v>
      </c>
      <c r="B552" s="75">
        <f>数据源表!B500</f>
        <v>43172</v>
      </c>
      <c r="C552" s="76" t="str">
        <f>数据源表!C500</f>
        <v>a0051</v>
      </c>
      <c r="D552" s="76" t="str">
        <f>数据源表!D500</f>
        <v>可功科技（宿迁）有限公司</v>
      </c>
      <c r="E552" s="77">
        <f>数据源表!E500</f>
        <v>71000</v>
      </c>
      <c r="F552" s="76" t="str">
        <f>数据源表!F500</f>
        <v>02839391</v>
      </c>
      <c r="G552" s="78">
        <f>数据源表!G500</f>
        <v>43292</v>
      </c>
      <c r="H552" s="76">
        <f>数据源表!H500</f>
        <v>120</v>
      </c>
      <c r="I552" s="78">
        <v>43281</v>
      </c>
      <c r="J552" s="94">
        <f>数据源表!J500</f>
        <v>71000</v>
      </c>
      <c r="K552" s="94">
        <f t="shared" si="95"/>
        <v>60683.76</v>
      </c>
      <c r="L552" s="95">
        <f t="shared" si="93"/>
        <v>109</v>
      </c>
      <c r="M552" s="96"/>
      <c r="N552" s="96" t="e">
        <f>VLOOKUP(C552,#REF!,5,0)</f>
        <v>#REF!</v>
      </c>
      <c r="O552" s="76">
        <f t="shared" si="90"/>
        <v>0.04</v>
      </c>
      <c r="P552" s="76">
        <f t="shared" si="94"/>
        <v>2427.35</v>
      </c>
      <c r="Q552" s="76" t="e">
        <f>ROUND(VLOOKUP(V552,#REF!,7,0),2)</f>
        <v>#REF!</v>
      </c>
      <c r="R552" s="76" t="e">
        <f t="shared" si="91"/>
        <v>#REF!</v>
      </c>
      <c r="S552" s="94" t="e">
        <f t="shared" si="97"/>
        <v>#REF!</v>
      </c>
      <c r="T552" s="94"/>
      <c r="U552" s="94"/>
      <c r="V552" s="106" t="str">
        <f>数据源表!S500</f>
        <v>CSR58</v>
      </c>
      <c r="W552" s="76" t="str">
        <f>数据源表!M500</f>
        <v>*专项化学用品*微乳化型切削液</v>
      </c>
      <c r="X552" s="76" t="str">
        <f>数据源表!N500</f>
        <v>JH-200RP</v>
      </c>
      <c r="Y552" s="76">
        <f>数据源表!O500</f>
        <v>5000</v>
      </c>
      <c r="Z552" s="76" t="str">
        <f>数据源表!P500</f>
        <v>千克</v>
      </c>
      <c r="AA552" s="76">
        <f>数据源表!Q500</f>
        <v>14.2</v>
      </c>
      <c r="AB552" s="76">
        <f>数据源表!R500</f>
        <v>71000</v>
      </c>
      <c r="AC552" s="118">
        <f>数据源表!U500</f>
        <v>5000</v>
      </c>
      <c r="AD552" s="118">
        <f>数据源表!T500</f>
        <v>1000</v>
      </c>
      <c r="AE552" s="66" t="str">
        <f t="shared" si="92"/>
        <v xml:space="preserve">     指导价</v>
      </c>
      <c r="AF552" s="73" t="str">
        <f>数据源表!V500</f>
        <v>XOUT18020102</v>
      </c>
      <c r="AG552" s="119">
        <f>数据源表!W500</f>
        <v>43138</v>
      </c>
      <c r="AH552" s="73">
        <f>数据源表!X500</f>
        <v>0</v>
      </c>
      <c r="AI552" s="122"/>
      <c r="AJ552" s="124">
        <f>数据源表!Y500</f>
        <v>0.17</v>
      </c>
      <c r="AK552" s="53" t="e">
        <f>VLOOKUP(V552,#REF!,12,0)</f>
        <v>#REF!</v>
      </c>
    </row>
    <row r="553" spans="1:37" s="185" customFormat="1" ht="12" customHeight="1">
      <c r="A553" s="76" t="str">
        <f>数据源表!A501</f>
        <v>吴佳佳</v>
      </c>
      <c r="B553" s="75">
        <f>数据源表!B501</f>
        <v>43172</v>
      </c>
      <c r="C553" s="76" t="str">
        <f>数据源表!C501</f>
        <v>a0314</v>
      </c>
      <c r="D553" s="76" t="str">
        <f>数据源表!D501</f>
        <v>山东六丰机械工业有限公司</v>
      </c>
      <c r="E553" s="77">
        <f>数据源表!E501</f>
        <v>56054</v>
      </c>
      <c r="F553" s="76" t="str">
        <f>数据源表!F501</f>
        <v>02839460</v>
      </c>
      <c r="G553" s="78">
        <f>数据源表!G501</f>
        <v>43277</v>
      </c>
      <c r="H553" s="76">
        <f>数据源表!H501</f>
        <v>105</v>
      </c>
      <c r="I553" s="78">
        <v>43281</v>
      </c>
      <c r="J553" s="94">
        <f>数据源表!J501</f>
        <v>56054</v>
      </c>
      <c r="K553" s="94">
        <f t="shared" si="95"/>
        <v>47909.4</v>
      </c>
      <c r="L553" s="95">
        <f t="shared" si="93"/>
        <v>109</v>
      </c>
      <c r="M553" s="96"/>
      <c r="N553" s="96" t="e">
        <f>VLOOKUP(C553,#REF!,5,0)</f>
        <v>#REF!</v>
      </c>
      <c r="O553" s="76">
        <f t="shared" si="90"/>
        <v>0.04</v>
      </c>
      <c r="P553" s="76">
        <f t="shared" si="94"/>
        <v>1916.38</v>
      </c>
      <c r="Q553" s="76" t="e">
        <f>ROUND(VLOOKUP(V553,#REF!,7,0),2)</f>
        <v>#REF!</v>
      </c>
      <c r="R553" s="76" t="e">
        <f t="shared" si="91"/>
        <v>#REF!</v>
      </c>
      <c r="S553" s="94" t="e">
        <f t="shared" si="97"/>
        <v>#REF!</v>
      </c>
      <c r="T553" s="94"/>
      <c r="U553" s="94"/>
      <c r="V553" s="106" t="str">
        <f>数据源表!S501</f>
        <v>CSR80</v>
      </c>
      <c r="W553" s="76" t="str">
        <f>数据源表!M501</f>
        <v>*专项化学用品*优质切削液</v>
      </c>
      <c r="X553" s="76" t="str">
        <f>数据源表!N501</f>
        <v>JH-101SL</v>
      </c>
      <c r="Y553" s="76">
        <f>数据源表!O501</f>
        <v>3660</v>
      </c>
      <c r="Z553" s="76" t="str">
        <f>数据源表!P501</f>
        <v>升</v>
      </c>
      <c r="AA553" s="76">
        <f>数据源表!Q501</f>
        <v>15.3153005464481</v>
      </c>
      <c r="AB553" s="76">
        <f>数据源表!R501</f>
        <v>56054</v>
      </c>
      <c r="AC553" s="118">
        <f>数据源表!U501</f>
        <v>3600</v>
      </c>
      <c r="AD553" s="118">
        <f>数据源表!T501</f>
        <v>180</v>
      </c>
      <c r="AE553" s="66" t="str">
        <f t="shared" si="92"/>
        <v xml:space="preserve">     指导价</v>
      </c>
      <c r="AF553" s="73" t="str">
        <f>数据源表!V501</f>
        <v>XOUT18010309</v>
      </c>
      <c r="AG553" s="119">
        <f>数据源表!W501</f>
        <v>43118</v>
      </c>
      <c r="AH553" s="73">
        <f>数据源表!X501</f>
        <v>0</v>
      </c>
      <c r="AI553" s="122"/>
      <c r="AJ553" s="124">
        <f>数据源表!Y501</f>
        <v>0.17</v>
      </c>
      <c r="AK553" s="53" t="e">
        <f>VLOOKUP(V553,#REF!,12,0)</f>
        <v>#REF!</v>
      </c>
    </row>
    <row r="554" spans="1:37" s="185" customFormat="1" ht="12" customHeight="1">
      <c r="A554" s="76" t="str">
        <f>数据源表!A502</f>
        <v>吴佳佳</v>
      </c>
      <c r="B554" s="75">
        <f>数据源表!B502</f>
        <v>43172</v>
      </c>
      <c r="C554" s="76" t="str">
        <f>数据源表!C502</f>
        <v>a0314</v>
      </c>
      <c r="D554" s="76" t="str">
        <f>数据源表!D502</f>
        <v>山东六丰机械工业有限公司</v>
      </c>
      <c r="E554" s="77">
        <f>数据源表!E502</f>
        <v>56054</v>
      </c>
      <c r="F554" s="76" t="str">
        <f>数据源表!F502</f>
        <v>02839460</v>
      </c>
      <c r="G554" s="78">
        <f>数据源表!G502</f>
        <v>43277</v>
      </c>
      <c r="H554" s="76">
        <f>数据源表!H502</f>
        <v>105</v>
      </c>
      <c r="I554" s="78">
        <v>43281</v>
      </c>
      <c r="J554" s="94">
        <f>数据源表!J502</f>
        <v>56054</v>
      </c>
      <c r="K554" s="94">
        <f t="shared" si="95"/>
        <v>47909.4</v>
      </c>
      <c r="L554" s="95">
        <f t="shared" si="93"/>
        <v>109</v>
      </c>
      <c r="M554" s="96"/>
      <c r="N554" s="96" t="e">
        <f>VLOOKUP(C554,#REF!,5,0)</f>
        <v>#REF!</v>
      </c>
      <c r="O554" s="76">
        <f t="shared" si="90"/>
        <v>0.04</v>
      </c>
      <c r="P554" s="76">
        <f t="shared" si="94"/>
        <v>1916.38</v>
      </c>
      <c r="Q554" s="224">
        <v>15.669600000000001</v>
      </c>
      <c r="R554" s="76">
        <f t="shared" si="91"/>
        <v>56410.559999999998</v>
      </c>
      <c r="S554" s="94">
        <f t="shared" si="97"/>
        <v>-8501.16</v>
      </c>
      <c r="T554" s="94"/>
      <c r="U554" s="94"/>
      <c r="V554" s="106" t="str">
        <f>数据源表!S502</f>
        <v>CSR80</v>
      </c>
      <c r="W554" s="76" t="str">
        <f>数据源表!M502</f>
        <v>*专项化学用品*优质切削液</v>
      </c>
      <c r="X554" s="76" t="str">
        <f>数据源表!N502</f>
        <v>JH-101SL</v>
      </c>
      <c r="Y554" s="76">
        <f>数据源表!O502</f>
        <v>3660</v>
      </c>
      <c r="Z554" s="76" t="str">
        <f>数据源表!P502</f>
        <v>升</v>
      </c>
      <c r="AA554" s="76">
        <f>数据源表!Q502</f>
        <v>15.3153005464481</v>
      </c>
      <c r="AB554" s="76">
        <f>数据源表!R502</f>
        <v>56054</v>
      </c>
      <c r="AC554" s="118">
        <f>数据源表!U502</f>
        <v>3600</v>
      </c>
      <c r="AD554" s="118">
        <f>数据源表!T502</f>
        <v>180</v>
      </c>
      <c r="AE554" s="66" t="str">
        <f t="shared" si="92"/>
        <v xml:space="preserve">     指导价</v>
      </c>
      <c r="AF554" s="73" t="str">
        <f>数据源表!V502</f>
        <v>XOUT18010507</v>
      </c>
      <c r="AG554" s="119">
        <f>数据源表!W502</f>
        <v>43127</v>
      </c>
      <c r="AH554" s="73">
        <f>数据源表!X502</f>
        <v>0</v>
      </c>
      <c r="AI554" s="122"/>
      <c r="AJ554" s="124">
        <f>数据源表!Y502</f>
        <v>0.17</v>
      </c>
      <c r="AK554" s="53" t="e">
        <f>VLOOKUP(V554,#REF!,12,0)</f>
        <v>#REF!</v>
      </c>
    </row>
    <row r="555" spans="1:37" s="185" customFormat="1" ht="12" customHeight="1">
      <c r="A555" s="76" t="str">
        <f>数据源表!A503</f>
        <v>吴佳佳</v>
      </c>
      <c r="B555" s="75">
        <f>数据源表!B503</f>
        <v>43172</v>
      </c>
      <c r="C555" s="76" t="str">
        <f>数据源表!C503</f>
        <v>a0314</v>
      </c>
      <c r="D555" s="76" t="str">
        <f>数据源表!D503</f>
        <v>山东六丰机械工业有限公司</v>
      </c>
      <c r="E555" s="77">
        <f>数据源表!E503</f>
        <v>112108</v>
      </c>
      <c r="F555" s="76" t="str">
        <f>数据源表!F503</f>
        <v>02839465</v>
      </c>
      <c r="G555" s="78">
        <f>数据源表!G503</f>
        <v>43277</v>
      </c>
      <c r="H555" s="76">
        <f>数据源表!H503</f>
        <v>105</v>
      </c>
      <c r="I555" s="78">
        <v>43281</v>
      </c>
      <c r="J555" s="94">
        <f>数据源表!J503</f>
        <v>112108</v>
      </c>
      <c r="K555" s="94">
        <f t="shared" si="95"/>
        <v>95818.8</v>
      </c>
      <c r="L555" s="95">
        <f t="shared" si="93"/>
        <v>109</v>
      </c>
      <c r="M555" s="96"/>
      <c r="N555" s="96" t="e">
        <f>VLOOKUP(C555,#REF!,5,0)</f>
        <v>#REF!</v>
      </c>
      <c r="O555" s="76">
        <f t="shared" si="90"/>
        <v>0.04</v>
      </c>
      <c r="P555" s="76">
        <f t="shared" si="94"/>
        <v>3832.75</v>
      </c>
      <c r="Q555" s="76" t="e">
        <f>ROUND(VLOOKUP(V555,#REF!,7,0),2)</f>
        <v>#REF!</v>
      </c>
      <c r="R555" s="76" t="e">
        <f t="shared" si="91"/>
        <v>#REF!</v>
      </c>
      <c r="S555" s="94" t="e">
        <f t="shared" si="97"/>
        <v>#REF!</v>
      </c>
      <c r="T555" s="94"/>
      <c r="U555" s="94"/>
      <c r="V555" s="106" t="str">
        <f>数据源表!S503</f>
        <v>CSR80</v>
      </c>
      <c r="W555" s="76" t="str">
        <f>数据源表!M503</f>
        <v>*专项化学用品*优质切削液</v>
      </c>
      <c r="X555" s="76" t="str">
        <f>数据源表!N503</f>
        <v>JH-101SL</v>
      </c>
      <c r="Y555" s="76">
        <f>数据源表!O503</f>
        <v>7320</v>
      </c>
      <c r="Z555" s="76" t="str">
        <f>数据源表!P503</f>
        <v>升</v>
      </c>
      <c r="AA555" s="76">
        <f>数据源表!Q503</f>
        <v>15.3153005464481</v>
      </c>
      <c r="AB555" s="76">
        <f>数据源表!R503</f>
        <v>112108</v>
      </c>
      <c r="AC555" s="118">
        <f>数据源表!U503</f>
        <v>7200</v>
      </c>
      <c r="AD555" s="118">
        <f>数据源表!T503</f>
        <v>180</v>
      </c>
      <c r="AE555" s="66" t="str">
        <f t="shared" si="92"/>
        <v xml:space="preserve">     指导价</v>
      </c>
      <c r="AF555" s="73" t="str">
        <f>数据源表!V503</f>
        <v>XOUT18010562</v>
      </c>
      <c r="AG555" s="119">
        <f>数据源表!W503</f>
        <v>43132</v>
      </c>
      <c r="AH555" s="73">
        <f>数据源表!X503</f>
        <v>0</v>
      </c>
      <c r="AI555" s="122"/>
      <c r="AJ555" s="124">
        <f>数据源表!Y503</f>
        <v>0.17</v>
      </c>
      <c r="AK555" s="53" t="e">
        <f>VLOOKUP(V555,#REF!,12,0)</f>
        <v>#REF!</v>
      </c>
    </row>
    <row r="556" spans="1:37" s="185" customFormat="1" ht="12" customHeight="1">
      <c r="A556" s="76" t="str">
        <f>数据源表!A504</f>
        <v>吴佳佳</v>
      </c>
      <c r="B556" s="75">
        <f>数据源表!B504</f>
        <v>43172</v>
      </c>
      <c r="C556" s="76" t="str">
        <f>数据源表!C504</f>
        <v>a0314</v>
      </c>
      <c r="D556" s="76" t="str">
        <f>数据源表!D504</f>
        <v>山东六丰机械工业有限公司</v>
      </c>
      <c r="E556" s="77">
        <f>数据源表!E504</f>
        <v>84081</v>
      </c>
      <c r="F556" s="76" t="str">
        <f>数据源表!F504</f>
        <v>02839466</v>
      </c>
      <c r="G556" s="78">
        <f>数据源表!G504</f>
        <v>43277</v>
      </c>
      <c r="H556" s="76">
        <f>数据源表!H504</f>
        <v>105</v>
      </c>
      <c r="I556" s="78">
        <v>43252</v>
      </c>
      <c r="J556" s="94">
        <f>数据源表!J504</f>
        <v>84081</v>
      </c>
      <c r="K556" s="94">
        <f t="shared" si="95"/>
        <v>71864.100000000006</v>
      </c>
      <c r="L556" s="95">
        <f t="shared" si="93"/>
        <v>80</v>
      </c>
      <c r="M556" s="96"/>
      <c r="N556" s="96" t="e">
        <f>VLOOKUP(C556,#REF!,5,0)</f>
        <v>#REF!</v>
      </c>
      <c r="O556" s="76">
        <f t="shared" si="90"/>
        <v>0.04</v>
      </c>
      <c r="P556" s="76">
        <f t="shared" si="94"/>
        <v>2874.56</v>
      </c>
      <c r="Q556" s="76" t="e">
        <f>ROUND(VLOOKUP(V556,#REF!,7,0),2)</f>
        <v>#REF!</v>
      </c>
      <c r="R556" s="76" t="e">
        <f t="shared" si="91"/>
        <v>#REF!</v>
      </c>
      <c r="S556" s="94" t="e">
        <f t="shared" si="97"/>
        <v>#REF!</v>
      </c>
      <c r="T556" s="94"/>
      <c r="U556" s="94"/>
      <c r="V556" s="106" t="str">
        <f>数据源表!S504</f>
        <v>CSR80</v>
      </c>
      <c r="W556" s="76" t="str">
        <f>数据源表!M504</f>
        <v>*专项化学用品*优质切削液</v>
      </c>
      <c r="X556" s="76" t="str">
        <f>数据源表!N504</f>
        <v>JH-101SL</v>
      </c>
      <c r="Y556" s="76">
        <f>数据源表!O504</f>
        <v>5490</v>
      </c>
      <c r="Z556" s="76" t="str">
        <f>数据源表!P504</f>
        <v>升</v>
      </c>
      <c r="AA556" s="76">
        <f>数据源表!Q504</f>
        <v>15.3153005464481</v>
      </c>
      <c r="AB556" s="76">
        <f>数据源表!R504</f>
        <v>84081</v>
      </c>
      <c r="AC556" s="118">
        <f>数据源表!U504</f>
        <v>5400</v>
      </c>
      <c r="AD556" s="118">
        <f>数据源表!T504</f>
        <v>77.142857142857096</v>
      </c>
      <c r="AE556" s="66" t="str">
        <f t="shared" si="92"/>
        <v xml:space="preserve">     指导价</v>
      </c>
      <c r="AF556" s="73" t="str">
        <f>数据源表!V504</f>
        <v>XOUT18010562</v>
      </c>
      <c r="AG556" s="119">
        <f>数据源表!W504</f>
        <v>43132</v>
      </c>
      <c r="AH556" s="73">
        <f>数据源表!X504</f>
        <v>0</v>
      </c>
      <c r="AI556" s="122"/>
      <c r="AJ556" s="124">
        <f>数据源表!Y504</f>
        <v>0.17</v>
      </c>
      <c r="AK556" s="53" t="e">
        <f>VLOOKUP(V556,#REF!,12,0)</f>
        <v>#REF!</v>
      </c>
    </row>
    <row r="557" spans="1:37" s="185" customFormat="1" ht="12" customHeight="1">
      <c r="A557" s="76" t="str">
        <f>数据源表!A505</f>
        <v>吴佳佳</v>
      </c>
      <c r="B557" s="75">
        <f>数据源表!B505</f>
        <v>43172</v>
      </c>
      <c r="C557" s="76" t="str">
        <f>数据源表!C505</f>
        <v>a0627</v>
      </c>
      <c r="D557" s="76" t="str">
        <f>数据源表!D505</f>
        <v>可胜科技(泰州)有限公司</v>
      </c>
      <c r="E557" s="77">
        <f>数据源表!E505</f>
        <v>5440</v>
      </c>
      <c r="F557" s="76" t="str">
        <f>数据源表!F505</f>
        <v>02839397</v>
      </c>
      <c r="G557" s="78">
        <f>数据源表!G505</f>
        <v>43292</v>
      </c>
      <c r="H557" s="76">
        <f>数据源表!H505</f>
        <v>120</v>
      </c>
      <c r="I557" s="78">
        <v>43260</v>
      </c>
      <c r="J557" s="94">
        <f>数据源表!J505</f>
        <v>5440</v>
      </c>
      <c r="K557" s="94">
        <f t="shared" si="95"/>
        <v>4649.57</v>
      </c>
      <c r="L557" s="95">
        <f t="shared" si="93"/>
        <v>88</v>
      </c>
      <c r="M557" s="96"/>
      <c r="N557" s="96" t="e">
        <f>VLOOKUP(C557,#REF!,5,0)</f>
        <v>#REF!</v>
      </c>
      <c r="O557" s="76">
        <f t="shared" si="90"/>
        <v>0.04</v>
      </c>
      <c r="P557" s="76">
        <f t="shared" si="94"/>
        <v>185.98</v>
      </c>
      <c r="Q557" s="76" t="e">
        <f>ROUND(VLOOKUP(V557,#REF!,7,0),2)</f>
        <v>#REF!</v>
      </c>
      <c r="R557" s="76" t="e">
        <f t="shared" si="91"/>
        <v>#REF!</v>
      </c>
      <c r="S557" s="94" t="e">
        <f>ROUND(IF(F557="未税",J557-M557-R557,J557/(1+AJ557)-M557-R557),2)</f>
        <v>#REF!</v>
      </c>
      <c r="T557" s="94"/>
      <c r="U557" s="94"/>
      <c r="V557" s="106" t="str">
        <f>数据源表!S505</f>
        <v>CYT46</v>
      </c>
      <c r="W557" s="76" t="str">
        <f>数据源表!M505</f>
        <v>*专项化学用品*模温机导热油</v>
      </c>
      <c r="X557" s="76" t="str">
        <f>数据源表!N505</f>
        <v>T360</v>
      </c>
      <c r="Y557" s="76">
        <f>数据源表!O505</f>
        <v>340</v>
      </c>
      <c r="Z557" s="76" t="str">
        <f>数据源表!P505</f>
        <v>千克</v>
      </c>
      <c r="AA557" s="76">
        <f>数据源表!Q505</f>
        <v>16</v>
      </c>
      <c r="AB557" s="76">
        <f>数据源表!R505</f>
        <v>5440</v>
      </c>
      <c r="AC557" s="118">
        <f>数据源表!U505</f>
        <v>340</v>
      </c>
      <c r="AD557" s="118">
        <f>数据源表!T505</f>
        <v>170</v>
      </c>
      <c r="AE557" s="66" t="str">
        <f t="shared" si="92"/>
        <v xml:space="preserve">     指导价</v>
      </c>
      <c r="AF557" s="73" t="str">
        <f>数据源表!V505</f>
        <v>XOUT18010558</v>
      </c>
      <c r="AG557" s="119">
        <f>数据源表!W505</f>
        <v>43132</v>
      </c>
      <c r="AH557" s="73">
        <f>数据源表!X505</f>
        <v>0</v>
      </c>
      <c r="AI557" s="122"/>
      <c r="AJ557" s="124">
        <f>数据源表!Y505</f>
        <v>0.17</v>
      </c>
      <c r="AK557" s="53" t="e">
        <f>VLOOKUP(V557,#REF!,12,0)</f>
        <v>#REF!</v>
      </c>
    </row>
    <row r="558" spans="1:37" s="185" customFormat="1" ht="12" customHeight="1">
      <c r="A558" s="76" t="str">
        <f>数据源表!A506</f>
        <v>吴佳佳</v>
      </c>
      <c r="B558" s="75">
        <f>数据源表!B506</f>
        <v>43172</v>
      </c>
      <c r="C558" s="76" t="str">
        <f>数据源表!C506</f>
        <v>a0627</v>
      </c>
      <c r="D558" s="76" t="str">
        <f>数据源表!D506</f>
        <v>可胜科技(泰州)有限公司</v>
      </c>
      <c r="E558" s="77">
        <f>数据源表!E506</f>
        <v>99400</v>
      </c>
      <c r="F558" s="76" t="str">
        <f>数据源表!F506</f>
        <v>02839397</v>
      </c>
      <c r="G558" s="78">
        <f>数据源表!G506</f>
        <v>43292</v>
      </c>
      <c r="H558" s="76">
        <f>数据源表!H506</f>
        <v>120</v>
      </c>
      <c r="I558" s="78">
        <v>43270</v>
      </c>
      <c r="J558" s="94">
        <f>数据源表!J506</f>
        <v>99400</v>
      </c>
      <c r="K558" s="94">
        <f t="shared" si="95"/>
        <v>84957.26</v>
      </c>
      <c r="L558" s="95">
        <f t="shared" si="93"/>
        <v>98</v>
      </c>
      <c r="M558" s="96"/>
      <c r="N558" s="96" t="e">
        <f>VLOOKUP(C558,#REF!,5,0)</f>
        <v>#REF!</v>
      </c>
      <c r="O558" s="76">
        <f t="shared" si="90"/>
        <v>0.04</v>
      </c>
      <c r="P558" s="76">
        <f t="shared" si="94"/>
        <v>3398.29</v>
      </c>
      <c r="Q558" s="76" t="e">
        <f>ROUND(VLOOKUP(V558,#REF!,7,0),2)</f>
        <v>#REF!</v>
      </c>
      <c r="R558" s="76" t="e">
        <f t="shared" si="91"/>
        <v>#REF!</v>
      </c>
      <c r="S558" s="94" t="e">
        <f>ROUND(IF(F558="未税",J558-M558-R558,J558/(1+AJ558)-M558-R558),2)</f>
        <v>#REF!</v>
      </c>
      <c r="T558" s="94"/>
      <c r="U558" s="94"/>
      <c r="V558" s="106" t="str">
        <f>数据源表!S506</f>
        <v>CSR58</v>
      </c>
      <c r="W558" s="76" t="str">
        <f>数据源表!M506</f>
        <v>*专项化学用品*微乳化型切削液</v>
      </c>
      <c r="X558" s="76" t="str">
        <f>数据源表!N506</f>
        <v>JH-200RP</v>
      </c>
      <c r="Y558" s="76">
        <f>数据源表!O506</f>
        <v>7000</v>
      </c>
      <c r="Z558" s="76" t="str">
        <f>数据源表!P506</f>
        <v>千克</v>
      </c>
      <c r="AA558" s="76">
        <f>数据源表!Q506</f>
        <v>14.2</v>
      </c>
      <c r="AB558" s="76">
        <f>数据源表!R506</f>
        <v>99400</v>
      </c>
      <c r="AC558" s="118">
        <f>数据源表!U506</f>
        <v>7000</v>
      </c>
      <c r="AD558" s="118">
        <f>数据源表!T506</f>
        <v>1000</v>
      </c>
      <c r="AE558" s="66" t="str">
        <f t="shared" si="92"/>
        <v xml:space="preserve">     指导价</v>
      </c>
      <c r="AF558" s="73" t="str">
        <f>数据源表!V506</f>
        <v>XOUT18010558</v>
      </c>
      <c r="AG558" s="119">
        <f>数据源表!W506</f>
        <v>43132</v>
      </c>
      <c r="AH558" s="73">
        <f>数据源表!X506</f>
        <v>0</v>
      </c>
      <c r="AI558" s="122"/>
      <c r="AJ558" s="124">
        <f>数据源表!Y506</f>
        <v>0.17</v>
      </c>
      <c r="AK558" s="53" t="e">
        <f>VLOOKUP(V558,#REF!,12,0)</f>
        <v>#REF!</v>
      </c>
    </row>
    <row r="559" spans="1:37" s="185" customFormat="1" ht="12" customHeight="1">
      <c r="A559" s="76" t="str">
        <f>数据源表!A507</f>
        <v>吴佳佳</v>
      </c>
      <c r="B559" s="75">
        <f>数据源表!B507</f>
        <v>43172</v>
      </c>
      <c r="C559" s="76" t="str">
        <f>数据源表!C507</f>
        <v>a0627</v>
      </c>
      <c r="D559" s="76" t="str">
        <f>数据源表!D507</f>
        <v>可胜科技(泰州)有限公司</v>
      </c>
      <c r="E559" s="77">
        <f>数据源表!E507</f>
        <v>42600</v>
      </c>
      <c r="F559" s="76" t="str">
        <f>数据源表!F507</f>
        <v>02839398</v>
      </c>
      <c r="G559" s="78">
        <f>数据源表!G507</f>
        <v>43292</v>
      </c>
      <c r="H559" s="76">
        <f>数据源表!H507</f>
        <v>120</v>
      </c>
      <c r="I559" s="78">
        <v>43272</v>
      </c>
      <c r="J559" s="94">
        <f>数据源表!J507</f>
        <v>42600</v>
      </c>
      <c r="K559" s="94">
        <f t="shared" si="95"/>
        <v>36410.26</v>
      </c>
      <c r="L559" s="95">
        <f t="shared" si="93"/>
        <v>100</v>
      </c>
      <c r="M559" s="96"/>
      <c r="N559" s="96" t="e">
        <f>VLOOKUP(C559,#REF!,5,0)</f>
        <v>#REF!</v>
      </c>
      <c r="O559" s="76">
        <f t="shared" si="90"/>
        <v>0.04</v>
      </c>
      <c r="P559" s="76">
        <f t="shared" si="94"/>
        <v>1456.41</v>
      </c>
      <c r="Q559" s="76" t="e">
        <f>ROUND(VLOOKUP(V559,#REF!,7,0),2)</f>
        <v>#REF!</v>
      </c>
      <c r="R559" s="76" t="e">
        <f t="shared" si="91"/>
        <v>#REF!</v>
      </c>
      <c r="S559" s="94" t="e">
        <f>ROUND(IF(F559="未税",J559-M559-R559,J559/1.17-M559-R559),2)</f>
        <v>#REF!</v>
      </c>
      <c r="T559" s="94"/>
      <c r="U559" s="94"/>
      <c r="V559" s="106" t="str">
        <f>数据源表!S507</f>
        <v>CSR58</v>
      </c>
      <c r="W559" s="76" t="str">
        <f>数据源表!M507</f>
        <v>*专项化学用品*微乳化型切削液</v>
      </c>
      <c r="X559" s="76" t="str">
        <f>数据源表!N507</f>
        <v>JH-200RP</v>
      </c>
      <c r="Y559" s="76">
        <f>数据源表!O507</f>
        <v>3000</v>
      </c>
      <c r="Z559" s="76" t="str">
        <f>数据源表!P507</f>
        <v>千克</v>
      </c>
      <c r="AA559" s="76">
        <f>数据源表!Q507</f>
        <v>14.2</v>
      </c>
      <c r="AB559" s="76">
        <f>数据源表!R507</f>
        <v>42600</v>
      </c>
      <c r="AC559" s="118">
        <f>数据源表!U507</f>
        <v>3000</v>
      </c>
      <c r="AD559" s="118">
        <f>数据源表!T507</f>
        <v>1000</v>
      </c>
      <c r="AE559" s="66" t="str">
        <f t="shared" si="92"/>
        <v xml:space="preserve">     指导价</v>
      </c>
      <c r="AF559" s="73" t="str">
        <f>数据源表!V507</f>
        <v>XOUT18010558</v>
      </c>
      <c r="AG559" s="119">
        <f>数据源表!W507</f>
        <v>43132</v>
      </c>
      <c r="AH559" s="73">
        <f>数据源表!X507</f>
        <v>0</v>
      </c>
      <c r="AI559" s="122"/>
      <c r="AJ559" s="124">
        <f>数据源表!Y507</f>
        <v>0.17</v>
      </c>
      <c r="AK559" s="53" t="e">
        <f>VLOOKUP(V559,#REF!,12,0)</f>
        <v>#REF!</v>
      </c>
    </row>
    <row r="560" spans="1:37" s="185" customFormat="1" ht="12" customHeight="1">
      <c r="A560" s="76" t="str">
        <f>数据源表!A508</f>
        <v>吴佳佳</v>
      </c>
      <c r="B560" s="75">
        <f>数据源表!B508</f>
        <v>43172</v>
      </c>
      <c r="C560" s="76" t="str">
        <f>数据源表!C508</f>
        <v>a0627</v>
      </c>
      <c r="D560" s="76" t="str">
        <f>数据源表!D508</f>
        <v>可胜科技(泰州)有限公司</v>
      </c>
      <c r="E560" s="77">
        <f>数据源表!E508</f>
        <v>71000</v>
      </c>
      <c r="F560" s="76" t="str">
        <f>数据源表!F508</f>
        <v>02839398</v>
      </c>
      <c r="G560" s="78">
        <f>数据源表!G508</f>
        <v>43292</v>
      </c>
      <c r="H560" s="76">
        <f>数据源表!H508</f>
        <v>120</v>
      </c>
      <c r="I560" s="78">
        <v>43280</v>
      </c>
      <c r="J560" s="94">
        <f>数据源表!J508</f>
        <v>71000</v>
      </c>
      <c r="K560" s="94">
        <f t="shared" si="95"/>
        <v>60683.76</v>
      </c>
      <c r="L560" s="95">
        <f t="shared" si="93"/>
        <v>108</v>
      </c>
      <c r="M560" s="96"/>
      <c r="N560" s="96" t="e">
        <f>VLOOKUP(C560,#REF!,5,0)</f>
        <v>#REF!</v>
      </c>
      <c r="O560" s="76">
        <f t="shared" si="90"/>
        <v>0.04</v>
      </c>
      <c r="P560" s="76">
        <f t="shared" si="94"/>
        <v>2427.35</v>
      </c>
      <c r="Q560" s="76" t="e">
        <f>ROUND(VLOOKUP(V560,#REF!,7,0),2)</f>
        <v>#REF!</v>
      </c>
      <c r="R560" s="76" t="e">
        <f t="shared" si="91"/>
        <v>#REF!</v>
      </c>
      <c r="S560" s="94" t="e">
        <f>ROUND(IF(F560="未税",J560-M560-R560,J560/1.17-M560-R560),2)</f>
        <v>#REF!</v>
      </c>
      <c r="T560" s="94"/>
      <c r="U560" s="94"/>
      <c r="V560" s="106" t="str">
        <f>数据源表!S508</f>
        <v>CSR58</v>
      </c>
      <c r="W560" s="76" t="str">
        <f>数据源表!M508</f>
        <v>*专项化学用品*微乳化型切削液</v>
      </c>
      <c r="X560" s="76" t="str">
        <f>数据源表!N508</f>
        <v>JH-200RP</v>
      </c>
      <c r="Y560" s="76">
        <f>数据源表!O508</f>
        <v>5000</v>
      </c>
      <c r="Z560" s="76" t="str">
        <f>数据源表!P508</f>
        <v>千克</v>
      </c>
      <c r="AA560" s="76">
        <f>数据源表!Q508</f>
        <v>14.2</v>
      </c>
      <c r="AB560" s="76">
        <f>数据源表!R508</f>
        <v>71000</v>
      </c>
      <c r="AC560" s="118">
        <f>数据源表!U508</f>
        <v>5000</v>
      </c>
      <c r="AD560" s="118">
        <f>数据源表!T508</f>
        <v>1000</v>
      </c>
      <c r="AE560" s="66" t="str">
        <f t="shared" si="92"/>
        <v xml:space="preserve">     指导价</v>
      </c>
      <c r="AF560" s="73" t="str">
        <f>数据源表!V508</f>
        <v>XOUT18020073</v>
      </c>
      <c r="AG560" s="119">
        <f>数据源表!W508</f>
        <v>43137</v>
      </c>
      <c r="AH560" s="73">
        <f>数据源表!X508</f>
        <v>0</v>
      </c>
      <c r="AI560" s="122"/>
      <c r="AJ560" s="124">
        <f>数据源表!Y508</f>
        <v>0.17</v>
      </c>
      <c r="AK560" s="53" t="e">
        <f>VLOOKUP(V560,#REF!,12,0)</f>
        <v>#REF!</v>
      </c>
    </row>
    <row r="561" spans="1:37" s="185" customFormat="1" ht="12" customHeight="1">
      <c r="A561" s="76" t="str">
        <f>数据源表!A509</f>
        <v>吴佳佳</v>
      </c>
      <c r="B561" s="75">
        <f>数据源表!B509</f>
        <v>43172</v>
      </c>
      <c r="C561" s="76" t="str">
        <f>数据源表!C509</f>
        <v>a0627</v>
      </c>
      <c r="D561" s="76" t="str">
        <f>数据源表!D509</f>
        <v>可胜科技(泰州)有限公司</v>
      </c>
      <c r="E561" s="77">
        <f>数据源表!E509</f>
        <v>71000</v>
      </c>
      <c r="F561" s="76" t="str">
        <f>数据源表!F509</f>
        <v>02839399</v>
      </c>
      <c r="G561" s="78">
        <f>数据源表!G509</f>
        <v>43292</v>
      </c>
      <c r="H561" s="76">
        <f>数据源表!H509</f>
        <v>120</v>
      </c>
      <c r="I561" s="78">
        <v>43271</v>
      </c>
      <c r="J561" s="94">
        <f>数据源表!J509</f>
        <v>71000</v>
      </c>
      <c r="K561" s="94">
        <f t="shared" si="95"/>
        <v>60683.76</v>
      </c>
      <c r="L561" s="95">
        <f t="shared" si="93"/>
        <v>99</v>
      </c>
      <c r="M561" s="96"/>
      <c r="N561" s="96" t="e">
        <f>VLOOKUP(C561,#REF!,5,0)</f>
        <v>#REF!</v>
      </c>
      <c r="O561" s="76">
        <f t="shared" si="90"/>
        <v>0.04</v>
      </c>
      <c r="P561" s="76">
        <f t="shared" si="94"/>
        <v>2427.35</v>
      </c>
      <c r="Q561" s="224">
        <v>15.083</v>
      </c>
      <c r="R561" s="76">
        <f t="shared" si="91"/>
        <v>75415</v>
      </c>
      <c r="S561" s="94">
        <f>ROUND(IF(F561="未税",J561-M561-R561,J561/(1+AJ561)-M561-R561),2)</f>
        <v>-14731.24</v>
      </c>
      <c r="T561" s="94"/>
      <c r="U561" s="94"/>
      <c r="V561" s="106" t="str">
        <f>数据源表!S509</f>
        <v>CSR58</v>
      </c>
      <c r="W561" s="76" t="str">
        <f>数据源表!M509</f>
        <v>*专项化学用品*微乳化型切削液</v>
      </c>
      <c r="X561" s="76" t="str">
        <f>数据源表!N509</f>
        <v>JH-200RP</v>
      </c>
      <c r="Y561" s="76">
        <f>数据源表!O509</f>
        <v>5000</v>
      </c>
      <c r="Z561" s="76" t="str">
        <f>数据源表!P509</f>
        <v>千克</v>
      </c>
      <c r="AA561" s="76">
        <f>数据源表!Q509</f>
        <v>14.2</v>
      </c>
      <c r="AB561" s="76">
        <f>数据源表!R509</f>
        <v>71000</v>
      </c>
      <c r="AC561" s="118">
        <f>数据源表!U509</f>
        <v>5000</v>
      </c>
      <c r="AD561" s="118">
        <f>数据源表!T509</f>
        <v>1000</v>
      </c>
      <c r="AE561" s="66" t="str">
        <f t="shared" si="92"/>
        <v xml:space="preserve">     指导价</v>
      </c>
      <c r="AF561" s="73" t="str">
        <f>数据源表!V509</f>
        <v>XOUT18020073</v>
      </c>
      <c r="AG561" s="119">
        <f>数据源表!W509</f>
        <v>43137</v>
      </c>
      <c r="AH561" s="73">
        <f>数据源表!X509</f>
        <v>0</v>
      </c>
      <c r="AI561" s="122"/>
      <c r="AJ561" s="124">
        <f>数据源表!Y509</f>
        <v>0.17</v>
      </c>
      <c r="AK561" s="53" t="e">
        <f>VLOOKUP(V561,#REF!,12,0)</f>
        <v>#REF!</v>
      </c>
    </row>
    <row r="562" spans="1:37" s="185" customFormat="1" ht="12" customHeight="1">
      <c r="A562" s="76" t="str">
        <f>数据源表!A510</f>
        <v>吴佳佳</v>
      </c>
      <c r="B562" s="75">
        <f>数据源表!B510</f>
        <v>43180</v>
      </c>
      <c r="C562" s="76" t="str">
        <f>数据源表!C510</f>
        <v>a1081</v>
      </c>
      <c r="D562" s="76" t="str">
        <f>数据源表!D510</f>
        <v>六和轻合金（苏州）有限公司</v>
      </c>
      <c r="E562" s="77">
        <f>数据源表!E510</f>
        <v>32895.72</v>
      </c>
      <c r="F562" s="76" t="str">
        <f>数据源表!F510</f>
        <v>02839642</v>
      </c>
      <c r="G562" s="78">
        <f>数据源表!G510</f>
        <v>43270</v>
      </c>
      <c r="H562" s="76">
        <f>数据源表!H510</f>
        <v>90</v>
      </c>
      <c r="I562" s="78" t="s">
        <v>7028</v>
      </c>
      <c r="J562" s="94">
        <f>数据源表!J510</f>
        <v>32895.72</v>
      </c>
      <c r="K562" s="94">
        <f t="shared" si="95"/>
        <v>28116</v>
      </c>
      <c r="L562" s="200">
        <v>273</v>
      </c>
      <c r="M562" s="96"/>
      <c r="N562" s="96" t="e">
        <f>VLOOKUP(C562,#REF!,5,0)</f>
        <v>#REF!</v>
      </c>
      <c r="O562" s="200">
        <f t="shared" si="90"/>
        <v>0</v>
      </c>
      <c r="P562" s="200">
        <f t="shared" si="94"/>
        <v>0</v>
      </c>
      <c r="Q562" s="76" t="e">
        <f>ROUND(VLOOKUP(V562,#REF!,7,0),2)</f>
        <v>#REF!</v>
      </c>
      <c r="R562" s="200"/>
      <c r="S562" s="203"/>
      <c r="T562" s="94"/>
      <c r="U562" s="94"/>
      <c r="V562" s="106" t="str">
        <f>数据源表!S510</f>
        <v>CSR07</v>
      </c>
      <c r="W562" s="76" t="str">
        <f>数据源表!M510</f>
        <v>*专项化学用品*优质切削液</v>
      </c>
      <c r="X562" s="76" t="str">
        <f>数据源表!N510</f>
        <v>JH-101SL</v>
      </c>
      <c r="Y562" s="76">
        <f>数据源表!O510</f>
        <v>12</v>
      </c>
      <c r="Z562" s="76" t="str">
        <f>数据源表!P510</f>
        <v>桶</v>
      </c>
      <c r="AA562" s="76">
        <f>数据源表!Q510</f>
        <v>2741.31</v>
      </c>
      <c r="AB562" s="76">
        <f>数据源表!R510</f>
        <v>32895.72</v>
      </c>
      <c r="AC562" s="118">
        <f>数据源表!U510</f>
        <v>2160</v>
      </c>
      <c r="AD562" s="118">
        <f>数据源表!T510</f>
        <v>180</v>
      </c>
      <c r="AE562" s="66" t="str">
        <f t="shared" si="92"/>
        <v xml:space="preserve">     指导价</v>
      </c>
      <c r="AF562" s="73" t="str">
        <f>数据源表!V510</f>
        <v>XOUT18020131</v>
      </c>
      <c r="AG562" s="119">
        <f>数据源表!W510</f>
        <v>43140</v>
      </c>
      <c r="AH562" s="73">
        <f>数据源表!X510</f>
        <v>0</v>
      </c>
      <c r="AI562" s="122"/>
      <c r="AJ562" s="124">
        <f>数据源表!Y510</f>
        <v>0.17</v>
      </c>
      <c r="AK562" s="53" t="e">
        <f>VLOOKUP(V562,#REF!,12,0)</f>
        <v>#REF!</v>
      </c>
    </row>
    <row r="563" spans="1:37" s="185" customFormat="1" ht="12" customHeight="1">
      <c r="A563" s="76" t="str">
        <f>数据源表!A511</f>
        <v>吴佳佳</v>
      </c>
      <c r="B563" s="75">
        <f>数据源表!B511</f>
        <v>43180</v>
      </c>
      <c r="C563" s="76" t="str">
        <f>数据源表!C511</f>
        <v>a1081</v>
      </c>
      <c r="D563" s="76" t="str">
        <f>数据源表!D511</f>
        <v>六和轻合金（苏州）有限公司</v>
      </c>
      <c r="E563" s="77">
        <f>数据源表!E511</f>
        <v>16447.86</v>
      </c>
      <c r="F563" s="76" t="str">
        <f>数据源表!F511</f>
        <v>02839642</v>
      </c>
      <c r="G563" s="78">
        <f>数据源表!G511</f>
        <v>43270</v>
      </c>
      <c r="H563" s="76">
        <f>数据源表!H511</f>
        <v>90</v>
      </c>
      <c r="I563" s="78">
        <v>43253</v>
      </c>
      <c r="J563" s="94">
        <f>数据源表!J511</f>
        <v>16447.86</v>
      </c>
      <c r="K563" s="94">
        <f t="shared" si="95"/>
        <v>14058</v>
      </c>
      <c r="L563" s="95">
        <f t="shared" si="93"/>
        <v>73</v>
      </c>
      <c r="M563" s="96"/>
      <c r="N563" s="96" t="e">
        <f>VLOOKUP(C563,#REF!,5,0)</f>
        <v>#REF!</v>
      </c>
      <c r="O563" s="200">
        <f t="shared" si="90"/>
        <v>0.04</v>
      </c>
      <c r="P563" s="200">
        <f t="shared" si="94"/>
        <v>562.32000000000005</v>
      </c>
      <c r="Q563" s="76" t="e">
        <f>ROUND(VLOOKUP(V563,#REF!,7,0),2)</f>
        <v>#REF!</v>
      </c>
      <c r="R563" s="200"/>
      <c r="S563" s="203"/>
      <c r="T563" s="94"/>
      <c r="U563" s="94"/>
      <c r="V563" s="106" t="str">
        <f>数据源表!S511</f>
        <v>CSR07</v>
      </c>
      <c r="W563" s="76" t="str">
        <f>数据源表!M511</f>
        <v>*专项化学用品*优质切削液</v>
      </c>
      <c r="X563" s="76" t="str">
        <f>数据源表!N511</f>
        <v>JH-101SL</v>
      </c>
      <c r="Y563" s="76">
        <f>数据源表!O511</f>
        <v>6</v>
      </c>
      <c r="Z563" s="76" t="str">
        <f>数据源表!P511</f>
        <v>桶</v>
      </c>
      <c r="AA563" s="76">
        <f>数据源表!Q511</f>
        <v>2741.31</v>
      </c>
      <c r="AB563" s="76">
        <f>数据源表!R511</f>
        <v>16447.86</v>
      </c>
      <c r="AC563" s="118">
        <f>数据源表!U511</f>
        <v>1080</v>
      </c>
      <c r="AD563" s="118">
        <f>数据源表!T511</f>
        <v>180</v>
      </c>
      <c r="AE563" s="66" t="str">
        <f t="shared" si="92"/>
        <v xml:space="preserve">     指导价</v>
      </c>
      <c r="AF563" s="73" t="str">
        <f>数据源表!V511</f>
        <v>XOUT18020131</v>
      </c>
      <c r="AG563" s="119">
        <f>数据源表!W511</f>
        <v>43140</v>
      </c>
      <c r="AH563" s="73">
        <f>数据源表!X511</f>
        <v>0</v>
      </c>
      <c r="AI563" s="122"/>
      <c r="AJ563" s="124">
        <f>数据源表!Y511</f>
        <v>0.17</v>
      </c>
      <c r="AK563" s="53" t="e">
        <f>VLOOKUP(V563,#REF!,12,0)</f>
        <v>#REF!</v>
      </c>
    </row>
    <row r="564" spans="1:37" s="185" customFormat="1" ht="12" customHeight="1">
      <c r="A564" s="76" t="str">
        <f>数据源表!A512</f>
        <v>吴佳佳</v>
      </c>
      <c r="B564" s="75">
        <f>数据源表!B512</f>
        <v>43180</v>
      </c>
      <c r="C564" s="76" t="str">
        <f>数据源表!C512</f>
        <v>a1081</v>
      </c>
      <c r="D564" s="76" t="str">
        <f>数据源表!D512</f>
        <v>六和轻合金（苏州）有限公司</v>
      </c>
      <c r="E564" s="77">
        <f>数据源表!E512</f>
        <v>16447.86</v>
      </c>
      <c r="F564" s="76" t="str">
        <f>数据源表!F512</f>
        <v>02839642</v>
      </c>
      <c r="G564" s="78">
        <f>数据源表!G512</f>
        <v>43270</v>
      </c>
      <c r="H564" s="76">
        <f>数据源表!H512</f>
        <v>90</v>
      </c>
      <c r="I564" s="78">
        <v>43253</v>
      </c>
      <c r="J564" s="94">
        <f>数据源表!J512</f>
        <v>16447.86</v>
      </c>
      <c r="K564" s="94">
        <f t="shared" si="95"/>
        <v>14058</v>
      </c>
      <c r="L564" s="95">
        <f t="shared" si="93"/>
        <v>73</v>
      </c>
      <c r="M564" s="96"/>
      <c r="N564" s="96" t="e">
        <f>VLOOKUP(C564,#REF!,5,0)</f>
        <v>#REF!</v>
      </c>
      <c r="O564" s="200">
        <f t="shared" si="90"/>
        <v>0.04</v>
      </c>
      <c r="P564" s="200">
        <f t="shared" si="94"/>
        <v>562.32000000000005</v>
      </c>
      <c r="Q564" s="76" t="e">
        <f>ROUND(VLOOKUP(V564,#REF!,7,0),2)</f>
        <v>#REF!</v>
      </c>
      <c r="R564" s="200"/>
      <c r="S564" s="203"/>
      <c r="T564" s="94"/>
      <c r="U564" s="94"/>
      <c r="V564" s="106" t="str">
        <f>数据源表!S512</f>
        <v>CSR07</v>
      </c>
      <c r="W564" s="76" t="str">
        <f>数据源表!M512</f>
        <v>*专项化学用品*优质切削液</v>
      </c>
      <c r="X564" s="76" t="str">
        <f>数据源表!N512</f>
        <v>JH-101SL</v>
      </c>
      <c r="Y564" s="76">
        <f>数据源表!O512</f>
        <v>6</v>
      </c>
      <c r="Z564" s="76" t="str">
        <f>数据源表!P512</f>
        <v>桶</v>
      </c>
      <c r="AA564" s="76">
        <f>数据源表!Q512</f>
        <v>2741.31</v>
      </c>
      <c r="AB564" s="76">
        <f>数据源表!R512</f>
        <v>16447.86</v>
      </c>
      <c r="AC564" s="118">
        <f>数据源表!U512</f>
        <v>1080</v>
      </c>
      <c r="AD564" s="118">
        <f>数据源表!T512</f>
        <v>180</v>
      </c>
      <c r="AE564" s="66" t="str">
        <f t="shared" si="92"/>
        <v xml:space="preserve">     指导价</v>
      </c>
      <c r="AF564" s="73" t="str">
        <f>数据源表!V512</f>
        <v>XOUT18030056</v>
      </c>
      <c r="AG564" s="119">
        <f>数据源表!W512</f>
        <v>43164</v>
      </c>
      <c r="AH564" s="73">
        <f>数据源表!X512</f>
        <v>0</v>
      </c>
      <c r="AI564" s="122"/>
      <c r="AJ564" s="124">
        <f>数据源表!Y512</f>
        <v>0.17</v>
      </c>
      <c r="AK564" s="53" t="e">
        <f>VLOOKUP(V564,#REF!,12,0)</f>
        <v>#REF!</v>
      </c>
    </row>
    <row r="565" spans="1:37" s="185" customFormat="1" ht="12" customHeight="1">
      <c r="A565" s="76" t="str">
        <f>数据源表!A513</f>
        <v>吴佳佳</v>
      </c>
      <c r="B565" s="75">
        <f>数据源表!B513</f>
        <v>43172</v>
      </c>
      <c r="C565" s="76" t="str">
        <f>数据源表!C513</f>
        <v>a1306</v>
      </c>
      <c r="D565" s="76" t="str">
        <f>数据源表!D513</f>
        <v>可发科技（宿迁）有限公司</v>
      </c>
      <c r="E565" s="77">
        <f>数据源表!E513</f>
        <v>71000</v>
      </c>
      <c r="F565" s="76" t="str">
        <f>数据源表!F513</f>
        <v>02839392</v>
      </c>
      <c r="G565" s="78">
        <f>数据源表!G513</f>
        <v>43292</v>
      </c>
      <c r="H565" s="76">
        <f>数据源表!H513</f>
        <v>120</v>
      </c>
      <c r="I565" s="78">
        <v>43253</v>
      </c>
      <c r="J565" s="94">
        <f>数据源表!J513</f>
        <v>71000</v>
      </c>
      <c r="K565" s="94">
        <f t="shared" si="95"/>
        <v>60683.76</v>
      </c>
      <c r="L565" s="95">
        <f t="shared" si="93"/>
        <v>81</v>
      </c>
      <c r="M565" s="96"/>
      <c r="N565" s="96" t="e">
        <f>VLOOKUP(C565,#REF!,5,0)</f>
        <v>#REF!</v>
      </c>
      <c r="O565" s="200">
        <f t="shared" si="90"/>
        <v>0.04</v>
      </c>
      <c r="P565" s="200">
        <f t="shared" si="94"/>
        <v>2427.35</v>
      </c>
      <c r="Q565" s="76" t="e">
        <f>ROUND(VLOOKUP(V565,#REF!,7,0),2)</f>
        <v>#REF!</v>
      </c>
      <c r="R565" s="200"/>
      <c r="S565" s="203"/>
      <c r="T565" s="94"/>
      <c r="U565" s="94"/>
      <c r="V565" s="106" t="str">
        <f>数据源表!S513</f>
        <v>CSR58</v>
      </c>
      <c r="W565" s="76" t="str">
        <f>数据源表!M513</f>
        <v>*专项化学用品*微乳化型切削液</v>
      </c>
      <c r="X565" s="76" t="str">
        <f>数据源表!N513</f>
        <v>JH-200RP</v>
      </c>
      <c r="Y565" s="76">
        <f>数据源表!O513</f>
        <v>5000</v>
      </c>
      <c r="Z565" s="76" t="str">
        <f>数据源表!P513</f>
        <v>千克</v>
      </c>
      <c r="AA565" s="76">
        <f>数据源表!Q513</f>
        <v>14.2</v>
      </c>
      <c r="AB565" s="76">
        <f>数据源表!R513</f>
        <v>71000</v>
      </c>
      <c r="AC565" s="118">
        <f>数据源表!U513</f>
        <v>5000</v>
      </c>
      <c r="AD565" s="118">
        <f>数据源表!T513</f>
        <v>1000</v>
      </c>
      <c r="AE565" s="66" t="str">
        <f t="shared" si="92"/>
        <v xml:space="preserve">     指导价</v>
      </c>
      <c r="AF565" s="73" t="str">
        <f>数据源表!V513</f>
        <v>XOUT18010493</v>
      </c>
      <c r="AG565" s="119">
        <f>数据源表!W513</f>
        <v>43129</v>
      </c>
      <c r="AH565" s="73">
        <f>数据源表!X513</f>
        <v>0</v>
      </c>
      <c r="AI565" s="122"/>
      <c r="AJ565" s="124">
        <f>数据源表!Y513</f>
        <v>0.17</v>
      </c>
      <c r="AK565" s="53" t="e">
        <f>VLOOKUP(V565,#REF!,12,0)</f>
        <v>#REF!</v>
      </c>
    </row>
    <row r="566" spans="1:37" s="185" customFormat="1" ht="12" customHeight="1">
      <c r="A566" s="76" t="str">
        <f>数据源表!A514</f>
        <v>吴佳佳</v>
      </c>
      <c r="B566" s="75">
        <f>数据源表!B514</f>
        <v>43172</v>
      </c>
      <c r="C566" s="76" t="str">
        <f>数据源表!C514</f>
        <v>a1306</v>
      </c>
      <c r="D566" s="76" t="str">
        <f>数据源表!D514</f>
        <v>可发科技（宿迁）有限公司</v>
      </c>
      <c r="E566" s="77">
        <f>数据源表!E514</f>
        <v>71000</v>
      </c>
      <c r="F566" s="76" t="str">
        <f>数据源表!F514</f>
        <v>02839393</v>
      </c>
      <c r="G566" s="78">
        <f>数据源表!G514</f>
        <v>43292</v>
      </c>
      <c r="H566" s="76">
        <f>数据源表!H514</f>
        <v>120</v>
      </c>
      <c r="I566" s="78">
        <v>43253</v>
      </c>
      <c r="J566" s="94">
        <f>数据源表!J514</f>
        <v>71000</v>
      </c>
      <c r="K566" s="94">
        <f t="shared" si="95"/>
        <v>60683.76</v>
      </c>
      <c r="L566" s="95">
        <f t="shared" si="93"/>
        <v>81</v>
      </c>
      <c r="M566" s="96"/>
      <c r="N566" s="96" t="e">
        <f>VLOOKUP(C566,#REF!,5,0)</f>
        <v>#REF!</v>
      </c>
      <c r="O566" s="200">
        <f t="shared" si="90"/>
        <v>0.04</v>
      </c>
      <c r="P566" s="200">
        <f t="shared" si="94"/>
        <v>2427.35</v>
      </c>
      <c r="Q566" s="76" t="e">
        <f>ROUND(VLOOKUP(V566,#REF!,7,0),2)</f>
        <v>#REF!</v>
      </c>
      <c r="R566" s="200"/>
      <c r="S566" s="203"/>
      <c r="T566" s="94"/>
      <c r="U566" s="94"/>
      <c r="V566" s="106" t="str">
        <f>数据源表!S514</f>
        <v>CSR58</v>
      </c>
      <c r="W566" s="76" t="str">
        <f>数据源表!M514</f>
        <v>*专项化学用品*微乳化型切削液</v>
      </c>
      <c r="X566" s="76" t="str">
        <f>数据源表!N514</f>
        <v>JH-200RP</v>
      </c>
      <c r="Y566" s="76">
        <f>数据源表!O514</f>
        <v>5000</v>
      </c>
      <c r="Z566" s="76" t="str">
        <f>数据源表!P514</f>
        <v>千克</v>
      </c>
      <c r="AA566" s="76">
        <f>数据源表!Q514</f>
        <v>14.2</v>
      </c>
      <c r="AB566" s="76">
        <f>数据源表!R514</f>
        <v>71000</v>
      </c>
      <c r="AC566" s="118">
        <f>数据源表!U514</f>
        <v>5000</v>
      </c>
      <c r="AD566" s="118">
        <f>数据源表!T514</f>
        <v>1000</v>
      </c>
      <c r="AE566" s="66" t="str">
        <f t="shared" si="92"/>
        <v xml:space="preserve">     指导价</v>
      </c>
      <c r="AF566" s="73" t="str">
        <f>数据源表!V514</f>
        <v>XOUT18010493</v>
      </c>
      <c r="AG566" s="119">
        <f>数据源表!W514</f>
        <v>43129</v>
      </c>
      <c r="AH566" s="73">
        <f>数据源表!X514</f>
        <v>0</v>
      </c>
      <c r="AI566" s="122"/>
      <c r="AJ566" s="124">
        <f>数据源表!Y514</f>
        <v>0.17</v>
      </c>
      <c r="AK566" s="53" t="e">
        <f>VLOOKUP(V566,#REF!,12,0)</f>
        <v>#REF!</v>
      </c>
    </row>
    <row r="567" spans="1:37" s="185" customFormat="1" ht="12" customHeight="1">
      <c r="A567" s="76" t="str">
        <f>数据源表!A515</f>
        <v>吴佳佳</v>
      </c>
      <c r="B567" s="75">
        <f>数据源表!B515</f>
        <v>43172</v>
      </c>
      <c r="C567" s="76" t="str">
        <f>数据源表!C515</f>
        <v>a1306</v>
      </c>
      <c r="D567" s="76" t="str">
        <f>数据源表!D515</f>
        <v>可发科技（宿迁）有限公司</v>
      </c>
      <c r="E567" s="77">
        <f>数据源表!E515</f>
        <v>28400</v>
      </c>
      <c r="F567" s="76" t="str">
        <f>数据源表!F515</f>
        <v>02839392</v>
      </c>
      <c r="G567" s="78">
        <f>数据源表!G515</f>
        <v>43292</v>
      </c>
      <c r="H567" s="76">
        <f>数据源表!H515</f>
        <v>120</v>
      </c>
      <c r="I567" s="78">
        <v>43278</v>
      </c>
      <c r="J567" s="94">
        <f>数据源表!J515</f>
        <v>28400</v>
      </c>
      <c r="K567" s="94">
        <f t="shared" si="95"/>
        <v>24273.5</v>
      </c>
      <c r="L567" s="95">
        <f t="shared" si="93"/>
        <v>106</v>
      </c>
      <c r="M567" s="96"/>
      <c r="N567" s="96" t="e">
        <f>VLOOKUP(C567,#REF!,5,0)</f>
        <v>#REF!</v>
      </c>
      <c r="O567" s="76">
        <f t="shared" si="90"/>
        <v>0.04</v>
      </c>
      <c r="P567" s="76">
        <f t="shared" si="94"/>
        <v>970.94</v>
      </c>
      <c r="Q567" s="76" t="e">
        <f>ROUND(VLOOKUP(V567,#REF!,7,0),2)</f>
        <v>#REF!</v>
      </c>
      <c r="R567" s="76" t="e">
        <f t="shared" si="91"/>
        <v>#REF!</v>
      </c>
      <c r="S567" s="94" t="e">
        <f>ROUND(IF(F567="未税",J567-M567-R567,J567/(1+AJ567)-M567-R567),2)</f>
        <v>#REF!</v>
      </c>
      <c r="T567" s="94"/>
      <c r="U567" s="94"/>
      <c r="V567" s="106" t="str">
        <f>数据源表!S515</f>
        <v>CSR58</v>
      </c>
      <c r="W567" s="76" t="str">
        <f>数据源表!M515</f>
        <v>*专项化学用品*微乳化型切削液</v>
      </c>
      <c r="X567" s="76" t="str">
        <f>数据源表!N515</f>
        <v>JH-200RP</v>
      </c>
      <c r="Y567" s="76">
        <f>数据源表!O515</f>
        <v>2000</v>
      </c>
      <c r="Z567" s="76" t="str">
        <f>数据源表!P515</f>
        <v>千克</v>
      </c>
      <c r="AA567" s="76">
        <f>数据源表!Q515</f>
        <v>14.2</v>
      </c>
      <c r="AB567" s="76">
        <f>数据源表!R515</f>
        <v>28400</v>
      </c>
      <c r="AC567" s="118">
        <f>数据源表!U515</f>
        <v>2000</v>
      </c>
      <c r="AD567" s="118">
        <f>数据源表!T515</f>
        <v>1000</v>
      </c>
      <c r="AE567" s="66" t="str">
        <f t="shared" si="92"/>
        <v xml:space="preserve">     指导价</v>
      </c>
      <c r="AF567" s="73" t="str">
        <f>数据源表!V515</f>
        <v>XOUT18020053</v>
      </c>
      <c r="AG567" s="119">
        <f>数据源表!W515</f>
        <v>43134</v>
      </c>
      <c r="AH567" s="73">
        <f>数据源表!X515</f>
        <v>0</v>
      </c>
      <c r="AI567" s="122"/>
      <c r="AJ567" s="124">
        <f>数据源表!Y515</f>
        <v>0.17</v>
      </c>
      <c r="AK567" s="53" t="e">
        <f>VLOOKUP(V567,#REF!,12,0)</f>
        <v>#REF!</v>
      </c>
    </row>
    <row r="568" spans="1:37" s="185" customFormat="1" ht="12" customHeight="1">
      <c r="A568" s="76" t="str">
        <f>数据源表!A516</f>
        <v>吴佳佳</v>
      </c>
      <c r="B568" s="75">
        <f>数据源表!B516</f>
        <v>43172</v>
      </c>
      <c r="C568" s="76" t="str">
        <f>数据源表!C516</f>
        <v>a1306</v>
      </c>
      <c r="D568" s="76" t="str">
        <f>数据源表!D516</f>
        <v>可发科技（宿迁）有限公司</v>
      </c>
      <c r="E568" s="77">
        <f>数据源表!E516</f>
        <v>2176</v>
      </c>
      <c r="F568" s="76" t="str">
        <f>数据源表!F516</f>
        <v>02839392</v>
      </c>
      <c r="G568" s="78">
        <f>数据源表!G516</f>
        <v>43292</v>
      </c>
      <c r="H568" s="76">
        <f>数据源表!H516</f>
        <v>120</v>
      </c>
      <c r="I568" s="78">
        <v>43262</v>
      </c>
      <c r="J568" s="94">
        <f>数据源表!J516</f>
        <v>2176</v>
      </c>
      <c r="K568" s="94">
        <f t="shared" si="95"/>
        <v>1859.83</v>
      </c>
      <c r="L568" s="95">
        <f t="shared" si="93"/>
        <v>90</v>
      </c>
      <c r="M568" s="96"/>
      <c r="N568" s="96" t="e">
        <f>VLOOKUP(C568,#REF!,5,0)</f>
        <v>#REF!</v>
      </c>
      <c r="O568" s="76">
        <f t="shared" si="90"/>
        <v>0.04</v>
      </c>
      <c r="P568" s="76">
        <f t="shared" si="94"/>
        <v>74.39</v>
      </c>
      <c r="Q568" s="224">
        <v>15.083</v>
      </c>
      <c r="R568" s="76">
        <f t="shared" si="91"/>
        <v>2564.11</v>
      </c>
      <c r="S568" s="94">
        <f>ROUND(IF(F568="未税",J568-M568-R568,J568/1.17-M568-R568),2)</f>
        <v>-704.28</v>
      </c>
      <c r="T568" s="94"/>
      <c r="U568" s="94"/>
      <c r="V568" s="106" t="str">
        <f>数据源表!S516</f>
        <v>CYQ19</v>
      </c>
      <c r="W568" s="76" t="str">
        <f>数据源表!M516</f>
        <v>*专项化学用品*不锈钢切削油</v>
      </c>
      <c r="X568" s="76" t="str">
        <f>数据源表!N516</f>
        <v>DH-30A</v>
      </c>
      <c r="Y568" s="76">
        <f>数据源表!O516</f>
        <v>170</v>
      </c>
      <c r="Z568" s="76" t="str">
        <f>数据源表!P516</f>
        <v>千克</v>
      </c>
      <c r="AA568" s="76">
        <f>数据源表!Q516</f>
        <v>12.8</v>
      </c>
      <c r="AB568" s="76">
        <f>数据源表!R516</f>
        <v>2176</v>
      </c>
      <c r="AC568" s="118">
        <f>数据源表!U516</f>
        <v>170</v>
      </c>
      <c r="AD568" s="118">
        <f>数据源表!T516</f>
        <v>170</v>
      </c>
      <c r="AE568" s="66" t="str">
        <f t="shared" si="92"/>
        <v xml:space="preserve">     指导价</v>
      </c>
      <c r="AF568" s="73" t="str">
        <f>数据源表!V516</f>
        <v>XOUT18020053</v>
      </c>
      <c r="AG568" s="119">
        <f>数据源表!W516</f>
        <v>43134</v>
      </c>
      <c r="AH568" s="73">
        <f>数据源表!X516</f>
        <v>0</v>
      </c>
      <c r="AI568" s="122"/>
      <c r="AJ568" s="124">
        <f>数据源表!Y516</f>
        <v>0.17</v>
      </c>
      <c r="AK568" s="53" t="e">
        <f>VLOOKUP(V568,#REF!,12,0)</f>
        <v>#REF!</v>
      </c>
    </row>
    <row r="569" spans="1:37" s="185" customFormat="1" ht="12" customHeight="1">
      <c r="A569" s="76" t="str">
        <f>数据源表!A517</f>
        <v>吴佳佳</v>
      </c>
      <c r="B569" s="75">
        <f>数据源表!B517</f>
        <v>43172</v>
      </c>
      <c r="C569" s="76" t="str">
        <f>数据源表!C517</f>
        <v>a1306</v>
      </c>
      <c r="D569" s="76" t="str">
        <f>数据源表!D517</f>
        <v>可发科技（宿迁）有限公司</v>
      </c>
      <c r="E569" s="77">
        <f>数据源表!E517</f>
        <v>113600</v>
      </c>
      <c r="F569" s="76" t="str">
        <f>数据源表!F517</f>
        <v>02839394</v>
      </c>
      <c r="G569" s="78">
        <f>数据源表!G517</f>
        <v>43292</v>
      </c>
      <c r="H569" s="76">
        <f>数据源表!H517</f>
        <v>120</v>
      </c>
      <c r="I569" s="78">
        <v>43276</v>
      </c>
      <c r="J569" s="94">
        <f>数据源表!J517</f>
        <v>113600</v>
      </c>
      <c r="K569" s="94">
        <f t="shared" si="95"/>
        <v>97094.02</v>
      </c>
      <c r="L569" s="95">
        <f t="shared" si="93"/>
        <v>104</v>
      </c>
      <c r="M569" s="96"/>
      <c r="N569" s="96" t="e">
        <f>VLOOKUP(C569,#REF!,5,0)</f>
        <v>#REF!</v>
      </c>
      <c r="O569" s="76">
        <f t="shared" ref="O569:O595" si="98">IF(L569&lt;=60,0.05,IF(L569&lt;=120,0.04,IF(L569&lt;=150,0.02,IF(L569&lt;=180,0.01,0))))</f>
        <v>0.04</v>
      </c>
      <c r="P569" s="76">
        <f t="shared" si="94"/>
        <v>3883.76</v>
      </c>
      <c r="Q569" s="224">
        <v>15.083</v>
      </c>
      <c r="R569" s="76">
        <f t="shared" si="91"/>
        <v>120664</v>
      </c>
      <c r="S569" s="94">
        <f>ROUND(IF(F569="未税",J569-M569-R569,J569/(1+AJ569)-M569-R569),2)</f>
        <v>-23569.98</v>
      </c>
      <c r="T569" s="94"/>
      <c r="U569" s="94"/>
      <c r="V569" s="106" t="str">
        <f>数据源表!S517</f>
        <v>CSR58</v>
      </c>
      <c r="W569" s="76" t="str">
        <f>数据源表!M517</f>
        <v>*专项化学用品*微乳化型切削液</v>
      </c>
      <c r="X569" s="76" t="str">
        <f>数据源表!N517</f>
        <v>JH-200RP</v>
      </c>
      <c r="Y569" s="76">
        <f>数据源表!O517</f>
        <v>8000</v>
      </c>
      <c r="Z569" s="76" t="str">
        <f>数据源表!P517</f>
        <v>千克</v>
      </c>
      <c r="AA569" s="76">
        <f>数据源表!Q517</f>
        <v>14.2</v>
      </c>
      <c r="AB569" s="76">
        <f>数据源表!R517</f>
        <v>113600</v>
      </c>
      <c r="AC569" s="118">
        <f>数据源表!U517</f>
        <v>8000</v>
      </c>
      <c r="AD569" s="118">
        <f>数据源表!T517</f>
        <v>1000</v>
      </c>
      <c r="AE569" s="66" t="str">
        <f t="shared" ref="AE569:AE608" si="99">IF(AD569&lt;50,"指导价+Y4*30",IF(AD569="固体","     指导价","     指导价"))</f>
        <v xml:space="preserve">     指导价</v>
      </c>
      <c r="AF569" s="73" t="str">
        <f>数据源表!V517</f>
        <v>XOUT18020053</v>
      </c>
      <c r="AG569" s="119">
        <f>数据源表!W517</f>
        <v>43134</v>
      </c>
      <c r="AH569" s="73">
        <f>数据源表!X517</f>
        <v>0</v>
      </c>
      <c r="AI569" s="122"/>
      <c r="AJ569" s="124">
        <f>数据源表!Y517</f>
        <v>0.17</v>
      </c>
      <c r="AK569" s="53" t="e">
        <f>VLOOKUP(V569,#REF!,12,0)</f>
        <v>#REF!</v>
      </c>
    </row>
    <row r="570" spans="1:37" s="185" customFormat="1" ht="12" customHeight="1">
      <c r="A570" s="76" t="str">
        <f>数据源表!A518</f>
        <v>吴佳佳</v>
      </c>
      <c r="B570" s="75">
        <f>数据源表!B518</f>
        <v>43172</v>
      </c>
      <c r="C570" s="76" t="str">
        <f>数据源表!C518</f>
        <v>a1402</v>
      </c>
      <c r="D570" s="76" t="str">
        <f>数据源表!D518</f>
        <v>可利科技（泰州）有限公司</v>
      </c>
      <c r="E570" s="77">
        <f>数据源表!E518</f>
        <v>14200</v>
      </c>
      <c r="F570" s="76" t="str">
        <f>数据源表!F518</f>
        <v>02839395</v>
      </c>
      <c r="G570" s="78">
        <f>数据源表!G518</f>
        <v>43292</v>
      </c>
      <c r="H570" s="76">
        <f>数据源表!H518</f>
        <v>120</v>
      </c>
      <c r="I570" s="78">
        <v>43266</v>
      </c>
      <c r="J570" s="94">
        <f>数据源表!J518</f>
        <v>14200</v>
      </c>
      <c r="K570" s="94">
        <f t="shared" si="95"/>
        <v>12136.75</v>
      </c>
      <c r="L570" s="95">
        <f t="shared" si="93"/>
        <v>94</v>
      </c>
      <c r="M570" s="96"/>
      <c r="N570" s="96" t="e">
        <f>VLOOKUP(C570,#REF!,5,0)</f>
        <v>#REF!</v>
      </c>
      <c r="O570" s="76">
        <f t="shared" si="98"/>
        <v>0.04</v>
      </c>
      <c r="P570" s="76">
        <f t="shared" si="94"/>
        <v>485.47</v>
      </c>
      <c r="Q570" s="76" t="e">
        <f>ROUND(VLOOKUP(V570,#REF!,7,0),2)</f>
        <v>#REF!</v>
      </c>
      <c r="R570" s="76" t="e">
        <f t="shared" si="91"/>
        <v>#REF!</v>
      </c>
      <c r="S570" s="94" t="e">
        <f>ROUND(IF(F570="未税",J570-M570-R570,J570/(1+AJ570)-M570-R570),2)</f>
        <v>#REF!</v>
      </c>
      <c r="T570" s="94"/>
      <c r="U570" s="94"/>
      <c r="V570" s="106" t="str">
        <f>数据源表!S518</f>
        <v>CSR58</v>
      </c>
      <c r="W570" s="76" t="str">
        <f>数据源表!M518</f>
        <v>*专项化学用品*微乳化型切削液</v>
      </c>
      <c r="X570" s="76" t="str">
        <f>数据源表!N518</f>
        <v>JH-200RP</v>
      </c>
      <c r="Y570" s="76">
        <f>数据源表!O518</f>
        <v>1000</v>
      </c>
      <c r="Z570" s="76" t="str">
        <f>数据源表!P518</f>
        <v>千克</v>
      </c>
      <c r="AA570" s="76">
        <f>数据源表!Q518</f>
        <v>14.2</v>
      </c>
      <c r="AB570" s="76">
        <f>数据源表!R518</f>
        <v>14200</v>
      </c>
      <c r="AC570" s="118">
        <f>数据源表!U518</f>
        <v>1000</v>
      </c>
      <c r="AD570" s="118">
        <f>数据源表!T518</f>
        <v>1000</v>
      </c>
      <c r="AE570" s="66" t="str">
        <f t="shared" si="99"/>
        <v xml:space="preserve">     指导价</v>
      </c>
      <c r="AF570" s="73" t="str">
        <f>数据源表!V518</f>
        <v>XOUT18010559</v>
      </c>
      <c r="AG570" s="119">
        <f>数据源表!W518</f>
        <v>43132</v>
      </c>
      <c r="AH570" s="73">
        <f>数据源表!X518</f>
        <v>0</v>
      </c>
      <c r="AI570" s="122"/>
      <c r="AJ570" s="124">
        <f>数据源表!Y518</f>
        <v>0.17</v>
      </c>
      <c r="AK570" s="53" t="e">
        <f>VLOOKUP(V570,#REF!,12,0)</f>
        <v>#REF!</v>
      </c>
    </row>
    <row r="571" spans="1:37" s="185" customFormat="1" ht="12" customHeight="1">
      <c r="A571" s="76" t="str">
        <f>数据源表!A519</f>
        <v>吴佳佳</v>
      </c>
      <c r="B571" s="75">
        <f>数据源表!B519</f>
        <v>43172</v>
      </c>
      <c r="C571" s="76" t="str">
        <f>数据源表!C519</f>
        <v>a1402</v>
      </c>
      <c r="D571" s="76" t="str">
        <f>数据源表!D519</f>
        <v>可利科技（泰州）有限公司</v>
      </c>
      <c r="E571" s="77">
        <f>数据源表!E519</f>
        <v>71000</v>
      </c>
      <c r="F571" s="76" t="str">
        <f>数据源表!F519</f>
        <v>02839395</v>
      </c>
      <c r="G571" s="78">
        <f>数据源表!G519</f>
        <v>43292</v>
      </c>
      <c r="H571" s="76">
        <f>数据源表!H519</f>
        <v>120</v>
      </c>
      <c r="I571" s="78">
        <v>43276</v>
      </c>
      <c r="J571" s="94">
        <f>数据源表!J519</f>
        <v>71000</v>
      </c>
      <c r="K571" s="94">
        <f t="shared" si="95"/>
        <v>60683.76</v>
      </c>
      <c r="L571" s="95">
        <f t="shared" si="93"/>
        <v>104</v>
      </c>
      <c r="M571" s="96"/>
      <c r="N571" s="96" t="e">
        <f>VLOOKUP(C571,#REF!,5,0)</f>
        <v>#REF!</v>
      </c>
      <c r="O571" s="76">
        <f t="shared" si="98"/>
        <v>0.04</v>
      </c>
      <c r="P571" s="76">
        <f t="shared" ref="P571:P615" si="100">ROUND((K571-M571)*O571,2)</f>
        <v>2427.35</v>
      </c>
      <c r="Q571" s="76" t="e">
        <f>ROUND(VLOOKUP(V571,#REF!,7,0),2)</f>
        <v>#REF!</v>
      </c>
      <c r="R571" s="76" t="e">
        <f t="shared" si="91"/>
        <v>#REF!</v>
      </c>
      <c r="S571" s="94" t="e">
        <f>ROUND(IF(F571="未税",J571-M571-R571,J571/1.17-M571-R571),2)</f>
        <v>#REF!</v>
      </c>
      <c r="T571" s="94"/>
      <c r="U571" s="94"/>
      <c r="V571" s="106" t="str">
        <f>数据源表!S519</f>
        <v>CSR58</v>
      </c>
      <c r="W571" s="76" t="str">
        <f>数据源表!M519</f>
        <v>*专项化学用品*微乳化型切削液</v>
      </c>
      <c r="X571" s="76" t="str">
        <f>数据源表!N519</f>
        <v>JH-200RP</v>
      </c>
      <c r="Y571" s="76">
        <f>数据源表!O519</f>
        <v>5000</v>
      </c>
      <c r="Z571" s="76" t="str">
        <f>数据源表!P519</f>
        <v>千克</v>
      </c>
      <c r="AA571" s="76">
        <f>数据源表!Q519</f>
        <v>14.2</v>
      </c>
      <c r="AB571" s="76">
        <f>数据源表!R519</f>
        <v>71000</v>
      </c>
      <c r="AC571" s="118">
        <f>数据源表!U519</f>
        <v>5000</v>
      </c>
      <c r="AD571" s="118">
        <f>数据源表!T519</f>
        <v>1000</v>
      </c>
      <c r="AE571" s="66" t="str">
        <f t="shared" si="99"/>
        <v xml:space="preserve">     指导价</v>
      </c>
      <c r="AF571" s="73" t="str">
        <f>数据源表!V519</f>
        <v>XOUT18010559</v>
      </c>
      <c r="AG571" s="119">
        <f>数据源表!W519</f>
        <v>43132</v>
      </c>
      <c r="AH571" s="73">
        <f>数据源表!X519</f>
        <v>0</v>
      </c>
      <c r="AI571" s="122"/>
      <c r="AJ571" s="124">
        <f>数据源表!Y519</f>
        <v>0.17</v>
      </c>
      <c r="AK571" s="53" t="e">
        <f>VLOOKUP(V571,#REF!,12,0)</f>
        <v>#REF!</v>
      </c>
    </row>
    <row r="572" spans="1:37" s="185" customFormat="1" ht="12" customHeight="1">
      <c r="A572" s="76" t="str">
        <f>数据源表!A520</f>
        <v>吴佳佳</v>
      </c>
      <c r="B572" s="75">
        <f>数据源表!B520</f>
        <v>43172</v>
      </c>
      <c r="C572" s="76" t="str">
        <f>数据源表!C520</f>
        <v>a1402</v>
      </c>
      <c r="D572" s="76" t="str">
        <f>数据源表!D520</f>
        <v>可利科技（泰州）有限公司</v>
      </c>
      <c r="E572" s="77">
        <f>数据源表!E520</f>
        <v>28400</v>
      </c>
      <c r="F572" s="76" t="str">
        <f>数据源表!F520</f>
        <v>02839396</v>
      </c>
      <c r="G572" s="78">
        <f>数据源表!G520</f>
        <v>43292</v>
      </c>
      <c r="H572" s="76">
        <f>数据源表!H520</f>
        <v>120</v>
      </c>
      <c r="I572" s="78">
        <v>43276</v>
      </c>
      <c r="J572" s="94">
        <f>数据源表!J520</f>
        <v>28400</v>
      </c>
      <c r="K572" s="94">
        <f t="shared" si="95"/>
        <v>24273.5</v>
      </c>
      <c r="L572" s="95">
        <f t="shared" si="93"/>
        <v>104</v>
      </c>
      <c r="M572" s="96"/>
      <c r="N572" s="96" t="e">
        <f>VLOOKUP(C572,#REF!,5,0)</f>
        <v>#REF!</v>
      </c>
      <c r="O572" s="76">
        <f t="shared" si="98"/>
        <v>0.04</v>
      </c>
      <c r="P572" s="76">
        <f t="shared" si="100"/>
        <v>970.94</v>
      </c>
      <c r="Q572" s="76" t="e">
        <f>ROUND(VLOOKUP(V572,#REF!,7,0),2)</f>
        <v>#REF!</v>
      </c>
      <c r="R572" s="76" t="e">
        <f t="shared" si="91"/>
        <v>#REF!</v>
      </c>
      <c r="S572" s="94" t="e">
        <f>ROUND(IF(F572="未税",J572-M572-R572,J572/(1+AJ572)-M572-R572),2)</f>
        <v>#REF!</v>
      </c>
      <c r="T572" s="94"/>
      <c r="U572" s="94"/>
      <c r="V572" s="106" t="str">
        <f>数据源表!S520</f>
        <v>CSR58</v>
      </c>
      <c r="W572" s="76" t="str">
        <f>数据源表!M520</f>
        <v>*专项化学用品*微乳化型切削液</v>
      </c>
      <c r="X572" s="76" t="str">
        <f>数据源表!N520</f>
        <v>JH-200RP</v>
      </c>
      <c r="Y572" s="76">
        <f>数据源表!O520</f>
        <v>2000</v>
      </c>
      <c r="Z572" s="76" t="str">
        <f>数据源表!P520</f>
        <v>千克</v>
      </c>
      <c r="AA572" s="76">
        <f>数据源表!Q520</f>
        <v>14.2</v>
      </c>
      <c r="AB572" s="76">
        <f>数据源表!R520</f>
        <v>28400</v>
      </c>
      <c r="AC572" s="118">
        <f>数据源表!U520</f>
        <v>2000</v>
      </c>
      <c r="AD572" s="118">
        <f>数据源表!T520</f>
        <v>1000</v>
      </c>
      <c r="AE572" s="66" t="str">
        <f t="shared" si="99"/>
        <v xml:space="preserve">     指导价</v>
      </c>
      <c r="AF572" s="73" t="str">
        <f>数据源表!V520</f>
        <v>XOUT18020132</v>
      </c>
      <c r="AG572" s="119">
        <f>数据源表!W520</f>
        <v>43140</v>
      </c>
      <c r="AH572" s="73">
        <f>数据源表!X520</f>
        <v>0</v>
      </c>
      <c r="AI572" s="122"/>
      <c r="AJ572" s="124">
        <f>数据源表!Y520</f>
        <v>0.17</v>
      </c>
      <c r="AK572" s="53" t="e">
        <f>VLOOKUP(V572,#REF!,12,0)</f>
        <v>#REF!</v>
      </c>
    </row>
    <row r="573" spans="1:37" s="185" customFormat="1" ht="12" customHeight="1">
      <c r="A573" s="76" t="str">
        <f>数据源表!A521</f>
        <v>吴佳佳</v>
      </c>
      <c r="B573" s="75">
        <f>数据源表!B521</f>
        <v>43172</v>
      </c>
      <c r="C573" s="76" t="str">
        <f>数据源表!C521</f>
        <v>a1402</v>
      </c>
      <c r="D573" s="76" t="str">
        <f>数据源表!D521</f>
        <v>可利科技（泰州）有限公司</v>
      </c>
      <c r="E573" s="77">
        <f>数据源表!E521</f>
        <v>28400</v>
      </c>
      <c r="F573" s="76" t="str">
        <f>数据源表!F521</f>
        <v>02839396</v>
      </c>
      <c r="G573" s="78">
        <f>数据源表!G521</f>
        <v>43292</v>
      </c>
      <c r="H573" s="76">
        <f>数据源表!H521</f>
        <v>120</v>
      </c>
      <c r="I573" s="78">
        <v>43279</v>
      </c>
      <c r="J573" s="94">
        <f>数据源表!J521</f>
        <v>28400</v>
      </c>
      <c r="K573" s="94">
        <f t="shared" si="95"/>
        <v>24273.5</v>
      </c>
      <c r="L573" s="95">
        <f t="shared" si="93"/>
        <v>107</v>
      </c>
      <c r="M573" s="96"/>
      <c r="N573" s="96" t="e">
        <f>VLOOKUP(C573,#REF!,5,0)</f>
        <v>#REF!</v>
      </c>
      <c r="O573" s="76">
        <f t="shared" si="98"/>
        <v>0.04</v>
      </c>
      <c r="P573" s="76">
        <f t="shared" si="100"/>
        <v>970.94</v>
      </c>
      <c r="Q573" s="76" t="e">
        <f>ROUND(VLOOKUP(V573,#REF!,7,0),2)</f>
        <v>#REF!</v>
      </c>
      <c r="R573" s="76" t="e">
        <f t="shared" si="91"/>
        <v>#REF!</v>
      </c>
      <c r="S573" s="94" t="e">
        <f>ROUND(IF(F573="未税",J573-M573-R573,J573/(1+AJ573)-M573-R573),2)</f>
        <v>#REF!</v>
      </c>
      <c r="T573" s="94"/>
      <c r="U573" s="94"/>
      <c r="V573" s="106" t="str">
        <f>数据源表!S521</f>
        <v>CSR58</v>
      </c>
      <c r="W573" s="76" t="str">
        <f>数据源表!M521</f>
        <v>*专项化学用品*微乳化型切削液</v>
      </c>
      <c r="X573" s="76" t="str">
        <f>数据源表!N521</f>
        <v>JH-200RP</v>
      </c>
      <c r="Y573" s="76">
        <f>数据源表!O521</f>
        <v>2000</v>
      </c>
      <c r="Z573" s="76" t="str">
        <f>数据源表!P521</f>
        <v>千克</v>
      </c>
      <c r="AA573" s="76">
        <f>数据源表!Q521</f>
        <v>14.2</v>
      </c>
      <c r="AB573" s="76">
        <f>数据源表!R521</f>
        <v>28400</v>
      </c>
      <c r="AC573" s="118">
        <f>数据源表!U521</f>
        <v>2000</v>
      </c>
      <c r="AD573" s="118">
        <f>数据源表!T521</f>
        <v>1000</v>
      </c>
      <c r="AE573" s="66" t="str">
        <f t="shared" si="99"/>
        <v xml:space="preserve">     指导价</v>
      </c>
      <c r="AF573" s="73" t="str">
        <f>数据源表!V521</f>
        <v>XOUT18020132</v>
      </c>
      <c r="AG573" s="119">
        <f>数据源表!W521</f>
        <v>43140</v>
      </c>
      <c r="AH573" s="73">
        <f>数据源表!X521</f>
        <v>0</v>
      </c>
      <c r="AI573" s="122"/>
      <c r="AJ573" s="124">
        <f>数据源表!Y521</f>
        <v>0.17</v>
      </c>
      <c r="AK573" s="53" t="e">
        <f>VLOOKUP(V573,#REF!,12,0)</f>
        <v>#REF!</v>
      </c>
    </row>
    <row r="574" spans="1:37" s="185" customFormat="1" ht="12" customHeight="1">
      <c r="A574" s="76" t="str">
        <f>数据源表!A522</f>
        <v>吴佳佳</v>
      </c>
      <c r="B574" s="75">
        <f>数据源表!B522</f>
        <v>43181</v>
      </c>
      <c r="C574" s="76" t="str">
        <f>数据源表!C522</f>
        <v>a1786</v>
      </c>
      <c r="D574" s="76" t="str">
        <f>数据源表!D522</f>
        <v>无锡福义康精密五金制品有限公司</v>
      </c>
      <c r="E574" s="77">
        <f>数据源表!E522</f>
        <v>2400</v>
      </c>
      <c r="F574" s="76" t="str">
        <f>数据源表!F522</f>
        <v>02839668</v>
      </c>
      <c r="G574" s="78">
        <f>数据源表!G522</f>
        <v>43271</v>
      </c>
      <c r="H574" s="76">
        <f>数据源表!H522</f>
        <v>90</v>
      </c>
      <c r="I574" s="78">
        <v>43256</v>
      </c>
      <c r="J574" s="94">
        <f>数据源表!J522</f>
        <v>2400</v>
      </c>
      <c r="K574" s="94">
        <f t="shared" si="95"/>
        <v>2051.2800000000002</v>
      </c>
      <c r="L574" s="95">
        <f t="shared" si="93"/>
        <v>75</v>
      </c>
      <c r="M574" s="96"/>
      <c r="N574" s="96" t="e">
        <f>VLOOKUP(C574,#REF!,5,0)</f>
        <v>#REF!</v>
      </c>
      <c r="O574" s="76">
        <f t="shared" si="98"/>
        <v>0.04</v>
      </c>
      <c r="P574" s="76">
        <f t="shared" si="100"/>
        <v>82.05</v>
      </c>
      <c r="Q574" s="76" t="e">
        <f>ROUND(VLOOKUP(V574,#REF!,7,0),2)</f>
        <v>#REF!</v>
      </c>
      <c r="R574" s="76" t="e">
        <f t="shared" si="91"/>
        <v>#REF!</v>
      </c>
      <c r="S574" s="94" t="e">
        <f>ROUND(IF(F574="未税",J574-M574-R574,J574/(1+AJ574)-M574-R574),2)</f>
        <v>#REF!</v>
      </c>
      <c r="T574" s="94"/>
      <c r="U574" s="94"/>
      <c r="V574" s="106" t="str">
        <f>数据源表!S522</f>
        <v>CYT11</v>
      </c>
      <c r="W574" s="76" t="str">
        <f>数据源表!M522</f>
        <v>*专项化学用品*机床导轨油</v>
      </c>
      <c r="X574" s="76" t="str">
        <f>数据源表!N522</f>
        <v>68#</v>
      </c>
      <c r="Y574" s="76">
        <f>数据源表!O522</f>
        <v>1</v>
      </c>
      <c r="Z574" s="76" t="str">
        <f>数据源表!P522</f>
        <v>桶</v>
      </c>
      <c r="AA574" s="76">
        <f>数据源表!Q522</f>
        <v>2400</v>
      </c>
      <c r="AB574" s="76">
        <f>数据源表!R522</f>
        <v>2400</v>
      </c>
      <c r="AC574" s="118">
        <f>数据源表!U522</f>
        <v>170</v>
      </c>
      <c r="AD574" s="118">
        <f>数据源表!T522</f>
        <v>170</v>
      </c>
      <c r="AE574" s="66" t="str">
        <f t="shared" si="99"/>
        <v xml:space="preserve">     指导价</v>
      </c>
      <c r="AF574" s="73" t="str">
        <f>数据源表!V522</f>
        <v>XOUT18030106</v>
      </c>
      <c r="AG574" s="119">
        <f>数据源表!W522</f>
        <v>43167</v>
      </c>
      <c r="AH574" s="73">
        <f>数据源表!X522</f>
        <v>0</v>
      </c>
      <c r="AI574" s="122"/>
      <c r="AJ574" s="124">
        <f>数据源表!Y522</f>
        <v>0.17</v>
      </c>
      <c r="AK574" s="53" t="e">
        <f>VLOOKUP(V574,#REF!,12,0)</f>
        <v>#REF!</v>
      </c>
    </row>
    <row r="575" spans="1:37" s="185" customFormat="1" ht="12" customHeight="1">
      <c r="A575" s="76" t="str">
        <f>数据源表!A523</f>
        <v>吴佳佳</v>
      </c>
      <c r="B575" s="75">
        <f>数据源表!B523</f>
        <v>43181</v>
      </c>
      <c r="C575" s="76" t="str">
        <f>数据源表!C523</f>
        <v>a1786</v>
      </c>
      <c r="D575" s="76" t="str">
        <f>数据源表!D523</f>
        <v>无锡福义康精密五金制品有限公司</v>
      </c>
      <c r="E575" s="77">
        <f>数据源表!E523</f>
        <v>4300</v>
      </c>
      <c r="F575" s="76" t="str">
        <f>数据源表!F523</f>
        <v>02839668</v>
      </c>
      <c r="G575" s="78">
        <f>数据源表!G523</f>
        <v>43271</v>
      </c>
      <c r="H575" s="76">
        <f>数据源表!H523</f>
        <v>90</v>
      </c>
      <c r="I575" s="78">
        <v>43258</v>
      </c>
      <c r="J575" s="94">
        <f>数据源表!J523</f>
        <v>4300</v>
      </c>
      <c r="K575" s="94">
        <f t="shared" si="95"/>
        <v>3675.21</v>
      </c>
      <c r="L575" s="95">
        <f t="shared" si="93"/>
        <v>77</v>
      </c>
      <c r="M575" s="96"/>
      <c r="N575" s="96" t="e">
        <f>VLOOKUP(C575,#REF!,5,0)</f>
        <v>#REF!</v>
      </c>
      <c r="O575" s="76">
        <f t="shared" si="98"/>
        <v>0.04</v>
      </c>
      <c r="P575" s="76">
        <f t="shared" si="100"/>
        <v>147.01</v>
      </c>
      <c r="Q575" s="224">
        <v>15.083</v>
      </c>
      <c r="R575" s="76">
        <f t="shared" si="91"/>
        <v>5128.22</v>
      </c>
      <c r="S575" s="94">
        <f>ROUND(IF(F575="未税",J575-M575-R575,J575/1.17-M575-R575),2)</f>
        <v>-1453.01</v>
      </c>
      <c r="T575" s="94"/>
      <c r="U575" s="94"/>
      <c r="V575" s="106" t="str">
        <f>数据源表!S523</f>
        <v>CYQ10</v>
      </c>
      <c r="W575" s="76" t="str">
        <f>数据源表!M523</f>
        <v>*专项化学用品*极压切削油</v>
      </c>
      <c r="X575" s="76" t="str">
        <f>数据源表!N523</f>
        <v>CH-201</v>
      </c>
      <c r="Y575" s="76">
        <f>数据源表!O523</f>
        <v>2</v>
      </c>
      <c r="Z575" s="76" t="str">
        <f>数据源表!P523</f>
        <v>桶</v>
      </c>
      <c r="AA575" s="76">
        <f>数据源表!Q523</f>
        <v>2150</v>
      </c>
      <c r="AB575" s="76">
        <f>数据源表!R523</f>
        <v>4300</v>
      </c>
      <c r="AC575" s="118">
        <f>数据源表!U523</f>
        <v>340</v>
      </c>
      <c r="AD575" s="118">
        <f>数据源表!T523</f>
        <v>170</v>
      </c>
      <c r="AE575" s="66" t="str">
        <f t="shared" si="99"/>
        <v xml:space="preserve">     指导价</v>
      </c>
      <c r="AF575" s="73" t="str">
        <f>数据源表!V523</f>
        <v>XOUT18030106</v>
      </c>
      <c r="AG575" s="119">
        <f>数据源表!W523</f>
        <v>43167</v>
      </c>
      <c r="AH575" s="73">
        <f>数据源表!X523</f>
        <v>0</v>
      </c>
      <c r="AI575" s="122"/>
      <c r="AJ575" s="124">
        <f>数据源表!Y523</f>
        <v>0.17</v>
      </c>
      <c r="AK575" s="53" t="e">
        <f>VLOOKUP(V575,#REF!,12,0)</f>
        <v>#REF!</v>
      </c>
    </row>
    <row r="576" spans="1:37" s="185" customFormat="1" ht="12" customHeight="1">
      <c r="A576" s="76" t="str">
        <f>数据源表!A524</f>
        <v>吴佳佳</v>
      </c>
      <c r="B576" s="75">
        <f>数据源表!B524</f>
        <v>43288</v>
      </c>
      <c r="C576" s="76" t="str">
        <f>数据源表!C524</f>
        <v>a1790</v>
      </c>
      <c r="D576" s="76" t="str">
        <f>数据源表!D524</f>
        <v>苏州广一模具有限公司</v>
      </c>
      <c r="E576" s="77">
        <f>数据源表!E524</f>
        <v>4200</v>
      </c>
      <c r="F576" s="76" t="str">
        <f>数据源表!F524</f>
        <v>16644285</v>
      </c>
      <c r="G576" s="78">
        <f>数据源表!G524</f>
        <v>43288</v>
      </c>
      <c r="H576" s="76" t="str">
        <f>数据源表!H524</f>
        <v>现金</v>
      </c>
      <c r="I576" s="78">
        <v>43258</v>
      </c>
      <c r="J576" s="94">
        <f>数据源表!J524</f>
        <v>4200</v>
      </c>
      <c r="K576" s="94">
        <f t="shared" si="95"/>
        <v>3620.69</v>
      </c>
      <c r="L576" s="95">
        <f t="shared" si="93"/>
        <v>-30</v>
      </c>
      <c r="M576" s="96"/>
      <c r="N576" s="96" t="e">
        <f>VLOOKUP(C576,#REF!,5,0)</f>
        <v>#REF!</v>
      </c>
      <c r="O576" s="76">
        <f t="shared" si="98"/>
        <v>0.05</v>
      </c>
      <c r="P576" s="76">
        <f t="shared" si="100"/>
        <v>181.03</v>
      </c>
      <c r="Q576" s="76" t="e">
        <f>ROUND(VLOOKUP(V576,#REF!,7,0),2)</f>
        <v>#REF!</v>
      </c>
      <c r="R576" s="76" t="e">
        <f t="shared" si="91"/>
        <v>#REF!</v>
      </c>
      <c r="S576" s="94" t="e">
        <f>ROUND(IF(F576="未税",J576-M576-R576,J576/1.17-M576-R576),2)</f>
        <v>#REF!</v>
      </c>
      <c r="T576" s="94"/>
      <c r="U576" s="94"/>
      <c r="V576" s="106" t="str">
        <f>数据源表!S524</f>
        <v>CYQ10</v>
      </c>
      <c r="W576" s="76" t="str">
        <f>数据源表!M524</f>
        <v>*化学试剂助剂*钢冷却剂</v>
      </c>
      <c r="X576" s="76" t="str">
        <f>数据源表!N524</f>
        <v>CH-201</v>
      </c>
      <c r="Y576" s="76">
        <f>数据源表!O524</f>
        <v>2</v>
      </c>
      <c r="Z576" s="76" t="str">
        <f>数据源表!P524</f>
        <v>桶</v>
      </c>
      <c r="AA576" s="76">
        <f>数据源表!Q524</f>
        <v>2100</v>
      </c>
      <c r="AB576" s="76">
        <f>数据源表!R524</f>
        <v>4200</v>
      </c>
      <c r="AC576" s="118">
        <f>数据源表!U524</f>
        <v>340</v>
      </c>
      <c r="AD576" s="118">
        <f>数据源表!T524</f>
        <v>170</v>
      </c>
      <c r="AE576" s="66" t="str">
        <f t="shared" si="99"/>
        <v xml:space="preserve">     指导价</v>
      </c>
      <c r="AF576" s="73" t="str">
        <f>数据源表!V524</f>
        <v>XOUT18070145</v>
      </c>
      <c r="AG576" s="119">
        <f>数据源表!W524</f>
        <v>43290</v>
      </c>
      <c r="AH576" s="73">
        <f>数据源表!X524</f>
        <v>0</v>
      </c>
      <c r="AI576" s="122"/>
      <c r="AJ576" s="124">
        <f>数据源表!Y524</f>
        <v>0.15999988952381999</v>
      </c>
      <c r="AK576" s="53" t="e">
        <f>VLOOKUP(V576,#REF!,12,0)</f>
        <v>#REF!</v>
      </c>
    </row>
    <row r="577" spans="1:37" s="185" customFormat="1" ht="12" customHeight="1">
      <c r="A577" s="76" t="str">
        <f>数据源表!A525</f>
        <v>吴佳佳</v>
      </c>
      <c r="B577" s="75">
        <f>数据源表!B525</f>
        <v>43199</v>
      </c>
      <c r="C577" s="76" t="str">
        <f>数据源表!C525</f>
        <v>a1813</v>
      </c>
      <c r="D577" s="76" t="str">
        <f>数据源表!D525</f>
        <v>昆山市千灯镇斯诺源五金模具加工厂</v>
      </c>
      <c r="E577" s="77">
        <f>数据源表!E525</f>
        <v>2500</v>
      </c>
      <c r="F577" s="76" t="str">
        <f>数据源表!F525</f>
        <v>15222454</v>
      </c>
      <c r="G577" s="78">
        <f>数据源表!G525</f>
        <v>43289</v>
      </c>
      <c r="H577" s="76">
        <f>数据源表!H525</f>
        <v>90</v>
      </c>
      <c r="I577" s="78">
        <v>43253</v>
      </c>
      <c r="J577" s="94">
        <f>数据源表!J525</f>
        <v>2500</v>
      </c>
      <c r="K577" s="94">
        <f t="shared" si="95"/>
        <v>2136.75</v>
      </c>
      <c r="L577" s="95">
        <f t="shared" si="93"/>
        <v>54</v>
      </c>
      <c r="M577" s="96"/>
      <c r="N577" s="96" t="e">
        <f>VLOOKUP(C577,#REF!,5,0)</f>
        <v>#REF!</v>
      </c>
      <c r="O577" s="76">
        <f t="shared" si="98"/>
        <v>0.05</v>
      </c>
      <c r="P577" s="76">
        <f t="shared" si="100"/>
        <v>106.84</v>
      </c>
      <c r="Q577" s="76" t="e">
        <f>ROUND(VLOOKUP(V577,#REF!,7,0),2)</f>
        <v>#REF!</v>
      </c>
      <c r="R577" s="76" t="e">
        <f t="shared" ref="R577:R586" si="101">ROUND(IF(AE577="指导价+Y4*30",AC577*Q577+Y577*30,AC577*Q577),2)</f>
        <v>#REF!</v>
      </c>
      <c r="S577" s="94" t="e">
        <f>ROUND(IF(F577="未税",J577-M577-R577,J577/(1+AJ577)-M577-R577),2)</f>
        <v>#REF!</v>
      </c>
      <c r="T577" s="94"/>
      <c r="U577" s="94"/>
      <c r="V577" s="106" t="str">
        <f>数据源表!S525</f>
        <v>CSB09</v>
      </c>
      <c r="W577" s="76" t="str">
        <f>数据源表!M525</f>
        <v>*化学试剂助剂*半合成切削液</v>
      </c>
      <c r="X577" s="76" t="str">
        <f>数据源表!N525</f>
        <v>LP-3030K</v>
      </c>
      <c r="Y577" s="76">
        <f>数据源表!O525</f>
        <v>1</v>
      </c>
      <c r="Z577" s="76" t="str">
        <f>数据源表!P525</f>
        <v>桶</v>
      </c>
      <c r="AA577" s="76">
        <f>数据源表!Q525</f>
        <v>2500</v>
      </c>
      <c r="AB577" s="76">
        <f>数据源表!R525</f>
        <v>2500</v>
      </c>
      <c r="AC577" s="118">
        <f>数据源表!U525</f>
        <v>170</v>
      </c>
      <c r="AD577" s="118">
        <f>数据源表!T525</f>
        <v>170</v>
      </c>
      <c r="AE577" s="66" t="str">
        <f t="shared" si="99"/>
        <v xml:space="preserve">     指导价</v>
      </c>
      <c r="AF577" s="73" t="str">
        <f>数据源表!V525</f>
        <v>XOUT18040128</v>
      </c>
      <c r="AG577" s="119">
        <f>数据源表!W525</f>
        <v>43200</v>
      </c>
      <c r="AH577" s="73">
        <f>数据源表!X525</f>
        <v>0</v>
      </c>
      <c r="AI577" s="122"/>
      <c r="AJ577" s="124">
        <f>数据源表!Y525</f>
        <v>0.17</v>
      </c>
      <c r="AK577" s="53" t="e">
        <f>VLOOKUP(V577,#REF!,12,0)</f>
        <v>#REF!</v>
      </c>
    </row>
    <row r="578" spans="1:37" s="185" customFormat="1" ht="12" customHeight="1">
      <c r="A578" s="76" t="str">
        <f>数据源表!A526</f>
        <v>吴佳佳</v>
      </c>
      <c r="B578" s="75">
        <f>数据源表!B526</f>
        <v>43307</v>
      </c>
      <c r="C578" s="76" t="str">
        <f>数据源表!C526</f>
        <v>a1960</v>
      </c>
      <c r="D578" s="76" t="str">
        <f>数据源表!D526</f>
        <v>苏州方言电子科技有限公司</v>
      </c>
      <c r="E578" s="77">
        <f>数据源表!E526</f>
        <v>3200</v>
      </c>
      <c r="F578" s="76" t="str">
        <f>数据源表!F526</f>
        <v>18107345</v>
      </c>
      <c r="G578" s="78">
        <f>数据源表!G526</f>
        <v>43337</v>
      </c>
      <c r="H578" s="76">
        <f>数据源表!H526</f>
        <v>30</v>
      </c>
      <c r="I578" s="78">
        <v>43263</v>
      </c>
      <c r="J578" s="94">
        <f>数据源表!J526</f>
        <v>3200</v>
      </c>
      <c r="K578" s="94">
        <f t="shared" si="95"/>
        <v>2758.62</v>
      </c>
      <c r="L578" s="95">
        <f>I578-B578</f>
        <v>-44</v>
      </c>
      <c r="M578" s="96"/>
      <c r="N578" s="96" t="e">
        <f>VLOOKUP(C578,#REF!,5,0)</f>
        <v>#REF!</v>
      </c>
      <c r="O578" s="76">
        <f t="shared" si="98"/>
        <v>0.05</v>
      </c>
      <c r="P578" s="76">
        <f t="shared" si="100"/>
        <v>137.93</v>
      </c>
      <c r="Q578" s="224">
        <v>15.083</v>
      </c>
      <c r="R578" s="76">
        <f t="shared" si="101"/>
        <v>2564.11</v>
      </c>
      <c r="S578" s="94">
        <f>ROUND(IF(F578="未税",J578-M578-R578,J578/1.17-M578-R578),2)</f>
        <v>170.93</v>
      </c>
      <c r="T578" s="94"/>
      <c r="U578" s="94"/>
      <c r="V578" s="106" t="str">
        <f>数据源表!S526</f>
        <v>CSR24</v>
      </c>
      <c r="W578" s="76" t="str">
        <f>数据源表!M526</f>
        <v>*专项化学用品*铝合金加工液</v>
      </c>
      <c r="X578" s="76" t="str">
        <f>数据源表!N526</f>
        <v>ZM-3080Z</v>
      </c>
      <c r="Y578" s="76">
        <f>数据源表!O526</f>
        <v>1</v>
      </c>
      <c r="Z578" s="76" t="str">
        <f>数据源表!P526</f>
        <v>桶</v>
      </c>
      <c r="AA578" s="76">
        <f>数据源表!Q526</f>
        <v>3200</v>
      </c>
      <c r="AB578" s="76">
        <f>数据源表!R526</f>
        <v>3200</v>
      </c>
      <c r="AC578" s="118">
        <f>数据源表!U526</f>
        <v>170</v>
      </c>
      <c r="AD578" s="118">
        <f>数据源表!T526</f>
        <v>170</v>
      </c>
      <c r="AE578" s="66" t="str">
        <f t="shared" si="99"/>
        <v xml:space="preserve">     指导价</v>
      </c>
      <c r="AF578" s="73" t="str">
        <f>数据源表!V526</f>
        <v>XOUT18070576</v>
      </c>
      <c r="AG578" s="119">
        <f>数据源表!W526</f>
        <v>43308</v>
      </c>
      <c r="AH578" s="73">
        <f>数据源表!X526</f>
        <v>0</v>
      </c>
      <c r="AI578" s="122"/>
      <c r="AJ578" s="124">
        <f>数据源表!Y526</f>
        <v>0.16000029000007299</v>
      </c>
      <c r="AK578" s="53" t="e">
        <f>VLOOKUP(V578,#REF!,12,0)</f>
        <v>#REF!</v>
      </c>
    </row>
    <row r="579" spans="1:37" s="185" customFormat="1" ht="12" customHeight="1">
      <c r="A579" s="76" t="str">
        <f>数据源表!A527</f>
        <v>吴佳佳</v>
      </c>
      <c r="B579" s="75">
        <f>数据源表!B527</f>
        <v>43288</v>
      </c>
      <c r="C579" s="76" t="str">
        <f>数据源表!C527</f>
        <v>b277</v>
      </c>
      <c r="D579" s="76" t="str">
        <f>数据源表!D527</f>
        <v>昆山刘总</v>
      </c>
      <c r="E579" s="77">
        <f>数据源表!E527</f>
        <v>1320</v>
      </c>
      <c r="F579" s="76" t="str">
        <f>数据源表!F527</f>
        <v>未税</v>
      </c>
      <c r="G579" s="78">
        <f>数据源表!G527</f>
        <v>0</v>
      </c>
      <c r="H579" s="76">
        <f>数据源表!H527</f>
        <v>0</v>
      </c>
      <c r="I579" s="78">
        <v>43276</v>
      </c>
      <c r="J579" s="94">
        <f>数据源表!J527</f>
        <v>1320</v>
      </c>
      <c r="K579" s="94">
        <f t="shared" si="95"/>
        <v>1320</v>
      </c>
      <c r="L579" s="95">
        <f>I579-B579</f>
        <v>-12</v>
      </c>
      <c r="M579" s="96"/>
      <c r="N579" s="96" t="e">
        <f>VLOOKUP(C579,#REF!,5,0)</f>
        <v>#REF!</v>
      </c>
      <c r="O579" s="76">
        <f t="shared" si="98"/>
        <v>0.05</v>
      </c>
      <c r="P579" s="76">
        <f t="shared" si="100"/>
        <v>66</v>
      </c>
      <c r="Q579" s="76" t="e">
        <f>ROUND(VLOOKUP(V579,#REF!,7,0),2)</f>
        <v>#REF!</v>
      </c>
      <c r="R579" s="76" t="e">
        <f t="shared" si="101"/>
        <v>#REF!</v>
      </c>
      <c r="S579" s="94" t="e">
        <f>ROUND(IF(F579="未税",J579-M579-R579,J579/(1+AJ579)-M579-R579),2)</f>
        <v>#REF!</v>
      </c>
      <c r="T579" s="94"/>
      <c r="U579" s="94"/>
      <c r="V579" s="106" t="str">
        <f>数据源表!S527</f>
        <v>CSR24</v>
      </c>
      <c r="W579" s="76" t="str">
        <f>数据源表!M527</f>
        <v>铝合金加工液</v>
      </c>
      <c r="X579" s="76" t="str">
        <f>数据源表!N527</f>
        <v>ZM-3080Z</v>
      </c>
      <c r="Y579" s="76">
        <f>数据源表!O527</f>
        <v>4</v>
      </c>
      <c r="Z579" s="76">
        <f>数据源表!P527</f>
        <v>0</v>
      </c>
      <c r="AA579" s="76">
        <f>数据源表!Q527</f>
        <v>0</v>
      </c>
      <c r="AB579" s="76">
        <f>数据源表!R527</f>
        <v>0</v>
      </c>
      <c r="AC579" s="118">
        <f>数据源表!U527</f>
        <v>68</v>
      </c>
      <c r="AD579" s="118">
        <f>数据源表!T527</f>
        <v>17</v>
      </c>
      <c r="AE579" s="66" t="str">
        <f t="shared" si="99"/>
        <v>指导价+Y4*30</v>
      </c>
      <c r="AF579" s="73" t="str">
        <f>数据源表!V527</f>
        <v>R18070004</v>
      </c>
      <c r="AG579" s="119">
        <f>数据源表!W527</f>
        <v>43288</v>
      </c>
      <c r="AH579" s="73">
        <f>数据源表!X527</f>
        <v>0</v>
      </c>
      <c r="AI579" s="122"/>
      <c r="AJ579" s="124">
        <f>数据源表!Y527</f>
        <v>0.15999957250798899</v>
      </c>
      <c r="AK579" s="53" t="e">
        <f>VLOOKUP(V579,#REF!,12,0)</f>
        <v>#REF!</v>
      </c>
    </row>
    <row r="580" spans="1:37" s="185" customFormat="1" ht="12" customHeight="1">
      <c r="A580" s="76" t="str">
        <f>数据源表!A528</f>
        <v>杨淑慧</v>
      </c>
      <c r="B580" s="75">
        <f>数据源表!B528</f>
        <v>43248</v>
      </c>
      <c r="C580" s="76" t="str">
        <f>数据源表!C528</f>
        <v>a0753</v>
      </c>
      <c r="D580" s="76" t="str">
        <f>数据源表!D528</f>
        <v>昆山市卫乐五金制品有限公司</v>
      </c>
      <c r="E580" s="77">
        <f>数据源表!E528</f>
        <v>2300</v>
      </c>
      <c r="F580" s="76" t="str">
        <f>数据源表!F528</f>
        <v>55874709</v>
      </c>
      <c r="G580" s="78">
        <f>数据源表!G528</f>
        <v>43248</v>
      </c>
      <c r="H580" s="76" t="str">
        <f>数据源表!H528</f>
        <v>开票现金</v>
      </c>
      <c r="I580" s="78">
        <v>43263</v>
      </c>
      <c r="J580" s="94">
        <f>数据源表!J528</f>
        <v>2300</v>
      </c>
      <c r="K580" s="94">
        <f t="shared" si="95"/>
        <v>1982.76</v>
      </c>
      <c r="L580" s="95">
        <f>I580-B580</f>
        <v>15</v>
      </c>
      <c r="M580" s="96"/>
      <c r="N580" s="96" t="e">
        <f>VLOOKUP(C580,#REF!,5,0)</f>
        <v>#REF!</v>
      </c>
      <c r="O580" s="76">
        <f t="shared" si="98"/>
        <v>0.05</v>
      </c>
      <c r="P580" s="76">
        <f t="shared" si="100"/>
        <v>99.14</v>
      </c>
      <c r="Q580" s="76" t="e">
        <f>ROUND(VLOOKUP(V580,#REF!,7,0),2)</f>
        <v>#REF!</v>
      </c>
      <c r="R580" s="76" t="e">
        <f t="shared" si="101"/>
        <v>#REF!</v>
      </c>
      <c r="S580" s="94" t="e">
        <f>ROUND(IF(F580="未税",J580-M580-R580,J580/(1+AJ580)-M580-R580),2)</f>
        <v>#REF!</v>
      </c>
      <c r="T580" s="94"/>
      <c r="U580" s="94"/>
      <c r="V580" s="106" t="str">
        <f>数据源表!S528</f>
        <v>CYT10</v>
      </c>
      <c r="W580" s="76" t="str">
        <f>数据源表!M528</f>
        <v>*润滑油*抗磨液压油</v>
      </c>
      <c r="X580" s="76" t="str">
        <f>数据源表!N528</f>
        <v>46#</v>
      </c>
      <c r="Y580" s="76">
        <f>数据源表!O528</f>
        <v>0.17</v>
      </c>
      <c r="Z580" s="76" t="str">
        <f>数据源表!P528</f>
        <v>吨</v>
      </c>
      <c r="AA580" s="76">
        <f>数据源表!Q528</f>
        <v>13529.411764705899</v>
      </c>
      <c r="AB580" s="76">
        <f>数据源表!R528</f>
        <v>2300</v>
      </c>
      <c r="AC580" s="118">
        <f>数据源表!U528</f>
        <v>170</v>
      </c>
      <c r="AD580" s="118">
        <f>数据源表!T528</f>
        <v>170</v>
      </c>
      <c r="AE580" s="66" t="str">
        <f t="shared" si="99"/>
        <v xml:space="preserve">     指导价</v>
      </c>
      <c r="AF580" s="73" t="str">
        <f>数据源表!V528</f>
        <v>XOUT18050503</v>
      </c>
      <c r="AG580" s="119">
        <f>数据源表!W528</f>
        <v>43249</v>
      </c>
      <c r="AH580" s="73">
        <f>数据源表!X528</f>
        <v>0</v>
      </c>
      <c r="AI580" s="122"/>
      <c r="AJ580" s="124">
        <f>数据源表!Y528</f>
        <v>0.15999919304404001</v>
      </c>
      <c r="AK580" s="53" t="e">
        <f>VLOOKUP(V580,#REF!,12,0)</f>
        <v>#REF!</v>
      </c>
    </row>
    <row r="581" spans="1:37" s="185" customFormat="1" ht="12" customHeight="1">
      <c r="A581" s="76" t="str">
        <f>数据源表!A529</f>
        <v>杨淑慧</v>
      </c>
      <c r="B581" s="75">
        <f>数据源表!B529</f>
        <v>43300</v>
      </c>
      <c r="C581" s="76" t="str">
        <f>数据源表!C529</f>
        <v>a1302</v>
      </c>
      <c r="D581" s="76" t="str">
        <f>数据源表!D529</f>
        <v>昆山市千灯镇凯辰五金机电商行</v>
      </c>
      <c r="E581" s="77">
        <f>数据源表!E529</f>
        <v>540</v>
      </c>
      <c r="F581" s="76" t="str">
        <f>数据源表!F529</f>
        <v>18107137</v>
      </c>
      <c r="G581" s="78">
        <f>数据源表!G529</f>
        <v>43300</v>
      </c>
      <c r="H581" s="76" t="str">
        <f>数据源表!H529</f>
        <v>开票现金</v>
      </c>
      <c r="I581" s="78">
        <v>43278</v>
      </c>
      <c r="J581" s="94">
        <f>数据源表!J529</f>
        <v>540</v>
      </c>
      <c r="K581" s="94">
        <f t="shared" ref="K581:K640" si="102">ROUND(IF(F581="未税",J581,J581/(1+AJ581)),2)</f>
        <v>465.52</v>
      </c>
      <c r="L581" s="95">
        <f>I581-B581</f>
        <v>-22</v>
      </c>
      <c r="M581" s="96"/>
      <c r="N581" s="96" t="e">
        <f>VLOOKUP(C581,#REF!,5,0)</f>
        <v>#REF!</v>
      </c>
      <c r="O581" s="76">
        <f t="shared" si="98"/>
        <v>0.05</v>
      </c>
      <c r="P581" s="76">
        <f t="shared" si="100"/>
        <v>23.28</v>
      </c>
      <c r="Q581" s="76" t="e">
        <f>ROUND(VLOOKUP(V581,#REF!,7,0),2)</f>
        <v>#REF!</v>
      </c>
      <c r="R581" s="76" t="e">
        <f t="shared" si="101"/>
        <v>#REF!</v>
      </c>
      <c r="S581" s="94" t="e">
        <f>ROUND(IF(F581="未税",J581-M581-R581,J581/(1+AJ581)-M581-R581),2)</f>
        <v>#REF!</v>
      </c>
      <c r="T581" s="94"/>
      <c r="U581" s="94"/>
      <c r="V581" s="106" t="str">
        <f>数据源表!S529</f>
        <v>CYT11</v>
      </c>
      <c r="W581" s="76" t="str">
        <f>数据源表!M529</f>
        <v>*润滑油*机床导轨油</v>
      </c>
      <c r="X581" s="76" t="str">
        <f>数据源表!N529</f>
        <v>68#</v>
      </c>
      <c r="Y581" s="76">
        <f>数据源表!O529</f>
        <v>3.4000000000000002E-2</v>
      </c>
      <c r="Z581" s="76" t="str">
        <f>数据源表!P529</f>
        <v>吨</v>
      </c>
      <c r="AA581" s="76">
        <f>数据源表!Q529</f>
        <v>15882.352941176499</v>
      </c>
      <c r="AB581" s="76">
        <f>数据源表!R529</f>
        <v>540</v>
      </c>
      <c r="AC581" s="118">
        <f>数据源表!U529</f>
        <v>34</v>
      </c>
      <c r="AD581" s="118">
        <f>数据源表!T529</f>
        <v>17</v>
      </c>
      <c r="AE581" s="66" t="str">
        <f t="shared" si="99"/>
        <v>指导价+Y4*30</v>
      </c>
      <c r="AF581" s="73" t="str">
        <f>数据源表!V529</f>
        <v>XOUT18070423</v>
      </c>
      <c r="AG581" s="119">
        <f>数据源表!W529</f>
        <v>43301</v>
      </c>
      <c r="AH581" s="73">
        <f>数据源表!X529</f>
        <v>0</v>
      </c>
      <c r="AI581" s="122"/>
      <c r="AJ581" s="124">
        <f>数据源表!Y529</f>
        <v>0.15999312596666099</v>
      </c>
      <c r="AK581" s="53" t="e">
        <f>VLOOKUP(V581,#REF!,12,0)</f>
        <v>#REF!</v>
      </c>
    </row>
    <row r="582" spans="1:37" s="185" customFormat="1" ht="12" customHeight="1">
      <c r="A582" s="76" t="str">
        <f>数据源表!A530</f>
        <v>杨淑慧</v>
      </c>
      <c r="B582" s="75">
        <f>数据源表!B530</f>
        <v>43215</v>
      </c>
      <c r="C582" s="76" t="str">
        <f>数据源表!C530</f>
        <v>a1752</v>
      </c>
      <c r="D582" s="76" t="str">
        <f>数据源表!D530</f>
        <v>常州楚天精密五金制造有限公司</v>
      </c>
      <c r="E582" s="77">
        <f>数据源表!E530</f>
        <v>800</v>
      </c>
      <c r="F582" s="76" t="str">
        <f>数据源表!F530</f>
        <v>27754228</v>
      </c>
      <c r="G582" s="78">
        <f>数据源表!G530</f>
        <v>43275</v>
      </c>
      <c r="H582" s="76">
        <f>数据源表!H530</f>
        <v>60</v>
      </c>
      <c r="I582" s="78">
        <v>43279</v>
      </c>
      <c r="J582" s="94">
        <f>数据源表!J530</f>
        <v>100</v>
      </c>
      <c r="K582" s="94">
        <f t="shared" si="102"/>
        <v>85.47</v>
      </c>
      <c r="L582" s="95">
        <f>I582-B582</f>
        <v>64</v>
      </c>
      <c r="M582" s="96"/>
      <c r="N582" s="96" t="e">
        <f>VLOOKUP(C582,#REF!,5,0)</f>
        <v>#REF!</v>
      </c>
      <c r="O582" s="76">
        <f t="shared" si="98"/>
        <v>0.04</v>
      </c>
      <c r="P582" s="76">
        <f t="shared" si="100"/>
        <v>3.42</v>
      </c>
      <c r="Q582" s="224">
        <v>15.083</v>
      </c>
      <c r="R582" s="76">
        <f t="shared" si="101"/>
        <v>64.23</v>
      </c>
      <c r="S582" s="94">
        <f>ROUND(IF(F582="未税",J582-M582-R582,J582/(1+AJ582)-M582-R582),2)</f>
        <v>21.24</v>
      </c>
      <c r="T582" s="94"/>
      <c r="U582" s="94"/>
      <c r="V582" s="106" t="str">
        <f>数据源表!S530</f>
        <v>CYT11</v>
      </c>
      <c r="W582" s="76" t="str">
        <f>数据源表!M530</f>
        <v>*润滑油*机床导轨油</v>
      </c>
      <c r="X582" s="76" t="str">
        <f>数据源表!N530</f>
        <v>68#</v>
      </c>
      <c r="Y582" s="76">
        <f>数据源表!O530</f>
        <v>4.2500000000000003E-3</v>
      </c>
      <c r="Z582" s="76" t="str">
        <f>数据源表!P530</f>
        <v>吨</v>
      </c>
      <c r="AA582" s="76">
        <f>数据源表!Q530</f>
        <v>23529.411764705899</v>
      </c>
      <c r="AB582" s="76">
        <f>数据源表!R530</f>
        <v>800</v>
      </c>
      <c r="AC582" s="118">
        <f>数据源表!U530</f>
        <v>4.25</v>
      </c>
      <c r="AD582" s="118">
        <f>数据源表!T530</f>
        <v>17</v>
      </c>
      <c r="AE582" s="66" t="str">
        <f t="shared" si="99"/>
        <v>指导价+Y4*30</v>
      </c>
      <c r="AF582" s="73" t="str">
        <f>数据源表!V530</f>
        <v>XOUT18030409</v>
      </c>
      <c r="AG582" s="119">
        <f>数据源表!W530</f>
        <v>43186</v>
      </c>
      <c r="AH582" s="73" t="str">
        <f>数据源表!X530</f>
        <v>拆分付款</v>
      </c>
      <c r="AI582" s="122"/>
      <c r="AJ582" s="124">
        <f>数据源表!Y530</f>
        <v>0.17</v>
      </c>
      <c r="AK582" s="53" t="e">
        <f>VLOOKUP(V582,#REF!,12,0)</f>
        <v>#REF!</v>
      </c>
    </row>
    <row r="583" spans="1:37" s="185" customFormat="1" ht="12" customHeight="1">
      <c r="A583" s="76" t="str">
        <f>数据源表!A531</f>
        <v>杨淑慧</v>
      </c>
      <c r="B583" s="75">
        <f>数据源表!B531</f>
        <v>43214</v>
      </c>
      <c r="C583" s="76" t="str">
        <f>数据源表!C531</f>
        <v>a1798</v>
      </c>
      <c r="D583" s="76" t="str">
        <f>数据源表!D531</f>
        <v>江苏昱晟电子科技有限公司</v>
      </c>
      <c r="E583" s="77">
        <f>数据源表!E531</f>
        <v>6800</v>
      </c>
      <c r="F583" s="76" t="str">
        <f>数据源表!F531</f>
        <v>27754207</v>
      </c>
      <c r="G583" s="78">
        <f>数据源表!G531</f>
        <v>43304</v>
      </c>
      <c r="H583" s="76">
        <f>数据源表!H531</f>
        <v>90</v>
      </c>
      <c r="I583" s="78" t="s">
        <v>7029</v>
      </c>
      <c r="J583" s="94">
        <f>数据源表!J531</f>
        <v>6800</v>
      </c>
      <c r="K583" s="94">
        <f t="shared" si="102"/>
        <v>5811.97</v>
      </c>
      <c r="L583" s="200">
        <v>175</v>
      </c>
      <c r="M583" s="96"/>
      <c r="N583" s="96" t="e">
        <f>VLOOKUP(C583,#REF!,5,0)</f>
        <v>#REF!</v>
      </c>
      <c r="O583" s="76">
        <f t="shared" si="98"/>
        <v>0.01</v>
      </c>
      <c r="P583" s="76">
        <f t="shared" si="100"/>
        <v>58.12</v>
      </c>
      <c r="Q583" s="76" t="e">
        <f>ROUND(VLOOKUP(V583,#REF!,7,0),2)</f>
        <v>#REF!</v>
      </c>
      <c r="R583" s="76" t="e">
        <f t="shared" si="101"/>
        <v>#REF!</v>
      </c>
      <c r="S583" s="94" t="e">
        <f>ROUND(IF(F583="未税",J583-M583-R583,J583/1.17-M583-R583),2)</f>
        <v>#REF!</v>
      </c>
      <c r="T583" s="94"/>
      <c r="U583" s="94"/>
      <c r="V583" s="106" t="str">
        <f>数据源表!S531</f>
        <v>CSR24</v>
      </c>
      <c r="W583" s="76" t="str">
        <f>数据源表!M531</f>
        <v>*专项化学用品*铝合金加工液</v>
      </c>
      <c r="X583" s="76" t="str">
        <f>数据源表!N531</f>
        <v>ZM-3080Z</v>
      </c>
      <c r="Y583" s="76">
        <f>数据源表!O531</f>
        <v>2</v>
      </c>
      <c r="Z583" s="76" t="str">
        <f>数据源表!P531</f>
        <v>桶</v>
      </c>
      <c r="AA583" s="76">
        <f>数据源表!Q531</f>
        <v>3400</v>
      </c>
      <c r="AB583" s="76">
        <f>数据源表!R531</f>
        <v>6800</v>
      </c>
      <c r="AC583" s="118">
        <f>数据源表!U531</f>
        <v>340</v>
      </c>
      <c r="AD583" s="118">
        <f>数据源表!T531</f>
        <v>170</v>
      </c>
      <c r="AE583" s="66" t="str">
        <f t="shared" si="99"/>
        <v xml:space="preserve">     指导价</v>
      </c>
      <c r="AF583" s="73" t="str">
        <f>数据源表!V531</f>
        <v>XOUT18030394</v>
      </c>
      <c r="AG583" s="119">
        <f>数据源表!W531</f>
        <v>43185</v>
      </c>
      <c r="AH583" s="73">
        <f>数据源表!X531</f>
        <v>0</v>
      </c>
      <c r="AI583" s="122"/>
      <c r="AJ583" s="124">
        <f>数据源表!Y531</f>
        <v>0.17</v>
      </c>
      <c r="AK583" s="53" t="e">
        <f>VLOOKUP(V583,#REF!,12,0)</f>
        <v>#REF!</v>
      </c>
    </row>
    <row r="584" spans="1:37" s="185" customFormat="1" ht="12" customHeight="1">
      <c r="A584" s="76" t="str">
        <f>数据源表!A532</f>
        <v>杨淑慧</v>
      </c>
      <c r="B584" s="75">
        <f>数据源表!B532</f>
        <v>43248</v>
      </c>
      <c r="C584" s="76" t="str">
        <f>数据源表!C532</f>
        <v>a1798</v>
      </c>
      <c r="D584" s="76" t="str">
        <f>数据源表!D532</f>
        <v>江苏昱晟电子科技有限公司</v>
      </c>
      <c r="E584" s="77">
        <f>数据源表!E532</f>
        <v>5200</v>
      </c>
      <c r="F584" s="76" t="str">
        <f>数据源表!F532</f>
        <v>55874699</v>
      </c>
      <c r="G584" s="78">
        <f>数据源表!G532</f>
        <v>43338</v>
      </c>
      <c r="H584" s="76">
        <f>数据源表!H532</f>
        <v>90</v>
      </c>
      <c r="I584" s="78">
        <v>43263</v>
      </c>
      <c r="J584" s="94">
        <f>数据源表!J532</f>
        <v>5200</v>
      </c>
      <c r="K584" s="94">
        <f t="shared" si="102"/>
        <v>4482.76</v>
      </c>
      <c r="L584" s="95">
        <f t="shared" ref="L584:L600" si="103">I584-B584</f>
        <v>15</v>
      </c>
      <c r="M584" s="96"/>
      <c r="N584" s="96" t="e">
        <f>VLOOKUP(C584,#REF!,5,0)</f>
        <v>#REF!</v>
      </c>
      <c r="O584" s="76">
        <f t="shared" si="98"/>
        <v>0.05</v>
      </c>
      <c r="P584" s="76">
        <f t="shared" si="100"/>
        <v>224.14</v>
      </c>
      <c r="Q584" s="76" t="e">
        <f>ROUND(VLOOKUP(V584,#REF!,7,0),2)</f>
        <v>#REF!</v>
      </c>
      <c r="R584" s="76" t="e">
        <f t="shared" si="101"/>
        <v>#REF!</v>
      </c>
      <c r="S584" s="94" t="e">
        <f>ROUND(IF(F584="未税",J584-M584-R584,J584/1.17-M584-R584),2)</f>
        <v>#REF!</v>
      </c>
      <c r="T584" s="94"/>
      <c r="U584" s="94"/>
      <c r="V584" s="106" t="str">
        <f>数据源表!S532</f>
        <v>CYT11</v>
      </c>
      <c r="W584" s="76" t="str">
        <f>数据源表!M532</f>
        <v>*润滑油*机床导轨油</v>
      </c>
      <c r="X584" s="76" t="str">
        <f>数据源表!N532</f>
        <v>68#</v>
      </c>
      <c r="Y584" s="76">
        <f>数据源表!O532</f>
        <v>0.34</v>
      </c>
      <c r="Z584" s="76" t="str">
        <f>数据源表!P532</f>
        <v>吨</v>
      </c>
      <c r="AA584" s="76">
        <f>数据源表!Q532</f>
        <v>15294.1176470588</v>
      </c>
      <c r="AB584" s="76">
        <f>数据源表!R532</f>
        <v>5200</v>
      </c>
      <c r="AC584" s="118">
        <f>数据源表!U532</f>
        <v>340</v>
      </c>
      <c r="AD584" s="118">
        <f>数据源表!T532</f>
        <v>170</v>
      </c>
      <c r="AE584" s="66" t="str">
        <f t="shared" si="99"/>
        <v xml:space="preserve">     指导价</v>
      </c>
      <c r="AF584" s="73" t="str">
        <f>数据源表!V532</f>
        <v>XOUT18050145</v>
      </c>
      <c r="AG584" s="119">
        <f>数据源表!W532</f>
        <v>43229</v>
      </c>
      <c r="AH584" s="73">
        <f>数据源表!X532</f>
        <v>0</v>
      </c>
      <c r="AI584" s="122"/>
      <c r="AJ584" s="124">
        <f>数据源表!Y532</f>
        <v>0.15999964307703299</v>
      </c>
      <c r="AK584" s="53" t="e">
        <f>VLOOKUP(V584,#REF!,12,0)</f>
        <v>#REF!</v>
      </c>
    </row>
    <row r="585" spans="1:37" s="185" customFormat="1" ht="12" customHeight="1">
      <c r="A585" s="76" t="str">
        <f>数据源表!A533</f>
        <v>杨淑慧</v>
      </c>
      <c r="B585" s="75">
        <f>数据源表!B533</f>
        <v>43286</v>
      </c>
      <c r="C585" s="76" t="str">
        <f>数据源表!C533</f>
        <v>a1849</v>
      </c>
      <c r="D585" s="76" t="str">
        <f>数据源表!D533</f>
        <v>禹州市瑞龙源机械制造有限公司</v>
      </c>
      <c r="E585" s="77">
        <f>数据源表!E533</f>
        <v>2250</v>
      </c>
      <c r="F585" s="76" t="str">
        <f>数据源表!F533</f>
        <v>16644256</v>
      </c>
      <c r="G585" s="78">
        <f>数据源表!G533</f>
        <v>43286</v>
      </c>
      <c r="H585" s="76" t="str">
        <f>数据源表!H533</f>
        <v>货到付款</v>
      </c>
      <c r="I585" s="78">
        <v>43272</v>
      </c>
      <c r="J585" s="94">
        <f>数据源表!J533</f>
        <v>1940</v>
      </c>
      <c r="K585" s="94">
        <f t="shared" si="102"/>
        <v>1672.42</v>
      </c>
      <c r="L585" s="95">
        <f t="shared" si="103"/>
        <v>-14</v>
      </c>
      <c r="M585" s="96"/>
      <c r="N585" s="96" t="e">
        <f>VLOOKUP(C585,#REF!,5,0)</f>
        <v>#REF!</v>
      </c>
      <c r="O585" s="76">
        <f t="shared" si="98"/>
        <v>0.05</v>
      </c>
      <c r="P585" s="76">
        <f t="shared" si="100"/>
        <v>83.62</v>
      </c>
      <c r="Q585" s="76" t="e">
        <f>ROUND(VLOOKUP(V585,#REF!,7,0),2)</f>
        <v>#REF!</v>
      </c>
      <c r="R585" s="76" t="e">
        <f t="shared" si="101"/>
        <v>#REF!</v>
      </c>
      <c r="S585" s="94" t="e">
        <f>ROUND(IF(F585="未税",J585-M585-R585,J585/(1+AJ585)-M585-R585),2)</f>
        <v>#REF!</v>
      </c>
      <c r="T585" s="94"/>
      <c r="U585" s="94"/>
      <c r="V585" s="106" t="str">
        <f>数据源表!S533</f>
        <v>CSQ13</v>
      </c>
      <c r="W585" s="76" t="str">
        <f>数据源表!M533</f>
        <v>*其他化学制品*高级全合成切削液</v>
      </c>
      <c r="X585" s="76" t="str">
        <f>数据源表!N533</f>
        <v>SC-H801</v>
      </c>
      <c r="Y585" s="76">
        <f>数据源表!O533</f>
        <v>0.862222222222222</v>
      </c>
      <c r="Z585" s="76" t="str">
        <f>数据源表!P533</f>
        <v>桶</v>
      </c>
      <c r="AA585" s="76">
        <f>数据源表!Q533</f>
        <v>2250</v>
      </c>
      <c r="AB585" s="76">
        <f>数据源表!R533</f>
        <v>2250</v>
      </c>
      <c r="AC585" s="118">
        <f>数据源表!U533</f>
        <v>155.19999999999999</v>
      </c>
      <c r="AD585" s="118">
        <f>数据源表!T533</f>
        <v>180</v>
      </c>
      <c r="AE585" s="66" t="str">
        <f t="shared" si="99"/>
        <v xml:space="preserve">     指导价</v>
      </c>
      <c r="AF585" s="73" t="str">
        <f>数据源表!V533</f>
        <v>XOUT18070100</v>
      </c>
      <c r="AG585" s="119">
        <f>数据源表!W533</f>
        <v>43287</v>
      </c>
      <c r="AH585" s="73" t="str">
        <f>数据源表!X533</f>
        <v>拆分付款</v>
      </c>
      <c r="AI585" s="122"/>
      <c r="AJ585" s="124">
        <f>数据源表!Y533</f>
        <v>0.15999711289607499</v>
      </c>
      <c r="AK585" s="53" t="e">
        <f>VLOOKUP(V585,#REF!,12,0)</f>
        <v>#REF!</v>
      </c>
    </row>
    <row r="586" spans="1:37" s="185" customFormat="1" ht="12" customHeight="1">
      <c r="A586" s="76" t="str">
        <f>数据源表!A534</f>
        <v>杨淑慧</v>
      </c>
      <c r="B586" s="75">
        <f>数据源表!B534</f>
        <v>43291</v>
      </c>
      <c r="C586" s="76" t="str">
        <f>数据源表!C534</f>
        <v>a1938</v>
      </c>
      <c r="D586" s="76" t="str">
        <f>数据源表!D534</f>
        <v>林州市丰源机械铸造有限责任公司</v>
      </c>
      <c r="E586" s="77">
        <f>数据源表!E534</f>
        <v>2200</v>
      </c>
      <c r="F586" s="76" t="str">
        <f>数据源表!F534</f>
        <v>18106970</v>
      </c>
      <c r="G586" s="78">
        <f>数据源表!G534</f>
        <v>43291</v>
      </c>
      <c r="H586" s="76" t="str">
        <f>数据源表!H534</f>
        <v>货到付款</v>
      </c>
      <c r="I586" s="78">
        <v>43271</v>
      </c>
      <c r="J586" s="94">
        <f>数据源表!J534</f>
        <v>2200</v>
      </c>
      <c r="K586" s="94">
        <f t="shared" si="102"/>
        <v>1896.55</v>
      </c>
      <c r="L586" s="95">
        <f t="shared" si="103"/>
        <v>-20</v>
      </c>
      <c r="M586" s="96"/>
      <c r="N586" s="96" t="e">
        <f>VLOOKUP(C586,#REF!,5,0)</f>
        <v>#REF!</v>
      </c>
      <c r="O586" s="76">
        <f t="shared" si="98"/>
        <v>0.05</v>
      </c>
      <c r="P586" s="76">
        <f t="shared" si="100"/>
        <v>94.83</v>
      </c>
      <c r="Q586" s="76" t="e">
        <f>ROUND(VLOOKUP(V586,#REF!,7,0),2)</f>
        <v>#REF!</v>
      </c>
      <c r="R586" s="76" t="e">
        <f t="shared" si="101"/>
        <v>#REF!</v>
      </c>
      <c r="S586" s="94" t="e">
        <f>ROUND(IF(F586="未税",J586-M586-R586,J586/1.17-M586-R586),2)</f>
        <v>#REF!</v>
      </c>
      <c r="T586" s="94"/>
      <c r="U586" s="94"/>
      <c r="V586" s="106" t="str">
        <f>数据源表!S534</f>
        <v>CSQ13</v>
      </c>
      <c r="W586" s="76" t="str">
        <f>数据源表!M534</f>
        <v>*其他化学制品*高级全合成切削液</v>
      </c>
      <c r="X586" s="76" t="str">
        <f>数据源表!N534</f>
        <v>SC-H801</v>
      </c>
      <c r="Y586" s="76">
        <f>数据源表!O534</f>
        <v>1</v>
      </c>
      <c r="Z586" s="76" t="str">
        <f>数据源表!P534</f>
        <v>桶</v>
      </c>
      <c r="AA586" s="76">
        <f>数据源表!Q534</f>
        <v>2200</v>
      </c>
      <c r="AB586" s="76">
        <f>数据源表!R534</f>
        <v>2200</v>
      </c>
      <c r="AC586" s="118">
        <f>数据源表!U534</f>
        <v>180</v>
      </c>
      <c r="AD586" s="118">
        <f>数据源表!T534</f>
        <v>180</v>
      </c>
      <c r="AE586" s="66" t="str">
        <f t="shared" si="99"/>
        <v xml:space="preserve">     指导价</v>
      </c>
      <c r="AF586" s="73" t="str">
        <f>数据源表!V534</f>
        <v>XOUT18070197</v>
      </c>
      <c r="AG586" s="119">
        <f>数据源表!W534</f>
        <v>43291</v>
      </c>
      <c r="AH586" s="73">
        <f>数据源表!X534</f>
        <v>0</v>
      </c>
      <c r="AI586" s="122"/>
      <c r="AJ586" s="124">
        <f>数据源表!Y534</f>
        <v>0.160001054546413</v>
      </c>
      <c r="AK586" s="53" t="e">
        <f>VLOOKUP(V586,#REF!,12,0)</f>
        <v>#REF!</v>
      </c>
    </row>
    <row r="587" spans="1:37" s="185" customFormat="1" ht="12" customHeight="1">
      <c r="A587" s="76" t="str">
        <f>数据源表!A535</f>
        <v>杨淑慧</v>
      </c>
      <c r="B587" s="75">
        <f>数据源表!B535</f>
        <v>43299</v>
      </c>
      <c r="C587" s="76" t="str">
        <f>数据源表!C535</f>
        <v>a1947</v>
      </c>
      <c r="D587" s="76" t="str">
        <f>数据源表!D535</f>
        <v>合肥科茂机电设备有限公司</v>
      </c>
      <c r="E587" s="77">
        <f>数据源表!E535</f>
        <v>2400</v>
      </c>
      <c r="F587" s="76" t="str">
        <f>数据源表!F535</f>
        <v>18107102</v>
      </c>
      <c r="G587" s="78">
        <f>数据源表!G535</f>
        <v>43299</v>
      </c>
      <c r="H587" s="76" t="str">
        <f>数据源表!H535</f>
        <v>货到付款</v>
      </c>
      <c r="I587" s="78">
        <v>43271</v>
      </c>
      <c r="J587" s="94">
        <f>数据源表!J535</f>
        <v>2400</v>
      </c>
      <c r="K587" s="94">
        <f t="shared" si="102"/>
        <v>2068.9699999999998</v>
      </c>
      <c r="L587" s="95">
        <f t="shared" si="103"/>
        <v>-28</v>
      </c>
      <c r="M587" s="96"/>
      <c r="N587" s="96" t="e">
        <f>VLOOKUP(C587,#REF!,5,0)</f>
        <v>#REF!</v>
      </c>
      <c r="O587" s="200">
        <f t="shared" si="98"/>
        <v>0.05</v>
      </c>
      <c r="P587" s="200">
        <f t="shared" si="100"/>
        <v>103.45</v>
      </c>
      <c r="Q587" s="76" t="e">
        <f>ROUND(VLOOKUP(V587,#REF!,7,0),2)</f>
        <v>#REF!</v>
      </c>
      <c r="R587" s="200"/>
      <c r="S587" s="203"/>
      <c r="T587" s="94"/>
      <c r="U587" s="94"/>
      <c r="V587" s="106" t="str">
        <f>数据源表!S535</f>
        <v>CYQ13</v>
      </c>
      <c r="W587" s="76" t="str">
        <f>数据源表!M535</f>
        <v>*化学试剂助剂*铜切削冷却剂</v>
      </c>
      <c r="X587" s="76" t="str">
        <f>数据源表!N535</f>
        <v>CC-20F</v>
      </c>
      <c r="Y587" s="76">
        <f>数据源表!O535</f>
        <v>1</v>
      </c>
      <c r="Z587" s="76" t="str">
        <f>数据源表!P535</f>
        <v>桶</v>
      </c>
      <c r="AA587" s="76">
        <f>数据源表!Q535</f>
        <v>2400</v>
      </c>
      <c r="AB587" s="76">
        <f>数据源表!R535</f>
        <v>2400</v>
      </c>
      <c r="AC587" s="118">
        <f>数据源表!U535</f>
        <v>170</v>
      </c>
      <c r="AD587" s="118">
        <f>数据源表!T535</f>
        <v>170</v>
      </c>
      <c r="AE587" s="66" t="str">
        <f t="shared" si="99"/>
        <v xml:space="preserve">     指导价</v>
      </c>
      <c r="AF587" s="73" t="str">
        <f>数据源表!V535</f>
        <v>XOUT18070375</v>
      </c>
      <c r="AG587" s="119">
        <f>数据源表!W535</f>
        <v>43299</v>
      </c>
      <c r="AH587" s="73">
        <f>数据源表!X535</f>
        <v>0</v>
      </c>
      <c r="AI587" s="122"/>
      <c r="AJ587" s="124">
        <f>数据源表!Y535</f>
        <v>0.159997486672112</v>
      </c>
      <c r="AK587" s="53" t="e">
        <f>VLOOKUP(V587,#REF!,12,0)</f>
        <v>#REF!</v>
      </c>
    </row>
    <row r="588" spans="1:37" s="185" customFormat="1" ht="12" customHeight="1">
      <c r="A588" s="76" t="str">
        <f>数据源表!A536</f>
        <v>杨淑慧</v>
      </c>
      <c r="B588" s="75">
        <f>数据源表!B536</f>
        <v>43299</v>
      </c>
      <c r="C588" s="76" t="str">
        <f>数据源表!C536</f>
        <v>a1951</v>
      </c>
      <c r="D588" s="76" t="str">
        <f>数据源表!D536</f>
        <v>上海慕福汽车零部件有限公司</v>
      </c>
      <c r="E588" s="77">
        <f>数据源表!E536</f>
        <v>3600</v>
      </c>
      <c r="F588" s="76" t="str">
        <f>数据源表!F536</f>
        <v>18107104</v>
      </c>
      <c r="G588" s="78">
        <f>数据源表!G536</f>
        <v>43299</v>
      </c>
      <c r="H588" s="76" t="str">
        <f>数据源表!H536</f>
        <v>现金</v>
      </c>
      <c r="I588" s="78">
        <v>43271</v>
      </c>
      <c r="J588" s="94">
        <f>数据源表!J536</f>
        <v>3600</v>
      </c>
      <c r="K588" s="94">
        <f t="shared" si="102"/>
        <v>3103.45</v>
      </c>
      <c r="L588" s="95">
        <f t="shared" si="103"/>
        <v>-28</v>
      </c>
      <c r="M588" s="96"/>
      <c r="N588" s="96" t="e">
        <f>VLOOKUP(C588,#REF!,5,0)</f>
        <v>#REF!</v>
      </c>
      <c r="O588" s="200">
        <f t="shared" si="98"/>
        <v>0.05</v>
      </c>
      <c r="P588" s="200">
        <f t="shared" si="100"/>
        <v>155.16999999999999</v>
      </c>
      <c r="Q588" s="76" t="e">
        <f>ROUND(VLOOKUP(V588,#REF!,7,0),2)</f>
        <v>#REF!</v>
      </c>
      <c r="R588" s="200"/>
      <c r="S588" s="203"/>
      <c r="T588" s="94"/>
      <c r="U588" s="94"/>
      <c r="V588" s="106" t="str">
        <f>数据源表!S536</f>
        <v>CSR24</v>
      </c>
      <c r="W588" s="76" t="str">
        <f>数据源表!M536</f>
        <v>*专项化学用品*铝合金加工液</v>
      </c>
      <c r="X588" s="76" t="str">
        <f>数据源表!N536</f>
        <v>ZM-3080</v>
      </c>
      <c r="Y588" s="76">
        <f>数据源表!O536</f>
        <v>1</v>
      </c>
      <c r="Z588" s="76" t="str">
        <f>数据源表!P536</f>
        <v>桶</v>
      </c>
      <c r="AA588" s="76">
        <f>数据源表!Q536</f>
        <v>3600</v>
      </c>
      <c r="AB588" s="76">
        <f>数据源表!R536</f>
        <v>3600</v>
      </c>
      <c r="AC588" s="118">
        <f>数据源表!U536</f>
        <v>170</v>
      </c>
      <c r="AD588" s="118">
        <f>数据源表!T536</f>
        <v>170</v>
      </c>
      <c r="AE588" s="66" t="str">
        <f t="shared" si="99"/>
        <v xml:space="preserve">     指导价</v>
      </c>
      <c r="AF588" s="73" t="str">
        <f>数据源表!V536</f>
        <v>XOUT18070395</v>
      </c>
      <c r="AG588" s="119">
        <f>数据源表!W536</f>
        <v>43300</v>
      </c>
      <c r="AH588" s="73">
        <f>数据源表!X536</f>
        <v>0</v>
      </c>
      <c r="AI588" s="122"/>
      <c r="AJ588" s="124">
        <f>数据源表!Y536</f>
        <v>0.15999935555591399</v>
      </c>
      <c r="AK588" s="53" t="e">
        <f>VLOOKUP(V588,#REF!,12,0)</f>
        <v>#REF!</v>
      </c>
    </row>
    <row r="589" spans="1:37" s="185" customFormat="1" ht="12" customHeight="1">
      <c r="A589" s="76" t="str">
        <f>数据源表!A537</f>
        <v>杨淑慧</v>
      </c>
      <c r="B589" s="75">
        <f>数据源表!B537</f>
        <v>43266</v>
      </c>
      <c r="C589" s="76" t="str">
        <f>数据源表!C537</f>
        <v>b273</v>
      </c>
      <c r="D589" s="76" t="str">
        <f>数据源表!D537</f>
        <v>林州永丰</v>
      </c>
      <c r="E589" s="77">
        <f>数据源表!E537</f>
        <v>7600</v>
      </c>
      <c r="F589" s="76" t="str">
        <f>数据源表!F537</f>
        <v>未税</v>
      </c>
      <c r="G589" s="78">
        <f>数据源表!G537</f>
        <v>0</v>
      </c>
      <c r="H589" s="76">
        <f>数据源表!H537</f>
        <v>0</v>
      </c>
      <c r="I589" s="78">
        <v>43266</v>
      </c>
      <c r="J589" s="94">
        <f>数据源表!J537</f>
        <v>7600</v>
      </c>
      <c r="K589" s="94">
        <f t="shared" si="102"/>
        <v>7600</v>
      </c>
      <c r="L589" s="95">
        <f t="shared" si="103"/>
        <v>0</v>
      </c>
      <c r="M589" s="96"/>
      <c r="N589" s="96" t="e">
        <f>VLOOKUP(C589,#REF!,5,0)</f>
        <v>#REF!</v>
      </c>
      <c r="O589" s="76">
        <f t="shared" si="98"/>
        <v>0.05</v>
      </c>
      <c r="P589" s="76">
        <f t="shared" si="100"/>
        <v>380</v>
      </c>
      <c r="Q589" s="76" t="e">
        <f>ROUND(VLOOKUP(V589,#REF!,7,0),2)</f>
        <v>#REF!</v>
      </c>
      <c r="R589" s="76" t="e">
        <f t="shared" ref="R589:R595" si="104">ROUND(IF(AE589="指导价+Y4*30",AC589*Q589+Y589*30,AC589*Q589),2)</f>
        <v>#REF!</v>
      </c>
      <c r="S589" s="94" t="e">
        <f>ROUND(IF(F589="未税",J589-M589-R589,J589/1.17-M589-R589),2)</f>
        <v>#REF!</v>
      </c>
      <c r="T589" s="94"/>
      <c r="U589" s="94"/>
      <c r="V589" s="106" t="str">
        <f>数据源表!S537</f>
        <v>CSQ13</v>
      </c>
      <c r="W589" s="76" t="str">
        <f>数据源表!M537</f>
        <v>高级全合成切削液</v>
      </c>
      <c r="X589" s="76" t="str">
        <f>数据源表!N537</f>
        <v>SC-H801</v>
      </c>
      <c r="Y589" s="76">
        <f>数据源表!O537</f>
        <v>4</v>
      </c>
      <c r="Z589" s="76">
        <f>数据源表!P537</f>
        <v>0</v>
      </c>
      <c r="AA589" s="76">
        <f>数据源表!Q537</f>
        <v>0</v>
      </c>
      <c r="AB589" s="76">
        <f>数据源表!R537</f>
        <v>0</v>
      </c>
      <c r="AC589" s="118">
        <f>数据源表!U537</f>
        <v>720</v>
      </c>
      <c r="AD589" s="118">
        <f>数据源表!T537</f>
        <v>180</v>
      </c>
      <c r="AE589" s="66" t="str">
        <f t="shared" si="99"/>
        <v xml:space="preserve">     指导价</v>
      </c>
      <c r="AF589" s="73" t="str">
        <f>数据源表!V537</f>
        <v>R18060010</v>
      </c>
      <c r="AG589" s="119">
        <f>数据源表!W537</f>
        <v>43266</v>
      </c>
      <c r="AH589" s="73">
        <f>数据源表!X537</f>
        <v>0</v>
      </c>
      <c r="AI589" s="122"/>
      <c r="AJ589" s="124">
        <f>数据源表!Y537</f>
        <v>0.15999957250798899</v>
      </c>
      <c r="AK589" s="53" t="e">
        <f>VLOOKUP(V589,#REF!,12,0)</f>
        <v>#REF!</v>
      </c>
    </row>
    <row r="590" spans="1:37" s="185" customFormat="1" ht="12" customHeight="1">
      <c r="A590" s="76" t="str">
        <f>数据源表!A538</f>
        <v>杨淑慧</v>
      </c>
      <c r="B590" s="75">
        <f>数据源表!B538</f>
        <v>43290</v>
      </c>
      <c r="C590" s="76" t="str">
        <f>数据源表!C538</f>
        <v>b278</v>
      </c>
      <c r="D590" s="76" t="str">
        <f>数据源表!D538</f>
        <v>林州市太山</v>
      </c>
      <c r="E590" s="77">
        <f>数据源表!E538</f>
        <v>1900</v>
      </c>
      <c r="F590" s="76" t="str">
        <f>数据源表!F538</f>
        <v>未税</v>
      </c>
      <c r="G590" s="78">
        <f>数据源表!G538</f>
        <v>0</v>
      </c>
      <c r="H590" s="76">
        <f>数据源表!H538</f>
        <v>0</v>
      </c>
      <c r="I590" s="78">
        <v>43278</v>
      </c>
      <c r="J590" s="94">
        <f>数据源表!J538</f>
        <v>1900</v>
      </c>
      <c r="K590" s="94">
        <f t="shared" si="102"/>
        <v>1900</v>
      </c>
      <c r="L590" s="95">
        <f t="shared" si="103"/>
        <v>-12</v>
      </c>
      <c r="M590" s="96"/>
      <c r="N590" s="96" t="e">
        <f>VLOOKUP(C590,#REF!,5,0)</f>
        <v>#REF!</v>
      </c>
      <c r="O590" s="76">
        <f t="shared" si="98"/>
        <v>0.05</v>
      </c>
      <c r="P590" s="76">
        <f t="shared" si="100"/>
        <v>95</v>
      </c>
      <c r="Q590" s="224">
        <v>15.083</v>
      </c>
      <c r="R590" s="76">
        <f t="shared" si="104"/>
        <v>2714.94</v>
      </c>
      <c r="S590" s="94">
        <f>ROUND(IF(F590="未税",J590-M590-R590,J590/1.17-M590-R590),2)</f>
        <v>-814.94</v>
      </c>
      <c r="T590" s="94"/>
      <c r="U590" s="94"/>
      <c r="V590" s="106" t="str">
        <f>数据源表!S538</f>
        <v>CSQ13</v>
      </c>
      <c r="W590" s="76" t="str">
        <f>数据源表!M538</f>
        <v>高级全合成切削液</v>
      </c>
      <c r="X590" s="76" t="str">
        <f>数据源表!N538</f>
        <v>SC-H801</v>
      </c>
      <c r="Y590" s="76">
        <f>数据源表!O538</f>
        <v>1</v>
      </c>
      <c r="Z590" s="76">
        <f>数据源表!P538</f>
        <v>0</v>
      </c>
      <c r="AA590" s="76">
        <f>数据源表!Q538</f>
        <v>0</v>
      </c>
      <c r="AB590" s="76">
        <f>数据源表!R538</f>
        <v>0</v>
      </c>
      <c r="AC590" s="118">
        <f>数据源表!U538</f>
        <v>180</v>
      </c>
      <c r="AD590" s="118">
        <f>数据源表!T538</f>
        <v>180</v>
      </c>
      <c r="AE590" s="66" t="str">
        <f t="shared" si="99"/>
        <v xml:space="preserve">     指导价</v>
      </c>
      <c r="AF590" s="73" t="str">
        <f>数据源表!V538</f>
        <v>R18070006</v>
      </c>
      <c r="AG590" s="119">
        <f>数据源表!W538</f>
        <v>43290</v>
      </c>
      <c r="AH590" s="73">
        <f>数据源表!X538</f>
        <v>0</v>
      </c>
      <c r="AI590" s="122"/>
      <c r="AJ590" s="124">
        <f>数据源表!Y538</f>
        <v>0.15999957250798899</v>
      </c>
      <c r="AK590" s="53" t="e">
        <f>VLOOKUP(V590,#REF!,12,0)</f>
        <v>#REF!</v>
      </c>
    </row>
    <row r="591" spans="1:37" s="185" customFormat="1" ht="12" customHeight="1">
      <c r="A591" s="76" t="str">
        <f>数据源表!A539</f>
        <v>张贸盛</v>
      </c>
      <c r="B591" s="75">
        <f>数据源表!B539</f>
        <v>43208</v>
      </c>
      <c r="C591" s="76" t="str">
        <f>数据源表!C539</f>
        <v>a1621</v>
      </c>
      <c r="D591" s="76" t="str">
        <f>数据源表!D539</f>
        <v>巨腾（内江）资讯配件有限公司</v>
      </c>
      <c r="E591" s="77">
        <f>数据源表!E539</f>
        <v>5500</v>
      </c>
      <c r="F591" s="76" t="str">
        <f>数据源表!F539</f>
        <v>15222646</v>
      </c>
      <c r="G591" s="78">
        <f>数据源表!G539</f>
        <v>43298</v>
      </c>
      <c r="H591" s="76">
        <f>数据源表!H539</f>
        <v>90</v>
      </c>
      <c r="I591" s="78">
        <v>43278</v>
      </c>
      <c r="J591" s="94">
        <f>数据源表!J539</f>
        <v>5500</v>
      </c>
      <c r="K591" s="94">
        <f t="shared" si="102"/>
        <v>4700.8500000000004</v>
      </c>
      <c r="L591" s="95">
        <f t="shared" si="103"/>
        <v>70</v>
      </c>
      <c r="M591" s="96"/>
      <c r="N591" s="96" t="e">
        <f>VLOOKUP(C591,#REF!,5,0)</f>
        <v>#REF!</v>
      </c>
      <c r="O591" s="76">
        <f t="shared" si="98"/>
        <v>0.04</v>
      </c>
      <c r="P591" s="76">
        <f t="shared" si="100"/>
        <v>188.03</v>
      </c>
      <c r="Q591" s="76" t="e">
        <f>ROUND(VLOOKUP(V591,#REF!,7,0),2)</f>
        <v>#REF!</v>
      </c>
      <c r="R591" s="76" t="e">
        <f t="shared" si="104"/>
        <v>#REF!</v>
      </c>
      <c r="S591" s="94" t="e">
        <f>ROUND(IF(F591="未税",J591-M591-R591,J591/1.17-M591-R591),2)</f>
        <v>#REF!</v>
      </c>
      <c r="T591" s="94"/>
      <c r="U591" s="94"/>
      <c r="V591" s="106" t="str">
        <f>数据源表!S539</f>
        <v>CYT08</v>
      </c>
      <c r="W591" s="76" t="str">
        <f>数据源表!M539</f>
        <v>*润滑油*导轨油</v>
      </c>
      <c r="X591" s="76" t="str">
        <f>数据源表!N539</f>
        <v>32#</v>
      </c>
      <c r="Y591" s="76">
        <f>数据源表!O539</f>
        <v>0.34</v>
      </c>
      <c r="Z591" s="76" t="str">
        <f>数据源表!P539</f>
        <v>吨</v>
      </c>
      <c r="AA591" s="76">
        <f>数据源表!Q539</f>
        <v>16176.470588235299</v>
      </c>
      <c r="AB591" s="76">
        <f>数据源表!R539</f>
        <v>5500</v>
      </c>
      <c r="AC591" s="118">
        <f>数据源表!U539</f>
        <v>340</v>
      </c>
      <c r="AD591" s="118">
        <f>数据源表!T539</f>
        <v>170</v>
      </c>
      <c r="AE591" s="66" t="str">
        <f t="shared" si="99"/>
        <v xml:space="preserve">     指导价</v>
      </c>
      <c r="AF591" s="73" t="str">
        <f>数据源表!V539</f>
        <v>XOUT18010198</v>
      </c>
      <c r="AG591" s="119">
        <f>数据源表!W539</f>
        <v>43111</v>
      </c>
      <c r="AH591" s="73">
        <f>数据源表!X539</f>
        <v>0</v>
      </c>
      <c r="AI591" s="122"/>
      <c r="AJ591" s="124">
        <f>数据源表!Y539</f>
        <v>0.17</v>
      </c>
      <c r="AK591" s="53" t="e">
        <f>VLOOKUP(V591,#REF!,12,0)</f>
        <v>#REF!</v>
      </c>
    </row>
    <row r="592" spans="1:37" s="185" customFormat="1" ht="12" customHeight="1">
      <c r="A592" s="76" t="str">
        <f>数据源表!A540</f>
        <v>张贸盛</v>
      </c>
      <c r="B592" s="75">
        <f>数据源表!B540</f>
        <v>43208</v>
      </c>
      <c r="C592" s="76" t="str">
        <f>数据源表!C540</f>
        <v>a1621</v>
      </c>
      <c r="D592" s="76" t="str">
        <f>数据源表!D540</f>
        <v>巨腾（内江）资讯配件有限公司</v>
      </c>
      <c r="E592" s="77">
        <f>数据源表!E540</f>
        <v>5700</v>
      </c>
      <c r="F592" s="76" t="str">
        <f>数据源表!F540</f>
        <v>15222646</v>
      </c>
      <c r="G592" s="78">
        <f>数据源表!G540</f>
        <v>43298</v>
      </c>
      <c r="H592" s="76">
        <f>数据源表!H540</f>
        <v>90</v>
      </c>
      <c r="I592" s="78">
        <v>43278</v>
      </c>
      <c r="J592" s="94">
        <f>数据源表!J540</f>
        <v>5700</v>
      </c>
      <c r="K592" s="94">
        <f t="shared" si="102"/>
        <v>4871.79</v>
      </c>
      <c r="L592" s="95">
        <f t="shared" si="103"/>
        <v>70</v>
      </c>
      <c r="M592" s="96"/>
      <c r="N592" s="96" t="e">
        <f>VLOOKUP(C592,#REF!,5,0)</f>
        <v>#REF!</v>
      </c>
      <c r="O592" s="76">
        <f t="shared" si="98"/>
        <v>0.04</v>
      </c>
      <c r="P592" s="76">
        <f t="shared" si="100"/>
        <v>194.87</v>
      </c>
      <c r="Q592" s="76" t="e">
        <f>ROUND(VLOOKUP(V592,#REF!,7,0),2)</f>
        <v>#REF!</v>
      </c>
      <c r="R592" s="76" t="e">
        <f t="shared" si="104"/>
        <v>#REF!</v>
      </c>
      <c r="S592" s="94" t="e">
        <f>ROUND(IF(F592="未税",J592-M592-R592,J592/(1+AJ592)-M592-R592),2)</f>
        <v>#REF!</v>
      </c>
      <c r="T592" s="94"/>
      <c r="U592" s="94"/>
      <c r="V592" s="106" t="str">
        <f>数据源表!S540</f>
        <v>CYT11</v>
      </c>
      <c r="W592" s="76" t="str">
        <f>数据源表!M540</f>
        <v>*润滑油*导轨油</v>
      </c>
      <c r="X592" s="76" t="str">
        <f>数据源表!N540</f>
        <v>68#</v>
      </c>
      <c r="Y592" s="76">
        <f>数据源表!O540</f>
        <v>0.34</v>
      </c>
      <c r="Z592" s="76" t="str">
        <f>数据源表!P540</f>
        <v>吨</v>
      </c>
      <c r="AA592" s="76">
        <f>数据源表!Q540</f>
        <v>16764.705882352901</v>
      </c>
      <c r="AB592" s="76">
        <f>数据源表!R540</f>
        <v>5700</v>
      </c>
      <c r="AC592" s="118">
        <f>数据源表!U540</f>
        <v>340</v>
      </c>
      <c r="AD592" s="118">
        <f>数据源表!T540</f>
        <v>170</v>
      </c>
      <c r="AE592" s="66" t="str">
        <f t="shared" si="99"/>
        <v xml:space="preserve">     指导价</v>
      </c>
      <c r="AF592" s="73" t="str">
        <f>数据源表!V540</f>
        <v>XOUT18010198</v>
      </c>
      <c r="AG592" s="119">
        <f>数据源表!W540</f>
        <v>43111</v>
      </c>
      <c r="AH592" s="73">
        <f>数据源表!X540</f>
        <v>0</v>
      </c>
      <c r="AI592" s="122"/>
      <c r="AJ592" s="124">
        <f>数据源表!Y540</f>
        <v>0.17</v>
      </c>
      <c r="AK592" s="53" t="e">
        <f>VLOOKUP(V592,#REF!,12,0)</f>
        <v>#REF!</v>
      </c>
    </row>
    <row r="593" spans="1:37" s="185" customFormat="1" ht="12" customHeight="1">
      <c r="A593" s="76" t="str">
        <f>数据源表!A541</f>
        <v>张贸盛</v>
      </c>
      <c r="B593" s="75">
        <f>数据源表!B541</f>
        <v>43208</v>
      </c>
      <c r="C593" s="76" t="str">
        <f>数据源表!C541</f>
        <v>a1621</v>
      </c>
      <c r="D593" s="76" t="str">
        <f>数据源表!D541</f>
        <v>巨腾（内江）资讯配件有限公司</v>
      </c>
      <c r="E593" s="77">
        <f>数据源表!E541</f>
        <v>5160</v>
      </c>
      <c r="F593" s="76" t="str">
        <f>数据源表!F541</f>
        <v>15222647</v>
      </c>
      <c r="G593" s="78">
        <f>数据源表!G541</f>
        <v>43298</v>
      </c>
      <c r="H593" s="76">
        <f>数据源表!H541</f>
        <v>90</v>
      </c>
      <c r="I593" s="78">
        <v>43272</v>
      </c>
      <c r="J593" s="94">
        <f>数据源表!J541</f>
        <v>5160</v>
      </c>
      <c r="K593" s="94">
        <f t="shared" si="102"/>
        <v>4410.26</v>
      </c>
      <c r="L593" s="95">
        <f t="shared" si="103"/>
        <v>64</v>
      </c>
      <c r="M593" s="96"/>
      <c r="N593" s="96" t="e">
        <f>VLOOKUP(C593,#REF!,5,0)</f>
        <v>#REF!</v>
      </c>
      <c r="O593" s="76">
        <f t="shared" si="98"/>
        <v>0.04</v>
      </c>
      <c r="P593" s="76">
        <f t="shared" si="100"/>
        <v>176.41</v>
      </c>
      <c r="Q593" s="76" t="e">
        <f>ROUND(VLOOKUP(V593,#REF!,7,0),2)</f>
        <v>#REF!</v>
      </c>
      <c r="R593" s="76" t="e">
        <f t="shared" si="104"/>
        <v>#REF!</v>
      </c>
      <c r="S593" s="94" t="e">
        <f>ROUND(IF(F593="未税",J593-M593-R593,J593/1.17-M593-R593),2)</f>
        <v>#REF!</v>
      </c>
      <c r="T593" s="94"/>
      <c r="U593" s="94"/>
      <c r="V593" s="106" t="str">
        <f>数据源表!S541</f>
        <v>CSR81</v>
      </c>
      <c r="W593" s="76" t="str">
        <f>数据源表!M541</f>
        <v>*化学试剂助剂*乳化冷却剂</v>
      </c>
      <c r="X593" s="76" t="str">
        <f>数据源表!N541</f>
        <v>JH-610</v>
      </c>
      <c r="Y593" s="76">
        <f>数据源表!O541</f>
        <v>2</v>
      </c>
      <c r="Z593" s="76" t="str">
        <f>数据源表!P541</f>
        <v>桶</v>
      </c>
      <c r="AA593" s="76">
        <f>数据源表!Q541</f>
        <v>2580</v>
      </c>
      <c r="AB593" s="76">
        <f>数据源表!R541</f>
        <v>5160</v>
      </c>
      <c r="AC593" s="118">
        <f>数据源表!U541</f>
        <v>340</v>
      </c>
      <c r="AD593" s="118">
        <f>数据源表!T541</f>
        <v>170</v>
      </c>
      <c r="AE593" s="66" t="str">
        <f t="shared" si="99"/>
        <v xml:space="preserve">     指导价</v>
      </c>
      <c r="AF593" s="73" t="str">
        <f>数据源表!V541</f>
        <v>XOUT18030158</v>
      </c>
      <c r="AG593" s="119">
        <f>数据源表!W541</f>
        <v>43168</v>
      </c>
      <c r="AH593" s="73">
        <f>数据源表!X541</f>
        <v>0</v>
      </c>
      <c r="AI593" s="122"/>
      <c r="AJ593" s="124">
        <f>数据源表!Y541</f>
        <v>0.17</v>
      </c>
      <c r="AK593" s="53" t="e">
        <f>VLOOKUP(V593,#REF!,12,0)</f>
        <v>#REF!</v>
      </c>
    </row>
    <row r="594" spans="1:37" s="185" customFormat="1" ht="12" customHeight="1">
      <c r="A594" s="76" t="str">
        <f>数据源表!A542</f>
        <v>张贸盛</v>
      </c>
      <c r="B594" s="75">
        <f>数据源表!B542</f>
        <v>43208</v>
      </c>
      <c r="C594" s="76" t="str">
        <f>数据源表!C542</f>
        <v>a1621</v>
      </c>
      <c r="D594" s="76" t="str">
        <f>数据源表!D542</f>
        <v>巨腾（内江）资讯配件有限公司</v>
      </c>
      <c r="E594" s="77">
        <f>数据源表!E542</f>
        <v>11000</v>
      </c>
      <c r="F594" s="76" t="str">
        <f>数据源表!F542</f>
        <v>15222646</v>
      </c>
      <c r="G594" s="78">
        <f>数据源表!G542</f>
        <v>43298</v>
      </c>
      <c r="H594" s="76">
        <f>数据源表!H542</f>
        <v>90</v>
      </c>
      <c r="I594" s="78">
        <v>43272</v>
      </c>
      <c r="J594" s="94">
        <f>数据源表!J542</f>
        <v>11000</v>
      </c>
      <c r="K594" s="94">
        <f t="shared" si="102"/>
        <v>9401.7099999999991</v>
      </c>
      <c r="L594" s="95">
        <f t="shared" si="103"/>
        <v>64</v>
      </c>
      <c r="M594" s="96"/>
      <c r="N594" s="96" t="e">
        <f>VLOOKUP(C594,#REF!,5,0)</f>
        <v>#REF!</v>
      </c>
      <c r="O594" s="76">
        <f t="shared" si="98"/>
        <v>0.04</v>
      </c>
      <c r="P594" s="76">
        <f t="shared" si="100"/>
        <v>376.07</v>
      </c>
      <c r="Q594" s="76" t="e">
        <f>ROUND(VLOOKUP(V594,#REF!,7,0),2)</f>
        <v>#REF!</v>
      </c>
      <c r="R594" s="76" t="e">
        <f t="shared" si="104"/>
        <v>#REF!</v>
      </c>
      <c r="S594" s="94" t="e">
        <f>ROUND(IF(F594="未税",J594-M594-R594,J594/(1+AJ594)-M594-R594),2)</f>
        <v>#REF!</v>
      </c>
      <c r="T594" s="94"/>
      <c r="U594" s="94"/>
      <c r="V594" s="106" t="str">
        <f>数据源表!S542</f>
        <v>CYT08</v>
      </c>
      <c r="W594" s="76" t="str">
        <f>数据源表!M542</f>
        <v>*润滑油*导轨油</v>
      </c>
      <c r="X594" s="76" t="str">
        <f>数据源表!N542</f>
        <v>32#</v>
      </c>
      <c r="Y594" s="76">
        <f>数据源表!O542</f>
        <v>0.68</v>
      </c>
      <c r="Z594" s="76" t="str">
        <f>数据源表!P542</f>
        <v>吨</v>
      </c>
      <c r="AA594" s="76">
        <f>数据源表!Q542</f>
        <v>16176.470588235299</v>
      </c>
      <c r="AB594" s="76">
        <f>数据源表!R542</f>
        <v>11000</v>
      </c>
      <c r="AC594" s="118">
        <f>数据源表!U542</f>
        <v>680</v>
      </c>
      <c r="AD594" s="118">
        <f>数据源表!T542</f>
        <v>170</v>
      </c>
      <c r="AE594" s="66" t="str">
        <f t="shared" si="99"/>
        <v xml:space="preserve">     指导价</v>
      </c>
      <c r="AF594" s="73" t="str">
        <f>数据源表!V542</f>
        <v>XOUT18030218</v>
      </c>
      <c r="AG594" s="119">
        <f>数据源表!W542</f>
        <v>43173</v>
      </c>
      <c r="AH594" s="73">
        <f>数据源表!X542</f>
        <v>0</v>
      </c>
      <c r="AI594" s="122"/>
      <c r="AJ594" s="124">
        <f>数据源表!Y542</f>
        <v>0.17</v>
      </c>
      <c r="AK594" s="53" t="e">
        <f>VLOOKUP(V594,#REF!,12,0)</f>
        <v>#REF!</v>
      </c>
    </row>
    <row r="595" spans="1:37" s="185" customFormat="1" ht="12" customHeight="1">
      <c r="A595" s="76" t="str">
        <f>数据源表!A543</f>
        <v>张贸盛</v>
      </c>
      <c r="B595" s="75">
        <f>数据源表!B543</f>
        <v>43208</v>
      </c>
      <c r="C595" s="76" t="str">
        <f>数据源表!C543</f>
        <v>a1621</v>
      </c>
      <c r="D595" s="76" t="str">
        <f>数据源表!D543</f>
        <v>巨腾（内江）资讯配件有限公司</v>
      </c>
      <c r="E595" s="77">
        <f>数据源表!E543</f>
        <v>11400</v>
      </c>
      <c r="F595" s="76" t="str">
        <f>数据源表!F543</f>
        <v>15222646</v>
      </c>
      <c r="G595" s="78">
        <f>数据源表!G543</f>
        <v>43298</v>
      </c>
      <c r="H595" s="76">
        <f>数据源表!H543</f>
        <v>90</v>
      </c>
      <c r="I595" s="78">
        <v>43251</v>
      </c>
      <c r="J595" s="94">
        <f>数据源表!J543</f>
        <v>11400</v>
      </c>
      <c r="K595" s="94">
        <f t="shared" si="102"/>
        <v>9743.59</v>
      </c>
      <c r="L595" s="95">
        <f t="shared" si="103"/>
        <v>43</v>
      </c>
      <c r="M595" s="96"/>
      <c r="N595" s="96" t="e">
        <f>VLOOKUP(C595,#REF!,5,0)</f>
        <v>#REF!</v>
      </c>
      <c r="O595" s="76">
        <f t="shared" si="98"/>
        <v>0.05</v>
      </c>
      <c r="P595" s="76">
        <f t="shared" si="100"/>
        <v>487.18</v>
      </c>
      <c r="Q595" s="76" t="e">
        <f>ROUND(VLOOKUP(V595,#REF!,7,0),2)</f>
        <v>#REF!</v>
      </c>
      <c r="R595" s="76" t="e">
        <f t="shared" si="104"/>
        <v>#REF!</v>
      </c>
      <c r="S595" s="94" t="e">
        <f>ROUND(IF(F595="未税",J595-M595-R595,J595/(1+AJ595)-M595-R595),2)</f>
        <v>#REF!</v>
      </c>
      <c r="T595" s="94"/>
      <c r="U595" s="94"/>
      <c r="V595" s="106" t="str">
        <f>数据源表!S543</f>
        <v>CYT11</v>
      </c>
      <c r="W595" s="76" t="str">
        <f>数据源表!M543</f>
        <v>*润滑油*导轨油</v>
      </c>
      <c r="X595" s="76" t="str">
        <f>数据源表!N543</f>
        <v>68#</v>
      </c>
      <c r="Y595" s="76">
        <f>数据源表!O543</f>
        <v>0.68</v>
      </c>
      <c r="Z595" s="76" t="str">
        <f>数据源表!P543</f>
        <v>吨</v>
      </c>
      <c r="AA595" s="76">
        <f>数据源表!Q543</f>
        <v>16764.705882352901</v>
      </c>
      <c r="AB595" s="76">
        <f>数据源表!R543</f>
        <v>11400</v>
      </c>
      <c r="AC595" s="118">
        <f>数据源表!U543</f>
        <v>680</v>
      </c>
      <c r="AD595" s="118">
        <f>数据源表!T543</f>
        <v>170</v>
      </c>
      <c r="AE595" s="66" t="str">
        <f t="shared" si="99"/>
        <v xml:space="preserve">     指导价</v>
      </c>
      <c r="AF595" s="73" t="str">
        <f>数据源表!V543</f>
        <v>XOUT18030218</v>
      </c>
      <c r="AG595" s="119">
        <f>数据源表!W543</f>
        <v>43173</v>
      </c>
      <c r="AH595" s="73">
        <f>数据源表!X543</f>
        <v>0</v>
      </c>
      <c r="AI595" s="122"/>
      <c r="AJ595" s="124">
        <f>数据源表!Y543</f>
        <v>0.17</v>
      </c>
      <c r="AK595" s="53" t="e">
        <f>VLOOKUP(V595,#REF!,12,0)</f>
        <v>#REF!</v>
      </c>
    </row>
    <row r="596" spans="1:37" s="185" customFormat="1" ht="12" customHeight="1">
      <c r="A596" s="76" t="str">
        <f>数据源表!A544</f>
        <v>张贸盛</v>
      </c>
      <c r="B596" s="75">
        <f>数据源表!B544</f>
        <v>43208</v>
      </c>
      <c r="C596" s="76" t="str">
        <f>数据源表!C544</f>
        <v>a1621</v>
      </c>
      <c r="D596" s="76" t="str">
        <f>数据源表!D544</f>
        <v>巨腾（内江）资讯配件有限公司</v>
      </c>
      <c r="E596" s="77">
        <f>数据源表!E544</f>
        <v>2700</v>
      </c>
      <c r="F596" s="76" t="str">
        <f>数据源表!F544</f>
        <v>15222647</v>
      </c>
      <c r="G596" s="78">
        <f>数据源表!G544</f>
        <v>43298</v>
      </c>
      <c r="H596" s="76">
        <f>数据源表!H544</f>
        <v>90</v>
      </c>
      <c r="I596" s="78">
        <v>43256</v>
      </c>
      <c r="J596" s="94">
        <f>数据源表!J544</f>
        <v>2700</v>
      </c>
      <c r="K596" s="94">
        <f t="shared" si="102"/>
        <v>2307.69</v>
      </c>
      <c r="L596" s="95">
        <f t="shared" si="103"/>
        <v>48</v>
      </c>
      <c r="M596" s="96"/>
      <c r="N596" s="96" t="e">
        <f>VLOOKUP(C596,#REF!,5,0)</f>
        <v>#REF!</v>
      </c>
      <c r="O596" s="76">
        <v>0.01</v>
      </c>
      <c r="P596" s="76">
        <f t="shared" si="100"/>
        <v>23.08</v>
      </c>
      <c r="Q596" s="76" t="e">
        <f>ROUND(VLOOKUP(V596,#REF!,7,0),2)</f>
        <v>#REF!</v>
      </c>
      <c r="R596" s="76"/>
      <c r="S596" s="94"/>
      <c r="T596" s="94"/>
      <c r="U596" s="94"/>
      <c r="V596" s="106" t="str">
        <f>数据源表!S544</f>
        <v>CSQ89</v>
      </c>
      <c r="W596" s="76" t="str">
        <f>数据源表!M544</f>
        <v>*化学试剂助剂*全合成切削液</v>
      </c>
      <c r="X596" s="76" t="str">
        <f>数据源表!N544</f>
        <v>JH-803SY</v>
      </c>
      <c r="Y596" s="76">
        <f>数据源表!O544</f>
        <v>1</v>
      </c>
      <c r="Z596" s="76" t="str">
        <f>数据源表!P544</f>
        <v>桶</v>
      </c>
      <c r="AA596" s="76">
        <f>数据源表!Q544</f>
        <v>2700</v>
      </c>
      <c r="AB596" s="76">
        <f>数据源表!R544</f>
        <v>2700</v>
      </c>
      <c r="AC596" s="118">
        <f>数据源表!U544</f>
        <v>180</v>
      </c>
      <c r="AD596" s="118">
        <f>数据源表!T544</f>
        <v>180</v>
      </c>
      <c r="AE596" s="66" t="str">
        <f t="shared" si="99"/>
        <v xml:space="preserve">     指导价</v>
      </c>
      <c r="AF596" s="73" t="str">
        <f>数据源表!V544</f>
        <v>XOUT18030507</v>
      </c>
      <c r="AG596" s="119">
        <f>数据源表!W544</f>
        <v>43190</v>
      </c>
      <c r="AH596" s="73">
        <f>数据源表!X544</f>
        <v>0</v>
      </c>
      <c r="AI596" s="122"/>
      <c r="AJ596" s="124">
        <f>数据源表!Y544</f>
        <v>0.17</v>
      </c>
      <c r="AK596" s="53" t="e">
        <f>VLOOKUP(V596,#REF!,12,0)</f>
        <v>#REF!</v>
      </c>
    </row>
    <row r="597" spans="1:37" s="185" customFormat="1" ht="12" customHeight="1">
      <c r="A597" s="76" t="str">
        <f>数据源表!A545</f>
        <v>张贸盛</v>
      </c>
      <c r="B597" s="75">
        <f>数据源表!B545</f>
        <v>43188</v>
      </c>
      <c r="C597" s="76" t="str">
        <f>数据源表!C545</f>
        <v>a1681</v>
      </c>
      <c r="D597" s="76" t="str">
        <f>数据源表!D545</f>
        <v>重庆杭飞机械制造有限公司</v>
      </c>
      <c r="E597" s="77">
        <f>数据源表!E545</f>
        <v>25000</v>
      </c>
      <c r="F597" s="76" t="str">
        <f>数据源表!F545</f>
        <v>15222322</v>
      </c>
      <c r="G597" s="78">
        <f>数据源表!G545</f>
        <v>43278</v>
      </c>
      <c r="H597" s="76">
        <f>数据源表!H545</f>
        <v>90</v>
      </c>
      <c r="I597" s="78">
        <v>43279</v>
      </c>
      <c r="J597" s="94">
        <f>数据源表!J545</f>
        <v>25000</v>
      </c>
      <c r="K597" s="94">
        <f t="shared" si="102"/>
        <v>21367.52</v>
      </c>
      <c r="L597" s="95">
        <f t="shared" si="103"/>
        <v>91</v>
      </c>
      <c r="M597" s="96"/>
      <c r="N597" s="96" t="e">
        <f>VLOOKUP(C597,#REF!,5,0)</f>
        <v>#REF!</v>
      </c>
      <c r="O597" s="76">
        <f t="shared" ref="O597:O615" si="105">IF(L597&lt;=60,0.05,IF(L597&lt;=120,0.04,IF(L597&lt;=150,0.02,IF(L597&lt;=180,0.01,0))))</f>
        <v>0.04</v>
      </c>
      <c r="P597" s="76">
        <f t="shared" si="100"/>
        <v>854.7</v>
      </c>
      <c r="Q597" s="76" t="e">
        <f>ROUND(VLOOKUP(V597,#REF!,7,0),2)</f>
        <v>#REF!</v>
      </c>
      <c r="R597" s="76" t="e">
        <f t="shared" ref="R597:R615" si="106">ROUND(IF(AE597="指导价+Y4*30",AC597*Q597+Y597*30,AC597*Q597),2)</f>
        <v>#REF!</v>
      </c>
      <c r="S597" s="94" t="e">
        <f>ROUND(IF(F597="未税",J597-M597-R597,J597/(1+AJ597)-M597-R597),2)</f>
        <v>#REF!</v>
      </c>
      <c r="T597" s="94"/>
      <c r="U597" s="94"/>
      <c r="V597" s="106" t="str">
        <f>数据源表!S545</f>
        <v>CSQ13</v>
      </c>
      <c r="W597" s="76" t="str">
        <f>数据源表!M545</f>
        <v>*其他化学制品*高级全合成切削液</v>
      </c>
      <c r="X597" s="76" t="str">
        <f>数据源表!N545</f>
        <v>SC-H801</v>
      </c>
      <c r="Y597" s="76">
        <f>数据源表!O545</f>
        <v>10</v>
      </c>
      <c r="Z597" s="76" t="str">
        <f>数据源表!P545</f>
        <v>桶</v>
      </c>
      <c r="AA597" s="76">
        <f>数据源表!Q545</f>
        <v>2500</v>
      </c>
      <c r="AB597" s="76">
        <f>数据源表!R545</f>
        <v>25000</v>
      </c>
      <c r="AC597" s="118">
        <f>数据源表!U545</f>
        <v>1800</v>
      </c>
      <c r="AD597" s="118">
        <f>数据源表!T545</f>
        <v>180</v>
      </c>
      <c r="AE597" s="66" t="str">
        <f t="shared" si="99"/>
        <v xml:space="preserve">     指导价</v>
      </c>
      <c r="AF597" s="73" t="str">
        <f>数据源表!V545</f>
        <v>XOUT18030216</v>
      </c>
      <c r="AG597" s="119">
        <f>数据源表!W545</f>
        <v>43172</v>
      </c>
      <c r="AH597" s="73">
        <f>数据源表!X545</f>
        <v>0</v>
      </c>
      <c r="AI597" s="122"/>
      <c r="AJ597" s="124">
        <f>数据源表!Y545</f>
        <v>0.17</v>
      </c>
      <c r="AK597" s="53" t="e">
        <f>VLOOKUP(V597,#REF!,12,0)</f>
        <v>#REF!</v>
      </c>
    </row>
    <row r="598" spans="1:37" s="185" customFormat="1" ht="12" customHeight="1">
      <c r="A598" s="76" t="str">
        <f>数据源表!A546</f>
        <v>张贸盛</v>
      </c>
      <c r="B598" s="75">
        <f>数据源表!B546</f>
        <v>43185</v>
      </c>
      <c r="C598" s="76" t="str">
        <f>数据源表!C546</f>
        <v>a1701</v>
      </c>
      <c r="D598" s="76" t="str">
        <f>数据源表!D546</f>
        <v>大昶（重庆）电子科技有限公司</v>
      </c>
      <c r="E598" s="77">
        <f>数据源表!E546</f>
        <v>10800</v>
      </c>
      <c r="F598" s="76" t="str">
        <f>数据源表!F546</f>
        <v>15222243</v>
      </c>
      <c r="G598" s="78">
        <f>数据源表!G546</f>
        <v>43305</v>
      </c>
      <c r="H598" s="76">
        <f>数据源表!H546</f>
        <v>120</v>
      </c>
      <c r="I598" s="78">
        <v>43277</v>
      </c>
      <c r="J598" s="94">
        <f>数据源表!J546</f>
        <v>10800</v>
      </c>
      <c r="K598" s="94">
        <f t="shared" si="102"/>
        <v>9230.77</v>
      </c>
      <c r="L598" s="95">
        <f t="shared" si="103"/>
        <v>92</v>
      </c>
      <c r="M598" s="96"/>
      <c r="N598" s="96" t="e">
        <f>VLOOKUP(C598,#REF!,5,0)</f>
        <v>#REF!</v>
      </c>
      <c r="O598" s="76">
        <f t="shared" si="105"/>
        <v>0.04</v>
      </c>
      <c r="P598" s="76">
        <f t="shared" si="100"/>
        <v>369.23</v>
      </c>
      <c r="Q598" s="76" t="e">
        <f>ROUND(VLOOKUP(V598,#REF!,7,0),2)</f>
        <v>#REF!</v>
      </c>
      <c r="R598" s="76" t="e">
        <f t="shared" si="106"/>
        <v>#REF!</v>
      </c>
      <c r="S598" s="94" t="e">
        <f>ROUND(IF(F598="未税",J598-M598-R598,J598/1.17-M598-R598),2)</f>
        <v>#REF!</v>
      </c>
      <c r="T598" s="94"/>
      <c r="U598" s="94"/>
      <c r="V598" s="106" t="str">
        <f>数据源表!S546</f>
        <v>CYQ10</v>
      </c>
      <c r="W598" s="76" t="str">
        <f>数据源表!M546</f>
        <v>*专项化学用品*极压切削油</v>
      </c>
      <c r="X598" s="76" t="str">
        <f>数据源表!N546</f>
        <v>CH-201</v>
      </c>
      <c r="Y598" s="76">
        <f>数据源表!O546</f>
        <v>4</v>
      </c>
      <c r="Z598" s="76" t="str">
        <f>数据源表!P546</f>
        <v>桶</v>
      </c>
      <c r="AA598" s="76">
        <f>数据源表!Q546</f>
        <v>2700</v>
      </c>
      <c r="AB598" s="76">
        <f>数据源表!R546</f>
        <v>10800</v>
      </c>
      <c r="AC598" s="118">
        <f>数据源表!U546</f>
        <v>680</v>
      </c>
      <c r="AD598" s="118">
        <f>数据源表!T546</f>
        <v>170</v>
      </c>
      <c r="AE598" s="66" t="str">
        <f t="shared" si="99"/>
        <v xml:space="preserve">     指导价</v>
      </c>
      <c r="AF598" s="73" t="str">
        <f>数据源表!V546</f>
        <v>XOUT18010447</v>
      </c>
      <c r="AG598" s="119">
        <f>数据源表!W546</f>
        <v>43124</v>
      </c>
      <c r="AH598" s="73">
        <f>数据源表!X546</f>
        <v>0</v>
      </c>
      <c r="AI598" s="122"/>
      <c r="AJ598" s="124">
        <f>数据源表!Y546</f>
        <v>0.17</v>
      </c>
      <c r="AK598" s="53" t="e">
        <f>VLOOKUP(V598,#REF!,12,0)</f>
        <v>#REF!</v>
      </c>
    </row>
    <row r="599" spans="1:37" s="185" customFormat="1" ht="12" customHeight="1">
      <c r="A599" s="76" t="str">
        <f>数据源表!A547</f>
        <v>张贸盛</v>
      </c>
      <c r="B599" s="75">
        <f>数据源表!B547</f>
        <v>43185</v>
      </c>
      <c r="C599" s="76" t="str">
        <f>数据源表!C547</f>
        <v>a1701</v>
      </c>
      <c r="D599" s="76" t="str">
        <f>数据源表!D547</f>
        <v>大昶（重庆）电子科技有限公司</v>
      </c>
      <c r="E599" s="77">
        <f>数据源表!E547</f>
        <v>5600</v>
      </c>
      <c r="F599" s="76" t="str">
        <f>数据源表!F547</f>
        <v>15222243</v>
      </c>
      <c r="G599" s="78">
        <f>数据源表!G547</f>
        <v>43305</v>
      </c>
      <c r="H599" s="76">
        <f>数据源表!H547</f>
        <v>120</v>
      </c>
      <c r="I599" s="78">
        <v>43277</v>
      </c>
      <c r="J599" s="94">
        <f>数据源表!J547</f>
        <v>5600</v>
      </c>
      <c r="K599" s="94">
        <f t="shared" si="102"/>
        <v>4786.32</v>
      </c>
      <c r="L599" s="95">
        <f t="shared" si="103"/>
        <v>92</v>
      </c>
      <c r="M599" s="96"/>
      <c r="N599" s="96" t="e">
        <f>VLOOKUP(C599,#REF!,5,0)</f>
        <v>#REF!</v>
      </c>
      <c r="O599" s="76">
        <f t="shared" si="105"/>
        <v>0.04</v>
      </c>
      <c r="P599" s="76">
        <f t="shared" si="100"/>
        <v>191.45</v>
      </c>
      <c r="Q599" s="76" t="e">
        <f>ROUND(VLOOKUP(V599,#REF!,7,0),2)</f>
        <v>#REF!</v>
      </c>
      <c r="R599" s="76" t="e">
        <f t="shared" si="106"/>
        <v>#REF!</v>
      </c>
      <c r="S599" s="94" t="e">
        <f>ROUND(IF(F599="未税",J599-M599-R599,J599/1.17-M599-R599),2)</f>
        <v>#REF!</v>
      </c>
      <c r="T599" s="94"/>
      <c r="U599" s="94"/>
      <c r="V599" s="106" t="str">
        <f>数据源表!S547</f>
        <v>CSX20</v>
      </c>
      <c r="W599" s="76" t="str">
        <f>数据源表!M547</f>
        <v>*专项化学用品*电火花加工油</v>
      </c>
      <c r="X599" s="76" t="str">
        <f>数据源表!N547</f>
        <v>EDM</v>
      </c>
      <c r="Y599" s="76">
        <f>数据源表!O547</f>
        <v>2</v>
      </c>
      <c r="Z599" s="76" t="str">
        <f>数据源表!P547</f>
        <v>桶</v>
      </c>
      <c r="AA599" s="76">
        <f>数据源表!Q547</f>
        <v>2800</v>
      </c>
      <c r="AB599" s="76">
        <f>数据源表!R547</f>
        <v>5600</v>
      </c>
      <c r="AC599" s="118">
        <f>数据源表!U547</f>
        <v>280</v>
      </c>
      <c r="AD599" s="118">
        <f>数据源表!T547</f>
        <v>140</v>
      </c>
      <c r="AE599" s="66" t="str">
        <f t="shared" si="99"/>
        <v xml:space="preserve">     指导价</v>
      </c>
      <c r="AF599" s="73" t="str">
        <f>数据源表!V547</f>
        <v>XOUT18030299</v>
      </c>
      <c r="AG599" s="119">
        <f>数据源表!W547</f>
        <v>43178</v>
      </c>
      <c r="AH599" s="73">
        <f>数据源表!X547</f>
        <v>0</v>
      </c>
      <c r="AI599" s="122"/>
      <c r="AJ599" s="124">
        <f>数据源表!Y547</f>
        <v>0.17</v>
      </c>
      <c r="AK599" s="53" t="e">
        <f>VLOOKUP(V599,#REF!,12,0)</f>
        <v>#REF!</v>
      </c>
    </row>
    <row r="600" spans="1:37" s="185" customFormat="1" ht="12" customHeight="1">
      <c r="A600" s="76" t="str">
        <f>数据源表!A548</f>
        <v>张贸盛</v>
      </c>
      <c r="B600" s="75">
        <f>数据源表!B548</f>
        <v>43278</v>
      </c>
      <c r="C600" s="76" t="str">
        <f>数据源表!C548</f>
        <v>a1742</v>
      </c>
      <c r="D600" s="76" t="str">
        <f>数据源表!D548</f>
        <v>深圳市福聚发机电设备有限公司</v>
      </c>
      <c r="E600" s="77">
        <f>数据源表!E548</f>
        <v>3800</v>
      </c>
      <c r="F600" s="76" t="str">
        <f>数据源表!F548</f>
        <v>16644136</v>
      </c>
      <c r="G600" s="78">
        <f>数据源表!G548</f>
        <v>43278</v>
      </c>
      <c r="H600" s="76" t="str">
        <f>数据源表!H548</f>
        <v>现金</v>
      </c>
      <c r="I600" s="78">
        <v>43277</v>
      </c>
      <c r="J600" s="94">
        <f>数据源表!J548</f>
        <v>3800</v>
      </c>
      <c r="K600" s="94">
        <f t="shared" si="102"/>
        <v>3275.86</v>
      </c>
      <c r="L600" s="95">
        <f t="shared" si="103"/>
        <v>-1</v>
      </c>
      <c r="M600" s="96"/>
      <c r="N600" s="96" t="e">
        <f>VLOOKUP(C600,#REF!,5,0)</f>
        <v>#REF!</v>
      </c>
      <c r="O600" s="76">
        <f t="shared" si="105"/>
        <v>0.05</v>
      </c>
      <c r="P600" s="76">
        <f t="shared" si="100"/>
        <v>163.79</v>
      </c>
      <c r="Q600" s="76" t="e">
        <f>ROUND(VLOOKUP(V600,#REF!,7,0),2)</f>
        <v>#REF!</v>
      </c>
      <c r="R600" s="76" t="e">
        <f t="shared" si="106"/>
        <v>#REF!</v>
      </c>
      <c r="S600" s="94" t="e">
        <f>ROUND(IF(F600="未税",J600-M600-R600,J600/1.17-M600-R600),2)</f>
        <v>#REF!</v>
      </c>
      <c r="T600" s="94"/>
      <c r="U600" s="94"/>
      <c r="V600" s="106" t="str">
        <f>数据源表!S548</f>
        <v>CSR09</v>
      </c>
      <c r="W600" s="76" t="str">
        <f>数据源表!M548</f>
        <v>*专项化学用品*微乳化切削液</v>
      </c>
      <c r="X600" s="76" t="str">
        <f>数据源表!N548</f>
        <v>JH-105</v>
      </c>
      <c r="Y600" s="76">
        <f>数据源表!O548</f>
        <v>1</v>
      </c>
      <c r="Z600" s="76" t="str">
        <f>数据源表!P548</f>
        <v>桶</v>
      </c>
      <c r="AA600" s="76">
        <f>数据源表!Q548</f>
        <v>3800</v>
      </c>
      <c r="AB600" s="76">
        <f>数据源表!R548</f>
        <v>3800</v>
      </c>
      <c r="AC600" s="118">
        <f>数据源表!U548</f>
        <v>170</v>
      </c>
      <c r="AD600" s="118">
        <f>数据源表!T548</f>
        <v>170</v>
      </c>
      <c r="AE600" s="66" t="str">
        <f t="shared" si="99"/>
        <v xml:space="preserve">     指导价</v>
      </c>
      <c r="AF600" s="73" t="str">
        <f>数据源表!V548</f>
        <v>XOUT18060467</v>
      </c>
      <c r="AG600" s="119">
        <f>数据源表!W548</f>
        <v>43277</v>
      </c>
      <c r="AH600" s="73">
        <f>数据源表!X548</f>
        <v>0</v>
      </c>
      <c r="AI600" s="122"/>
      <c r="AJ600" s="124">
        <f>数据源表!Y548</f>
        <v>0.16000073263204201</v>
      </c>
      <c r="AK600" s="53" t="e">
        <f>VLOOKUP(V600,#REF!,12,0)</f>
        <v>#REF!</v>
      </c>
    </row>
    <row r="601" spans="1:37" s="185" customFormat="1" ht="12" customHeight="1">
      <c r="A601" s="76" t="str">
        <f>数据源表!A549</f>
        <v>张贸盛</v>
      </c>
      <c r="B601" s="75">
        <f>数据源表!B549</f>
        <v>43179</v>
      </c>
      <c r="C601" s="76" t="str">
        <f>数据源表!C549</f>
        <v>a1789</v>
      </c>
      <c r="D601" s="76" t="str">
        <f>数据源表!D549</f>
        <v>苏州洋之瀚金属科技有限公司</v>
      </c>
      <c r="E601" s="77">
        <f>数据源表!E549</f>
        <v>7200</v>
      </c>
      <c r="F601" s="76" t="str">
        <f>数据源表!F549</f>
        <v>02839630</v>
      </c>
      <c r="G601" s="78">
        <f>数据源表!G549</f>
        <v>43269</v>
      </c>
      <c r="H601" s="76">
        <f>数据源表!H549</f>
        <v>90</v>
      </c>
      <c r="I601" s="78" t="s">
        <v>7030</v>
      </c>
      <c r="J601" s="94">
        <f>数据源表!J549</f>
        <v>7200</v>
      </c>
      <c r="K601" s="94">
        <f t="shared" si="102"/>
        <v>6153.85</v>
      </c>
      <c r="L601" s="200">
        <v>41</v>
      </c>
      <c r="M601" s="96"/>
      <c r="N601" s="96" t="e">
        <f>VLOOKUP(C601,#REF!,5,0)</f>
        <v>#REF!</v>
      </c>
      <c r="O601" s="76">
        <f t="shared" si="105"/>
        <v>0.05</v>
      </c>
      <c r="P601" s="76">
        <f t="shared" si="100"/>
        <v>307.69</v>
      </c>
      <c r="Q601" s="76" t="e">
        <f>ROUND(VLOOKUP(V601,#REF!,7,0),2)</f>
        <v>#REF!</v>
      </c>
      <c r="R601" s="76" t="e">
        <f t="shared" si="106"/>
        <v>#REF!</v>
      </c>
      <c r="S601" s="94" t="e">
        <f>ROUND(IF(F601="未税",J601-M601-R601,J601/(1+AJ601)-M601-R601),2)</f>
        <v>#REF!</v>
      </c>
      <c r="T601" s="94"/>
      <c r="U601" s="94"/>
      <c r="V601" s="106" t="str">
        <f>数据源表!S549</f>
        <v>CSR24</v>
      </c>
      <c r="W601" s="76" t="str">
        <f>数据源表!M549</f>
        <v>*专项化学用品*铝合金加工液</v>
      </c>
      <c r="X601" s="76" t="str">
        <f>数据源表!N549</f>
        <v>ZM-3080</v>
      </c>
      <c r="Y601" s="76">
        <f>数据源表!O549</f>
        <v>2</v>
      </c>
      <c r="Z601" s="76" t="str">
        <f>数据源表!P549</f>
        <v>桶</v>
      </c>
      <c r="AA601" s="76">
        <f>数据源表!Q549</f>
        <v>3600</v>
      </c>
      <c r="AB601" s="76">
        <f>数据源表!R549</f>
        <v>7200</v>
      </c>
      <c r="AC601" s="118">
        <f>数据源表!U549</f>
        <v>340</v>
      </c>
      <c r="AD601" s="118">
        <f>数据源表!T549</f>
        <v>170</v>
      </c>
      <c r="AE601" s="66" t="str">
        <f t="shared" si="99"/>
        <v xml:space="preserve">     指导价</v>
      </c>
      <c r="AF601" s="73" t="str">
        <f>数据源表!V549</f>
        <v>XOUT18030205</v>
      </c>
      <c r="AG601" s="119">
        <f>数据源表!W549</f>
        <v>43172</v>
      </c>
      <c r="AH601" s="73">
        <f>数据源表!X549</f>
        <v>0</v>
      </c>
      <c r="AI601" s="122"/>
      <c r="AJ601" s="124">
        <f>数据源表!Y549</f>
        <v>0.17</v>
      </c>
      <c r="AK601" s="53" t="e">
        <f>VLOOKUP(V601,#REF!,12,0)</f>
        <v>#REF!</v>
      </c>
    </row>
    <row r="602" spans="1:37" s="185" customFormat="1" ht="12" customHeight="1">
      <c r="A602" s="76" t="str">
        <f>数据源表!A550</f>
        <v>张贸盛</v>
      </c>
      <c r="B602" s="75">
        <f>数据源表!B550</f>
        <v>43179</v>
      </c>
      <c r="C602" s="76" t="str">
        <f>数据源表!C550</f>
        <v>a1789</v>
      </c>
      <c r="D602" s="76" t="str">
        <f>数据源表!D550</f>
        <v>苏州洋之瀚金属科技有限公司</v>
      </c>
      <c r="E602" s="77">
        <f>数据源表!E550</f>
        <v>2500</v>
      </c>
      <c r="F602" s="76" t="str">
        <f>数据源表!F550</f>
        <v>02839630</v>
      </c>
      <c r="G602" s="78">
        <f>数据源表!G550</f>
        <v>43269</v>
      </c>
      <c r="H602" s="76">
        <f>数据源表!H550</f>
        <v>90</v>
      </c>
      <c r="I602" s="78">
        <v>43273</v>
      </c>
      <c r="J602" s="94">
        <f>数据源表!J550</f>
        <v>2500</v>
      </c>
      <c r="K602" s="94">
        <f t="shared" si="102"/>
        <v>2136.75</v>
      </c>
      <c r="L602" s="95">
        <f t="shared" ref="L602:L624" si="107">I602-B602</f>
        <v>94</v>
      </c>
      <c r="M602" s="96"/>
      <c r="N602" s="96" t="e">
        <f>VLOOKUP(C602,#REF!,5,0)</f>
        <v>#REF!</v>
      </c>
      <c r="O602" s="76">
        <f t="shared" si="105"/>
        <v>0.04</v>
      </c>
      <c r="P602" s="76">
        <f t="shared" si="100"/>
        <v>85.47</v>
      </c>
      <c r="Q602" s="224">
        <v>15.669600000000001</v>
      </c>
      <c r="R602" s="76">
        <f t="shared" si="106"/>
        <v>2663.83</v>
      </c>
      <c r="S602" s="94">
        <f>ROUND(IF(F602="未税",J602-M602-R602,J602/1.17-M602-R602),2)</f>
        <v>-527.08000000000004</v>
      </c>
      <c r="T602" s="94"/>
      <c r="U602" s="94"/>
      <c r="V602" s="106" t="str">
        <f>数据源表!S550</f>
        <v>CYT11</v>
      </c>
      <c r="W602" s="76" t="str">
        <f>数据源表!M550</f>
        <v>*专项化学用品*机床导轨油</v>
      </c>
      <c r="X602" s="76" t="str">
        <f>数据源表!N550</f>
        <v>68#</v>
      </c>
      <c r="Y602" s="76">
        <f>数据源表!O550</f>
        <v>1</v>
      </c>
      <c r="Z602" s="76" t="str">
        <f>数据源表!P550</f>
        <v>桶</v>
      </c>
      <c r="AA602" s="76">
        <f>数据源表!Q550</f>
        <v>2500</v>
      </c>
      <c r="AB602" s="76">
        <f>数据源表!R550</f>
        <v>2500</v>
      </c>
      <c r="AC602" s="118">
        <f>数据源表!U550</f>
        <v>170</v>
      </c>
      <c r="AD602" s="118">
        <f>数据源表!T550</f>
        <v>170</v>
      </c>
      <c r="AE602" s="66" t="str">
        <f t="shared" si="99"/>
        <v xml:space="preserve">     指导价</v>
      </c>
      <c r="AF602" s="73" t="str">
        <f>数据源表!V550</f>
        <v>XOUT18030296</v>
      </c>
      <c r="AG602" s="119">
        <f>数据源表!W550</f>
        <v>43179</v>
      </c>
      <c r="AH602" s="73">
        <f>数据源表!X550</f>
        <v>0</v>
      </c>
      <c r="AI602" s="122"/>
      <c r="AJ602" s="124">
        <f>数据源表!Y550</f>
        <v>0.17</v>
      </c>
      <c r="AK602" s="53" t="e">
        <f>VLOOKUP(V602,#REF!,12,0)</f>
        <v>#REF!</v>
      </c>
    </row>
    <row r="603" spans="1:37" s="185" customFormat="1" ht="12" customHeight="1">
      <c r="A603" s="76" t="str">
        <f>数据源表!A551</f>
        <v>赵忠</v>
      </c>
      <c r="B603" s="75">
        <f>数据源表!B551</f>
        <v>43172</v>
      </c>
      <c r="C603" s="76" t="str">
        <f>数据源表!C551</f>
        <v>a0064</v>
      </c>
      <c r="D603" s="76" t="str">
        <f>数据源表!D551</f>
        <v>昆山和信益精密机械有限公司</v>
      </c>
      <c r="E603" s="77">
        <f>数据源表!E551</f>
        <v>5000</v>
      </c>
      <c r="F603" s="76" t="str">
        <f>数据源表!F551</f>
        <v>02839454</v>
      </c>
      <c r="G603" s="78">
        <f>数据源表!G551</f>
        <v>43262</v>
      </c>
      <c r="H603" s="76">
        <f>数据源表!H551</f>
        <v>90</v>
      </c>
      <c r="I603" s="78">
        <v>43270</v>
      </c>
      <c r="J603" s="94">
        <f>数据源表!J551</f>
        <v>5000</v>
      </c>
      <c r="K603" s="94">
        <f t="shared" si="102"/>
        <v>4273.5</v>
      </c>
      <c r="L603" s="95">
        <f t="shared" si="107"/>
        <v>98</v>
      </c>
      <c r="M603" s="96"/>
      <c r="N603" s="96" t="e">
        <f>VLOOKUP(C603,#REF!,5,0)</f>
        <v>#REF!</v>
      </c>
      <c r="O603" s="76">
        <f t="shared" si="105"/>
        <v>0.04</v>
      </c>
      <c r="P603" s="76">
        <f t="shared" si="100"/>
        <v>170.94</v>
      </c>
      <c r="Q603" s="76" t="e">
        <f>ROUND(VLOOKUP(V603,#REF!,7,0),2)</f>
        <v>#REF!</v>
      </c>
      <c r="R603" s="76" t="e">
        <f t="shared" si="106"/>
        <v>#REF!</v>
      </c>
      <c r="S603" s="94" t="e">
        <f>ROUND(IF(F603="未税",J603-M603-R603,J603/1.17-M603-R603),2)</f>
        <v>#REF!</v>
      </c>
      <c r="T603" s="94"/>
      <c r="U603" s="94"/>
      <c r="V603" s="106" t="str">
        <f>数据源表!S551</f>
        <v>CYQ19</v>
      </c>
      <c r="W603" s="76" t="str">
        <f>数据源表!M551</f>
        <v>*专项化学用品*不锈钢切削油</v>
      </c>
      <c r="X603" s="76" t="str">
        <f>数据源表!N551</f>
        <v>DH-30A</v>
      </c>
      <c r="Y603" s="76">
        <f>数据源表!O551</f>
        <v>2</v>
      </c>
      <c r="Z603" s="76" t="str">
        <f>数据源表!P551</f>
        <v>桶</v>
      </c>
      <c r="AA603" s="76">
        <f>数据源表!Q551</f>
        <v>2500</v>
      </c>
      <c r="AB603" s="76">
        <f>数据源表!R551</f>
        <v>5000</v>
      </c>
      <c r="AC603" s="118">
        <f>数据源表!U551</f>
        <v>340</v>
      </c>
      <c r="AD603" s="118">
        <f>数据源表!T551</f>
        <v>170</v>
      </c>
      <c r="AE603" s="66" t="str">
        <f t="shared" si="99"/>
        <v xml:space="preserve">     指导价</v>
      </c>
      <c r="AF603" s="73" t="str">
        <f>数据源表!V551</f>
        <v>XOUT18030187</v>
      </c>
      <c r="AG603" s="119">
        <f>数据源表!W551</f>
        <v>43171</v>
      </c>
      <c r="AH603" s="73">
        <f>数据源表!X551</f>
        <v>0</v>
      </c>
      <c r="AI603" s="122"/>
      <c r="AJ603" s="124">
        <f>数据源表!Y551</f>
        <v>0.17</v>
      </c>
      <c r="AK603" s="53" t="e">
        <f>VLOOKUP(V603,#REF!,12,0)</f>
        <v>#REF!</v>
      </c>
    </row>
    <row r="604" spans="1:37" s="185" customFormat="1" ht="12" customHeight="1">
      <c r="A604" s="76" t="str">
        <f>数据源表!A552</f>
        <v>赵忠</v>
      </c>
      <c r="B604" s="75">
        <f>数据源表!B552</f>
        <v>43202</v>
      </c>
      <c r="C604" s="76" t="str">
        <f>数据源表!C552</f>
        <v>a0064</v>
      </c>
      <c r="D604" s="76" t="str">
        <f>数据源表!D552</f>
        <v>昆山和信益精密机械有限公司</v>
      </c>
      <c r="E604" s="77">
        <f>数据源表!E552</f>
        <v>5000</v>
      </c>
      <c r="F604" s="76" t="str">
        <f>数据源表!F552</f>
        <v>15222518</v>
      </c>
      <c r="G604" s="78">
        <f>数据源表!G552</f>
        <v>43292</v>
      </c>
      <c r="H604" s="76">
        <f>数据源表!H552</f>
        <v>90</v>
      </c>
      <c r="I604" s="78">
        <v>43280</v>
      </c>
      <c r="J604" s="94">
        <f>数据源表!J552</f>
        <v>5000</v>
      </c>
      <c r="K604" s="94">
        <f t="shared" si="102"/>
        <v>4273.5</v>
      </c>
      <c r="L604" s="95">
        <f t="shared" si="107"/>
        <v>78</v>
      </c>
      <c r="M604" s="96"/>
      <c r="N604" s="96" t="e">
        <f>VLOOKUP(C604,#REF!,5,0)</f>
        <v>#REF!</v>
      </c>
      <c r="O604" s="76">
        <f t="shared" si="105"/>
        <v>0.04</v>
      </c>
      <c r="P604" s="76">
        <f t="shared" si="100"/>
        <v>170.94</v>
      </c>
      <c r="Q604" s="76" t="e">
        <f>ROUND(VLOOKUP(V604,#REF!,7,0),2)</f>
        <v>#REF!</v>
      </c>
      <c r="R604" s="76" t="e">
        <f t="shared" si="106"/>
        <v>#REF!</v>
      </c>
      <c r="S604" s="94" t="e">
        <f>ROUND(IF(F604="未税",J604-M604-R604,J604/(1+AJ604)-M604-R604),2)</f>
        <v>#REF!</v>
      </c>
      <c r="T604" s="94"/>
      <c r="U604" s="94"/>
      <c r="V604" s="106" t="str">
        <f>数据源表!S552</f>
        <v>CYQ19</v>
      </c>
      <c r="W604" s="76" t="str">
        <f>数据源表!M552</f>
        <v>*化学试剂助剂*不锈钢加工冷却剂</v>
      </c>
      <c r="X604" s="76" t="str">
        <f>数据源表!N552</f>
        <v>DH-30A</v>
      </c>
      <c r="Y604" s="76">
        <f>数据源表!O552</f>
        <v>2</v>
      </c>
      <c r="Z604" s="76" t="str">
        <f>数据源表!P552</f>
        <v>桶</v>
      </c>
      <c r="AA604" s="76">
        <f>数据源表!Q552</f>
        <v>2500</v>
      </c>
      <c r="AB604" s="76">
        <f>数据源表!R552</f>
        <v>5000</v>
      </c>
      <c r="AC604" s="118">
        <f>数据源表!U552</f>
        <v>340</v>
      </c>
      <c r="AD604" s="118">
        <f>数据源表!T552</f>
        <v>170</v>
      </c>
      <c r="AE604" s="66" t="str">
        <f t="shared" si="99"/>
        <v xml:space="preserve">     指导价</v>
      </c>
      <c r="AF604" s="73" t="str">
        <f>数据源表!V552</f>
        <v>XOUT18040198</v>
      </c>
      <c r="AG604" s="119">
        <f>数据源表!W552</f>
        <v>43203</v>
      </c>
      <c r="AH604" s="73">
        <f>数据源表!X552</f>
        <v>0</v>
      </c>
      <c r="AI604" s="122"/>
      <c r="AJ604" s="124">
        <f>数据源表!Y552</f>
        <v>0.17</v>
      </c>
      <c r="AK604" s="53" t="e">
        <f>VLOOKUP(V604,#REF!,12,0)</f>
        <v>#REF!</v>
      </c>
    </row>
    <row r="605" spans="1:37" s="185" customFormat="1" ht="12" customHeight="1">
      <c r="A605" s="76" t="str">
        <f>数据源表!A553</f>
        <v>赵忠</v>
      </c>
      <c r="B605" s="75">
        <f>数据源表!B553</f>
        <v>43218</v>
      </c>
      <c r="C605" s="76" t="str">
        <f>数据源表!C553</f>
        <v>a0090</v>
      </c>
      <c r="D605" s="76" t="str">
        <f>数据源表!D553</f>
        <v>立隆电子（苏州）有限公司</v>
      </c>
      <c r="E605" s="77">
        <f>数据源表!E553</f>
        <v>1750</v>
      </c>
      <c r="F605" s="76" t="str">
        <f>数据源表!F553</f>
        <v>27754304</v>
      </c>
      <c r="G605" s="78">
        <f>数据源表!G553</f>
        <v>43278</v>
      </c>
      <c r="H605" s="76">
        <f>数据源表!H553</f>
        <v>60</v>
      </c>
      <c r="I605" s="78">
        <v>43280</v>
      </c>
      <c r="J605" s="94">
        <f>数据源表!J553</f>
        <v>1750</v>
      </c>
      <c r="K605" s="94">
        <f t="shared" si="102"/>
        <v>1495.73</v>
      </c>
      <c r="L605" s="95">
        <f t="shared" si="107"/>
        <v>62</v>
      </c>
      <c r="M605" s="96"/>
      <c r="N605" s="96" t="e">
        <f>VLOOKUP(C605,#REF!,5,0)</f>
        <v>#REF!</v>
      </c>
      <c r="O605" s="76">
        <f t="shared" si="105"/>
        <v>0.04</v>
      </c>
      <c r="P605" s="76">
        <f t="shared" si="100"/>
        <v>59.83</v>
      </c>
      <c r="Q605" s="76" t="e">
        <f>ROUND(VLOOKUP(V605,#REF!,7,0),2)</f>
        <v>#REF!</v>
      </c>
      <c r="R605" s="76" t="e">
        <f t="shared" si="106"/>
        <v>#REF!</v>
      </c>
      <c r="S605" s="94" t="e">
        <f>ROUND(IF(F605="未税",J605-M605-R605,J605/(1+AJ605)-M605-R605),2)</f>
        <v>#REF!</v>
      </c>
      <c r="T605" s="94"/>
      <c r="U605" s="94"/>
      <c r="V605" s="106" t="str">
        <f>数据源表!S553</f>
        <v>CSX10</v>
      </c>
      <c r="W605" s="76" t="str">
        <f>数据源表!M553</f>
        <v>*洗涤剂*电气清洁液</v>
      </c>
      <c r="X605" s="76">
        <f>数据源表!N553</f>
        <v>0</v>
      </c>
      <c r="Y605" s="76">
        <f>数据源表!O553</f>
        <v>5</v>
      </c>
      <c r="Z605" s="76" t="str">
        <f>数据源表!P553</f>
        <v>桶</v>
      </c>
      <c r="AA605" s="76">
        <f>数据源表!Q553</f>
        <v>350</v>
      </c>
      <c r="AB605" s="76">
        <f>数据源表!R553</f>
        <v>1750</v>
      </c>
      <c r="AC605" s="118">
        <f>数据源表!U553</f>
        <v>70</v>
      </c>
      <c r="AD605" s="118">
        <f>数据源表!T553</f>
        <v>14</v>
      </c>
      <c r="AE605" s="66" t="str">
        <f t="shared" si="99"/>
        <v>指导价+Y4*30</v>
      </c>
      <c r="AF605" s="73" t="str">
        <f>数据源表!V553</f>
        <v>XOUT18030504</v>
      </c>
      <c r="AG605" s="119">
        <f>数据源表!W553</f>
        <v>43190</v>
      </c>
      <c r="AH605" s="73">
        <f>数据源表!X553</f>
        <v>0</v>
      </c>
      <c r="AI605" s="122"/>
      <c r="AJ605" s="124">
        <f>数据源表!Y553</f>
        <v>0.17</v>
      </c>
      <c r="AK605" s="53" t="e">
        <f>VLOOKUP(V605,#REF!,12,0)</f>
        <v>#REF!</v>
      </c>
    </row>
    <row r="606" spans="1:37" s="185" customFormat="1" ht="12" customHeight="1">
      <c r="A606" s="76" t="str">
        <f>数据源表!A554</f>
        <v>赵忠</v>
      </c>
      <c r="B606" s="75">
        <f>数据源表!B554</f>
        <v>43218</v>
      </c>
      <c r="C606" s="76" t="str">
        <f>数据源表!C554</f>
        <v>a0090</v>
      </c>
      <c r="D606" s="76" t="str">
        <f>数据源表!D554</f>
        <v>立隆电子（苏州）有限公司</v>
      </c>
      <c r="E606" s="77">
        <f>数据源表!E554</f>
        <v>2288</v>
      </c>
      <c r="F606" s="76" t="str">
        <f>数据源表!F554</f>
        <v>27754304</v>
      </c>
      <c r="G606" s="78">
        <f>数据源表!G554</f>
        <v>43278</v>
      </c>
      <c r="H606" s="76">
        <f>数据源表!H554</f>
        <v>60</v>
      </c>
      <c r="I606" s="78">
        <v>43272</v>
      </c>
      <c r="J606" s="94">
        <f>数据源表!J554</f>
        <v>2288</v>
      </c>
      <c r="K606" s="94">
        <f t="shared" si="102"/>
        <v>1955.56</v>
      </c>
      <c r="L606" s="95">
        <f t="shared" si="107"/>
        <v>54</v>
      </c>
      <c r="M606" s="96"/>
      <c r="N606" s="96" t="e">
        <f>VLOOKUP(C606,#REF!,5,0)</f>
        <v>#REF!</v>
      </c>
      <c r="O606" s="76">
        <f t="shared" si="105"/>
        <v>0.05</v>
      </c>
      <c r="P606" s="76">
        <f t="shared" si="100"/>
        <v>97.78</v>
      </c>
      <c r="Q606" s="224">
        <v>15.083</v>
      </c>
      <c r="R606" s="76">
        <f t="shared" si="106"/>
        <v>2653.28</v>
      </c>
      <c r="S606" s="94">
        <f>ROUND(IF(F606="未税",J606-M606-R606,J606/1.17-M606-R606),2)</f>
        <v>-697.72</v>
      </c>
      <c r="T606" s="94"/>
      <c r="U606" s="94"/>
      <c r="V606" s="106" t="str">
        <f>数据源表!S554</f>
        <v>CSX34</v>
      </c>
      <c r="W606" s="76" t="str">
        <f>数据源表!M554</f>
        <v>*专项化学用品*脱脂剂</v>
      </c>
      <c r="X606" s="76" t="str">
        <f>数据源表!N554</f>
        <v>QJ1360A</v>
      </c>
      <c r="Y606" s="76">
        <f>数据源表!O554</f>
        <v>8</v>
      </c>
      <c r="Z606" s="76" t="str">
        <f>数据源表!P554</f>
        <v>桶</v>
      </c>
      <c r="AA606" s="76">
        <f>数据源表!Q554</f>
        <v>286</v>
      </c>
      <c r="AB606" s="76">
        <f>数据源表!R554</f>
        <v>2288</v>
      </c>
      <c r="AC606" s="118">
        <f>数据源表!U554</f>
        <v>160</v>
      </c>
      <c r="AD606" s="118">
        <f>数据源表!T554</f>
        <v>20</v>
      </c>
      <c r="AE606" s="66" t="str">
        <f t="shared" si="99"/>
        <v>指导价+Y4*30</v>
      </c>
      <c r="AF606" s="73" t="str">
        <f>数据源表!V554</f>
        <v>XOUT18040110</v>
      </c>
      <c r="AG606" s="119">
        <f>数据源表!W554</f>
        <v>43198</v>
      </c>
      <c r="AH606" s="73">
        <f>数据源表!X554</f>
        <v>0</v>
      </c>
      <c r="AI606" s="122"/>
      <c r="AJ606" s="124">
        <f>数据源表!Y554</f>
        <v>0.17</v>
      </c>
      <c r="AK606" s="53" t="e">
        <f>VLOOKUP(V606,#REF!,12,0)</f>
        <v>#REF!</v>
      </c>
    </row>
    <row r="607" spans="1:37" s="185" customFormat="1" ht="12" customHeight="1">
      <c r="A607" s="76" t="str">
        <f>数据源表!A555</f>
        <v>赵忠</v>
      </c>
      <c r="B607" s="75">
        <f>数据源表!B555</f>
        <v>43218</v>
      </c>
      <c r="C607" s="76" t="str">
        <f>数据源表!C555</f>
        <v>a0090</v>
      </c>
      <c r="D607" s="76" t="str">
        <f>数据源表!D555</f>
        <v>立隆电子（苏州）有限公司</v>
      </c>
      <c r="E607" s="77">
        <f>数据源表!E555</f>
        <v>14872</v>
      </c>
      <c r="F607" s="76" t="str">
        <f>数据源表!F555</f>
        <v>27754304</v>
      </c>
      <c r="G607" s="78">
        <f>数据源表!G555</f>
        <v>43278</v>
      </c>
      <c r="H607" s="76">
        <f>数据源表!H555</f>
        <v>60</v>
      </c>
      <c r="I607" s="78">
        <v>43270</v>
      </c>
      <c r="J607" s="94">
        <f>数据源表!J555</f>
        <v>14872</v>
      </c>
      <c r="K607" s="94">
        <f t="shared" si="102"/>
        <v>12711.11</v>
      </c>
      <c r="L607" s="95">
        <f t="shared" si="107"/>
        <v>52</v>
      </c>
      <c r="M607" s="96"/>
      <c r="N607" s="96" t="e">
        <f>VLOOKUP(C607,#REF!,5,0)</f>
        <v>#REF!</v>
      </c>
      <c r="O607" s="76">
        <f t="shared" si="105"/>
        <v>0.05</v>
      </c>
      <c r="P607" s="76">
        <f t="shared" si="100"/>
        <v>635.55999999999995</v>
      </c>
      <c r="Q607" s="76" t="e">
        <f>ROUND(VLOOKUP(V607,#REF!,7,0),2)</f>
        <v>#REF!</v>
      </c>
      <c r="R607" s="76" t="e">
        <f t="shared" si="106"/>
        <v>#REF!</v>
      </c>
      <c r="S607" s="94" t="e">
        <f>ROUND(IF(F607="未税",J607-M607-R607,J607/(1+AJ607)-M607-R607),2)</f>
        <v>#REF!</v>
      </c>
      <c r="T607" s="94"/>
      <c r="U607" s="94"/>
      <c r="V607" s="106" t="str">
        <f>数据源表!S555</f>
        <v>CSX34</v>
      </c>
      <c r="W607" s="76" t="str">
        <f>数据源表!M555</f>
        <v>*专项化学用品*脱脂剂</v>
      </c>
      <c r="X607" s="76" t="str">
        <f>数据源表!N555</f>
        <v>QJ1360A</v>
      </c>
      <c r="Y607" s="76">
        <f>数据源表!O555</f>
        <v>52</v>
      </c>
      <c r="Z607" s="76" t="str">
        <f>数据源表!P555</f>
        <v>桶</v>
      </c>
      <c r="AA607" s="76">
        <f>数据源表!Q555</f>
        <v>286</v>
      </c>
      <c r="AB607" s="76">
        <f>数据源表!R555</f>
        <v>14872</v>
      </c>
      <c r="AC607" s="118">
        <f>数据源表!U555</f>
        <v>1040</v>
      </c>
      <c r="AD607" s="118">
        <f>数据源表!T555</f>
        <v>20</v>
      </c>
      <c r="AE607" s="66" t="str">
        <f t="shared" si="99"/>
        <v>指导价+Y4*30</v>
      </c>
      <c r="AF607" s="73" t="str">
        <f>数据源表!V555</f>
        <v>XOUT18040124</v>
      </c>
      <c r="AG607" s="119">
        <f>数据源表!W555</f>
        <v>43200</v>
      </c>
      <c r="AH607" s="73">
        <f>数据源表!X555</f>
        <v>0</v>
      </c>
      <c r="AI607" s="122"/>
      <c r="AJ607" s="124">
        <f>数据源表!Y555</f>
        <v>0.17</v>
      </c>
      <c r="AK607" s="53" t="e">
        <f>VLOOKUP(V607,#REF!,12,0)</f>
        <v>#REF!</v>
      </c>
    </row>
    <row r="608" spans="1:37" s="185" customFormat="1" ht="12" customHeight="1">
      <c r="A608" s="76" t="str">
        <f>数据源表!A556</f>
        <v>赵忠</v>
      </c>
      <c r="B608" s="75">
        <f>数据源表!B556</f>
        <v>43218</v>
      </c>
      <c r="C608" s="76" t="str">
        <f>数据源表!C556</f>
        <v>a0090</v>
      </c>
      <c r="D608" s="76" t="str">
        <f>数据源表!D556</f>
        <v>立隆电子（苏州）有限公司</v>
      </c>
      <c r="E608" s="77">
        <f>数据源表!E556</f>
        <v>4350</v>
      </c>
      <c r="F608" s="76" t="str">
        <f>数据源表!F556</f>
        <v>27754304</v>
      </c>
      <c r="G608" s="78">
        <f>数据源表!G556</f>
        <v>43278</v>
      </c>
      <c r="H608" s="76">
        <f>数据源表!H556</f>
        <v>60</v>
      </c>
      <c r="I608" s="78">
        <v>43256</v>
      </c>
      <c r="J608" s="94">
        <f>数据源表!J556</f>
        <v>4350</v>
      </c>
      <c r="K608" s="94">
        <f t="shared" si="102"/>
        <v>3717.95</v>
      </c>
      <c r="L608" s="95">
        <f t="shared" si="107"/>
        <v>38</v>
      </c>
      <c r="M608" s="96"/>
      <c r="N608" s="96" t="e">
        <f>VLOOKUP(C608,#REF!,5,0)</f>
        <v>#REF!</v>
      </c>
      <c r="O608" s="76">
        <f t="shared" si="105"/>
        <v>0.05</v>
      </c>
      <c r="P608" s="76">
        <f t="shared" si="100"/>
        <v>185.9</v>
      </c>
      <c r="Q608" s="76" t="e">
        <f>ROUND(VLOOKUP(V608,#REF!,7,0),2)</f>
        <v>#REF!</v>
      </c>
      <c r="R608" s="76" t="e">
        <f t="shared" si="106"/>
        <v>#REF!</v>
      </c>
      <c r="S608" s="94" t="e">
        <f>ROUND(IF(F608="未税",J608-M608-R608,J608/(1+AJ608)-M608-R608),2)</f>
        <v>#REF!</v>
      </c>
      <c r="T608" s="94"/>
      <c r="U608" s="94"/>
      <c r="V608" s="106" t="str">
        <f>数据源表!S556</f>
        <v>CSX02</v>
      </c>
      <c r="W608" s="76" t="str">
        <f>数据源表!M556</f>
        <v>*洗涤剂*清洗剂</v>
      </c>
      <c r="X608" s="76" t="str">
        <f>数据源表!N556</f>
        <v>AS-1360Q</v>
      </c>
      <c r="Y608" s="76">
        <f>数据源表!O556</f>
        <v>12</v>
      </c>
      <c r="Z608" s="76" t="str">
        <f>数据源表!P556</f>
        <v>桶</v>
      </c>
      <c r="AA608" s="76">
        <f>数据源表!Q556</f>
        <v>362.5</v>
      </c>
      <c r="AB608" s="76">
        <f>数据源表!R556</f>
        <v>4350</v>
      </c>
      <c r="AC608" s="118">
        <f>数据源表!U556</f>
        <v>300</v>
      </c>
      <c r="AD608" s="118">
        <f>数据源表!T556</f>
        <v>25</v>
      </c>
      <c r="AE608" s="66" t="str">
        <f t="shared" si="99"/>
        <v>指导价+Y4*30</v>
      </c>
      <c r="AF608" s="73" t="str">
        <f>数据源表!V556</f>
        <v>XOUT18040124</v>
      </c>
      <c r="AG608" s="119">
        <f>数据源表!W556</f>
        <v>43200</v>
      </c>
      <c r="AH608" s="73">
        <f>数据源表!X556</f>
        <v>0</v>
      </c>
      <c r="AI608" s="122"/>
      <c r="AJ608" s="124">
        <f>数据源表!Y556</f>
        <v>0.17</v>
      </c>
      <c r="AK608" s="53" t="e">
        <f>VLOOKUP(V608,#REF!,12,0)</f>
        <v>#REF!</v>
      </c>
    </row>
    <row r="609" spans="1:37" s="185" customFormat="1" ht="12" customHeight="1">
      <c r="A609" s="76" t="str">
        <f>数据源表!A557</f>
        <v>赵忠</v>
      </c>
      <c r="B609" s="75">
        <f>数据源表!B557</f>
        <v>43218</v>
      </c>
      <c r="C609" s="76" t="str">
        <f>数据源表!C557</f>
        <v>a0090</v>
      </c>
      <c r="D609" s="76" t="str">
        <f>数据源表!D557</f>
        <v>立隆电子（苏州）有限公司</v>
      </c>
      <c r="E609" s="77">
        <f>数据源表!E557</f>
        <v>1200</v>
      </c>
      <c r="F609" s="76" t="str">
        <f>数据源表!F557</f>
        <v>27754304</v>
      </c>
      <c r="G609" s="78">
        <f>数据源表!G557</f>
        <v>43278</v>
      </c>
      <c r="H609" s="76">
        <f>数据源表!H557</f>
        <v>60</v>
      </c>
      <c r="I609" s="78">
        <v>43259</v>
      </c>
      <c r="J609" s="94">
        <f>数据源表!J557</f>
        <v>1200</v>
      </c>
      <c r="K609" s="94">
        <f t="shared" si="102"/>
        <v>1025.6400000000001</v>
      </c>
      <c r="L609" s="95">
        <f t="shared" si="107"/>
        <v>41</v>
      </c>
      <c r="M609" s="96"/>
      <c r="N609" s="96" t="e">
        <f>VLOOKUP(C609,#REF!,5,0)</f>
        <v>#REF!</v>
      </c>
      <c r="O609" s="76">
        <f t="shared" si="105"/>
        <v>0.05</v>
      </c>
      <c r="P609" s="76">
        <f t="shared" si="100"/>
        <v>51.28</v>
      </c>
      <c r="Q609" s="76" t="e">
        <f>ROUND(VLOOKUP(V609,#REF!,7,0),2)</f>
        <v>#REF!</v>
      </c>
      <c r="R609" s="76" t="e">
        <f t="shared" si="106"/>
        <v>#REF!</v>
      </c>
      <c r="S609" s="94" t="e">
        <f>ROUND(IF(F609="未税",J609-M609-R609,J609/(1+AJ609)-M609-R609),2)</f>
        <v>#REF!</v>
      </c>
      <c r="T609" s="94"/>
      <c r="U609" s="94"/>
      <c r="V609" s="106" t="str">
        <f>数据源表!S557</f>
        <v>CSB16</v>
      </c>
      <c r="W609" s="76" t="str">
        <f>数据源表!M557</f>
        <v>*专项化学用品*太古油</v>
      </c>
      <c r="X609" s="76" t="str">
        <f>数据源表!N557</f>
        <v>JH-3</v>
      </c>
      <c r="Y609" s="76">
        <f>数据源表!O557</f>
        <v>4</v>
      </c>
      <c r="Z609" s="76" t="str">
        <f>数据源表!P557</f>
        <v>桶</v>
      </c>
      <c r="AA609" s="76">
        <f>数据源表!Q557</f>
        <v>300</v>
      </c>
      <c r="AB609" s="76">
        <f>数据源表!R557</f>
        <v>1200</v>
      </c>
      <c r="AC609" s="118">
        <f>数据源表!U557</f>
        <v>60</v>
      </c>
      <c r="AD609" s="118">
        <f>数据源表!T557</f>
        <v>15</v>
      </c>
      <c r="AE609" s="225" t="s">
        <v>6977</v>
      </c>
      <c r="AF609" s="73" t="str">
        <f>数据源表!V557</f>
        <v>XOUT18040347</v>
      </c>
      <c r="AG609" s="119">
        <f>数据源表!W557</f>
        <v>43209</v>
      </c>
      <c r="AH609" s="73">
        <f>数据源表!X557</f>
        <v>0</v>
      </c>
      <c r="AI609" s="122"/>
      <c r="AJ609" s="124">
        <f>数据源表!Y557</f>
        <v>0.17</v>
      </c>
      <c r="AK609" s="53" t="e">
        <f>VLOOKUP(V609,#REF!,12,0)</f>
        <v>#REF!</v>
      </c>
    </row>
    <row r="610" spans="1:37" s="185" customFormat="1" ht="12" customHeight="1">
      <c r="A610" s="76" t="str">
        <f>数据源表!A558</f>
        <v>赵忠</v>
      </c>
      <c r="B610" s="75">
        <f>数据源表!B558</f>
        <v>43218</v>
      </c>
      <c r="C610" s="76" t="str">
        <f>数据源表!C558</f>
        <v>a0090</v>
      </c>
      <c r="D610" s="76" t="str">
        <f>数据源表!D558</f>
        <v>立隆电子（苏州）有限公司</v>
      </c>
      <c r="E610" s="77">
        <f>数据源表!E558</f>
        <v>3600</v>
      </c>
      <c r="F610" s="76" t="str">
        <f>数据源表!F558</f>
        <v>27754304</v>
      </c>
      <c r="G610" s="78">
        <f>数据源表!G558</f>
        <v>43278</v>
      </c>
      <c r="H610" s="76">
        <f>数据源表!H558</f>
        <v>60</v>
      </c>
      <c r="I610" s="78">
        <v>43259</v>
      </c>
      <c r="J610" s="94">
        <f>数据源表!J558</f>
        <v>3600</v>
      </c>
      <c r="K610" s="94">
        <f t="shared" si="102"/>
        <v>3076.92</v>
      </c>
      <c r="L610" s="95">
        <f t="shared" si="107"/>
        <v>41</v>
      </c>
      <c r="M610" s="96"/>
      <c r="N610" s="96" t="e">
        <f>VLOOKUP(C610,#REF!,5,0)</f>
        <v>#REF!</v>
      </c>
      <c r="O610" s="76">
        <f t="shared" si="105"/>
        <v>0.05</v>
      </c>
      <c r="P610" s="76">
        <f t="shared" si="100"/>
        <v>153.85</v>
      </c>
      <c r="Q610" s="76" t="e">
        <f>ROUND(VLOOKUP(V610,#REF!,7,0),2)</f>
        <v>#REF!</v>
      </c>
      <c r="R610" s="76" t="e">
        <f t="shared" si="106"/>
        <v>#REF!</v>
      </c>
      <c r="S610" s="94" t="e">
        <f>ROUND(IF(F610="未税",J610-M610-R610,J610/(1+AJ610)-M610-R610),2)</f>
        <v>#REF!</v>
      </c>
      <c r="T610" s="94"/>
      <c r="U610" s="94"/>
      <c r="V610" s="106" t="str">
        <f>数据源表!S558</f>
        <v>CSB16</v>
      </c>
      <c r="W610" s="76" t="str">
        <f>数据源表!M558</f>
        <v>*专项化学用品*太古油</v>
      </c>
      <c r="X610" s="76" t="str">
        <f>数据源表!N558</f>
        <v>JH-3</v>
      </c>
      <c r="Y610" s="76">
        <f>数据源表!O558</f>
        <v>12</v>
      </c>
      <c r="Z610" s="76" t="str">
        <f>数据源表!P558</f>
        <v>桶</v>
      </c>
      <c r="AA610" s="76">
        <f>数据源表!Q558</f>
        <v>300</v>
      </c>
      <c r="AB610" s="76">
        <f>数据源表!R558</f>
        <v>3600</v>
      </c>
      <c r="AC610" s="118">
        <f>数据源表!U558</f>
        <v>180</v>
      </c>
      <c r="AD610" s="118">
        <f>数据源表!T558</f>
        <v>15</v>
      </c>
      <c r="AE610" s="66" t="str">
        <f t="shared" ref="AE610:AE624" si="108">IF(AD610&lt;50,"指导价+Y4*30",IF(AD610="固体","     指导价","     指导价"))</f>
        <v>指导价+Y4*30</v>
      </c>
      <c r="AF610" s="73" t="str">
        <f>数据源表!V558</f>
        <v>XOUT18040372</v>
      </c>
      <c r="AG610" s="119">
        <f>数据源表!W558</f>
        <v>43211</v>
      </c>
      <c r="AH610" s="73">
        <f>数据源表!X558</f>
        <v>0</v>
      </c>
      <c r="AI610" s="122"/>
      <c r="AJ610" s="124">
        <f>数据源表!Y558</f>
        <v>0.17</v>
      </c>
      <c r="AK610" s="53" t="e">
        <f>VLOOKUP(V610,#REF!,12,0)</f>
        <v>#REF!</v>
      </c>
    </row>
    <row r="611" spans="1:37" s="185" customFormat="1" ht="12" customHeight="1">
      <c r="A611" s="76" t="str">
        <f>数据源表!A559</f>
        <v>赵忠</v>
      </c>
      <c r="B611" s="75">
        <f>数据源表!B559</f>
        <v>43218</v>
      </c>
      <c r="C611" s="76" t="str">
        <f>数据源表!C559</f>
        <v>a0090</v>
      </c>
      <c r="D611" s="76" t="str">
        <f>数据源表!D559</f>
        <v>立隆电子（苏州）有限公司</v>
      </c>
      <c r="E611" s="77">
        <f>数据源表!E559</f>
        <v>17160</v>
      </c>
      <c r="F611" s="76" t="str">
        <f>数据源表!F559</f>
        <v>27754304</v>
      </c>
      <c r="G611" s="78">
        <f>数据源表!G559</f>
        <v>43278</v>
      </c>
      <c r="H611" s="76">
        <f>数据源表!H559</f>
        <v>60</v>
      </c>
      <c r="I611" s="78">
        <v>43272</v>
      </c>
      <c r="J611" s="94">
        <f>数据源表!J559</f>
        <v>17160</v>
      </c>
      <c r="K611" s="94">
        <f t="shared" si="102"/>
        <v>14666.67</v>
      </c>
      <c r="L611" s="95">
        <f t="shared" si="107"/>
        <v>54</v>
      </c>
      <c r="M611" s="96"/>
      <c r="N611" s="96" t="e">
        <f>VLOOKUP(C611,#REF!,5,0)</f>
        <v>#REF!</v>
      </c>
      <c r="O611" s="76">
        <f t="shared" si="105"/>
        <v>0.05</v>
      </c>
      <c r="P611" s="76">
        <f t="shared" si="100"/>
        <v>733.33</v>
      </c>
      <c r="Q611" s="76" t="e">
        <f>ROUND(VLOOKUP(V611,#REF!,7,0),2)</f>
        <v>#REF!</v>
      </c>
      <c r="R611" s="76" t="e">
        <f t="shared" si="106"/>
        <v>#REF!</v>
      </c>
      <c r="S611" s="94" t="e">
        <f>ROUND(IF(F611="未税",J611-M611-R611,J611/(1+AJ611)-M611-R611),2)</f>
        <v>#REF!</v>
      </c>
      <c r="T611" s="94"/>
      <c r="U611" s="94"/>
      <c r="V611" s="106" t="str">
        <f>数据源表!S559</f>
        <v>CSX34</v>
      </c>
      <c r="W611" s="76" t="str">
        <f>数据源表!M559</f>
        <v>*专项化学用品*脱脂剂</v>
      </c>
      <c r="X611" s="76" t="str">
        <f>数据源表!N559</f>
        <v>QJ1360A</v>
      </c>
      <c r="Y611" s="76">
        <f>数据源表!O559</f>
        <v>60</v>
      </c>
      <c r="Z611" s="76" t="str">
        <f>数据源表!P559</f>
        <v>桶</v>
      </c>
      <c r="AA611" s="76">
        <f>数据源表!Q559</f>
        <v>286</v>
      </c>
      <c r="AB611" s="76">
        <f>数据源表!R559</f>
        <v>17160</v>
      </c>
      <c r="AC611" s="118">
        <f>数据源表!U559</f>
        <v>1200</v>
      </c>
      <c r="AD611" s="118">
        <f>数据源表!T559</f>
        <v>20</v>
      </c>
      <c r="AE611" s="66" t="str">
        <f t="shared" si="108"/>
        <v>指导价+Y4*30</v>
      </c>
      <c r="AF611" s="73" t="str">
        <f>数据源表!V559</f>
        <v>XOUT18040372</v>
      </c>
      <c r="AG611" s="119">
        <f>数据源表!W559</f>
        <v>43211</v>
      </c>
      <c r="AH611" s="73">
        <f>数据源表!X559</f>
        <v>0</v>
      </c>
      <c r="AI611" s="122"/>
      <c r="AJ611" s="124">
        <f>数据源表!Y559</f>
        <v>0.17</v>
      </c>
      <c r="AK611" s="53" t="e">
        <f>VLOOKUP(V611,#REF!,12,0)</f>
        <v>#REF!</v>
      </c>
    </row>
    <row r="612" spans="1:37" s="185" customFormat="1" ht="12" customHeight="1">
      <c r="A612" s="76" t="str">
        <f>数据源表!A560</f>
        <v>赵忠</v>
      </c>
      <c r="B612" s="75">
        <f>数据源表!B560</f>
        <v>43194</v>
      </c>
      <c r="C612" s="76" t="str">
        <f>数据源表!C560</f>
        <v>a0238</v>
      </c>
      <c r="D612" s="76" t="str">
        <f>数据源表!D560</f>
        <v>富曜精密组件(昆山)有限公司</v>
      </c>
      <c r="E612" s="77">
        <f>数据源表!E560</f>
        <v>16199.98</v>
      </c>
      <c r="F612" s="76" t="str">
        <f>数据源表!F560</f>
        <v>15222399</v>
      </c>
      <c r="G612" s="78">
        <f>数据源表!G560</f>
        <v>43284</v>
      </c>
      <c r="H612" s="76">
        <f>数据源表!H560</f>
        <v>90</v>
      </c>
      <c r="I612" s="78">
        <v>43272</v>
      </c>
      <c r="J612" s="94">
        <f>数据源表!J560</f>
        <v>16199.98</v>
      </c>
      <c r="K612" s="94">
        <f t="shared" si="102"/>
        <v>16199.98</v>
      </c>
      <c r="L612" s="95">
        <f t="shared" si="107"/>
        <v>78</v>
      </c>
      <c r="M612" s="96"/>
      <c r="N612" s="96" t="e">
        <f>VLOOKUP(C612,#REF!,5,0)</f>
        <v>#REF!</v>
      </c>
      <c r="O612" s="76">
        <f t="shared" si="105"/>
        <v>0.04</v>
      </c>
      <c r="P612" s="76">
        <f t="shared" si="100"/>
        <v>648</v>
      </c>
      <c r="Q612" s="224">
        <v>15.083</v>
      </c>
      <c r="R612" s="76">
        <f t="shared" si="106"/>
        <v>15384.66</v>
      </c>
      <c r="S612" s="94">
        <f>ROUND(IF(F612="未税",J612-M612-R612,J612/1.17-M612-R612),2)</f>
        <v>-1538.52</v>
      </c>
      <c r="T612" s="94"/>
      <c r="U612" s="94"/>
      <c r="V612" s="106" t="str">
        <f>数据源表!S560</f>
        <v>CYT11</v>
      </c>
      <c r="W612" s="76" t="str">
        <f>数据源表!M560</f>
        <v>*润滑油*机床导轨油</v>
      </c>
      <c r="X612" s="76" t="str">
        <f>数据源表!N560</f>
        <v>68#</v>
      </c>
      <c r="Y612" s="76">
        <f>数据源表!O560</f>
        <v>1.02</v>
      </c>
      <c r="Z612" s="76" t="str">
        <f>数据源表!P560</f>
        <v>吨</v>
      </c>
      <c r="AA612" s="76">
        <f>数据源表!Q560</f>
        <v>15882.333333333299</v>
      </c>
      <c r="AB612" s="76">
        <f>数据源表!R560</f>
        <v>16199.98</v>
      </c>
      <c r="AC612" s="118">
        <f>数据源表!U560</f>
        <v>1020</v>
      </c>
      <c r="AD612" s="118">
        <f>数据源表!T560</f>
        <v>170</v>
      </c>
      <c r="AE612" s="66" t="str">
        <f t="shared" si="108"/>
        <v xml:space="preserve">     指导价</v>
      </c>
      <c r="AF612" s="73" t="str">
        <f>数据源表!V560</f>
        <v>XOUT18040027</v>
      </c>
      <c r="AG612" s="119">
        <f>数据源表!W560</f>
        <v>43193</v>
      </c>
      <c r="AH612" s="73">
        <f>数据源表!X560</f>
        <v>0</v>
      </c>
      <c r="AI612" s="122"/>
      <c r="AJ612" s="124"/>
      <c r="AK612" s="53" t="e">
        <f>VLOOKUP(V612,#REF!,12,0)</f>
        <v>#REF!</v>
      </c>
    </row>
    <row r="613" spans="1:37" s="185" customFormat="1" ht="12" customHeight="1">
      <c r="A613" s="76" t="str">
        <f>数据源表!A561</f>
        <v>赵忠</v>
      </c>
      <c r="B613" s="75">
        <f>数据源表!B561</f>
        <v>43194</v>
      </c>
      <c r="C613" s="76" t="str">
        <f>数据源表!C561</f>
        <v>a0238</v>
      </c>
      <c r="D613" s="76" t="str">
        <f>数据源表!D561</f>
        <v>富曜精密组件(昆山)有限公司</v>
      </c>
      <c r="E613" s="77">
        <f>数据源表!E561</f>
        <v>22702.68</v>
      </c>
      <c r="F613" s="76" t="str">
        <f>数据源表!F561</f>
        <v>15222400</v>
      </c>
      <c r="G613" s="78">
        <f>数据源表!G561</f>
        <v>43284</v>
      </c>
      <c r="H613" s="76">
        <f>数据源表!H561</f>
        <v>90</v>
      </c>
      <c r="I613" s="78">
        <v>43272</v>
      </c>
      <c r="J613" s="94">
        <f>数据源表!J561</f>
        <v>22702.68</v>
      </c>
      <c r="K613" s="94">
        <f t="shared" si="102"/>
        <v>22702.68</v>
      </c>
      <c r="L613" s="95">
        <f t="shared" si="107"/>
        <v>78</v>
      </c>
      <c r="M613" s="96"/>
      <c r="N613" s="96" t="e">
        <f>VLOOKUP(C613,#REF!,5,0)</f>
        <v>#REF!</v>
      </c>
      <c r="O613" s="76">
        <f t="shared" si="105"/>
        <v>0.04</v>
      </c>
      <c r="P613" s="76">
        <f t="shared" si="100"/>
        <v>908.11</v>
      </c>
      <c r="Q613" s="76" t="e">
        <f>ROUND(VLOOKUP(V613,#REF!,7,0),2)</f>
        <v>#REF!</v>
      </c>
      <c r="R613" s="76" t="e">
        <f t="shared" si="106"/>
        <v>#REF!</v>
      </c>
      <c r="S613" s="94" t="e">
        <f>ROUND(IF(F613="未税",J613-M613-R613,J613/1.17-M613-R613),2)</f>
        <v>#REF!</v>
      </c>
      <c r="T613" s="94"/>
      <c r="U613" s="94"/>
      <c r="V613" s="106" t="str">
        <f>数据源表!S561</f>
        <v>CYQ05</v>
      </c>
      <c r="W613" s="76" t="str">
        <f>数据源表!M561</f>
        <v>*专项化学用品*不锈钢切削油</v>
      </c>
      <c r="X613" s="76" t="str">
        <f>数据源表!N561</f>
        <v>CH-105TN</v>
      </c>
      <c r="Y613" s="76">
        <f>数据源表!O561</f>
        <v>7</v>
      </c>
      <c r="Z613" s="76" t="str">
        <f>数据源表!P561</f>
        <v>桶</v>
      </c>
      <c r="AA613" s="76">
        <f>数据源表!Q561</f>
        <v>3243.24</v>
      </c>
      <c r="AB613" s="76">
        <f>数据源表!R561</f>
        <v>22702.68</v>
      </c>
      <c r="AC613" s="118">
        <f>数据源表!U561</f>
        <v>1260</v>
      </c>
      <c r="AD613" s="118">
        <f>数据源表!T561</f>
        <v>180</v>
      </c>
      <c r="AE613" s="66" t="str">
        <f t="shared" si="108"/>
        <v xml:space="preserve">     指导价</v>
      </c>
      <c r="AF613" s="73" t="str">
        <f>数据源表!V561</f>
        <v>XOUT18040036</v>
      </c>
      <c r="AG613" s="119">
        <f>数据源表!W561</f>
        <v>43193</v>
      </c>
      <c r="AH613" s="73">
        <f>数据源表!X561</f>
        <v>0</v>
      </c>
      <c r="AI613" s="122"/>
      <c r="AJ613" s="124"/>
      <c r="AK613" s="53" t="e">
        <f>VLOOKUP(V613,#REF!,12,0)</f>
        <v>#REF!</v>
      </c>
    </row>
    <row r="614" spans="1:37" s="185" customFormat="1" ht="12" customHeight="1">
      <c r="A614" s="76" t="str">
        <f>数据源表!A562</f>
        <v>赵忠</v>
      </c>
      <c r="B614" s="75">
        <f>数据源表!B562</f>
        <v>43292</v>
      </c>
      <c r="C614" s="76" t="str">
        <f>数据源表!C562</f>
        <v>a0539</v>
      </c>
      <c r="D614" s="76" t="str">
        <f>数据源表!D562</f>
        <v>昆山永有成精密机械有限公司</v>
      </c>
      <c r="E614" s="77">
        <f>数据源表!E562</f>
        <v>300</v>
      </c>
      <c r="F614" s="76" t="str">
        <f>数据源表!F562</f>
        <v>18107007</v>
      </c>
      <c r="G614" s="78">
        <f>数据源表!G562</f>
        <v>43382</v>
      </c>
      <c r="H614" s="76">
        <f>数据源表!H562</f>
        <v>90</v>
      </c>
      <c r="I614" s="78">
        <v>43272</v>
      </c>
      <c r="J614" s="94">
        <f>数据源表!J562</f>
        <v>300</v>
      </c>
      <c r="K614" s="94">
        <f t="shared" si="102"/>
        <v>300</v>
      </c>
      <c r="L614" s="95">
        <f t="shared" si="107"/>
        <v>-20</v>
      </c>
      <c r="M614" s="96"/>
      <c r="N614" s="96" t="e">
        <f>VLOOKUP(C614,#REF!,5,0)</f>
        <v>#REF!</v>
      </c>
      <c r="O614" s="76">
        <f t="shared" si="105"/>
        <v>0.05</v>
      </c>
      <c r="P614" s="76">
        <f t="shared" si="100"/>
        <v>15</v>
      </c>
      <c r="Q614" s="76" t="e">
        <f>ROUND(VLOOKUP(V614,#REF!,7,0),2)</f>
        <v>#REF!</v>
      </c>
      <c r="R614" s="76" t="e">
        <f t="shared" si="106"/>
        <v>#REF!</v>
      </c>
      <c r="S614" s="94" t="e">
        <f>ROUND(IF(F614="未税",J614-M614-R614,J614/1.17-M614-R614),2)</f>
        <v>#REF!</v>
      </c>
      <c r="T614" s="94"/>
      <c r="U614" s="94"/>
      <c r="V614" s="106" t="str">
        <f>数据源表!S562</f>
        <v>CYT11</v>
      </c>
      <c r="W614" s="76" t="str">
        <f>数据源表!M562</f>
        <v>*润滑油*机床导轨油</v>
      </c>
      <c r="X614" s="76" t="str">
        <f>数据源表!N562</f>
        <v>68#</v>
      </c>
      <c r="Y614" s="76">
        <f>数据源表!O562</f>
        <v>1.7000000000000001E-2</v>
      </c>
      <c r="Z614" s="76" t="str">
        <f>数据源表!P562</f>
        <v>吨</v>
      </c>
      <c r="AA614" s="76">
        <f>数据源表!Q562</f>
        <v>17647.058823529402</v>
      </c>
      <c r="AB614" s="76">
        <f>数据源表!R562</f>
        <v>300</v>
      </c>
      <c r="AC614" s="118">
        <f>数据源表!U562</f>
        <v>17</v>
      </c>
      <c r="AD614" s="118">
        <f>数据源表!T562</f>
        <v>17</v>
      </c>
      <c r="AE614" s="66" t="str">
        <f t="shared" si="108"/>
        <v>指导价+Y4*30</v>
      </c>
      <c r="AF614" s="73" t="str">
        <f>数据源表!V562</f>
        <v>XOUT18070233</v>
      </c>
      <c r="AG614" s="119">
        <f>数据源表!W562</f>
        <v>43293</v>
      </c>
      <c r="AH614" s="73">
        <f>数据源表!X562</f>
        <v>0</v>
      </c>
      <c r="AI614" s="122"/>
      <c r="AJ614" s="124"/>
      <c r="AK614" s="53" t="e">
        <f>VLOOKUP(V614,#REF!,12,0)</f>
        <v>#REF!</v>
      </c>
    </row>
    <row r="615" spans="1:37" s="185" customFormat="1" ht="12" customHeight="1">
      <c r="A615" s="76" t="str">
        <f>数据源表!A563</f>
        <v>赵忠</v>
      </c>
      <c r="B615" s="75">
        <f>数据源表!B563</f>
        <v>43292</v>
      </c>
      <c r="C615" s="76" t="str">
        <f>数据源表!C563</f>
        <v>a0539</v>
      </c>
      <c r="D615" s="76" t="str">
        <f>数据源表!D563</f>
        <v>昆山永有成精密机械有限公司</v>
      </c>
      <c r="E615" s="77">
        <f>数据源表!E563</f>
        <v>2500</v>
      </c>
      <c r="F615" s="76" t="str">
        <f>数据源表!F563</f>
        <v>18107008</v>
      </c>
      <c r="G615" s="78">
        <f>数据源表!G563</f>
        <v>43382</v>
      </c>
      <c r="H615" s="76">
        <f>数据源表!H563</f>
        <v>90</v>
      </c>
      <c r="I615" s="78">
        <v>43263</v>
      </c>
      <c r="J615" s="94">
        <f>数据源表!J563</f>
        <v>2500</v>
      </c>
      <c r="K615" s="94">
        <f t="shared" si="102"/>
        <v>2500</v>
      </c>
      <c r="L615" s="95">
        <f t="shared" si="107"/>
        <v>-29</v>
      </c>
      <c r="M615" s="96"/>
      <c r="N615" s="96" t="e">
        <f>VLOOKUP(C615,#REF!,5,0)</f>
        <v>#REF!</v>
      </c>
      <c r="O615" s="76">
        <f t="shared" si="105"/>
        <v>0.05</v>
      </c>
      <c r="P615" s="76">
        <f t="shared" si="100"/>
        <v>125</v>
      </c>
      <c r="Q615" s="76" t="e">
        <f>ROUND(VLOOKUP(V615,#REF!,7,0),2)</f>
        <v>#REF!</v>
      </c>
      <c r="R615" s="76" t="e">
        <f t="shared" si="106"/>
        <v>#REF!</v>
      </c>
      <c r="S615" s="94" t="e">
        <f>ROUND(IF(F615="未税",J615-M615-R615,J615/1.17-M615-R615),2)</f>
        <v>#REF!</v>
      </c>
      <c r="T615" s="94"/>
      <c r="U615" s="94"/>
      <c r="V615" s="106" t="str">
        <f>数据源表!S563</f>
        <v>CYQ19</v>
      </c>
      <c r="W615" s="76" t="str">
        <f>数据源表!M563</f>
        <v>*化学试剂助剂*不锈钢冷却剂</v>
      </c>
      <c r="X615" s="76" t="str">
        <f>数据源表!N563</f>
        <v>DH-30A</v>
      </c>
      <c r="Y615" s="76">
        <f>数据源表!O563</f>
        <v>1</v>
      </c>
      <c r="Z615" s="76" t="str">
        <f>数据源表!P563</f>
        <v>桶</v>
      </c>
      <c r="AA615" s="76">
        <f>数据源表!Q563</f>
        <v>2500</v>
      </c>
      <c r="AB615" s="76">
        <f>数据源表!R563</f>
        <v>2500</v>
      </c>
      <c r="AC615" s="118">
        <f>数据源表!U563</f>
        <v>170</v>
      </c>
      <c r="AD615" s="118">
        <f>数据源表!T563</f>
        <v>170</v>
      </c>
      <c r="AE615" s="66" t="str">
        <f t="shared" si="108"/>
        <v xml:space="preserve">     指导价</v>
      </c>
      <c r="AF615" s="73" t="str">
        <f>数据源表!V563</f>
        <v>XOUT18070233</v>
      </c>
      <c r="AG615" s="119">
        <f>数据源表!W563</f>
        <v>43293</v>
      </c>
      <c r="AH615" s="73">
        <f>数据源表!X563</f>
        <v>0</v>
      </c>
      <c r="AI615" s="122"/>
      <c r="AJ615" s="124"/>
      <c r="AK615" s="53" t="e">
        <f>VLOOKUP(V615,#REF!,12,0)</f>
        <v>#REF!</v>
      </c>
    </row>
    <row r="616" spans="1:37" s="185" customFormat="1" ht="12" customHeight="1">
      <c r="A616" s="76" t="str">
        <f>数据源表!A564</f>
        <v>赵忠</v>
      </c>
      <c r="B616" s="75">
        <f>数据源表!B564</f>
        <v>43214</v>
      </c>
      <c r="C616" s="76" t="str">
        <f>数据源表!C564</f>
        <v>a0550</v>
      </c>
      <c r="D616" s="76" t="str">
        <f>数据源表!D564</f>
        <v>吴江蒙恩达精密五金有限公司</v>
      </c>
      <c r="E616" s="77">
        <f>数据源表!E564</f>
        <v>2500</v>
      </c>
      <c r="F616" s="76" t="str">
        <f>数据源表!F564</f>
        <v>27754197</v>
      </c>
      <c r="G616" s="78">
        <f>数据源表!G564</f>
        <v>43274</v>
      </c>
      <c r="H616" s="76">
        <f>数据源表!H564</f>
        <v>60</v>
      </c>
      <c r="I616" s="78">
        <v>43278</v>
      </c>
      <c r="J616" s="94">
        <f>数据源表!J564</f>
        <v>2500</v>
      </c>
      <c r="K616" s="94">
        <f t="shared" si="102"/>
        <v>2136.75</v>
      </c>
      <c r="L616" s="95">
        <f t="shared" si="107"/>
        <v>64</v>
      </c>
      <c r="M616" s="96"/>
      <c r="N616" s="96" t="e">
        <f>VLOOKUP(C616,#REF!,5,0)</f>
        <v>#REF!</v>
      </c>
      <c r="O616" s="223">
        <f>10.5*0.8</f>
        <v>8.4</v>
      </c>
      <c r="P616" s="76">
        <f t="shared" ref="P616:P624" si="109">ROUND(O616*Y616,2)</f>
        <v>8.4</v>
      </c>
      <c r="Q616" s="76" t="e">
        <f>ROUND(VLOOKUP(V616,#REF!,7,0),2)</f>
        <v>#REF!</v>
      </c>
      <c r="R616" s="76"/>
      <c r="S616" s="94"/>
      <c r="T616" s="94"/>
      <c r="U616" s="94"/>
      <c r="V616" s="106" t="str">
        <f>数据源表!S564</f>
        <v>CYQ74</v>
      </c>
      <c r="W616" s="76" t="str">
        <f>数据源表!M564</f>
        <v>*化学试剂助剂*不锈钢冷却剂</v>
      </c>
      <c r="X616" s="76" t="str">
        <f>数据源表!N564</f>
        <v>CH-105</v>
      </c>
      <c r="Y616" s="76">
        <f>数据源表!O564</f>
        <v>1</v>
      </c>
      <c r="Z616" s="76" t="str">
        <f>数据源表!P564</f>
        <v>桶</v>
      </c>
      <c r="AA616" s="76">
        <f>数据源表!Q564</f>
        <v>2500</v>
      </c>
      <c r="AB616" s="76">
        <f>数据源表!R564</f>
        <v>2500</v>
      </c>
      <c r="AC616" s="118">
        <f>数据源表!U564</f>
        <v>170</v>
      </c>
      <c r="AD616" s="118">
        <f>数据源表!T564</f>
        <v>170</v>
      </c>
      <c r="AE616" s="66" t="str">
        <f t="shared" si="108"/>
        <v xml:space="preserve">     指导价</v>
      </c>
      <c r="AF616" s="73" t="str">
        <f>数据源表!V564</f>
        <v>XOUT18030322</v>
      </c>
      <c r="AG616" s="119">
        <f>数据源表!W564</f>
        <v>43180</v>
      </c>
      <c r="AH616" s="73">
        <f>数据源表!X564</f>
        <v>0</v>
      </c>
      <c r="AI616" s="122"/>
      <c r="AJ616" s="124">
        <f>数据源表!Y564</f>
        <v>0.17</v>
      </c>
      <c r="AK616" s="53" t="e">
        <f>VLOOKUP(V616,#REF!,12,0)</f>
        <v>#REF!</v>
      </c>
    </row>
    <row r="617" spans="1:37" s="185" customFormat="1" ht="12" customHeight="1">
      <c r="A617" s="76" t="str">
        <f>数据源表!A565</f>
        <v>赵忠</v>
      </c>
      <c r="B617" s="75">
        <f>数据源表!B565</f>
        <v>43214</v>
      </c>
      <c r="C617" s="76" t="str">
        <f>数据源表!C565</f>
        <v>a0550</v>
      </c>
      <c r="D617" s="76" t="str">
        <f>数据源表!D565</f>
        <v>吴江蒙恩达精密五金有限公司</v>
      </c>
      <c r="E617" s="77">
        <f>数据源表!E565</f>
        <v>5000</v>
      </c>
      <c r="F617" s="76" t="str">
        <f>数据源表!F565</f>
        <v>27754197</v>
      </c>
      <c r="G617" s="78">
        <f>数据源表!G565</f>
        <v>43274</v>
      </c>
      <c r="H617" s="76">
        <f>数据源表!H565</f>
        <v>60</v>
      </c>
      <c r="I617" s="78">
        <v>43278</v>
      </c>
      <c r="J617" s="94">
        <f>数据源表!J565</f>
        <v>5000</v>
      </c>
      <c r="K617" s="94">
        <f t="shared" si="102"/>
        <v>4273.5</v>
      </c>
      <c r="L617" s="95">
        <f t="shared" si="107"/>
        <v>64</v>
      </c>
      <c r="M617" s="96"/>
      <c r="N617" s="96" t="e">
        <f>VLOOKUP(C617,#REF!,5,0)</f>
        <v>#REF!</v>
      </c>
      <c r="O617" s="223">
        <f t="shared" ref="O617:O624" si="110">10.5*0.8</f>
        <v>8.4</v>
      </c>
      <c r="P617" s="76">
        <f t="shared" si="109"/>
        <v>16.8</v>
      </c>
      <c r="Q617" s="76" t="e">
        <f>ROUND(VLOOKUP(V617,#REF!,7,0),2)</f>
        <v>#REF!</v>
      </c>
      <c r="R617" s="76"/>
      <c r="S617" s="94"/>
      <c r="T617" s="94"/>
      <c r="U617" s="94"/>
      <c r="V617" s="106" t="str">
        <f>数据源表!S565</f>
        <v>CYQ74</v>
      </c>
      <c r="W617" s="76" t="str">
        <f>数据源表!M565</f>
        <v>*化学试剂助剂*不锈钢冷却剂</v>
      </c>
      <c r="X617" s="76" t="str">
        <f>数据源表!N565</f>
        <v>CH-105</v>
      </c>
      <c r="Y617" s="76">
        <f>数据源表!O565</f>
        <v>2</v>
      </c>
      <c r="Z617" s="76" t="str">
        <f>数据源表!P565</f>
        <v>桶</v>
      </c>
      <c r="AA617" s="76">
        <f>数据源表!Q565</f>
        <v>2500</v>
      </c>
      <c r="AB617" s="76">
        <f>数据源表!R565</f>
        <v>5000</v>
      </c>
      <c r="AC617" s="118">
        <f>数据源表!U565</f>
        <v>340</v>
      </c>
      <c r="AD617" s="118">
        <f>数据源表!T565</f>
        <v>170</v>
      </c>
      <c r="AE617" s="66" t="str">
        <f t="shared" si="108"/>
        <v xml:space="preserve">     指导价</v>
      </c>
      <c r="AF617" s="73" t="str">
        <f>数据源表!V565</f>
        <v>XOUT18040337</v>
      </c>
      <c r="AG617" s="119">
        <f>数据源表!W565</f>
        <v>43210</v>
      </c>
      <c r="AH617" s="73">
        <f>数据源表!X565</f>
        <v>0</v>
      </c>
      <c r="AI617" s="122"/>
      <c r="AJ617" s="124">
        <f>数据源表!Y565</f>
        <v>0.17</v>
      </c>
      <c r="AK617" s="53" t="e">
        <f>VLOOKUP(V617,#REF!,12,0)</f>
        <v>#REF!</v>
      </c>
    </row>
    <row r="618" spans="1:37" s="185" customFormat="1" ht="12" customHeight="1">
      <c r="A618" s="76" t="str">
        <f>数据源表!A566</f>
        <v>赵忠</v>
      </c>
      <c r="B618" s="75">
        <f>数据源表!B566</f>
        <v>43305</v>
      </c>
      <c r="C618" s="76" t="str">
        <f>数据源表!C566</f>
        <v>a0662</v>
      </c>
      <c r="D618" s="76" t="str">
        <f>数据源表!D566</f>
        <v>苏州中兴鼎工业设备有限公司</v>
      </c>
      <c r="E618" s="77">
        <f>数据源表!E566</f>
        <v>290</v>
      </c>
      <c r="F618" s="76" t="str">
        <f>数据源表!F566</f>
        <v>18107278</v>
      </c>
      <c r="G618" s="78">
        <f>数据源表!G566</f>
        <v>43305</v>
      </c>
      <c r="H618" s="76" t="str">
        <f>数据源表!H566</f>
        <v>开票现金</v>
      </c>
      <c r="I618" s="78">
        <v>43278</v>
      </c>
      <c r="J618" s="94">
        <f>数据源表!J566</f>
        <v>290</v>
      </c>
      <c r="K618" s="94">
        <f t="shared" si="102"/>
        <v>250</v>
      </c>
      <c r="L618" s="95">
        <f t="shared" si="107"/>
        <v>-27</v>
      </c>
      <c r="M618" s="96"/>
      <c r="N618" s="96" t="e">
        <f>VLOOKUP(C618,#REF!,5,0)</f>
        <v>#REF!</v>
      </c>
      <c r="O618" s="223">
        <f t="shared" si="110"/>
        <v>8.4</v>
      </c>
      <c r="P618" s="76">
        <f t="shared" si="109"/>
        <v>8.4</v>
      </c>
      <c r="Q618" s="76" t="e">
        <f>ROUND(VLOOKUP(V618,#REF!,7,0),2)</f>
        <v>#REF!</v>
      </c>
      <c r="R618" s="76"/>
      <c r="S618" s="94"/>
      <c r="T618" s="94"/>
      <c r="U618" s="94"/>
      <c r="V618" s="106" t="str">
        <f>数据源表!S566</f>
        <v>CYT07</v>
      </c>
      <c r="W618" s="76" t="str">
        <f>数据源表!M566</f>
        <v>*化学试剂助剂*主轴保护剂</v>
      </c>
      <c r="X618" s="76" t="str">
        <f>数据源表!N566</f>
        <v>10#</v>
      </c>
      <c r="Y618" s="76">
        <f>数据源表!O566</f>
        <v>1</v>
      </c>
      <c r="Z618" s="76" t="str">
        <f>数据源表!P566</f>
        <v>桶</v>
      </c>
      <c r="AA618" s="76">
        <f>数据源表!Q566</f>
        <v>290</v>
      </c>
      <c r="AB618" s="76">
        <f>数据源表!R566</f>
        <v>290</v>
      </c>
      <c r="AC618" s="118">
        <f>数据源表!U566</f>
        <v>17</v>
      </c>
      <c r="AD618" s="118">
        <f>数据源表!T566</f>
        <v>17</v>
      </c>
      <c r="AE618" s="66" t="str">
        <f t="shared" si="108"/>
        <v>指导价+Y4*30</v>
      </c>
      <c r="AF618" s="73" t="str">
        <f>数据源表!V566</f>
        <v>XOUT18070514</v>
      </c>
      <c r="AG618" s="119">
        <f>数据源表!W566</f>
        <v>43306</v>
      </c>
      <c r="AH618" s="73">
        <f>数据源表!X566</f>
        <v>0</v>
      </c>
      <c r="AI618" s="122"/>
      <c r="AJ618" s="124">
        <f>数据源表!Y566</f>
        <v>0.16</v>
      </c>
      <c r="AK618" s="53" t="e">
        <f>VLOOKUP(V618,#REF!,12,0)</f>
        <v>#REF!</v>
      </c>
    </row>
    <row r="619" spans="1:37" s="185" customFormat="1" ht="12" customHeight="1">
      <c r="A619" s="76" t="str">
        <f>数据源表!A567</f>
        <v>赵忠</v>
      </c>
      <c r="B619" s="75">
        <f>数据源表!B567</f>
        <v>43305</v>
      </c>
      <c r="C619" s="76" t="str">
        <f>数据源表!C567</f>
        <v>a0662</v>
      </c>
      <c r="D619" s="76" t="str">
        <f>数据源表!D567</f>
        <v>苏州中兴鼎工业设备有限公司</v>
      </c>
      <c r="E619" s="77">
        <f>数据源表!E567</f>
        <v>3600</v>
      </c>
      <c r="F619" s="76" t="str">
        <f>数据源表!F567</f>
        <v>18107278</v>
      </c>
      <c r="G619" s="78">
        <f>数据源表!G567</f>
        <v>43305</v>
      </c>
      <c r="H619" s="76" t="str">
        <f>数据源表!H567</f>
        <v>开票现金</v>
      </c>
      <c r="I619" s="78">
        <v>43278</v>
      </c>
      <c r="J619" s="94">
        <f>数据源表!J567</f>
        <v>3600</v>
      </c>
      <c r="K619" s="94">
        <f t="shared" si="102"/>
        <v>3103.45</v>
      </c>
      <c r="L619" s="95">
        <f t="shared" si="107"/>
        <v>-27</v>
      </c>
      <c r="M619" s="96"/>
      <c r="N619" s="96" t="e">
        <f>VLOOKUP(C619,#REF!,5,0)</f>
        <v>#REF!</v>
      </c>
      <c r="O619" s="223">
        <f t="shared" si="110"/>
        <v>8.4</v>
      </c>
      <c r="P619" s="76">
        <f t="shared" si="109"/>
        <v>8.4</v>
      </c>
      <c r="Q619" s="76" t="e">
        <f>ROUND(VLOOKUP(V619,#REF!,7,0),2)</f>
        <v>#REF!</v>
      </c>
      <c r="R619" s="76"/>
      <c r="S619" s="94"/>
      <c r="T619" s="94"/>
      <c r="U619" s="94"/>
      <c r="V619" s="106" t="str">
        <f>数据源表!S567</f>
        <v>CSR55</v>
      </c>
      <c r="W619" s="76" t="str">
        <f>数据源表!M567</f>
        <v>*专项化学用品*铝合金加工液</v>
      </c>
      <c r="X619" s="76" t="str">
        <f>数据源表!N567</f>
        <v>ZM-3080A</v>
      </c>
      <c r="Y619" s="76">
        <f>数据源表!O567</f>
        <v>1</v>
      </c>
      <c r="Z619" s="76" t="str">
        <f>数据源表!P567</f>
        <v>桶</v>
      </c>
      <c r="AA619" s="76">
        <f>数据源表!Q567</f>
        <v>3600</v>
      </c>
      <c r="AB619" s="76">
        <f>数据源表!R567</f>
        <v>3600</v>
      </c>
      <c r="AC619" s="118">
        <f>数据源表!U567</f>
        <v>170</v>
      </c>
      <c r="AD619" s="118">
        <f>数据源表!T567</f>
        <v>170</v>
      </c>
      <c r="AE619" s="66" t="str">
        <f t="shared" si="108"/>
        <v xml:space="preserve">     指导价</v>
      </c>
      <c r="AF619" s="73" t="str">
        <f>数据源表!V567</f>
        <v>XOUT18070514</v>
      </c>
      <c r="AG619" s="119">
        <f>数据源表!W567</f>
        <v>43306</v>
      </c>
      <c r="AH619" s="73">
        <f>数据源表!X567</f>
        <v>0</v>
      </c>
      <c r="AI619" s="122"/>
      <c r="AJ619" s="124">
        <f>数据源表!Y567</f>
        <v>0.16</v>
      </c>
      <c r="AK619" s="53" t="e">
        <f>VLOOKUP(V619,#REF!,12,0)</f>
        <v>#REF!</v>
      </c>
    </row>
    <row r="620" spans="1:37" s="185" customFormat="1" ht="12" customHeight="1">
      <c r="A620" s="76" t="str">
        <f>数据源表!A568</f>
        <v>赵忠</v>
      </c>
      <c r="B620" s="75">
        <f>数据源表!B568</f>
        <v>43305</v>
      </c>
      <c r="C620" s="76" t="str">
        <f>数据源表!C568</f>
        <v>a0662</v>
      </c>
      <c r="D620" s="76" t="str">
        <f>数据源表!D568</f>
        <v>苏州中兴鼎工业设备有限公司</v>
      </c>
      <c r="E620" s="77">
        <f>数据源表!E568</f>
        <v>660</v>
      </c>
      <c r="F620" s="76" t="str">
        <f>数据源表!F568</f>
        <v>18107279</v>
      </c>
      <c r="G620" s="78">
        <f>数据源表!G568</f>
        <v>43305</v>
      </c>
      <c r="H620" s="76" t="str">
        <f>数据源表!H568</f>
        <v>开票现金</v>
      </c>
      <c r="I620" s="78">
        <v>43278</v>
      </c>
      <c r="J620" s="94">
        <f>数据源表!J568</f>
        <v>660</v>
      </c>
      <c r="K620" s="94">
        <f t="shared" si="102"/>
        <v>568.97</v>
      </c>
      <c r="L620" s="95">
        <f t="shared" si="107"/>
        <v>-27</v>
      </c>
      <c r="M620" s="96"/>
      <c r="N620" s="96" t="e">
        <f>VLOOKUP(C620,#REF!,5,0)</f>
        <v>#REF!</v>
      </c>
      <c r="O620" s="223">
        <f t="shared" si="110"/>
        <v>8.4</v>
      </c>
      <c r="P620" s="76">
        <f t="shared" si="109"/>
        <v>0.28999999999999998</v>
      </c>
      <c r="Q620" s="76" t="e">
        <f>ROUND(VLOOKUP(V620,#REF!,7,0),2)</f>
        <v>#REF!</v>
      </c>
      <c r="R620" s="76"/>
      <c r="S620" s="94"/>
      <c r="T620" s="94"/>
      <c r="U620" s="94"/>
      <c r="V620" s="106" t="str">
        <f>数据源表!S568</f>
        <v>CYT11</v>
      </c>
      <c r="W620" s="76" t="str">
        <f>数据源表!M568</f>
        <v>*润滑油*机床导轨油</v>
      </c>
      <c r="X620" s="76" t="str">
        <f>数据源表!N568</f>
        <v>68#</v>
      </c>
      <c r="Y620" s="76">
        <f>数据源表!O568</f>
        <v>3.4000000000000002E-2</v>
      </c>
      <c r="Z620" s="76" t="str">
        <f>数据源表!P568</f>
        <v>吨</v>
      </c>
      <c r="AA620" s="76">
        <f>数据源表!Q568</f>
        <v>19411.7647058824</v>
      </c>
      <c r="AB620" s="76">
        <f>数据源表!R568</f>
        <v>660</v>
      </c>
      <c r="AC620" s="118">
        <f>数据源表!U568</f>
        <v>34</v>
      </c>
      <c r="AD620" s="118">
        <f>数据源表!T568</f>
        <v>17</v>
      </c>
      <c r="AE620" s="66" t="str">
        <f t="shared" si="108"/>
        <v>指导价+Y4*30</v>
      </c>
      <c r="AF620" s="73" t="str">
        <f>数据源表!V568</f>
        <v>XOUT18070514</v>
      </c>
      <c r="AG620" s="119">
        <f>数据源表!W568</f>
        <v>43306</v>
      </c>
      <c r="AH620" s="73">
        <f>数据源表!X568</f>
        <v>0</v>
      </c>
      <c r="AI620" s="122"/>
      <c r="AJ620" s="124">
        <f>数据源表!Y568</f>
        <v>0.159990860678067</v>
      </c>
      <c r="AK620" s="53" t="e">
        <f>VLOOKUP(V620,#REF!,12,0)</f>
        <v>#REF!</v>
      </c>
    </row>
    <row r="621" spans="1:37" s="185" customFormat="1" ht="12" customHeight="1">
      <c r="A621" s="76" t="str">
        <f>数据源表!A569</f>
        <v>赵忠</v>
      </c>
      <c r="B621" s="75">
        <f>数据源表!B569</f>
        <v>43293</v>
      </c>
      <c r="C621" s="76" t="str">
        <f>数据源表!C569</f>
        <v>a0676</v>
      </c>
      <c r="D621" s="76" t="str">
        <f>数据源表!D569</f>
        <v>昆山市玉山镇广达隆精密五金模具厂</v>
      </c>
      <c r="E621" s="77">
        <f>数据源表!E569</f>
        <v>900</v>
      </c>
      <c r="F621" s="76" t="str">
        <f>数据源表!F569</f>
        <v>18107041</v>
      </c>
      <c r="G621" s="78">
        <f>数据源表!G569</f>
        <v>43293</v>
      </c>
      <c r="H621" s="76" t="str">
        <f>数据源表!H569</f>
        <v>开票现金</v>
      </c>
      <c r="I621" s="78">
        <v>43278</v>
      </c>
      <c r="J621" s="94">
        <f>数据源表!J569</f>
        <v>900</v>
      </c>
      <c r="K621" s="94">
        <f t="shared" si="102"/>
        <v>775.86</v>
      </c>
      <c r="L621" s="95">
        <f t="shared" si="107"/>
        <v>-15</v>
      </c>
      <c r="M621" s="96"/>
      <c r="N621" s="96" t="e">
        <f>VLOOKUP(C621,#REF!,5,0)</f>
        <v>#REF!</v>
      </c>
      <c r="O621" s="223">
        <f t="shared" si="110"/>
        <v>8.4</v>
      </c>
      <c r="P621" s="76">
        <f t="shared" si="109"/>
        <v>0.43</v>
      </c>
      <c r="Q621" s="76" t="e">
        <f>ROUND(VLOOKUP(V621,#REF!,7,0),2)</f>
        <v>#REF!</v>
      </c>
      <c r="R621" s="76"/>
      <c r="S621" s="94"/>
      <c r="T621" s="94"/>
      <c r="U621" s="94"/>
      <c r="V621" s="106" t="str">
        <f>数据源表!S569</f>
        <v>CYT11</v>
      </c>
      <c r="W621" s="76" t="str">
        <f>数据源表!M569</f>
        <v>*润滑油*机床导轨油</v>
      </c>
      <c r="X621" s="76" t="str">
        <f>数据源表!N569</f>
        <v>68#</v>
      </c>
      <c r="Y621" s="76">
        <f>数据源表!O569</f>
        <v>5.0999999999999997E-2</v>
      </c>
      <c r="Z621" s="76" t="str">
        <f>数据源表!P569</f>
        <v>吨</v>
      </c>
      <c r="AA621" s="76">
        <f>数据源表!Q569</f>
        <v>17647.058823529402</v>
      </c>
      <c r="AB621" s="76">
        <f>数据源表!R569</f>
        <v>900</v>
      </c>
      <c r="AC621" s="118">
        <f>数据源表!U569</f>
        <v>51</v>
      </c>
      <c r="AD621" s="118">
        <f>数据源表!T569</f>
        <v>17</v>
      </c>
      <c r="AE621" s="66" t="str">
        <f t="shared" si="108"/>
        <v>指导价+Y4*30</v>
      </c>
      <c r="AF621" s="73" t="str">
        <f>数据源表!V569</f>
        <v>XOUT18070272</v>
      </c>
      <c r="AG621" s="119">
        <f>数据源表!W569</f>
        <v>43294</v>
      </c>
      <c r="AH621" s="73">
        <f>数据源表!X569</f>
        <v>0</v>
      </c>
      <c r="AI621" s="122"/>
      <c r="AJ621" s="124">
        <f>数据源表!Y569</f>
        <v>0.160003093341582</v>
      </c>
      <c r="AK621" s="53" t="e">
        <f>VLOOKUP(V621,#REF!,12,0)</f>
        <v>#REF!</v>
      </c>
    </row>
    <row r="622" spans="1:37" s="185" customFormat="1" ht="12" customHeight="1">
      <c r="A622" s="76" t="str">
        <f>数据源表!A570</f>
        <v>赵忠</v>
      </c>
      <c r="B622" s="75">
        <f>数据源表!B570</f>
        <v>43182</v>
      </c>
      <c r="C622" s="76" t="str">
        <f>数据源表!C570</f>
        <v>a0683</v>
      </c>
      <c r="D622" s="76" t="str">
        <f>数据源表!D570</f>
        <v>苏州恒尚精密五金有限公司</v>
      </c>
      <c r="E622" s="77">
        <f>数据源表!E570</f>
        <v>5000</v>
      </c>
      <c r="F622" s="76" t="str">
        <f>数据源表!F570</f>
        <v>15222213</v>
      </c>
      <c r="G622" s="78">
        <f>数据源表!G570</f>
        <v>43182</v>
      </c>
      <c r="H622" s="76" t="str">
        <f>数据源表!H570</f>
        <v>开票现金</v>
      </c>
      <c r="I622" s="78">
        <v>43278</v>
      </c>
      <c r="J622" s="94">
        <f>数据源表!J570</f>
        <v>5000</v>
      </c>
      <c r="K622" s="94">
        <f t="shared" si="102"/>
        <v>4273.5</v>
      </c>
      <c r="L622" s="95">
        <f t="shared" si="107"/>
        <v>96</v>
      </c>
      <c r="M622" s="96"/>
      <c r="N622" s="96" t="e">
        <f>VLOOKUP(C622,#REF!,5,0)</f>
        <v>#REF!</v>
      </c>
      <c r="O622" s="223">
        <f t="shared" si="110"/>
        <v>8.4</v>
      </c>
      <c r="P622" s="76">
        <f t="shared" si="109"/>
        <v>16.8</v>
      </c>
      <c r="Q622" s="76" t="e">
        <f>ROUND(VLOOKUP(V622,#REF!,7,0),2)</f>
        <v>#REF!</v>
      </c>
      <c r="R622" s="76"/>
      <c r="S622" s="94"/>
      <c r="T622" s="94"/>
      <c r="U622" s="94"/>
      <c r="V622" s="106" t="str">
        <f>数据源表!S570</f>
        <v>CYQ19</v>
      </c>
      <c r="W622" s="76" t="str">
        <f>数据源表!M570</f>
        <v>*专项化学用品*不锈钢切削油</v>
      </c>
      <c r="X622" s="76" t="str">
        <f>数据源表!N570</f>
        <v>DH-30A</v>
      </c>
      <c r="Y622" s="76">
        <f>数据源表!O570</f>
        <v>2</v>
      </c>
      <c r="Z622" s="76" t="str">
        <f>数据源表!P570</f>
        <v>桶</v>
      </c>
      <c r="AA622" s="76">
        <f>数据源表!Q570</f>
        <v>2500</v>
      </c>
      <c r="AB622" s="76">
        <f>数据源表!R570</f>
        <v>5000</v>
      </c>
      <c r="AC622" s="118">
        <f>数据源表!U570</f>
        <v>340</v>
      </c>
      <c r="AD622" s="118">
        <f>数据源表!T570</f>
        <v>170</v>
      </c>
      <c r="AE622" s="66" t="str">
        <f t="shared" si="108"/>
        <v xml:space="preserve">     指导价</v>
      </c>
      <c r="AF622" s="73" t="str">
        <f>数据源表!V570</f>
        <v>XOUT18030121</v>
      </c>
      <c r="AG622" s="119">
        <f>数据源表!W570</f>
        <v>43167</v>
      </c>
      <c r="AH622" s="73">
        <f>数据源表!X570</f>
        <v>0</v>
      </c>
      <c r="AI622" s="122"/>
      <c r="AJ622" s="124">
        <f>数据源表!Y570</f>
        <v>0.17</v>
      </c>
      <c r="AK622" s="53" t="e">
        <f>VLOOKUP(V622,#REF!,12,0)</f>
        <v>#REF!</v>
      </c>
    </row>
    <row r="623" spans="1:37" s="185" customFormat="1" ht="12" customHeight="1">
      <c r="A623" s="76" t="str">
        <f>数据源表!A571</f>
        <v>赵忠</v>
      </c>
      <c r="B623" s="75">
        <f>数据源表!B571</f>
        <v>43204</v>
      </c>
      <c r="C623" s="76" t="str">
        <f>数据源表!C571</f>
        <v>a0683</v>
      </c>
      <c r="D623" s="76" t="str">
        <f>数据源表!D571</f>
        <v>苏州恒尚精密五金有限公司</v>
      </c>
      <c r="E623" s="77">
        <f>数据源表!E571</f>
        <v>5000</v>
      </c>
      <c r="F623" s="76" t="str">
        <f>数据源表!F571</f>
        <v>15222588</v>
      </c>
      <c r="G623" s="78">
        <f>数据源表!G571</f>
        <v>43204</v>
      </c>
      <c r="H623" s="76" t="str">
        <f>数据源表!H571</f>
        <v>开票现金</v>
      </c>
      <c r="I623" s="78">
        <v>43278</v>
      </c>
      <c r="J623" s="94">
        <f>数据源表!J571</f>
        <v>5000</v>
      </c>
      <c r="K623" s="94">
        <f t="shared" si="102"/>
        <v>4273.5</v>
      </c>
      <c r="L623" s="95">
        <f t="shared" si="107"/>
        <v>74</v>
      </c>
      <c r="M623" s="96"/>
      <c r="N623" s="96" t="e">
        <f>VLOOKUP(C623,#REF!,5,0)</f>
        <v>#REF!</v>
      </c>
      <c r="O623" s="223">
        <f t="shared" si="110"/>
        <v>8.4</v>
      </c>
      <c r="P623" s="76">
        <f t="shared" si="109"/>
        <v>16.8</v>
      </c>
      <c r="Q623" s="76" t="e">
        <f>ROUND(VLOOKUP(V623,#REF!,7,0),2)</f>
        <v>#REF!</v>
      </c>
      <c r="R623" s="76"/>
      <c r="S623" s="94"/>
      <c r="T623" s="94"/>
      <c r="U623" s="94"/>
      <c r="V623" s="106" t="str">
        <f>数据源表!S571</f>
        <v>CYQ19</v>
      </c>
      <c r="W623" s="76" t="str">
        <f>数据源表!M571</f>
        <v>*化学试剂助剂*不锈钢加工冷却剂</v>
      </c>
      <c r="X623" s="76" t="str">
        <f>数据源表!N571</f>
        <v>DH-30A</v>
      </c>
      <c r="Y623" s="76">
        <f>数据源表!O571</f>
        <v>2</v>
      </c>
      <c r="Z623" s="76" t="str">
        <f>数据源表!P571</f>
        <v>桶</v>
      </c>
      <c r="AA623" s="76">
        <f>数据源表!Q571</f>
        <v>2500</v>
      </c>
      <c r="AB623" s="76">
        <f>数据源表!R571</f>
        <v>5000</v>
      </c>
      <c r="AC623" s="118">
        <f>数据源表!U571</f>
        <v>340</v>
      </c>
      <c r="AD623" s="118">
        <f>数据源表!T571</f>
        <v>170</v>
      </c>
      <c r="AE623" s="66" t="str">
        <f t="shared" si="108"/>
        <v xml:space="preserve">     指导价</v>
      </c>
      <c r="AF623" s="73" t="str">
        <f>数据源表!V571</f>
        <v>XOUT18040241</v>
      </c>
      <c r="AG623" s="119">
        <f>数据源表!W571</f>
        <v>43206</v>
      </c>
      <c r="AH623" s="73">
        <f>数据源表!X571</f>
        <v>0</v>
      </c>
      <c r="AI623" s="122"/>
      <c r="AJ623" s="124">
        <f>数据源表!Y571</f>
        <v>0.17</v>
      </c>
      <c r="AK623" s="53" t="e">
        <f>VLOOKUP(V623,#REF!,12,0)</f>
        <v>#REF!</v>
      </c>
    </row>
    <row r="624" spans="1:37" s="185" customFormat="1" ht="12" customHeight="1">
      <c r="A624" s="76" t="str">
        <f>数据源表!A572</f>
        <v>赵忠</v>
      </c>
      <c r="B624" s="75">
        <f>数据源表!B572</f>
        <v>43274</v>
      </c>
      <c r="C624" s="76" t="str">
        <f>数据源表!C572</f>
        <v>a0684</v>
      </c>
      <c r="D624" s="76" t="str">
        <f>数据源表!D572</f>
        <v>昆山九五焊管有限公司</v>
      </c>
      <c r="E624" s="77">
        <f>数据源表!E572</f>
        <v>6600</v>
      </c>
      <c r="F624" s="76" t="str">
        <f>数据源表!F572</f>
        <v>16644001</v>
      </c>
      <c r="G624" s="78">
        <f>数据源表!G572</f>
        <v>43304</v>
      </c>
      <c r="H624" s="76">
        <f>数据源表!H572</f>
        <v>30</v>
      </c>
      <c r="I624" s="78">
        <v>43278</v>
      </c>
      <c r="J624" s="94">
        <f>数据源表!J572</f>
        <v>6600</v>
      </c>
      <c r="K624" s="94">
        <f t="shared" si="102"/>
        <v>5689.66</v>
      </c>
      <c r="L624" s="95">
        <f t="shared" si="107"/>
        <v>4</v>
      </c>
      <c r="M624" s="96"/>
      <c r="N624" s="96" t="e">
        <f>VLOOKUP(C624,#REF!,5,0)</f>
        <v>#REF!</v>
      </c>
      <c r="O624" s="223">
        <f t="shared" si="110"/>
        <v>8.4</v>
      </c>
      <c r="P624" s="76">
        <f t="shared" si="109"/>
        <v>25.2</v>
      </c>
      <c r="Q624" s="76" t="e">
        <f>ROUND(VLOOKUP(V624,#REF!,7,0),2)</f>
        <v>#REF!</v>
      </c>
      <c r="R624" s="76"/>
      <c r="S624" s="94"/>
      <c r="T624" s="94"/>
      <c r="U624" s="94"/>
      <c r="V624" s="106" t="str">
        <f>数据源表!S572</f>
        <v>CSQ12</v>
      </c>
      <c r="W624" s="76" t="str">
        <f>数据源表!M572</f>
        <v>*其他化学制品*高级全合成切削液</v>
      </c>
      <c r="X624" s="76" t="str">
        <f>数据源表!N572</f>
        <v>SC-601</v>
      </c>
      <c r="Y624" s="76">
        <f>数据源表!O572</f>
        <v>3</v>
      </c>
      <c r="Z624" s="76" t="str">
        <f>数据源表!P572</f>
        <v>桶</v>
      </c>
      <c r="AA624" s="76">
        <f>数据源表!Q572</f>
        <v>2200</v>
      </c>
      <c r="AB624" s="76">
        <f>数据源表!R572</f>
        <v>6600</v>
      </c>
      <c r="AC624" s="118">
        <f>数据源表!U572</f>
        <v>540</v>
      </c>
      <c r="AD624" s="118">
        <f>数据源表!T572</f>
        <v>180</v>
      </c>
      <c r="AE624" s="66" t="str">
        <f t="shared" si="108"/>
        <v xml:space="preserve">     指导价</v>
      </c>
      <c r="AF624" s="73" t="str">
        <f>数据源表!V572</f>
        <v>XOUT18060109</v>
      </c>
      <c r="AG624" s="119">
        <f>数据源表!W572</f>
        <v>43258</v>
      </c>
      <c r="AH624" s="73">
        <f>数据源表!X572</f>
        <v>0</v>
      </c>
      <c r="AI624" s="122"/>
      <c r="AJ624" s="124">
        <f>数据源表!Y572</f>
        <v>0.159999015758411</v>
      </c>
      <c r="AK624" s="53" t="e">
        <f>VLOOKUP(V624,#REF!,12,0)</f>
        <v>#REF!</v>
      </c>
    </row>
    <row r="625" spans="1:37" s="183" customFormat="1" ht="12" customHeight="1">
      <c r="A625" s="209" t="s">
        <v>2251</v>
      </c>
      <c r="B625" s="210">
        <v>43137</v>
      </c>
      <c r="C625" s="209" t="s">
        <v>61</v>
      </c>
      <c r="D625" s="209" t="s">
        <v>62</v>
      </c>
      <c r="E625" s="211"/>
      <c r="F625" s="209" t="s">
        <v>6946</v>
      </c>
      <c r="G625" s="212">
        <v>43257</v>
      </c>
      <c r="H625" s="209">
        <v>120</v>
      </c>
      <c r="I625" s="212">
        <v>43255</v>
      </c>
      <c r="J625" s="213">
        <v>14200</v>
      </c>
      <c r="K625" s="94">
        <f t="shared" si="102"/>
        <v>12136.75</v>
      </c>
      <c r="L625" s="214">
        <v>118</v>
      </c>
      <c r="M625" s="215"/>
      <c r="N625" s="215" t="s">
        <v>6947</v>
      </c>
      <c r="O625" s="209">
        <f t="shared" ref="O625:O640" si="111">ROUND(0.006*0.27,5)</f>
        <v>1.6199999999999999E-3</v>
      </c>
      <c r="P625" s="209">
        <f t="shared" ref="P625:P640" si="112">ROUND(O625*K625,2)</f>
        <v>19.66</v>
      </c>
      <c r="Q625" s="209">
        <v>17.18</v>
      </c>
      <c r="R625" s="209"/>
      <c r="S625" s="213"/>
      <c r="T625" s="213"/>
      <c r="U625" s="213"/>
      <c r="V625" s="216" t="s">
        <v>922</v>
      </c>
      <c r="W625" s="209" t="s">
        <v>931</v>
      </c>
      <c r="X625" s="209" t="s">
        <v>385</v>
      </c>
      <c r="Y625" s="209">
        <v>1000</v>
      </c>
      <c r="Z625" s="209" t="s">
        <v>239</v>
      </c>
      <c r="AA625" s="209">
        <v>14.2</v>
      </c>
      <c r="AB625" s="209">
        <v>14200</v>
      </c>
      <c r="AC625" s="217">
        <v>1000</v>
      </c>
      <c r="AD625" s="217">
        <v>1000</v>
      </c>
      <c r="AE625" s="218" t="s">
        <v>6948</v>
      </c>
      <c r="AF625" s="219" t="s">
        <v>6949</v>
      </c>
      <c r="AG625" s="220">
        <v>43094</v>
      </c>
      <c r="AH625" s="209" t="s">
        <v>31</v>
      </c>
      <c r="AI625" s="221"/>
      <c r="AJ625" s="222">
        <v>0.17</v>
      </c>
      <c r="AK625" s="183" t="s">
        <v>6667</v>
      </c>
    </row>
    <row r="626" spans="1:37" s="183" customFormat="1" ht="12" customHeight="1">
      <c r="A626" s="209" t="s">
        <v>2251</v>
      </c>
      <c r="B626" s="210">
        <v>43137</v>
      </c>
      <c r="C626" s="209" t="s">
        <v>61</v>
      </c>
      <c r="D626" s="209" t="s">
        <v>62</v>
      </c>
      <c r="E626" s="211"/>
      <c r="F626" s="209" t="s">
        <v>6946</v>
      </c>
      <c r="G626" s="212">
        <v>43257</v>
      </c>
      <c r="H626" s="209">
        <v>120</v>
      </c>
      <c r="I626" s="212">
        <v>43255</v>
      </c>
      <c r="J626" s="213">
        <v>56800</v>
      </c>
      <c r="K626" s="94">
        <f t="shared" si="102"/>
        <v>48547.01</v>
      </c>
      <c r="L626" s="214">
        <v>118</v>
      </c>
      <c r="M626" s="215"/>
      <c r="N626" s="215" t="s">
        <v>6947</v>
      </c>
      <c r="O626" s="209">
        <f t="shared" si="111"/>
        <v>1.6199999999999999E-3</v>
      </c>
      <c r="P626" s="209">
        <f t="shared" si="112"/>
        <v>78.650000000000006</v>
      </c>
      <c r="Q626" s="209">
        <v>17.18</v>
      </c>
      <c r="R626" s="209"/>
      <c r="S626" s="213"/>
      <c r="T626" s="213"/>
      <c r="U626" s="213"/>
      <c r="V626" s="216" t="s">
        <v>922</v>
      </c>
      <c r="W626" s="209" t="s">
        <v>931</v>
      </c>
      <c r="X626" s="209" t="s">
        <v>385</v>
      </c>
      <c r="Y626" s="209">
        <v>4000</v>
      </c>
      <c r="Z626" s="209" t="s">
        <v>239</v>
      </c>
      <c r="AA626" s="209">
        <v>14.2</v>
      </c>
      <c r="AB626" s="209">
        <v>56800</v>
      </c>
      <c r="AC626" s="217">
        <v>4000</v>
      </c>
      <c r="AD626" s="217">
        <v>1000</v>
      </c>
      <c r="AE626" s="218" t="s">
        <v>6948</v>
      </c>
      <c r="AF626" s="219" t="s">
        <v>6949</v>
      </c>
      <c r="AG626" s="220">
        <v>43094</v>
      </c>
      <c r="AH626" s="209" t="s">
        <v>31</v>
      </c>
      <c r="AI626" s="221"/>
      <c r="AJ626" s="222">
        <v>0.17</v>
      </c>
      <c r="AK626" s="183" t="s">
        <v>6667</v>
      </c>
    </row>
    <row r="627" spans="1:37" s="183" customFormat="1" ht="12" customHeight="1">
      <c r="A627" s="209" t="s">
        <v>2251</v>
      </c>
      <c r="B627" s="210">
        <v>43137</v>
      </c>
      <c r="C627" s="209" t="s">
        <v>61</v>
      </c>
      <c r="D627" s="209" t="s">
        <v>62</v>
      </c>
      <c r="E627" s="211"/>
      <c r="F627" s="209" t="s">
        <v>6950</v>
      </c>
      <c r="G627" s="212">
        <v>43257</v>
      </c>
      <c r="H627" s="209">
        <v>120</v>
      </c>
      <c r="I627" s="212">
        <v>43255</v>
      </c>
      <c r="J627" s="213">
        <v>71000</v>
      </c>
      <c r="K627" s="94">
        <f t="shared" si="102"/>
        <v>60683.76</v>
      </c>
      <c r="L627" s="214">
        <v>118</v>
      </c>
      <c r="M627" s="215"/>
      <c r="N627" s="215" t="s">
        <v>6947</v>
      </c>
      <c r="O627" s="209">
        <f t="shared" si="111"/>
        <v>1.6199999999999999E-3</v>
      </c>
      <c r="P627" s="209">
        <f t="shared" si="112"/>
        <v>98.31</v>
      </c>
      <c r="Q627" s="209">
        <v>17.18</v>
      </c>
      <c r="R627" s="209"/>
      <c r="S627" s="213"/>
      <c r="T627" s="213"/>
      <c r="U627" s="213"/>
      <c r="V627" s="216" t="s">
        <v>922</v>
      </c>
      <c r="W627" s="209" t="s">
        <v>931</v>
      </c>
      <c r="X627" s="209" t="s">
        <v>385</v>
      </c>
      <c r="Y627" s="209">
        <v>5000</v>
      </c>
      <c r="Z627" s="209" t="s">
        <v>239</v>
      </c>
      <c r="AA627" s="209">
        <v>14.2</v>
      </c>
      <c r="AB627" s="209">
        <v>71000</v>
      </c>
      <c r="AC627" s="217">
        <v>5000</v>
      </c>
      <c r="AD627" s="217">
        <v>1000</v>
      </c>
      <c r="AE627" s="218" t="s">
        <v>6948</v>
      </c>
      <c r="AF627" s="219" t="s">
        <v>6951</v>
      </c>
      <c r="AG627" s="220">
        <v>43094</v>
      </c>
      <c r="AH627" s="209" t="s">
        <v>31</v>
      </c>
      <c r="AI627" s="221"/>
      <c r="AJ627" s="222">
        <v>0.17</v>
      </c>
      <c r="AK627" s="183" t="s">
        <v>6667</v>
      </c>
    </row>
    <row r="628" spans="1:37" s="183" customFormat="1" ht="12" customHeight="1">
      <c r="A628" s="209" t="s">
        <v>2251</v>
      </c>
      <c r="B628" s="210">
        <v>43137</v>
      </c>
      <c r="C628" s="209" t="s">
        <v>61</v>
      </c>
      <c r="D628" s="209" t="s">
        <v>62</v>
      </c>
      <c r="E628" s="211"/>
      <c r="F628" s="209" t="s">
        <v>6952</v>
      </c>
      <c r="G628" s="212">
        <v>43257</v>
      </c>
      <c r="H628" s="209">
        <v>120</v>
      </c>
      <c r="I628" s="212">
        <v>43255</v>
      </c>
      <c r="J628" s="213">
        <v>113600</v>
      </c>
      <c r="K628" s="94">
        <f t="shared" si="102"/>
        <v>97094.02</v>
      </c>
      <c r="L628" s="214">
        <v>118</v>
      </c>
      <c r="M628" s="215"/>
      <c r="N628" s="215" t="s">
        <v>6947</v>
      </c>
      <c r="O628" s="209">
        <f t="shared" si="111"/>
        <v>1.6199999999999999E-3</v>
      </c>
      <c r="P628" s="209">
        <f t="shared" si="112"/>
        <v>157.29</v>
      </c>
      <c r="Q628" s="209">
        <v>17.18</v>
      </c>
      <c r="R628" s="209"/>
      <c r="S628" s="213"/>
      <c r="T628" s="213"/>
      <c r="U628" s="213"/>
      <c r="V628" s="216" t="s">
        <v>922</v>
      </c>
      <c r="W628" s="209" t="s">
        <v>931</v>
      </c>
      <c r="X628" s="209" t="s">
        <v>385</v>
      </c>
      <c r="Y628" s="209">
        <v>8000</v>
      </c>
      <c r="Z628" s="209" t="s">
        <v>239</v>
      </c>
      <c r="AA628" s="209">
        <v>14.2</v>
      </c>
      <c r="AB628" s="209">
        <v>113600</v>
      </c>
      <c r="AC628" s="217">
        <v>8000</v>
      </c>
      <c r="AD628" s="217">
        <v>1000</v>
      </c>
      <c r="AE628" s="218" t="s">
        <v>6948</v>
      </c>
      <c r="AF628" s="219" t="s">
        <v>6953</v>
      </c>
      <c r="AG628" s="220">
        <v>43095</v>
      </c>
      <c r="AH628" s="209" t="s">
        <v>31</v>
      </c>
      <c r="AI628" s="221"/>
      <c r="AJ628" s="222">
        <v>0.17</v>
      </c>
      <c r="AK628" s="183" t="s">
        <v>6667</v>
      </c>
    </row>
    <row r="629" spans="1:37" s="183" customFormat="1" ht="12" customHeight="1">
      <c r="A629" s="209" t="s">
        <v>2251</v>
      </c>
      <c r="B629" s="210">
        <v>43137</v>
      </c>
      <c r="C629" s="209" t="s">
        <v>61</v>
      </c>
      <c r="D629" s="209" t="s">
        <v>62</v>
      </c>
      <c r="E629" s="211"/>
      <c r="F629" s="209" t="s">
        <v>6954</v>
      </c>
      <c r="G629" s="212">
        <v>43257</v>
      </c>
      <c r="H629" s="209">
        <v>120</v>
      </c>
      <c r="I629" s="212">
        <v>43255</v>
      </c>
      <c r="J629" s="213">
        <v>28400</v>
      </c>
      <c r="K629" s="94">
        <f t="shared" si="102"/>
        <v>24273.5</v>
      </c>
      <c r="L629" s="214">
        <v>118</v>
      </c>
      <c r="M629" s="215"/>
      <c r="N629" s="215" t="s">
        <v>6947</v>
      </c>
      <c r="O629" s="209">
        <f t="shared" si="111"/>
        <v>1.6199999999999999E-3</v>
      </c>
      <c r="P629" s="209">
        <f t="shared" si="112"/>
        <v>39.32</v>
      </c>
      <c r="Q629" s="209">
        <v>17.18</v>
      </c>
      <c r="R629" s="209"/>
      <c r="S629" s="213"/>
      <c r="T629" s="213"/>
      <c r="U629" s="213"/>
      <c r="V629" s="216" t="s">
        <v>922</v>
      </c>
      <c r="W629" s="209" t="s">
        <v>931</v>
      </c>
      <c r="X629" s="209" t="s">
        <v>385</v>
      </c>
      <c r="Y629" s="209">
        <v>2000</v>
      </c>
      <c r="Z629" s="209" t="s">
        <v>239</v>
      </c>
      <c r="AA629" s="209">
        <v>14.2</v>
      </c>
      <c r="AB629" s="209">
        <v>28400</v>
      </c>
      <c r="AC629" s="217">
        <v>2000</v>
      </c>
      <c r="AD629" s="217">
        <v>1000</v>
      </c>
      <c r="AE629" s="218" t="s">
        <v>6948</v>
      </c>
      <c r="AF629" s="219" t="s">
        <v>6953</v>
      </c>
      <c r="AG629" s="220">
        <v>43095</v>
      </c>
      <c r="AH629" s="209" t="s">
        <v>31</v>
      </c>
      <c r="AI629" s="221"/>
      <c r="AJ629" s="222">
        <v>0.17</v>
      </c>
      <c r="AK629" s="183" t="s">
        <v>6667</v>
      </c>
    </row>
    <row r="630" spans="1:37" s="183" customFormat="1" ht="12" customHeight="1">
      <c r="A630" s="209" t="s">
        <v>2251</v>
      </c>
      <c r="B630" s="210">
        <v>43134</v>
      </c>
      <c r="C630" s="209" t="s">
        <v>63</v>
      </c>
      <c r="D630" s="209" t="s">
        <v>64</v>
      </c>
      <c r="E630" s="211"/>
      <c r="F630" s="209" t="s">
        <v>6955</v>
      </c>
      <c r="G630" s="212">
        <v>43254</v>
      </c>
      <c r="H630" s="209">
        <v>120</v>
      </c>
      <c r="I630" s="212">
        <v>43255</v>
      </c>
      <c r="J630" s="213">
        <v>2720</v>
      </c>
      <c r="K630" s="94">
        <f t="shared" si="102"/>
        <v>2324.79</v>
      </c>
      <c r="L630" s="214">
        <v>121</v>
      </c>
      <c r="M630" s="215"/>
      <c r="N630" s="215" t="s">
        <v>6947</v>
      </c>
      <c r="O630" s="209">
        <f t="shared" si="111"/>
        <v>1.6199999999999999E-3</v>
      </c>
      <c r="P630" s="209">
        <f t="shared" si="112"/>
        <v>3.77</v>
      </c>
      <c r="Q630" s="209">
        <v>16.09</v>
      </c>
      <c r="R630" s="209"/>
      <c r="S630" s="213"/>
      <c r="T630" s="213"/>
      <c r="U630" s="213"/>
      <c r="V630" s="216" t="s">
        <v>1495</v>
      </c>
      <c r="W630" s="209" t="s">
        <v>6956</v>
      </c>
      <c r="X630" s="209" t="s">
        <v>1494</v>
      </c>
      <c r="Y630" s="209">
        <v>170</v>
      </c>
      <c r="Z630" s="209" t="s">
        <v>239</v>
      </c>
      <c r="AA630" s="209">
        <v>16</v>
      </c>
      <c r="AB630" s="209">
        <v>2720</v>
      </c>
      <c r="AC630" s="217">
        <v>170</v>
      </c>
      <c r="AD630" s="217">
        <v>170</v>
      </c>
      <c r="AE630" s="218" t="s">
        <v>6948</v>
      </c>
      <c r="AF630" s="219" t="s">
        <v>6957</v>
      </c>
      <c r="AG630" s="220">
        <v>43087</v>
      </c>
      <c r="AH630" s="209" t="s">
        <v>31</v>
      </c>
      <c r="AI630" s="221"/>
      <c r="AJ630" s="222">
        <v>0.17</v>
      </c>
      <c r="AK630" s="183">
        <v>0</v>
      </c>
    </row>
    <row r="631" spans="1:37" s="183" customFormat="1" ht="12" customHeight="1">
      <c r="A631" s="209" t="s">
        <v>2251</v>
      </c>
      <c r="B631" s="210">
        <v>43134</v>
      </c>
      <c r="C631" s="209" t="s">
        <v>63</v>
      </c>
      <c r="D631" s="209" t="s">
        <v>64</v>
      </c>
      <c r="E631" s="211"/>
      <c r="F631" s="209" t="s">
        <v>6955</v>
      </c>
      <c r="G631" s="212">
        <v>43254</v>
      </c>
      <c r="H631" s="209">
        <v>120</v>
      </c>
      <c r="I631" s="212">
        <v>43255</v>
      </c>
      <c r="J631" s="213">
        <v>8160</v>
      </c>
      <c r="K631" s="94">
        <f t="shared" si="102"/>
        <v>6974.36</v>
      </c>
      <c r="L631" s="214">
        <v>121</v>
      </c>
      <c r="M631" s="215"/>
      <c r="N631" s="215" t="s">
        <v>6947</v>
      </c>
      <c r="O631" s="209">
        <f t="shared" si="111"/>
        <v>1.6199999999999999E-3</v>
      </c>
      <c r="P631" s="209">
        <f t="shared" si="112"/>
        <v>11.3</v>
      </c>
      <c r="Q631" s="209">
        <v>16.09</v>
      </c>
      <c r="R631" s="209"/>
      <c r="S631" s="213"/>
      <c r="T631" s="213"/>
      <c r="U631" s="213"/>
      <c r="V631" s="216" t="s">
        <v>1495</v>
      </c>
      <c r="W631" s="209" t="s">
        <v>6956</v>
      </c>
      <c r="X631" s="209" t="s">
        <v>1494</v>
      </c>
      <c r="Y631" s="209">
        <v>510</v>
      </c>
      <c r="Z631" s="209" t="s">
        <v>239</v>
      </c>
      <c r="AA631" s="209">
        <v>16</v>
      </c>
      <c r="AB631" s="209">
        <v>8160</v>
      </c>
      <c r="AC631" s="217">
        <v>510</v>
      </c>
      <c r="AD631" s="217">
        <v>170</v>
      </c>
      <c r="AE631" s="218" t="s">
        <v>6948</v>
      </c>
      <c r="AF631" s="219" t="s">
        <v>6958</v>
      </c>
      <c r="AG631" s="220">
        <v>43096</v>
      </c>
      <c r="AH631" s="209" t="s">
        <v>31</v>
      </c>
      <c r="AI631" s="221"/>
      <c r="AJ631" s="222">
        <v>0.17</v>
      </c>
      <c r="AK631" s="183">
        <v>0</v>
      </c>
    </row>
    <row r="632" spans="1:37" s="183" customFormat="1" ht="12" customHeight="1">
      <c r="A632" s="209" t="s">
        <v>2251</v>
      </c>
      <c r="B632" s="210">
        <v>43134</v>
      </c>
      <c r="C632" s="209" t="s">
        <v>69</v>
      </c>
      <c r="D632" s="209" t="s">
        <v>70</v>
      </c>
      <c r="E632" s="211"/>
      <c r="F632" s="209" t="s">
        <v>6959</v>
      </c>
      <c r="G632" s="212">
        <v>43254</v>
      </c>
      <c r="H632" s="209">
        <v>120</v>
      </c>
      <c r="I632" s="212">
        <v>43255</v>
      </c>
      <c r="J632" s="213">
        <v>113600</v>
      </c>
      <c r="K632" s="94">
        <f t="shared" si="102"/>
        <v>97094.02</v>
      </c>
      <c r="L632" s="214">
        <v>121</v>
      </c>
      <c r="M632" s="215"/>
      <c r="N632" s="215" t="s">
        <v>6947</v>
      </c>
      <c r="O632" s="209">
        <f t="shared" si="111"/>
        <v>1.6199999999999999E-3</v>
      </c>
      <c r="P632" s="209">
        <f t="shared" si="112"/>
        <v>157.29</v>
      </c>
      <c r="Q632" s="209">
        <v>17.18</v>
      </c>
      <c r="R632" s="209"/>
      <c r="S632" s="213"/>
      <c r="T632" s="213"/>
      <c r="U632" s="213"/>
      <c r="V632" s="216" t="s">
        <v>922</v>
      </c>
      <c r="W632" s="209" t="s">
        <v>931</v>
      </c>
      <c r="X632" s="209" t="s">
        <v>385</v>
      </c>
      <c r="Y632" s="209">
        <v>8000</v>
      </c>
      <c r="Z632" s="209" t="s">
        <v>239</v>
      </c>
      <c r="AA632" s="209">
        <v>14.2</v>
      </c>
      <c r="AB632" s="209">
        <v>113600</v>
      </c>
      <c r="AC632" s="217">
        <v>8000</v>
      </c>
      <c r="AD632" s="217">
        <v>1000</v>
      </c>
      <c r="AE632" s="218" t="s">
        <v>6948</v>
      </c>
      <c r="AF632" s="219" t="s">
        <v>6960</v>
      </c>
      <c r="AG632" s="220">
        <v>43097</v>
      </c>
      <c r="AH632" s="209" t="s">
        <v>31</v>
      </c>
      <c r="AI632" s="221"/>
      <c r="AJ632" s="222">
        <v>0.17</v>
      </c>
      <c r="AK632" s="183" t="s">
        <v>6667</v>
      </c>
    </row>
    <row r="633" spans="1:37" s="183" customFormat="1" ht="12" customHeight="1">
      <c r="A633" s="209" t="s">
        <v>2251</v>
      </c>
      <c r="B633" s="210">
        <v>43134</v>
      </c>
      <c r="C633" s="209" t="s">
        <v>69</v>
      </c>
      <c r="D633" s="209" t="s">
        <v>70</v>
      </c>
      <c r="E633" s="211"/>
      <c r="F633" s="209" t="s">
        <v>6961</v>
      </c>
      <c r="G633" s="212">
        <v>43254</v>
      </c>
      <c r="H633" s="209">
        <v>120</v>
      </c>
      <c r="I633" s="212">
        <v>43255</v>
      </c>
      <c r="J633" s="213">
        <v>28400</v>
      </c>
      <c r="K633" s="94">
        <f t="shared" si="102"/>
        <v>24273.5</v>
      </c>
      <c r="L633" s="214">
        <v>121</v>
      </c>
      <c r="M633" s="215"/>
      <c r="N633" s="215" t="s">
        <v>6947</v>
      </c>
      <c r="O633" s="209">
        <f t="shared" si="111"/>
        <v>1.6199999999999999E-3</v>
      </c>
      <c r="P633" s="209">
        <f t="shared" si="112"/>
        <v>39.32</v>
      </c>
      <c r="Q633" s="209">
        <v>17.18</v>
      </c>
      <c r="R633" s="209"/>
      <c r="S633" s="213"/>
      <c r="T633" s="213"/>
      <c r="U633" s="213"/>
      <c r="V633" s="216" t="s">
        <v>922</v>
      </c>
      <c r="W633" s="209" t="s">
        <v>931</v>
      </c>
      <c r="X633" s="209" t="s">
        <v>385</v>
      </c>
      <c r="Y633" s="209">
        <v>2000</v>
      </c>
      <c r="Z633" s="209" t="s">
        <v>239</v>
      </c>
      <c r="AA633" s="209">
        <v>14.2</v>
      </c>
      <c r="AB633" s="209">
        <v>28400</v>
      </c>
      <c r="AC633" s="217">
        <v>2000</v>
      </c>
      <c r="AD633" s="217">
        <v>1000</v>
      </c>
      <c r="AE633" s="218" t="s">
        <v>6948</v>
      </c>
      <c r="AF633" s="219" t="s">
        <v>6960</v>
      </c>
      <c r="AG633" s="220">
        <v>43097</v>
      </c>
      <c r="AH633" s="209" t="s">
        <v>31</v>
      </c>
      <c r="AI633" s="221"/>
      <c r="AJ633" s="222">
        <v>0.17</v>
      </c>
      <c r="AK633" s="183" t="s">
        <v>6667</v>
      </c>
    </row>
    <row r="634" spans="1:37" s="183" customFormat="1" ht="12" customHeight="1">
      <c r="A634" s="209" t="s">
        <v>2251</v>
      </c>
      <c r="B634" s="210">
        <v>43137</v>
      </c>
      <c r="C634" s="209" t="s">
        <v>71</v>
      </c>
      <c r="D634" s="209" t="s">
        <v>72</v>
      </c>
      <c r="E634" s="211"/>
      <c r="F634" s="209" t="s">
        <v>6962</v>
      </c>
      <c r="G634" s="212">
        <v>43257</v>
      </c>
      <c r="H634" s="209">
        <v>120</v>
      </c>
      <c r="I634" s="212">
        <v>43255</v>
      </c>
      <c r="J634" s="213">
        <v>56800</v>
      </c>
      <c r="K634" s="94">
        <f t="shared" si="102"/>
        <v>48547.01</v>
      </c>
      <c r="L634" s="214">
        <v>118</v>
      </c>
      <c r="M634" s="215"/>
      <c r="N634" s="215" t="s">
        <v>6947</v>
      </c>
      <c r="O634" s="209">
        <f t="shared" si="111"/>
        <v>1.6199999999999999E-3</v>
      </c>
      <c r="P634" s="209">
        <f t="shared" si="112"/>
        <v>78.650000000000006</v>
      </c>
      <c r="Q634" s="209">
        <v>17.18</v>
      </c>
      <c r="R634" s="209"/>
      <c r="S634" s="213"/>
      <c r="T634" s="213"/>
      <c r="U634" s="213"/>
      <c r="V634" s="216" t="s">
        <v>922</v>
      </c>
      <c r="W634" s="209" t="s">
        <v>931</v>
      </c>
      <c r="X634" s="209" t="s">
        <v>385</v>
      </c>
      <c r="Y634" s="209">
        <v>4000</v>
      </c>
      <c r="Z634" s="209" t="s">
        <v>239</v>
      </c>
      <c r="AA634" s="209">
        <v>14.2</v>
      </c>
      <c r="AB634" s="209">
        <v>56800</v>
      </c>
      <c r="AC634" s="217">
        <v>4000</v>
      </c>
      <c r="AD634" s="217">
        <v>1000</v>
      </c>
      <c r="AE634" s="218" t="s">
        <v>6948</v>
      </c>
      <c r="AF634" s="219" t="s">
        <v>6963</v>
      </c>
      <c r="AG634" s="220">
        <v>43088</v>
      </c>
      <c r="AH634" s="209" t="s">
        <v>31</v>
      </c>
      <c r="AI634" s="221"/>
      <c r="AJ634" s="222">
        <v>0.17</v>
      </c>
      <c r="AK634" s="183" t="s">
        <v>6667</v>
      </c>
    </row>
    <row r="635" spans="1:37" s="183" customFormat="1" ht="12" customHeight="1">
      <c r="A635" s="209" t="s">
        <v>2251</v>
      </c>
      <c r="B635" s="210">
        <v>43137</v>
      </c>
      <c r="C635" s="209" t="s">
        <v>71</v>
      </c>
      <c r="D635" s="209" t="s">
        <v>72</v>
      </c>
      <c r="E635" s="211"/>
      <c r="F635" s="209" t="s">
        <v>6962</v>
      </c>
      <c r="G635" s="212">
        <v>43257</v>
      </c>
      <c r="H635" s="209">
        <v>120</v>
      </c>
      <c r="I635" s="212">
        <v>43255</v>
      </c>
      <c r="J635" s="213">
        <v>28400</v>
      </c>
      <c r="K635" s="94">
        <f t="shared" si="102"/>
        <v>24273.5</v>
      </c>
      <c r="L635" s="214">
        <v>118</v>
      </c>
      <c r="M635" s="215"/>
      <c r="N635" s="215" t="s">
        <v>6947</v>
      </c>
      <c r="O635" s="209">
        <f t="shared" si="111"/>
        <v>1.6199999999999999E-3</v>
      </c>
      <c r="P635" s="209">
        <f t="shared" si="112"/>
        <v>39.32</v>
      </c>
      <c r="Q635" s="209">
        <v>17.18</v>
      </c>
      <c r="R635" s="209"/>
      <c r="S635" s="213"/>
      <c r="T635" s="213"/>
      <c r="U635" s="213"/>
      <c r="V635" s="216" t="s">
        <v>922</v>
      </c>
      <c r="W635" s="209" t="s">
        <v>931</v>
      </c>
      <c r="X635" s="209" t="s">
        <v>385</v>
      </c>
      <c r="Y635" s="209">
        <v>2000</v>
      </c>
      <c r="Z635" s="209" t="s">
        <v>239</v>
      </c>
      <c r="AA635" s="209">
        <v>14.2</v>
      </c>
      <c r="AB635" s="209">
        <v>28400</v>
      </c>
      <c r="AC635" s="217">
        <v>2000</v>
      </c>
      <c r="AD635" s="217">
        <v>1000</v>
      </c>
      <c r="AE635" s="218" t="s">
        <v>6948</v>
      </c>
      <c r="AF635" s="219" t="s">
        <v>6964</v>
      </c>
      <c r="AG635" s="220">
        <v>43092</v>
      </c>
      <c r="AH635" s="209" t="s">
        <v>31</v>
      </c>
      <c r="AI635" s="221"/>
      <c r="AJ635" s="222">
        <v>0.17</v>
      </c>
      <c r="AK635" s="183" t="s">
        <v>6667</v>
      </c>
    </row>
    <row r="636" spans="1:37" s="183" customFormat="1" ht="12" customHeight="1">
      <c r="A636" s="209" t="s">
        <v>2251</v>
      </c>
      <c r="B636" s="210">
        <v>43137</v>
      </c>
      <c r="C636" s="209" t="s">
        <v>71</v>
      </c>
      <c r="D636" s="209" t="s">
        <v>72</v>
      </c>
      <c r="E636" s="211"/>
      <c r="F636" s="209" t="s">
        <v>6962</v>
      </c>
      <c r="G636" s="212">
        <v>43257</v>
      </c>
      <c r="H636" s="209">
        <v>120</v>
      </c>
      <c r="I636" s="212">
        <v>43255</v>
      </c>
      <c r="J636" s="213">
        <v>5440</v>
      </c>
      <c r="K636" s="94">
        <f t="shared" si="102"/>
        <v>4649.57</v>
      </c>
      <c r="L636" s="214">
        <v>118</v>
      </c>
      <c r="M636" s="215"/>
      <c r="N636" s="215" t="s">
        <v>6947</v>
      </c>
      <c r="O636" s="209">
        <f t="shared" si="111"/>
        <v>1.6199999999999999E-3</v>
      </c>
      <c r="P636" s="209">
        <f t="shared" si="112"/>
        <v>7.53</v>
      </c>
      <c r="Q636" s="209">
        <v>16.09</v>
      </c>
      <c r="R636" s="209"/>
      <c r="S636" s="213"/>
      <c r="T636" s="213"/>
      <c r="U636" s="213"/>
      <c r="V636" s="216" t="s">
        <v>1495</v>
      </c>
      <c r="W636" s="209" t="s">
        <v>6956</v>
      </c>
      <c r="X636" s="209" t="s">
        <v>1494</v>
      </c>
      <c r="Y636" s="209">
        <v>340</v>
      </c>
      <c r="Z636" s="209" t="s">
        <v>239</v>
      </c>
      <c r="AA636" s="209">
        <v>16</v>
      </c>
      <c r="AB636" s="209">
        <v>5440</v>
      </c>
      <c r="AC636" s="217">
        <v>340</v>
      </c>
      <c r="AD636" s="217">
        <v>170</v>
      </c>
      <c r="AE636" s="218" t="s">
        <v>6948</v>
      </c>
      <c r="AF636" s="219" t="s">
        <v>6964</v>
      </c>
      <c r="AG636" s="220">
        <v>43092</v>
      </c>
      <c r="AH636" s="209" t="s">
        <v>31</v>
      </c>
      <c r="AI636" s="221"/>
      <c r="AJ636" s="222">
        <v>0.17</v>
      </c>
      <c r="AK636" s="183">
        <v>0</v>
      </c>
    </row>
    <row r="637" spans="1:37" s="183" customFormat="1" ht="12" customHeight="1">
      <c r="A637" s="209" t="s">
        <v>2251</v>
      </c>
      <c r="B637" s="210">
        <v>43137</v>
      </c>
      <c r="C637" s="209" t="s">
        <v>71</v>
      </c>
      <c r="D637" s="209" t="s">
        <v>72</v>
      </c>
      <c r="E637" s="211"/>
      <c r="F637" s="209" t="s">
        <v>6965</v>
      </c>
      <c r="G637" s="212">
        <v>43257</v>
      </c>
      <c r="H637" s="209">
        <v>120</v>
      </c>
      <c r="I637" s="212">
        <v>43255</v>
      </c>
      <c r="J637" s="213">
        <v>99400</v>
      </c>
      <c r="K637" s="94">
        <f t="shared" si="102"/>
        <v>84957.26</v>
      </c>
      <c r="L637" s="214">
        <v>118</v>
      </c>
      <c r="M637" s="215"/>
      <c r="N637" s="215" t="s">
        <v>6947</v>
      </c>
      <c r="O637" s="209">
        <f t="shared" si="111"/>
        <v>1.6199999999999999E-3</v>
      </c>
      <c r="P637" s="209">
        <f t="shared" si="112"/>
        <v>137.63</v>
      </c>
      <c r="Q637" s="209">
        <v>17.18</v>
      </c>
      <c r="R637" s="209"/>
      <c r="S637" s="213"/>
      <c r="T637" s="213"/>
      <c r="U637" s="213"/>
      <c r="V637" s="216" t="s">
        <v>922</v>
      </c>
      <c r="W637" s="209" t="s">
        <v>931</v>
      </c>
      <c r="X637" s="209" t="s">
        <v>385</v>
      </c>
      <c r="Y637" s="209">
        <v>7000</v>
      </c>
      <c r="Z637" s="209" t="s">
        <v>239</v>
      </c>
      <c r="AA637" s="209">
        <v>14.2</v>
      </c>
      <c r="AB637" s="209">
        <v>99400</v>
      </c>
      <c r="AC637" s="217">
        <v>7000</v>
      </c>
      <c r="AD637" s="217">
        <v>1000</v>
      </c>
      <c r="AE637" s="218" t="s">
        <v>6948</v>
      </c>
      <c r="AF637" s="219" t="s">
        <v>6966</v>
      </c>
      <c r="AG637" s="220">
        <v>43091</v>
      </c>
      <c r="AH637" s="209" t="s">
        <v>31</v>
      </c>
      <c r="AI637" s="221"/>
      <c r="AJ637" s="222">
        <v>0.17</v>
      </c>
      <c r="AK637" s="183" t="s">
        <v>6667</v>
      </c>
    </row>
    <row r="638" spans="1:37" s="183" customFormat="1" ht="12" customHeight="1">
      <c r="A638" s="209" t="s">
        <v>2251</v>
      </c>
      <c r="B638" s="210">
        <v>43137</v>
      </c>
      <c r="C638" s="209" t="s">
        <v>71</v>
      </c>
      <c r="D638" s="209" t="s">
        <v>72</v>
      </c>
      <c r="E638" s="211"/>
      <c r="F638" s="209" t="s">
        <v>6967</v>
      </c>
      <c r="G638" s="212">
        <v>43257</v>
      </c>
      <c r="H638" s="209">
        <v>120</v>
      </c>
      <c r="I638" s="212">
        <v>43255</v>
      </c>
      <c r="J638" s="213">
        <v>42600</v>
      </c>
      <c r="K638" s="94">
        <f t="shared" si="102"/>
        <v>36410.26</v>
      </c>
      <c r="L638" s="214">
        <v>118</v>
      </c>
      <c r="M638" s="215"/>
      <c r="N638" s="215" t="s">
        <v>6947</v>
      </c>
      <c r="O638" s="209">
        <f t="shared" si="111"/>
        <v>1.6199999999999999E-3</v>
      </c>
      <c r="P638" s="209">
        <f t="shared" si="112"/>
        <v>58.98</v>
      </c>
      <c r="Q638" s="209">
        <v>17.18</v>
      </c>
      <c r="R638" s="209"/>
      <c r="S638" s="213"/>
      <c r="T638" s="213"/>
      <c r="U638" s="213"/>
      <c r="V638" s="216" t="s">
        <v>922</v>
      </c>
      <c r="W638" s="209" t="s">
        <v>931</v>
      </c>
      <c r="X638" s="209" t="s">
        <v>385</v>
      </c>
      <c r="Y638" s="209">
        <v>3000</v>
      </c>
      <c r="Z638" s="209" t="s">
        <v>239</v>
      </c>
      <c r="AA638" s="209">
        <v>14.2</v>
      </c>
      <c r="AB638" s="209">
        <v>42600</v>
      </c>
      <c r="AC638" s="217">
        <v>3000</v>
      </c>
      <c r="AD638" s="217">
        <v>1000</v>
      </c>
      <c r="AE638" s="218" t="s">
        <v>6948</v>
      </c>
      <c r="AF638" s="219" t="s">
        <v>6966</v>
      </c>
      <c r="AG638" s="220">
        <v>43091</v>
      </c>
      <c r="AH638" s="209" t="s">
        <v>31</v>
      </c>
      <c r="AI638" s="221"/>
      <c r="AJ638" s="222">
        <v>0.17</v>
      </c>
      <c r="AK638" s="183" t="s">
        <v>6667</v>
      </c>
    </row>
    <row r="639" spans="1:37" s="183" customFormat="1" ht="12" customHeight="1">
      <c r="A639" s="209" t="s">
        <v>2251</v>
      </c>
      <c r="B639" s="210">
        <v>43134</v>
      </c>
      <c r="C639" s="209" t="s">
        <v>73</v>
      </c>
      <c r="D639" s="209" t="s">
        <v>74</v>
      </c>
      <c r="E639" s="211"/>
      <c r="F639" s="209" t="s">
        <v>6968</v>
      </c>
      <c r="G639" s="212">
        <v>43254</v>
      </c>
      <c r="H639" s="209">
        <v>120</v>
      </c>
      <c r="I639" s="212">
        <v>43255</v>
      </c>
      <c r="J639" s="213">
        <v>56800</v>
      </c>
      <c r="K639" s="94">
        <f t="shared" si="102"/>
        <v>48547.01</v>
      </c>
      <c r="L639" s="214">
        <v>121</v>
      </c>
      <c r="M639" s="215"/>
      <c r="N639" s="215" t="s">
        <v>6947</v>
      </c>
      <c r="O639" s="209">
        <f t="shared" si="111"/>
        <v>1.6199999999999999E-3</v>
      </c>
      <c r="P639" s="209">
        <f t="shared" si="112"/>
        <v>78.650000000000006</v>
      </c>
      <c r="Q639" s="209">
        <v>17.18</v>
      </c>
      <c r="R639" s="209"/>
      <c r="S639" s="213"/>
      <c r="T639" s="213"/>
      <c r="U639" s="213"/>
      <c r="V639" s="216" t="s">
        <v>922</v>
      </c>
      <c r="W639" s="209" t="s">
        <v>931</v>
      </c>
      <c r="X639" s="209" t="s">
        <v>385</v>
      </c>
      <c r="Y639" s="209">
        <v>4000</v>
      </c>
      <c r="Z639" s="209" t="s">
        <v>239</v>
      </c>
      <c r="AA639" s="209">
        <v>14.2</v>
      </c>
      <c r="AB639" s="209">
        <v>56800</v>
      </c>
      <c r="AC639" s="217">
        <v>4000</v>
      </c>
      <c r="AD639" s="217">
        <v>1000</v>
      </c>
      <c r="AE639" s="218" t="s">
        <v>6948</v>
      </c>
      <c r="AF639" s="219" t="s">
        <v>6969</v>
      </c>
      <c r="AG639" s="220">
        <v>43090</v>
      </c>
      <c r="AH639" s="209" t="s">
        <v>31</v>
      </c>
      <c r="AI639" s="221"/>
      <c r="AJ639" s="222">
        <v>0.17</v>
      </c>
      <c r="AK639" s="183" t="s">
        <v>6667</v>
      </c>
    </row>
    <row r="640" spans="1:37" s="183" customFormat="1" ht="12" customHeight="1">
      <c r="A640" s="209" t="s">
        <v>2251</v>
      </c>
      <c r="B640" s="210">
        <v>43134</v>
      </c>
      <c r="C640" s="209" t="s">
        <v>73</v>
      </c>
      <c r="D640" s="209" t="s">
        <v>74</v>
      </c>
      <c r="E640" s="211"/>
      <c r="F640" s="209" t="s">
        <v>6968</v>
      </c>
      <c r="G640" s="212">
        <v>43254</v>
      </c>
      <c r="H640" s="209">
        <v>120</v>
      </c>
      <c r="I640" s="212">
        <v>43255</v>
      </c>
      <c r="J640" s="213">
        <v>28400</v>
      </c>
      <c r="K640" s="94">
        <f t="shared" si="102"/>
        <v>24273.5</v>
      </c>
      <c r="L640" s="214">
        <v>121</v>
      </c>
      <c r="M640" s="215"/>
      <c r="N640" s="215" t="s">
        <v>6947</v>
      </c>
      <c r="O640" s="209">
        <f t="shared" si="111"/>
        <v>1.6199999999999999E-3</v>
      </c>
      <c r="P640" s="209">
        <f t="shared" si="112"/>
        <v>39.32</v>
      </c>
      <c r="Q640" s="209">
        <v>17.18</v>
      </c>
      <c r="R640" s="209"/>
      <c r="S640" s="213"/>
      <c r="T640" s="213"/>
      <c r="U640" s="213"/>
      <c r="V640" s="216" t="s">
        <v>922</v>
      </c>
      <c r="W640" s="209" t="s">
        <v>931</v>
      </c>
      <c r="X640" s="209" t="s">
        <v>385</v>
      </c>
      <c r="Y640" s="209">
        <v>2000</v>
      </c>
      <c r="Z640" s="209" t="s">
        <v>239</v>
      </c>
      <c r="AA640" s="209">
        <v>14.2</v>
      </c>
      <c r="AB640" s="209">
        <v>28400</v>
      </c>
      <c r="AC640" s="217">
        <v>2000</v>
      </c>
      <c r="AD640" s="217">
        <v>1000</v>
      </c>
      <c r="AE640" s="218" t="s">
        <v>6948</v>
      </c>
      <c r="AF640" s="219" t="s">
        <v>6969</v>
      </c>
      <c r="AG640" s="220">
        <v>43090</v>
      </c>
      <c r="AH640" s="209" t="s">
        <v>31</v>
      </c>
      <c r="AI640" s="221"/>
      <c r="AJ640" s="222">
        <v>0.17</v>
      </c>
      <c r="AK640" s="183" t="s">
        <v>6667</v>
      </c>
    </row>
  </sheetData>
  <autoFilter ref="A3:AK640"/>
  <phoneticPr fontId="12" type="noConversion"/>
  <conditionalFormatting sqref="O3">
    <cfRule type="cellIs" dxfId="4" priority="1" stopIfTrue="1" operator="equal">
      <formula>0.01</formula>
    </cfRule>
  </conditionalFormatting>
  <conditionalFormatting sqref="O3:P3 O642:O65254">
    <cfRule type="cellIs" dxfId="3" priority="3" stopIfTrue="1" operator="equal">
      <formula>0.01</formula>
    </cfRule>
  </conditionalFormatting>
  <pageMargins left="0.16875000000000001" right="0.20902777777777801" top="0.65" bottom="0.40902777777777799" header="0.16875000000000001" footer="0.15902777777777799"/>
  <pageSetup paperSize="8" scale="50" orientation="landscape" horizontalDpi="180" verticalDpi="180" r:id="rId1"/>
  <headerFooter alignWithMargins="0">
    <oddHeader>&amp;C&amp;16昆山道普润滑科技有限公司&amp;12
2015年5月业务提成明细表</oddHeader>
    <oddFooter>&amp;L核准：&amp;C审核：    &amp;R制表：            &amp;P/&amp;N</oddFooter>
  </headerFooter>
  <colBreaks count="1" manualBreakCount="1">
    <brk id="21" max="1048575" man="1"/>
  </col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0"/>
  </sheetPr>
  <dimension ref="A1:AJ973"/>
  <sheetViews>
    <sheetView view="pageBreakPreview" zoomScale="115" zoomScaleNormal="100" zoomScaleSheetLayoutView="115" workbookViewId="0">
      <pane xSplit="4" ySplit="1" topLeftCell="E626" activePane="bottomRight" state="frozen"/>
      <selection pane="topRight"/>
      <selection pane="bottomLeft"/>
      <selection pane="bottomRight" activeCell="M629" sqref="I629:M668"/>
    </sheetView>
  </sheetViews>
  <sheetFormatPr defaultColWidth="9" defaultRowHeight="10.199999999999999" outlineLevelRow="2"/>
  <cols>
    <col min="1" max="1" width="4.59765625" style="46" customWidth="1"/>
    <col min="2" max="2" width="7.8984375" style="48" customWidth="1"/>
    <col min="3" max="3" width="5.8984375" style="48" customWidth="1"/>
    <col min="4" max="4" width="14.59765625" style="46" customWidth="1"/>
    <col min="5" max="5" width="10.19921875" style="128" customWidth="1"/>
    <col min="6" max="6" width="10.19921875" style="129" customWidth="1"/>
    <col min="7" max="7" width="8.19921875" style="45" customWidth="1"/>
    <col min="8" max="8" width="4.3984375" style="50" customWidth="1"/>
    <col min="9" max="9" width="12.59765625" style="59" customWidth="1"/>
    <col min="10" max="10" width="10.3984375" style="128" customWidth="1"/>
    <col min="11" max="11" width="11" style="128" customWidth="1"/>
    <col min="12" max="12" width="5.59765625" style="45" customWidth="1"/>
    <col min="13" max="13" width="10.59765625" style="54" customWidth="1"/>
    <col min="14" max="14" width="7.69921875" style="57" customWidth="1"/>
    <col min="15" max="15" width="6.69921875" style="50" customWidth="1"/>
    <col min="16" max="16" width="9.3984375" style="130" customWidth="1"/>
    <col min="17" max="17" width="6.19921875" style="45" customWidth="1"/>
    <col min="18" max="18" width="9.8984375" style="128" customWidth="1"/>
    <col min="19" max="19" width="12.19921875" style="131" customWidth="1"/>
    <col min="20" max="20" width="9" style="45" hidden="1" customWidth="1"/>
    <col min="21" max="21" width="0.8984375" style="45" hidden="1" customWidth="1"/>
    <col min="22" max="22" width="7.5" style="53" customWidth="1"/>
    <col min="23" max="23" width="10" style="132" customWidth="1"/>
    <col min="24" max="24" width="7.69921875" style="133" customWidth="1"/>
    <col min="25" max="25" width="6.8984375" style="134" customWidth="1"/>
    <col min="26" max="26" width="3.09765625" style="53" customWidth="1"/>
    <col min="27" max="27" width="7.19921875" style="53" hidden="1" customWidth="1"/>
    <col min="28" max="28" width="10.59765625" style="53" hidden="1" customWidth="1"/>
    <col min="29" max="29" width="6.59765625" style="135" customWidth="1"/>
    <col min="30" max="30" width="10.19921875" style="53" hidden="1" customWidth="1"/>
    <col min="31" max="31" width="11.59765625" style="136" hidden="1" customWidth="1"/>
    <col min="32" max="32" width="11.19921875" style="53" customWidth="1"/>
    <col min="33" max="33" width="10.19921875" style="137" customWidth="1"/>
    <col min="34" max="34" width="12.59765625" style="138" customWidth="1"/>
    <col min="35" max="35" width="8.59765625" style="50" hidden="1" customWidth="1"/>
    <col min="36" max="36" width="5.5" style="139" customWidth="1"/>
    <col min="37" max="16384" width="9" style="45"/>
  </cols>
  <sheetData>
    <row r="1" spans="1:36" ht="58.5" customHeight="1">
      <c r="A1" s="69" t="s">
        <v>6908</v>
      </c>
      <c r="B1" s="72" t="s">
        <v>6909</v>
      </c>
      <c r="C1" s="69" t="s">
        <v>6910</v>
      </c>
      <c r="D1" s="69" t="s">
        <v>6911</v>
      </c>
      <c r="E1" s="140" t="s">
        <v>7031</v>
      </c>
      <c r="F1" s="141" t="s">
        <v>6913</v>
      </c>
      <c r="G1" s="72" t="s">
        <v>6914</v>
      </c>
      <c r="H1" s="88" t="s">
        <v>6915</v>
      </c>
      <c r="I1" s="69" t="s">
        <v>7032</v>
      </c>
      <c r="J1" s="140" t="s">
        <v>7033</v>
      </c>
      <c r="K1" s="140" t="s">
        <v>7034</v>
      </c>
      <c r="L1" s="91" t="s">
        <v>6919</v>
      </c>
      <c r="M1" s="147" t="s">
        <v>6920</v>
      </c>
      <c r="N1" s="148" t="s">
        <v>6921</v>
      </c>
      <c r="O1" s="91" t="s">
        <v>6922</v>
      </c>
      <c r="P1" s="149" t="s">
        <v>7035</v>
      </c>
      <c r="Q1" s="100" t="s">
        <v>7036</v>
      </c>
      <c r="R1" s="155" t="s">
        <v>7037</v>
      </c>
      <c r="S1" s="156" t="s">
        <v>7038</v>
      </c>
      <c r="T1" s="157" t="s">
        <v>7039</v>
      </c>
      <c r="U1" s="158" t="s">
        <v>7040</v>
      </c>
      <c r="V1" s="159" t="s">
        <v>6926</v>
      </c>
      <c r="W1" s="160" t="s">
        <v>6927</v>
      </c>
      <c r="X1" s="160" t="s">
        <v>6928</v>
      </c>
      <c r="Y1" s="165" t="s">
        <v>7041</v>
      </c>
      <c r="Z1" s="160" t="s">
        <v>6930</v>
      </c>
      <c r="AA1" s="166" t="s">
        <v>6931</v>
      </c>
      <c r="AB1" s="166" t="s">
        <v>6932</v>
      </c>
      <c r="AC1" s="167" t="s">
        <v>6933</v>
      </c>
      <c r="AD1" s="166" t="s">
        <v>6934</v>
      </c>
      <c r="AE1" s="166" t="s">
        <v>7042</v>
      </c>
      <c r="AF1" s="168" t="s">
        <v>6936</v>
      </c>
      <c r="AG1" s="172" t="s">
        <v>6937</v>
      </c>
      <c r="AH1" s="173" t="s">
        <v>6938</v>
      </c>
      <c r="AI1" s="174" t="s">
        <v>6939</v>
      </c>
      <c r="AJ1" s="175" t="s">
        <v>6940</v>
      </c>
    </row>
    <row r="2" spans="1:36" outlineLevel="2">
      <c r="A2" s="142" t="str">
        <f>业务员提成明细!A4</f>
        <v>丁连军</v>
      </c>
      <c r="B2" s="143">
        <f>业务员提成明细!B4</f>
        <v>43180</v>
      </c>
      <c r="C2" s="144" t="str">
        <f>业务员提成明细!C4</f>
        <v>a0068</v>
      </c>
      <c r="D2" s="142" t="str">
        <f>业务员提成明细!D4</f>
        <v>昆山钧硕模具有限公司</v>
      </c>
      <c r="E2" s="145">
        <f>业务员提成明细!E4</f>
        <v>2450</v>
      </c>
      <c r="F2" s="146" t="str">
        <f>业务员提成明细!F4</f>
        <v>02839645</v>
      </c>
      <c r="G2" s="143">
        <f>业务员提成明细!G4</f>
        <v>43240</v>
      </c>
      <c r="H2" s="144">
        <f>业务员提成明细!H4</f>
        <v>60</v>
      </c>
      <c r="I2" s="150" t="str">
        <f>业务员提成明细!I4</f>
        <v>2018-2-11/2018-6-28</v>
      </c>
      <c r="J2" s="151">
        <f>业务员提成明细!J4</f>
        <v>2450</v>
      </c>
      <c r="K2" s="145">
        <f>业务员提成明细!K4</f>
        <v>2094.02</v>
      </c>
      <c r="L2" s="152">
        <f>业务员提成明细!L4</f>
        <v>217</v>
      </c>
      <c r="M2" s="153">
        <f>业务员提成明细!M4</f>
        <v>0</v>
      </c>
      <c r="N2" s="76" t="e">
        <f>业务员提成明细!N4</f>
        <v>#REF!</v>
      </c>
      <c r="O2" s="126">
        <f>业务员提成明细!O4</f>
        <v>0</v>
      </c>
      <c r="P2" s="154">
        <f>业务员提成明细!P4</f>
        <v>0</v>
      </c>
      <c r="Q2" s="125" t="e">
        <f>业务员提成明细!Q4</f>
        <v>#REF!</v>
      </c>
      <c r="R2" s="145">
        <f>业务员提成明细!R4</f>
        <v>0</v>
      </c>
      <c r="S2" s="161">
        <f>业务员提成明细!S4</f>
        <v>0</v>
      </c>
      <c r="T2" s="162" t="str">
        <f>业务员提成明细!V4</f>
        <v>CSX20</v>
      </c>
      <c r="U2" s="144" t="str">
        <f>业务员提成明细!W4</f>
        <v>*专项化学用品*火花机油</v>
      </c>
      <c r="V2" s="163" t="str">
        <f>业务员提成明细!V4</f>
        <v>CSX20</v>
      </c>
      <c r="W2" s="164" t="str">
        <f>业务员提成明细!W4</f>
        <v>*专项化学用品*火花机油</v>
      </c>
      <c r="X2" s="163" t="str">
        <f>业务员提成明细!X4</f>
        <v>EDM</v>
      </c>
      <c r="Y2" s="169">
        <f>业务员提成明细!Y4</f>
        <v>1</v>
      </c>
      <c r="Z2" s="170" t="str">
        <f>业务员提成明细!Z4</f>
        <v>桶</v>
      </c>
      <c r="AA2" s="170"/>
      <c r="AB2" s="170"/>
      <c r="AC2" s="171">
        <f>业务员提成明细!AC4</f>
        <v>140</v>
      </c>
      <c r="AD2" s="170"/>
      <c r="AE2" s="170"/>
      <c r="AF2" s="170" t="str">
        <f>业务员提成明细!AF4</f>
        <v>XOUT18030100</v>
      </c>
      <c r="AG2" s="176">
        <f>业务员提成明细!AG4</f>
        <v>43166</v>
      </c>
      <c r="AH2" s="177">
        <f>业务员提成明细!AH4</f>
        <v>0</v>
      </c>
      <c r="AJ2" s="178">
        <f>业务员提成明细!AJ4</f>
        <v>0.17</v>
      </c>
    </row>
    <row r="3" spans="1:36" outlineLevel="2">
      <c r="A3" s="142" t="str">
        <f>业务员提成明细!A5</f>
        <v>丁连军</v>
      </c>
      <c r="B3" s="143">
        <f>业务员提成明细!B5</f>
        <v>43130</v>
      </c>
      <c r="C3" s="144" t="str">
        <f>业务员提成明细!C5</f>
        <v>a0315</v>
      </c>
      <c r="D3" s="142" t="str">
        <f>业务员提成明细!D5</f>
        <v>昆山辰运精密机械有限公司</v>
      </c>
      <c r="E3" s="145">
        <f>业务员提成明细!E5</f>
        <v>2300</v>
      </c>
      <c r="F3" s="146" t="str">
        <f>业务员提成明细!F5</f>
        <v>28120640</v>
      </c>
      <c r="G3" s="143">
        <f>业务员提成明细!G5</f>
        <v>43220</v>
      </c>
      <c r="H3" s="144">
        <f>业务员提成明细!H5</f>
        <v>90</v>
      </c>
      <c r="I3" s="150">
        <f>业务员提成明细!I5</f>
        <v>43279</v>
      </c>
      <c r="J3" s="151">
        <f>业务员提成明细!J5</f>
        <v>2300</v>
      </c>
      <c r="K3" s="145">
        <f>业务员提成明细!K5</f>
        <v>1965.81</v>
      </c>
      <c r="L3" s="152">
        <f>业务员提成明细!L5</f>
        <v>149</v>
      </c>
      <c r="M3" s="153">
        <f>业务员提成明细!M5</f>
        <v>0</v>
      </c>
      <c r="N3" s="76" t="e">
        <f>业务员提成明细!N5</f>
        <v>#REF!</v>
      </c>
      <c r="O3" s="126">
        <f>业务员提成明细!O5</f>
        <v>0.02</v>
      </c>
      <c r="P3" s="154">
        <f>业务员提成明细!P5</f>
        <v>39.32</v>
      </c>
      <c r="Q3" s="125" t="e">
        <f>业务员提成明细!Q5</f>
        <v>#REF!</v>
      </c>
      <c r="R3" s="145">
        <f>业务员提成明细!R5</f>
        <v>0</v>
      </c>
      <c r="S3" s="161">
        <f>业务员提成明细!S5</f>
        <v>0</v>
      </c>
      <c r="T3" s="162" t="str">
        <f>业务员提成明细!V5</f>
        <v>CYQ19</v>
      </c>
      <c r="U3" s="144" t="str">
        <f>业务员提成明细!W5</f>
        <v>*石油制品*不锈钢切削油</v>
      </c>
      <c r="V3" s="163" t="str">
        <f>业务员提成明细!V5</f>
        <v>CYQ19</v>
      </c>
      <c r="W3" s="164" t="str">
        <f>业务员提成明细!W5</f>
        <v>*石油制品*不锈钢切削油</v>
      </c>
      <c r="X3" s="163" t="str">
        <f>业务员提成明细!X5</f>
        <v>DH-30A</v>
      </c>
      <c r="Y3" s="169">
        <f>业务员提成明细!Y5</f>
        <v>1</v>
      </c>
      <c r="Z3" s="170" t="str">
        <f>业务员提成明细!Z5</f>
        <v>桶</v>
      </c>
      <c r="AA3" s="170"/>
      <c r="AB3" s="170"/>
      <c r="AC3" s="171">
        <f>业务员提成明细!AC5</f>
        <v>170</v>
      </c>
      <c r="AD3" s="170"/>
      <c r="AE3" s="170"/>
      <c r="AF3" s="170" t="str">
        <f>业务员提成明细!AF5</f>
        <v>XOUT18010551</v>
      </c>
      <c r="AG3" s="176">
        <f>业务员提成明细!AG5</f>
        <v>43131</v>
      </c>
      <c r="AH3" s="177">
        <f>业务员提成明细!AH5</f>
        <v>0</v>
      </c>
      <c r="AJ3" s="178">
        <f>业务员提成明细!AJ5</f>
        <v>0.17</v>
      </c>
    </row>
    <row r="4" spans="1:36" outlineLevel="2">
      <c r="A4" s="142" t="str">
        <f>业务员提成明细!A6</f>
        <v>丁连军</v>
      </c>
      <c r="B4" s="143">
        <f>业务员提成明细!B6</f>
        <v>43137</v>
      </c>
      <c r="C4" s="144" t="str">
        <f>业务员提成明细!C6</f>
        <v>a0315</v>
      </c>
      <c r="D4" s="142" t="str">
        <f>业务员提成明细!D6</f>
        <v>昆山辰运精密机械有限公司</v>
      </c>
      <c r="E4" s="145">
        <f>业务员提成明细!E6</f>
        <v>4600</v>
      </c>
      <c r="F4" s="146" t="str">
        <f>业务员提成明细!F6</f>
        <v>02839180</v>
      </c>
      <c r="G4" s="143">
        <f>业务员提成明细!G6</f>
        <v>43227</v>
      </c>
      <c r="H4" s="144">
        <f>业务员提成明细!H6</f>
        <v>90</v>
      </c>
      <c r="I4" s="150">
        <f>业务员提成明细!I6</f>
        <v>43279</v>
      </c>
      <c r="J4" s="151">
        <f>业务员提成明细!J6</f>
        <v>4600</v>
      </c>
      <c r="K4" s="145">
        <f>业务员提成明细!K6</f>
        <v>3931.62</v>
      </c>
      <c r="L4" s="152">
        <f>业务员提成明细!L6</f>
        <v>142</v>
      </c>
      <c r="M4" s="153">
        <f>业务员提成明细!M6</f>
        <v>0</v>
      </c>
      <c r="N4" s="76" t="e">
        <f>业务员提成明细!N6</f>
        <v>#REF!</v>
      </c>
      <c r="O4" s="126">
        <f>业务员提成明细!O6</f>
        <v>0</v>
      </c>
      <c r="P4" s="154">
        <f>业务员提成明细!P6</f>
        <v>0</v>
      </c>
      <c r="Q4" s="125" t="e">
        <f>业务员提成明细!Q6</f>
        <v>#REF!</v>
      </c>
      <c r="R4" s="145">
        <f>业务员提成明细!R6</f>
        <v>0</v>
      </c>
      <c r="S4" s="161">
        <f>业务员提成明细!S6</f>
        <v>0</v>
      </c>
      <c r="T4" s="162" t="str">
        <f>业务员提成明细!V6</f>
        <v>CYQ19</v>
      </c>
      <c r="U4" s="144" t="str">
        <f>业务员提成明细!W6</f>
        <v>*石油制品*不锈钢切削油</v>
      </c>
      <c r="V4" s="163" t="str">
        <f>业务员提成明细!V6</f>
        <v>CYQ19</v>
      </c>
      <c r="W4" s="164" t="str">
        <f>业务员提成明细!W6</f>
        <v>*石油制品*不锈钢切削油</v>
      </c>
      <c r="X4" s="163" t="str">
        <f>业务员提成明细!X6</f>
        <v>DH-30A</v>
      </c>
      <c r="Y4" s="169">
        <f>业务员提成明细!Y6</f>
        <v>2</v>
      </c>
      <c r="Z4" s="170" t="str">
        <f>业务员提成明细!Z6</f>
        <v>桶</v>
      </c>
      <c r="AA4" s="170"/>
      <c r="AB4" s="170"/>
      <c r="AC4" s="171">
        <f>业务员提成明细!AC6</f>
        <v>340</v>
      </c>
      <c r="AD4" s="170"/>
      <c r="AE4" s="170"/>
      <c r="AF4" s="170" t="str">
        <f>业务员提成明细!AF6</f>
        <v>XOUT18020084</v>
      </c>
      <c r="AG4" s="176">
        <f>业务员提成明细!AG6</f>
        <v>43137</v>
      </c>
      <c r="AH4" s="177"/>
      <c r="AJ4" s="178">
        <f>业务员提成明细!AJ6</f>
        <v>0.17</v>
      </c>
    </row>
    <row r="5" spans="1:36" outlineLevel="2">
      <c r="A5" s="142" t="str">
        <f>业务员提成明细!A7</f>
        <v>丁连军</v>
      </c>
      <c r="B5" s="143">
        <f>业务员提成明细!B7</f>
        <v>43176</v>
      </c>
      <c r="C5" s="144" t="str">
        <f>业务员提成明细!C7</f>
        <v>a0315</v>
      </c>
      <c r="D5" s="142" t="str">
        <f>业务员提成明细!D7</f>
        <v>昆山辰运精密机械有限公司</v>
      </c>
      <c r="E5" s="145">
        <f>业务员提成明细!E7</f>
        <v>4600</v>
      </c>
      <c r="F5" s="146" t="str">
        <f>业务员提成明细!F7</f>
        <v>02839606</v>
      </c>
      <c r="G5" s="143">
        <f>业务员提成明细!G7</f>
        <v>43266</v>
      </c>
      <c r="H5" s="144">
        <f>业务员提成明细!H7</f>
        <v>90</v>
      </c>
      <c r="I5" s="150">
        <f>业务员提成明细!I7</f>
        <v>43279</v>
      </c>
      <c r="J5" s="151">
        <f>业务员提成明细!J7</f>
        <v>4600</v>
      </c>
      <c r="K5" s="145">
        <f>业务员提成明细!K7</f>
        <v>3931.62</v>
      </c>
      <c r="L5" s="152">
        <f>业务员提成明细!L7</f>
        <v>103</v>
      </c>
      <c r="M5" s="153">
        <f>业务员提成明细!M7</f>
        <v>0</v>
      </c>
      <c r="N5" s="76" t="e">
        <f>业务员提成明细!N7</f>
        <v>#REF!</v>
      </c>
      <c r="O5" s="126">
        <f>业务员提成明细!O7</f>
        <v>0.04</v>
      </c>
      <c r="P5" s="154">
        <f>业务员提成明细!P7</f>
        <v>157.26</v>
      </c>
      <c r="Q5" s="125" t="e">
        <f>业务员提成明细!Q7</f>
        <v>#REF!</v>
      </c>
      <c r="R5" s="145">
        <f>业务员提成明细!R7</f>
        <v>0</v>
      </c>
      <c r="S5" s="161">
        <f>业务员提成明细!S7</f>
        <v>0</v>
      </c>
      <c r="T5" s="162" t="str">
        <f>业务员提成明细!V7</f>
        <v>CYQ19</v>
      </c>
      <c r="U5" s="144" t="str">
        <f>业务员提成明细!W7</f>
        <v>*专项化学用品*不锈钢切削油</v>
      </c>
      <c r="V5" s="163" t="str">
        <f>业务员提成明细!V7</f>
        <v>CYQ19</v>
      </c>
      <c r="W5" s="164" t="str">
        <f>业务员提成明细!W7</f>
        <v>*专项化学用品*不锈钢切削油</v>
      </c>
      <c r="X5" s="163" t="str">
        <f>业务员提成明细!X7</f>
        <v>DH-30A</v>
      </c>
      <c r="Y5" s="169">
        <f>业务员提成明细!Y7</f>
        <v>2</v>
      </c>
      <c r="Z5" s="170" t="str">
        <f>业务员提成明细!Z7</f>
        <v>桶</v>
      </c>
      <c r="AA5" s="170"/>
      <c r="AB5" s="170"/>
      <c r="AC5" s="171">
        <f>业务员提成明细!AC7</f>
        <v>340</v>
      </c>
      <c r="AD5" s="170"/>
      <c r="AE5" s="170"/>
      <c r="AF5" s="170" t="str">
        <f>业务员提成明细!AF7</f>
        <v>XOUT18030277</v>
      </c>
      <c r="AG5" s="176">
        <f>业务员提成明细!AG7</f>
        <v>43178</v>
      </c>
      <c r="AH5" s="177"/>
      <c r="AJ5" s="178">
        <f>业务员提成明细!AJ7</f>
        <v>0.17</v>
      </c>
    </row>
    <row r="6" spans="1:36" outlineLevel="2">
      <c r="A6" s="142" t="str">
        <f>业务员提成明细!A8</f>
        <v>丁连军</v>
      </c>
      <c r="B6" s="143">
        <f>业务员提成明细!B8</f>
        <v>43176</v>
      </c>
      <c r="C6" s="144" t="str">
        <f>业务员提成明细!C8</f>
        <v>a0315</v>
      </c>
      <c r="D6" s="142" t="str">
        <f>业务员提成明细!D8</f>
        <v>昆山辰运精密机械有限公司</v>
      </c>
      <c r="E6" s="145">
        <f>业务员提成明细!E8</f>
        <v>350</v>
      </c>
      <c r="F6" s="146" t="str">
        <f>业务员提成明细!F8</f>
        <v>02839606</v>
      </c>
      <c r="G6" s="143">
        <f>业务员提成明细!G8</f>
        <v>43266</v>
      </c>
      <c r="H6" s="144">
        <f>业务员提成明细!H8</f>
        <v>90</v>
      </c>
      <c r="I6" s="150">
        <f>业务员提成明细!I8</f>
        <v>43279</v>
      </c>
      <c r="J6" s="151">
        <f>业务员提成明细!J8</f>
        <v>350</v>
      </c>
      <c r="K6" s="145">
        <f>业务员提成明细!K8</f>
        <v>299.14999999999998</v>
      </c>
      <c r="L6" s="152">
        <f>业务员提成明细!L8</f>
        <v>103</v>
      </c>
      <c r="M6" s="153">
        <f>业务员提成明细!M8</f>
        <v>0</v>
      </c>
      <c r="N6" s="76" t="e">
        <f>业务员提成明细!N8</f>
        <v>#REF!</v>
      </c>
      <c r="O6" s="126">
        <f>业务员提成明细!O8</f>
        <v>0.04</v>
      </c>
      <c r="P6" s="154">
        <f>业务员提成明细!P8</f>
        <v>11.97</v>
      </c>
      <c r="Q6" s="125" t="e">
        <f>业务员提成明细!Q8</f>
        <v>#REF!</v>
      </c>
      <c r="R6" s="145">
        <f>业务员提成明细!R8</f>
        <v>0</v>
      </c>
      <c r="S6" s="161">
        <f>业务员提成明细!S8</f>
        <v>0</v>
      </c>
      <c r="T6" s="162" t="str">
        <f>业务员提成明细!V8</f>
        <v>CSB15</v>
      </c>
      <c r="U6" s="144" t="str">
        <f>业务员提成明细!W8</f>
        <v>*专项化学用品*半合成切削液</v>
      </c>
      <c r="V6" s="163" t="str">
        <f>业务员提成明细!V8</f>
        <v>CSB15</v>
      </c>
      <c r="W6" s="164" t="str">
        <f>业务员提成明细!W8</f>
        <v>*专项化学用品*半合成切削液</v>
      </c>
      <c r="X6" s="163" t="str">
        <f>业务员提成明细!X8</f>
        <v>LP-3030AL</v>
      </c>
      <c r="Y6" s="169">
        <f>业务员提成明细!Y8</f>
        <v>1</v>
      </c>
      <c r="Z6" s="170" t="str">
        <f>业务员提成明细!Z8</f>
        <v>桶</v>
      </c>
      <c r="AA6" s="170"/>
      <c r="AB6" s="170"/>
      <c r="AC6" s="171">
        <f>业务员提成明细!AC8</f>
        <v>17</v>
      </c>
      <c r="AD6" s="170"/>
      <c r="AE6" s="170"/>
      <c r="AF6" s="170" t="str">
        <f>业务员提成明细!AF8</f>
        <v>XOUT18030277</v>
      </c>
      <c r="AG6" s="176">
        <f>业务员提成明细!AG8</f>
        <v>43178</v>
      </c>
      <c r="AH6" s="177"/>
      <c r="AJ6" s="178">
        <f>业务员提成明细!AJ8</f>
        <v>0.17</v>
      </c>
    </row>
    <row r="7" spans="1:36" outlineLevel="2">
      <c r="A7" s="142" t="str">
        <f>业务员提成明细!A9</f>
        <v>丁连军</v>
      </c>
      <c r="B7" s="143">
        <f>业务员提成明细!B9</f>
        <v>43123</v>
      </c>
      <c r="C7" s="144" t="str">
        <f>业务员提成明细!C9</f>
        <v>a0390</v>
      </c>
      <c r="D7" s="142" t="str">
        <f>业务员提成明细!D9</f>
        <v>苏州市恒东机械有限公司</v>
      </c>
      <c r="E7" s="145">
        <f>业务员提成明细!E9</f>
        <v>7200</v>
      </c>
      <c r="F7" s="146" t="str">
        <f>业务员提成明细!F9</f>
        <v>28120526</v>
      </c>
      <c r="G7" s="143">
        <f>业务员提成明细!G9</f>
        <v>43213</v>
      </c>
      <c r="H7" s="144">
        <f>业务员提成明细!H9</f>
        <v>90</v>
      </c>
      <c r="I7" s="150">
        <f>业务员提成明细!I9</f>
        <v>43264</v>
      </c>
      <c r="J7" s="151">
        <f>业务员提成明细!J9</f>
        <v>7200</v>
      </c>
      <c r="K7" s="145">
        <f>业务员提成明细!K9</f>
        <v>6153.85</v>
      </c>
      <c r="L7" s="152">
        <f>业务员提成明细!L9</f>
        <v>141</v>
      </c>
      <c r="M7" s="153">
        <f>业务员提成明细!M9</f>
        <v>170.94017094017096</v>
      </c>
      <c r="N7" s="76" t="e">
        <f>业务员提成明细!N9</f>
        <v>#REF!</v>
      </c>
      <c r="O7" s="126">
        <f>业务员提成明细!O9</f>
        <v>0.02</v>
      </c>
      <c r="P7" s="154">
        <f>业务员提成明细!P9</f>
        <v>119.66</v>
      </c>
      <c r="Q7" s="125" t="e">
        <f>业务员提成明细!Q9</f>
        <v>#REF!</v>
      </c>
      <c r="R7" s="145" t="e">
        <f>业务员提成明细!R9</f>
        <v>#REF!</v>
      </c>
      <c r="S7" s="161" t="e">
        <f>业务员提成明细!S9</f>
        <v>#REF!</v>
      </c>
      <c r="T7" s="162" t="str">
        <f>业务员提成明细!V9</f>
        <v>CYQ19</v>
      </c>
      <c r="U7" s="144" t="str">
        <f>业务员提成明细!W9</f>
        <v>*石油制品*不锈钢切削油</v>
      </c>
      <c r="V7" s="163" t="str">
        <f>业务员提成明细!V9</f>
        <v>CYQ19</v>
      </c>
      <c r="W7" s="164" t="str">
        <f>业务员提成明细!W9</f>
        <v>*石油制品*不锈钢切削油</v>
      </c>
      <c r="X7" s="163" t="str">
        <f>业务员提成明细!X9</f>
        <v>DH-30A</v>
      </c>
      <c r="Y7" s="169">
        <f>业务员提成明细!Y9</f>
        <v>3</v>
      </c>
      <c r="Z7" s="170" t="str">
        <f>业务员提成明细!Z9</f>
        <v>桶</v>
      </c>
      <c r="AA7" s="170"/>
      <c r="AB7" s="170"/>
      <c r="AC7" s="171">
        <f>业务员提成明细!AC9</f>
        <v>510</v>
      </c>
      <c r="AD7" s="170"/>
      <c r="AE7" s="170"/>
      <c r="AF7" s="170" t="str">
        <f>业务员提成明细!AF9</f>
        <v>XOUT18010411</v>
      </c>
      <c r="AG7" s="176">
        <f>业务员提成明细!AG9</f>
        <v>43123</v>
      </c>
      <c r="AH7" s="177"/>
      <c r="AJ7" s="178">
        <f>业务员提成明细!AJ9</f>
        <v>0.17</v>
      </c>
    </row>
    <row r="8" spans="1:36" outlineLevel="2">
      <c r="A8" s="142" t="str">
        <f>业务员提成明细!A10</f>
        <v>丁连军</v>
      </c>
      <c r="B8" s="143">
        <f>业务员提成明细!B10</f>
        <v>43235</v>
      </c>
      <c r="C8" s="144" t="str">
        <f>业务员提成明细!C10</f>
        <v>a0401</v>
      </c>
      <c r="D8" s="142" t="str">
        <f>业务员提成明细!D10</f>
        <v>苏州誉华机械有限公司</v>
      </c>
      <c r="E8" s="145">
        <f>业务员提成明细!E10</f>
        <v>3371</v>
      </c>
      <c r="F8" s="146" t="str">
        <f>业务员提成明细!F10</f>
        <v>27754518</v>
      </c>
      <c r="G8" s="143">
        <f>业务员提成明细!G10</f>
        <v>43235</v>
      </c>
      <c r="H8" s="144" t="str">
        <f>业务员提成明细!H10</f>
        <v>款到发货</v>
      </c>
      <c r="I8" s="150">
        <f>业务员提成明细!I10</f>
        <v>43276</v>
      </c>
      <c r="J8" s="151">
        <f>业务员提成明细!J10</f>
        <v>3371</v>
      </c>
      <c r="K8" s="145">
        <f>业务员提成明细!K10</f>
        <v>2906.03</v>
      </c>
      <c r="L8" s="152">
        <f>业务员提成明细!L10</f>
        <v>41</v>
      </c>
      <c r="M8" s="153">
        <f>业务员提成明细!M10</f>
        <v>0</v>
      </c>
      <c r="N8" s="76" t="e">
        <f>业务员提成明细!N10</f>
        <v>#REF!</v>
      </c>
      <c r="O8" s="126">
        <f>业务员提成明细!O10</f>
        <v>0.05</v>
      </c>
      <c r="P8" s="154">
        <f>业务员提成明细!P10</f>
        <v>145.30000000000001</v>
      </c>
      <c r="Q8" s="125" t="e">
        <f>业务员提成明细!Q10</f>
        <v>#REF!</v>
      </c>
      <c r="R8" s="145" t="e">
        <f>业务员提成明细!R10</f>
        <v>#REF!</v>
      </c>
      <c r="S8" s="161" t="e">
        <f>业务员提成明细!S10</f>
        <v>#REF!</v>
      </c>
      <c r="T8" s="162" t="str">
        <f>业务员提成明细!V10</f>
        <v>CSR09</v>
      </c>
      <c r="U8" s="144" t="str">
        <f>业务员提成明细!W10</f>
        <v>*化学试剂助剂*乳化冷却液</v>
      </c>
      <c r="V8" s="163" t="str">
        <f>业务员提成明细!V10</f>
        <v>CSR09</v>
      </c>
      <c r="W8" s="164" t="str">
        <f>业务员提成明细!W10</f>
        <v>*化学试剂助剂*乳化冷却液</v>
      </c>
      <c r="X8" s="163" t="str">
        <f>业务员提成明细!X10</f>
        <v>JH-105</v>
      </c>
      <c r="Y8" s="169">
        <f>业务员提成明细!Y10</f>
        <v>1</v>
      </c>
      <c r="Z8" s="170" t="str">
        <f>业务员提成明细!Z10</f>
        <v>桶</v>
      </c>
      <c r="AA8" s="170"/>
      <c r="AB8" s="170"/>
      <c r="AC8" s="171">
        <f>业务员提成明细!AC10</f>
        <v>170</v>
      </c>
      <c r="AD8" s="170"/>
      <c r="AE8" s="170"/>
      <c r="AF8" s="170" t="str">
        <f>业务员提成明细!AF10</f>
        <v>XOUT18050242</v>
      </c>
      <c r="AG8" s="176">
        <f>业务员提成明细!AG10</f>
        <v>43235</v>
      </c>
      <c r="AH8" s="177"/>
      <c r="AJ8" s="178">
        <f>业务员提成明细!AJ10</f>
        <v>0.16000178938276599</v>
      </c>
    </row>
    <row r="9" spans="1:36" outlineLevel="2">
      <c r="A9" s="142" t="str">
        <f>业务员提成明细!A11</f>
        <v>丁连军</v>
      </c>
      <c r="B9" s="143">
        <f>业务员提成明细!B11</f>
        <v>43060</v>
      </c>
      <c r="C9" s="144" t="str">
        <f>业务员提成明细!C11</f>
        <v>a0409</v>
      </c>
      <c r="D9" s="142" t="str">
        <f>业务员提成明细!D11</f>
        <v>苏州诚镓精密制造有限公司</v>
      </c>
      <c r="E9" s="145">
        <f>业务员提成明细!E11</f>
        <v>28384</v>
      </c>
      <c r="F9" s="146" t="str">
        <f>业务员提成明细!F11</f>
        <v>26629462</v>
      </c>
      <c r="G9" s="143">
        <f>业务员提成明细!G11</f>
        <v>43150</v>
      </c>
      <c r="H9" s="144">
        <f>业务员提成明细!H11</f>
        <v>90</v>
      </c>
      <c r="I9" s="150">
        <f>业务员提成明细!I11</f>
        <v>43276</v>
      </c>
      <c r="J9" s="151">
        <f>业务员提成明细!J11</f>
        <v>28384</v>
      </c>
      <c r="K9" s="145">
        <f>业务员提成明细!K11</f>
        <v>24259.83</v>
      </c>
      <c r="L9" s="152">
        <f>业务员提成明细!L11</f>
        <v>216</v>
      </c>
      <c r="M9" s="153">
        <f>业务员提成明细!M11</f>
        <v>0</v>
      </c>
      <c r="N9" s="76" t="e">
        <f>业务员提成明细!N11</f>
        <v>#REF!</v>
      </c>
      <c r="O9" s="126">
        <f>业务员提成明细!O11</f>
        <v>0</v>
      </c>
      <c r="P9" s="154">
        <f>业务员提成明细!P11</f>
        <v>0</v>
      </c>
      <c r="Q9" s="125" t="e">
        <f>业务员提成明细!Q11</f>
        <v>#REF!</v>
      </c>
      <c r="R9" s="145">
        <f>业务员提成明细!R11</f>
        <v>0</v>
      </c>
      <c r="S9" s="161">
        <f>业务员提成明细!S11</f>
        <v>0</v>
      </c>
      <c r="T9" s="162" t="str">
        <f>业务员提成明细!V11</f>
        <v>CSR24</v>
      </c>
      <c r="U9" s="144" t="str">
        <f>业务员提成明细!W11</f>
        <v>镁铝合金加工液</v>
      </c>
      <c r="V9" s="163" t="str">
        <f>业务员提成明细!V11</f>
        <v>CSR24</v>
      </c>
      <c r="W9" s="164" t="str">
        <f>业务员提成明细!W11</f>
        <v>镁铝合金加工液</v>
      </c>
      <c r="X9" s="163" t="str">
        <f>业务员提成明细!X11</f>
        <v>ZM-3080</v>
      </c>
      <c r="Y9" s="169">
        <f>业务员提成明细!Y11</f>
        <v>8</v>
      </c>
      <c r="Z9" s="170" t="str">
        <f>业务员提成明细!Z11</f>
        <v>桶</v>
      </c>
      <c r="AA9" s="170"/>
      <c r="AB9" s="170"/>
      <c r="AC9" s="171">
        <f>业务员提成明细!AC11</f>
        <v>1360</v>
      </c>
      <c r="AD9" s="170"/>
      <c r="AE9" s="170"/>
      <c r="AF9" s="170" t="str">
        <f>业务员提成明细!AF11</f>
        <v>XOUT17100268</v>
      </c>
      <c r="AG9" s="176">
        <f>业务员提成明细!AG11</f>
        <v>43028</v>
      </c>
      <c r="AH9" s="177"/>
      <c r="AJ9" s="178">
        <f>业务员提成明细!AJ11</f>
        <v>0.17</v>
      </c>
    </row>
    <row r="10" spans="1:36" outlineLevel="2">
      <c r="A10" s="142" t="str">
        <f>业务员提成明细!A12</f>
        <v>丁连军</v>
      </c>
      <c r="B10" s="143">
        <f>业务员提成明细!B12</f>
        <v>43060</v>
      </c>
      <c r="C10" s="144" t="str">
        <f>业务员提成明细!C12</f>
        <v>a0409</v>
      </c>
      <c r="D10" s="142" t="str">
        <f>业务员提成明细!D12</f>
        <v>苏州诚镓精密制造有限公司</v>
      </c>
      <c r="E10" s="145">
        <f>业务员提成明细!E12</f>
        <v>8400</v>
      </c>
      <c r="F10" s="146" t="str">
        <f>业务员提成明细!F12</f>
        <v>26629462</v>
      </c>
      <c r="G10" s="143">
        <f>业务员提成明细!G12</f>
        <v>43150</v>
      </c>
      <c r="H10" s="144">
        <f>业务员提成明细!H12</f>
        <v>90</v>
      </c>
      <c r="I10" s="150">
        <f>业务员提成明细!I12</f>
        <v>43276</v>
      </c>
      <c r="J10" s="151">
        <f>业务员提成明细!J12</f>
        <v>8400</v>
      </c>
      <c r="K10" s="145">
        <f>业务员提成明细!K12</f>
        <v>7179.49</v>
      </c>
      <c r="L10" s="152">
        <f>业务员提成明细!L12</f>
        <v>216</v>
      </c>
      <c r="M10" s="153">
        <f>业务员提成明细!M12</f>
        <v>0</v>
      </c>
      <c r="N10" s="76" t="e">
        <f>业务员提成明细!N12</f>
        <v>#REF!</v>
      </c>
      <c r="O10" s="126">
        <f>业务员提成明细!O12</f>
        <v>0</v>
      </c>
      <c r="P10" s="154">
        <f>业务员提成明细!P12</f>
        <v>0</v>
      </c>
      <c r="Q10" s="125" t="e">
        <f>业务员提成明细!Q12</f>
        <v>#REF!</v>
      </c>
      <c r="R10" s="145">
        <f>业务员提成明细!R12</f>
        <v>0</v>
      </c>
      <c r="S10" s="161">
        <f>业务员提成明细!S12</f>
        <v>0</v>
      </c>
      <c r="T10" s="162" t="str">
        <f>业务员提成明细!V12</f>
        <v>CSQ30</v>
      </c>
      <c r="U10" s="144" t="str">
        <f>业务员提成明细!W12</f>
        <v>全合成铝加工液</v>
      </c>
      <c r="V10" s="163" t="str">
        <f>业务员提成明细!V12</f>
        <v>CSQ30</v>
      </c>
      <c r="W10" s="164" t="str">
        <f>业务员提成明细!W12</f>
        <v>全合成铝加工液</v>
      </c>
      <c r="X10" s="163" t="str">
        <f>业务员提成明细!X12</f>
        <v>SH-807RT</v>
      </c>
      <c r="Y10" s="169">
        <f>业务员提成明细!Y12</f>
        <v>2</v>
      </c>
      <c r="Z10" s="170" t="str">
        <f>业务员提成明细!Z12</f>
        <v>桶</v>
      </c>
      <c r="AA10" s="170"/>
      <c r="AB10" s="170"/>
      <c r="AC10" s="171">
        <f>业务员提成明细!AC12</f>
        <v>360</v>
      </c>
      <c r="AD10" s="170"/>
      <c r="AE10" s="170"/>
      <c r="AF10" s="170" t="str">
        <f>业务员提成明细!AF12</f>
        <v>XOUT17100413</v>
      </c>
      <c r="AG10" s="176">
        <f>业务员提成明细!AG12</f>
        <v>43036</v>
      </c>
      <c r="AH10" s="177"/>
      <c r="AJ10" s="178">
        <f>业务员提成明细!AJ12</f>
        <v>0.17</v>
      </c>
    </row>
    <row r="11" spans="1:36" outlineLevel="2">
      <c r="A11" s="142" t="str">
        <f>业务员提成明细!A13</f>
        <v>丁连军</v>
      </c>
      <c r="B11" s="143">
        <f>业务员提成明细!B13</f>
        <v>43060</v>
      </c>
      <c r="C11" s="144" t="str">
        <f>业务员提成明细!C13</f>
        <v>a0409</v>
      </c>
      <c r="D11" s="142" t="str">
        <f>业务员提成明细!D13</f>
        <v>苏州诚镓精密制造有限公司</v>
      </c>
      <c r="E11" s="145">
        <f>业务员提成明细!E13</f>
        <v>35480</v>
      </c>
      <c r="F11" s="146" t="str">
        <f>业务员提成明细!F13</f>
        <v>26629462</v>
      </c>
      <c r="G11" s="143">
        <f>业务员提成明细!G13</f>
        <v>43150</v>
      </c>
      <c r="H11" s="144">
        <f>业务员提成明细!H13</f>
        <v>90</v>
      </c>
      <c r="I11" s="150">
        <f>业务员提成明细!I13</f>
        <v>43276</v>
      </c>
      <c r="J11" s="151">
        <f>业务员提成明细!J13</f>
        <v>35480</v>
      </c>
      <c r="K11" s="145">
        <f>业务员提成明细!K13</f>
        <v>30324.79</v>
      </c>
      <c r="L11" s="152">
        <f>业务员提成明细!L13</f>
        <v>216</v>
      </c>
      <c r="M11" s="153">
        <f>业务员提成明细!M13</f>
        <v>0</v>
      </c>
      <c r="N11" s="76" t="e">
        <f>业务员提成明细!N13</f>
        <v>#REF!</v>
      </c>
      <c r="O11" s="126">
        <f>业务员提成明细!O13</f>
        <v>0</v>
      </c>
      <c r="P11" s="154">
        <f>业务员提成明细!P13</f>
        <v>0</v>
      </c>
      <c r="Q11" s="125" t="e">
        <f>业务员提成明细!Q13</f>
        <v>#REF!</v>
      </c>
      <c r="R11" s="145" t="e">
        <f>业务员提成明细!R13</f>
        <v>#REF!</v>
      </c>
      <c r="S11" s="161" t="e">
        <f>业务员提成明细!S13</f>
        <v>#REF!</v>
      </c>
      <c r="T11" s="162" t="str">
        <f>业务员提成明细!V13</f>
        <v>CSR24</v>
      </c>
      <c r="U11" s="144" t="str">
        <f>业务员提成明细!W13</f>
        <v>镁铝合金加工液</v>
      </c>
      <c r="V11" s="163" t="str">
        <f>业务员提成明细!V13</f>
        <v>CSR24</v>
      </c>
      <c r="W11" s="164" t="str">
        <f>业务员提成明细!W13</f>
        <v>镁铝合金加工液</v>
      </c>
      <c r="X11" s="163" t="str">
        <f>业务员提成明细!X13</f>
        <v>ZM-3080</v>
      </c>
      <c r="Y11" s="169">
        <f>业务员提成明细!Y13</f>
        <v>10</v>
      </c>
      <c r="Z11" s="170" t="str">
        <f>业务员提成明细!Z13</f>
        <v>桶</v>
      </c>
      <c r="AA11" s="170"/>
      <c r="AB11" s="170"/>
      <c r="AC11" s="171">
        <f>业务员提成明细!AC13</f>
        <v>1700</v>
      </c>
      <c r="AD11" s="170"/>
      <c r="AE11" s="170"/>
      <c r="AF11" s="170" t="str">
        <f>业务员提成明细!AF13</f>
        <v>XOUT17110306</v>
      </c>
      <c r="AG11" s="176">
        <f>业务员提成明细!AG13</f>
        <v>43054</v>
      </c>
      <c r="AH11" s="177"/>
      <c r="AJ11" s="178">
        <f>业务员提成明细!AJ13</f>
        <v>0.17</v>
      </c>
    </row>
    <row r="12" spans="1:36" outlineLevel="2">
      <c r="A12" s="142" t="str">
        <f>业务员提成明细!A14</f>
        <v>丁连军</v>
      </c>
      <c r="B12" s="143">
        <f>业务员提成明细!B14</f>
        <v>43089</v>
      </c>
      <c r="C12" s="144" t="str">
        <f>业务员提成明细!C14</f>
        <v>a0409</v>
      </c>
      <c r="D12" s="142" t="str">
        <f>业务员提成明细!D14</f>
        <v>苏州诚镓精密制造有限公司</v>
      </c>
      <c r="E12" s="145">
        <f>业务员提成明细!E14</f>
        <v>35480</v>
      </c>
      <c r="F12" s="146" t="str">
        <f>业务员提成明细!F14</f>
        <v>09926734</v>
      </c>
      <c r="G12" s="143">
        <f>业务员提成明细!G14</f>
        <v>43179</v>
      </c>
      <c r="H12" s="144">
        <f>业务员提成明细!H14</f>
        <v>90</v>
      </c>
      <c r="I12" s="150">
        <f>业务员提成明细!I14</f>
        <v>43276</v>
      </c>
      <c r="J12" s="151">
        <f>业务员提成明细!J14</f>
        <v>35480</v>
      </c>
      <c r="K12" s="145">
        <f>业务员提成明细!K14</f>
        <v>30324.79</v>
      </c>
      <c r="L12" s="152">
        <f>业务员提成明细!L14</f>
        <v>187</v>
      </c>
      <c r="M12" s="153">
        <f>业务员提成明细!M14</f>
        <v>0</v>
      </c>
      <c r="N12" s="76" t="e">
        <f>业务员提成明细!N14</f>
        <v>#REF!</v>
      </c>
      <c r="O12" s="126">
        <f>业务员提成明细!O14</f>
        <v>0</v>
      </c>
      <c r="P12" s="154">
        <f>业务员提成明细!P14</f>
        <v>0</v>
      </c>
      <c r="Q12" s="125" t="e">
        <f>业务员提成明细!Q14</f>
        <v>#REF!</v>
      </c>
      <c r="R12" s="145" t="e">
        <f>业务员提成明细!R14</f>
        <v>#REF!</v>
      </c>
      <c r="S12" s="161" t="e">
        <f>业务员提成明细!S14</f>
        <v>#REF!</v>
      </c>
      <c r="T12" s="162" t="str">
        <f>业务员提成明细!V14</f>
        <v>CSR24</v>
      </c>
      <c r="U12" s="144" t="str">
        <f>业务员提成明细!W14</f>
        <v>镁铝合金加工液</v>
      </c>
      <c r="V12" s="163" t="str">
        <f>业务员提成明细!V14</f>
        <v>CSR24</v>
      </c>
      <c r="W12" s="164" t="str">
        <f>业务员提成明细!W14</f>
        <v>镁铝合金加工液</v>
      </c>
      <c r="X12" s="163" t="str">
        <f>业务员提成明细!X14</f>
        <v>ZM-3080</v>
      </c>
      <c r="Y12" s="169">
        <f>业务员提成明细!Y14</f>
        <v>10</v>
      </c>
      <c r="Z12" s="170" t="str">
        <f>业务员提成明细!Z14</f>
        <v>桶</v>
      </c>
      <c r="AA12" s="170"/>
      <c r="AB12" s="170"/>
      <c r="AC12" s="171">
        <f>业务员提成明细!AC14</f>
        <v>1700</v>
      </c>
      <c r="AD12" s="170"/>
      <c r="AE12" s="170"/>
      <c r="AF12" s="170" t="str">
        <f>业务员提成明细!AF14</f>
        <v>XOUT17120026</v>
      </c>
      <c r="AG12" s="176">
        <f>业务员提成明细!AG14</f>
        <v>43073</v>
      </c>
      <c r="AH12" s="177"/>
      <c r="AJ12" s="178">
        <f>业务员提成明细!AJ14</f>
        <v>0.17</v>
      </c>
    </row>
    <row r="13" spans="1:36" outlineLevel="2">
      <c r="A13" s="142" t="str">
        <f>业务员提成明细!A15</f>
        <v>丁连军</v>
      </c>
      <c r="B13" s="143">
        <f>业务员提成明细!B15</f>
        <v>43089</v>
      </c>
      <c r="C13" s="144" t="str">
        <f>业务员提成明细!C15</f>
        <v>a0409</v>
      </c>
      <c r="D13" s="142" t="str">
        <f>业务员提成明细!D15</f>
        <v>苏州诚镓精密制造有限公司</v>
      </c>
      <c r="E13" s="145">
        <f>业务员提成明细!E15</f>
        <v>3000</v>
      </c>
      <c r="F13" s="146" t="str">
        <f>业务员提成明细!F15</f>
        <v>09926734</v>
      </c>
      <c r="G13" s="143">
        <f>业务员提成明细!G15</f>
        <v>43179</v>
      </c>
      <c r="H13" s="144">
        <f>业务员提成明细!H15</f>
        <v>90</v>
      </c>
      <c r="I13" s="150">
        <f>业务员提成明细!I15</f>
        <v>43276</v>
      </c>
      <c r="J13" s="151">
        <f>业务员提成明细!J15</f>
        <v>3000</v>
      </c>
      <c r="K13" s="145">
        <f>业务员提成明细!K15</f>
        <v>2564.1</v>
      </c>
      <c r="L13" s="152">
        <f>业务员提成明细!L15</f>
        <v>187</v>
      </c>
      <c r="M13" s="153">
        <f>业务员提成明细!M15</f>
        <v>0</v>
      </c>
      <c r="N13" s="76" t="e">
        <f>业务员提成明细!N15</f>
        <v>#REF!</v>
      </c>
      <c r="O13" s="126">
        <f>业务员提成明细!O15</f>
        <v>0</v>
      </c>
      <c r="P13" s="154">
        <f>业务员提成明细!P15</f>
        <v>0</v>
      </c>
      <c r="Q13" s="125" t="e">
        <f>业务员提成明细!Q15</f>
        <v>#REF!</v>
      </c>
      <c r="R13" s="145" t="e">
        <f>业务员提成明细!R15</f>
        <v>#REF!</v>
      </c>
      <c r="S13" s="161" t="e">
        <f>业务员提成明细!S15</f>
        <v>#REF!</v>
      </c>
      <c r="T13" s="162" t="str">
        <f>业务员提成明细!V15</f>
        <v>CYP06</v>
      </c>
      <c r="U13" s="144" t="str">
        <f>业务员提成明细!W15</f>
        <v>铝缓蚀剂</v>
      </c>
      <c r="V13" s="163" t="str">
        <f>业务员提成明细!V15</f>
        <v>CYP06</v>
      </c>
      <c r="W13" s="164" t="str">
        <f>业务员提成明细!W15</f>
        <v>铝缓蚀剂</v>
      </c>
      <c r="X13" s="163" t="str">
        <f>业务员提成明细!X15</f>
        <v/>
      </c>
      <c r="Y13" s="169">
        <f>业务员提成明细!Y15</f>
        <v>5</v>
      </c>
      <c r="Z13" s="170" t="str">
        <f>业务员提成明细!Z15</f>
        <v>桶</v>
      </c>
      <c r="AA13" s="170"/>
      <c r="AB13" s="170"/>
      <c r="AC13" s="171">
        <f>业务员提成明细!AC15</f>
        <v>100</v>
      </c>
      <c r="AD13" s="170"/>
      <c r="AE13" s="170"/>
      <c r="AF13" s="170" t="str">
        <f>业务员提成明细!AF15</f>
        <v>XOUT17120240</v>
      </c>
      <c r="AG13" s="176">
        <f>业务员提成明细!AG15</f>
        <v>43082</v>
      </c>
      <c r="AH13" s="177"/>
      <c r="AJ13" s="178">
        <f>业务员提成明细!AJ15</f>
        <v>0.17</v>
      </c>
    </row>
    <row r="14" spans="1:36" outlineLevel="2">
      <c r="A14" s="142" t="str">
        <f>业务员提成明细!A16</f>
        <v>丁连军</v>
      </c>
      <c r="B14" s="143">
        <f>业务员提成明细!B16</f>
        <v>43089</v>
      </c>
      <c r="C14" s="144" t="str">
        <f>业务员提成明细!C16</f>
        <v>a0409</v>
      </c>
      <c r="D14" s="142" t="str">
        <f>业务员提成明细!D16</f>
        <v>苏州诚镓精密制造有限公司</v>
      </c>
      <c r="E14" s="145">
        <f>业务员提成明细!E16</f>
        <v>2400</v>
      </c>
      <c r="F14" s="146" t="str">
        <f>业务员提成明细!F16</f>
        <v>09926734</v>
      </c>
      <c r="G14" s="143">
        <f>业务员提成明细!G16</f>
        <v>43179</v>
      </c>
      <c r="H14" s="144">
        <f>业务员提成明细!H16</f>
        <v>90</v>
      </c>
      <c r="I14" s="150">
        <f>业务员提成明细!I16</f>
        <v>43259</v>
      </c>
      <c r="J14" s="151">
        <f>业务员提成明细!J16</f>
        <v>2400</v>
      </c>
      <c r="K14" s="145">
        <f>业务员提成明细!K16</f>
        <v>2051.2800000000002</v>
      </c>
      <c r="L14" s="152">
        <f>业务员提成明细!L16</f>
        <v>170</v>
      </c>
      <c r="M14" s="153">
        <f>业务员提成明细!M16</f>
        <v>0</v>
      </c>
      <c r="N14" s="76" t="e">
        <f>业务员提成明细!N16</f>
        <v>#REF!</v>
      </c>
      <c r="O14" s="126">
        <f>业务员提成明细!O16</f>
        <v>0.01</v>
      </c>
      <c r="P14" s="154">
        <f>业务员提成明细!P16</f>
        <v>20.51</v>
      </c>
      <c r="Q14" s="125" t="e">
        <f>业务员提成明细!Q16</f>
        <v>#REF!</v>
      </c>
      <c r="R14" s="145">
        <f>业务员提成明细!R16</f>
        <v>0</v>
      </c>
      <c r="S14" s="161">
        <f>业务员提成明细!S16</f>
        <v>0</v>
      </c>
      <c r="T14" s="162" t="str">
        <f>业务员提成明细!V16</f>
        <v>CYP06</v>
      </c>
      <c r="U14" s="144" t="str">
        <f>业务员提成明细!W16</f>
        <v>铝缓蚀剂</v>
      </c>
      <c r="V14" s="163" t="str">
        <f>业务员提成明细!V16</f>
        <v>CYP06</v>
      </c>
      <c r="W14" s="164" t="str">
        <f>业务员提成明细!W16</f>
        <v>铝缓蚀剂</v>
      </c>
      <c r="X14" s="163" t="str">
        <f>业务员提成明细!X16</f>
        <v/>
      </c>
      <c r="Y14" s="169">
        <f>业务员提成明细!Y16</f>
        <v>4</v>
      </c>
      <c r="Z14" s="170" t="str">
        <f>业务员提成明细!Z16</f>
        <v>桶</v>
      </c>
      <c r="AA14" s="170"/>
      <c r="AB14" s="170"/>
      <c r="AC14" s="171">
        <f>业务员提成明细!AC16</f>
        <v>80</v>
      </c>
      <c r="AD14" s="170"/>
      <c r="AE14" s="170"/>
      <c r="AF14" s="170" t="str">
        <f>业务员提成明细!AF16</f>
        <v>XOUT17120317</v>
      </c>
      <c r="AG14" s="176">
        <f>业务员提成明细!AG16</f>
        <v>43085</v>
      </c>
      <c r="AH14" s="177">
        <f>业务员提成明细!AH16</f>
        <v>0</v>
      </c>
      <c r="AJ14" s="178">
        <f>业务员提成明细!AJ16</f>
        <v>0.17</v>
      </c>
    </row>
    <row r="15" spans="1:36" outlineLevel="2">
      <c r="A15" s="142" t="str">
        <f>业务员提成明细!A17</f>
        <v>丁连军</v>
      </c>
      <c r="B15" s="143">
        <f>业务员提成明细!B17</f>
        <v>43089</v>
      </c>
      <c r="C15" s="144" t="str">
        <f>业务员提成明细!C17</f>
        <v>a0409</v>
      </c>
      <c r="D15" s="142" t="str">
        <f>业务员提成明细!D17</f>
        <v>苏州诚镓精密制造有限公司</v>
      </c>
      <c r="E15" s="145">
        <f>业务员提成明细!E17</f>
        <v>8400</v>
      </c>
      <c r="F15" s="146" t="str">
        <f>业务员提成明细!F17</f>
        <v>09926734</v>
      </c>
      <c r="G15" s="143">
        <f>业务员提成明细!G17</f>
        <v>43179</v>
      </c>
      <c r="H15" s="144">
        <f>业务员提成明细!H17</f>
        <v>90</v>
      </c>
      <c r="I15" s="150">
        <f>业务员提成明细!I17</f>
        <v>43259</v>
      </c>
      <c r="J15" s="151">
        <f>业务员提成明细!J17</f>
        <v>8400</v>
      </c>
      <c r="K15" s="145">
        <f>业务员提成明细!K17</f>
        <v>7179.49</v>
      </c>
      <c r="L15" s="152">
        <f>业务员提成明细!L17</f>
        <v>170</v>
      </c>
      <c r="M15" s="153">
        <f>业务员提成明细!M17</f>
        <v>0</v>
      </c>
      <c r="N15" s="76" t="e">
        <f>业务员提成明细!N17</f>
        <v>#REF!</v>
      </c>
      <c r="O15" s="126">
        <f>业务员提成明细!O17</f>
        <v>0.01</v>
      </c>
      <c r="P15" s="154">
        <f>业务员提成明细!P17</f>
        <v>71.790000000000006</v>
      </c>
      <c r="Q15" s="125" t="e">
        <f>业务员提成明细!Q17</f>
        <v>#REF!</v>
      </c>
      <c r="R15" s="145">
        <f>业务员提成明细!R17</f>
        <v>0</v>
      </c>
      <c r="S15" s="161">
        <f>业务员提成明细!S17</f>
        <v>0</v>
      </c>
      <c r="T15" s="162" t="str">
        <f>业务员提成明细!V17</f>
        <v>CSQ30</v>
      </c>
      <c r="U15" s="144" t="str">
        <f>业务员提成明细!W17</f>
        <v>全合成铝加工液</v>
      </c>
      <c r="V15" s="163" t="str">
        <f>业务员提成明细!V17</f>
        <v>CSQ30</v>
      </c>
      <c r="W15" s="164" t="str">
        <f>业务员提成明细!W17</f>
        <v>全合成铝加工液</v>
      </c>
      <c r="X15" s="163" t="str">
        <f>业务员提成明细!X17</f>
        <v>SH-807RT</v>
      </c>
      <c r="Y15" s="169">
        <f>业务员提成明细!Y17</f>
        <v>2</v>
      </c>
      <c r="Z15" s="170" t="str">
        <f>业务员提成明细!Z17</f>
        <v>桶</v>
      </c>
      <c r="AA15" s="170"/>
      <c r="AB15" s="170"/>
      <c r="AC15" s="171">
        <f>业务员提成明细!AC17</f>
        <v>360</v>
      </c>
      <c r="AD15" s="170"/>
      <c r="AE15" s="170"/>
      <c r="AF15" s="170" t="str">
        <f>业务员提成明细!AF17</f>
        <v>XOUT17120357</v>
      </c>
      <c r="AG15" s="176">
        <f>业务员提成明细!AG17</f>
        <v>43088</v>
      </c>
      <c r="AH15" s="177">
        <f>业务员提成明细!AH17</f>
        <v>0</v>
      </c>
      <c r="AJ15" s="178">
        <f>业务员提成明细!AJ17</f>
        <v>0.17</v>
      </c>
    </row>
    <row r="16" spans="1:36" outlineLevel="2">
      <c r="A16" s="142" t="str">
        <f>业务员提成明细!A18</f>
        <v>丁连军</v>
      </c>
      <c r="B16" s="143">
        <f>业务员提成明细!B18</f>
        <v>43123</v>
      </c>
      <c r="C16" s="144" t="str">
        <f>业务员提成明细!C18</f>
        <v>a0409</v>
      </c>
      <c r="D16" s="142" t="str">
        <f>业务员提成明细!D18</f>
        <v>苏州诚镓精密制造有限公司</v>
      </c>
      <c r="E16" s="145">
        <f>业务员提成明细!E18</f>
        <v>35480</v>
      </c>
      <c r="F16" s="146" t="str">
        <f>业务员提成明细!F18</f>
        <v>28120531</v>
      </c>
      <c r="G16" s="143">
        <f>业务员提成明细!G18</f>
        <v>43213</v>
      </c>
      <c r="H16" s="144">
        <f>业务员提成明细!H18</f>
        <v>90</v>
      </c>
      <c r="I16" s="150">
        <f>业务员提成明细!I18</f>
        <v>43259</v>
      </c>
      <c r="J16" s="151">
        <f>业务员提成明细!J18</f>
        <v>35480</v>
      </c>
      <c r="K16" s="145">
        <f>业务员提成明细!K18</f>
        <v>30324.79</v>
      </c>
      <c r="L16" s="152">
        <f>业务员提成明细!L18</f>
        <v>136</v>
      </c>
      <c r="M16" s="153">
        <f>业务员提成明细!M18</f>
        <v>0</v>
      </c>
      <c r="N16" s="76" t="e">
        <f>业务员提成明细!N18</f>
        <v>#REF!</v>
      </c>
      <c r="O16" s="126">
        <f>业务员提成明细!O18</f>
        <v>0.01</v>
      </c>
      <c r="P16" s="154">
        <f>业务员提成明细!P18</f>
        <v>303.25</v>
      </c>
      <c r="Q16" s="125" t="e">
        <f>业务员提成明细!Q18</f>
        <v>#REF!</v>
      </c>
      <c r="R16" s="145">
        <f>业务员提成明细!R18</f>
        <v>0</v>
      </c>
      <c r="S16" s="161">
        <f>业务员提成明细!S18</f>
        <v>0</v>
      </c>
      <c r="T16" s="162" t="str">
        <f>业务员提成明细!V18</f>
        <v>CSR24</v>
      </c>
      <c r="U16" s="144" t="str">
        <f>业务员提成明细!W18</f>
        <v>*其他化学制品*镁铝合金加工液</v>
      </c>
      <c r="V16" s="163" t="str">
        <f>业务员提成明细!V18</f>
        <v>CSR24</v>
      </c>
      <c r="W16" s="164" t="str">
        <f>业务员提成明细!W18</f>
        <v>*其他化学制品*镁铝合金加工液</v>
      </c>
      <c r="X16" s="163" t="str">
        <f>业务员提成明细!X18</f>
        <v>ZM-3080</v>
      </c>
      <c r="Y16" s="169">
        <f>业务员提成明细!Y18</f>
        <v>10</v>
      </c>
      <c r="Z16" s="170" t="str">
        <f>业务员提成明细!Z18</f>
        <v>桶</v>
      </c>
      <c r="AA16" s="170"/>
      <c r="AB16" s="170"/>
      <c r="AC16" s="171">
        <f>业务员提成明细!AC18</f>
        <v>1700</v>
      </c>
      <c r="AD16" s="170"/>
      <c r="AE16" s="170"/>
      <c r="AF16" s="170" t="str">
        <f>业务员提成明细!AF18</f>
        <v>XOUT17120405</v>
      </c>
      <c r="AG16" s="176">
        <f>业务员提成明细!AG18</f>
        <v>43091</v>
      </c>
      <c r="AH16" s="177">
        <f>业务员提成明细!AH18</f>
        <v>0</v>
      </c>
      <c r="AJ16" s="178">
        <f>业务员提成明细!AJ18</f>
        <v>0.17</v>
      </c>
    </row>
    <row r="17" spans="1:36" outlineLevel="2">
      <c r="A17" s="142" t="str">
        <f>业务员提成明细!A19</f>
        <v>丁连军</v>
      </c>
      <c r="B17" s="143">
        <f>业务员提成明细!B19</f>
        <v>43123</v>
      </c>
      <c r="C17" s="144" t="str">
        <f>业务员提成明细!C19</f>
        <v>a0409</v>
      </c>
      <c r="D17" s="142" t="str">
        <f>业务员提成明细!D19</f>
        <v>苏州诚镓精密制造有限公司</v>
      </c>
      <c r="E17" s="145">
        <f>业务员提成明细!E19</f>
        <v>35480</v>
      </c>
      <c r="F17" s="146" t="str">
        <f>业务员提成明细!F19</f>
        <v>28120531</v>
      </c>
      <c r="G17" s="143">
        <f>业务员提成明细!G19</f>
        <v>43213</v>
      </c>
      <c r="H17" s="144">
        <f>业务员提成明细!H19</f>
        <v>90</v>
      </c>
      <c r="I17" s="150">
        <f>业务员提成明细!I19</f>
        <v>43259</v>
      </c>
      <c r="J17" s="151">
        <f>业务员提成明细!J19</f>
        <v>35480</v>
      </c>
      <c r="K17" s="145">
        <f>业务员提成明细!K19</f>
        <v>30324.79</v>
      </c>
      <c r="L17" s="152">
        <f>业务员提成明细!L19</f>
        <v>136</v>
      </c>
      <c r="M17" s="153">
        <f>业务员提成明细!M19</f>
        <v>0</v>
      </c>
      <c r="N17" s="76" t="e">
        <f>业务员提成明细!N19</f>
        <v>#REF!</v>
      </c>
      <c r="O17" s="126">
        <f>业务员提成明细!O19</f>
        <v>0.01</v>
      </c>
      <c r="P17" s="154">
        <f>业务员提成明细!P19</f>
        <v>303.25</v>
      </c>
      <c r="Q17" s="125" t="e">
        <f>业务员提成明细!Q19</f>
        <v>#REF!</v>
      </c>
      <c r="R17" s="145">
        <f>业务员提成明细!R19</f>
        <v>0</v>
      </c>
      <c r="S17" s="161">
        <f>业务员提成明细!S19</f>
        <v>0</v>
      </c>
      <c r="T17" s="162" t="str">
        <f>业务员提成明细!V19</f>
        <v>CSR24</v>
      </c>
      <c r="U17" s="144" t="str">
        <f>业务员提成明细!W19</f>
        <v>*其他化学制品*镁铝合金加工液</v>
      </c>
      <c r="V17" s="163" t="str">
        <f>业务员提成明细!V19</f>
        <v>CSR24</v>
      </c>
      <c r="W17" s="164" t="str">
        <f>业务员提成明细!W19</f>
        <v>*其他化学制品*镁铝合金加工液</v>
      </c>
      <c r="X17" s="163" t="str">
        <f>业务员提成明细!X19</f>
        <v>ZM-3080</v>
      </c>
      <c r="Y17" s="169">
        <f>业务员提成明细!Y19</f>
        <v>10</v>
      </c>
      <c r="Z17" s="170" t="str">
        <f>业务员提成明细!Z19</f>
        <v>桶</v>
      </c>
      <c r="AA17" s="170"/>
      <c r="AB17" s="170"/>
      <c r="AC17" s="171">
        <f>业务员提成明细!AC19</f>
        <v>1700</v>
      </c>
      <c r="AD17" s="170"/>
      <c r="AE17" s="170"/>
      <c r="AF17" s="170" t="str">
        <f>业务员提成明细!AF19</f>
        <v>XOUT18010051</v>
      </c>
      <c r="AG17" s="176">
        <f>业务员提成明细!AG19</f>
        <v>43104</v>
      </c>
      <c r="AH17" s="177">
        <f>业务员提成明细!AH19</f>
        <v>0</v>
      </c>
      <c r="AJ17" s="178">
        <f>业务员提成明细!AJ19</f>
        <v>0.17</v>
      </c>
    </row>
    <row r="18" spans="1:36" outlineLevel="2">
      <c r="A18" s="142" t="str">
        <f>业务员提成明细!A20</f>
        <v>丁连军</v>
      </c>
      <c r="B18" s="143">
        <f>业务员提成明细!B20</f>
        <v>43123</v>
      </c>
      <c r="C18" s="144" t="str">
        <f>业务员提成明细!C20</f>
        <v>a0409</v>
      </c>
      <c r="D18" s="142" t="str">
        <f>业务员提成明细!D20</f>
        <v>苏州诚镓精密制造有限公司</v>
      </c>
      <c r="E18" s="145">
        <f>业务员提成明细!E20</f>
        <v>12600</v>
      </c>
      <c r="F18" s="146" t="str">
        <f>业务员提成明细!F20</f>
        <v>28120523</v>
      </c>
      <c r="G18" s="143">
        <f>业务员提成明细!G20</f>
        <v>43213</v>
      </c>
      <c r="H18" s="144">
        <f>业务员提成明细!H20</f>
        <v>90</v>
      </c>
      <c r="I18" s="150">
        <f>业务员提成明细!I20</f>
        <v>43259</v>
      </c>
      <c r="J18" s="151">
        <f>业务员提成明细!J20</f>
        <v>12600</v>
      </c>
      <c r="K18" s="145">
        <f>业务员提成明细!K20</f>
        <v>10769.23</v>
      </c>
      <c r="L18" s="152">
        <f>业务员提成明细!L20</f>
        <v>136</v>
      </c>
      <c r="M18" s="153">
        <f>业务员提成明细!M20</f>
        <v>0</v>
      </c>
      <c r="N18" s="76" t="e">
        <f>业务员提成明细!N20</f>
        <v>#REF!</v>
      </c>
      <c r="O18" s="126">
        <f>业务员提成明细!O20</f>
        <v>0.01</v>
      </c>
      <c r="P18" s="154">
        <f>业务员提成明细!P20</f>
        <v>107.69</v>
      </c>
      <c r="Q18" s="125" t="e">
        <f>业务员提成明细!Q20</f>
        <v>#REF!</v>
      </c>
      <c r="R18" s="145">
        <f>业务员提成明细!R20</f>
        <v>0</v>
      </c>
      <c r="S18" s="161">
        <f>业务员提成明细!S20</f>
        <v>0</v>
      </c>
      <c r="T18" s="162" t="str">
        <f>业务员提成明细!V20</f>
        <v>CSQ30</v>
      </c>
      <c r="U18" s="144" t="str">
        <f>业务员提成明细!W20</f>
        <v>*石油制品*全合成铝加工液</v>
      </c>
      <c r="V18" s="163" t="str">
        <f>业务员提成明细!V20</f>
        <v>CSQ30</v>
      </c>
      <c r="W18" s="164" t="str">
        <f>业务员提成明细!W20</f>
        <v>*石油制品*全合成铝加工液</v>
      </c>
      <c r="X18" s="163" t="str">
        <f>业务员提成明细!X20</f>
        <v>SH-807RT</v>
      </c>
      <c r="Y18" s="169">
        <f>业务员提成明细!Y20</f>
        <v>3</v>
      </c>
      <c r="Z18" s="170" t="str">
        <f>业务员提成明细!Z20</f>
        <v>桶</v>
      </c>
      <c r="AA18" s="170"/>
      <c r="AB18" s="170"/>
      <c r="AC18" s="171">
        <f>业务员提成明细!AC20</f>
        <v>540</v>
      </c>
      <c r="AD18" s="170"/>
      <c r="AE18" s="170"/>
      <c r="AF18" s="170" t="str">
        <f>业务员提成明细!AF20</f>
        <v>XOUT18010289</v>
      </c>
      <c r="AG18" s="176">
        <f>业务员提成明细!AG20</f>
        <v>43116</v>
      </c>
      <c r="AH18" s="177">
        <f>业务员提成明细!AH20</f>
        <v>0</v>
      </c>
      <c r="AJ18" s="178">
        <f>业务员提成明细!AJ20</f>
        <v>0.17</v>
      </c>
    </row>
    <row r="19" spans="1:36" outlineLevel="2">
      <c r="A19" s="142" t="str">
        <f>业务员提成明细!A21</f>
        <v>丁连军</v>
      </c>
      <c r="B19" s="143">
        <f>业务员提成明细!B21</f>
        <v>43123</v>
      </c>
      <c r="C19" s="144" t="str">
        <f>业务员提成明细!C21</f>
        <v>a0409</v>
      </c>
      <c r="D19" s="142" t="str">
        <f>业务员提成明细!D21</f>
        <v>苏州诚镓精密制造有限公司</v>
      </c>
      <c r="E19" s="145">
        <f>业务员提成明细!E21</f>
        <v>35480</v>
      </c>
      <c r="F19" s="146" t="str">
        <f>业务员提成明细!F21</f>
        <v>28120523</v>
      </c>
      <c r="G19" s="143">
        <f>业务员提成明细!G21</f>
        <v>43213</v>
      </c>
      <c r="H19" s="144">
        <f>业务员提成明细!H21</f>
        <v>90</v>
      </c>
      <c r="I19" s="150">
        <f>业务员提成明细!I21</f>
        <v>43259</v>
      </c>
      <c r="J19" s="151">
        <f>业务员提成明细!J21</f>
        <v>35480</v>
      </c>
      <c r="K19" s="145">
        <f>业务员提成明细!K21</f>
        <v>30324.79</v>
      </c>
      <c r="L19" s="152">
        <f>业务员提成明细!L21</f>
        <v>136</v>
      </c>
      <c r="M19" s="153">
        <f>业务员提成明细!M21</f>
        <v>0</v>
      </c>
      <c r="N19" s="76" t="e">
        <f>业务员提成明细!N21</f>
        <v>#REF!</v>
      </c>
      <c r="O19" s="126">
        <f>业务员提成明细!O21</f>
        <v>0.01</v>
      </c>
      <c r="P19" s="154">
        <f>业务员提成明细!P21</f>
        <v>303.25</v>
      </c>
      <c r="Q19" s="125" t="e">
        <f>业务员提成明细!Q21</f>
        <v>#REF!</v>
      </c>
      <c r="R19" s="145">
        <f>业务员提成明细!R21</f>
        <v>0</v>
      </c>
      <c r="S19" s="161">
        <f>业务员提成明细!S21</f>
        <v>0</v>
      </c>
      <c r="T19" s="162" t="str">
        <f>业务员提成明细!V21</f>
        <v>CSR24</v>
      </c>
      <c r="U19" s="144" t="str">
        <f>业务员提成明细!W21</f>
        <v>*其他化学制品*镁铝合金加工液</v>
      </c>
      <c r="V19" s="163" t="str">
        <f>业务员提成明细!V21</f>
        <v>CSR24</v>
      </c>
      <c r="W19" s="164" t="str">
        <f>业务员提成明细!W21</f>
        <v>*其他化学制品*镁铝合金加工液</v>
      </c>
      <c r="X19" s="163" t="str">
        <f>业务员提成明细!X21</f>
        <v>ZM-3080</v>
      </c>
      <c r="Y19" s="169">
        <f>业务员提成明细!Y21</f>
        <v>10</v>
      </c>
      <c r="Z19" s="170" t="str">
        <f>业务员提成明细!Z21</f>
        <v>桶</v>
      </c>
      <c r="AA19" s="170"/>
      <c r="AB19" s="170"/>
      <c r="AC19" s="171">
        <f>业务员提成明细!AC21</f>
        <v>1700</v>
      </c>
      <c r="AD19" s="170"/>
      <c r="AE19" s="170"/>
      <c r="AF19" s="170" t="str">
        <f>业务员提成明细!AF21</f>
        <v>XOUT18010288</v>
      </c>
      <c r="AG19" s="176">
        <f>业务员提成明细!AG21</f>
        <v>43117</v>
      </c>
      <c r="AH19" s="177">
        <f>业务员提成明细!AH21</f>
        <v>0</v>
      </c>
      <c r="AJ19" s="178">
        <f>业务员提成明细!AJ21</f>
        <v>0.17</v>
      </c>
    </row>
    <row r="20" spans="1:36" outlineLevel="2">
      <c r="A20" s="142" t="str">
        <f>业务员提成明细!A22</f>
        <v>丁连军</v>
      </c>
      <c r="B20" s="143">
        <f>业务员提成明细!B22</f>
        <v>43185</v>
      </c>
      <c r="C20" s="144" t="str">
        <f>业务员提成明细!C22</f>
        <v>a0791</v>
      </c>
      <c r="D20" s="142" t="str">
        <f>业务员提成明细!D22</f>
        <v>苏州东辉精密机械有限公司</v>
      </c>
      <c r="E20" s="145">
        <f>业务员提成明细!E22</f>
        <v>8550</v>
      </c>
      <c r="F20" s="146" t="str">
        <f>业务员提成明细!F22</f>
        <v>15222239</v>
      </c>
      <c r="G20" s="143">
        <f>业务员提成明细!G22</f>
        <v>43215</v>
      </c>
      <c r="H20" s="144">
        <f>业务员提成明细!H22</f>
        <v>30</v>
      </c>
      <c r="I20" s="150">
        <f>业务员提成明细!I22</f>
        <v>43259</v>
      </c>
      <c r="J20" s="151">
        <f>业务员提成明细!J22</f>
        <v>8550</v>
      </c>
      <c r="K20" s="145">
        <f>业务员提成明细!K22</f>
        <v>7307.69</v>
      </c>
      <c r="L20" s="152">
        <f>业务员提成明细!L22</f>
        <v>74</v>
      </c>
      <c r="M20" s="153">
        <f>业务员提成明细!M22</f>
        <v>0</v>
      </c>
      <c r="N20" s="76" t="e">
        <f>业务员提成明细!N22</f>
        <v>#REF!</v>
      </c>
      <c r="O20" s="126">
        <f>业务员提成明细!O22</f>
        <v>0.01</v>
      </c>
      <c r="P20" s="154">
        <f>业务员提成明细!P22</f>
        <v>73.08</v>
      </c>
      <c r="Q20" s="125" t="e">
        <f>业务员提成明细!Q22</f>
        <v>#REF!</v>
      </c>
      <c r="R20" s="145">
        <f>业务员提成明细!R22</f>
        <v>0</v>
      </c>
      <c r="S20" s="161">
        <f>业务员提成明细!S22</f>
        <v>0</v>
      </c>
      <c r="T20" s="162" t="str">
        <f>业务员提成明细!V22</f>
        <v>CYQ19</v>
      </c>
      <c r="U20" s="144" t="str">
        <f>业务员提成明细!W22</f>
        <v>*专项化学用品*不锈钢切削油</v>
      </c>
      <c r="V20" s="163" t="str">
        <f>业务员提成明细!V22</f>
        <v>CYQ19</v>
      </c>
      <c r="W20" s="164" t="str">
        <f>业务员提成明细!W22</f>
        <v>*专项化学用品*不锈钢切削油</v>
      </c>
      <c r="X20" s="163" t="str">
        <f>业务员提成明细!X22</f>
        <v>DH-30A</v>
      </c>
      <c r="Y20" s="169">
        <f>业务员提成明细!Y22</f>
        <v>3</v>
      </c>
      <c r="Z20" s="170" t="str">
        <f>业务员提成明细!Z22</f>
        <v>桶</v>
      </c>
      <c r="AA20" s="170"/>
      <c r="AB20" s="170"/>
      <c r="AC20" s="171">
        <f>业务员提成明细!AC22</f>
        <v>510</v>
      </c>
      <c r="AD20" s="170"/>
      <c r="AE20" s="170"/>
      <c r="AF20" s="170" t="str">
        <f>业务员提成明细!AF22</f>
        <v>XOUT18030400</v>
      </c>
      <c r="AG20" s="176">
        <f>业务员提成明细!AG22</f>
        <v>43185</v>
      </c>
      <c r="AH20" s="177">
        <f>业务员提成明细!AH22</f>
        <v>0</v>
      </c>
      <c r="AJ20" s="178">
        <f>业务员提成明细!AJ22</f>
        <v>0.17</v>
      </c>
    </row>
    <row r="21" spans="1:36" outlineLevel="2">
      <c r="A21" s="142" t="str">
        <f>业务员提成明细!A23</f>
        <v>丁连军</v>
      </c>
      <c r="B21" s="143">
        <f>业务员提成明细!B23</f>
        <v>43157</v>
      </c>
      <c r="C21" s="144" t="str">
        <f>业务员提成明细!C23</f>
        <v>a0851</v>
      </c>
      <c r="D21" s="142" t="str">
        <f>业务员提成明细!D23</f>
        <v>苏州辉昌汽车部件有限公司</v>
      </c>
      <c r="E21" s="145">
        <f>业务员提成明细!E23</f>
        <v>12000</v>
      </c>
      <c r="F21" s="146" t="str">
        <f>业务员提成明细!F23</f>
        <v>02839333</v>
      </c>
      <c r="G21" s="143">
        <f>业务员提成明细!G23</f>
        <v>43247</v>
      </c>
      <c r="H21" s="144">
        <f>业务员提成明细!H23</f>
        <v>90</v>
      </c>
      <c r="I21" s="150">
        <f>业务员提成明细!I23</f>
        <v>43259</v>
      </c>
      <c r="J21" s="151">
        <f>业务员提成明细!J23</f>
        <v>12000</v>
      </c>
      <c r="K21" s="145">
        <f>业务员提成明细!K23</f>
        <v>10256.41</v>
      </c>
      <c r="L21" s="152">
        <f>业务员提成明细!L23</f>
        <v>102</v>
      </c>
      <c r="M21" s="153">
        <f>业务员提成明细!M23</f>
        <v>0</v>
      </c>
      <c r="N21" s="76" t="e">
        <f>业务员提成明细!N23</f>
        <v>#REF!</v>
      </c>
      <c r="O21" s="126">
        <f>业务员提成明细!O23</f>
        <v>0.01</v>
      </c>
      <c r="P21" s="154">
        <f>业务员提成明细!P23</f>
        <v>102.56</v>
      </c>
      <c r="Q21" s="125" t="e">
        <f>业务员提成明细!Q23</f>
        <v>#REF!</v>
      </c>
      <c r="R21" s="145">
        <f>业务员提成明细!R23</f>
        <v>0</v>
      </c>
      <c r="S21" s="161">
        <f>业务员提成明细!S23</f>
        <v>0</v>
      </c>
      <c r="T21" s="162" t="str">
        <f>业务员提成明细!V23</f>
        <v>CYQ77</v>
      </c>
      <c r="U21" s="144" t="str">
        <f>业务员提成明细!W23</f>
        <v>*润滑油*锭子油</v>
      </c>
      <c r="V21" s="163" t="str">
        <f>业务员提成明细!V23</f>
        <v>CYQ77</v>
      </c>
      <c r="W21" s="164" t="str">
        <f>业务员提成明细!W23</f>
        <v>*润滑油*锭子油</v>
      </c>
      <c r="X21" s="163" t="str">
        <f>业务员提成明细!X23</f>
        <v>5#</v>
      </c>
      <c r="Y21" s="169">
        <f>业务员提成明细!Y23</f>
        <v>6</v>
      </c>
      <c r="Z21" s="170" t="str">
        <f>业务员提成明细!Z23</f>
        <v>桶</v>
      </c>
      <c r="AA21" s="170"/>
      <c r="AB21" s="170"/>
      <c r="AC21" s="171">
        <f>业务员提成明细!AC23</f>
        <v>1020</v>
      </c>
      <c r="AD21" s="170"/>
      <c r="AE21" s="170"/>
      <c r="AF21" s="170" t="str">
        <f>业务员提成明细!AF23</f>
        <v>XOUT18010569</v>
      </c>
      <c r="AG21" s="176">
        <f>业务员提成明细!AG23</f>
        <v>43133</v>
      </c>
      <c r="AH21" s="177">
        <f>业务员提成明细!AH23</f>
        <v>0</v>
      </c>
      <c r="AJ21" s="178">
        <f>业务员提成明细!AJ23</f>
        <v>0.17</v>
      </c>
    </row>
    <row r="22" spans="1:36" outlineLevel="2">
      <c r="A22" s="142" t="str">
        <f>业务员提成明细!A24</f>
        <v>丁连军</v>
      </c>
      <c r="B22" s="143">
        <f>业务员提成明细!B24</f>
        <v>43157</v>
      </c>
      <c r="C22" s="144" t="str">
        <f>业务员提成明细!C24</f>
        <v>a0851</v>
      </c>
      <c r="D22" s="142" t="str">
        <f>业务员提成明细!D24</f>
        <v>苏州辉昌汽车部件有限公司</v>
      </c>
      <c r="E22" s="145">
        <f>业务员提成明细!E24</f>
        <v>27000</v>
      </c>
      <c r="F22" s="146" t="str">
        <f>业务员提成明细!F24</f>
        <v>02839333</v>
      </c>
      <c r="G22" s="143">
        <f>业务员提成明细!G24</f>
        <v>43247</v>
      </c>
      <c r="H22" s="144">
        <f>业务员提成明细!H24</f>
        <v>90</v>
      </c>
      <c r="I22" s="150">
        <f>业务员提成明细!I24</f>
        <v>43259</v>
      </c>
      <c r="J22" s="151">
        <f>业务员提成明细!J24</f>
        <v>27000</v>
      </c>
      <c r="K22" s="145">
        <f>业务员提成明细!K24</f>
        <v>23076.92</v>
      </c>
      <c r="L22" s="152">
        <f>业务员提成明细!L24</f>
        <v>102</v>
      </c>
      <c r="M22" s="153">
        <f>业务员提成明细!M24</f>
        <v>0</v>
      </c>
      <c r="N22" s="76" t="e">
        <f>业务员提成明细!N24</f>
        <v>#REF!</v>
      </c>
      <c r="O22" s="126">
        <f>业务员提成明细!O24</f>
        <v>0.01</v>
      </c>
      <c r="P22" s="154">
        <f>业务员提成明细!P24</f>
        <v>230.77</v>
      </c>
      <c r="Q22" s="125" t="e">
        <f>业务员提成明细!Q24</f>
        <v>#REF!</v>
      </c>
      <c r="R22" s="145">
        <f>业务员提成明细!R24</f>
        <v>0</v>
      </c>
      <c r="S22" s="161">
        <f>业务员提成明细!S24</f>
        <v>0</v>
      </c>
      <c r="T22" s="162" t="str">
        <f>业务员提成明细!V24</f>
        <v>CSR38</v>
      </c>
      <c r="U22" s="144" t="str">
        <f>业务员提成明细!W24</f>
        <v>*其他化学制品*铝合金加工液</v>
      </c>
      <c r="V22" s="163" t="str">
        <f>业务员提成明细!V24</f>
        <v>CSR38</v>
      </c>
      <c r="W22" s="164" t="str">
        <f>业务员提成明细!W24</f>
        <v>*其他化学制品*铝合金加工液</v>
      </c>
      <c r="X22" s="163" t="str">
        <f>业务员提成明细!X24</f>
        <v>ZM-3090</v>
      </c>
      <c r="Y22" s="169">
        <f>业务员提成明细!Y24</f>
        <v>10</v>
      </c>
      <c r="Z22" s="170" t="str">
        <f>业务员提成明细!Z24</f>
        <v>桶</v>
      </c>
      <c r="AA22" s="170"/>
      <c r="AB22" s="170"/>
      <c r="AC22" s="171">
        <f>业务员提成明细!AC24</f>
        <v>1700</v>
      </c>
      <c r="AD22" s="170"/>
      <c r="AE22" s="170"/>
      <c r="AF22" s="170" t="str">
        <f>业务员提成明细!AF24</f>
        <v>XOUT18010569</v>
      </c>
      <c r="AG22" s="176">
        <f>业务员提成明细!AG24</f>
        <v>43133</v>
      </c>
      <c r="AH22" s="177">
        <f>业务员提成明细!AH24</f>
        <v>0</v>
      </c>
      <c r="AJ22" s="178">
        <f>业务员提成明细!AJ24</f>
        <v>0.17</v>
      </c>
    </row>
    <row r="23" spans="1:36" outlineLevel="2">
      <c r="A23" s="142" t="str">
        <f>业务员提成明细!A25</f>
        <v>丁连军</v>
      </c>
      <c r="B23" s="143">
        <f>业务员提成明细!B25</f>
        <v>43294</v>
      </c>
      <c r="C23" s="144" t="str">
        <f>业务员提成明细!C25</f>
        <v>a0905</v>
      </c>
      <c r="D23" s="142" t="str">
        <f>业务员提成明细!D25</f>
        <v>昆山茂博精密机械有限公司</v>
      </c>
      <c r="E23" s="145">
        <f>业务员提成明细!E25</f>
        <v>4800</v>
      </c>
      <c r="F23" s="146" t="str">
        <f>业务员提成明细!F25</f>
        <v>18107056</v>
      </c>
      <c r="G23" s="143">
        <f>业务员提成明细!G25</f>
        <v>43324</v>
      </c>
      <c r="H23" s="144">
        <f>业务员提成明细!H25</f>
        <v>30</v>
      </c>
      <c r="I23" s="150">
        <f>业务员提成明细!I25</f>
        <v>43259</v>
      </c>
      <c r="J23" s="151">
        <f>业务员提成明细!J25</f>
        <v>4800</v>
      </c>
      <c r="K23" s="145">
        <f>业务员提成明细!K25</f>
        <v>4137.93</v>
      </c>
      <c r="L23" s="152">
        <f>业务员提成明细!L25</f>
        <v>-35</v>
      </c>
      <c r="M23" s="153">
        <f>业务员提成明细!M25</f>
        <v>0</v>
      </c>
      <c r="N23" s="76" t="e">
        <f>业务员提成明细!N25</f>
        <v>#REF!</v>
      </c>
      <c r="O23" s="126">
        <f>业务员提成明细!O25</f>
        <v>0.01</v>
      </c>
      <c r="P23" s="154">
        <f>业务员提成明细!P25</f>
        <v>41.38</v>
      </c>
      <c r="Q23" s="125" t="e">
        <f>业务员提成明细!Q25</f>
        <v>#REF!</v>
      </c>
      <c r="R23" s="145">
        <f>业务员提成明细!R25</f>
        <v>0</v>
      </c>
      <c r="S23" s="161">
        <f>业务员提成明细!S25</f>
        <v>0</v>
      </c>
      <c r="T23" s="162" t="str">
        <f>业务员提成明细!V25</f>
        <v>CYQ10</v>
      </c>
      <c r="U23" s="144" t="str">
        <f>业务员提成明细!W25</f>
        <v>*化学试剂助剂*钢冷却剂</v>
      </c>
      <c r="V23" s="163" t="str">
        <f>业务员提成明细!V25</f>
        <v>CYQ10</v>
      </c>
      <c r="W23" s="164" t="str">
        <f>业务员提成明细!W25</f>
        <v>*化学试剂助剂*钢冷却剂</v>
      </c>
      <c r="X23" s="163" t="str">
        <f>业务员提成明细!X25</f>
        <v>CH-201</v>
      </c>
      <c r="Y23" s="169">
        <f>业务员提成明细!Y25</f>
        <v>2</v>
      </c>
      <c r="Z23" s="170" t="str">
        <f>业务员提成明细!Z25</f>
        <v>桶</v>
      </c>
      <c r="AA23" s="170"/>
      <c r="AB23" s="170"/>
      <c r="AC23" s="171">
        <f>业务员提成明细!AC25</f>
        <v>340</v>
      </c>
      <c r="AD23" s="170"/>
      <c r="AE23" s="170"/>
      <c r="AF23" s="170" t="str">
        <f>业务员提成明细!AF25</f>
        <v>XOUT18070295</v>
      </c>
      <c r="AG23" s="176">
        <f>业务员提成明细!AG25</f>
        <v>43295</v>
      </c>
      <c r="AH23" s="177">
        <f>业务员提成明细!AH25</f>
        <v>0</v>
      </c>
      <c r="AJ23" s="178">
        <f>业务员提成明细!AJ25</f>
        <v>0.16000029000007199</v>
      </c>
    </row>
    <row r="24" spans="1:36" outlineLevel="2">
      <c r="A24" s="142" t="str">
        <f>业务员提成明细!A26</f>
        <v>丁连军</v>
      </c>
      <c r="B24" s="143">
        <f>业务员提成明细!B26</f>
        <v>43294</v>
      </c>
      <c r="C24" s="144" t="str">
        <f>业务员提成明细!C26</f>
        <v>a0905</v>
      </c>
      <c r="D24" s="142" t="str">
        <f>业务员提成明细!D26</f>
        <v>昆山茂博精密机械有限公司</v>
      </c>
      <c r="E24" s="145">
        <f>业务员提成明细!E26</f>
        <v>2400</v>
      </c>
      <c r="F24" s="146" t="str">
        <f>业务员提成明细!F26</f>
        <v>18107057</v>
      </c>
      <c r="G24" s="143">
        <f>业务员提成明细!G26</f>
        <v>43324</v>
      </c>
      <c r="H24" s="144">
        <f>业务员提成明细!H26</f>
        <v>30</v>
      </c>
      <c r="I24" s="150">
        <f>业务员提成明细!I26</f>
        <v>43259</v>
      </c>
      <c r="J24" s="151">
        <f>业务员提成明细!J26</f>
        <v>2400</v>
      </c>
      <c r="K24" s="145">
        <f>业务员提成明细!K26</f>
        <v>2068.9699999999998</v>
      </c>
      <c r="L24" s="152">
        <f>业务员提成明细!L26</f>
        <v>-35</v>
      </c>
      <c r="M24" s="153">
        <f>业务员提成明细!M26</f>
        <v>0</v>
      </c>
      <c r="N24" s="76" t="e">
        <f>业务员提成明细!N26</f>
        <v>#REF!</v>
      </c>
      <c r="O24" s="126">
        <f>业务员提成明细!O26</f>
        <v>0.01</v>
      </c>
      <c r="P24" s="154">
        <f>业务员提成明细!P26</f>
        <v>20.69</v>
      </c>
      <c r="Q24" s="125" t="e">
        <f>业务员提成明细!Q26</f>
        <v>#REF!</v>
      </c>
      <c r="R24" s="145">
        <f>业务员提成明细!R26</f>
        <v>0</v>
      </c>
      <c r="S24" s="161">
        <f>业务员提成明细!S26</f>
        <v>0</v>
      </c>
      <c r="T24" s="162" t="str">
        <f>业务员提成明细!V26</f>
        <v>CYT11</v>
      </c>
      <c r="U24" s="144" t="str">
        <f>业务员提成明细!W26</f>
        <v>*润滑油*机床导轨油</v>
      </c>
      <c r="V24" s="163" t="str">
        <f>业务员提成明细!V26</f>
        <v>CYT11</v>
      </c>
      <c r="W24" s="164" t="str">
        <f>业务员提成明细!W26</f>
        <v>*润滑油*机床导轨油</v>
      </c>
      <c r="X24" s="163" t="str">
        <f>业务员提成明细!X26</f>
        <v>68#</v>
      </c>
      <c r="Y24" s="169">
        <f>业务员提成明细!Y26</f>
        <v>0.17</v>
      </c>
      <c r="Z24" s="170" t="str">
        <f>业务员提成明细!Z26</f>
        <v>吨</v>
      </c>
      <c r="AA24" s="170"/>
      <c r="AB24" s="170"/>
      <c r="AC24" s="171">
        <f>业务员提成明细!AC26</f>
        <v>170</v>
      </c>
      <c r="AD24" s="170"/>
      <c r="AE24" s="170"/>
      <c r="AF24" s="170" t="str">
        <f>业务员提成明细!AF26</f>
        <v>XOUT18070295</v>
      </c>
      <c r="AG24" s="176">
        <f>业务员提成明细!AG26</f>
        <v>43295</v>
      </c>
      <c r="AH24" s="177">
        <f>业务员提成明细!AH26</f>
        <v>0</v>
      </c>
      <c r="AJ24" s="178">
        <f>业务员提成明细!AJ26</f>
        <v>0.159997486672112</v>
      </c>
    </row>
    <row r="25" spans="1:36" outlineLevel="2">
      <c r="A25" s="142" t="str">
        <f>业务员提成明细!A27</f>
        <v>丁连军</v>
      </c>
      <c r="B25" s="143">
        <f>业务员提成明细!B27</f>
        <v>43203</v>
      </c>
      <c r="C25" s="144" t="str">
        <f>业务员提成明细!C27</f>
        <v>a0905</v>
      </c>
      <c r="D25" s="142" t="str">
        <f>业务员提成明细!D27</f>
        <v>昆山茂博精密机械有限公司</v>
      </c>
      <c r="E25" s="145">
        <f>业务员提成明细!E27</f>
        <v>300</v>
      </c>
      <c r="F25" s="146" t="str">
        <f>业务员提成明细!F27</f>
        <v>15222535</v>
      </c>
      <c r="G25" s="143">
        <f>业务员提成明细!G27</f>
        <v>43233</v>
      </c>
      <c r="H25" s="144">
        <f>业务员提成明细!H27</f>
        <v>30</v>
      </c>
      <c r="I25" s="150">
        <f>业务员提成明细!I27</f>
        <v>43259</v>
      </c>
      <c r="J25" s="151">
        <f>业务员提成明细!J27</f>
        <v>300</v>
      </c>
      <c r="K25" s="145">
        <f>业务员提成明细!K27</f>
        <v>256.41000000000003</v>
      </c>
      <c r="L25" s="152">
        <f>业务员提成明细!L27</f>
        <v>56</v>
      </c>
      <c r="M25" s="153">
        <f>业务员提成明细!M27</f>
        <v>0</v>
      </c>
      <c r="N25" s="76" t="e">
        <f>业务员提成明细!N27</f>
        <v>#REF!</v>
      </c>
      <c r="O25" s="126">
        <f>业务员提成明细!O27</f>
        <v>0.01</v>
      </c>
      <c r="P25" s="154">
        <f>业务员提成明细!P27</f>
        <v>2.56</v>
      </c>
      <c r="Q25" s="125" t="e">
        <f>业务员提成明细!Q27</f>
        <v>#REF!</v>
      </c>
      <c r="R25" s="145">
        <f>业务员提成明细!R27</f>
        <v>0</v>
      </c>
      <c r="S25" s="161">
        <f>业务员提成明细!S27</f>
        <v>0</v>
      </c>
      <c r="T25" s="162" t="str">
        <f>业务员提成明细!V27</f>
        <v>CYT11</v>
      </c>
      <c r="U25" s="144" t="str">
        <f>业务员提成明细!W27</f>
        <v>*润滑油*机床导轨油</v>
      </c>
      <c r="V25" s="163" t="str">
        <f>业务员提成明细!V27</f>
        <v>CYT11</v>
      </c>
      <c r="W25" s="164" t="str">
        <f>业务员提成明细!W27</f>
        <v>*润滑油*机床导轨油</v>
      </c>
      <c r="X25" s="163" t="str">
        <f>业务员提成明细!X27</f>
        <v>68#</v>
      </c>
      <c r="Y25" s="169">
        <f>业务员提成明细!Y27</f>
        <v>1.7000000000000001E-2</v>
      </c>
      <c r="Z25" s="170" t="str">
        <f>业务员提成明细!Z27</f>
        <v>吨</v>
      </c>
      <c r="AA25" s="170"/>
      <c r="AB25" s="170"/>
      <c r="AC25" s="171">
        <f>业务员提成明细!AC27</f>
        <v>17</v>
      </c>
      <c r="AD25" s="170"/>
      <c r="AE25" s="170"/>
      <c r="AF25" s="170" t="str">
        <f>业务员提成明细!AF27</f>
        <v>XOUT18040220</v>
      </c>
      <c r="AG25" s="176">
        <f>业务员提成明细!AG27</f>
        <v>43204</v>
      </c>
      <c r="AH25" s="177">
        <f>业务员提成明细!AH27</f>
        <v>0</v>
      </c>
      <c r="AJ25" s="178">
        <f>业务员提成明细!AJ27</f>
        <v>0.17</v>
      </c>
    </row>
    <row r="26" spans="1:36" ht="10.199999999999999" customHeight="1" outlineLevel="2">
      <c r="A26" s="142" t="str">
        <f>业务员提成明细!A28</f>
        <v>丁连军</v>
      </c>
      <c r="B26" s="143">
        <f>业务员提成明细!B28</f>
        <v>43203</v>
      </c>
      <c r="C26" s="144" t="str">
        <f>业务员提成明细!C28</f>
        <v>a0905</v>
      </c>
      <c r="D26" s="142" t="str">
        <f>业务员提成明细!D28</f>
        <v>昆山茂博精密机械有限公司</v>
      </c>
      <c r="E26" s="145">
        <f>业务员提成明细!E28</f>
        <v>4800</v>
      </c>
      <c r="F26" s="146" t="str">
        <f>业务员提成明细!F28</f>
        <v>15222536</v>
      </c>
      <c r="G26" s="143">
        <f>业务员提成明细!G28</f>
        <v>43233</v>
      </c>
      <c r="H26" s="144">
        <f>业务员提成明细!H28</f>
        <v>30</v>
      </c>
      <c r="I26" s="150">
        <f>业务员提成明细!I28</f>
        <v>43259</v>
      </c>
      <c r="J26" s="151">
        <f>业务员提成明细!J28</f>
        <v>4800</v>
      </c>
      <c r="K26" s="145">
        <f>业务员提成明细!K28</f>
        <v>4102.5600000000004</v>
      </c>
      <c r="L26" s="152">
        <f>业务员提成明细!L28</f>
        <v>56</v>
      </c>
      <c r="M26" s="153">
        <f>业务员提成明细!M28</f>
        <v>0</v>
      </c>
      <c r="N26" s="76" t="e">
        <f>业务员提成明细!N28</f>
        <v>#REF!</v>
      </c>
      <c r="O26" s="126">
        <f>业务员提成明细!O28</f>
        <v>0.01</v>
      </c>
      <c r="P26" s="154">
        <f>业务员提成明细!P28</f>
        <v>41.03</v>
      </c>
      <c r="Q26" s="125" t="e">
        <f>业务员提成明细!Q28</f>
        <v>#REF!</v>
      </c>
      <c r="R26" s="145">
        <f>业务员提成明细!R28</f>
        <v>0</v>
      </c>
      <c r="S26" s="161">
        <f>业务员提成明细!S28</f>
        <v>0</v>
      </c>
      <c r="T26" s="162" t="str">
        <f>业务员提成明细!V28</f>
        <v>CYQ10</v>
      </c>
      <c r="U26" s="144" t="str">
        <f>业务员提成明细!W28</f>
        <v>*化学试剂助剂*钢用极压冷却剂</v>
      </c>
      <c r="V26" s="163" t="str">
        <f>业务员提成明细!V28</f>
        <v>CYQ10</v>
      </c>
      <c r="W26" s="164" t="str">
        <f>业务员提成明细!W28</f>
        <v>*化学试剂助剂*钢用极压冷却剂</v>
      </c>
      <c r="X26" s="163" t="str">
        <f>业务员提成明细!X28</f>
        <v>CH-201</v>
      </c>
      <c r="Y26" s="169">
        <f>业务员提成明细!Y28</f>
        <v>2</v>
      </c>
      <c r="Z26" s="170" t="str">
        <f>业务员提成明细!Z28</f>
        <v>桶</v>
      </c>
      <c r="AA26" s="170"/>
      <c r="AB26" s="170"/>
      <c r="AC26" s="171">
        <f>业务员提成明细!AC28</f>
        <v>340</v>
      </c>
      <c r="AD26" s="170"/>
      <c r="AE26" s="170"/>
      <c r="AF26" s="170" t="str">
        <f>业务员提成明细!AF28</f>
        <v>XOUT18040220</v>
      </c>
      <c r="AG26" s="176">
        <f>业务员提成明细!AG28</f>
        <v>43204</v>
      </c>
      <c r="AH26" s="177">
        <f>业务员提成明细!AH28</f>
        <v>0</v>
      </c>
      <c r="AJ26" s="178">
        <f>业务员提成明细!AJ28</f>
        <v>0.17</v>
      </c>
    </row>
    <row r="27" spans="1:36" ht="10.199999999999999" customHeight="1" outlineLevel="2">
      <c r="A27" s="142" t="str">
        <f>业务员提成明细!A29</f>
        <v>丁连军</v>
      </c>
      <c r="B27" s="143">
        <f>业务员提成明细!B29</f>
        <v>43132</v>
      </c>
      <c r="C27" s="144" t="str">
        <f>业务员提成明细!C29</f>
        <v>a0958</v>
      </c>
      <c r="D27" s="142" t="str">
        <f>业务员提成明细!D29</f>
        <v>科森科技东台有限公司</v>
      </c>
      <c r="E27" s="145">
        <f>业务员提成明细!E29</f>
        <v>1260</v>
      </c>
      <c r="F27" s="146" t="str">
        <f>业务员提成明细!F29</f>
        <v>28120659</v>
      </c>
      <c r="G27" s="143">
        <f>业务员提成明细!G29</f>
        <v>43252</v>
      </c>
      <c r="H27" s="144">
        <f>业务员提成明细!H29</f>
        <v>120</v>
      </c>
      <c r="I27" s="150">
        <f>业务员提成明细!I29</f>
        <v>43259</v>
      </c>
      <c r="J27" s="151">
        <f>业务员提成明细!J29</f>
        <v>1260</v>
      </c>
      <c r="K27" s="145">
        <f>业务员提成明细!K29</f>
        <v>1076.92</v>
      </c>
      <c r="L27" s="152">
        <f>业务员提成明细!L29</f>
        <v>127</v>
      </c>
      <c r="M27" s="153">
        <f>业务员提成明细!M29</f>
        <v>0</v>
      </c>
      <c r="N27" s="76" t="e">
        <f>业务员提成明细!N29</f>
        <v>#REF!</v>
      </c>
      <c r="O27" s="126">
        <f>业务员提成明细!O29</f>
        <v>0.01</v>
      </c>
      <c r="P27" s="154">
        <f>业务员提成明细!P29</f>
        <v>10.77</v>
      </c>
      <c r="Q27" s="125" t="e">
        <f>业务员提成明细!Q29</f>
        <v>#REF!</v>
      </c>
      <c r="R27" s="145">
        <f>业务员提成明细!R29</f>
        <v>0</v>
      </c>
      <c r="S27" s="161">
        <f>业务员提成明细!S29</f>
        <v>0</v>
      </c>
      <c r="T27" s="162" t="str">
        <f>业务员提成明细!V29</f>
        <v>CYT01</v>
      </c>
      <c r="U27" s="144" t="str">
        <f>业务员提成明细!W29</f>
        <v>*石油制品*通用复合锂基脂</v>
      </c>
      <c r="V27" s="163" t="str">
        <f>业务员提成明细!V29</f>
        <v>CYT01</v>
      </c>
      <c r="W27" s="164" t="str">
        <f>业务员提成明细!W29</f>
        <v>*石油制品*通用复合锂基脂</v>
      </c>
      <c r="X27" s="163" t="str">
        <f>业务员提成明细!X29</f>
        <v>0#</v>
      </c>
      <c r="Y27" s="169">
        <f>业务员提成明细!Y29</f>
        <v>4</v>
      </c>
      <c r="Z27" s="170" t="str">
        <f>业务员提成明细!Z29</f>
        <v>桶</v>
      </c>
      <c r="AA27" s="170"/>
      <c r="AB27" s="170"/>
      <c r="AC27" s="171">
        <f>业务员提成明细!AC29</f>
        <v>60</v>
      </c>
      <c r="AD27" s="170"/>
      <c r="AE27" s="170"/>
      <c r="AF27" s="170" t="str">
        <f>业务员提成明细!AF29</f>
        <v>XOUT18010080</v>
      </c>
      <c r="AG27" s="176">
        <f>业务员提成明细!AG29</f>
        <v>43106</v>
      </c>
      <c r="AH27" s="177" t="str">
        <f>业务员提成明细!AH29</f>
        <v>P90</v>
      </c>
      <c r="AJ27" s="178">
        <f>业务员提成明细!AJ29</f>
        <v>0.17</v>
      </c>
    </row>
    <row r="28" spans="1:36" ht="10.199999999999999" customHeight="1" outlineLevel="2">
      <c r="A28" s="142" t="str">
        <f>业务员提成明细!A30</f>
        <v>丁连军</v>
      </c>
      <c r="B28" s="143">
        <f>业务员提成明细!B30</f>
        <v>43132</v>
      </c>
      <c r="C28" s="144" t="str">
        <f>业务员提成明细!C30</f>
        <v>a0958</v>
      </c>
      <c r="D28" s="142" t="str">
        <f>业务员提成明细!D30</f>
        <v>科森科技东台有限公司</v>
      </c>
      <c r="E28" s="145">
        <f>业务员提成明细!E30</f>
        <v>1260</v>
      </c>
      <c r="F28" s="146" t="str">
        <f>业务员提成明细!F30</f>
        <v>28120659</v>
      </c>
      <c r="G28" s="143">
        <f>业务员提成明细!G30</f>
        <v>43252</v>
      </c>
      <c r="H28" s="144">
        <f>业务员提成明细!H30</f>
        <v>120</v>
      </c>
      <c r="I28" s="150">
        <f>业务员提成明细!I30</f>
        <v>43259</v>
      </c>
      <c r="J28" s="151">
        <f>业务员提成明细!J30</f>
        <v>1260</v>
      </c>
      <c r="K28" s="145">
        <f>业务员提成明细!K30</f>
        <v>1076.92</v>
      </c>
      <c r="L28" s="152">
        <f>业务员提成明细!L30</f>
        <v>127</v>
      </c>
      <c r="M28" s="153">
        <f>业务员提成明细!M30</f>
        <v>0</v>
      </c>
      <c r="N28" s="76" t="e">
        <f>业务员提成明细!N30</f>
        <v>#REF!</v>
      </c>
      <c r="O28" s="126">
        <f>业务员提成明细!O30</f>
        <v>0.01</v>
      </c>
      <c r="P28" s="154">
        <f>业务员提成明细!P30</f>
        <v>10.77</v>
      </c>
      <c r="Q28" s="125" t="e">
        <f>业务员提成明细!Q30</f>
        <v>#REF!</v>
      </c>
      <c r="R28" s="145">
        <f>业务员提成明细!R30</f>
        <v>0</v>
      </c>
      <c r="S28" s="161">
        <f>业务员提成明细!S30</f>
        <v>0</v>
      </c>
      <c r="T28" s="162" t="str">
        <f>业务员提成明细!V30</f>
        <v>CYT01</v>
      </c>
      <c r="U28" s="144" t="str">
        <f>业务员提成明细!W30</f>
        <v>*石油制品*通用复合锂基脂</v>
      </c>
      <c r="V28" s="163" t="str">
        <f>业务员提成明细!V30</f>
        <v>CYT01</v>
      </c>
      <c r="W28" s="164" t="str">
        <f>业务员提成明细!W30</f>
        <v>*石油制品*通用复合锂基脂</v>
      </c>
      <c r="X28" s="163" t="str">
        <f>业务员提成明细!X30</f>
        <v>0#</v>
      </c>
      <c r="Y28" s="169">
        <f>业务员提成明细!Y30</f>
        <v>4</v>
      </c>
      <c r="Z28" s="170" t="str">
        <f>业务员提成明细!Z30</f>
        <v>桶</v>
      </c>
      <c r="AA28" s="170"/>
      <c r="AB28" s="170"/>
      <c r="AC28" s="171">
        <f>业务员提成明细!AC30</f>
        <v>60</v>
      </c>
      <c r="AD28" s="170"/>
      <c r="AE28" s="170"/>
      <c r="AF28" s="170" t="str">
        <f>业务员提成明细!AF30</f>
        <v>XOUT18010299</v>
      </c>
      <c r="AG28" s="176">
        <f>业务员提成明细!AG30</f>
        <v>43117</v>
      </c>
      <c r="AH28" s="177" t="str">
        <f>业务员提成明细!AH30</f>
        <v>P90</v>
      </c>
      <c r="AJ28" s="178">
        <f>业务员提成明细!AJ30</f>
        <v>0.17</v>
      </c>
    </row>
    <row r="29" spans="1:36" ht="10.199999999999999" customHeight="1" outlineLevel="2">
      <c r="A29" s="142" t="str">
        <f>业务员提成明细!A31</f>
        <v>丁连军</v>
      </c>
      <c r="B29" s="143">
        <f>业务员提成明细!B31</f>
        <v>43132</v>
      </c>
      <c r="C29" s="144" t="str">
        <f>业务员提成明细!C31</f>
        <v>a0958</v>
      </c>
      <c r="D29" s="142" t="str">
        <f>业务员提成明细!D31</f>
        <v>科森科技东台有限公司</v>
      </c>
      <c r="E29" s="145">
        <f>业务员提成明细!E31</f>
        <v>3150</v>
      </c>
      <c r="F29" s="146" t="str">
        <f>业务员提成明细!F31</f>
        <v>28120659</v>
      </c>
      <c r="G29" s="143">
        <f>业务员提成明细!G31</f>
        <v>43252</v>
      </c>
      <c r="H29" s="144">
        <f>业务员提成明细!H31</f>
        <v>120</v>
      </c>
      <c r="I29" s="150">
        <f>业务员提成明细!I31</f>
        <v>43259</v>
      </c>
      <c r="J29" s="151">
        <f>业务员提成明细!J31</f>
        <v>3150</v>
      </c>
      <c r="K29" s="145">
        <f>业务员提成明细!K31</f>
        <v>2692.31</v>
      </c>
      <c r="L29" s="152">
        <f>业务员提成明细!L31</f>
        <v>127</v>
      </c>
      <c r="M29" s="153">
        <f>业务员提成明细!M31</f>
        <v>0</v>
      </c>
      <c r="N29" s="76" t="e">
        <f>业务员提成明细!N31</f>
        <v>#REF!</v>
      </c>
      <c r="O29" s="126">
        <f>业务员提成明细!O31</f>
        <v>0.01</v>
      </c>
      <c r="P29" s="154">
        <f>业务员提成明细!P31</f>
        <v>26.92</v>
      </c>
      <c r="Q29" s="125" t="e">
        <f>业务员提成明细!Q31</f>
        <v>#REF!</v>
      </c>
      <c r="R29" s="145">
        <f>业务员提成明细!R31</f>
        <v>0</v>
      </c>
      <c r="S29" s="161">
        <f>业务员提成明细!S31</f>
        <v>0</v>
      </c>
      <c r="T29" s="162" t="str">
        <f>业务员提成明细!V31</f>
        <v>CYT01</v>
      </c>
      <c r="U29" s="144" t="str">
        <f>业务员提成明细!W31</f>
        <v>*石油制品*通用复合锂基脂</v>
      </c>
      <c r="V29" s="163" t="str">
        <f>业务员提成明细!V31</f>
        <v>CYT01</v>
      </c>
      <c r="W29" s="164" t="str">
        <f>业务员提成明细!W31</f>
        <v>*石油制品*通用复合锂基脂</v>
      </c>
      <c r="X29" s="163" t="str">
        <f>业务员提成明细!X31</f>
        <v>0#</v>
      </c>
      <c r="Y29" s="169">
        <f>业务员提成明细!Y31</f>
        <v>10</v>
      </c>
      <c r="Z29" s="170" t="str">
        <f>业务员提成明细!Z31</f>
        <v>桶</v>
      </c>
      <c r="AA29" s="170"/>
      <c r="AB29" s="170"/>
      <c r="AC29" s="171">
        <f>业务员提成明细!AC31</f>
        <v>150</v>
      </c>
      <c r="AD29" s="170"/>
      <c r="AE29" s="170"/>
      <c r="AF29" s="170" t="str">
        <f>业务员提成明细!AF31</f>
        <v>XOUT18010470</v>
      </c>
      <c r="AG29" s="176">
        <f>业务员提成明细!AG31</f>
        <v>43125</v>
      </c>
      <c r="AH29" s="177" t="str">
        <f>业务员提成明细!AH31</f>
        <v>P90</v>
      </c>
      <c r="AJ29" s="178">
        <f>业务员提成明细!AJ31</f>
        <v>0.17</v>
      </c>
    </row>
    <row r="30" spans="1:36" ht="10.199999999999999" customHeight="1" outlineLevel="2">
      <c r="A30" s="142" t="str">
        <f>业务员提成明细!A32</f>
        <v>丁连军</v>
      </c>
      <c r="B30" s="143">
        <f>业务员提成明细!B32</f>
        <v>43132</v>
      </c>
      <c r="C30" s="144" t="str">
        <f>业务员提成明细!C32</f>
        <v>a0958</v>
      </c>
      <c r="D30" s="142" t="str">
        <f>业务员提成明细!D32</f>
        <v>科森科技东台有限公司</v>
      </c>
      <c r="E30" s="145">
        <f>业务员提成明细!E32</f>
        <v>30300</v>
      </c>
      <c r="F30" s="146" t="str">
        <f>业务员提成明细!F32</f>
        <v>28120660</v>
      </c>
      <c r="G30" s="143">
        <f>业务员提成明细!G32</f>
        <v>43252</v>
      </c>
      <c r="H30" s="144">
        <f>业务员提成明细!H32</f>
        <v>120</v>
      </c>
      <c r="I30" s="150">
        <f>业务员提成明细!I32</f>
        <v>43259</v>
      </c>
      <c r="J30" s="151">
        <f>业务员提成明细!J32</f>
        <v>30300</v>
      </c>
      <c r="K30" s="145">
        <f>业务员提成明细!K32</f>
        <v>25897.439999999999</v>
      </c>
      <c r="L30" s="152">
        <f>业务员提成明细!L32</f>
        <v>127</v>
      </c>
      <c r="M30" s="153">
        <f>业务员提成明细!M32</f>
        <v>0</v>
      </c>
      <c r="N30" s="76" t="e">
        <f>业务员提成明细!N32</f>
        <v>#REF!</v>
      </c>
      <c r="O30" s="126">
        <f>业务员提成明细!O32</f>
        <v>0.01</v>
      </c>
      <c r="P30" s="154">
        <f>业务员提成明细!P32</f>
        <v>258.97000000000003</v>
      </c>
      <c r="Q30" s="125" t="e">
        <f>业务员提成明细!Q32</f>
        <v>#REF!</v>
      </c>
      <c r="R30" s="145">
        <f>业务员提成明细!R32</f>
        <v>0</v>
      </c>
      <c r="S30" s="161">
        <f>业务员提成明细!S32</f>
        <v>0</v>
      </c>
      <c r="T30" s="162" t="str">
        <f>业务员提成明细!V32</f>
        <v>CSB25</v>
      </c>
      <c r="U30" s="144" t="str">
        <f>业务员提成明细!W32</f>
        <v>*石油制品*半合成极压切削液</v>
      </c>
      <c r="V30" s="163" t="str">
        <f>业务员提成明细!V32</f>
        <v>CSB25</v>
      </c>
      <c r="W30" s="164" t="str">
        <f>业务员提成明细!W32</f>
        <v>*石油制品*半合成极压切削液</v>
      </c>
      <c r="X30" s="163" t="str">
        <f>业务员提成明细!X32</f>
        <v>LP-3030</v>
      </c>
      <c r="Y30" s="169">
        <f>业务员提成明细!Y32</f>
        <v>10</v>
      </c>
      <c r="Z30" s="170" t="str">
        <f>业务员提成明细!Z32</f>
        <v>桶</v>
      </c>
      <c r="AA30" s="170"/>
      <c r="AB30" s="170"/>
      <c r="AC30" s="171">
        <f>业务员提成明细!AC32</f>
        <v>1700</v>
      </c>
      <c r="AD30" s="170"/>
      <c r="AE30" s="170"/>
      <c r="AF30" s="170" t="str">
        <f>业务员提成明细!AF32</f>
        <v>XOUT17120519</v>
      </c>
      <c r="AG30" s="176">
        <f>业务员提成明细!AG32</f>
        <v>43096</v>
      </c>
      <c r="AH30" s="177" t="str">
        <f>业务员提成明细!AH32</f>
        <v>高精</v>
      </c>
      <c r="AJ30" s="178">
        <f>业务员提成明细!AJ32</f>
        <v>0.17</v>
      </c>
    </row>
    <row r="31" spans="1:36" ht="10.199999999999999" customHeight="1" outlineLevel="2">
      <c r="A31" s="142" t="str">
        <f>业务员提成明细!A33</f>
        <v>丁连军</v>
      </c>
      <c r="B31" s="143">
        <f>业务员提成明细!B33</f>
        <v>43132</v>
      </c>
      <c r="C31" s="144" t="str">
        <f>业务员提成明细!C33</f>
        <v>a0958</v>
      </c>
      <c r="D31" s="142" t="str">
        <f>业务员提成明细!D33</f>
        <v>科森科技东台有限公司</v>
      </c>
      <c r="E31" s="145">
        <f>业务员提成明细!E33</f>
        <v>6060</v>
      </c>
      <c r="F31" s="146" t="str">
        <f>业务员提成明细!F33</f>
        <v>28120660</v>
      </c>
      <c r="G31" s="143">
        <f>业务员提成明细!G33</f>
        <v>43252</v>
      </c>
      <c r="H31" s="144">
        <f>业务员提成明细!H33</f>
        <v>120</v>
      </c>
      <c r="I31" s="150">
        <f>业务员提成明细!I33</f>
        <v>43259</v>
      </c>
      <c r="J31" s="151">
        <f>业务员提成明细!J33</f>
        <v>6060</v>
      </c>
      <c r="K31" s="145">
        <f>业务员提成明细!K33</f>
        <v>5179.49</v>
      </c>
      <c r="L31" s="152">
        <f>业务员提成明细!L33</f>
        <v>127</v>
      </c>
      <c r="M31" s="153">
        <f>业务员提成明细!M33</f>
        <v>0</v>
      </c>
      <c r="N31" s="76" t="e">
        <f>业务员提成明细!N33</f>
        <v>#REF!</v>
      </c>
      <c r="O31" s="126">
        <f>业务员提成明细!O33</f>
        <v>0.01</v>
      </c>
      <c r="P31" s="154">
        <f>业务员提成明细!P33</f>
        <v>51.79</v>
      </c>
      <c r="Q31" s="125" t="e">
        <f>业务员提成明细!Q33</f>
        <v>#REF!</v>
      </c>
      <c r="R31" s="145">
        <f>业务员提成明细!R33</f>
        <v>0</v>
      </c>
      <c r="S31" s="161">
        <f>业务员提成明细!S33</f>
        <v>0</v>
      </c>
      <c r="T31" s="162" t="str">
        <f>业务员提成明细!V33</f>
        <v>CSB25</v>
      </c>
      <c r="U31" s="144" t="str">
        <f>业务员提成明细!W33</f>
        <v>*石油制品*半合成极压切削液</v>
      </c>
      <c r="V31" s="163" t="str">
        <f>业务员提成明细!V33</f>
        <v>CSB25</v>
      </c>
      <c r="W31" s="164" t="str">
        <f>业务员提成明细!W33</f>
        <v>*石油制品*半合成极压切削液</v>
      </c>
      <c r="X31" s="163" t="str">
        <f>业务员提成明细!X33</f>
        <v>LP-3030</v>
      </c>
      <c r="Y31" s="169">
        <f>业务员提成明细!Y33</f>
        <v>2</v>
      </c>
      <c r="Z31" s="170" t="str">
        <f>业务员提成明细!Z33</f>
        <v>桶</v>
      </c>
      <c r="AA31" s="170"/>
      <c r="AB31" s="170"/>
      <c r="AC31" s="171">
        <f>业务员提成明细!AC33</f>
        <v>340</v>
      </c>
      <c r="AD31" s="170"/>
      <c r="AE31" s="170"/>
      <c r="AF31" s="170" t="str">
        <f>业务员提成明细!AF33</f>
        <v>XOUT17120567</v>
      </c>
      <c r="AG31" s="176">
        <f>业务员提成明细!AG33</f>
        <v>43102</v>
      </c>
      <c r="AH31" s="177" t="str">
        <f>业务员提成明细!AH33</f>
        <v>高精</v>
      </c>
      <c r="AJ31" s="178">
        <f>业务员提成明细!AJ33</f>
        <v>0.17</v>
      </c>
    </row>
    <row r="32" spans="1:36" ht="10.199999999999999" customHeight="1" outlineLevel="2">
      <c r="A32" s="142" t="str">
        <f>业务员提成明细!A34</f>
        <v>丁连军</v>
      </c>
      <c r="B32" s="143">
        <f>业务员提成明细!B34</f>
        <v>43132</v>
      </c>
      <c r="C32" s="144" t="str">
        <f>业务员提成明细!C34</f>
        <v>a0958</v>
      </c>
      <c r="D32" s="142" t="str">
        <f>业务员提成明细!D34</f>
        <v>科森科技东台有限公司</v>
      </c>
      <c r="E32" s="145">
        <f>业务员提成明细!E34</f>
        <v>23700</v>
      </c>
      <c r="F32" s="146" t="str">
        <f>业务员提成明细!F34</f>
        <v>28120659</v>
      </c>
      <c r="G32" s="143">
        <f>业务员提成明细!G34</f>
        <v>43252</v>
      </c>
      <c r="H32" s="144">
        <f>业务员提成明细!H34</f>
        <v>120</v>
      </c>
      <c r="I32" s="150">
        <f>业务员提成明细!I34</f>
        <v>43259</v>
      </c>
      <c r="J32" s="151">
        <f>业务员提成明细!J34</f>
        <v>23700</v>
      </c>
      <c r="K32" s="145">
        <f>业务员提成明细!K34</f>
        <v>20256.41</v>
      </c>
      <c r="L32" s="152">
        <f>业务员提成明细!L34</f>
        <v>127</v>
      </c>
      <c r="M32" s="153">
        <f>业务员提成明细!M34</f>
        <v>0</v>
      </c>
      <c r="N32" s="76" t="e">
        <f>业务员提成明细!N34</f>
        <v>#REF!</v>
      </c>
      <c r="O32" s="126">
        <f>业务员提成明细!O34</f>
        <v>0.01</v>
      </c>
      <c r="P32" s="154">
        <f>业务员提成明细!P34</f>
        <v>202.56</v>
      </c>
      <c r="Q32" s="125" t="e">
        <f>业务员提成明细!Q34</f>
        <v>#REF!</v>
      </c>
      <c r="R32" s="145">
        <f>业务员提成明细!R34</f>
        <v>0</v>
      </c>
      <c r="S32" s="161">
        <f>业务员提成明细!S34</f>
        <v>0</v>
      </c>
      <c r="T32" s="162" t="str">
        <f>业务员提成明细!V34</f>
        <v>CYT11</v>
      </c>
      <c r="U32" s="144" t="str">
        <f>业务员提成明细!W34</f>
        <v>*石油制品*机床导轨油</v>
      </c>
      <c r="V32" s="163" t="str">
        <f>业务员提成明细!V34</f>
        <v>CYT11</v>
      </c>
      <c r="W32" s="164" t="str">
        <f>业务员提成明细!W34</f>
        <v>*石油制品*机床导轨油</v>
      </c>
      <c r="X32" s="163" t="str">
        <f>业务员提成明细!X34</f>
        <v>68#</v>
      </c>
      <c r="Y32" s="169">
        <f>业务员提成明细!Y34</f>
        <v>10</v>
      </c>
      <c r="Z32" s="170" t="str">
        <f>业务员提成明细!Z34</f>
        <v>桶</v>
      </c>
      <c r="AA32" s="170"/>
      <c r="AB32" s="170"/>
      <c r="AC32" s="171">
        <f>业务员提成明细!AC34</f>
        <v>1700</v>
      </c>
      <c r="AD32" s="170"/>
      <c r="AE32" s="170"/>
      <c r="AF32" s="170" t="str">
        <f>业务员提成明细!AF34</f>
        <v>XOUT18010235</v>
      </c>
      <c r="AG32" s="176">
        <f>业务员提成明细!AG34</f>
        <v>43112</v>
      </c>
      <c r="AH32" s="177" t="str">
        <f>业务员提成明细!AH34</f>
        <v>高精</v>
      </c>
      <c r="AJ32" s="178">
        <f>业务员提成明细!AJ34</f>
        <v>0.17</v>
      </c>
    </row>
    <row r="33" spans="1:36" ht="10.199999999999999" customHeight="1" outlineLevel="2">
      <c r="A33" s="142" t="str">
        <f>业务员提成明细!A35</f>
        <v>丁连军</v>
      </c>
      <c r="B33" s="143">
        <f>业务员提成明细!B35</f>
        <v>43132</v>
      </c>
      <c r="C33" s="144" t="str">
        <f>业务员提成明细!C35</f>
        <v>a0958</v>
      </c>
      <c r="D33" s="142" t="str">
        <f>业务员提成明细!D35</f>
        <v>科森科技东台有限公司</v>
      </c>
      <c r="E33" s="145">
        <f>业务员提成明细!E35</f>
        <v>4740</v>
      </c>
      <c r="F33" s="146" t="str">
        <f>业务员提成明细!F35</f>
        <v>28120660</v>
      </c>
      <c r="G33" s="143">
        <f>业务员提成明细!G35</f>
        <v>43252</v>
      </c>
      <c r="H33" s="144">
        <f>业务员提成明细!H35</f>
        <v>120</v>
      </c>
      <c r="I33" s="150">
        <f>业务员提成明细!I35</f>
        <v>43259</v>
      </c>
      <c r="J33" s="151">
        <f>业务员提成明细!J35</f>
        <v>4740</v>
      </c>
      <c r="K33" s="145">
        <f>业务员提成明细!K35</f>
        <v>4051.28</v>
      </c>
      <c r="L33" s="152">
        <f>业务员提成明细!L35</f>
        <v>127</v>
      </c>
      <c r="M33" s="153">
        <f>业务员提成明细!M35</f>
        <v>0</v>
      </c>
      <c r="N33" s="76" t="e">
        <f>业务员提成明细!N35</f>
        <v>#REF!</v>
      </c>
      <c r="O33" s="126">
        <f>业务员提成明细!O35</f>
        <v>0.01</v>
      </c>
      <c r="P33" s="154">
        <f>业务员提成明细!P35</f>
        <v>40.51</v>
      </c>
      <c r="Q33" s="125" t="e">
        <f>业务员提成明细!Q35</f>
        <v>#REF!</v>
      </c>
      <c r="R33" s="145">
        <f>业务员提成明细!R35</f>
        <v>0</v>
      </c>
      <c r="S33" s="161">
        <f>业务员提成明细!S35</f>
        <v>0</v>
      </c>
      <c r="T33" s="162" t="str">
        <f>业务员提成明细!V35</f>
        <v>CYT11</v>
      </c>
      <c r="U33" s="144" t="str">
        <f>业务员提成明细!W35</f>
        <v>*石油制品*机床导轨油</v>
      </c>
      <c r="V33" s="163" t="str">
        <f>业务员提成明细!V35</f>
        <v>CYT11</v>
      </c>
      <c r="W33" s="164" t="str">
        <f>业务员提成明细!W35</f>
        <v>*石油制品*机床导轨油</v>
      </c>
      <c r="X33" s="163" t="str">
        <f>业务员提成明细!X35</f>
        <v>68#</v>
      </c>
      <c r="Y33" s="169">
        <f>业务员提成明细!Y35</f>
        <v>2</v>
      </c>
      <c r="Z33" s="170" t="str">
        <f>业务员提成明细!Z35</f>
        <v>桶</v>
      </c>
      <c r="AA33" s="170"/>
      <c r="AB33" s="170"/>
      <c r="AC33" s="171">
        <f>业务员提成明细!AC35</f>
        <v>340</v>
      </c>
      <c r="AD33" s="170"/>
      <c r="AE33" s="170"/>
      <c r="AF33" s="170" t="str">
        <f>业务员提成明细!AF35</f>
        <v>XOUT18010234</v>
      </c>
      <c r="AG33" s="176">
        <f>业务员提成明细!AG35</f>
        <v>43112</v>
      </c>
      <c r="AH33" s="177" t="str">
        <f>业务员提成明细!AH35</f>
        <v>高精</v>
      </c>
      <c r="AJ33" s="178">
        <f>业务员提成明细!AJ35</f>
        <v>0.17</v>
      </c>
    </row>
    <row r="34" spans="1:36" ht="10.199999999999999" customHeight="1" outlineLevel="2">
      <c r="A34" s="142" t="str">
        <f>业务员提成明细!A36</f>
        <v>丁连军</v>
      </c>
      <c r="B34" s="143">
        <f>业务员提成明细!B36</f>
        <v>43132</v>
      </c>
      <c r="C34" s="144" t="str">
        <f>业务员提成明细!C36</f>
        <v>a0958</v>
      </c>
      <c r="D34" s="142" t="str">
        <f>业务员提成明细!D36</f>
        <v>科森科技东台有限公司</v>
      </c>
      <c r="E34" s="145">
        <f>业务员提成明细!E36</f>
        <v>30300</v>
      </c>
      <c r="F34" s="146" t="str">
        <f>业务员提成明细!F36</f>
        <v>28120660</v>
      </c>
      <c r="G34" s="143">
        <f>业务员提成明细!G36</f>
        <v>43252</v>
      </c>
      <c r="H34" s="144">
        <f>业务员提成明细!H36</f>
        <v>120</v>
      </c>
      <c r="I34" s="150">
        <f>业务员提成明细!I36</f>
        <v>43259</v>
      </c>
      <c r="J34" s="151">
        <f>业务员提成明细!J36</f>
        <v>30300</v>
      </c>
      <c r="K34" s="145">
        <f>业务员提成明细!K36</f>
        <v>25897.439999999999</v>
      </c>
      <c r="L34" s="152">
        <f>业务员提成明细!L36</f>
        <v>127</v>
      </c>
      <c r="M34" s="153">
        <f>业务员提成明细!M36</f>
        <v>0</v>
      </c>
      <c r="N34" s="76" t="e">
        <f>业务员提成明细!N36</f>
        <v>#REF!</v>
      </c>
      <c r="O34" s="126">
        <f>业务员提成明细!O36</f>
        <v>0.01</v>
      </c>
      <c r="P34" s="154">
        <f>业务员提成明细!P36</f>
        <v>258.97000000000003</v>
      </c>
      <c r="Q34" s="125" t="e">
        <f>业务员提成明细!Q36</f>
        <v>#REF!</v>
      </c>
      <c r="R34" s="145">
        <f>业务员提成明细!R36</f>
        <v>0</v>
      </c>
      <c r="S34" s="161">
        <f>业务员提成明细!S36</f>
        <v>0</v>
      </c>
      <c r="T34" s="162" t="str">
        <f>业务员提成明细!V36</f>
        <v>CSB25</v>
      </c>
      <c r="U34" s="144" t="str">
        <f>业务员提成明细!W36</f>
        <v>*石油制品*半合成极压切削液</v>
      </c>
      <c r="V34" s="163" t="str">
        <f>业务员提成明细!V36</f>
        <v>CSB25</v>
      </c>
      <c r="W34" s="164" t="str">
        <f>业务员提成明细!W36</f>
        <v>*石油制品*半合成极压切削液</v>
      </c>
      <c r="X34" s="163" t="str">
        <f>业务员提成明细!X36</f>
        <v>LP-3030</v>
      </c>
      <c r="Y34" s="169">
        <f>业务员提成明细!Y36</f>
        <v>10</v>
      </c>
      <c r="Z34" s="170" t="str">
        <f>业务员提成明细!Z36</f>
        <v>桶</v>
      </c>
      <c r="AA34" s="170"/>
      <c r="AB34" s="170"/>
      <c r="AC34" s="171">
        <f>业务员提成明细!AC36</f>
        <v>1700</v>
      </c>
      <c r="AD34" s="170"/>
      <c r="AE34" s="170"/>
      <c r="AF34" s="170" t="str">
        <f>业务员提成明细!AF36</f>
        <v>XOUT18010412</v>
      </c>
      <c r="AG34" s="176">
        <f>业务员提成明细!AG36</f>
        <v>43123</v>
      </c>
      <c r="AH34" s="177" t="str">
        <f>业务员提成明细!AH36</f>
        <v>高精</v>
      </c>
      <c r="AJ34" s="178">
        <f>业务员提成明细!AJ36</f>
        <v>0.17</v>
      </c>
    </row>
    <row r="35" spans="1:36" ht="11.25" customHeight="1" outlineLevel="2">
      <c r="A35" s="142" t="str">
        <f>业务员提成明细!A37</f>
        <v>丁连军</v>
      </c>
      <c r="B35" s="143">
        <f>业务员提成明细!B37</f>
        <v>43132</v>
      </c>
      <c r="C35" s="144" t="str">
        <f>业务员提成明细!C37</f>
        <v>a0958</v>
      </c>
      <c r="D35" s="142" t="str">
        <f>业务员提成明细!D37</f>
        <v>科森科技东台有限公司</v>
      </c>
      <c r="E35" s="145">
        <f>业务员提成明细!E37</f>
        <v>7110</v>
      </c>
      <c r="F35" s="146" t="str">
        <f>业务员提成明细!F37</f>
        <v>28120660</v>
      </c>
      <c r="G35" s="143">
        <f>业务员提成明细!G37</f>
        <v>43252</v>
      </c>
      <c r="H35" s="144">
        <f>业务员提成明细!H37</f>
        <v>120</v>
      </c>
      <c r="I35" s="150">
        <f>业务员提成明细!I37</f>
        <v>43259</v>
      </c>
      <c r="J35" s="151">
        <f>业务员提成明细!J37</f>
        <v>7110</v>
      </c>
      <c r="K35" s="145">
        <f>业务员提成明细!K37</f>
        <v>6076.92</v>
      </c>
      <c r="L35" s="152">
        <f>业务员提成明细!L37</f>
        <v>127</v>
      </c>
      <c r="M35" s="153">
        <f>业务员提成明细!M37</f>
        <v>0</v>
      </c>
      <c r="N35" s="76" t="e">
        <f>业务员提成明细!N37</f>
        <v>#REF!</v>
      </c>
      <c r="O35" s="126">
        <f>业务员提成明细!O37</f>
        <v>0.01</v>
      </c>
      <c r="P35" s="154">
        <f>业务员提成明细!P37</f>
        <v>60.77</v>
      </c>
      <c r="Q35" s="125" t="e">
        <f>业务员提成明细!Q37</f>
        <v>#REF!</v>
      </c>
      <c r="R35" s="145">
        <f>业务员提成明细!R37</f>
        <v>0</v>
      </c>
      <c r="S35" s="161">
        <f>业务员提成明细!S37</f>
        <v>0</v>
      </c>
      <c r="T35" s="162" t="str">
        <f>业务员提成明细!V37</f>
        <v>CYT11</v>
      </c>
      <c r="U35" s="144" t="str">
        <f>业务员提成明细!W37</f>
        <v>*石油制品*机床导轨油</v>
      </c>
      <c r="V35" s="163" t="str">
        <f>业务员提成明细!V37</f>
        <v>CYT11</v>
      </c>
      <c r="W35" s="164" t="str">
        <f>业务员提成明细!W37</f>
        <v>*石油制品*机床导轨油</v>
      </c>
      <c r="X35" s="163" t="str">
        <f>业务员提成明细!X37</f>
        <v>68#</v>
      </c>
      <c r="Y35" s="169">
        <f>业务员提成明细!Y37</f>
        <v>3</v>
      </c>
      <c r="Z35" s="170" t="str">
        <f>业务员提成明细!Z37</f>
        <v>桶</v>
      </c>
      <c r="AA35" s="170"/>
      <c r="AB35" s="170"/>
      <c r="AC35" s="171">
        <f>业务员提成明细!AC37</f>
        <v>510</v>
      </c>
      <c r="AD35" s="170"/>
      <c r="AE35" s="170"/>
      <c r="AF35" s="170" t="str">
        <f>业务员提成明细!AF37</f>
        <v>XOUT18010432</v>
      </c>
      <c r="AG35" s="176">
        <f>业务员提成明细!AG37</f>
        <v>43123</v>
      </c>
      <c r="AH35" s="177" t="str">
        <f>业务员提成明细!AH37</f>
        <v>高精</v>
      </c>
      <c r="AJ35" s="178">
        <f>业务员提成明细!AJ37</f>
        <v>0.17</v>
      </c>
    </row>
    <row r="36" spans="1:36" ht="11.25" customHeight="1" outlineLevel="2">
      <c r="A36" s="142" t="str">
        <f>业务员提成明细!A38</f>
        <v>丁连军</v>
      </c>
      <c r="B36" s="143">
        <f>业务员提成明细!B38</f>
        <v>43104</v>
      </c>
      <c r="C36" s="144" t="str">
        <f>业务员提成明细!C38</f>
        <v>a1063</v>
      </c>
      <c r="D36" s="142" t="str">
        <f>业务员提成明细!D38</f>
        <v>苏州和昌顺机械有限公司</v>
      </c>
      <c r="E36" s="145">
        <f>业务员提成明细!E38</f>
        <v>5000</v>
      </c>
      <c r="F36" s="146" t="str">
        <f>业务员提成明细!F38</f>
        <v>09926986</v>
      </c>
      <c r="G36" s="143">
        <f>业务员提成明细!G38</f>
        <v>43104</v>
      </c>
      <c r="H36" s="144" t="str">
        <f>业务员提成明细!H38</f>
        <v>开票现金</v>
      </c>
      <c r="I36" s="150">
        <f>业务员提成明细!I38</f>
        <v>43259</v>
      </c>
      <c r="J36" s="151">
        <f>业务员提成明细!J38</f>
        <v>5000</v>
      </c>
      <c r="K36" s="145">
        <f>业务员提成明细!K38</f>
        <v>4273.5</v>
      </c>
      <c r="L36" s="152">
        <f>业务员提成明细!L38</f>
        <v>155</v>
      </c>
      <c r="M36" s="153">
        <f>业务员提成明细!M38</f>
        <v>0</v>
      </c>
      <c r="N36" s="76" t="e">
        <f>业务员提成明细!N38</f>
        <v>#REF!</v>
      </c>
      <c r="O36" s="126">
        <f>业务员提成明细!O38</f>
        <v>0.01</v>
      </c>
      <c r="P36" s="154">
        <f>业务员提成明细!P38</f>
        <v>42.74</v>
      </c>
      <c r="Q36" s="125" t="e">
        <f>业务员提成明细!Q38</f>
        <v>#REF!</v>
      </c>
      <c r="R36" s="145">
        <f>业务员提成明细!R38</f>
        <v>0</v>
      </c>
      <c r="S36" s="161">
        <f>业务员提成明细!S38</f>
        <v>0</v>
      </c>
      <c r="T36" s="162" t="str">
        <f>业务员提成明细!V38</f>
        <v>CYQ19</v>
      </c>
      <c r="U36" s="144" t="str">
        <f>业务员提成明细!W38</f>
        <v>*石油制品*不锈钢切削油</v>
      </c>
      <c r="V36" s="163" t="str">
        <f>业务员提成明细!V38</f>
        <v>CYQ19</v>
      </c>
      <c r="W36" s="164" t="str">
        <f>业务员提成明细!W38</f>
        <v>*石油制品*不锈钢切削油</v>
      </c>
      <c r="X36" s="163" t="str">
        <f>业务员提成明细!X38</f>
        <v>DH-30A</v>
      </c>
      <c r="Y36" s="169">
        <f>业务员提成明细!Y38</f>
        <v>2</v>
      </c>
      <c r="Z36" s="170" t="str">
        <f>业务员提成明细!Z38</f>
        <v>桶</v>
      </c>
      <c r="AA36" s="170"/>
      <c r="AB36" s="170"/>
      <c r="AC36" s="171">
        <f>业务员提成明细!AC38</f>
        <v>340</v>
      </c>
      <c r="AD36" s="170"/>
      <c r="AE36" s="170"/>
      <c r="AF36" s="170" t="str">
        <f>业务员提成明细!AF38</f>
        <v>XOUT18010059</v>
      </c>
      <c r="AG36" s="176">
        <f>业务员提成明细!AG38</f>
        <v>43105</v>
      </c>
      <c r="AH36" s="177">
        <f>业务员提成明细!AH38</f>
        <v>0</v>
      </c>
      <c r="AJ36" s="178">
        <f>业务员提成明细!AJ38</f>
        <v>0.17</v>
      </c>
    </row>
    <row r="37" spans="1:36" ht="11.25" customHeight="1" outlineLevel="2">
      <c r="A37" s="142" t="str">
        <f>业务员提成明细!A39</f>
        <v>丁连军</v>
      </c>
      <c r="B37" s="143">
        <f>业务员提成明细!B39</f>
        <v>43122</v>
      </c>
      <c r="C37" s="144" t="str">
        <f>业务员提成明细!C39</f>
        <v>a1063</v>
      </c>
      <c r="D37" s="142" t="str">
        <f>业务员提成明细!D39</f>
        <v>苏州和昌顺机械有限公司</v>
      </c>
      <c r="E37" s="145">
        <f>业务员提成明细!E39</f>
        <v>5000</v>
      </c>
      <c r="F37" s="146" t="str">
        <f>业务员提成明细!F39</f>
        <v>28120514</v>
      </c>
      <c r="G37" s="143">
        <f>业务员提成明细!G39</f>
        <v>43122</v>
      </c>
      <c r="H37" s="144" t="str">
        <f>业务员提成明细!H39</f>
        <v>开票现金</v>
      </c>
      <c r="I37" s="150">
        <f>业务员提成明细!I39</f>
        <v>43259</v>
      </c>
      <c r="J37" s="151">
        <f>业务员提成明细!J39</f>
        <v>5000</v>
      </c>
      <c r="K37" s="145">
        <f>业务员提成明细!K39</f>
        <v>4273.5</v>
      </c>
      <c r="L37" s="152">
        <f>业务员提成明细!L39</f>
        <v>137</v>
      </c>
      <c r="M37" s="153">
        <f>业务员提成明细!M39</f>
        <v>0</v>
      </c>
      <c r="N37" s="76" t="e">
        <f>业务员提成明细!N39</f>
        <v>#REF!</v>
      </c>
      <c r="O37" s="126">
        <f>业务员提成明细!O39</f>
        <v>0.01</v>
      </c>
      <c r="P37" s="154">
        <f>业务员提成明细!P39</f>
        <v>42.74</v>
      </c>
      <c r="Q37" s="125" t="e">
        <f>业务员提成明细!Q39</f>
        <v>#REF!</v>
      </c>
      <c r="R37" s="145">
        <f>业务员提成明细!R39</f>
        <v>0</v>
      </c>
      <c r="S37" s="161">
        <f>业务员提成明细!S39</f>
        <v>0</v>
      </c>
      <c r="T37" s="162" t="str">
        <f>业务员提成明细!V39</f>
        <v>CYQ19</v>
      </c>
      <c r="U37" s="144" t="str">
        <f>业务员提成明细!W39</f>
        <v>*石油制品*不锈钢切削油</v>
      </c>
      <c r="V37" s="163" t="str">
        <f>业务员提成明细!V39</f>
        <v>CYQ19</v>
      </c>
      <c r="W37" s="164" t="str">
        <f>业务员提成明细!W39</f>
        <v>*石油制品*不锈钢切削油</v>
      </c>
      <c r="X37" s="163" t="str">
        <f>业务员提成明细!X39</f>
        <v>DH-30A</v>
      </c>
      <c r="Y37" s="169">
        <f>业务员提成明细!Y39</f>
        <v>2</v>
      </c>
      <c r="Z37" s="170" t="str">
        <f>业务员提成明细!Z39</f>
        <v>桶</v>
      </c>
      <c r="AA37" s="170"/>
      <c r="AB37" s="170"/>
      <c r="AC37" s="171">
        <f>业务员提成明细!AC39</f>
        <v>340</v>
      </c>
      <c r="AD37" s="170"/>
      <c r="AE37" s="170"/>
      <c r="AF37" s="170" t="str">
        <f>业务员提成明细!AF39</f>
        <v>XOUT18010391</v>
      </c>
      <c r="AG37" s="176">
        <f>业务员提成明细!AG39</f>
        <v>43122</v>
      </c>
      <c r="AH37" s="177">
        <f>业务员提成明细!AH39</f>
        <v>0</v>
      </c>
      <c r="AJ37" s="178">
        <f>业务员提成明细!AJ39</f>
        <v>0.17</v>
      </c>
    </row>
    <row r="38" spans="1:36" ht="11.25" customHeight="1" outlineLevel="2">
      <c r="A38" s="142" t="str">
        <f>业务员提成明细!A40</f>
        <v>丁连军</v>
      </c>
      <c r="B38" s="143">
        <f>业务员提成明细!B40</f>
        <v>43273</v>
      </c>
      <c r="C38" s="144" t="str">
        <f>业务员提成明细!C40</f>
        <v>a1109</v>
      </c>
      <c r="D38" s="142" t="str">
        <f>业务员提成明细!D40</f>
        <v>苏州菩提树五金工业有限公司</v>
      </c>
      <c r="E38" s="145">
        <f>业务员提成明细!E40</f>
        <v>2900</v>
      </c>
      <c r="F38" s="146" t="str">
        <f>业务员提成明细!F40</f>
        <v>16643957</v>
      </c>
      <c r="G38" s="143">
        <f>业务员提成明细!G40</f>
        <v>43333</v>
      </c>
      <c r="H38" s="144">
        <f>业务员提成明细!H40</f>
        <v>60</v>
      </c>
      <c r="I38" s="150">
        <f>业务员提成明细!I40</f>
        <v>43259</v>
      </c>
      <c r="J38" s="151">
        <f>业务员提成明细!J40</f>
        <v>2900</v>
      </c>
      <c r="K38" s="145">
        <f>业务员提成明细!K40</f>
        <v>2500</v>
      </c>
      <c r="L38" s="152">
        <f>业务员提成明细!L40</f>
        <v>-14</v>
      </c>
      <c r="M38" s="153">
        <f>业务员提成明细!M40</f>
        <v>0</v>
      </c>
      <c r="N38" s="76" t="e">
        <f>业务员提成明细!N40</f>
        <v>#REF!</v>
      </c>
      <c r="O38" s="126">
        <f>业务员提成明细!O40</f>
        <v>0.01</v>
      </c>
      <c r="P38" s="154">
        <f>业务员提成明细!P40</f>
        <v>25</v>
      </c>
      <c r="Q38" s="125" t="e">
        <f>业务员提成明细!Q40</f>
        <v>#REF!</v>
      </c>
      <c r="R38" s="145">
        <f>业务员提成明细!R40</f>
        <v>0</v>
      </c>
      <c r="S38" s="161">
        <f>业务员提成明细!S40</f>
        <v>0</v>
      </c>
      <c r="T38" s="162" t="str">
        <f>业务员提成明细!V40</f>
        <v>CYQ10</v>
      </c>
      <c r="U38" s="144" t="str">
        <f>业务员提成明细!W40</f>
        <v>*专项化学用品*不锈钢切削油</v>
      </c>
      <c r="V38" s="163" t="str">
        <f>业务员提成明细!V40</f>
        <v>CYQ10</v>
      </c>
      <c r="W38" s="164" t="str">
        <f>业务员提成明细!W40</f>
        <v>*专项化学用品*不锈钢切削油</v>
      </c>
      <c r="X38" s="163" t="str">
        <f>业务员提成明细!X40</f>
        <v>CH-105</v>
      </c>
      <c r="Y38" s="169">
        <f>业务员提成明细!Y40</f>
        <v>1</v>
      </c>
      <c r="Z38" s="170" t="str">
        <f>业务员提成明细!Z40</f>
        <v>桶</v>
      </c>
      <c r="AA38" s="170"/>
      <c r="AB38" s="170"/>
      <c r="AC38" s="171">
        <f>业务员提成明细!AC40</f>
        <v>170</v>
      </c>
      <c r="AD38" s="170"/>
      <c r="AE38" s="170"/>
      <c r="AF38" s="170" t="str">
        <f>业务员提成明细!AF40</f>
        <v>XOUT18060433</v>
      </c>
      <c r="AG38" s="176">
        <f>业务员提成明细!AG40</f>
        <v>43274</v>
      </c>
      <c r="AH38" s="177">
        <f>业务员提成明细!AH40</f>
        <v>0</v>
      </c>
      <c r="AJ38" s="178">
        <f>业务员提成明细!AJ40</f>
        <v>0.16</v>
      </c>
    </row>
    <row r="39" spans="1:36" ht="11.25" customHeight="1" outlineLevel="2">
      <c r="A39" s="142" t="str">
        <f>业务员提成明细!A41</f>
        <v>丁连军</v>
      </c>
      <c r="B39" s="143">
        <f>业务员提成明细!B41</f>
        <v>43255</v>
      </c>
      <c r="C39" s="144" t="str">
        <f>业务员提成明细!C41</f>
        <v>a1144</v>
      </c>
      <c r="D39" s="142" t="str">
        <f>业务员提成明细!D41</f>
        <v>苏州颖仓宏精密机械有限公司</v>
      </c>
      <c r="E39" s="145">
        <f>业务员提成明细!E41</f>
        <v>5948</v>
      </c>
      <c r="F39" s="146" t="str">
        <f>业务员提成明细!F41</f>
        <v>55874814</v>
      </c>
      <c r="G39" s="143">
        <f>业务员提成明细!G41</f>
        <v>43255</v>
      </c>
      <c r="H39" s="144" t="str">
        <f>业务员提成明细!H41</f>
        <v>开票现金</v>
      </c>
      <c r="I39" s="150">
        <f>业务员提成明细!I41</f>
        <v>43259</v>
      </c>
      <c r="J39" s="151">
        <f>业务员提成明细!J41</f>
        <v>5948</v>
      </c>
      <c r="K39" s="145">
        <f>业务员提成明细!K41</f>
        <v>5127.59</v>
      </c>
      <c r="L39" s="152">
        <f>业务员提成明细!L41</f>
        <v>4</v>
      </c>
      <c r="M39" s="153">
        <f>业务员提成明细!M41</f>
        <v>0</v>
      </c>
      <c r="N39" s="76" t="e">
        <f>业务员提成明细!N41</f>
        <v>#REF!</v>
      </c>
      <c r="O39" s="126">
        <f>业务员提成明细!O41</f>
        <v>0.01</v>
      </c>
      <c r="P39" s="154">
        <f>业务员提成明细!P41</f>
        <v>51.28</v>
      </c>
      <c r="Q39" s="125" t="e">
        <f>业务员提成明细!Q41</f>
        <v>#REF!</v>
      </c>
      <c r="R39" s="145">
        <f>业务员提成明细!R41</f>
        <v>0</v>
      </c>
      <c r="S39" s="161">
        <f>业务员提成明细!S41</f>
        <v>0</v>
      </c>
      <c r="T39" s="162" t="str">
        <f>业务员提成明细!V41</f>
        <v>CSB15</v>
      </c>
      <c r="U39" s="144" t="str">
        <f>业务员提成明细!W41</f>
        <v>*化学试剂助剂*半合成切削液</v>
      </c>
      <c r="V39" s="163" t="str">
        <f>业务员提成明细!V41</f>
        <v>CSB15</v>
      </c>
      <c r="W39" s="164" t="str">
        <f>业务员提成明细!W41</f>
        <v>*化学试剂助剂*半合成切削液</v>
      </c>
      <c r="X39" s="163" t="str">
        <f>业务员提成明细!X41</f>
        <v>LP-3030AL</v>
      </c>
      <c r="Y39" s="169">
        <f>业务员提成明细!Y41</f>
        <v>2</v>
      </c>
      <c r="Z39" s="170" t="str">
        <f>业务员提成明细!Z41</f>
        <v>桶</v>
      </c>
      <c r="AA39" s="170"/>
      <c r="AB39" s="170"/>
      <c r="AC39" s="171">
        <f>业务员提成明细!AC41</f>
        <v>340</v>
      </c>
      <c r="AD39" s="170"/>
      <c r="AE39" s="170"/>
      <c r="AF39" s="170" t="str">
        <f>业务员提成明细!AF41</f>
        <v>XOUT18050314</v>
      </c>
      <c r="AG39" s="176">
        <f>业务员提成明细!AG41</f>
        <v>43236</v>
      </c>
      <c r="AH39" s="177">
        <f>业务员提成明细!AH41</f>
        <v>0</v>
      </c>
      <c r="AJ39" s="178">
        <f>业务员提成明细!AJ41</f>
        <v>0.15999914189707101</v>
      </c>
    </row>
    <row r="40" spans="1:36" ht="11.25" customHeight="1" outlineLevel="2">
      <c r="A40" s="142" t="str">
        <f>业务员提成明细!A42</f>
        <v>丁连军</v>
      </c>
      <c r="B40" s="143">
        <f>业务员提成明细!B42</f>
        <v>43173</v>
      </c>
      <c r="C40" s="144" t="str">
        <f>业务员提成明细!C42</f>
        <v>a1210</v>
      </c>
      <c r="D40" s="142" t="str">
        <f>业务员提成明细!D42</f>
        <v>铠嘉电脑配件有限公司</v>
      </c>
      <c r="E40" s="145">
        <f>业务员提成明细!E42</f>
        <v>15300</v>
      </c>
      <c r="F40" s="146" t="str">
        <f>业务员提成明细!F42</f>
        <v>02839487</v>
      </c>
      <c r="G40" s="143">
        <f>业务员提成明细!G42</f>
        <v>43293</v>
      </c>
      <c r="H40" s="144">
        <f>业务员提成明细!H42</f>
        <v>120</v>
      </c>
      <c r="I40" s="150">
        <f>业务员提成明细!I42</f>
        <v>43259</v>
      </c>
      <c r="J40" s="151">
        <f>业务员提成明细!J42</f>
        <v>15300</v>
      </c>
      <c r="K40" s="145">
        <f>业务员提成明细!K42</f>
        <v>13076.92</v>
      </c>
      <c r="L40" s="152">
        <f>业务员提成明细!L42</f>
        <v>86</v>
      </c>
      <c r="M40" s="153">
        <f>业务员提成明细!M42</f>
        <v>0</v>
      </c>
      <c r="N40" s="76" t="e">
        <f>业务员提成明细!N42</f>
        <v>#REF!</v>
      </c>
      <c r="O40" s="126">
        <f>业务员提成明细!O42</f>
        <v>0.01</v>
      </c>
      <c r="P40" s="154">
        <f>业务员提成明细!P42</f>
        <v>130.77000000000001</v>
      </c>
      <c r="Q40" s="125" t="e">
        <f>业务员提成明细!Q42</f>
        <v>#REF!</v>
      </c>
      <c r="R40" s="145">
        <f>业务员提成明细!R42</f>
        <v>0</v>
      </c>
      <c r="S40" s="161">
        <f>业务员提成明细!S42</f>
        <v>0</v>
      </c>
      <c r="T40" s="162" t="str">
        <f>业务员提成明细!V42</f>
        <v>CSR47</v>
      </c>
      <c r="U40" s="144" t="str">
        <f>业务员提成明细!W42</f>
        <v>*专项化学用品*乳化切削液</v>
      </c>
      <c r="V40" s="163" t="str">
        <f>业务员提成明细!V42</f>
        <v>CSR47</v>
      </c>
      <c r="W40" s="164" t="str">
        <f>业务员提成明细!W42</f>
        <v>*专项化学用品*乳化切削液</v>
      </c>
      <c r="X40" s="163" t="str">
        <f>业务员提成明细!X42</f>
        <v>JH-500A</v>
      </c>
      <c r="Y40" s="169">
        <f>业务员提成明细!Y42</f>
        <v>900</v>
      </c>
      <c r="Z40" s="170" t="str">
        <f>业务员提成明细!Z42</f>
        <v>千克</v>
      </c>
      <c r="AA40" s="170"/>
      <c r="AB40" s="170"/>
      <c r="AC40" s="171">
        <f>业务员提成明细!AC42</f>
        <v>900</v>
      </c>
      <c r="AD40" s="170"/>
      <c r="AE40" s="170"/>
      <c r="AF40" s="170" t="str">
        <f>业务员提成明细!AF42</f>
        <v>XOUT18010354</v>
      </c>
      <c r="AG40" s="176">
        <f>业务员提成明细!AG42</f>
        <v>43120</v>
      </c>
      <c r="AH40" s="177">
        <f>业务员提成明细!AH42</f>
        <v>0</v>
      </c>
      <c r="AJ40" s="178">
        <f>业务员提成明细!AJ42</f>
        <v>0.17</v>
      </c>
    </row>
    <row r="41" spans="1:36" ht="11.25" customHeight="1" outlineLevel="2">
      <c r="A41" s="142" t="str">
        <f>业务员提成明细!A43</f>
        <v>丁连军</v>
      </c>
      <c r="B41" s="143">
        <f>业务员提成明细!B43</f>
        <v>43172</v>
      </c>
      <c r="C41" s="144" t="str">
        <f>业务员提成明细!C43</f>
        <v>a1210</v>
      </c>
      <c r="D41" s="142" t="str">
        <f>业务员提成明细!D43</f>
        <v>铠嘉电脑配件有限公司</v>
      </c>
      <c r="E41" s="145">
        <f>业务员提成明细!E43</f>
        <v>21888</v>
      </c>
      <c r="F41" s="146" t="str">
        <f>业务员提成明细!F43</f>
        <v>02839469</v>
      </c>
      <c r="G41" s="143">
        <f>业务员提成明细!G43</f>
        <v>43292</v>
      </c>
      <c r="H41" s="144">
        <f>业务员提成明细!H43</f>
        <v>120</v>
      </c>
      <c r="I41" s="150">
        <f>业务员提成明细!I43</f>
        <v>43259</v>
      </c>
      <c r="J41" s="151">
        <f>业务员提成明细!J43</f>
        <v>21888</v>
      </c>
      <c r="K41" s="145">
        <f>业务员提成明细!K43</f>
        <v>18707.689999999999</v>
      </c>
      <c r="L41" s="152">
        <f>业务员提成明细!L43</f>
        <v>87</v>
      </c>
      <c r="M41" s="153">
        <f>业务员提成明细!M43</f>
        <v>0</v>
      </c>
      <c r="N41" s="76" t="e">
        <f>业务员提成明细!N43</f>
        <v>#REF!</v>
      </c>
      <c r="O41" s="126">
        <f>业务员提成明细!O43</f>
        <v>0.01</v>
      </c>
      <c r="P41" s="154">
        <f>业务员提成明细!P43</f>
        <v>187.08</v>
      </c>
      <c r="Q41" s="125" t="e">
        <f>业务员提成明细!Q43</f>
        <v>#REF!</v>
      </c>
      <c r="R41" s="145">
        <f>业务员提成明细!R43</f>
        <v>0</v>
      </c>
      <c r="S41" s="161">
        <f>业务员提成明细!S43</f>
        <v>0</v>
      </c>
      <c r="T41" s="162" t="str">
        <f>业务员提成明细!V43</f>
        <v>CSR47</v>
      </c>
      <c r="U41" s="144" t="str">
        <f>业务员提成明细!W43</f>
        <v>*其他化学制品*植物型切削液</v>
      </c>
      <c r="V41" s="163" t="str">
        <f>业务员提成明细!V43</f>
        <v>CSR47</v>
      </c>
      <c r="W41" s="164" t="str">
        <f>业务员提成明细!W43</f>
        <v>*其他化学制品*植物型切削液</v>
      </c>
      <c r="X41" s="163">
        <f>业务员提成明细!X43</f>
        <v>0</v>
      </c>
      <c r="Y41" s="169">
        <f>业务员提成明细!Y43</f>
        <v>1440</v>
      </c>
      <c r="Z41" s="170" t="str">
        <f>业务员提成明细!Z43</f>
        <v>千克</v>
      </c>
      <c r="AA41" s="170"/>
      <c r="AB41" s="170"/>
      <c r="AC41" s="171">
        <f>业务员提成明细!AC43</f>
        <v>1440</v>
      </c>
      <c r="AD41" s="170"/>
      <c r="AE41" s="170"/>
      <c r="AF41" s="170" t="str">
        <f>业务员提成明细!AF43</f>
        <v>XOUT18010492</v>
      </c>
      <c r="AG41" s="176">
        <f>业务员提成明细!AG43</f>
        <v>43129</v>
      </c>
      <c r="AH41" s="177">
        <f>业务员提成明细!AH43</f>
        <v>0</v>
      </c>
      <c r="AJ41" s="178">
        <f>业务员提成明细!AJ43</f>
        <v>0.17</v>
      </c>
    </row>
    <row r="42" spans="1:36" ht="11.25" customHeight="1" outlineLevel="2">
      <c r="A42" s="142" t="str">
        <f>业务员提成明细!A44</f>
        <v>丁连军</v>
      </c>
      <c r="B42" s="143">
        <f>业务员提成明细!B44</f>
        <v>43172</v>
      </c>
      <c r="C42" s="144" t="str">
        <f>业务员提成明细!C44</f>
        <v>a1210</v>
      </c>
      <c r="D42" s="142" t="str">
        <f>业务员提成明细!D44</f>
        <v>铠嘉电脑配件有限公司</v>
      </c>
      <c r="E42" s="145">
        <f>业务员提成明细!E44</f>
        <v>8100</v>
      </c>
      <c r="F42" s="146" t="str">
        <f>业务员提成明细!F44</f>
        <v>02839469</v>
      </c>
      <c r="G42" s="143">
        <f>业务员提成明细!G44</f>
        <v>43292</v>
      </c>
      <c r="H42" s="144">
        <f>业务员提成明细!H44</f>
        <v>120</v>
      </c>
      <c r="I42" s="150">
        <f>业务员提成明细!I44</f>
        <v>43259</v>
      </c>
      <c r="J42" s="151">
        <f>业务员提成明细!J44</f>
        <v>8100</v>
      </c>
      <c r="K42" s="145">
        <f>业务员提成明细!K44</f>
        <v>6923.08</v>
      </c>
      <c r="L42" s="152">
        <f>业务员提成明细!L44</f>
        <v>87</v>
      </c>
      <c r="M42" s="153">
        <f>业务员提成明细!M44</f>
        <v>0</v>
      </c>
      <c r="N42" s="76" t="e">
        <f>业务员提成明细!N44</f>
        <v>#REF!</v>
      </c>
      <c r="O42" s="126">
        <f>业务员提成明细!O44</f>
        <v>0.01</v>
      </c>
      <c r="P42" s="154">
        <f>业务员提成明细!P44</f>
        <v>69.23</v>
      </c>
      <c r="Q42" s="125" t="e">
        <f>业务员提成明细!Q44</f>
        <v>#REF!</v>
      </c>
      <c r="R42" s="145">
        <f>业务员提成明细!R44</f>
        <v>0</v>
      </c>
      <c r="S42" s="161">
        <f>业务员提成明细!S44</f>
        <v>0</v>
      </c>
      <c r="T42" s="162" t="str">
        <f>业务员提成明细!V44</f>
        <v>CSR47</v>
      </c>
      <c r="U42" s="144" t="str">
        <f>业务员提成明细!W44</f>
        <v>*其他化学制品*植物型切削液</v>
      </c>
      <c r="V42" s="163" t="str">
        <f>业务员提成明细!V44</f>
        <v>CSR47</v>
      </c>
      <c r="W42" s="164" t="str">
        <f>业务员提成明细!W44</f>
        <v>*其他化学制品*植物型切削液</v>
      </c>
      <c r="X42" s="163">
        <f>业务员提成明细!X44</f>
        <v>0</v>
      </c>
      <c r="Y42" s="169">
        <f>业务员提成明细!Y44</f>
        <v>540</v>
      </c>
      <c r="Z42" s="170" t="str">
        <f>业务员提成明细!Z44</f>
        <v>千克</v>
      </c>
      <c r="AA42" s="170"/>
      <c r="AB42" s="170"/>
      <c r="AC42" s="171">
        <f>业务员提成明细!AC44</f>
        <v>540</v>
      </c>
      <c r="AD42" s="170"/>
      <c r="AE42" s="170"/>
      <c r="AF42" s="170" t="str">
        <f>业务员提成明细!AF44</f>
        <v>XOUT18010492</v>
      </c>
      <c r="AG42" s="176">
        <f>业务员提成明细!AG44</f>
        <v>43129</v>
      </c>
      <c r="AH42" s="177">
        <f>业务员提成明细!AH44</f>
        <v>0</v>
      </c>
      <c r="AJ42" s="178">
        <f>业务员提成明细!AJ44</f>
        <v>0.17</v>
      </c>
    </row>
    <row r="43" spans="1:36" ht="11.25" customHeight="1" outlineLevel="2">
      <c r="A43" s="142" t="str">
        <f>业务员提成明细!A45</f>
        <v>丁连军</v>
      </c>
      <c r="B43" s="143">
        <f>业务员提成明细!B45</f>
        <v>43172</v>
      </c>
      <c r="C43" s="144" t="str">
        <f>业务员提成明细!C45</f>
        <v>a1210</v>
      </c>
      <c r="D43" s="142" t="str">
        <f>业务员提成明细!D45</f>
        <v>铠嘉电脑配件有限公司</v>
      </c>
      <c r="E43" s="145">
        <f>业务员提成明细!E45</f>
        <v>5400</v>
      </c>
      <c r="F43" s="146" t="str">
        <f>业务员提成明细!F45</f>
        <v>02839469</v>
      </c>
      <c r="G43" s="143">
        <f>业务员提成明细!G45</f>
        <v>43292</v>
      </c>
      <c r="H43" s="144">
        <f>业务员提成明细!H45</f>
        <v>120</v>
      </c>
      <c r="I43" s="150">
        <f>业务员提成明细!I45</f>
        <v>43259</v>
      </c>
      <c r="J43" s="151">
        <f>业务员提成明细!J45</f>
        <v>5400</v>
      </c>
      <c r="K43" s="145">
        <f>业务员提成明细!K45</f>
        <v>4615.38</v>
      </c>
      <c r="L43" s="152">
        <f>业务员提成明细!L45</f>
        <v>87</v>
      </c>
      <c r="M43" s="153">
        <f>业务员提成明细!M45</f>
        <v>0</v>
      </c>
      <c r="N43" s="76" t="e">
        <f>业务员提成明细!N45</f>
        <v>#REF!</v>
      </c>
      <c r="O43" s="126">
        <f>业务员提成明细!O45</f>
        <v>0.01</v>
      </c>
      <c r="P43" s="154">
        <f>业务员提成明细!P45</f>
        <v>46.15</v>
      </c>
      <c r="Q43" s="125" t="e">
        <f>业务员提成明细!Q45</f>
        <v>#REF!</v>
      </c>
      <c r="R43" s="145">
        <f>业务员提成明细!R45</f>
        <v>0</v>
      </c>
      <c r="S43" s="161">
        <f>业务员提成明细!S45</f>
        <v>0</v>
      </c>
      <c r="T43" s="162" t="str">
        <f>业务员提成明细!V45</f>
        <v>CSR47</v>
      </c>
      <c r="U43" s="144" t="str">
        <f>业务员提成明细!W45</f>
        <v>*专项化学用品*乳化切削液</v>
      </c>
      <c r="V43" s="163" t="str">
        <f>业务员提成明细!V45</f>
        <v>CSR47</v>
      </c>
      <c r="W43" s="164" t="str">
        <f>业务员提成明细!W45</f>
        <v>*专项化学用品*乳化切削液</v>
      </c>
      <c r="X43" s="163">
        <f>业务员提成明细!X45</f>
        <v>0</v>
      </c>
      <c r="Y43" s="169">
        <f>业务员提成明细!Y45</f>
        <v>360</v>
      </c>
      <c r="Z43" s="170" t="str">
        <f>业务员提成明细!Z45</f>
        <v>千克</v>
      </c>
      <c r="AA43" s="170"/>
      <c r="AB43" s="170"/>
      <c r="AC43" s="171">
        <f>业务员提成明细!AC45</f>
        <v>360</v>
      </c>
      <c r="AD43" s="170"/>
      <c r="AE43" s="170"/>
      <c r="AF43" s="170" t="str">
        <f>业务员提成明细!AF45</f>
        <v>XOUT18010492</v>
      </c>
      <c r="AG43" s="176">
        <f>业务员提成明细!AG45</f>
        <v>43129</v>
      </c>
      <c r="AH43" s="177">
        <f>业务员提成明细!AH45</f>
        <v>0</v>
      </c>
      <c r="AJ43" s="178">
        <f>业务员提成明细!AJ45</f>
        <v>0.17</v>
      </c>
    </row>
    <row r="44" spans="1:36" ht="11.25" customHeight="1" outlineLevel="2">
      <c r="A44" s="142" t="str">
        <f>业务员提成明细!A46</f>
        <v>丁连军</v>
      </c>
      <c r="B44" s="143">
        <f>业务员提成明细!B46</f>
        <v>43173</v>
      </c>
      <c r="C44" s="144" t="str">
        <f>业务员提成明细!C46</f>
        <v>a1210</v>
      </c>
      <c r="D44" s="142" t="str">
        <f>业务员提成明细!D46</f>
        <v>铠嘉电脑配件有限公司</v>
      </c>
      <c r="E44" s="145">
        <f>业务员提成明细!E46</f>
        <v>61200</v>
      </c>
      <c r="F44" s="146" t="str">
        <f>业务员提成明细!F46</f>
        <v>02839487</v>
      </c>
      <c r="G44" s="143">
        <f>业务员提成明细!G46</f>
        <v>43293</v>
      </c>
      <c r="H44" s="144">
        <f>业务员提成明细!H46</f>
        <v>120</v>
      </c>
      <c r="I44" s="150">
        <f>业务员提成明细!I46</f>
        <v>43259</v>
      </c>
      <c r="J44" s="151">
        <f>业务员提成明细!J46</f>
        <v>61200</v>
      </c>
      <c r="K44" s="145">
        <f>业务员提成明细!K46</f>
        <v>52307.69</v>
      </c>
      <c r="L44" s="152">
        <f>业务员提成明细!L46</f>
        <v>86</v>
      </c>
      <c r="M44" s="153">
        <f>业务员提成明细!M46</f>
        <v>0</v>
      </c>
      <c r="N44" s="76" t="e">
        <f>业务员提成明细!N46</f>
        <v>#REF!</v>
      </c>
      <c r="O44" s="126">
        <f>业务员提成明细!O46</f>
        <v>0.01</v>
      </c>
      <c r="P44" s="154">
        <f>业务员提成明细!P46</f>
        <v>523.08000000000004</v>
      </c>
      <c r="Q44" s="125" t="e">
        <f>业务员提成明细!Q46</f>
        <v>#REF!</v>
      </c>
      <c r="R44" s="145">
        <f>业务员提成明细!R46</f>
        <v>0</v>
      </c>
      <c r="S44" s="161">
        <f>业务员提成明细!S46</f>
        <v>0</v>
      </c>
      <c r="T44" s="162" t="str">
        <f>业务员提成明细!V46</f>
        <v>CSR47</v>
      </c>
      <c r="U44" s="144" t="str">
        <f>业务员提成明细!W46</f>
        <v>*专项化学用品*乳化切削液</v>
      </c>
      <c r="V44" s="163" t="str">
        <f>业务员提成明细!V46</f>
        <v>CSR47</v>
      </c>
      <c r="W44" s="164" t="str">
        <f>业务员提成明细!W46</f>
        <v>*专项化学用品*乳化切削液</v>
      </c>
      <c r="X44" s="163" t="str">
        <f>业务员提成明细!X46</f>
        <v>JH-500A</v>
      </c>
      <c r="Y44" s="169">
        <f>业务员提成明细!Y46</f>
        <v>3600</v>
      </c>
      <c r="Z44" s="170" t="str">
        <f>业务员提成明细!Z46</f>
        <v>千克</v>
      </c>
      <c r="AA44" s="170"/>
      <c r="AB44" s="170"/>
      <c r="AC44" s="171">
        <f>业务员提成明细!AC46</f>
        <v>3600</v>
      </c>
      <c r="AD44" s="170"/>
      <c r="AE44" s="170"/>
      <c r="AF44" s="170" t="str">
        <f>业务员提成明细!AF46</f>
        <v>XOUT18020049</v>
      </c>
      <c r="AG44" s="176">
        <f>业务员提成明细!AG46</f>
        <v>43134</v>
      </c>
      <c r="AH44" s="177">
        <f>业务员提成明细!AH46</f>
        <v>0</v>
      </c>
      <c r="AJ44" s="178">
        <f>业务员提成明细!AJ46</f>
        <v>0.17</v>
      </c>
    </row>
    <row r="45" spans="1:36" ht="11.25" customHeight="1" outlineLevel="2">
      <c r="A45" s="142" t="str">
        <f>业务员提成明细!A47</f>
        <v>丁连军</v>
      </c>
      <c r="B45" s="143">
        <f>业务员提成明细!B47</f>
        <v>43172</v>
      </c>
      <c r="C45" s="144" t="str">
        <f>业务员提成明细!C47</f>
        <v>a1210</v>
      </c>
      <c r="D45" s="142" t="str">
        <f>业务员提成明细!D47</f>
        <v>铠嘉电脑配件有限公司</v>
      </c>
      <c r="E45" s="145">
        <f>业务员提成明细!E47</f>
        <v>2610</v>
      </c>
      <c r="F45" s="146" t="str">
        <f>业务员提成明细!F47</f>
        <v>02839469</v>
      </c>
      <c r="G45" s="143">
        <f>业务员提成明细!G47</f>
        <v>43292</v>
      </c>
      <c r="H45" s="144">
        <f>业务员提成明细!H47</f>
        <v>120</v>
      </c>
      <c r="I45" s="150">
        <f>业务员提成明细!I47</f>
        <v>43259</v>
      </c>
      <c r="J45" s="151">
        <f>业务员提成明细!J47</f>
        <v>2610</v>
      </c>
      <c r="K45" s="145">
        <f>业务员提成明细!K47</f>
        <v>2230.77</v>
      </c>
      <c r="L45" s="152">
        <f>业务员提成明细!L47</f>
        <v>87</v>
      </c>
      <c r="M45" s="153">
        <f>业务员提成明细!M47</f>
        <v>0</v>
      </c>
      <c r="N45" s="76" t="e">
        <f>业务员提成明细!N47</f>
        <v>#REF!</v>
      </c>
      <c r="O45" s="126">
        <f>业务员提成明细!O47</f>
        <v>0.01</v>
      </c>
      <c r="P45" s="154">
        <f>业务员提成明细!P47</f>
        <v>22.31</v>
      </c>
      <c r="Q45" s="125" t="e">
        <f>业务员提成明细!Q47</f>
        <v>#REF!</v>
      </c>
      <c r="R45" s="145">
        <f>业务员提成明细!R47</f>
        <v>0</v>
      </c>
      <c r="S45" s="161">
        <f>业务员提成明细!S47</f>
        <v>0</v>
      </c>
      <c r="T45" s="162" t="str">
        <f>业务员提成明细!V47</f>
        <v>CSQ12</v>
      </c>
      <c r="U45" s="144" t="str">
        <f>业务员提成明细!W47</f>
        <v>*其他化学制品*高级全合成切削液</v>
      </c>
      <c r="V45" s="163" t="str">
        <f>业务员提成明细!V47</f>
        <v>CSQ12</v>
      </c>
      <c r="W45" s="164" t="str">
        <f>业务员提成明细!W47</f>
        <v>*其他化学制品*高级全合成切削液</v>
      </c>
      <c r="X45" s="163">
        <f>业务员提成明细!X47</f>
        <v>0</v>
      </c>
      <c r="Y45" s="169">
        <f>业务员提成明细!Y47</f>
        <v>180</v>
      </c>
      <c r="Z45" s="170" t="str">
        <f>业务员提成明细!Z47</f>
        <v>千克</v>
      </c>
      <c r="AA45" s="170"/>
      <c r="AB45" s="170"/>
      <c r="AC45" s="171">
        <f>业务员提成明细!AC47</f>
        <v>180</v>
      </c>
      <c r="AD45" s="170"/>
      <c r="AE45" s="170"/>
      <c r="AF45" s="170" t="str">
        <f>业务员提成明细!AF47</f>
        <v>XOUT18020130</v>
      </c>
      <c r="AG45" s="176">
        <f>业务员提成明细!AG47</f>
        <v>43139</v>
      </c>
      <c r="AH45" s="177">
        <f>业务员提成明细!AH47</f>
        <v>0</v>
      </c>
      <c r="AJ45" s="178">
        <f>业务员提成明细!AJ47</f>
        <v>0.17</v>
      </c>
    </row>
    <row r="46" spans="1:36" ht="11.25" customHeight="1" outlineLevel="2">
      <c r="A46" s="142" t="str">
        <f>业务员提成明细!A48</f>
        <v>丁连军</v>
      </c>
      <c r="B46" s="143">
        <f>业务员提成明细!B48</f>
        <v>43186</v>
      </c>
      <c r="C46" s="144" t="str">
        <f>业务员提成明细!C48</f>
        <v>a1210</v>
      </c>
      <c r="D46" s="142" t="str">
        <f>业务员提成明细!D48</f>
        <v>铠嘉电脑配件有限公司</v>
      </c>
      <c r="E46" s="145">
        <f>业务员提成明细!E48</f>
        <v>73440</v>
      </c>
      <c r="F46" s="146" t="str">
        <f>业务员提成明细!F48</f>
        <v>15222267</v>
      </c>
      <c r="G46" s="143">
        <f>业务员提成明细!G48</f>
        <v>43306</v>
      </c>
      <c r="H46" s="144">
        <f>业务员提成明细!H48</f>
        <v>120</v>
      </c>
      <c r="I46" s="150">
        <f>业务员提成明细!I48</f>
        <v>43259</v>
      </c>
      <c r="J46" s="151">
        <f>业务员提成明细!J48</f>
        <v>73440</v>
      </c>
      <c r="K46" s="145">
        <f>业务员提成明细!K48</f>
        <v>62769.23</v>
      </c>
      <c r="L46" s="152">
        <f>业务员提成明细!L48</f>
        <v>73</v>
      </c>
      <c r="M46" s="153">
        <f>业务员提成明细!M48</f>
        <v>0</v>
      </c>
      <c r="N46" s="76" t="e">
        <f>业务员提成明细!N48</f>
        <v>#REF!</v>
      </c>
      <c r="O46" s="126">
        <f>业务员提成明细!O48</f>
        <v>0.01</v>
      </c>
      <c r="P46" s="154">
        <f>业务员提成明细!P48</f>
        <v>627.69000000000005</v>
      </c>
      <c r="Q46" s="125" t="e">
        <f>业务员提成明细!Q48</f>
        <v>#REF!</v>
      </c>
      <c r="R46" s="145">
        <f>业务员提成明细!R48</f>
        <v>0</v>
      </c>
      <c r="S46" s="161">
        <f>业务员提成明细!S48</f>
        <v>0</v>
      </c>
      <c r="T46" s="162" t="str">
        <f>业务员提成明细!V48</f>
        <v>CSR47</v>
      </c>
      <c r="U46" s="144" t="str">
        <f>业务员提成明细!W48</f>
        <v>*专项化学用品*微乳化切削液</v>
      </c>
      <c r="V46" s="163" t="str">
        <f>业务员提成明细!V48</f>
        <v>CSR47</v>
      </c>
      <c r="W46" s="164" t="str">
        <f>业务员提成明细!W48</f>
        <v>*专项化学用品*微乳化切削液</v>
      </c>
      <c r="X46" s="163" t="str">
        <f>业务员提成明细!X48</f>
        <v>JH-500A</v>
      </c>
      <c r="Y46" s="169">
        <f>业务员提成明细!Y48</f>
        <v>4320</v>
      </c>
      <c r="Z46" s="170" t="str">
        <f>业务员提成明细!Z48</f>
        <v>千克</v>
      </c>
      <c r="AA46" s="170"/>
      <c r="AB46" s="170"/>
      <c r="AC46" s="171">
        <f>业务员提成明细!AC48</f>
        <v>4320</v>
      </c>
      <c r="AD46" s="170"/>
      <c r="AE46" s="170"/>
      <c r="AF46" s="170" t="str">
        <f>业务员提成明细!AF48</f>
        <v>XOUT18020122</v>
      </c>
      <c r="AG46" s="176">
        <f>业务员提成明细!AG48</f>
        <v>43139</v>
      </c>
      <c r="AH46" s="177">
        <f>业务员提成明细!AH48</f>
        <v>0</v>
      </c>
      <c r="AJ46" s="178">
        <f>业务员提成明细!AJ48</f>
        <v>0.17</v>
      </c>
    </row>
    <row r="47" spans="1:36" ht="11.25" customHeight="1" outlineLevel="2">
      <c r="A47" s="142" t="str">
        <f>业务员提成明细!A49</f>
        <v>丁连军</v>
      </c>
      <c r="B47" s="143">
        <f>业务员提成明细!B49</f>
        <v>43173</v>
      </c>
      <c r="C47" s="144" t="str">
        <f>业务员提成明细!C49</f>
        <v>a1210</v>
      </c>
      <c r="D47" s="142" t="str">
        <f>业务员提成明细!D49</f>
        <v>铠嘉电脑配件有限公司</v>
      </c>
      <c r="E47" s="145">
        <f>业务员提成明细!E49</f>
        <v>15300</v>
      </c>
      <c r="F47" s="146" t="str">
        <f>业务员提成明细!F49</f>
        <v>02839487</v>
      </c>
      <c r="G47" s="143">
        <f>业务员提成明细!G49</f>
        <v>43293</v>
      </c>
      <c r="H47" s="144">
        <f>业务员提成明细!H49</f>
        <v>120</v>
      </c>
      <c r="I47" s="150">
        <f>业务员提成明细!I49</f>
        <v>43259</v>
      </c>
      <c r="J47" s="151">
        <f>业务员提成明细!J49</f>
        <v>15300</v>
      </c>
      <c r="K47" s="145">
        <f>业务员提成明细!K49</f>
        <v>13076.92</v>
      </c>
      <c r="L47" s="152">
        <f>业务员提成明细!L49</f>
        <v>86</v>
      </c>
      <c r="M47" s="153">
        <f>业务员提成明细!M49</f>
        <v>0</v>
      </c>
      <c r="N47" s="76" t="e">
        <f>业务员提成明细!N49</f>
        <v>#REF!</v>
      </c>
      <c r="O47" s="126">
        <f>业务员提成明细!O49</f>
        <v>0.01</v>
      </c>
      <c r="P47" s="154">
        <f>业务员提成明细!P49</f>
        <v>130.77000000000001</v>
      </c>
      <c r="Q47" s="125" t="e">
        <f>业务员提成明细!Q49</f>
        <v>#REF!</v>
      </c>
      <c r="R47" s="145">
        <f>业务员提成明细!R49</f>
        <v>0</v>
      </c>
      <c r="S47" s="161">
        <f>业务员提成明细!S49</f>
        <v>0</v>
      </c>
      <c r="T47" s="162" t="str">
        <f>业务员提成明细!V49</f>
        <v>CSR47</v>
      </c>
      <c r="U47" s="144" t="str">
        <f>业务员提成明细!W49</f>
        <v>*专项化学用品*乳化切削液</v>
      </c>
      <c r="V47" s="163" t="str">
        <f>业务员提成明细!V49</f>
        <v>CSR47</v>
      </c>
      <c r="W47" s="164" t="str">
        <f>业务员提成明细!W49</f>
        <v>*专项化学用品*乳化切削液</v>
      </c>
      <c r="X47" s="163" t="str">
        <f>业务员提成明细!X49</f>
        <v>JH-500A</v>
      </c>
      <c r="Y47" s="169">
        <f>业务员提成明细!Y49</f>
        <v>900</v>
      </c>
      <c r="Z47" s="170" t="str">
        <f>业务员提成明细!Z49</f>
        <v>千克</v>
      </c>
      <c r="AA47" s="170"/>
      <c r="AB47" s="170"/>
      <c r="AC47" s="171">
        <f>业务员提成明细!AC49</f>
        <v>900</v>
      </c>
      <c r="AD47" s="170"/>
      <c r="AE47" s="170"/>
      <c r="AF47" s="170" t="str">
        <f>业务员提成明细!AF49</f>
        <v>XOUT18020134</v>
      </c>
      <c r="AG47" s="176">
        <f>业务员提成明细!AG49</f>
        <v>43140</v>
      </c>
      <c r="AH47" s="177">
        <f>业务员提成明细!AH49</f>
        <v>0</v>
      </c>
      <c r="AJ47" s="178">
        <f>业务员提成明细!AJ49</f>
        <v>0.17</v>
      </c>
    </row>
    <row r="48" spans="1:36" ht="11.25" customHeight="1" outlineLevel="2">
      <c r="A48" s="142" t="str">
        <f>业务员提成明细!A50</f>
        <v>丁连军</v>
      </c>
      <c r="B48" s="143">
        <f>业务员提成明细!B50</f>
        <v>43186</v>
      </c>
      <c r="C48" s="144" t="str">
        <f>业务员提成明细!C50</f>
        <v>a1210</v>
      </c>
      <c r="D48" s="142" t="str">
        <f>业务员提成明细!D50</f>
        <v>铠嘉电脑配件有限公司</v>
      </c>
      <c r="E48" s="145">
        <f>业务员提成明细!E50</f>
        <v>27000</v>
      </c>
      <c r="F48" s="146" t="str">
        <f>业务员提成明细!F50</f>
        <v>15222267</v>
      </c>
      <c r="G48" s="143">
        <f>业务员提成明细!G50</f>
        <v>43306</v>
      </c>
      <c r="H48" s="144">
        <f>业务员提成明细!H50</f>
        <v>120</v>
      </c>
      <c r="I48" s="150">
        <f>业务员提成明细!I50</f>
        <v>43259</v>
      </c>
      <c r="J48" s="151">
        <f>业务员提成明细!J50</f>
        <v>27000</v>
      </c>
      <c r="K48" s="145">
        <f>业务员提成明细!K50</f>
        <v>23076.92</v>
      </c>
      <c r="L48" s="152">
        <f>业务员提成明细!L50</f>
        <v>73</v>
      </c>
      <c r="M48" s="153">
        <f>业务员提成明细!M50</f>
        <v>0</v>
      </c>
      <c r="N48" s="76" t="e">
        <f>业务员提成明细!N50</f>
        <v>#REF!</v>
      </c>
      <c r="O48" s="126">
        <f>业务员提成明细!O50</f>
        <v>0.01</v>
      </c>
      <c r="P48" s="154">
        <f>业务员提成明细!P50</f>
        <v>230.77</v>
      </c>
      <c r="Q48" s="125" t="e">
        <f>业务员提成明细!Q50</f>
        <v>#REF!</v>
      </c>
      <c r="R48" s="145">
        <f>业务员提成明细!R50</f>
        <v>0</v>
      </c>
      <c r="S48" s="161">
        <f>业务员提成明细!S50</f>
        <v>0</v>
      </c>
      <c r="T48" s="162" t="str">
        <f>业务员提成明细!V50</f>
        <v>CSR47</v>
      </c>
      <c r="U48" s="144" t="str">
        <f>业务员提成明细!W50</f>
        <v>*其他化学制品*植物型切削液</v>
      </c>
      <c r="V48" s="163" t="str">
        <f>业务员提成明细!V50</f>
        <v>CSR47</v>
      </c>
      <c r="W48" s="164" t="str">
        <f>业务员提成明细!W50</f>
        <v>*其他化学制品*植物型切削液</v>
      </c>
      <c r="X48" s="163">
        <f>业务员提成明细!X50</f>
        <v>0</v>
      </c>
      <c r="Y48" s="169">
        <f>业务员提成明细!Y50</f>
        <v>1800</v>
      </c>
      <c r="Z48" s="170" t="str">
        <f>业务员提成明细!Z50</f>
        <v>千克</v>
      </c>
      <c r="AA48" s="170"/>
      <c r="AB48" s="170"/>
      <c r="AC48" s="171">
        <f>业务员提成明细!AC50</f>
        <v>1800</v>
      </c>
      <c r="AD48" s="170"/>
      <c r="AE48" s="170"/>
      <c r="AF48" s="170" t="str">
        <f>业务员提成明细!AF50</f>
        <v>XOUT18020133</v>
      </c>
      <c r="AG48" s="176">
        <f>业务员提成明细!AG50</f>
        <v>43140</v>
      </c>
      <c r="AH48" s="177">
        <f>业务员提成明细!AH50</f>
        <v>0</v>
      </c>
      <c r="AJ48" s="178">
        <f>业务员提成明细!AJ50</f>
        <v>0.17</v>
      </c>
    </row>
    <row r="49" spans="1:36" ht="11.25" customHeight="1" outlineLevel="2">
      <c r="A49" s="142" t="str">
        <f>业务员提成明细!A51</f>
        <v>丁连军</v>
      </c>
      <c r="B49" s="143">
        <f>业务员提成明细!B51</f>
        <v>43186</v>
      </c>
      <c r="C49" s="144" t="str">
        <f>业务员提成明细!C51</f>
        <v>a1210</v>
      </c>
      <c r="D49" s="142" t="str">
        <f>业务员提成明细!D51</f>
        <v>铠嘉电脑配件有限公司</v>
      </c>
      <c r="E49" s="145">
        <f>业务员提成明细!E51</f>
        <v>67320</v>
      </c>
      <c r="F49" s="146" t="str">
        <f>业务员提成明细!F51</f>
        <v>15222268</v>
      </c>
      <c r="G49" s="143">
        <f>业务员提成明细!G51</f>
        <v>43306</v>
      </c>
      <c r="H49" s="144">
        <f>业务员提成明细!H51</f>
        <v>120</v>
      </c>
      <c r="I49" s="150">
        <f>业务员提成明细!I51</f>
        <v>43259</v>
      </c>
      <c r="J49" s="151">
        <f>业务员提成明细!J51</f>
        <v>67320</v>
      </c>
      <c r="K49" s="145">
        <f>业务员提成明细!K51</f>
        <v>57538.46</v>
      </c>
      <c r="L49" s="152">
        <f>业务员提成明细!L51</f>
        <v>73</v>
      </c>
      <c r="M49" s="153">
        <f>业务员提成明细!M51</f>
        <v>0</v>
      </c>
      <c r="N49" s="76" t="e">
        <f>业务员提成明细!N51</f>
        <v>#REF!</v>
      </c>
      <c r="O49" s="126">
        <f>业务员提成明细!O51</f>
        <v>0.01</v>
      </c>
      <c r="P49" s="154">
        <f>业务员提成明细!P51</f>
        <v>575.38</v>
      </c>
      <c r="Q49" s="125" t="e">
        <f>业务员提成明细!Q51</f>
        <v>#REF!</v>
      </c>
      <c r="R49" s="145">
        <f>业务员提成明细!R51</f>
        <v>0</v>
      </c>
      <c r="S49" s="161">
        <f>业务员提成明细!S51</f>
        <v>0</v>
      </c>
      <c r="T49" s="162" t="str">
        <f>业务员提成明细!V51</f>
        <v>CSR47</v>
      </c>
      <c r="U49" s="144" t="str">
        <f>业务员提成明细!W51</f>
        <v>*专项化学用品*微乳化切削液</v>
      </c>
      <c r="V49" s="163" t="str">
        <f>业务员提成明细!V51</f>
        <v>CSR47</v>
      </c>
      <c r="W49" s="164" t="str">
        <f>业务员提成明细!W51</f>
        <v>*专项化学用品*微乳化切削液</v>
      </c>
      <c r="X49" s="163" t="str">
        <f>业务员提成明细!X51</f>
        <v>JH-500A</v>
      </c>
      <c r="Y49" s="169">
        <f>业务员提成明细!Y51</f>
        <v>3960</v>
      </c>
      <c r="Z49" s="170" t="str">
        <f>业务员提成明细!Z51</f>
        <v>千克</v>
      </c>
      <c r="AA49" s="170"/>
      <c r="AB49" s="170"/>
      <c r="AC49" s="171">
        <f>业务员提成明细!AC51</f>
        <v>3960</v>
      </c>
      <c r="AD49" s="170"/>
      <c r="AE49" s="170"/>
      <c r="AF49" s="170" t="str">
        <f>业务员提成明细!AF51</f>
        <v>XOUT18020156</v>
      </c>
      <c r="AG49" s="176">
        <f>业务员提成明细!AG51</f>
        <v>43157</v>
      </c>
      <c r="AH49" s="177">
        <f>业务员提成明细!AH51</f>
        <v>0</v>
      </c>
      <c r="AJ49" s="178">
        <f>业务员提成明细!AJ51</f>
        <v>0.17</v>
      </c>
    </row>
    <row r="50" spans="1:36" ht="11.25" customHeight="1" outlineLevel="2">
      <c r="A50" s="142" t="str">
        <f>业务员提成明细!A52</f>
        <v>丁连军</v>
      </c>
      <c r="B50" s="143">
        <f>业务员提成明细!B52</f>
        <v>43186</v>
      </c>
      <c r="C50" s="144" t="str">
        <f>业务员提成明细!C52</f>
        <v>a1210</v>
      </c>
      <c r="D50" s="142" t="str">
        <f>业务员提成明细!D52</f>
        <v>铠嘉电脑配件有限公司</v>
      </c>
      <c r="E50" s="145">
        <f>业务员提成明细!E52</f>
        <v>2700</v>
      </c>
      <c r="F50" s="146" t="str">
        <f>业务员提成明细!F52</f>
        <v>15222269</v>
      </c>
      <c r="G50" s="143">
        <f>业务员提成明细!G52</f>
        <v>43306</v>
      </c>
      <c r="H50" s="144">
        <f>业务员提成明细!H52</f>
        <v>120</v>
      </c>
      <c r="I50" s="150">
        <f>业务员提成明细!I52</f>
        <v>43259</v>
      </c>
      <c r="J50" s="151">
        <f>业务员提成明细!J52</f>
        <v>2700</v>
      </c>
      <c r="K50" s="145">
        <f>业务员提成明细!K52</f>
        <v>2307.69</v>
      </c>
      <c r="L50" s="152">
        <f>业务员提成明细!L52</f>
        <v>73</v>
      </c>
      <c r="M50" s="153">
        <f>业务员提成明细!M52</f>
        <v>0</v>
      </c>
      <c r="N50" s="76" t="e">
        <f>业务员提成明细!N52</f>
        <v>#REF!</v>
      </c>
      <c r="O50" s="126">
        <f>业务员提成明细!O52</f>
        <v>0.01</v>
      </c>
      <c r="P50" s="154">
        <f>业务员提成明细!P52</f>
        <v>23.08</v>
      </c>
      <c r="Q50" s="125" t="e">
        <f>业务员提成明细!Q52</f>
        <v>#REF!</v>
      </c>
      <c r="R50" s="145">
        <f>业务员提成明细!R52</f>
        <v>0</v>
      </c>
      <c r="S50" s="161">
        <f>业务员提成明细!S52</f>
        <v>0</v>
      </c>
      <c r="T50" s="162" t="str">
        <f>业务员提成明细!V52</f>
        <v>CSR47</v>
      </c>
      <c r="U50" s="144" t="str">
        <f>业务员提成明细!W52</f>
        <v>*其他化学制品*植物型切削液</v>
      </c>
      <c r="V50" s="163" t="str">
        <f>业务员提成明细!V52</f>
        <v>CSR47</v>
      </c>
      <c r="W50" s="164" t="str">
        <f>业务员提成明细!W52</f>
        <v>*其他化学制品*植物型切削液</v>
      </c>
      <c r="X50" s="163">
        <f>业务员提成明细!X52</f>
        <v>0</v>
      </c>
      <c r="Y50" s="169">
        <f>业务员提成明细!Y52</f>
        <v>180</v>
      </c>
      <c r="Z50" s="170" t="str">
        <f>业务员提成明细!Z52</f>
        <v>千克</v>
      </c>
      <c r="AA50" s="170"/>
      <c r="AB50" s="170"/>
      <c r="AC50" s="171">
        <f>业务员提成明细!AC52</f>
        <v>180</v>
      </c>
      <c r="AD50" s="170"/>
      <c r="AE50" s="170"/>
      <c r="AF50" s="170" t="str">
        <f>业务员提成明细!AF52</f>
        <v>XOUT18030128</v>
      </c>
      <c r="AG50" s="176">
        <f>业务员提成明细!AG52</f>
        <v>43168</v>
      </c>
      <c r="AH50" s="177">
        <f>业务员提成明细!AH52</f>
        <v>0</v>
      </c>
      <c r="AJ50" s="178">
        <f>业务员提成明细!AJ52</f>
        <v>0.17</v>
      </c>
    </row>
    <row r="51" spans="1:36" ht="11.25" customHeight="1" outlineLevel="2">
      <c r="A51" s="142" t="str">
        <f>业务员提成明细!A53</f>
        <v>丁连军</v>
      </c>
      <c r="B51" s="143">
        <f>业务员提成明细!B53</f>
        <v>43186</v>
      </c>
      <c r="C51" s="144" t="str">
        <f>业务员提成明细!C53</f>
        <v>a1210</v>
      </c>
      <c r="D51" s="142" t="str">
        <f>业务员提成明细!D53</f>
        <v>铠嘉电脑配件有限公司</v>
      </c>
      <c r="E51" s="145">
        <f>业务员提成明细!E53</f>
        <v>73440</v>
      </c>
      <c r="F51" s="146" t="str">
        <f>业务员提成明细!F53</f>
        <v>15222269</v>
      </c>
      <c r="G51" s="143">
        <f>业务员提成明细!G53</f>
        <v>43306</v>
      </c>
      <c r="H51" s="144">
        <f>业务员提成明细!H53</f>
        <v>120</v>
      </c>
      <c r="I51" s="150">
        <f>业务员提成明细!I53</f>
        <v>43259</v>
      </c>
      <c r="J51" s="151">
        <f>业务员提成明细!J53</f>
        <v>73440</v>
      </c>
      <c r="K51" s="145">
        <f>业务员提成明细!K53</f>
        <v>62769.23</v>
      </c>
      <c r="L51" s="152">
        <f>业务员提成明细!L53</f>
        <v>73</v>
      </c>
      <c r="M51" s="153">
        <f>业务员提成明细!M53</f>
        <v>0</v>
      </c>
      <c r="N51" s="76" t="e">
        <f>业务员提成明细!N53</f>
        <v>#REF!</v>
      </c>
      <c r="O51" s="126">
        <f>业务员提成明细!O53</f>
        <v>0.01</v>
      </c>
      <c r="P51" s="154">
        <f>业务员提成明细!P53</f>
        <v>627.69000000000005</v>
      </c>
      <c r="Q51" s="125" t="e">
        <f>业务员提成明细!Q53</f>
        <v>#REF!</v>
      </c>
      <c r="R51" s="145">
        <f>业务员提成明细!R53</f>
        <v>0</v>
      </c>
      <c r="S51" s="161">
        <f>业务员提成明细!S53</f>
        <v>0</v>
      </c>
      <c r="T51" s="162" t="str">
        <f>业务员提成明细!V53</f>
        <v>CSR47</v>
      </c>
      <c r="U51" s="144" t="str">
        <f>业务员提成明细!W53</f>
        <v>*专项化学用品*微乳化切削液</v>
      </c>
      <c r="V51" s="163" t="str">
        <f>业务员提成明细!V53</f>
        <v>CSR47</v>
      </c>
      <c r="W51" s="164" t="str">
        <f>业务员提成明细!W53</f>
        <v>*专项化学用品*微乳化切削液</v>
      </c>
      <c r="X51" s="163" t="str">
        <f>业务员提成明细!X53</f>
        <v>JH-500A</v>
      </c>
      <c r="Y51" s="169">
        <f>业务员提成明细!Y53</f>
        <v>4320</v>
      </c>
      <c r="Z51" s="170" t="str">
        <f>业务员提成明细!Z53</f>
        <v>千克</v>
      </c>
      <c r="AA51" s="170"/>
      <c r="AB51" s="170"/>
      <c r="AC51" s="171">
        <f>业务员提成明细!AC53</f>
        <v>4320</v>
      </c>
      <c r="AD51" s="170"/>
      <c r="AE51" s="170"/>
      <c r="AF51" s="170" t="str">
        <f>业务员提成明细!AF53</f>
        <v>XOUT18030128</v>
      </c>
      <c r="AG51" s="176">
        <f>业务员提成明细!AG53</f>
        <v>43168</v>
      </c>
      <c r="AH51" s="177">
        <f>业务员提成明细!AH53</f>
        <v>0</v>
      </c>
      <c r="AJ51" s="178">
        <f>业务员提成明细!AJ53</f>
        <v>0.17</v>
      </c>
    </row>
    <row r="52" spans="1:36" ht="11.25" customHeight="1" outlineLevel="2">
      <c r="A52" s="142" t="str">
        <f>业务员提成明细!A54</f>
        <v>丁连军</v>
      </c>
      <c r="B52" s="143">
        <f>业务员提成明细!B54</f>
        <v>43180</v>
      </c>
      <c r="C52" s="144" t="str">
        <f>业务员提成明细!C54</f>
        <v>a1347</v>
      </c>
      <c r="D52" s="142" t="str">
        <f>业务员提成明细!D54</f>
        <v>汇旺(嘉善)精密机械有限公司</v>
      </c>
      <c r="E52" s="145">
        <f>业务员提成明细!E54</f>
        <v>10800</v>
      </c>
      <c r="F52" s="146" t="str">
        <f>业务员提成明细!F54</f>
        <v>02839652</v>
      </c>
      <c r="G52" s="143">
        <f>业务员提成明细!G54</f>
        <v>43240</v>
      </c>
      <c r="H52" s="144">
        <f>业务员提成明细!H54</f>
        <v>60</v>
      </c>
      <c r="I52" s="150">
        <f>业务员提成明细!I54</f>
        <v>43259</v>
      </c>
      <c r="J52" s="151">
        <f>业务员提成明细!J54</f>
        <v>10800</v>
      </c>
      <c r="K52" s="145">
        <f>业务员提成明细!K54</f>
        <v>9230.77</v>
      </c>
      <c r="L52" s="152">
        <f>业务员提成明细!L54</f>
        <v>79</v>
      </c>
      <c r="M52" s="153">
        <f>业务员提成明细!M54</f>
        <v>0</v>
      </c>
      <c r="N52" s="76" t="e">
        <f>业务员提成明细!N54</f>
        <v>#REF!</v>
      </c>
      <c r="O52" s="126">
        <f>业务员提成明细!O54</f>
        <v>0.01</v>
      </c>
      <c r="P52" s="154">
        <f>业务员提成明细!P54</f>
        <v>92.31</v>
      </c>
      <c r="Q52" s="125" t="e">
        <f>业务员提成明细!Q54</f>
        <v>#REF!</v>
      </c>
      <c r="R52" s="145">
        <f>业务员提成明细!R54</f>
        <v>0</v>
      </c>
      <c r="S52" s="161">
        <f>业务员提成明细!S54</f>
        <v>0</v>
      </c>
      <c r="T52" s="162" t="str">
        <f>业务员提成明细!V54</f>
        <v>CSB03</v>
      </c>
      <c r="U52" s="144" t="str">
        <f>业务员提成明细!W54</f>
        <v>*专项化学用品*半合成切削液</v>
      </c>
      <c r="V52" s="163" t="str">
        <f>业务员提成明细!V54</f>
        <v>CSB03</v>
      </c>
      <c r="W52" s="164" t="str">
        <f>业务员提成明细!W54</f>
        <v>*专项化学用品*半合成切削液</v>
      </c>
      <c r="X52" s="163" t="str">
        <f>业务员提成明细!X54</f>
        <v>JH-3010</v>
      </c>
      <c r="Y52" s="169">
        <f>业务员提成明细!Y54</f>
        <v>4</v>
      </c>
      <c r="Z52" s="170" t="str">
        <f>业务员提成明细!Z54</f>
        <v>桶</v>
      </c>
      <c r="AA52" s="170"/>
      <c r="AB52" s="170"/>
      <c r="AC52" s="171">
        <f>业务员提成明细!AC54</f>
        <v>680</v>
      </c>
      <c r="AD52" s="170"/>
      <c r="AE52" s="170"/>
      <c r="AF52" s="170" t="str">
        <f>业务员提成明细!AF54</f>
        <v>XOUT18010425</v>
      </c>
      <c r="AG52" s="176">
        <f>业务员提成明细!AG54</f>
        <v>43124</v>
      </c>
      <c r="AH52" s="177">
        <f>业务员提成明细!AH54</f>
        <v>0</v>
      </c>
      <c r="AJ52" s="178">
        <f>业务员提成明细!AJ54</f>
        <v>0.17</v>
      </c>
    </row>
    <row r="53" spans="1:36" ht="11.25" customHeight="1" outlineLevel="2">
      <c r="A53" s="142" t="str">
        <f>业务员提成明细!A55</f>
        <v>丁连军</v>
      </c>
      <c r="B53" s="143">
        <f>业务员提成明细!B55</f>
        <v>43180</v>
      </c>
      <c r="C53" s="144" t="str">
        <f>业务员提成明细!C55</f>
        <v>a1347</v>
      </c>
      <c r="D53" s="142" t="str">
        <f>业务员提成明细!D55</f>
        <v>汇旺(嘉善)精密机械有限公司</v>
      </c>
      <c r="E53" s="145">
        <f>业务员提成明细!E55</f>
        <v>8100</v>
      </c>
      <c r="F53" s="146" t="str">
        <f>业务员提成明细!F55</f>
        <v>02839652</v>
      </c>
      <c r="G53" s="143">
        <f>业务员提成明细!G55</f>
        <v>43240</v>
      </c>
      <c r="H53" s="144">
        <f>业务员提成明细!H55</f>
        <v>60</v>
      </c>
      <c r="I53" s="150">
        <f>业务员提成明细!I55</f>
        <v>43259</v>
      </c>
      <c r="J53" s="151">
        <f>业务员提成明细!J55</f>
        <v>8100</v>
      </c>
      <c r="K53" s="145">
        <f>业务员提成明细!K55</f>
        <v>6923.08</v>
      </c>
      <c r="L53" s="152">
        <f>业务员提成明细!L55</f>
        <v>79</v>
      </c>
      <c r="M53" s="153">
        <f>业务员提成明细!M55</f>
        <v>0</v>
      </c>
      <c r="N53" s="76" t="e">
        <f>业务员提成明细!N55</f>
        <v>#REF!</v>
      </c>
      <c r="O53" s="126">
        <f>业务员提成明细!O55</f>
        <v>0.01</v>
      </c>
      <c r="P53" s="154">
        <f>业务员提成明细!P55</f>
        <v>69.23</v>
      </c>
      <c r="Q53" s="125" t="e">
        <f>业务员提成明细!Q55</f>
        <v>#REF!</v>
      </c>
      <c r="R53" s="145">
        <f>业务员提成明细!R55</f>
        <v>0</v>
      </c>
      <c r="S53" s="161">
        <f>业务员提成明细!S55</f>
        <v>0</v>
      </c>
      <c r="T53" s="162" t="str">
        <f>业务员提成明细!V55</f>
        <v>CSB03</v>
      </c>
      <c r="U53" s="144" t="str">
        <f>业务员提成明细!W55</f>
        <v>*专项化学用品*半合成切削液</v>
      </c>
      <c r="V53" s="163" t="str">
        <f>业务员提成明细!V55</f>
        <v>CSB03</v>
      </c>
      <c r="W53" s="164" t="str">
        <f>业务员提成明细!W55</f>
        <v>*专项化学用品*半合成切削液</v>
      </c>
      <c r="X53" s="163" t="str">
        <f>业务员提成明细!X55</f>
        <v>JH-3010</v>
      </c>
      <c r="Y53" s="169">
        <f>业务员提成明细!Y55</f>
        <v>3</v>
      </c>
      <c r="Z53" s="170" t="str">
        <f>业务员提成明细!Z55</f>
        <v>桶</v>
      </c>
      <c r="AA53" s="170"/>
      <c r="AB53" s="170"/>
      <c r="AC53" s="171">
        <f>业务员提成明细!AC55</f>
        <v>510</v>
      </c>
      <c r="AD53" s="170"/>
      <c r="AE53" s="170"/>
      <c r="AF53" s="170" t="str">
        <f>业务员提成明细!AF55</f>
        <v>XOUT18030103</v>
      </c>
      <c r="AG53" s="176">
        <f>业务员提成明细!AG55</f>
        <v>43167</v>
      </c>
      <c r="AH53" s="177">
        <f>业务员提成明细!AH55</f>
        <v>0</v>
      </c>
      <c r="AJ53" s="178">
        <f>业务员提成明细!AJ55</f>
        <v>0.17</v>
      </c>
    </row>
    <row r="54" spans="1:36" ht="11.25" customHeight="1" outlineLevel="2">
      <c r="A54" s="142" t="str">
        <f>业务员提成明细!A56</f>
        <v>丁连军</v>
      </c>
      <c r="B54" s="143">
        <f>业务员提成明细!B56</f>
        <v>43048</v>
      </c>
      <c r="C54" s="144" t="str">
        <f>业务员提成明细!C56</f>
        <v>a1436</v>
      </c>
      <c r="D54" s="142" t="str">
        <f>业务员提成明细!D56</f>
        <v>苏州东亚机械铸造有限公司</v>
      </c>
      <c r="E54" s="145">
        <f>业务员提成明细!E56</f>
        <v>6900</v>
      </c>
      <c r="F54" s="146" t="str">
        <f>业务员提成明细!F56</f>
        <v>14035201</v>
      </c>
      <c r="G54" s="143">
        <f>业务员提成明细!G56</f>
        <v>43138</v>
      </c>
      <c r="H54" s="144">
        <f>业务员提成明细!H56</f>
        <v>90</v>
      </c>
      <c r="I54" s="150">
        <f>业务员提成明细!I56</f>
        <v>43259</v>
      </c>
      <c r="J54" s="151">
        <f>业务员提成明细!J56</f>
        <v>100</v>
      </c>
      <c r="K54" s="145">
        <f>业务员提成明细!K56</f>
        <v>85.47</v>
      </c>
      <c r="L54" s="152">
        <f>业务员提成明细!L56</f>
        <v>211</v>
      </c>
      <c r="M54" s="153">
        <f>业务员提成明细!M56</f>
        <v>0</v>
      </c>
      <c r="N54" s="76" t="e">
        <f>业务员提成明细!N56</f>
        <v>#REF!</v>
      </c>
      <c r="O54" s="126">
        <f>业务员提成明细!O56</f>
        <v>0.01</v>
      </c>
      <c r="P54" s="154">
        <f>业务员提成明细!P56</f>
        <v>0.85</v>
      </c>
      <c r="Q54" s="125" t="e">
        <f>业务员提成明细!Q56</f>
        <v>#REF!</v>
      </c>
      <c r="R54" s="145">
        <f>业务员提成明细!R56</f>
        <v>0</v>
      </c>
      <c r="S54" s="161">
        <f>业务员提成明细!S56</f>
        <v>0</v>
      </c>
      <c r="T54" s="162" t="str">
        <f>业务员提成明细!V56</f>
        <v>CYT10</v>
      </c>
      <c r="U54" s="144" t="str">
        <f>业务员提成明细!W56</f>
        <v>抗磨液压油</v>
      </c>
      <c r="V54" s="163" t="str">
        <f>业务员提成明细!V56</f>
        <v>CYT10</v>
      </c>
      <c r="W54" s="164" t="str">
        <f>业务员提成明细!W56</f>
        <v>抗磨液压油</v>
      </c>
      <c r="X54" s="163" t="str">
        <f>业务员提成明细!X56</f>
        <v>46#</v>
      </c>
      <c r="Y54" s="169">
        <f>业务员提成明细!Y56</f>
        <v>4.3478260869565202E-2</v>
      </c>
      <c r="Z54" s="170" t="str">
        <f>业务员提成明细!Z56</f>
        <v>桶</v>
      </c>
      <c r="AA54" s="170"/>
      <c r="AB54" s="170"/>
      <c r="AC54" s="171">
        <f>业务员提成明细!AC56</f>
        <v>7.3913043478260896</v>
      </c>
      <c r="AD54" s="170"/>
      <c r="AE54" s="170"/>
      <c r="AF54" s="170" t="str">
        <f>业务员提成明细!AF56</f>
        <v>XOUT17110222</v>
      </c>
      <c r="AG54" s="176">
        <f>业务员提成明细!AG56</f>
        <v>43049</v>
      </c>
      <c r="AH54" s="177" t="str">
        <f>业务员提成明细!AH56</f>
        <v>拆分付款</v>
      </c>
      <c r="AJ54" s="178">
        <f>业务员提成明细!AJ56</f>
        <v>0.17</v>
      </c>
    </row>
    <row r="55" spans="1:36" ht="11.25" customHeight="1" outlineLevel="2">
      <c r="A55" s="142" t="str">
        <f>业务员提成明细!A57</f>
        <v>丁连军</v>
      </c>
      <c r="B55" s="143">
        <f>业务员提成明细!B57</f>
        <v>43112</v>
      </c>
      <c r="C55" s="144" t="str">
        <f>业务员提成明细!C57</f>
        <v>a1436</v>
      </c>
      <c r="D55" s="142" t="str">
        <f>业务员提成明细!D57</f>
        <v>苏州东亚机械铸造有限公司</v>
      </c>
      <c r="E55" s="145">
        <f>业务员提成明细!E57</f>
        <v>12500</v>
      </c>
      <c r="F55" s="146" t="str">
        <f>业务员提成明细!F57</f>
        <v>28120306</v>
      </c>
      <c r="G55" s="143">
        <f>业务员提成明细!G57</f>
        <v>43202</v>
      </c>
      <c r="H55" s="144">
        <f>业务员提成明细!H57</f>
        <v>90</v>
      </c>
      <c r="I55" s="150">
        <f>业务员提成明细!I57</f>
        <v>43257</v>
      </c>
      <c r="J55" s="151">
        <f>业务员提成明细!J57</f>
        <v>5800</v>
      </c>
      <c r="K55" s="145">
        <f>业务员提成明细!K57</f>
        <v>4957.26</v>
      </c>
      <c r="L55" s="152">
        <f>业务员提成明细!L57</f>
        <v>145</v>
      </c>
      <c r="M55" s="153">
        <f>业务员提成明细!M57</f>
        <v>0</v>
      </c>
      <c r="N55" s="76" t="e">
        <f>业务员提成明细!N57</f>
        <v>#REF!</v>
      </c>
      <c r="O55" s="126">
        <f>业务员提成明细!O57</f>
        <v>0.02</v>
      </c>
      <c r="P55" s="154">
        <f>业务员提成明细!P57</f>
        <v>99.15</v>
      </c>
      <c r="Q55" s="125" t="e">
        <f>业务员提成明细!Q57</f>
        <v>#REF!</v>
      </c>
      <c r="R55" s="145" t="e">
        <f>业务员提成明细!R57</f>
        <v>#REF!</v>
      </c>
      <c r="S55" s="161" t="e">
        <f>业务员提成明细!S57</f>
        <v>#REF!</v>
      </c>
      <c r="T55" s="162" t="str">
        <f>业务员提成明细!V57</f>
        <v>CSQ13</v>
      </c>
      <c r="U55" s="144" t="str">
        <f>业务员提成明细!W57</f>
        <v>*其他化学制品*高级全合成切削液</v>
      </c>
      <c r="V55" s="163" t="str">
        <f>业务员提成明细!V57</f>
        <v>CSQ13</v>
      </c>
      <c r="W55" s="164" t="str">
        <f>业务员提成明细!W57</f>
        <v>*其他化学制品*高级全合成切削液</v>
      </c>
      <c r="X55" s="163" t="str">
        <f>业务员提成明细!X57</f>
        <v>SC-H801</v>
      </c>
      <c r="Y55" s="169">
        <f>业务员提成明细!Y57</f>
        <v>2.3199999999999998</v>
      </c>
      <c r="Z55" s="170" t="str">
        <f>业务员提成明细!Z57</f>
        <v>桶</v>
      </c>
      <c r="AA55" s="170"/>
      <c r="AB55" s="170"/>
      <c r="AC55" s="171">
        <f>业务员提成明细!AC57</f>
        <v>417.6</v>
      </c>
      <c r="AD55" s="170"/>
      <c r="AE55" s="170"/>
      <c r="AF55" s="170" t="str">
        <f>业务员提成明细!AF57</f>
        <v>XOUT18010228</v>
      </c>
      <c r="AG55" s="176">
        <f>业务员提成明细!AG57</f>
        <v>43113</v>
      </c>
      <c r="AH55" s="177"/>
      <c r="AJ55" s="178">
        <f>业务员提成明细!AJ57</f>
        <v>0.17</v>
      </c>
    </row>
    <row r="56" spans="1:36" ht="11.25" customHeight="1" outlineLevel="2">
      <c r="A56" s="142" t="str">
        <f>业务员提成明细!A58</f>
        <v>丁连军</v>
      </c>
      <c r="B56" s="143">
        <f>业务员提成明细!B58</f>
        <v>43076</v>
      </c>
      <c r="C56" s="144" t="str">
        <f>业务员提成明细!C58</f>
        <v>a1436</v>
      </c>
      <c r="D56" s="142" t="str">
        <f>业务员提成明细!D58</f>
        <v>苏州东亚机械铸造有限公司</v>
      </c>
      <c r="E56" s="145">
        <f>业务员提成明细!E58</f>
        <v>17500</v>
      </c>
      <c r="F56" s="146" t="str">
        <f>业务员提成明细!F58</f>
        <v>26629737</v>
      </c>
      <c r="G56" s="143">
        <f>业务员提成明细!G58</f>
        <v>43166</v>
      </c>
      <c r="H56" s="144">
        <f>业务员提成明细!H58</f>
        <v>90</v>
      </c>
      <c r="I56" s="150">
        <f>业务员提成明细!I58</f>
        <v>43265</v>
      </c>
      <c r="J56" s="151">
        <f>业务员提成明细!J58</f>
        <v>17500</v>
      </c>
      <c r="K56" s="145">
        <f>业务员提成明细!K58</f>
        <v>14957.26</v>
      </c>
      <c r="L56" s="152">
        <f>业务员提成明细!L58</f>
        <v>189</v>
      </c>
      <c r="M56" s="153">
        <f>业务员提成明细!M58</f>
        <v>0</v>
      </c>
      <c r="N56" s="76" t="e">
        <f>业务员提成明细!N58</f>
        <v>#REF!</v>
      </c>
      <c r="O56" s="126">
        <f>业务员提成明细!O58</f>
        <v>0</v>
      </c>
      <c r="P56" s="154">
        <f>业务员提成明细!P58</f>
        <v>0</v>
      </c>
      <c r="Q56" s="125" t="e">
        <f>业务员提成明细!Q58</f>
        <v>#REF!</v>
      </c>
      <c r="R56" s="145" t="e">
        <f>业务员提成明细!R58</f>
        <v>#REF!</v>
      </c>
      <c r="S56" s="161" t="e">
        <f>业务员提成明细!S58</f>
        <v>#REF!</v>
      </c>
      <c r="T56" s="162" t="str">
        <f>业务员提成明细!V58</f>
        <v>CSQ13</v>
      </c>
      <c r="U56" s="144" t="str">
        <f>业务员提成明细!W58</f>
        <v>高级全合成切削液</v>
      </c>
      <c r="V56" s="163" t="str">
        <f>业务员提成明细!V58</f>
        <v>CSQ13</v>
      </c>
      <c r="W56" s="164" t="str">
        <f>业务员提成明细!W58</f>
        <v>高级全合成切削液</v>
      </c>
      <c r="X56" s="163" t="str">
        <f>业务员提成明细!X58</f>
        <v>SC-H801</v>
      </c>
      <c r="Y56" s="169">
        <f>业务员提成明细!Y58</f>
        <v>7</v>
      </c>
      <c r="Z56" s="170" t="str">
        <f>业务员提成明细!Z58</f>
        <v>桶</v>
      </c>
      <c r="AA56" s="170"/>
      <c r="AB56" s="170"/>
      <c r="AC56" s="171">
        <f>业务员提成明细!AC58</f>
        <v>1260</v>
      </c>
      <c r="AD56" s="170"/>
      <c r="AE56" s="170"/>
      <c r="AF56" s="170" t="str">
        <f>业务员提成明细!AF58</f>
        <v>XOUT17120140</v>
      </c>
      <c r="AG56" s="176">
        <f>业务员提成明细!AG58</f>
        <v>43077</v>
      </c>
      <c r="AH56" s="177"/>
      <c r="AJ56" s="178">
        <f>业务员提成明细!AJ58</f>
        <v>0.17</v>
      </c>
    </row>
    <row r="57" spans="1:36" ht="11.25" customHeight="1" outlineLevel="2">
      <c r="A57" s="142" t="str">
        <f>业务员提成明细!A59</f>
        <v>丁连军</v>
      </c>
      <c r="B57" s="143">
        <f>业务员提成明细!B59</f>
        <v>43076</v>
      </c>
      <c r="C57" s="144" t="str">
        <f>业务员提成明细!C59</f>
        <v>a1436</v>
      </c>
      <c r="D57" s="142" t="str">
        <f>业务员提成明细!D59</f>
        <v>苏州东亚机械铸造有限公司</v>
      </c>
      <c r="E57" s="145">
        <f>业务员提成明细!E59</f>
        <v>5600</v>
      </c>
      <c r="F57" s="146" t="str">
        <f>业务员提成明细!F59</f>
        <v>26629737</v>
      </c>
      <c r="G57" s="143">
        <f>业务员提成明细!G59</f>
        <v>43166</v>
      </c>
      <c r="H57" s="144">
        <f>业务员提成明细!H59</f>
        <v>90</v>
      </c>
      <c r="I57" s="150">
        <f>业务员提成明细!I59</f>
        <v>43265</v>
      </c>
      <c r="J57" s="151">
        <f>业务员提成明细!J59</f>
        <v>5600</v>
      </c>
      <c r="K57" s="145">
        <f>业务员提成明细!K59</f>
        <v>4786.32</v>
      </c>
      <c r="L57" s="152">
        <f>业务员提成明细!L59</f>
        <v>189</v>
      </c>
      <c r="M57" s="153">
        <f>业务员提成明细!M59</f>
        <v>0</v>
      </c>
      <c r="N57" s="76" t="e">
        <f>业务员提成明细!N59</f>
        <v>#REF!</v>
      </c>
      <c r="O57" s="126">
        <f>业务员提成明细!O59</f>
        <v>0</v>
      </c>
      <c r="P57" s="154">
        <f>业务员提成明细!P59</f>
        <v>0</v>
      </c>
      <c r="Q57" s="125" t="e">
        <f>业务员提成明细!Q59</f>
        <v>#REF!</v>
      </c>
      <c r="R57" s="145" t="e">
        <f>业务员提成明细!R59</f>
        <v>#REF!</v>
      </c>
      <c r="S57" s="161" t="e">
        <f>业务员提成明细!S59</f>
        <v>#REF!</v>
      </c>
      <c r="T57" s="162" t="str">
        <f>业务员提成明细!V59</f>
        <v>CSR09</v>
      </c>
      <c r="U57" s="144" t="str">
        <f>业务员提成明细!W59</f>
        <v>微乳化切削液</v>
      </c>
      <c r="V57" s="163" t="str">
        <f>业务员提成明细!V59</f>
        <v>CSR09</v>
      </c>
      <c r="W57" s="164" t="str">
        <f>业务员提成明细!W59</f>
        <v>微乳化切削液</v>
      </c>
      <c r="X57" s="163" t="str">
        <f>业务员提成明细!X59</f>
        <v>JH-105</v>
      </c>
      <c r="Y57" s="169">
        <f>业务员提成明细!Y59</f>
        <v>2</v>
      </c>
      <c r="Z57" s="170" t="str">
        <f>业务员提成明细!Z59</f>
        <v>桶</v>
      </c>
      <c r="AA57" s="170"/>
      <c r="AB57" s="170"/>
      <c r="AC57" s="171">
        <f>业务员提成明细!AC59</f>
        <v>340</v>
      </c>
      <c r="AD57" s="170"/>
      <c r="AE57" s="170"/>
      <c r="AF57" s="170" t="str">
        <f>业务员提成明细!AF59</f>
        <v>XOUT17120140</v>
      </c>
      <c r="AG57" s="176">
        <f>业务员提成明细!AG59</f>
        <v>43077</v>
      </c>
      <c r="AH57" s="177"/>
      <c r="AJ57" s="178">
        <f>业务员提成明细!AJ59</f>
        <v>0.17</v>
      </c>
    </row>
    <row r="58" spans="1:36" ht="11.25" customHeight="1" outlineLevel="2">
      <c r="A58" s="142" t="str">
        <f>业务员提成明细!A60</f>
        <v>丁连军</v>
      </c>
      <c r="B58" s="143">
        <f>业务员提成明细!B60</f>
        <v>43076</v>
      </c>
      <c r="C58" s="144" t="str">
        <f>业务员提成明细!C60</f>
        <v>a1436</v>
      </c>
      <c r="D58" s="142" t="str">
        <f>业务员提成明细!D60</f>
        <v>苏州东亚机械铸造有限公司</v>
      </c>
      <c r="E58" s="145">
        <f>业务员提成明细!E60</f>
        <v>7200</v>
      </c>
      <c r="F58" s="146" t="str">
        <f>业务员提成明细!F60</f>
        <v>26629737</v>
      </c>
      <c r="G58" s="143">
        <f>业务员提成明细!G60</f>
        <v>43166</v>
      </c>
      <c r="H58" s="144">
        <f>业务员提成明细!H60</f>
        <v>90</v>
      </c>
      <c r="I58" s="150">
        <f>业务员提成明细!I60</f>
        <v>43265</v>
      </c>
      <c r="J58" s="151">
        <f>业务员提成明细!J60</f>
        <v>7200</v>
      </c>
      <c r="K58" s="145">
        <f>业务员提成明细!K60</f>
        <v>6153.85</v>
      </c>
      <c r="L58" s="152">
        <f>业务员提成明细!L60</f>
        <v>189</v>
      </c>
      <c r="M58" s="153">
        <f>业务员提成明细!M60</f>
        <v>0</v>
      </c>
      <c r="N58" s="76" t="e">
        <f>业务员提成明细!N60</f>
        <v>#REF!</v>
      </c>
      <c r="O58" s="126">
        <f>业务员提成明细!O60</f>
        <v>0</v>
      </c>
      <c r="P58" s="154">
        <f>业务员提成明细!P60</f>
        <v>0</v>
      </c>
      <c r="Q58" s="125" t="e">
        <f>业务员提成明细!Q60</f>
        <v>#REF!</v>
      </c>
      <c r="R58" s="145" t="e">
        <f>业务员提成明细!R60</f>
        <v>#REF!</v>
      </c>
      <c r="S58" s="161" t="e">
        <f>业务员提成明细!S60</f>
        <v>#REF!</v>
      </c>
      <c r="T58" s="162" t="str">
        <f>业务员提成明细!V60</f>
        <v>CYT11</v>
      </c>
      <c r="U58" s="144" t="str">
        <f>业务员提成明细!W60</f>
        <v>机床导轨油</v>
      </c>
      <c r="V58" s="163" t="str">
        <f>业务员提成明细!V60</f>
        <v>CYT11</v>
      </c>
      <c r="W58" s="164" t="str">
        <f>业务员提成明细!W60</f>
        <v>机床导轨油</v>
      </c>
      <c r="X58" s="163" t="str">
        <f>业务员提成明细!X60</f>
        <v>68#</v>
      </c>
      <c r="Y58" s="169">
        <f>业务员提成明细!Y60</f>
        <v>3</v>
      </c>
      <c r="Z58" s="170" t="str">
        <f>业务员提成明细!Z60</f>
        <v>桶</v>
      </c>
      <c r="AA58" s="170"/>
      <c r="AB58" s="170"/>
      <c r="AC58" s="171">
        <f>业务员提成明细!AC60</f>
        <v>510</v>
      </c>
      <c r="AD58" s="170"/>
      <c r="AE58" s="170"/>
      <c r="AF58" s="170" t="str">
        <f>业务员提成明细!AF60</f>
        <v>XOUT17120140</v>
      </c>
      <c r="AG58" s="176">
        <f>业务员提成明细!AG60</f>
        <v>43077</v>
      </c>
      <c r="AH58" s="177"/>
      <c r="AJ58" s="178">
        <f>业务员提成明细!AJ60</f>
        <v>0.17</v>
      </c>
    </row>
    <row r="59" spans="1:36" ht="11.25" customHeight="1" outlineLevel="2">
      <c r="A59" s="142" t="str">
        <f>业务员提成明细!A61</f>
        <v>丁连军</v>
      </c>
      <c r="B59" s="143">
        <f>业务员提成明细!B61</f>
        <v>43112</v>
      </c>
      <c r="C59" s="144" t="str">
        <f>业务员提成明细!C61</f>
        <v>a1436</v>
      </c>
      <c r="D59" s="142" t="str">
        <f>业务员提成明细!D61</f>
        <v>苏州东亚机械铸造有限公司</v>
      </c>
      <c r="E59" s="145">
        <f>业务员提成明细!E61</f>
        <v>2300</v>
      </c>
      <c r="F59" s="146" t="str">
        <f>业务员提成明细!F61</f>
        <v>28120306</v>
      </c>
      <c r="G59" s="143">
        <f>业务员提成明细!G61</f>
        <v>43202</v>
      </c>
      <c r="H59" s="144">
        <f>业务员提成明细!H61</f>
        <v>90</v>
      </c>
      <c r="I59" s="150">
        <f>业务员提成明细!I61</f>
        <v>43266</v>
      </c>
      <c r="J59" s="151">
        <f>业务员提成明细!J61</f>
        <v>2300</v>
      </c>
      <c r="K59" s="145">
        <f>业务员提成明细!K61</f>
        <v>1965.81</v>
      </c>
      <c r="L59" s="152">
        <f>业务员提成明细!L61</f>
        <v>154</v>
      </c>
      <c r="M59" s="153">
        <f>业务员提成明细!M61</f>
        <v>0</v>
      </c>
      <c r="N59" s="76" t="e">
        <f>业务员提成明细!N61</f>
        <v>#REF!</v>
      </c>
      <c r="O59" s="126">
        <f>业务员提成明细!O61</f>
        <v>0.01</v>
      </c>
      <c r="P59" s="154">
        <f>业务员提成明细!P61</f>
        <v>19.66</v>
      </c>
      <c r="Q59" s="125" t="e">
        <f>业务员提成明细!Q61</f>
        <v>#REF!</v>
      </c>
      <c r="R59" s="145">
        <f>业务员提成明细!R61</f>
        <v>0</v>
      </c>
      <c r="S59" s="161">
        <f>业务员提成明细!S61</f>
        <v>0</v>
      </c>
      <c r="T59" s="162" t="str">
        <f>业务员提成明细!V61</f>
        <v>CYT09</v>
      </c>
      <c r="U59" s="144" t="str">
        <f>业务员提成明细!W61</f>
        <v>*石油制品*抗磨液压油</v>
      </c>
      <c r="V59" s="163" t="str">
        <f>业务员提成明细!V61</f>
        <v>CYT09</v>
      </c>
      <c r="W59" s="164" t="str">
        <f>业务员提成明细!W61</f>
        <v>*石油制品*抗磨液压油</v>
      </c>
      <c r="X59" s="163" t="str">
        <f>业务员提成明细!X61</f>
        <v>32#</v>
      </c>
      <c r="Y59" s="169">
        <f>业务员提成明细!Y61</f>
        <v>1</v>
      </c>
      <c r="Z59" s="170" t="str">
        <f>业务员提成明细!Z61</f>
        <v>桶</v>
      </c>
      <c r="AA59" s="170"/>
      <c r="AB59" s="170"/>
      <c r="AC59" s="171">
        <f>业务员提成明细!AC61</f>
        <v>170</v>
      </c>
      <c r="AD59" s="170"/>
      <c r="AE59" s="170"/>
      <c r="AF59" s="170" t="str">
        <f>业务员提成明细!AF61</f>
        <v>XOUT18010227</v>
      </c>
      <c r="AG59" s="176">
        <f>业务员提成明细!AG61</f>
        <v>43113</v>
      </c>
      <c r="AH59" s="177"/>
      <c r="AJ59" s="178">
        <f>业务员提成明细!AJ61</f>
        <v>0.17</v>
      </c>
    </row>
    <row r="60" spans="1:36" ht="11.25" customHeight="1" outlineLevel="2">
      <c r="A60" s="142" t="str">
        <f>业务员提成明细!A62</f>
        <v>丁连军</v>
      </c>
      <c r="B60" s="143">
        <f>业务员提成明细!B62</f>
        <v>43112</v>
      </c>
      <c r="C60" s="144" t="str">
        <f>业务员提成明细!C62</f>
        <v>a1436</v>
      </c>
      <c r="D60" s="142" t="str">
        <f>业务员提成明细!D62</f>
        <v>苏州东亚机械铸造有限公司</v>
      </c>
      <c r="E60" s="145">
        <f>业务员提成明细!E62</f>
        <v>2300</v>
      </c>
      <c r="F60" s="146" t="str">
        <f>业务员提成明细!F62</f>
        <v>28120306</v>
      </c>
      <c r="G60" s="143">
        <f>业务员提成明细!G62</f>
        <v>43202</v>
      </c>
      <c r="H60" s="144">
        <f>业务员提成明细!H62</f>
        <v>90</v>
      </c>
      <c r="I60" s="150">
        <f>业务员提成明细!I62</f>
        <v>43266</v>
      </c>
      <c r="J60" s="151">
        <f>业务员提成明细!J62</f>
        <v>2300</v>
      </c>
      <c r="K60" s="145">
        <f>业务员提成明细!K62</f>
        <v>1965.81</v>
      </c>
      <c r="L60" s="152">
        <f>业务员提成明细!L62</f>
        <v>154</v>
      </c>
      <c r="M60" s="153">
        <f>业务员提成明细!M62</f>
        <v>0</v>
      </c>
      <c r="N60" s="76" t="e">
        <f>业务员提成明细!N62</f>
        <v>#REF!</v>
      </c>
      <c r="O60" s="126">
        <f>业务员提成明细!O62</f>
        <v>0.01</v>
      </c>
      <c r="P60" s="154">
        <f>业务员提成明细!P62</f>
        <v>19.66</v>
      </c>
      <c r="Q60" s="125" t="e">
        <f>业务员提成明细!Q62</f>
        <v>#REF!</v>
      </c>
      <c r="R60" s="145">
        <f>业务员提成明细!R62</f>
        <v>0</v>
      </c>
      <c r="S60" s="161">
        <f>业务员提成明细!S62</f>
        <v>0</v>
      </c>
      <c r="T60" s="162" t="str">
        <f>业务员提成明细!V62</f>
        <v>CYT09</v>
      </c>
      <c r="U60" s="144" t="str">
        <f>业务员提成明细!W62</f>
        <v>*石油制品*抗磨液压油</v>
      </c>
      <c r="V60" s="163" t="str">
        <f>业务员提成明细!V62</f>
        <v>CYT09</v>
      </c>
      <c r="W60" s="164" t="str">
        <f>业务员提成明细!W62</f>
        <v>*石油制品*抗磨液压油</v>
      </c>
      <c r="X60" s="163" t="str">
        <f>业务员提成明细!X62</f>
        <v>32#</v>
      </c>
      <c r="Y60" s="169">
        <f>业务员提成明细!Y62</f>
        <v>1</v>
      </c>
      <c r="Z60" s="170" t="str">
        <f>业务员提成明细!Z62</f>
        <v>桶</v>
      </c>
      <c r="AA60" s="170"/>
      <c r="AB60" s="170"/>
      <c r="AC60" s="171">
        <f>业务员提成明细!AC62</f>
        <v>170</v>
      </c>
      <c r="AD60" s="170"/>
      <c r="AE60" s="170"/>
      <c r="AF60" s="170" t="str">
        <f>业务员提成明细!AF62</f>
        <v>XOUT18010227</v>
      </c>
      <c r="AG60" s="176">
        <f>业务员提成明细!AG62</f>
        <v>43113</v>
      </c>
      <c r="AH60" s="177"/>
      <c r="AJ60" s="178">
        <f>业务员提成明细!AJ62</f>
        <v>0.17</v>
      </c>
    </row>
    <row r="61" spans="1:36" ht="11.25" customHeight="1" outlineLevel="2">
      <c r="A61" s="142" t="str">
        <f>业务员提成明细!A63</f>
        <v>丁连军</v>
      </c>
      <c r="B61" s="143">
        <f>业务员提成明细!B63</f>
        <v>43112</v>
      </c>
      <c r="C61" s="144" t="str">
        <f>业务员提成明细!C63</f>
        <v>a1436</v>
      </c>
      <c r="D61" s="142" t="str">
        <f>业务员提成明细!D63</f>
        <v>苏州东亚机械铸造有限公司</v>
      </c>
      <c r="E61" s="145">
        <f>业务员提成明细!E63</f>
        <v>9200</v>
      </c>
      <c r="F61" s="146" t="str">
        <f>业务员提成明细!F63</f>
        <v>28120306</v>
      </c>
      <c r="G61" s="143">
        <f>业务员提成明细!G63</f>
        <v>43202</v>
      </c>
      <c r="H61" s="144">
        <f>业务员提成明细!H63</f>
        <v>90</v>
      </c>
      <c r="I61" s="150">
        <f>业务员提成明细!I63</f>
        <v>43266</v>
      </c>
      <c r="J61" s="151">
        <f>业务员提成明细!J63</f>
        <v>9200</v>
      </c>
      <c r="K61" s="145">
        <f>业务员提成明细!K63</f>
        <v>7863.25</v>
      </c>
      <c r="L61" s="152">
        <f>业务员提成明细!L63</f>
        <v>154</v>
      </c>
      <c r="M61" s="153">
        <f>业务员提成明细!M63</f>
        <v>0</v>
      </c>
      <c r="N61" s="76" t="e">
        <f>业务员提成明细!N63</f>
        <v>#REF!</v>
      </c>
      <c r="O61" s="126">
        <f>业务员提成明细!O63</f>
        <v>0.01</v>
      </c>
      <c r="P61" s="154">
        <f>业务员提成明细!P63</f>
        <v>78.63</v>
      </c>
      <c r="Q61" s="125" t="e">
        <f>业务员提成明细!Q63</f>
        <v>#REF!</v>
      </c>
      <c r="R61" s="145">
        <f>业务员提成明细!R63</f>
        <v>0</v>
      </c>
      <c r="S61" s="161">
        <f>业务员提成明细!S63</f>
        <v>0</v>
      </c>
      <c r="T61" s="162" t="str">
        <f>业务员提成明细!V63</f>
        <v>CYT09</v>
      </c>
      <c r="U61" s="144" t="str">
        <f>业务员提成明细!W63</f>
        <v>*石油制品*抗磨液压油</v>
      </c>
      <c r="V61" s="163" t="str">
        <f>业务员提成明细!V63</f>
        <v>CYT09</v>
      </c>
      <c r="W61" s="164" t="str">
        <f>业务员提成明细!W63</f>
        <v>*石油制品*抗磨液压油</v>
      </c>
      <c r="X61" s="163" t="str">
        <f>业务员提成明细!X63</f>
        <v>32#</v>
      </c>
      <c r="Y61" s="169">
        <f>业务员提成明细!Y63</f>
        <v>4</v>
      </c>
      <c r="Z61" s="170" t="str">
        <f>业务员提成明细!Z63</f>
        <v>桶</v>
      </c>
      <c r="AA61" s="170"/>
      <c r="AB61" s="170"/>
      <c r="AC61" s="171">
        <f>业务员提成明细!AC63</f>
        <v>680</v>
      </c>
      <c r="AD61" s="170"/>
      <c r="AE61" s="170"/>
      <c r="AF61" s="170" t="str">
        <f>业务员提成明细!AF63</f>
        <v>XOUT18010227</v>
      </c>
      <c r="AG61" s="176">
        <f>业务员提成明细!AG63</f>
        <v>43113</v>
      </c>
      <c r="AH61" s="177"/>
      <c r="AJ61" s="178">
        <f>业务员提成明细!AJ63</f>
        <v>0.17</v>
      </c>
    </row>
    <row r="62" spans="1:36" ht="11.25" customHeight="1" outlineLevel="2">
      <c r="A62" s="142" t="str">
        <f>业务员提成明细!A64</f>
        <v>丁连军</v>
      </c>
      <c r="B62" s="143">
        <f>业务员提成明细!B64</f>
        <v>43067</v>
      </c>
      <c r="C62" s="144" t="str">
        <f>业务员提成明细!C64</f>
        <v>a1513</v>
      </c>
      <c r="D62" s="142" t="str">
        <f>业务员提成明细!D64</f>
        <v>昆山润正鑫五金科技有限公司</v>
      </c>
      <c r="E62" s="145">
        <f>业务员提成明细!E64</f>
        <v>7500</v>
      </c>
      <c r="F62" s="146" t="str">
        <f>业务员提成明细!F64</f>
        <v>26629587</v>
      </c>
      <c r="G62" s="143">
        <f>业务员提成明细!G64</f>
        <v>43157</v>
      </c>
      <c r="H62" s="144">
        <f>业务员提成明细!H64</f>
        <v>90</v>
      </c>
      <c r="I62" s="150">
        <f>业务员提成明细!I64</f>
        <v>43266</v>
      </c>
      <c r="J62" s="151">
        <f>业务员提成明细!J64</f>
        <v>7500</v>
      </c>
      <c r="K62" s="145">
        <f>业务员提成明细!K64</f>
        <v>6410.26</v>
      </c>
      <c r="L62" s="152">
        <f>业务员提成明细!L64</f>
        <v>199</v>
      </c>
      <c r="M62" s="153">
        <f>业务员提成明细!M64</f>
        <v>0</v>
      </c>
      <c r="N62" s="76" t="e">
        <f>业务员提成明细!N64</f>
        <v>#REF!</v>
      </c>
      <c r="O62" s="126">
        <f>业务员提成明细!O64</f>
        <v>0.01</v>
      </c>
      <c r="P62" s="154">
        <f>业务员提成明细!P64</f>
        <v>64.099999999999994</v>
      </c>
      <c r="Q62" s="125" t="e">
        <f>业务员提成明细!Q64</f>
        <v>#REF!</v>
      </c>
      <c r="R62" s="145">
        <f>业务员提成明细!R64</f>
        <v>0</v>
      </c>
      <c r="S62" s="161">
        <f>业务员提成明细!S64</f>
        <v>0</v>
      </c>
      <c r="T62" s="162" t="str">
        <f>业务员提成明细!V64</f>
        <v>CYQ10</v>
      </c>
      <c r="U62" s="144" t="str">
        <f>业务员提成明细!W64</f>
        <v>极压切削油</v>
      </c>
      <c r="V62" s="163" t="str">
        <f>业务员提成明细!V64</f>
        <v>CYQ10</v>
      </c>
      <c r="W62" s="164" t="str">
        <f>业务员提成明细!W64</f>
        <v>极压切削油</v>
      </c>
      <c r="X62" s="163" t="str">
        <f>业务员提成明细!X64</f>
        <v>CH-201</v>
      </c>
      <c r="Y62" s="169">
        <f>业务员提成明细!Y64</f>
        <v>3</v>
      </c>
      <c r="Z62" s="170" t="str">
        <f>业务员提成明细!Z64</f>
        <v>桶</v>
      </c>
      <c r="AA62" s="170"/>
      <c r="AB62" s="170"/>
      <c r="AC62" s="171">
        <f>业务员提成明细!AC64</f>
        <v>510</v>
      </c>
      <c r="AD62" s="170"/>
      <c r="AE62" s="170"/>
      <c r="AF62" s="170" t="str">
        <f>业务员提成明细!AF64</f>
        <v>XOUT17110601</v>
      </c>
      <c r="AG62" s="176">
        <f>业务员提成明细!AG64</f>
        <v>43067</v>
      </c>
      <c r="AH62" s="177"/>
      <c r="AJ62" s="178">
        <f>业务员提成明细!AJ64</f>
        <v>0.17</v>
      </c>
    </row>
    <row r="63" spans="1:36" ht="11.25" customHeight="1" outlineLevel="2">
      <c r="A63" s="142" t="str">
        <f>业务员提成明细!A65</f>
        <v>丁连军</v>
      </c>
      <c r="B63" s="143">
        <f>业务员提成明细!B65</f>
        <v>43067</v>
      </c>
      <c r="C63" s="144" t="str">
        <f>业务员提成明细!C65</f>
        <v>a1513</v>
      </c>
      <c r="D63" s="142" t="str">
        <f>业务员提成明细!D65</f>
        <v>昆山润正鑫五金科技有限公司</v>
      </c>
      <c r="E63" s="145">
        <f>业务员提成明细!E65</f>
        <v>300</v>
      </c>
      <c r="F63" s="146" t="str">
        <f>业务员提成明细!F65</f>
        <v>26629587</v>
      </c>
      <c r="G63" s="143">
        <f>业务员提成明细!G65</f>
        <v>43157</v>
      </c>
      <c r="H63" s="144">
        <f>业务员提成明细!H65</f>
        <v>90</v>
      </c>
      <c r="I63" s="150">
        <f>业务员提成明细!I65</f>
        <v>43266</v>
      </c>
      <c r="J63" s="151">
        <f>业务员提成明细!J65</f>
        <v>300</v>
      </c>
      <c r="K63" s="145">
        <f>业务员提成明细!K65</f>
        <v>256.41000000000003</v>
      </c>
      <c r="L63" s="152">
        <f>业务员提成明细!L65</f>
        <v>199</v>
      </c>
      <c r="M63" s="153">
        <f>业务员提成明细!M65</f>
        <v>0</v>
      </c>
      <c r="N63" s="76" t="e">
        <f>业务员提成明细!N65</f>
        <v>#REF!</v>
      </c>
      <c r="O63" s="126">
        <f>业务员提成明细!O65</f>
        <v>0.01</v>
      </c>
      <c r="P63" s="154">
        <f>业务员提成明细!P65</f>
        <v>2.56</v>
      </c>
      <c r="Q63" s="125" t="e">
        <f>业务员提成明细!Q65</f>
        <v>#REF!</v>
      </c>
      <c r="R63" s="145">
        <f>业务员提成明细!R65</f>
        <v>0</v>
      </c>
      <c r="S63" s="161">
        <f>业务员提成明细!S65</f>
        <v>0</v>
      </c>
      <c r="T63" s="162" t="str">
        <f>业务员提成明细!V65</f>
        <v>CYT06</v>
      </c>
      <c r="U63" s="144" t="str">
        <f>业务员提成明细!W65</f>
        <v>主轴冷却油</v>
      </c>
      <c r="V63" s="163" t="str">
        <f>业务员提成明细!V65</f>
        <v>CYT06</v>
      </c>
      <c r="W63" s="164" t="str">
        <f>业务员提成明细!W65</f>
        <v>主轴冷却油</v>
      </c>
      <c r="X63" s="163" t="str">
        <f>业务员提成明细!X65</f>
        <v>5#</v>
      </c>
      <c r="Y63" s="169">
        <f>业务员提成明细!Y65</f>
        <v>1</v>
      </c>
      <c r="Z63" s="170" t="str">
        <f>业务员提成明细!Z65</f>
        <v>桶</v>
      </c>
      <c r="AA63" s="170"/>
      <c r="AB63" s="170"/>
      <c r="AC63" s="171">
        <f>业务员提成明细!AC65</f>
        <v>17</v>
      </c>
      <c r="AD63" s="170"/>
      <c r="AE63" s="170"/>
      <c r="AF63" s="170" t="str">
        <f>业务员提成明细!AF65</f>
        <v>XOUT17110601</v>
      </c>
      <c r="AG63" s="176">
        <f>业务员提成明细!AG65</f>
        <v>43067</v>
      </c>
      <c r="AH63" s="177"/>
      <c r="AJ63" s="178">
        <f>业务员提成明细!AJ65</f>
        <v>0.17</v>
      </c>
    </row>
    <row r="64" spans="1:36" ht="11.25" customHeight="1" outlineLevel="2">
      <c r="A64" s="142" t="str">
        <f>业务员提成明细!A66</f>
        <v>丁连军</v>
      </c>
      <c r="B64" s="143">
        <f>业务员提成明细!B66</f>
        <v>43118</v>
      </c>
      <c r="C64" s="144" t="str">
        <f>业务员提成明细!C66</f>
        <v>a1513</v>
      </c>
      <c r="D64" s="142" t="str">
        <f>业务员提成明细!D66</f>
        <v>昆山润正鑫五金科技有限公司</v>
      </c>
      <c r="E64" s="145">
        <f>业务员提成明细!E66</f>
        <v>5000</v>
      </c>
      <c r="F64" s="146" t="str">
        <f>业务员提成明细!F66</f>
        <v>28120449</v>
      </c>
      <c r="G64" s="143">
        <f>业务员提成明细!G66</f>
        <v>43208</v>
      </c>
      <c r="H64" s="144">
        <f>业务员提成明细!H66</f>
        <v>90</v>
      </c>
      <c r="I64" s="150">
        <f>业务员提成明细!I66</f>
        <v>43266</v>
      </c>
      <c r="J64" s="151">
        <f>业务员提成明细!J66</f>
        <v>5000</v>
      </c>
      <c r="K64" s="145">
        <f>业务员提成明细!K66</f>
        <v>4273.5</v>
      </c>
      <c r="L64" s="152">
        <f>业务员提成明细!L66</f>
        <v>148</v>
      </c>
      <c r="M64" s="153">
        <f>业务员提成明细!M66</f>
        <v>0</v>
      </c>
      <c r="N64" s="76" t="e">
        <f>业务员提成明细!N66</f>
        <v>#REF!</v>
      </c>
      <c r="O64" s="126">
        <f>业务员提成明细!O66</f>
        <v>0.01</v>
      </c>
      <c r="P64" s="154">
        <f>业务员提成明细!P66</f>
        <v>42.74</v>
      </c>
      <c r="Q64" s="125" t="e">
        <f>业务员提成明细!Q66</f>
        <v>#REF!</v>
      </c>
      <c r="R64" s="145">
        <f>业务员提成明细!R66</f>
        <v>0</v>
      </c>
      <c r="S64" s="161">
        <f>业务员提成明细!S66</f>
        <v>0</v>
      </c>
      <c r="T64" s="162" t="str">
        <f>业务员提成明细!V66</f>
        <v>CYQ10</v>
      </c>
      <c r="U64" s="144" t="str">
        <f>业务员提成明细!W66</f>
        <v>*石油制品*极压切削油</v>
      </c>
      <c r="V64" s="163" t="str">
        <f>业务员提成明细!V66</f>
        <v>CYQ10</v>
      </c>
      <c r="W64" s="164" t="str">
        <f>业务员提成明细!W66</f>
        <v>*石油制品*极压切削油</v>
      </c>
      <c r="X64" s="163" t="str">
        <f>业务员提成明细!X66</f>
        <v>CH-201</v>
      </c>
      <c r="Y64" s="169">
        <f>业务员提成明细!Y66</f>
        <v>2</v>
      </c>
      <c r="Z64" s="170" t="str">
        <f>业务员提成明细!Z66</f>
        <v>桶</v>
      </c>
      <c r="AA64" s="170"/>
      <c r="AB64" s="170"/>
      <c r="AC64" s="171">
        <f>业务员提成明细!AC66</f>
        <v>340</v>
      </c>
      <c r="AD64" s="170"/>
      <c r="AE64" s="170"/>
      <c r="AF64" s="170" t="str">
        <f>业务员提成明细!AF66</f>
        <v>XOUT18010322</v>
      </c>
      <c r="AG64" s="176">
        <f>业务员提成明细!AG66</f>
        <v>43117</v>
      </c>
      <c r="AH64" s="177"/>
      <c r="AJ64" s="178">
        <f>业务员提成明细!AJ66</f>
        <v>0.17</v>
      </c>
    </row>
    <row r="65" spans="1:36" ht="11.25" customHeight="1" outlineLevel="2">
      <c r="A65" s="142" t="str">
        <f>业务员提成明细!A67</f>
        <v>丁连军</v>
      </c>
      <c r="B65" s="143">
        <f>业务员提成明细!B67</f>
        <v>43119</v>
      </c>
      <c r="C65" s="144" t="str">
        <f>业务员提成明细!C67</f>
        <v>a1513</v>
      </c>
      <c r="D65" s="142" t="str">
        <f>业务员提成明细!D67</f>
        <v>昆山润正鑫五金科技有限公司</v>
      </c>
      <c r="E65" s="145">
        <f>业务员提成明细!E67</f>
        <v>2400</v>
      </c>
      <c r="F65" s="146" t="str">
        <f>业务员提成明细!F67</f>
        <v>28120501</v>
      </c>
      <c r="G65" s="143">
        <f>业务员提成明细!G67</f>
        <v>43209</v>
      </c>
      <c r="H65" s="144">
        <f>业务员提成明细!H67</f>
        <v>90</v>
      </c>
      <c r="I65" s="150">
        <f>业务员提成明细!I67</f>
        <v>43266</v>
      </c>
      <c r="J65" s="151">
        <f>业务员提成明细!J67</f>
        <v>2400</v>
      </c>
      <c r="K65" s="145">
        <f>业务员提成明细!K67</f>
        <v>2051.2800000000002</v>
      </c>
      <c r="L65" s="152">
        <f>业务员提成明细!L67</f>
        <v>147</v>
      </c>
      <c r="M65" s="153">
        <f>业务员提成明细!M67</f>
        <v>0</v>
      </c>
      <c r="N65" s="76" t="e">
        <f>业务员提成明细!N67</f>
        <v>#REF!</v>
      </c>
      <c r="O65" s="126">
        <f>业务员提成明细!O67</f>
        <v>0.01</v>
      </c>
      <c r="P65" s="154">
        <f>业务员提成明细!P67</f>
        <v>20.51</v>
      </c>
      <c r="Q65" s="125" t="e">
        <f>业务员提成明细!Q67</f>
        <v>#REF!</v>
      </c>
      <c r="R65" s="145">
        <f>业务员提成明细!R67</f>
        <v>0</v>
      </c>
      <c r="S65" s="161">
        <f>业务员提成明细!S67</f>
        <v>0</v>
      </c>
      <c r="T65" s="162" t="str">
        <f>业务员提成明细!V67</f>
        <v>CYT11</v>
      </c>
      <c r="U65" s="144" t="str">
        <f>业务员提成明细!W67</f>
        <v>*石油制品*机床导轨油</v>
      </c>
      <c r="V65" s="163" t="str">
        <f>业务员提成明细!V67</f>
        <v>CYT11</v>
      </c>
      <c r="W65" s="164" t="str">
        <f>业务员提成明细!W67</f>
        <v>*石油制品*机床导轨油</v>
      </c>
      <c r="X65" s="163" t="str">
        <f>业务员提成明细!X67</f>
        <v>68#</v>
      </c>
      <c r="Y65" s="169">
        <f>业务员提成明细!Y67</f>
        <v>1</v>
      </c>
      <c r="Z65" s="170" t="str">
        <f>业务员提成明细!Z67</f>
        <v>桶</v>
      </c>
      <c r="AA65" s="170"/>
      <c r="AB65" s="170"/>
      <c r="AC65" s="171">
        <f>业务员提成明细!AC67</f>
        <v>170</v>
      </c>
      <c r="AD65" s="170"/>
      <c r="AE65" s="170"/>
      <c r="AF65" s="170" t="str">
        <f>业务员提成明细!AF67</f>
        <v>XOUT18010369</v>
      </c>
      <c r="AG65" s="176">
        <f>业务员提成明细!AG67</f>
        <v>43120</v>
      </c>
      <c r="AH65" s="177"/>
      <c r="AJ65" s="178">
        <f>业务员提成明细!AJ67</f>
        <v>0.17</v>
      </c>
    </row>
    <row r="66" spans="1:36" ht="11.25" customHeight="1" outlineLevel="2">
      <c r="A66" s="142" t="str">
        <f>业务员提成明细!A68</f>
        <v>丁连军</v>
      </c>
      <c r="B66" s="143">
        <f>业务员提成明细!B68</f>
        <v>43217</v>
      </c>
      <c r="C66" s="144" t="str">
        <f>业务员提成明细!C68</f>
        <v>a1739</v>
      </c>
      <c r="D66" s="142" t="str">
        <f>业务员提成明细!D68</f>
        <v>福立旺精密机电（中国）股份有限公司</v>
      </c>
      <c r="E66" s="145">
        <f>业务员提成明细!E68</f>
        <v>23500</v>
      </c>
      <c r="F66" s="146" t="str">
        <f>业务员提成明细!F68</f>
        <v>27754287</v>
      </c>
      <c r="G66" s="143">
        <f>业务员提成明细!G68</f>
        <v>43307</v>
      </c>
      <c r="H66" s="144">
        <f>业务员提成明细!H68</f>
        <v>90</v>
      </c>
      <c r="I66" s="150">
        <f>业务员提成明细!I68</f>
        <v>43278</v>
      </c>
      <c r="J66" s="151">
        <f>业务员提成明细!J68</f>
        <v>23500</v>
      </c>
      <c r="K66" s="145">
        <f>业务员提成明细!K68</f>
        <v>20085.47</v>
      </c>
      <c r="L66" s="152">
        <f>业务员提成明细!L68</f>
        <v>61</v>
      </c>
      <c r="M66" s="153">
        <f>业务员提成明细!M68</f>
        <v>0</v>
      </c>
      <c r="N66" s="76" t="e">
        <f>业务员提成明细!N68</f>
        <v>#REF!</v>
      </c>
      <c r="O66" s="126">
        <f>业务员提成明细!O68</f>
        <v>0.04</v>
      </c>
      <c r="P66" s="154">
        <f>业务员提成明细!P68</f>
        <v>803.42</v>
      </c>
      <c r="Q66" s="125" t="e">
        <f>业务员提成明细!Q68</f>
        <v>#REF!</v>
      </c>
      <c r="R66" s="145" t="e">
        <f>业务员提成明细!R68</f>
        <v>#REF!</v>
      </c>
      <c r="S66" s="161" t="e">
        <f>业务员提成明细!S68</f>
        <v>#REF!</v>
      </c>
      <c r="T66" s="162" t="str">
        <f>业务员提成明细!V68</f>
        <v>CYQ19</v>
      </c>
      <c r="U66" s="144" t="str">
        <f>业务员提成明细!W68</f>
        <v>*专项化学用品*不锈钢切削油</v>
      </c>
      <c r="V66" s="163" t="str">
        <f>业务员提成明细!V68</f>
        <v>CYQ19</v>
      </c>
      <c r="W66" s="164" t="str">
        <f>业务员提成明细!W68</f>
        <v>*专项化学用品*不锈钢切削油</v>
      </c>
      <c r="X66" s="163" t="str">
        <f>业务员提成明细!X68</f>
        <v>DH-30A</v>
      </c>
      <c r="Y66" s="169">
        <f>业务员提成明细!Y68</f>
        <v>10</v>
      </c>
      <c r="Z66" s="170" t="str">
        <f>业务员提成明细!Z68</f>
        <v>桶</v>
      </c>
      <c r="AA66" s="170"/>
      <c r="AB66" s="170"/>
      <c r="AC66" s="171">
        <f>业务员提成明细!AC68</f>
        <v>1700</v>
      </c>
      <c r="AD66" s="170"/>
      <c r="AE66" s="170"/>
      <c r="AF66" s="170" t="str">
        <f>业务员提成明细!AF68</f>
        <v>XOUT18040131</v>
      </c>
      <c r="AG66" s="176">
        <f>业务员提成明细!AG68</f>
        <v>43200</v>
      </c>
      <c r="AH66" s="177"/>
      <c r="AJ66" s="178">
        <f>业务员提成明细!AJ68</f>
        <v>0.17</v>
      </c>
    </row>
    <row r="67" spans="1:36" ht="11.25" customHeight="1" outlineLevel="2">
      <c r="A67" s="142" t="str">
        <f>业务员提成明细!A69</f>
        <v>丁连军</v>
      </c>
      <c r="B67" s="143">
        <f>业务员提成明细!B69</f>
        <v>43242</v>
      </c>
      <c r="C67" s="144" t="str">
        <f>业务员提成明细!C69</f>
        <v>a1739</v>
      </c>
      <c r="D67" s="142" t="str">
        <f>业务员提成明细!D69</f>
        <v>福立旺精密机电（中国）股份有限公司</v>
      </c>
      <c r="E67" s="145">
        <f>业务员提成明细!E69</f>
        <v>23299.1</v>
      </c>
      <c r="F67" s="146" t="str">
        <f>业务员提成明细!F69</f>
        <v>55874551</v>
      </c>
      <c r="G67" s="143">
        <f>业务员提成明细!G69</f>
        <v>43332</v>
      </c>
      <c r="H67" s="144">
        <f>业务员提成明细!H69</f>
        <v>90</v>
      </c>
      <c r="I67" s="150">
        <f>业务员提成明细!I69</f>
        <v>43280</v>
      </c>
      <c r="J67" s="151">
        <f>业务员提成明细!J69</f>
        <v>23299.1</v>
      </c>
      <c r="K67" s="145">
        <f>业务员提成明细!K69</f>
        <v>20085.43</v>
      </c>
      <c r="L67" s="152">
        <f>业务员提成明细!L69</f>
        <v>38</v>
      </c>
      <c r="M67" s="153">
        <f>业务员提成明细!M69</f>
        <v>0</v>
      </c>
      <c r="N67" s="76" t="e">
        <f>业务员提成明细!N69</f>
        <v>#REF!</v>
      </c>
      <c r="O67" s="126">
        <f>业务员提成明细!O69</f>
        <v>0.05</v>
      </c>
      <c r="P67" s="154">
        <f>业务员提成明细!P69</f>
        <v>1004.27</v>
      </c>
      <c r="Q67" s="125" t="e">
        <f>业务员提成明细!Q69</f>
        <v>#REF!</v>
      </c>
      <c r="R67" s="145" t="e">
        <f>业务员提成明细!R69</f>
        <v>#REF!</v>
      </c>
      <c r="S67" s="161" t="e">
        <f>业务员提成明细!S69</f>
        <v>#REF!</v>
      </c>
      <c r="T67" s="162" t="str">
        <f>业务员提成明细!V69</f>
        <v>CYQ19</v>
      </c>
      <c r="U67" s="144" t="str">
        <f>业务员提成明细!W69</f>
        <v>*专项化学用品*不锈钢切削油</v>
      </c>
      <c r="V67" s="163" t="str">
        <f>业务员提成明细!V69</f>
        <v>CYQ19</v>
      </c>
      <c r="W67" s="164" t="str">
        <f>业务员提成明细!W69</f>
        <v>*专项化学用品*不锈钢切削油</v>
      </c>
      <c r="X67" s="163" t="str">
        <f>业务员提成明细!X69</f>
        <v>DH-30A</v>
      </c>
      <c r="Y67" s="169">
        <f>业务员提成明细!Y69</f>
        <v>10</v>
      </c>
      <c r="Z67" s="170" t="str">
        <f>业务员提成明细!Z69</f>
        <v>桶</v>
      </c>
      <c r="AA67" s="170"/>
      <c r="AB67" s="170"/>
      <c r="AC67" s="171">
        <f>业务员提成明细!AC69</f>
        <v>1700</v>
      </c>
      <c r="AD67" s="170"/>
      <c r="AE67" s="170"/>
      <c r="AF67" s="170" t="str">
        <f>业务员提成明细!AF69</f>
        <v>XOUT18050100</v>
      </c>
      <c r="AG67" s="176">
        <f>业务员提成明细!AG69</f>
        <v>43228</v>
      </c>
      <c r="AH67" s="177"/>
      <c r="AJ67" s="178">
        <f>业务员提成明细!AJ69</f>
        <v>0.1600000597448</v>
      </c>
    </row>
    <row r="68" spans="1:36" ht="11.25" customHeight="1" outlineLevel="2">
      <c r="A68" s="142" t="str">
        <f>业务员提成明细!A70</f>
        <v>丁连军</v>
      </c>
      <c r="B68" s="143">
        <f>业务员提成明细!B70</f>
        <v>43172</v>
      </c>
      <c r="C68" s="144" t="str">
        <f>业务员提成明细!C70</f>
        <v>a1746</v>
      </c>
      <c r="D68" s="142" t="str">
        <f>业务员提成明细!D70</f>
        <v>昆山柏焱优金属制品有限公司</v>
      </c>
      <c r="E68" s="145">
        <f>业务员提成明细!E70</f>
        <v>5000</v>
      </c>
      <c r="F68" s="146" t="str">
        <f>业务员提成明细!F70</f>
        <v>02839417</v>
      </c>
      <c r="G68" s="143">
        <f>业务员提成明细!G70</f>
        <v>43262</v>
      </c>
      <c r="H68" s="144">
        <f>业务员提成明细!H70</f>
        <v>90</v>
      </c>
      <c r="I68" s="150" t="str">
        <f>业务员提成明细!I70</f>
        <v>2018-5-4/2018-6-6</v>
      </c>
      <c r="J68" s="151">
        <f>业务员提成明细!J70</f>
        <v>5000</v>
      </c>
      <c r="K68" s="145">
        <f>业务员提成明细!K70</f>
        <v>4273.5</v>
      </c>
      <c r="L68" s="152">
        <f>业务员提成明细!L70</f>
        <v>184</v>
      </c>
      <c r="M68" s="153">
        <f>业务员提成明细!M70</f>
        <v>0</v>
      </c>
      <c r="N68" s="76" t="e">
        <f>业务员提成明细!N70</f>
        <v>#REF!</v>
      </c>
      <c r="O68" s="126">
        <f>业务员提成明细!O70</f>
        <v>0</v>
      </c>
      <c r="P68" s="154">
        <f>业务员提成明细!P70</f>
        <v>0</v>
      </c>
      <c r="Q68" s="125" t="e">
        <f>业务员提成明细!Q70</f>
        <v>#REF!</v>
      </c>
      <c r="R68" s="145">
        <f>业务员提成明细!R70</f>
        <v>0</v>
      </c>
      <c r="S68" s="161">
        <f>业务员提成明细!S70</f>
        <v>0</v>
      </c>
      <c r="T68" s="162" t="str">
        <f>业务员提成明细!V70</f>
        <v>CYQ19</v>
      </c>
      <c r="U68" s="144" t="str">
        <f>业务员提成明细!W70</f>
        <v>*专项化学用品*不锈钢切削油</v>
      </c>
      <c r="V68" s="163" t="str">
        <f>业务员提成明细!V70</f>
        <v>CYQ19</v>
      </c>
      <c r="W68" s="164" t="str">
        <f>业务员提成明细!W70</f>
        <v>*专项化学用品*不锈钢切削油</v>
      </c>
      <c r="X68" s="163" t="str">
        <f>业务员提成明细!X70</f>
        <v>DH-30A</v>
      </c>
      <c r="Y68" s="169">
        <f>业务员提成明细!Y70</f>
        <v>2</v>
      </c>
      <c r="Z68" s="170" t="str">
        <f>业务员提成明细!Z70</f>
        <v>桶</v>
      </c>
      <c r="AA68" s="170"/>
      <c r="AB68" s="170"/>
      <c r="AC68" s="171">
        <f>业务员提成明细!AC70</f>
        <v>340</v>
      </c>
      <c r="AD68" s="170"/>
      <c r="AE68" s="170"/>
      <c r="AF68" s="170" t="str">
        <f>业务员提成明细!AF70</f>
        <v>XOUT18030189</v>
      </c>
      <c r="AG68" s="176">
        <f>业务员提成明细!AG70</f>
        <v>43172</v>
      </c>
      <c r="AH68" s="177">
        <f>业务员提成明细!AH70</f>
        <v>0</v>
      </c>
      <c r="AJ68" s="178">
        <f>业务员提成明细!AJ70</f>
        <v>0.17</v>
      </c>
    </row>
    <row r="69" spans="1:36" ht="11.25" customHeight="1" outlineLevel="2">
      <c r="A69" s="142" t="str">
        <f>业务员提成明细!A71</f>
        <v>丁连军</v>
      </c>
      <c r="B69" s="143">
        <f>业务员提成明细!B71</f>
        <v>43111</v>
      </c>
      <c r="C69" s="144" t="str">
        <f>业务员提成明细!C71</f>
        <v>a1762</v>
      </c>
      <c r="D69" s="142" t="str">
        <f>业务员提成明细!D71</f>
        <v>苏州恩仕迪精工科技有限公司</v>
      </c>
      <c r="E69" s="145">
        <f>业务员提成明细!E71</f>
        <v>2800</v>
      </c>
      <c r="F69" s="146" t="str">
        <f>业务员提成明细!F71</f>
        <v>28120294</v>
      </c>
      <c r="G69" s="143">
        <f>业务员提成明细!G71</f>
        <v>43171</v>
      </c>
      <c r="H69" s="144">
        <f>业务员提成明细!H71</f>
        <v>60</v>
      </c>
      <c r="I69" s="150">
        <f>业务员提成明细!I71</f>
        <v>43257</v>
      </c>
      <c r="J69" s="151">
        <f>业务员提成明细!J71</f>
        <v>2800</v>
      </c>
      <c r="K69" s="145">
        <f>业务员提成明细!K71</f>
        <v>2393.16</v>
      </c>
      <c r="L69" s="152">
        <f>业务员提成明细!L71</f>
        <v>146</v>
      </c>
      <c r="M69" s="153">
        <f>业务员提成明细!M71</f>
        <v>0</v>
      </c>
      <c r="N69" s="76" t="e">
        <f>业务员提成明细!N71</f>
        <v>#REF!</v>
      </c>
      <c r="O69" s="126">
        <f>业务员提成明细!O71</f>
        <v>0.02</v>
      </c>
      <c r="P69" s="154">
        <f>业务员提成明细!P71</f>
        <v>47.86</v>
      </c>
      <c r="Q69" s="125" t="e">
        <f>业务员提成明细!Q71</f>
        <v>#REF!</v>
      </c>
      <c r="R69" s="145" t="e">
        <f>业务员提成明细!R71</f>
        <v>#REF!</v>
      </c>
      <c r="S69" s="161" t="e">
        <f>业务员提成明细!S71</f>
        <v>#REF!</v>
      </c>
      <c r="T69" s="162" t="str">
        <f>业务员提成明细!V71</f>
        <v>CYQ74</v>
      </c>
      <c r="U69" s="144" t="str">
        <f>业务员提成明细!W71</f>
        <v>*石油制品*不锈钢切削油</v>
      </c>
      <c r="V69" s="163" t="str">
        <f>业务员提成明细!V71</f>
        <v>CYQ74</v>
      </c>
      <c r="W69" s="164" t="str">
        <f>业务员提成明细!W71</f>
        <v>*石油制品*不锈钢切削油</v>
      </c>
      <c r="X69" s="163" t="str">
        <f>业务员提成明细!X71</f>
        <v>CH-105</v>
      </c>
      <c r="Y69" s="169">
        <f>业务员提成明细!Y71</f>
        <v>1</v>
      </c>
      <c r="Z69" s="170" t="str">
        <f>业务员提成明细!Z71</f>
        <v>桶</v>
      </c>
      <c r="AA69" s="170"/>
      <c r="AB69" s="170"/>
      <c r="AC69" s="171">
        <f>业务员提成明细!AC71</f>
        <v>170</v>
      </c>
      <c r="AD69" s="170"/>
      <c r="AE69" s="170"/>
      <c r="AF69" s="170" t="str">
        <f>业务员提成明细!AF71</f>
        <v>XOUT18010222</v>
      </c>
      <c r="AG69" s="176">
        <f>业务员提成明细!AG71</f>
        <v>43112</v>
      </c>
      <c r="AH69" s="177"/>
      <c r="AJ69" s="178">
        <f>业务员提成明细!AJ71</f>
        <v>0.17</v>
      </c>
    </row>
    <row r="70" spans="1:36" ht="11.25" customHeight="1" outlineLevel="2">
      <c r="A70" s="142" t="str">
        <f>业务员提成明细!A72</f>
        <v>丁连军</v>
      </c>
      <c r="B70" s="143">
        <f>业务员提成明细!B72</f>
        <v>43172</v>
      </c>
      <c r="C70" s="144" t="str">
        <f>业务员提成明细!C72</f>
        <v>a1772</v>
      </c>
      <c r="D70" s="142" t="str">
        <f>业务员提成明细!D72</f>
        <v>扬中市众成管路配件有限公司</v>
      </c>
      <c r="E70" s="145">
        <f>业务员提成明细!E72</f>
        <v>2600</v>
      </c>
      <c r="F70" s="146" t="str">
        <f>业务员提成明细!F72</f>
        <v>02839478</v>
      </c>
      <c r="G70" s="143">
        <f>业务员提成明细!G72</f>
        <v>43232</v>
      </c>
      <c r="H70" s="144">
        <f>业务员提成明细!H72</f>
        <v>60</v>
      </c>
      <c r="I70" s="150">
        <f>业务员提成明细!I72</f>
        <v>43264</v>
      </c>
      <c r="J70" s="151">
        <f>业务员提成明细!J72</f>
        <v>2600</v>
      </c>
      <c r="K70" s="145">
        <f>业务员提成明细!K72</f>
        <v>2222.2199999999998</v>
      </c>
      <c r="L70" s="152">
        <f>业务员提成明细!L72</f>
        <v>92</v>
      </c>
      <c r="M70" s="153">
        <f>业务员提成明细!M72</f>
        <v>0</v>
      </c>
      <c r="N70" s="76" t="e">
        <f>业务员提成明细!N72</f>
        <v>#REF!</v>
      </c>
      <c r="O70" s="126">
        <f>业务员提成明细!O72</f>
        <v>0.04</v>
      </c>
      <c r="P70" s="154">
        <f>业务员提成明细!P72</f>
        <v>88.89</v>
      </c>
      <c r="Q70" s="125" t="e">
        <f>业务员提成明细!Q72</f>
        <v>#REF!</v>
      </c>
      <c r="R70" s="145" t="e">
        <f>业务员提成明细!R72</f>
        <v>#REF!</v>
      </c>
      <c r="S70" s="161" t="e">
        <f>业务员提成明细!S72</f>
        <v>#REF!</v>
      </c>
      <c r="T70" s="162" t="str">
        <f>业务员提成明细!V72</f>
        <v>CYQ74</v>
      </c>
      <c r="U70" s="144" t="str">
        <f>业务员提成明细!W72</f>
        <v>*专项化学用品*不锈钢切削油</v>
      </c>
      <c r="V70" s="163" t="str">
        <f>业务员提成明细!V72</f>
        <v>CYQ74</v>
      </c>
      <c r="W70" s="164" t="str">
        <f>业务员提成明细!W72</f>
        <v>*专项化学用品*不锈钢切削油</v>
      </c>
      <c r="X70" s="163" t="str">
        <f>业务员提成明细!X72</f>
        <v>CH-105</v>
      </c>
      <c r="Y70" s="169">
        <f>业务员提成明细!Y72</f>
        <v>1</v>
      </c>
      <c r="Z70" s="170" t="str">
        <f>业务员提成明细!Z72</f>
        <v>桶</v>
      </c>
      <c r="AA70" s="170"/>
      <c r="AB70" s="170"/>
      <c r="AC70" s="171">
        <f>业务员提成明细!AC72</f>
        <v>170</v>
      </c>
      <c r="AD70" s="170"/>
      <c r="AE70" s="170"/>
      <c r="AF70" s="170" t="str">
        <f>业务员提成明细!AF72</f>
        <v>XOUT18030038</v>
      </c>
      <c r="AG70" s="176">
        <f>业务员提成明细!AG72</f>
        <v>43162</v>
      </c>
      <c r="AH70" s="177"/>
      <c r="AJ70" s="178">
        <f>业务员提成明细!AJ72</f>
        <v>0.17</v>
      </c>
    </row>
    <row r="71" spans="1:36" ht="11.25" customHeight="1" outlineLevel="2">
      <c r="A71" s="142" t="str">
        <f>业务员提成明细!A73</f>
        <v>丁连军</v>
      </c>
      <c r="B71" s="143">
        <f>业务员提成明细!B73</f>
        <v>43186</v>
      </c>
      <c r="C71" s="144" t="str">
        <f>业务员提成明细!C73</f>
        <v>a1800</v>
      </c>
      <c r="D71" s="142" t="str">
        <f>业务员提成明细!D73</f>
        <v>嘉兴万顺精密机械有限公司</v>
      </c>
      <c r="E71" s="145">
        <f>业务员提成明细!E73</f>
        <v>2700</v>
      </c>
      <c r="F71" s="146" t="str">
        <f>业务员提成明细!F73</f>
        <v>15222272</v>
      </c>
      <c r="G71" s="143">
        <f>业务员提成明细!G73</f>
        <v>43246</v>
      </c>
      <c r="H71" s="144">
        <f>业务员提成明细!H73</f>
        <v>60</v>
      </c>
      <c r="I71" s="150">
        <f>业务员提成明细!I73</f>
        <v>43279</v>
      </c>
      <c r="J71" s="151">
        <f>业务员提成明细!J73</f>
        <v>2700</v>
      </c>
      <c r="K71" s="145">
        <f>业务员提成明细!K73</f>
        <v>2307.69</v>
      </c>
      <c r="L71" s="152">
        <f>业务员提成明细!L73</f>
        <v>93</v>
      </c>
      <c r="M71" s="153">
        <f>业务员提成明细!M73</f>
        <v>0</v>
      </c>
      <c r="N71" s="76" t="e">
        <f>业务员提成明细!N73</f>
        <v>#REF!</v>
      </c>
      <c r="O71" s="126">
        <f>业务员提成明细!O73</f>
        <v>0.04</v>
      </c>
      <c r="P71" s="154">
        <f>业务员提成明细!P73</f>
        <v>92.31</v>
      </c>
      <c r="Q71" s="125" t="e">
        <f>业务员提成明细!Q73</f>
        <v>#REF!</v>
      </c>
      <c r="R71" s="145" t="e">
        <f>业务员提成明细!R73</f>
        <v>#REF!</v>
      </c>
      <c r="S71" s="161" t="e">
        <f>业务员提成明细!S73</f>
        <v>#REF!</v>
      </c>
      <c r="T71" s="162" t="str">
        <f>业务员提成明细!V73</f>
        <v>CSB03</v>
      </c>
      <c r="U71" s="144" t="str">
        <f>业务员提成明细!W73</f>
        <v>*专项化学用品*半合成切削液</v>
      </c>
      <c r="V71" s="163" t="str">
        <f>业务员提成明细!V73</f>
        <v>CSB03</v>
      </c>
      <c r="W71" s="164" t="str">
        <f>业务员提成明细!W73</f>
        <v>*专项化学用品*半合成切削液</v>
      </c>
      <c r="X71" s="163" t="str">
        <f>业务员提成明细!X73</f>
        <v>JH-3010</v>
      </c>
      <c r="Y71" s="169">
        <f>业务员提成明细!Y73</f>
        <v>1</v>
      </c>
      <c r="Z71" s="170" t="str">
        <f>业务员提成明细!Z73</f>
        <v>桶</v>
      </c>
      <c r="AA71" s="170"/>
      <c r="AB71" s="170"/>
      <c r="AC71" s="171">
        <f>业务员提成明细!AC73</f>
        <v>170</v>
      </c>
      <c r="AD71" s="170"/>
      <c r="AE71" s="170"/>
      <c r="AF71" s="170" t="str">
        <f>业务员提成明细!AF73</f>
        <v>XOUT18030428</v>
      </c>
      <c r="AG71" s="176">
        <f>业务员提成明细!AG73</f>
        <v>43187</v>
      </c>
      <c r="AH71" s="177"/>
      <c r="AJ71" s="178">
        <f>业务员提成明细!AJ73</f>
        <v>0.17</v>
      </c>
    </row>
    <row r="72" spans="1:36" ht="11.25" customHeight="1" outlineLevel="2">
      <c r="A72" s="142" t="str">
        <f>业务员提成明细!A74</f>
        <v>丁连军</v>
      </c>
      <c r="B72" s="143">
        <f>业务员提成明细!B74</f>
        <v>43307</v>
      </c>
      <c r="C72" s="144" t="str">
        <f>业务员提成明细!C74</f>
        <v>a1872</v>
      </c>
      <c r="D72" s="142" t="str">
        <f>业务员提成明细!D74</f>
        <v>南京良泽精密机械有限公司</v>
      </c>
      <c r="E72" s="145">
        <f>业务员提成明细!E74</f>
        <v>2900</v>
      </c>
      <c r="F72" s="146" t="str">
        <f>业务员提成明细!F74</f>
        <v>18107319</v>
      </c>
      <c r="G72" s="143">
        <f>业务员提成明细!G74</f>
        <v>43337</v>
      </c>
      <c r="H72" s="144">
        <f>业务员提成明细!H74</f>
        <v>30</v>
      </c>
      <c r="I72" s="150" t="str">
        <f>业务员提成明细!I74</f>
        <v>2018-5-21/2018-6-5</v>
      </c>
      <c r="J72" s="151">
        <f>业务员提成明细!J74</f>
        <v>2900</v>
      </c>
      <c r="K72" s="145">
        <f>业务员提成明细!K74</f>
        <v>2500</v>
      </c>
      <c r="L72" s="152">
        <f>业务员提成明细!L74</f>
        <v>252</v>
      </c>
      <c r="M72" s="153">
        <f>业务员提成明细!M74</f>
        <v>0</v>
      </c>
      <c r="N72" s="76" t="e">
        <f>业务员提成明细!N74</f>
        <v>#REF!</v>
      </c>
      <c r="O72" s="126">
        <f>业务员提成明细!O74</f>
        <v>0</v>
      </c>
      <c r="P72" s="154">
        <f>业务员提成明细!P74</f>
        <v>0</v>
      </c>
      <c r="Q72" s="125" t="e">
        <f>业务员提成明细!Q74</f>
        <v>#REF!</v>
      </c>
      <c r="R72" s="145">
        <f>业务员提成明细!R74</f>
        <v>0</v>
      </c>
      <c r="S72" s="161">
        <f>业务员提成明细!S74</f>
        <v>0</v>
      </c>
      <c r="T72" s="162" t="str">
        <f>业务员提成明细!V74</f>
        <v>CSR55</v>
      </c>
      <c r="U72" s="144" t="str">
        <f>业务员提成明细!W74</f>
        <v>*专项化学用品*铝合金加工液</v>
      </c>
      <c r="V72" s="163" t="str">
        <f>业务员提成明细!V74</f>
        <v>CSR55</v>
      </c>
      <c r="W72" s="164" t="str">
        <f>业务员提成明细!W74</f>
        <v>*专项化学用品*铝合金加工液</v>
      </c>
      <c r="X72" s="163" t="str">
        <f>业务员提成明细!X74</f>
        <v>ZM-3080A</v>
      </c>
      <c r="Y72" s="169">
        <f>业务员提成明细!Y74</f>
        <v>1</v>
      </c>
      <c r="Z72" s="170" t="str">
        <f>业务员提成明细!Z74</f>
        <v>桶</v>
      </c>
      <c r="AA72" s="170"/>
      <c r="AB72" s="170"/>
      <c r="AC72" s="171">
        <f>业务员提成明细!AC74</f>
        <v>170</v>
      </c>
      <c r="AD72" s="170"/>
      <c r="AE72" s="170"/>
      <c r="AF72" s="170" t="str">
        <f>业务员提成明细!AF74</f>
        <v>XOUT18070503</v>
      </c>
      <c r="AG72" s="176">
        <f>业务员提成明细!AG74</f>
        <v>43305</v>
      </c>
      <c r="AH72" s="177">
        <f>业务员提成明细!AH74</f>
        <v>0</v>
      </c>
      <c r="AJ72" s="178">
        <f>业务员提成明细!AJ74</f>
        <v>0.16</v>
      </c>
    </row>
    <row r="73" spans="1:36" ht="11.25" customHeight="1" outlineLevel="2">
      <c r="A73" s="142" t="str">
        <f>业务员提成明细!A75</f>
        <v>丁连军</v>
      </c>
      <c r="B73" s="143">
        <f>业务员提成明细!B75</f>
        <v>43285</v>
      </c>
      <c r="C73" s="144" t="str">
        <f>业务员提成明细!C75</f>
        <v>a1920</v>
      </c>
      <c r="D73" s="142" t="str">
        <f>业务员提成明细!D75</f>
        <v>苏州亚克莱特精密机械有限公司</v>
      </c>
      <c r="E73" s="145">
        <f>业务员提成明细!E75</f>
        <v>2500</v>
      </c>
      <c r="F73" s="146" t="str">
        <f>业务员提成明细!F75</f>
        <v>16644234</v>
      </c>
      <c r="G73" s="143">
        <f>业务员提成明细!G75</f>
        <v>43345</v>
      </c>
      <c r="H73" s="144">
        <f>业务员提成明细!H75</f>
        <v>60</v>
      </c>
      <c r="I73" s="150">
        <f>业务员提成明细!I75</f>
        <v>43256</v>
      </c>
      <c r="J73" s="151">
        <f>业务员提成明细!J75</f>
        <v>2500</v>
      </c>
      <c r="K73" s="145">
        <f>业务员提成明细!K75</f>
        <v>2155.17</v>
      </c>
      <c r="L73" s="152">
        <f>业务员提成明细!L75</f>
        <v>-29</v>
      </c>
      <c r="M73" s="153">
        <f>业务员提成明细!M75</f>
        <v>0</v>
      </c>
      <c r="N73" s="76" t="e">
        <f>业务员提成明细!N75</f>
        <v>#REF!</v>
      </c>
      <c r="O73" s="126">
        <f>业务员提成明细!O75</f>
        <v>0.05</v>
      </c>
      <c r="P73" s="154">
        <f>业务员提成明细!P75</f>
        <v>107.76</v>
      </c>
      <c r="Q73" s="125" t="e">
        <f>业务员提成明细!Q75</f>
        <v>#REF!</v>
      </c>
      <c r="R73" s="145">
        <f>业务员提成明细!R75</f>
        <v>0</v>
      </c>
      <c r="S73" s="161">
        <f>业务员提成明细!S75</f>
        <v>0</v>
      </c>
      <c r="T73" s="162" t="str">
        <f>业务员提成明细!V75</f>
        <v>CYQ74</v>
      </c>
      <c r="U73" s="144" t="str">
        <f>业务员提成明细!W75</f>
        <v>*化学试剂助剂*不锈钢冷却剂</v>
      </c>
      <c r="V73" s="163" t="str">
        <f>业务员提成明细!V75</f>
        <v>CYQ74</v>
      </c>
      <c r="W73" s="164" t="str">
        <f>业务员提成明细!W75</f>
        <v>*化学试剂助剂*不锈钢冷却剂</v>
      </c>
      <c r="X73" s="163" t="str">
        <f>业务员提成明细!X75</f>
        <v>CH-105</v>
      </c>
      <c r="Y73" s="169">
        <f>业务员提成明细!Y75</f>
        <v>1</v>
      </c>
      <c r="Z73" s="170" t="str">
        <f>业务员提成明细!Z75</f>
        <v>桶</v>
      </c>
      <c r="AA73" s="170"/>
      <c r="AB73" s="170"/>
      <c r="AC73" s="171">
        <f>业务员提成明细!AC75</f>
        <v>170</v>
      </c>
      <c r="AD73" s="170"/>
      <c r="AE73" s="170"/>
      <c r="AF73" s="170" t="str">
        <f>业务员提成明细!AF75</f>
        <v>XOUT18060569</v>
      </c>
      <c r="AG73" s="176">
        <f>业务员提成明细!AG75</f>
        <v>43281</v>
      </c>
      <c r="AH73" s="177">
        <f>业务员提成明细!AH75</f>
        <v>0</v>
      </c>
      <c r="AJ73" s="178">
        <f>业务员提成明细!AJ75</f>
        <v>0.16000129920145501</v>
      </c>
    </row>
    <row r="74" spans="1:36" ht="11.25" customHeight="1" outlineLevel="2">
      <c r="A74" s="142" t="str">
        <f>业务员提成明细!A76</f>
        <v>丁连军</v>
      </c>
      <c r="B74" s="143">
        <f>业务员提成明细!B76</f>
        <v>43300</v>
      </c>
      <c r="C74" s="144" t="str">
        <f>业务员提成明细!C76</f>
        <v>a1946</v>
      </c>
      <c r="D74" s="142" t="str">
        <f>业务员提成明细!D76</f>
        <v>海门市飞达标准件厂</v>
      </c>
      <c r="E74" s="145">
        <f>业务员提成明细!E76</f>
        <v>10000</v>
      </c>
      <c r="F74" s="146" t="str">
        <f>业务员提成明细!F76</f>
        <v>18107118</v>
      </c>
      <c r="G74" s="143">
        <f>业务员提成明细!G76</f>
        <v>43330</v>
      </c>
      <c r="H74" s="144">
        <f>业务员提成明细!H76</f>
        <v>30</v>
      </c>
      <c r="I74" s="150">
        <f>业务员提成明细!I76</f>
        <v>43256</v>
      </c>
      <c r="J74" s="151">
        <f>业务员提成明细!J76</f>
        <v>10000</v>
      </c>
      <c r="K74" s="145">
        <f>业务员提成明细!K76</f>
        <v>8620.69</v>
      </c>
      <c r="L74" s="152">
        <f>业务员提成明细!L76</f>
        <v>-44</v>
      </c>
      <c r="M74" s="153">
        <f>业务员提成明细!M76</f>
        <v>0</v>
      </c>
      <c r="N74" s="76" t="e">
        <f>业务员提成明细!N76</f>
        <v>#REF!</v>
      </c>
      <c r="O74" s="126">
        <f>业务员提成明细!O76</f>
        <v>0.05</v>
      </c>
      <c r="P74" s="154">
        <f>业务员提成明细!P76</f>
        <v>431.03</v>
      </c>
      <c r="Q74" s="125" t="e">
        <f>业务员提成明细!Q76</f>
        <v>#REF!</v>
      </c>
      <c r="R74" s="145">
        <f>业务员提成明细!R76</f>
        <v>0</v>
      </c>
      <c r="S74" s="161">
        <f>业务员提成明细!S76</f>
        <v>0</v>
      </c>
      <c r="T74" s="162" t="str">
        <f>业务员提成明细!V76</f>
        <v>CYQ10</v>
      </c>
      <c r="U74" s="144" t="str">
        <f>业务员提成明细!W76</f>
        <v>*化学试剂助剂*钢冷却剂</v>
      </c>
      <c r="V74" s="163" t="str">
        <f>业务员提成明细!V76</f>
        <v>CYQ10</v>
      </c>
      <c r="W74" s="164" t="str">
        <f>业务员提成明细!W76</f>
        <v>*化学试剂助剂*钢冷却剂</v>
      </c>
      <c r="X74" s="163" t="str">
        <f>业务员提成明细!X76</f>
        <v>CH-201</v>
      </c>
      <c r="Y74" s="169">
        <f>业务员提成明细!Y76</f>
        <v>4</v>
      </c>
      <c r="Z74" s="170" t="str">
        <f>业务员提成明细!Z76</f>
        <v>桶</v>
      </c>
      <c r="AA74" s="170"/>
      <c r="AB74" s="170"/>
      <c r="AC74" s="171">
        <f>业务员提成明细!AC76</f>
        <v>680</v>
      </c>
      <c r="AD74" s="170"/>
      <c r="AE74" s="170"/>
      <c r="AF74" s="170" t="str">
        <f>业务员提成明细!AF76</f>
        <v>XOUT18070373</v>
      </c>
      <c r="AG74" s="176">
        <f>业务员提成明细!AG76</f>
        <v>43299</v>
      </c>
      <c r="AH74" s="177"/>
      <c r="AJ74" s="178">
        <f>业务员提成明细!AJ76</f>
        <v>0.15999995360000199</v>
      </c>
    </row>
    <row r="75" spans="1:36" ht="11.25" customHeight="1" outlineLevel="2">
      <c r="A75" s="142" t="str">
        <f>业务员提成明细!A77</f>
        <v>丁连军</v>
      </c>
      <c r="B75" s="143">
        <f>业务员提成明细!B77</f>
        <v>43300</v>
      </c>
      <c r="C75" s="144" t="str">
        <f>业务员提成明细!C77</f>
        <v>a1946</v>
      </c>
      <c r="D75" s="142" t="str">
        <f>业务员提成明细!D77</f>
        <v>海门市飞达标准件厂</v>
      </c>
      <c r="E75" s="145">
        <f>业务员提成明细!E77</f>
        <v>1200</v>
      </c>
      <c r="F75" s="146" t="str">
        <f>业务员提成明细!F77</f>
        <v>18107118</v>
      </c>
      <c r="G75" s="143">
        <f>业务员提成明细!G77</f>
        <v>43330</v>
      </c>
      <c r="H75" s="144">
        <f>业务员提成明细!H77</f>
        <v>30</v>
      </c>
      <c r="I75" s="150">
        <f>业务员提成明细!I77</f>
        <v>43256</v>
      </c>
      <c r="J75" s="151">
        <f>业务员提成明细!J77</f>
        <v>1200</v>
      </c>
      <c r="K75" s="145">
        <f>业务员提成明细!K77</f>
        <v>1034.48</v>
      </c>
      <c r="L75" s="152">
        <f>业务员提成明细!L77</f>
        <v>-44</v>
      </c>
      <c r="M75" s="153">
        <f>业务员提成明细!M77</f>
        <v>0</v>
      </c>
      <c r="N75" s="76" t="e">
        <f>业务员提成明细!N77</f>
        <v>#REF!</v>
      </c>
      <c r="O75" s="126">
        <f>业务员提成明细!O77</f>
        <v>0.01</v>
      </c>
      <c r="P75" s="154">
        <f>业务员提成明细!P77</f>
        <v>10.34</v>
      </c>
      <c r="Q75" s="125" t="e">
        <f>业务员提成明细!Q77</f>
        <v>#REF!</v>
      </c>
      <c r="R75" s="145">
        <f>业务员提成明细!R77</f>
        <v>0</v>
      </c>
      <c r="S75" s="161">
        <f>业务员提成明细!S77</f>
        <v>0</v>
      </c>
      <c r="T75" s="162" t="str">
        <f>业务员提成明细!V77</f>
        <v>CYT05</v>
      </c>
      <c r="U75" s="144" t="str">
        <f>业务员提成明细!W77</f>
        <v>*化学试剂助剂*主轴保护剂</v>
      </c>
      <c r="V75" s="163" t="str">
        <f>业务员提成明细!V77</f>
        <v>CYT05</v>
      </c>
      <c r="W75" s="164" t="str">
        <f>业务员提成明细!W77</f>
        <v>*化学试剂助剂*主轴保护剂</v>
      </c>
      <c r="X75" s="163" t="str">
        <f>业务员提成明细!X77</f>
        <v>3#</v>
      </c>
      <c r="Y75" s="169">
        <f>业务员提成明细!Y77</f>
        <v>4</v>
      </c>
      <c r="Z75" s="170" t="str">
        <f>业务员提成明细!Z77</f>
        <v>桶</v>
      </c>
      <c r="AA75" s="170"/>
      <c r="AB75" s="170"/>
      <c r="AC75" s="171">
        <f>业务员提成明细!AC77</f>
        <v>68</v>
      </c>
      <c r="AD75" s="170"/>
      <c r="AE75" s="170"/>
      <c r="AF75" s="170" t="str">
        <f>业务员提成明细!AF77</f>
        <v>XOUT18070373</v>
      </c>
      <c r="AG75" s="176">
        <f>业务员提成明细!AG77</f>
        <v>43299</v>
      </c>
      <c r="AH75" s="177"/>
      <c r="AJ75" s="178">
        <f>业务员提成明细!AJ77</f>
        <v>0.15999995360000199</v>
      </c>
    </row>
    <row r="76" spans="1:36" ht="11.25" customHeight="1" outlineLevel="2">
      <c r="A76" s="142" t="str">
        <f>业务员提成明细!A78</f>
        <v>丁连军</v>
      </c>
      <c r="B76" s="143">
        <f>业务员提成明细!B78</f>
        <v>43300</v>
      </c>
      <c r="C76" s="144" t="str">
        <f>业务员提成明细!C78</f>
        <v>a1946</v>
      </c>
      <c r="D76" s="142" t="str">
        <f>业务员提成明细!D78</f>
        <v>海门市飞达标准件厂</v>
      </c>
      <c r="E76" s="145">
        <f>业务员提成明细!E78</f>
        <v>2500</v>
      </c>
      <c r="F76" s="146" t="str">
        <f>业务员提成明细!F78</f>
        <v>18107119</v>
      </c>
      <c r="G76" s="143">
        <f>业务员提成明细!G78</f>
        <v>43330</v>
      </c>
      <c r="H76" s="144">
        <f>业务员提成明细!H78</f>
        <v>30</v>
      </c>
      <c r="I76" s="150">
        <f>业务员提成明细!I78</f>
        <v>43267</v>
      </c>
      <c r="J76" s="151">
        <f>业务员提成明细!J78</f>
        <v>2500</v>
      </c>
      <c r="K76" s="145">
        <f>业务员提成明细!K78</f>
        <v>2155.17</v>
      </c>
      <c r="L76" s="152">
        <f>业务员提成明细!L78</f>
        <v>-33</v>
      </c>
      <c r="M76" s="153">
        <f>业务员提成明细!M78</f>
        <v>0</v>
      </c>
      <c r="N76" s="76" t="e">
        <f>业务员提成明细!N78</f>
        <v>#REF!</v>
      </c>
      <c r="O76" s="126">
        <f>业务员提成明细!O78</f>
        <v>0.05</v>
      </c>
      <c r="P76" s="154">
        <f>业务员提成明细!P78</f>
        <v>107.76</v>
      </c>
      <c r="Q76" s="125" t="e">
        <f>业务员提成明细!Q78</f>
        <v>#REF!</v>
      </c>
      <c r="R76" s="145" t="e">
        <f>业务员提成明细!R78</f>
        <v>#REF!</v>
      </c>
      <c r="S76" s="161" t="e">
        <f>业务员提成明细!S78</f>
        <v>#REF!</v>
      </c>
      <c r="T76" s="162" t="str">
        <f>业务员提成明细!V78</f>
        <v>CYT11</v>
      </c>
      <c r="U76" s="144" t="str">
        <f>业务员提成明细!W78</f>
        <v>*润滑油*机床导轨油</v>
      </c>
      <c r="V76" s="163" t="str">
        <f>业务员提成明细!V78</f>
        <v>CYT11</v>
      </c>
      <c r="W76" s="164" t="str">
        <f>业务员提成明细!W78</f>
        <v>*润滑油*机床导轨油</v>
      </c>
      <c r="X76" s="163" t="str">
        <f>业务员提成明细!X78</f>
        <v>68#</v>
      </c>
      <c r="Y76" s="169">
        <f>业务员提成明细!Y78</f>
        <v>0.17</v>
      </c>
      <c r="Z76" s="170" t="str">
        <f>业务员提成明细!Z78</f>
        <v>吨</v>
      </c>
      <c r="AA76" s="170"/>
      <c r="AB76" s="170"/>
      <c r="AC76" s="171">
        <f>业务员提成明细!AC78</f>
        <v>170</v>
      </c>
      <c r="AD76" s="170"/>
      <c r="AE76" s="170"/>
      <c r="AF76" s="170" t="str">
        <f>业务员提成明细!AF78</f>
        <v>XOUT18070373</v>
      </c>
      <c r="AG76" s="176">
        <f>业务员提成明细!AG78</f>
        <v>43299</v>
      </c>
      <c r="AH76" s="177"/>
      <c r="AJ76" s="178">
        <f>业务员提成明细!AJ78</f>
        <v>0.16000129920145501</v>
      </c>
    </row>
    <row r="77" spans="1:36" ht="11.25" customHeight="1" outlineLevel="2">
      <c r="A77" s="142" t="str">
        <f>业务员提成明细!A79</f>
        <v>丁连军</v>
      </c>
      <c r="B77" s="143">
        <f>业务员提成明细!B79</f>
        <v>43300</v>
      </c>
      <c r="C77" s="144" t="str">
        <f>业务员提成明细!C79</f>
        <v>a1946</v>
      </c>
      <c r="D77" s="142" t="str">
        <f>业务员提成明细!D79</f>
        <v>海门市飞达标准件厂</v>
      </c>
      <c r="E77" s="145">
        <f>业务员提成明细!E79</f>
        <v>2400</v>
      </c>
      <c r="F77" s="146" t="str">
        <f>业务员提成明细!F79</f>
        <v>18107119</v>
      </c>
      <c r="G77" s="143">
        <f>业务员提成明细!G79</f>
        <v>43330</v>
      </c>
      <c r="H77" s="144">
        <f>业务员提成明细!H79</f>
        <v>30</v>
      </c>
      <c r="I77" s="150">
        <f>业务员提成明细!I79</f>
        <v>43258</v>
      </c>
      <c r="J77" s="151">
        <f>业务员提成明细!J79</f>
        <v>2400</v>
      </c>
      <c r="K77" s="145">
        <f>业务员提成明细!K79</f>
        <v>2068.96</v>
      </c>
      <c r="L77" s="152">
        <f>业务员提成明细!L79</f>
        <v>-42</v>
      </c>
      <c r="M77" s="153">
        <f>业务员提成明细!M79</f>
        <v>0</v>
      </c>
      <c r="N77" s="76" t="e">
        <f>业务员提成明细!N79</f>
        <v>#REF!</v>
      </c>
      <c r="O77" s="126">
        <f>业务员提成明细!O79</f>
        <v>0.05</v>
      </c>
      <c r="P77" s="154">
        <f>业务员提成明细!P79</f>
        <v>103.45</v>
      </c>
      <c r="Q77" s="125" t="e">
        <f>业务员提成明细!Q79</f>
        <v>#REF!</v>
      </c>
      <c r="R77" s="145">
        <f>业务员提成明细!R79</f>
        <v>0</v>
      </c>
      <c r="S77" s="161">
        <f>业务员提成明细!S79</f>
        <v>0</v>
      </c>
      <c r="T77" s="162" t="str">
        <f>业务员提成明细!V79</f>
        <v>CYT10</v>
      </c>
      <c r="U77" s="144" t="str">
        <f>业务员提成明细!W79</f>
        <v>*润滑油*抗磨液压油</v>
      </c>
      <c r="V77" s="163" t="str">
        <f>业务员提成明细!V79</f>
        <v>CYT10</v>
      </c>
      <c r="W77" s="164" t="str">
        <f>业务员提成明细!W79</f>
        <v>*润滑油*抗磨液压油</v>
      </c>
      <c r="X77" s="163" t="str">
        <f>业务员提成明细!X79</f>
        <v>46#</v>
      </c>
      <c r="Y77" s="169">
        <f>业务员提成明细!Y79</f>
        <v>0.17</v>
      </c>
      <c r="Z77" s="170" t="str">
        <f>业务员提成明细!Z79</f>
        <v>吨</v>
      </c>
      <c r="AA77" s="170"/>
      <c r="AB77" s="170"/>
      <c r="AC77" s="171">
        <f>业务员提成明细!AC79</f>
        <v>170</v>
      </c>
      <c r="AD77" s="170"/>
      <c r="AE77" s="170"/>
      <c r="AF77" s="170" t="str">
        <f>业务员提成明细!AF79</f>
        <v>XOUT18070373</v>
      </c>
      <c r="AG77" s="176">
        <f>业务员提成明细!AG79</f>
        <v>43299</v>
      </c>
      <c r="AH77" s="177"/>
      <c r="AJ77" s="178">
        <f>业务员提成明细!AJ79</f>
        <v>0.16000129920145501</v>
      </c>
    </row>
    <row r="78" spans="1:36" ht="11.25" customHeight="1" outlineLevel="2">
      <c r="A78" s="142" t="str">
        <f>业务员提成明细!A80</f>
        <v>丁连军</v>
      </c>
      <c r="B78" s="143">
        <f>业务员提成明细!B80</f>
        <v>43299</v>
      </c>
      <c r="C78" s="144" t="str">
        <f>业务员提成明细!C80</f>
        <v>b115</v>
      </c>
      <c r="D78" s="142" t="str">
        <f>业务员提成明细!D80</f>
        <v>昆山蔡总</v>
      </c>
      <c r="E78" s="145">
        <f>业务员提成明细!E80</f>
        <v>1000</v>
      </c>
      <c r="F78" s="146" t="str">
        <f>业务员提成明细!F80</f>
        <v>未税</v>
      </c>
      <c r="G78" s="143">
        <f>业务员提成明细!G80</f>
        <v>0</v>
      </c>
      <c r="H78" s="144">
        <f>业务员提成明细!H80</f>
        <v>0</v>
      </c>
      <c r="I78" s="150">
        <f>业务员提成明细!I80</f>
        <v>43280</v>
      </c>
      <c r="J78" s="151">
        <f>业务员提成明细!J80</f>
        <v>1000</v>
      </c>
      <c r="K78" s="145">
        <f>业务员提成明细!K80</f>
        <v>1000</v>
      </c>
      <c r="L78" s="152">
        <f>业务员提成明细!L80</f>
        <v>-19</v>
      </c>
      <c r="M78" s="153">
        <f>业务员提成明细!M80</f>
        <v>0</v>
      </c>
      <c r="N78" s="76" t="e">
        <f>业务员提成明细!N80</f>
        <v>#REF!</v>
      </c>
      <c r="O78" s="126">
        <f>业务员提成明细!O80</f>
        <v>0.05</v>
      </c>
      <c r="P78" s="154">
        <f>业务员提成明细!P80</f>
        <v>50</v>
      </c>
      <c r="Q78" s="125" t="e">
        <f>业务员提成明细!Q80</f>
        <v>#REF!</v>
      </c>
      <c r="R78" s="145" t="e">
        <f>业务员提成明细!R80</f>
        <v>#REF!</v>
      </c>
      <c r="S78" s="161" t="e">
        <f>业务员提成明细!S80</f>
        <v>#REF!</v>
      </c>
      <c r="T78" s="162" t="str">
        <f>业务员提成明细!V80</f>
        <v>CSB06</v>
      </c>
      <c r="U78" s="144" t="str">
        <f>业务员提成明细!W80</f>
        <v>半合成切削液</v>
      </c>
      <c r="V78" s="163" t="str">
        <f>业务员提成明细!V80</f>
        <v>CSB06</v>
      </c>
      <c r="W78" s="164" t="str">
        <f>业务员提成明细!W80</f>
        <v>半合成切削液</v>
      </c>
      <c r="X78" s="163" t="str">
        <f>业务员提成明细!X80</f>
        <v>LP-3030</v>
      </c>
      <c r="Y78" s="169">
        <f>业务员提成明细!Y80</f>
        <v>4</v>
      </c>
      <c r="Z78" s="170">
        <f>业务员提成明细!Z80</f>
        <v>0</v>
      </c>
      <c r="AA78" s="170"/>
      <c r="AB78" s="170"/>
      <c r="AC78" s="171">
        <f>业务员提成明细!AC80</f>
        <v>68</v>
      </c>
      <c r="AD78" s="170"/>
      <c r="AE78" s="170"/>
      <c r="AF78" s="170" t="str">
        <f>业务员提成明细!AF80</f>
        <v>R18070012</v>
      </c>
      <c r="AG78" s="176">
        <f>业务员提成明细!AG80</f>
        <v>43299</v>
      </c>
      <c r="AH78" s="177">
        <f>业务员提成明细!AH80</f>
        <v>0</v>
      </c>
      <c r="AJ78" s="178">
        <f>业务员提成明细!AJ80</f>
        <v>0.15999957250798899</v>
      </c>
    </row>
    <row r="79" spans="1:36" ht="11.25" customHeight="1" outlineLevel="2">
      <c r="A79" s="142" t="str">
        <f>业务员提成明细!A81</f>
        <v>方祥</v>
      </c>
      <c r="B79" s="143">
        <f>业务员提成明细!B81</f>
        <v>43045</v>
      </c>
      <c r="C79" s="144" t="str">
        <f>业务员提成明细!C81</f>
        <v>a1696</v>
      </c>
      <c r="D79" s="142" t="str">
        <f>业务员提成明细!D81</f>
        <v>东莞市佐臣自动化机械有限公司</v>
      </c>
      <c r="E79" s="145">
        <f>业务员提成明细!E81</f>
        <v>2500</v>
      </c>
      <c r="F79" s="146" t="str">
        <f>业务员提成明细!F81</f>
        <v>37100077</v>
      </c>
      <c r="G79" s="143">
        <f>业务员提成明细!G81</f>
        <v>43045</v>
      </c>
      <c r="H79" s="144" t="str">
        <f>业务员提成明细!H81</f>
        <v>现金</v>
      </c>
      <c r="I79" s="150">
        <f>业务员提成明细!I81</f>
        <v>43280</v>
      </c>
      <c r="J79" s="151">
        <f>业务员提成明细!J81</f>
        <v>2500</v>
      </c>
      <c r="K79" s="145">
        <f>业务员提成明细!K81</f>
        <v>2136.75</v>
      </c>
      <c r="L79" s="152">
        <f>业务员提成明细!L81</f>
        <v>235</v>
      </c>
      <c r="M79" s="153">
        <f>业务员提成明细!M81</f>
        <v>0</v>
      </c>
      <c r="N79" s="76" t="e">
        <f>业务员提成明细!N81</f>
        <v>#REF!</v>
      </c>
      <c r="O79" s="126">
        <f>业务员提成明细!O81</f>
        <v>0</v>
      </c>
      <c r="P79" s="154">
        <f>业务员提成明细!P81</f>
        <v>0</v>
      </c>
      <c r="Q79" s="125" t="e">
        <f>业务员提成明细!Q81</f>
        <v>#REF!</v>
      </c>
      <c r="R79" s="145" t="e">
        <f>业务员提成明细!R81</f>
        <v>#REF!</v>
      </c>
      <c r="S79" s="161" t="e">
        <f>业务员提成明细!S81</f>
        <v>#REF!</v>
      </c>
      <c r="T79" s="162" t="str">
        <f>业务员提成明细!V81</f>
        <v>CYT11</v>
      </c>
      <c r="U79" s="144" t="str">
        <f>业务员提成明细!W81</f>
        <v>机床导轨油</v>
      </c>
      <c r="V79" s="163" t="str">
        <f>业务员提成明细!V81</f>
        <v>CYT11</v>
      </c>
      <c r="W79" s="164" t="str">
        <f>业务员提成明细!W81</f>
        <v>机床导轨油</v>
      </c>
      <c r="X79" s="163" t="str">
        <f>业务员提成明细!X81</f>
        <v>68#</v>
      </c>
      <c r="Y79" s="169">
        <f>业务员提成明细!Y81</f>
        <v>1</v>
      </c>
      <c r="Z79" s="170" t="str">
        <f>业务员提成明细!Z81</f>
        <v>桶</v>
      </c>
      <c r="AA79" s="170"/>
      <c r="AB79" s="170"/>
      <c r="AC79" s="171">
        <f>业务员提成明细!AC81</f>
        <v>170</v>
      </c>
      <c r="AD79" s="170"/>
      <c r="AE79" s="170"/>
      <c r="AF79" s="170" t="str">
        <f>业务员提成明细!AF81</f>
        <v>XOUT17110060</v>
      </c>
      <c r="AG79" s="176">
        <f>业务员提成明细!AG81</f>
        <v>43042</v>
      </c>
      <c r="AH79" s="177"/>
      <c r="AJ79" s="178">
        <f>业务员提成明细!AJ81</f>
        <v>0.17</v>
      </c>
    </row>
    <row r="80" spans="1:36" ht="11.25" customHeight="1" outlineLevel="2">
      <c r="A80" s="142" t="str">
        <f>业务员提成明细!A82</f>
        <v>郭波</v>
      </c>
      <c r="B80" s="143">
        <f>业务员提成明细!B82</f>
        <v>43246</v>
      </c>
      <c r="C80" s="144" t="str">
        <f>业务员提成明细!C82</f>
        <v>a0859</v>
      </c>
      <c r="D80" s="142" t="str">
        <f>业务员提成明细!D82</f>
        <v>昆山铭珠机械工业有限公司</v>
      </c>
      <c r="E80" s="145">
        <f>业务员提成明细!E82</f>
        <v>8640</v>
      </c>
      <c r="F80" s="146" t="str">
        <f>业务员提成明细!F82</f>
        <v>55874660</v>
      </c>
      <c r="G80" s="143">
        <f>业务员提成明细!G82</f>
        <v>43306</v>
      </c>
      <c r="H80" s="144">
        <f>业务员提成明细!H82</f>
        <v>60</v>
      </c>
      <c r="I80" s="150">
        <f>业务员提成明细!I82</f>
        <v>43257</v>
      </c>
      <c r="J80" s="151">
        <f>业务员提成明细!J82</f>
        <v>8640</v>
      </c>
      <c r="K80" s="145">
        <f>业务员提成明细!K82</f>
        <v>7448.28</v>
      </c>
      <c r="L80" s="152">
        <f>业务员提成明细!L82</f>
        <v>11</v>
      </c>
      <c r="M80" s="153">
        <f>业务员提成明细!M82</f>
        <v>0</v>
      </c>
      <c r="N80" s="76" t="e">
        <f>业务员提成明细!N82</f>
        <v>#REF!</v>
      </c>
      <c r="O80" s="126">
        <f>业务员提成明细!O82</f>
        <v>0.05</v>
      </c>
      <c r="P80" s="154">
        <f>业务员提成明细!P82</f>
        <v>372.41</v>
      </c>
      <c r="Q80" s="125" t="e">
        <f>业务员提成明细!Q82</f>
        <v>#REF!</v>
      </c>
      <c r="R80" s="145" t="e">
        <f>业务员提成明细!R82</f>
        <v>#REF!</v>
      </c>
      <c r="S80" s="161" t="e">
        <f>业务员提成明细!S82</f>
        <v>#REF!</v>
      </c>
      <c r="T80" s="162" t="str">
        <f>业务员提成明细!V82</f>
        <v>CSQ13</v>
      </c>
      <c r="U80" s="144" t="str">
        <f>业务员提成明细!W82</f>
        <v>*其他化学制品*高级全合成切削液</v>
      </c>
      <c r="V80" s="163" t="str">
        <f>业务员提成明细!V82</f>
        <v>CSQ13</v>
      </c>
      <c r="W80" s="164" t="str">
        <f>业务员提成明细!W82</f>
        <v>*其他化学制品*高级全合成切削液</v>
      </c>
      <c r="X80" s="163" t="str">
        <f>业务员提成明细!X82</f>
        <v>SC-H601</v>
      </c>
      <c r="Y80" s="169">
        <f>业务员提成明细!Y82</f>
        <v>4</v>
      </c>
      <c r="Z80" s="170" t="str">
        <f>业务员提成明细!Z82</f>
        <v>桶</v>
      </c>
      <c r="AA80" s="170"/>
      <c r="AB80" s="170"/>
      <c r="AC80" s="171">
        <f>业务员提成明细!AC82</f>
        <v>720</v>
      </c>
      <c r="AD80" s="170"/>
      <c r="AE80" s="170"/>
      <c r="AF80" s="170" t="str">
        <f>业务员提成明细!AF82</f>
        <v>XOUT18050078</v>
      </c>
      <c r="AG80" s="176">
        <f>业务员提成明细!AG82</f>
        <v>43227</v>
      </c>
      <c r="AH80" s="177"/>
      <c r="AJ80" s="178">
        <f>业务员提成明细!AJ82</f>
        <v>0.15999935555591399</v>
      </c>
    </row>
    <row r="81" spans="1:36" ht="11.25" customHeight="1" outlineLevel="2">
      <c r="A81" s="142" t="str">
        <f>业务员提成明细!A83</f>
        <v>郭波</v>
      </c>
      <c r="B81" s="143">
        <f>业务员提成明细!B83</f>
        <v>43126</v>
      </c>
      <c r="C81" s="144" t="str">
        <f>业务员提成明细!C83</f>
        <v>a0931</v>
      </c>
      <c r="D81" s="142" t="str">
        <f>业务员提成明细!D83</f>
        <v>苏州百勤精密机械有限公司</v>
      </c>
      <c r="E81" s="145">
        <f>业务员提成明细!E83</f>
        <v>6300</v>
      </c>
      <c r="F81" s="146" t="str">
        <f>业务员提成明细!F83</f>
        <v>28120587</v>
      </c>
      <c r="G81" s="143">
        <f>业务员提成明细!G83</f>
        <v>43186</v>
      </c>
      <c r="H81" s="144">
        <f>业务员提成明细!H83</f>
        <v>60</v>
      </c>
      <c r="I81" s="150">
        <f>业务员提成明细!I83</f>
        <v>43257</v>
      </c>
      <c r="J81" s="151">
        <f>业务员提成明细!J83</f>
        <v>3550</v>
      </c>
      <c r="K81" s="145">
        <f>业务员提成明细!K83</f>
        <v>3034.19</v>
      </c>
      <c r="L81" s="152">
        <f>业务员提成明细!L83</f>
        <v>131</v>
      </c>
      <c r="M81" s="153">
        <f>业务员提成明细!M83</f>
        <v>0</v>
      </c>
      <c r="N81" s="76" t="e">
        <f>业务员提成明细!N83</f>
        <v>#REF!</v>
      </c>
      <c r="O81" s="126">
        <f>业务员提成明细!O83</f>
        <v>0.02</v>
      </c>
      <c r="P81" s="154">
        <f>业务员提成明细!P83</f>
        <v>60.68</v>
      </c>
      <c r="Q81" s="125" t="e">
        <f>业务员提成明细!Q83</f>
        <v>#REF!</v>
      </c>
      <c r="R81" s="145" t="e">
        <f>业务员提成明细!R83</f>
        <v>#REF!</v>
      </c>
      <c r="S81" s="161" t="e">
        <f>业务员提成明细!S83</f>
        <v>#REF!</v>
      </c>
      <c r="T81" s="162" t="str">
        <f>业务员提成明细!V83</f>
        <v>CSB02</v>
      </c>
      <c r="U81" s="144" t="str">
        <f>业务员提成明细!W83</f>
        <v>*石油制品*半合成极压切削液</v>
      </c>
      <c r="V81" s="163" t="str">
        <f>业务员提成明细!V83</f>
        <v>CSB02</v>
      </c>
      <c r="W81" s="164" t="str">
        <f>业务员提成明细!W83</f>
        <v>*石油制品*半合成极压切削液</v>
      </c>
      <c r="X81" s="163" t="str">
        <f>业务员提成明细!X83</f>
        <v>EP-3020</v>
      </c>
      <c r="Y81" s="169">
        <f>业务员提成明细!Y83</f>
        <v>1.1269841269841301</v>
      </c>
      <c r="Z81" s="170" t="str">
        <f>业务员提成明细!Z83</f>
        <v>桶</v>
      </c>
      <c r="AA81" s="170"/>
      <c r="AB81" s="170"/>
      <c r="AC81" s="171">
        <f>业务员提成明细!AC83</f>
        <v>191.58730158730199</v>
      </c>
      <c r="AD81" s="170"/>
      <c r="AE81" s="170"/>
      <c r="AF81" s="170" t="str">
        <f>业务员提成明细!AF83</f>
        <v>XOUT18010479</v>
      </c>
      <c r="AG81" s="176">
        <f>业务员提成明细!AG83</f>
        <v>43127</v>
      </c>
      <c r="AH81" s="177"/>
      <c r="AJ81" s="178">
        <f>业务员提成明细!AJ83</f>
        <v>0.17</v>
      </c>
    </row>
    <row r="82" spans="1:36" ht="11.25" customHeight="1" outlineLevel="2">
      <c r="A82" s="142" t="str">
        <f>业务员提成明细!A84</f>
        <v>郭波</v>
      </c>
      <c r="B82" s="143">
        <f>业务员提成明细!B84</f>
        <v>43172</v>
      </c>
      <c r="C82" s="144" t="str">
        <f>业务员提成明细!C84</f>
        <v>a0931</v>
      </c>
      <c r="D82" s="142" t="str">
        <f>业务员提成明细!D84</f>
        <v>苏州百勤精密机械有限公司</v>
      </c>
      <c r="E82" s="145">
        <f>业务员提成明细!E84</f>
        <v>6300</v>
      </c>
      <c r="F82" s="146" t="str">
        <f>业务员提成明细!F84</f>
        <v>02839480</v>
      </c>
      <c r="G82" s="143">
        <f>业务员提成明细!G84</f>
        <v>43232</v>
      </c>
      <c r="H82" s="144">
        <f>业务员提成明细!H84</f>
        <v>60</v>
      </c>
      <c r="I82" s="150">
        <f>业务员提成明细!I84</f>
        <v>43257</v>
      </c>
      <c r="J82" s="151">
        <f>业务员提成明细!J84</f>
        <v>6300</v>
      </c>
      <c r="K82" s="145">
        <f>业务员提成明细!K84</f>
        <v>5384.62</v>
      </c>
      <c r="L82" s="152">
        <f>业务员提成明细!L84</f>
        <v>85</v>
      </c>
      <c r="M82" s="153">
        <f>业务员提成明细!M84</f>
        <v>0</v>
      </c>
      <c r="N82" s="76" t="e">
        <f>业务员提成明细!N84</f>
        <v>#REF!</v>
      </c>
      <c r="O82" s="126">
        <f>业务员提成明细!O84</f>
        <v>0.04</v>
      </c>
      <c r="P82" s="154">
        <f>业务员提成明细!P84</f>
        <v>215.38</v>
      </c>
      <c r="Q82" s="125" t="e">
        <f>业务员提成明细!Q84</f>
        <v>#REF!</v>
      </c>
      <c r="R82" s="145" t="e">
        <f>业务员提成明细!R84</f>
        <v>#REF!</v>
      </c>
      <c r="S82" s="161" t="e">
        <f>业务员提成明细!S84</f>
        <v>#REF!</v>
      </c>
      <c r="T82" s="162" t="str">
        <f>业务员提成明细!V84</f>
        <v>CSB02</v>
      </c>
      <c r="U82" s="144" t="str">
        <f>业务员提成明细!W84</f>
        <v>*专项化学用品*半合成极压切削液</v>
      </c>
      <c r="V82" s="163" t="str">
        <f>业务员提成明细!V84</f>
        <v>CSB02</v>
      </c>
      <c r="W82" s="164" t="str">
        <f>业务员提成明细!W84</f>
        <v>*专项化学用品*半合成极压切削液</v>
      </c>
      <c r="X82" s="163" t="str">
        <f>业务员提成明细!X84</f>
        <v>EP-3020</v>
      </c>
      <c r="Y82" s="169">
        <f>业务员提成明细!Y84</f>
        <v>2</v>
      </c>
      <c r="Z82" s="170" t="str">
        <f>业务员提成明细!Z84</f>
        <v>桶</v>
      </c>
      <c r="AA82" s="170"/>
      <c r="AB82" s="170"/>
      <c r="AC82" s="171">
        <f>业务员提成明细!AC84</f>
        <v>340</v>
      </c>
      <c r="AD82" s="170"/>
      <c r="AE82" s="170"/>
      <c r="AF82" s="170" t="str">
        <f>业务员提成明细!AF84</f>
        <v>XOUT18030053</v>
      </c>
      <c r="AG82" s="176">
        <f>业务员提成明细!AG84</f>
        <v>43164</v>
      </c>
      <c r="AH82" s="177"/>
      <c r="AJ82" s="178">
        <f>业务员提成明细!AJ84</f>
        <v>0.17</v>
      </c>
    </row>
    <row r="83" spans="1:36" ht="11.25" customHeight="1" outlineLevel="2">
      <c r="A83" s="142" t="str">
        <f>业务员提成明细!A85</f>
        <v>郭波</v>
      </c>
      <c r="B83" s="143">
        <f>业务员提成明细!B85</f>
        <v>43287</v>
      </c>
      <c r="C83" s="144" t="str">
        <f>业务员提成明细!C85</f>
        <v>a1122</v>
      </c>
      <c r="D83" s="142" t="str">
        <f>业务员提成明细!D85</f>
        <v>苏州昱佳耀精密机械有限公司</v>
      </c>
      <c r="E83" s="145">
        <f>业务员提成明细!E85</f>
        <v>860</v>
      </c>
      <c r="F83" s="146" t="str">
        <f>业务员提成明细!F85</f>
        <v>16644278</v>
      </c>
      <c r="G83" s="143"/>
      <c r="H83" s="144"/>
      <c r="I83" s="150">
        <f>业务员提成明细!I85</f>
        <v>43279</v>
      </c>
      <c r="J83" s="151">
        <f>业务员提成明细!J85</f>
        <v>860</v>
      </c>
      <c r="K83" s="145">
        <f>业务员提成明细!K85</f>
        <v>860</v>
      </c>
      <c r="L83" s="152">
        <f>业务员提成明细!L85</f>
        <v>-8</v>
      </c>
      <c r="M83" s="153">
        <f>业务员提成明细!M85</f>
        <v>0</v>
      </c>
      <c r="N83" s="76" t="e">
        <f>业务员提成明细!N85</f>
        <v>#REF!</v>
      </c>
      <c r="O83" s="126">
        <f>业务员提成明细!O85</f>
        <v>0.05</v>
      </c>
      <c r="P83" s="154">
        <f>业务员提成明细!P85</f>
        <v>43</v>
      </c>
      <c r="Q83" s="125" t="e">
        <f>业务员提成明细!Q85</f>
        <v>#REF!</v>
      </c>
      <c r="R83" s="145" t="e">
        <f>业务员提成明细!R85</f>
        <v>#REF!</v>
      </c>
      <c r="S83" s="161" t="e">
        <f>业务员提成明细!S85</f>
        <v>#REF!</v>
      </c>
      <c r="T83" s="162" t="str">
        <f>业务员提成明细!V85</f>
        <v>CSB02</v>
      </c>
      <c r="U83" s="144" t="str">
        <f>业务员提成明细!W85</f>
        <v>*化学试剂助剂*半合成切削液</v>
      </c>
      <c r="V83" s="163" t="str">
        <f>业务员提成明细!V85</f>
        <v>CSB02</v>
      </c>
      <c r="W83" s="164" t="str">
        <f>业务员提成明细!W85</f>
        <v>*化学试剂助剂*半合成切削液</v>
      </c>
      <c r="X83" s="163" t="str">
        <f>业务员提成明细!X85</f>
        <v>EP-3020</v>
      </c>
      <c r="Y83" s="169">
        <f>业务员提成明细!Y85</f>
        <v>2</v>
      </c>
      <c r="Z83" s="170" t="str">
        <f>业务员提成明细!Z85</f>
        <v>桶</v>
      </c>
      <c r="AA83" s="170"/>
      <c r="AB83" s="170"/>
      <c r="AC83" s="171">
        <f>业务员提成明细!AC85</f>
        <v>34</v>
      </c>
      <c r="AD83" s="170"/>
      <c r="AE83" s="170"/>
      <c r="AF83" s="170" t="str">
        <f>业务员提成明细!AF85</f>
        <v>XOUT18070130</v>
      </c>
      <c r="AG83" s="176">
        <f>业务员提成明细!AG85</f>
        <v>43288</v>
      </c>
      <c r="AH83" s="177"/>
      <c r="AJ83" s="178"/>
    </row>
    <row r="84" spans="1:36" ht="11.25" customHeight="1" outlineLevel="2">
      <c r="A84" s="142" t="str">
        <f>业务员提成明细!A86</f>
        <v>郭波</v>
      </c>
      <c r="B84" s="143">
        <f>业务员提成明细!B86</f>
        <v>43293</v>
      </c>
      <c r="C84" s="144" t="str">
        <f>业务员提成明细!C86</f>
        <v>a1170</v>
      </c>
      <c r="D84" s="142" t="str">
        <f>业务员提成明细!D86</f>
        <v>上海毓秀金属制品有限公司</v>
      </c>
      <c r="E84" s="145">
        <f>业务员提成明细!E86</f>
        <v>3500</v>
      </c>
      <c r="F84" s="146" t="str">
        <f>业务员提成明细!F86</f>
        <v>18107038</v>
      </c>
      <c r="G84" s="143"/>
      <c r="H84" s="144"/>
      <c r="I84" s="150">
        <f>业务员提成明细!I86</f>
        <v>43279</v>
      </c>
      <c r="J84" s="151">
        <f>业务员提成明细!J86</f>
        <v>3500</v>
      </c>
      <c r="K84" s="145">
        <f>业务员提成明细!K86</f>
        <v>3500</v>
      </c>
      <c r="L84" s="152">
        <f>业务员提成明细!L86</f>
        <v>-14</v>
      </c>
      <c r="M84" s="153">
        <f>业务员提成明细!M86</f>
        <v>0</v>
      </c>
      <c r="N84" s="76" t="e">
        <f>业务员提成明细!N86</f>
        <v>#REF!</v>
      </c>
      <c r="O84" s="126">
        <f>业务员提成明细!O86</f>
        <v>0.05</v>
      </c>
      <c r="P84" s="154">
        <f>业务员提成明细!P86</f>
        <v>175</v>
      </c>
      <c r="Q84" s="125" t="e">
        <f>业务员提成明细!Q86</f>
        <v>#REF!</v>
      </c>
      <c r="R84" s="145" t="e">
        <f>业务员提成明细!R86</f>
        <v>#REF!</v>
      </c>
      <c r="S84" s="161" t="e">
        <f>业务员提成明细!S86</f>
        <v>#REF!</v>
      </c>
      <c r="T84" s="162" t="str">
        <f>业务员提成明细!V86</f>
        <v>CSB09</v>
      </c>
      <c r="U84" s="144" t="str">
        <f>业务员提成明细!W86</f>
        <v>*化学试剂助剂*半合成切削液</v>
      </c>
      <c r="V84" s="163" t="str">
        <f>业务员提成明细!V86</f>
        <v>CSB09</v>
      </c>
      <c r="W84" s="164" t="str">
        <f>业务员提成明细!W86</f>
        <v>*化学试剂助剂*半合成切削液</v>
      </c>
      <c r="X84" s="163" t="str">
        <f>业务员提成明细!X86</f>
        <v>LP-3030K</v>
      </c>
      <c r="Y84" s="169">
        <f>业务员提成明细!Y86</f>
        <v>1</v>
      </c>
      <c r="Z84" s="170" t="str">
        <f>业务员提成明细!Z86</f>
        <v>桶</v>
      </c>
      <c r="AA84" s="170"/>
      <c r="AB84" s="170"/>
      <c r="AC84" s="171">
        <f>业务员提成明细!AC86</f>
        <v>170</v>
      </c>
      <c r="AD84" s="170"/>
      <c r="AE84" s="170"/>
      <c r="AF84" s="170" t="str">
        <f>业务员提成明细!AF86</f>
        <v>XOUT18060596</v>
      </c>
      <c r="AG84" s="176">
        <f>业务员提成明细!AG86</f>
        <v>43283</v>
      </c>
      <c r="AH84" s="177"/>
      <c r="AJ84" s="178"/>
    </row>
    <row r="85" spans="1:36" ht="11.25" customHeight="1" outlineLevel="1">
      <c r="A85" s="179" t="s">
        <v>7043</v>
      </c>
      <c r="B85" s="143"/>
      <c r="C85" s="144"/>
      <c r="D85" s="142"/>
      <c r="E85" s="145">
        <f>SUBTOTAL(9,E2:E84)</f>
        <v>1033830.1</v>
      </c>
      <c r="F85" s="146"/>
      <c r="G85" s="143"/>
      <c r="H85" s="144"/>
      <c r="I85" s="150"/>
      <c r="J85" s="151">
        <f>SUBTOTAL(9,J2:J84)</f>
        <v>1017580.1</v>
      </c>
      <c r="K85" s="145">
        <f>SUBTOTAL(9,K2:K84)</f>
        <v>871042.16999999993</v>
      </c>
      <c r="L85" s="152"/>
      <c r="M85" s="153">
        <f>SUBTOTAL(9,M2:M84)</f>
        <v>170.94017094017096</v>
      </c>
      <c r="N85" s="76"/>
      <c r="O85" s="126"/>
      <c r="P85" s="154">
        <f>SUBTOTAL(9,P2:P84)</f>
        <v>10596.070000000002</v>
      </c>
      <c r="Q85" s="125"/>
      <c r="R85" s="145" t="e">
        <f>SUBTOTAL(9,R2:R84)</f>
        <v>#REF!</v>
      </c>
      <c r="S85" s="161" t="e">
        <f>SUBTOTAL(9,S2:S84)</f>
        <v>#REF!</v>
      </c>
      <c r="T85" s="162"/>
      <c r="U85" s="144"/>
      <c r="V85" s="163"/>
      <c r="W85" s="164"/>
      <c r="X85" s="163"/>
      <c r="Y85" s="169"/>
      <c r="Z85" s="170"/>
      <c r="AA85" s="170"/>
      <c r="AB85" s="170"/>
      <c r="AC85" s="171"/>
      <c r="AD85" s="170"/>
      <c r="AE85" s="170"/>
      <c r="AF85" s="170"/>
      <c r="AG85" s="176"/>
      <c r="AH85" s="177"/>
      <c r="AJ85" s="178"/>
    </row>
    <row r="86" spans="1:36" ht="11.25" customHeight="1" outlineLevel="2">
      <c r="A86" s="142" t="str">
        <f>业务员提成明细!A87</f>
        <v>郭波</v>
      </c>
      <c r="B86" s="143">
        <f>业务员提成明细!B87</f>
        <v>43308</v>
      </c>
      <c r="C86" s="144" t="str">
        <f>业务员提成明细!C87</f>
        <v>a1599</v>
      </c>
      <c r="D86" s="142" t="str">
        <f>业务员提成明细!D87</f>
        <v>昆山三嘉享电子材料有限公司</v>
      </c>
      <c r="E86" s="145">
        <f>业务员提成明细!E87</f>
        <v>1290</v>
      </c>
      <c r="F86" s="146" t="str">
        <f>业务员提成明细!F87</f>
        <v>18107373</v>
      </c>
      <c r="G86" s="143">
        <f>业务员提成明细!G87</f>
        <v>43308</v>
      </c>
      <c r="H86" s="144" t="str">
        <f>业务员提成明细!H87</f>
        <v xml:space="preserve">现金 </v>
      </c>
      <c r="I86" s="150" t="str">
        <f>业务员提成明细!I87</f>
        <v>2018-5-16/2018-6-25</v>
      </c>
      <c r="J86" s="151">
        <f>业务员提成明细!J87</f>
        <v>1290</v>
      </c>
      <c r="K86" s="145">
        <f>业务员提成明细!K87</f>
        <v>1112.07</v>
      </c>
      <c r="L86" s="152">
        <f>业务员提成明细!L87</f>
        <v>299</v>
      </c>
      <c r="M86" s="153">
        <f>业务员提成明细!M87</f>
        <v>0</v>
      </c>
      <c r="N86" s="76" t="e">
        <f>业务员提成明细!N87</f>
        <v>#REF!</v>
      </c>
      <c r="O86" s="126">
        <f>业务员提成明细!O87</f>
        <v>0</v>
      </c>
      <c r="P86" s="154">
        <f>业务员提成明细!P87</f>
        <v>0</v>
      </c>
      <c r="Q86" s="125" t="e">
        <f>业务员提成明细!Q87</f>
        <v>#REF!</v>
      </c>
      <c r="R86" s="145">
        <f>业务员提成明细!R87</f>
        <v>0</v>
      </c>
      <c r="S86" s="161">
        <f>业务员提成明细!S87</f>
        <v>0</v>
      </c>
      <c r="T86" s="162" t="str">
        <f>业务员提成明细!V87</f>
        <v>CSR34</v>
      </c>
      <c r="U86" s="144" t="str">
        <f>业务员提成明细!W87</f>
        <v>*其他化学制品*植物型切削液</v>
      </c>
      <c r="V86" s="163" t="str">
        <f>业务员提成明细!V87</f>
        <v>CSR34</v>
      </c>
      <c r="W86" s="164" t="str">
        <f>业务员提成明细!W87</f>
        <v>*其他化学制品*植物型切削液</v>
      </c>
      <c r="X86" s="163" t="str">
        <f>业务员提成明细!X87</f>
        <v>JH-200RP</v>
      </c>
      <c r="Y86" s="169">
        <f>业务员提成明细!Y87</f>
        <v>3</v>
      </c>
      <c r="Z86" s="170" t="str">
        <f>业务员提成明细!Z87</f>
        <v>桶</v>
      </c>
      <c r="AA86" s="170"/>
      <c r="AB86" s="170"/>
      <c r="AC86" s="171">
        <f>业务员提成明细!AC87</f>
        <v>54</v>
      </c>
      <c r="AD86" s="170"/>
      <c r="AE86" s="170"/>
      <c r="AF86" s="170" t="str">
        <f>业务员提成明细!AF87</f>
        <v>XOUT18070582</v>
      </c>
      <c r="AG86" s="176">
        <f>业务员提成明细!AG87</f>
        <v>43308</v>
      </c>
      <c r="AH86" s="177">
        <f>业务员提成明细!AH87</f>
        <v>0</v>
      </c>
      <c r="AJ86" s="178">
        <f>业务员提成明细!AJ87</f>
        <v>0.15999892093123599</v>
      </c>
    </row>
    <row r="87" spans="1:36" ht="11.25" customHeight="1" outlineLevel="2">
      <c r="A87" s="142" t="str">
        <f>业务员提成明细!A88</f>
        <v>郭波</v>
      </c>
      <c r="B87" s="143">
        <f>业务员提成明细!B88</f>
        <v>43172</v>
      </c>
      <c r="C87" s="144" t="str">
        <f>业务员提成明细!C88</f>
        <v>a1605</v>
      </c>
      <c r="D87" s="142" t="str">
        <f>业务员提成明细!D88</f>
        <v>苏州易昌光电科技有限公司</v>
      </c>
      <c r="E87" s="145">
        <f>业务员提成明细!E88</f>
        <v>4000</v>
      </c>
      <c r="F87" s="146" t="str">
        <f>业务员提成明细!F88</f>
        <v>02839419</v>
      </c>
      <c r="G87" s="143">
        <f>业务员提成明细!G88</f>
        <v>43202</v>
      </c>
      <c r="H87" s="144">
        <f>业务员提成明细!H88</f>
        <v>30</v>
      </c>
      <c r="I87" s="150" t="str">
        <f>业务员提成明细!I88</f>
        <v>2018-6-25/2018-6-26</v>
      </c>
      <c r="J87" s="151">
        <f>业务员提成明细!J88</f>
        <v>4000</v>
      </c>
      <c r="K87" s="145">
        <f>业务员提成明细!K88</f>
        <v>3418.8</v>
      </c>
      <c r="L87" s="152">
        <f>业务员提成明细!L88</f>
        <v>287</v>
      </c>
      <c r="M87" s="153">
        <f>业务员提成明细!M88</f>
        <v>0</v>
      </c>
      <c r="N87" s="76" t="e">
        <f>业务员提成明细!N88</f>
        <v>#REF!</v>
      </c>
      <c r="O87" s="126">
        <f>业务员提成明细!O88</f>
        <v>0</v>
      </c>
      <c r="P87" s="154">
        <f>业务员提成明细!P88</f>
        <v>0</v>
      </c>
      <c r="Q87" s="125" t="e">
        <f>业务员提成明细!Q88</f>
        <v>#REF!</v>
      </c>
      <c r="R87" s="145">
        <f>业务员提成明细!R88</f>
        <v>0</v>
      </c>
      <c r="S87" s="161">
        <f>业务员提成明细!S88</f>
        <v>0</v>
      </c>
      <c r="T87" s="162" t="str">
        <f>业务员提成明细!V88</f>
        <v>CSQ24</v>
      </c>
      <c r="U87" s="144" t="str">
        <f>业务员提成明细!W88</f>
        <v>*专项化学用品*玻璃专用磨削液</v>
      </c>
      <c r="V87" s="163" t="str">
        <f>业务员提成明细!V88</f>
        <v>CSQ24</v>
      </c>
      <c r="W87" s="164" t="str">
        <f>业务员提成明细!W88</f>
        <v>*专项化学用品*玻璃专用磨削液</v>
      </c>
      <c r="X87" s="163" t="str">
        <f>业务员提成明细!X88</f>
        <v>SH-860MA7</v>
      </c>
      <c r="Y87" s="169">
        <f>业务员提成明细!Y88</f>
        <v>2</v>
      </c>
      <c r="Z87" s="170" t="str">
        <f>业务员提成明细!Z88</f>
        <v>桶</v>
      </c>
      <c r="AA87" s="170"/>
      <c r="AB87" s="170"/>
      <c r="AC87" s="171">
        <f>业务员提成明细!AC88</f>
        <v>400</v>
      </c>
      <c r="AD87" s="170"/>
      <c r="AE87" s="170"/>
      <c r="AF87" s="170" t="str">
        <f>业务员提成明细!AF88</f>
        <v>XOUT18030178</v>
      </c>
      <c r="AG87" s="176">
        <f>业务员提成明细!AG88</f>
        <v>43171</v>
      </c>
      <c r="AH87" s="177">
        <f>业务员提成明细!AH88</f>
        <v>0</v>
      </c>
      <c r="AJ87" s="178">
        <f>业务员提成明细!AJ88</f>
        <v>0.17</v>
      </c>
    </row>
    <row r="88" spans="1:36" ht="11.25" customHeight="1" outlineLevel="2">
      <c r="A88" s="142" t="str">
        <f>业务员提成明细!A89</f>
        <v>郭波</v>
      </c>
      <c r="B88" s="143">
        <f>业务员提成明细!B89</f>
        <v>43294</v>
      </c>
      <c r="C88" s="144" t="str">
        <f>业务员提成明细!C89</f>
        <v>a1939</v>
      </c>
      <c r="D88" s="142" t="str">
        <f>业务员提成明细!D89</f>
        <v>杜乐（苏州）金属制品有限公司</v>
      </c>
      <c r="E88" s="145">
        <f>业务员提成明细!E89</f>
        <v>3100</v>
      </c>
      <c r="F88" s="146" t="str">
        <f>业务员提成明细!F89</f>
        <v>18107055</v>
      </c>
      <c r="G88" s="143">
        <f>业务员提成明细!G89</f>
        <v>43324</v>
      </c>
      <c r="H88" s="144">
        <f>业务员提成明细!H89</f>
        <v>30</v>
      </c>
      <c r="I88" s="150">
        <f>业务员提成明细!I89</f>
        <v>43276</v>
      </c>
      <c r="J88" s="151">
        <f>业务员提成明细!J89</f>
        <v>3100</v>
      </c>
      <c r="K88" s="145">
        <f>业务员提成明细!K89</f>
        <v>2672.41</v>
      </c>
      <c r="L88" s="152">
        <f>业务员提成明细!L89</f>
        <v>-18</v>
      </c>
      <c r="M88" s="153">
        <f>业务员提成明细!M89</f>
        <v>0</v>
      </c>
      <c r="N88" s="76" t="e">
        <f>业务员提成明细!N89</f>
        <v>#REF!</v>
      </c>
      <c r="O88" s="126">
        <f>业务员提成明细!O89</f>
        <v>0.05</v>
      </c>
      <c r="P88" s="154">
        <f>业务员提成明细!P89</f>
        <v>133.62</v>
      </c>
      <c r="Q88" s="125" t="e">
        <f>业务员提成明细!Q89</f>
        <v>#REF!</v>
      </c>
      <c r="R88" s="145">
        <f>业务员提成明细!R89</f>
        <v>0</v>
      </c>
      <c r="S88" s="161">
        <f>业务员提成明细!S89</f>
        <v>0</v>
      </c>
      <c r="T88" s="162" t="str">
        <f>业务员提成明细!V89</f>
        <v>CSB06</v>
      </c>
      <c r="U88" s="144" t="str">
        <f>业务员提成明细!W89</f>
        <v>*化学试剂助剂*半合成切削液</v>
      </c>
      <c r="V88" s="163" t="str">
        <f>业务员提成明细!V89</f>
        <v>CSB06</v>
      </c>
      <c r="W88" s="164" t="str">
        <f>业务员提成明细!W89</f>
        <v>*化学试剂助剂*半合成切削液</v>
      </c>
      <c r="X88" s="163" t="str">
        <f>业务员提成明细!X89</f>
        <v>LP-3030</v>
      </c>
      <c r="Y88" s="169">
        <f>业务员提成明细!Y89</f>
        <v>1</v>
      </c>
      <c r="Z88" s="170" t="str">
        <f>业务员提成明细!Z89</f>
        <v>桶</v>
      </c>
      <c r="AA88" s="170"/>
      <c r="AB88" s="170"/>
      <c r="AC88" s="171">
        <f>业务员提成明细!AC89</f>
        <v>170</v>
      </c>
      <c r="AD88" s="170"/>
      <c r="AE88" s="170"/>
      <c r="AF88" s="170" t="str">
        <f>业务员提成明细!AF89</f>
        <v>XOUT18070228</v>
      </c>
      <c r="AG88" s="176">
        <f>业务员提成明细!AG89</f>
        <v>43292</v>
      </c>
      <c r="AH88" s="177"/>
      <c r="AJ88" s="178">
        <f>业务员提成明细!AJ89</f>
        <v>0.16000164645395001</v>
      </c>
    </row>
    <row r="89" spans="1:36" ht="11.25" customHeight="1" outlineLevel="2">
      <c r="A89" s="142" t="str">
        <f>业务员提成明细!A90</f>
        <v>郭波</v>
      </c>
      <c r="B89" s="143">
        <f>业务员提成明细!B90</f>
        <v>43292</v>
      </c>
      <c r="C89" s="144" t="str">
        <f>业务员提成明细!C90</f>
        <v>a1939</v>
      </c>
      <c r="D89" s="142" t="str">
        <f>业务员提成明细!D90</f>
        <v>杜乐（苏州）金属制品有限公司</v>
      </c>
      <c r="E89" s="145">
        <f>业务员提成明细!E90</f>
        <v>2300</v>
      </c>
      <c r="F89" s="146" t="str">
        <f>业务员提成明细!F90</f>
        <v>18107011</v>
      </c>
      <c r="G89" s="143">
        <f>业务员提成明细!G90</f>
        <v>43322</v>
      </c>
      <c r="H89" s="144">
        <f>业务员提成明细!H90</f>
        <v>30</v>
      </c>
      <c r="I89" s="150">
        <f>业务员提成明细!I90</f>
        <v>43276</v>
      </c>
      <c r="J89" s="151">
        <f>业务员提成明细!J90</f>
        <v>2300</v>
      </c>
      <c r="K89" s="145">
        <f>业务员提成明细!K90</f>
        <v>1982.76</v>
      </c>
      <c r="L89" s="152">
        <f>业务员提成明细!L90</f>
        <v>-16</v>
      </c>
      <c r="M89" s="153">
        <f>业务员提成明细!M90</f>
        <v>0</v>
      </c>
      <c r="N89" s="76" t="e">
        <f>业务员提成明细!N90</f>
        <v>#REF!</v>
      </c>
      <c r="O89" s="126">
        <f>业务员提成明细!O90</f>
        <v>0.05</v>
      </c>
      <c r="P89" s="154">
        <f>业务员提成明细!P90</f>
        <v>99.14</v>
      </c>
      <c r="Q89" s="125" t="e">
        <f>业务员提成明细!Q90</f>
        <v>#REF!</v>
      </c>
      <c r="R89" s="145">
        <f>业务员提成明细!R90</f>
        <v>0</v>
      </c>
      <c r="S89" s="161">
        <f>业务员提成明细!S90</f>
        <v>0</v>
      </c>
      <c r="T89" s="162" t="str">
        <f>业务员提成明细!V90</f>
        <v>CYT10</v>
      </c>
      <c r="U89" s="144" t="str">
        <f>业务员提成明细!W90</f>
        <v>*润滑油*抗磨液压油</v>
      </c>
      <c r="V89" s="163" t="str">
        <f>业务员提成明细!V90</f>
        <v>CYT10</v>
      </c>
      <c r="W89" s="164" t="str">
        <f>业务员提成明细!W90</f>
        <v>*润滑油*抗磨液压油</v>
      </c>
      <c r="X89" s="163" t="str">
        <f>业务员提成明细!X90</f>
        <v>46#</v>
      </c>
      <c r="Y89" s="169">
        <f>业务员提成明细!Y90</f>
        <v>0.17</v>
      </c>
      <c r="Z89" s="170" t="str">
        <f>业务员提成明细!Z90</f>
        <v>吨</v>
      </c>
      <c r="AA89" s="170"/>
      <c r="AB89" s="170"/>
      <c r="AC89" s="171">
        <f>业务员提成明细!AC90</f>
        <v>170</v>
      </c>
      <c r="AD89" s="170"/>
      <c r="AE89" s="170"/>
      <c r="AF89" s="170" t="str">
        <f>业务员提成明细!AF90</f>
        <v>XOUT18070229</v>
      </c>
      <c r="AG89" s="176">
        <f>业务员提成明细!AG90</f>
        <v>43293</v>
      </c>
      <c r="AH89" s="177"/>
      <c r="AJ89" s="178">
        <f>业务员提成明细!AJ90</f>
        <v>0.15999919304404001</v>
      </c>
    </row>
    <row r="90" spans="1:36" ht="11.25" customHeight="1" outlineLevel="1">
      <c r="A90" s="179" t="s">
        <v>7044</v>
      </c>
      <c r="B90" s="143"/>
      <c r="C90" s="144"/>
      <c r="D90" s="142"/>
      <c r="E90" s="145">
        <f>SUBTOTAL(9,E86:E89)</f>
        <v>10690</v>
      </c>
      <c r="F90" s="146"/>
      <c r="G90" s="143"/>
      <c r="H90" s="144"/>
      <c r="I90" s="150"/>
      <c r="J90" s="151">
        <f>SUBTOTAL(9,J86:J89)</f>
        <v>10690</v>
      </c>
      <c r="K90" s="145">
        <f>SUBTOTAL(9,K86:K89)</f>
        <v>9186.0399999999991</v>
      </c>
      <c r="L90" s="152"/>
      <c r="M90" s="153">
        <f>SUBTOTAL(9,M86:M89)</f>
        <v>0</v>
      </c>
      <c r="N90" s="76"/>
      <c r="O90" s="126"/>
      <c r="P90" s="154">
        <f>SUBTOTAL(9,P86:P89)</f>
        <v>232.76</v>
      </c>
      <c r="Q90" s="125"/>
      <c r="R90" s="145">
        <f>SUBTOTAL(9,R86:R89)</f>
        <v>0</v>
      </c>
      <c r="S90" s="161">
        <f>SUBTOTAL(9,S86:S89)</f>
        <v>0</v>
      </c>
      <c r="T90" s="162"/>
      <c r="U90" s="144"/>
      <c r="V90" s="163"/>
      <c r="W90" s="164"/>
      <c r="X90" s="163"/>
      <c r="Y90" s="169"/>
      <c r="Z90" s="170"/>
      <c r="AA90" s="170"/>
      <c r="AB90" s="170"/>
      <c r="AC90" s="171"/>
      <c r="AD90" s="170"/>
      <c r="AE90" s="170"/>
      <c r="AF90" s="170"/>
      <c r="AG90" s="176"/>
      <c r="AH90" s="177"/>
      <c r="AJ90" s="178"/>
    </row>
    <row r="91" spans="1:36" ht="11.25" customHeight="1" outlineLevel="2">
      <c r="A91" s="142" t="str">
        <f>业务员提成明细!A91</f>
        <v>陈芳强</v>
      </c>
      <c r="B91" s="143">
        <f>业务员提成明细!B91</f>
        <v>43137</v>
      </c>
      <c r="C91" s="144" t="str">
        <f>业务员提成明细!C91</f>
        <v>a0050</v>
      </c>
      <c r="D91" s="142" t="str">
        <f>业务员提成明细!D91</f>
        <v>可成科技（宿迁）有限公司</v>
      </c>
      <c r="E91" s="145">
        <f>业务员提成明细!E91</f>
        <v>0</v>
      </c>
      <c r="F91" s="146" t="str">
        <f>业务员提成明细!F91</f>
        <v>02839187</v>
      </c>
      <c r="G91" s="143">
        <f>业务员提成明细!G91</f>
        <v>43257</v>
      </c>
      <c r="H91" s="144">
        <f>业务员提成明细!H91</f>
        <v>120</v>
      </c>
      <c r="I91" s="150">
        <f>业务员提成明细!I91</f>
        <v>43255</v>
      </c>
      <c r="J91" s="151">
        <f>业务员提成明细!J91</f>
        <v>14200</v>
      </c>
      <c r="K91" s="145">
        <f>业务员提成明细!K91</f>
        <v>12136.75</v>
      </c>
      <c r="L91" s="152">
        <f>业务员提成明细!L91</f>
        <v>118</v>
      </c>
      <c r="M91" s="153">
        <f>业务员提成明细!M91</f>
        <v>0</v>
      </c>
      <c r="N91" s="76" t="str">
        <f>业务员提成明细!N91</f>
        <v>大客户0.5%，20170101后出货按0.7%结算，20170601后出货按0.6%及占比分配计算，20180101后出货按0.5%吴70%简30%分配</v>
      </c>
      <c r="O91" s="126">
        <f>业务员提成明细!O91</f>
        <v>1.1999999999999999E-3</v>
      </c>
      <c r="P91" s="154">
        <f>业务员提成明细!P91</f>
        <v>14.56</v>
      </c>
      <c r="Q91" s="125">
        <f>业务员提成明细!Q91</f>
        <v>17.18</v>
      </c>
      <c r="R91" s="145">
        <f>业务员提成明细!R91</f>
        <v>0</v>
      </c>
      <c r="S91" s="161">
        <f>业务员提成明细!S91</f>
        <v>0</v>
      </c>
      <c r="T91" s="162" t="str">
        <f>业务员提成明细!V91</f>
        <v>CSR58</v>
      </c>
      <c r="U91" s="144" t="str">
        <f>业务员提成明细!W91</f>
        <v>*石油制品*微乳化型切削液</v>
      </c>
      <c r="V91" s="163" t="str">
        <f>业务员提成明细!V91</f>
        <v>CSR58</v>
      </c>
      <c r="W91" s="164" t="str">
        <f>业务员提成明细!W91</f>
        <v>*石油制品*微乳化型切削液</v>
      </c>
      <c r="X91" s="163" t="str">
        <f>业务员提成明细!X91</f>
        <v>JH-200RP</v>
      </c>
      <c r="Y91" s="169">
        <f>业务员提成明细!Y91</f>
        <v>1000</v>
      </c>
      <c r="Z91" s="170" t="str">
        <f>业务员提成明细!Z91</f>
        <v>千克</v>
      </c>
      <c r="AA91" s="170"/>
      <c r="AB91" s="170"/>
      <c r="AC91" s="171">
        <f>业务员提成明细!AC91</f>
        <v>1000</v>
      </c>
      <c r="AD91" s="170"/>
      <c r="AE91" s="170"/>
      <c r="AF91" s="170" t="str">
        <f>业务员提成明细!AF91</f>
        <v>XOUT17120452</v>
      </c>
      <c r="AG91" s="176">
        <f>业务员提成明细!AG91</f>
        <v>43094</v>
      </c>
      <c r="AH91" s="177" t="str">
        <f>业务员提成明细!AH91</f>
        <v>吴佳佳</v>
      </c>
      <c r="AJ91" s="178">
        <f>业务员提成明细!AJ91</f>
        <v>0.17</v>
      </c>
    </row>
    <row r="92" spans="1:36" ht="11.25" customHeight="1" outlineLevel="2">
      <c r="A92" s="142" t="str">
        <f>业务员提成明细!A92</f>
        <v>陈芳强</v>
      </c>
      <c r="B92" s="143">
        <f>业务员提成明细!B92</f>
        <v>43137</v>
      </c>
      <c r="C92" s="144" t="str">
        <f>业务员提成明细!C92</f>
        <v>a0050</v>
      </c>
      <c r="D92" s="142" t="str">
        <f>业务员提成明细!D92</f>
        <v>可成科技（宿迁）有限公司</v>
      </c>
      <c r="E92" s="145">
        <f>业务员提成明细!E92</f>
        <v>0</v>
      </c>
      <c r="F92" s="146" t="str">
        <f>业务员提成明细!F92</f>
        <v>02839187</v>
      </c>
      <c r="G92" s="143">
        <f>业务员提成明细!G92</f>
        <v>43257</v>
      </c>
      <c r="H92" s="144">
        <f>业务员提成明细!H92</f>
        <v>120</v>
      </c>
      <c r="I92" s="150">
        <f>业务员提成明细!I92</f>
        <v>43255</v>
      </c>
      <c r="J92" s="151">
        <f>业务员提成明细!J92</f>
        <v>56800</v>
      </c>
      <c r="K92" s="145">
        <f>业务员提成明细!K92</f>
        <v>48547.01</v>
      </c>
      <c r="L92" s="152">
        <f>业务员提成明细!L92</f>
        <v>118</v>
      </c>
      <c r="M92" s="153">
        <f>业务员提成明细!M92</f>
        <v>0</v>
      </c>
      <c r="N92" s="76" t="str">
        <f>业务员提成明细!N92</f>
        <v>大客户0.5%，20170101后出货按0.7%结算，20170601后出货按0.6%及占比分配计算，20180101后出货按0.5%吴70%简30%分配</v>
      </c>
      <c r="O92" s="126">
        <f>业务员提成明细!O92</f>
        <v>1.1999999999999999E-3</v>
      </c>
      <c r="P92" s="154">
        <f>业务员提成明细!P92</f>
        <v>58.26</v>
      </c>
      <c r="Q92" s="125">
        <f>业务员提成明细!Q92</f>
        <v>17.18</v>
      </c>
      <c r="R92" s="145">
        <f>业务员提成明细!R92</f>
        <v>0</v>
      </c>
      <c r="S92" s="161">
        <f>业务员提成明细!S92</f>
        <v>0</v>
      </c>
      <c r="T92" s="162" t="str">
        <f>业务员提成明细!V92</f>
        <v>CSR58</v>
      </c>
      <c r="U92" s="144" t="str">
        <f>业务员提成明细!W92</f>
        <v>*石油制品*微乳化型切削液</v>
      </c>
      <c r="V92" s="163" t="str">
        <f>业务员提成明细!V92</f>
        <v>CSR58</v>
      </c>
      <c r="W92" s="164" t="str">
        <f>业务员提成明细!W92</f>
        <v>*石油制品*微乳化型切削液</v>
      </c>
      <c r="X92" s="163" t="str">
        <f>业务员提成明细!X92</f>
        <v>JH-200RP</v>
      </c>
      <c r="Y92" s="169">
        <f>业务员提成明细!Y92</f>
        <v>4000</v>
      </c>
      <c r="Z92" s="170" t="str">
        <f>业务员提成明细!Z92</f>
        <v>千克</v>
      </c>
      <c r="AA92" s="170"/>
      <c r="AB92" s="170"/>
      <c r="AC92" s="171">
        <f>业务员提成明细!AC92</f>
        <v>4000</v>
      </c>
      <c r="AD92" s="170"/>
      <c r="AE92" s="170"/>
      <c r="AF92" s="170" t="str">
        <f>业务员提成明细!AF92</f>
        <v>XOUT17120452</v>
      </c>
      <c r="AG92" s="176">
        <f>业务员提成明细!AG92</f>
        <v>43094</v>
      </c>
      <c r="AH92" s="177" t="str">
        <f>业务员提成明细!AH92</f>
        <v>吴佳佳</v>
      </c>
      <c r="AJ92" s="178">
        <f>业务员提成明细!AJ92</f>
        <v>0.17</v>
      </c>
    </row>
    <row r="93" spans="1:36" ht="11.25" customHeight="1" outlineLevel="2">
      <c r="A93" s="142" t="str">
        <f>业务员提成明细!A93</f>
        <v>陈芳强</v>
      </c>
      <c r="B93" s="143">
        <f>业务员提成明细!B93</f>
        <v>43137</v>
      </c>
      <c r="C93" s="144" t="str">
        <f>业务员提成明细!C93</f>
        <v>a0050</v>
      </c>
      <c r="D93" s="142" t="str">
        <f>业务员提成明细!D93</f>
        <v>可成科技（宿迁）有限公司</v>
      </c>
      <c r="E93" s="145">
        <f>业务员提成明细!E93</f>
        <v>0</v>
      </c>
      <c r="F93" s="146" t="str">
        <f>业务员提成明细!F93</f>
        <v>02839188</v>
      </c>
      <c r="G93" s="143">
        <f>业务员提成明细!G93</f>
        <v>43257</v>
      </c>
      <c r="H93" s="144">
        <f>业务员提成明细!H93</f>
        <v>120</v>
      </c>
      <c r="I93" s="150">
        <f>业务员提成明细!I93</f>
        <v>43255</v>
      </c>
      <c r="J93" s="151">
        <f>业务员提成明细!J93</f>
        <v>71000</v>
      </c>
      <c r="K93" s="145">
        <f>业务员提成明细!K93</f>
        <v>60683.76</v>
      </c>
      <c r="L93" s="152">
        <f>业务员提成明细!L93</f>
        <v>118</v>
      </c>
      <c r="M93" s="153">
        <f>业务员提成明细!M93</f>
        <v>0</v>
      </c>
      <c r="N93" s="76" t="str">
        <f>业务员提成明细!N93</f>
        <v>大客户0.5%，20170101后出货按0.7%结算，20170601后出货按0.6%及占比分配计算，20180101后出货按0.5%吴70%简30%分配</v>
      </c>
      <c r="O93" s="126">
        <f>业务员提成明细!O93</f>
        <v>1.1999999999999999E-3</v>
      </c>
      <c r="P93" s="154">
        <f>业务员提成明细!P93</f>
        <v>72.819999999999993</v>
      </c>
      <c r="Q93" s="125">
        <f>业务员提成明细!Q93</f>
        <v>17.18</v>
      </c>
      <c r="R93" s="145">
        <f>业务员提成明细!R93</f>
        <v>0</v>
      </c>
      <c r="S93" s="161">
        <f>业务员提成明细!S93</f>
        <v>0</v>
      </c>
      <c r="T93" s="162" t="str">
        <f>业务员提成明细!V93</f>
        <v>CSR58</v>
      </c>
      <c r="U93" s="144" t="str">
        <f>业务员提成明细!W93</f>
        <v>*石油制品*微乳化型切削液</v>
      </c>
      <c r="V93" s="163" t="str">
        <f>业务员提成明细!V93</f>
        <v>CSR58</v>
      </c>
      <c r="W93" s="164" t="str">
        <f>业务员提成明细!W93</f>
        <v>*石油制品*微乳化型切削液</v>
      </c>
      <c r="X93" s="163" t="str">
        <f>业务员提成明细!X93</f>
        <v>JH-200RP</v>
      </c>
      <c r="Y93" s="169">
        <f>业务员提成明细!Y93</f>
        <v>5000</v>
      </c>
      <c r="Z93" s="170" t="str">
        <f>业务员提成明细!Z93</f>
        <v>千克</v>
      </c>
      <c r="AA93" s="170"/>
      <c r="AB93" s="170"/>
      <c r="AC93" s="171">
        <f>业务员提成明细!AC93</f>
        <v>5000</v>
      </c>
      <c r="AD93" s="170"/>
      <c r="AE93" s="170"/>
      <c r="AF93" s="170" t="str">
        <f>业务员提成明细!AF93</f>
        <v>XOUT17120453</v>
      </c>
      <c r="AG93" s="176">
        <f>业务员提成明细!AG93</f>
        <v>43094</v>
      </c>
      <c r="AH93" s="177" t="str">
        <f>业务员提成明细!AH93</f>
        <v>吴佳佳</v>
      </c>
      <c r="AJ93" s="178">
        <f>业务员提成明细!AJ93</f>
        <v>0.17</v>
      </c>
    </row>
    <row r="94" spans="1:36" ht="11.25" customHeight="1" outlineLevel="2">
      <c r="A94" s="142" t="str">
        <f>业务员提成明细!A94</f>
        <v>陈芳强</v>
      </c>
      <c r="B94" s="143">
        <f>业务员提成明细!B94</f>
        <v>43137</v>
      </c>
      <c r="C94" s="144" t="str">
        <f>业务员提成明细!C94</f>
        <v>a0050</v>
      </c>
      <c r="D94" s="142" t="str">
        <f>业务员提成明细!D94</f>
        <v>可成科技（宿迁）有限公司</v>
      </c>
      <c r="E94" s="145">
        <f>业务员提成明细!E94</f>
        <v>0</v>
      </c>
      <c r="F94" s="146" t="str">
        <f>业务员提成明细!F94</f>
        <v>02839189</v>
      </c>
      <c r="G94" s="143">
        <f>业务员提成明细!G94</f>
        <v>43257</v>
      </c>
      <c r="H94" s="144">
        <f>业务员提成明细!H94</f>
        <v>120</v>
      </c>
      <c r="I94" s="150">
        <f>业务员提成明细!I94</f>
        <v>43255</v>
      </c>
      <c r="J94" s="151">
        <f>业务员提成明细!J94</f>
        <v>113600</v>
      </c>
      <c r="K94" s="145">
        <f>业务员提成明细!K94</f>
        <v>97094.02</v>
      </c>
      <c r="L94" s="152">
        <f>业务员提成明细!L94</f>
        <v>118</v>
      </c>
      <c r="M94" s="153">
        <f>业务员提成明细!M94</f>
        <v>0</v>
      </c>
      <c r="N94" s="76" t="str">
        <f>业务员提成明细!N94</f>
        <v>大客户0.5%，20170101后出货按0.7%结算，20170601后出货按0.6%及占比分配计算，20180101后出货按0.5%吴70%简30%分配</v>
      </c>
      <c r="O94" s="126">
        <f>业务员提成明细!O94</f>
        <v>1.1999999999999999E-3</v>
      </c>
      <c r="P94" s="154">
        <f>业务员提成明细!P94</f>
        <v>116.51</v>
      </c>
      <c r="Q94" s="125">
        <f>业务员提成明细!Q94</f>
        <v>17.18</v>
      </c>
      <c r="R94" s="145">
        <f>业务员提成明细!R94</f>
        <v>0</v>
      </c>
      <c r="S94" s="161">
        <f>业务员提成明细!S94</f>
        <v>0</v>
      </c>
      <c r="T94" s="162" t="str">
        <f>业务员提成明细!V94</f>
        <v>CSR58</v>
      </c>
      <c r="U94" s="144" t="str">
        <f>业务员提成明细!W94</f>
        <v>*石油制品*微乳化型切削液</v>
      </c>
      <c r="V94" s="163" t="str">
        <f>业务员提成明细!V94</f>
        <v>CSR58</v>
      </c>
      <c r="W94" s="164" t="str">
        <f>业务员提成明细!W94</f>
        <v>*石油制品*微乳化型切削液</v>
      </c>
      <c r="X94" s="163" t="str">
        <f>业务员提成明细!X94</f>
        <v>JH-200RP</v>
      </c>
      <c r="Y94" s="169">
        <f>业务员提成明细!Y94</f>
        <v>8000</v>
      </c>
      <c r="Z94" s="170" t="str">
        <f>业务员提成明细!Z94</f>
        <v>千克</v>
      </c>
      <c r="AA94" s="170"/>
      <c r="AB94" s="170"/>
      <c r="AC94" s="171">
        <f>业务员提成明细!AC94</f>
        <v>8000</v>
      </c>
      <c r="AD94" s="170"/>
      <c r="AE94" s="170"/>
      <c r="AF94" s="170" t="str">
        <f>业务员提成明细!AF94</f>
        <v>XOUT17120472</v>
      </c>
      <c r="AG94" s="176">
        <f>业务员提成明细!AG94</f>
        <v>43095</v>
      </c>
      <c r="AH94" s="177" t="str">
        <f>业务员提成明细!AH94</f>
        <v>吴佳佳</v>
      </c>
      <c r="AJ94" s="178">
        <f>业务员提成明细!AJ94</f>
        <v>0.17</v>
      </c>
    </row>
    <row r="95" spans="1:36" ht="11.25" customHeight="1" outlineLevel="2">
      <c r="A95" s="142" t="str">
        <f>业务员提成明细!A95</f>
        <v>陈芳强</v>
      </c>
      <c r="B95" s="143">
        <f>业务员提成明细!B95</f>
        <v>43137</v>
      </c>
      <c r="C95" s="144" t="str">
        <f>业务员提成明细!C95</f>
        <v>a0050</v>
      </c>
      <c r="D95" s="142" t="str">
        <f>业务员提成明细!D95</f>
        <v>可成科技（宿迁）有限公司</v>
      </c>
      <c r="E95" s="145">
        <f>业务员提成明细!E95</f>
        <v>0</v>
      </c>
      <c r="F95" s="146" t="str">
        <f>业务员提成明细!F95</f>
        <v>02839190</v>
      </c>
      <c r="G95" s="143">
        <f>业务员提成明细!G95</f>
        <v>43257</v>
      </c>
      <c r="H95" s="144">
        <f>业务员提成明细!H95</f>
        <v>120</v>
      </c>
      <c r="I95" s="150">
        <f>业务员提成明细!I95</f>
        <v>43255</v>
      </c>
      <c r="J95" s="151">
        <f>业务员提成明细!J95</f>
        <v>28400</v>
      </c>
      <c r="K95" s="145">
        <f>业务员提成明细!K95</f>
        <v>24273.5</v>
      </c>
      <c r="L95" s="152">
        <f>业务员提成明细!L95</f>
        <v>118</v>
      </c>
      <c r="M95" s="153">
        <f>业务员提成明细!M95</f>
        <v>0</v>
      </c>
      <c r="N95" s="76" t="str">
        <f>业务员提成明细!N95</f>
        <v>大客户0.5%，20170101后出货按0.7%结算，20170601后出货按0.6%及占比分配计算，20180101后出货按0.5%吴70%简30%分配</v>
      </c>
      <c r="O95" s="126">
        <f>业务员提成明细!O95</f>
        <v>1.1999999999999999E-3</v>
      </c>
      <c r="P95" s="154">
        <f>业务员提成明细!P95</f>
        <v>29.13</v>
      </c>
      <c r="Q95" s="125">
        <f>业务员提成明细!Q95</f>
        <v>17.18</v>
      </c>
      <c r="R95" s="145">
        <f>业务员提成明细!R95</f>
        <v>0</v>
      </c>
      <c r="S95" s="161">
        <f>业务员提成明细!S95</f>
        <v>0</v>
      </c>
      <c r="T95" s="162" t="str">
        <f>业务员提成明细!V95</f>
        <v>CSR58</v>
      </c>
      <c r="U95" s="144" t="str">
        <f>业务员提成明细!W95</f>
        <v>*石油制品*微乳化型切削液</v>
      </c>
      <c r="V95" s="163" t="str">
        <f>业务员提成明细!V95</f>
        <v>CSR58</v>
      </c>
      <c r="W95" s="164" t="str">
        <f>业务员提成明细!W95</f>
        <v>*石油制品*微乳化型切削液</v>
      </c>
      <c r="X95" s="163" t="str">
        <f>业务员提成明细!X95</f>
        <v>JH-200RP</v>
      </c>
      <c r="Y95" s="169">
        <f>业务员提成明细!Y95</f>
        <v>2000</v>
      </c>
      <c r="Z95" s="170" t="str">
        <f>业务员提成明细!Z95</f>
        <v>千克</v>
      </c>
      <c r="AA95" s="170"/>
      <c r="AB95" s="170"/>
      <c r="AC95" s="171">
        <f>业务员提成明细!AC95</f>
        <v>2000</v>
      </c>
      <c r="AD95" s="170"/>
      <c r="AE95" s="170"/>
      <c r="AF95" s="170" t="str">
        <f>业务员提成明细!AF95</f>
        <v>XOUT17120472</v>
      </c>
      <c r="AG95" s="176">
        <f>业务员提成明细!AG95</f>
        <v>43095</v>
      </c>
      <c r="AH95" s="177" t="str">
        <f>业务员提成明细!AH95</f>
        <v>吴佳佳</v>
      </c>
      <c r="AJ95" s="178">
        <f>业务员提成明细!AJ95</f>
        <v>0.17</v>
      </c>
    </row>
    <row r="96" spans="1:36" ht="11.25" customHeight="1" outlineLevel="2">
      <c r="A96" s="142" t="str">
        <f>业务员提成明细!A96</f>
        <v>陈芳强</v>
      </c>
      <c r="B96" s="143">
        <f>业务员提成明细!B96</f>
        <v>43134</v>
      </c>
      <c r="C96" s="144" t="str">
        <f>业务员提成明细!C96</f>
        <v>a0051</v>
      </c>
      <c r="D96" s="142" t="str">
        <f>业务员提成明细!D96</f>
        <v>可功科技（宿迁）有限公司</v>
      </c>
      <c r="E96" s="145">
        <f>业务员提成明细!E96</f>
        <v>0</v>
      </c>
      <c r="F96" s="146" t="str">
        <f>业务员提成明细!F96</f>
        <v>28120698</v>
      </c>
      <c r="G96" s="143">
        <f>业务员提成明细!G96</f>
        <v>43254</v>
      </c>
      <c r="H96" s="144">
        <f>业务员提成明细!H96</f>
        <v>120</v>
      </c>
      <c r="I96" s="150">
        <f>业务员提成明细!I96</f>
        <v>43255</v>
      </c>
      <c r="J96" s="151">
        <f>业务员提成明细!J96</f>
        <v>2720</v>
      </c>
      <c r="K96" s="145">
        <f>业务员提成明细!K96</f>
        <v>2324.79</v>
      </c>
      <c r="L96" s="152">
        <f>业务员提成明细!L96</f>
        <v>121</v>
      </c>
      <c r="M96" s="153">
        <f>业务员提成明细!M96</f>
        <v>0</v>
      </c>
      <c r="N96" s="76" t="str">
        <f>业务员提成明细!N96</f>
        <v>大客户0.5%，20170101后出货按0.7%结算，20170601后出货按0.6%及占比分配计算，20180101后出货按0.5%吴70%简30%分配</v>
      </c>
      <c r="O96" s="126">
        <f>业务员提成明细!O96</f>
        <v>1.1999999999999999E-3</v>
      </c>
      <c r="P96" s="154">
        <f>业务员提成明细!P96</f>
        <v>2.79</v>
      </c>
      <c r="Q96" s="125">
        <f>业务员提成明细!Q96</f>
        <v>16.09</v>
      </c>
      <c r="R96" s="145">
        <f>业务员提成明细!R96</f>
        <v>0</v>
      </c>
      <c r="S96" s="161">
        <f>业务员提成明细!S96</f>
        <v>0</v>
      </c>
      <c r="T96" s="162" t="str">
        <f>业务员提成明细!V96</f>
        <v>CYT46</v>
      </c>
      <c r="U96" s="144" t="str">
        <f>业务员提成明细!W96</f>
        <v>*石油制品*模温机导热油</v>
      </c>
      <c r="V96" s="163" t="str">
        <f>业务员提成明细!V96</f>
        <v>CYT46</v>
      </c>
      <c r="W96" s="164" t="str">
        <f>业务员提成明细!W96</f>
        <v>*石油制品*模温机导热油</v>
      </c>
      <c r="X96" s="163" t="str">
        <f>业务员提成明细!X96</f>
        <v>T360</v>
      </c>
      <c r="Y96" s="169">
        <f>业务员提成明细!Y96</f>
        <v>170</v>
      </c>
      <c r="Z96" s="170" t="str">
        <f>业务员提成明细!Z96</f>
        <v>千克</v>
      </c>
      <c r="AA96" s="170"/>
      <c r="AB96" s="170"/>
      <c r="AC96" s="171">
        <f>业务员提成明细!AC96</f>
        <v>170</v>
      </c>
      <c r="AD96" s="170"/>
      <c r="AE96" s="170"/>
      <c r="AF96" s="170" t="str">
        <f>业务员提成明细!AF96</f>
        <v>XOUT17120334</v>
      </c>
      <c r="AG96" s="176">
        <f>业务员提成明细!AG96</f>
        <v>43087</v>
      </c>
      <c r="AH96" s="177" t="str">
        <f>业务员提成明细!AH96</f>
        <v>吴佳佳</v>
      </c>
      <c r="AJ96" s="178">
        <f>业务员提成明细!AJ96</f>
        <v>0.17</v>
      </c>
    </row>
    <row r="97" spans="1:36" ht="11.25" customHeight="1" outlineLevel="2">
      <c r="A97" s="142" t="str">
        <f>业务员提成明细!A97</f>
        <v>陈芳强</v>
      </c>
      <c r="B97" s="143">
        <f>业务员提成明细!B97</f>
        <v>43134</v>
      </c>
      <c r="C97" s="144" t="str">
        <f>业务员提成明细!C97</f>
        <v>a0051</v>
      </c>
      <c r="D97" s="142" t="str">
        <f>业务员提成明细!D97</f>
        <v>可功科技（宿迁）有限公司</v>
      </c>
      <c r="E97" s="145">
        <f>业务员提成明细!E97</f>
        <v>0</v>
      </c>
      <c r="F97" s="146" t="str">
        <f>业务员提成明细!F97</f>
        <v>28120698</v>
      </c>
      <c r="G97" s="143">
        <f>业务员提成明细!G97</f>
        <v>43254</v>
      </c>
      <c r="H97" s="144">
        <f>业务员提成明细!H97</f>
        <v>120</v>
      </c>
      <c r="I97" s="150">
        <f>业务员提成明细!I97</f>
        <v>43255</v>
      </c>
      <c r="J97" s="151">
        <f>业务员提成明细!J97</f>
        <v>8160</v>
      </c>
      <c r="K97" s="145">
        <f>业务员提成明细!K97</f>
        <v>6974.36</v>
      </c>
      <c r="L97" s="152">
        <f>业务员提成明细!L97</f>
        <v>121</v>
      </c>
      <c r="M97" s="153">
        <f>业务员提成明细!M97</f>
        <v>0</v>
      </c>
      <c r="N97" s="76" t="str">
        <f>业务员提成明细!N97</f>
        <v>大客户0.5%，20170101后出货按0.7%结算，20170601后出货按0.6%及占比分配计算，20180101后出货按0.5%吴70%简30%分配</v>
      </c>
      <c r="O97" s="126">
        <f>业务员提成明细!O97</f>
        <v>1.1999999999999999E-3</v>
      </c>
      <c r="P97" s="154">
        <f>业务员提成明细!P97</f>
        <v>8.3699999999999992</v>
      </c>
      <c r="Q97" s="125">
        <f>业务员提成明细!Q97</f>
        <v>16.09</v>
      </c>
      <c r="R97" s="145">
        <f>业务员提成明细!R97</f>
        <v>0</v>
      </c>
      <c r="S97" s="161">
        <f>业务员提成明细!S97</f>
        <v>0</v>
      </c>
      <c r="T97" s="162" t="str">
        <f>业务员提成明细!V97</f>
        <v>CYT46</v>
      </c>
      <c r="U97" s="144" t="str">
        <f>业务员提成明细!W97</f>
        <v>*石油制品*模温机导热油</v>
      </c>
      <c r="V97" s="163" t="str">
        <f>业务员提成明细!V97</f>
        <v>CYT46</v>
      </c>
      <c r="W97" s="164" t="str">
        <f>业务员提成明细!W97</f>
        <v>*石油制品*模温机导热油</v>
      </c>
      <c r="X97" s="163" t="str">
        <f>业务员提成明细!X97</f>
        <v>T360</v>
      </c>
      <c r="Y97" s="169">
        <f>业务员提成明细!Y97</f>
        <v>510</v>
      </c>
      <c r="Z97" s="170" t="str">
        <f>业务员提成明细!Z97</f>
        <v>千克</v>
      </c>
      <c r="AA97" s="170"/>
      <c r="AB97" s="170"/>
      <c r="AC97" s="171">
        <f>业务员提成明细!AC97</f>
        <v>510</v>
      </c>
      <c r="AD97" s="170"/>
      <c r="AE97" s="170"/>
      <c r="AF97" s="170" t="str">
        <f>业务员提成明细!AF97</f>
        <v>XOUT17120507</v>
      </c>
      <c r="AG97" s="176">
        <f>业务员提成明细!AG97</f>
        <v>43096</v>
      </c>
      <c r="AH97" s="177" t="str">
        <f>业务员提成明细!AH97</f>
        <v>吴佳佳</v>
      </c>
      <c r="AJ97" s="178">
        <f>业务员提成明细!AJ97</f>
        <v>0.17</v>
      </c>
    </row>
    <row r="98" spans="1:36" ht="11.25" customHeight="1" outlineLevel="2">
      <c r="A98" s="142" t="str">
        <f>业务员提成明细!A98</f>
        <v>陈芳强</v>
      </c>
      <c r="B98" s="143">
        <f>业务员提成明细!B98</f>
        <v>43134</v>
      </c>
      <c r="C98" s="144" t="str">
        <f>业务员提成明细!C98</f>
        <v>a0627</v>
      </c>
      <c r="D98" s="142" t="str">
        <f>业务员提成明细!D98</f>
        <v>可胜科技(泰州)有限公司</v>
      </c>
      <c r="E98" s="145">
        <f>业务员提成明细!E98</f>
        <v>0</v>
      </c>
      <c r="F98" s="146" t="str">
        <f>业务员提成明细!F98</f>
        <v>28120699</v>
      </c>
      <c r="G98" s="143">
        <f>业务员提成明细!G98</f>
        <v>43254</v>
      </c>
      <c r="H98" s="144">
        <f>业务员提成明细!H98</f>
        <v>120</v>
      </c>
      <c r="I98" s="150">
        <f>业务员提成明细!I98</f>
        <v>43255</v>
      </c>
      <c r="J98" s="151">
        <f>业务员提成明细!J98</f>
        <v>113600</v>
      </c>
      <c r="K98" s="145">
        <f>业务员提成明细!K98</f>
        <v>97094.02</v>
      </c>
      <c r="L98" s="152">
        <f>业务员提成明细!L98</f>
        <v>121</v>
      </c>
      <c r="M98" s="153">
        <f>业务员提成明细!M98</f>
        <v>0</v>
      </c>
      <c r="N98" s="76" t="str">
        <f>业务员提成明细!N98</f>
        <v>大客户0.5%，20170101后出货按0.7%结算，20170601后出货按0.6%及占比分配计算，20180101后出货按0.5%吴70%简30%分配</v>
      </c>
      <c r="O98" s="126">
        <f>业务员提成明细!O98</f>
        <v>1.1999999999999999E-3</v>
      </c>
      <c r="P98" s="154">
        <f>业务员提成明细!P98</f>
        <v>116.51</v>
      </c>
      <c r="Q98" s="125">
        <f>业务员提成明细!Q98</f>
        <v>17.18</v>
      </c>
      <c r="R98" s="145">
        <f>业务员提成明细!R98</f>
        <v>0</v>
      </c>
      <c r="S98" s="161">
        <f>业务员提成明细!S98</f>
        <v>0</v>
      </c>
      <c r="T98" s="162" t="str">
        <f>业务员提成明细!V98</f>
        <v>CSR58</v>
      </c>
      <c r="U98" s="144" t="str">
        <f>业务员提成明细!W98</f>
        <v>*石油制品*微乳化型切削液</v>
      </c>
      <c r="V98" s="163" t="str">
        <f>业务员提成明细!V98</f>
        <v>CSR58</v>
      </c>
      <c r="W98" s="164" t="str">
        <f>业务员提成明细!W98</f>
        <v>*石油制品*微乳化型切削液</v>
      </c>
      <c r="X98" s="163" t="str">
        <f>业务员提成明细!X98</f>
        <v>JH-200RP</v>
      </c>
      <c r="Y98" s="169">
        <f>业务员提成明细!Y98</f>
        <v>8000</v>
      </c>
      <c r="Z98" s="170" t="str">
        <f>业务员提成明细!Z98</f>
        <v>千克</v>
      </c>
      <c r="AA98" s="170"/>
      <c r="AB98" s="170"/>
      <c r="AC98" s="171">
        <f>业务员提成明细!AC98</f>
        <v>8000</v>
      </c>
      <c r="AD98" s="170"/>
      <c r="AE98" s="170"/>
      <c r="AF98" s="170" t="str">
        <f>业务员提成明细!AF98</f>
        <v>XOUT17120525</v>
      </c>
      <c r="AG98" s="176">
        <f>业务员提成明细!AG98</f>
        <v>43097</v>
      </c>
      <c r="AH98" s="177" t="str">
        <f>业务员提成明细!AH98</f>
        <v>吴佳佳</v>
      </c>
      <c r="AJ98" s="178">
        <f>业务员提成明细!AJ98</f>
        <v>0.17</v>
      </c>
    </row>
    <row r="99" spans="1:36" ht="11.25" customHeight="1" outlineLevel="2">
      <c r="A99" s="142" t="str">
        <f>业务员提成明细!A99</f>
        <v>陈芳强</v>
      </c>
      <c r="B99" s="143">
        <f>业务员提成明细!B99</f>
        <v>43134</v>
      </c>
      <c r="C99" s="144" t="str">
        <f>业务员提成明细!C99</f>
        <v>a0627</v>
      </c>
      <c r="D99" s="142" t="str">
        <f>业务员提成明细!D99</f>
        <v>可胜科技(泰州)有限公司</v>
      </c>
      <c r="E99" s="145">
        <f>业务员提成明细!E99</f>
        <v>0</v>
      </c>
      <c r="F99" s="146" t="str">
        <f>业务员提成明细!F99</f>
        <v>28120702</v>
      </c>
      <c r="G99" s="143">
        <f>业务员提成明细!G99</f>
        <v>43254</v>
      </c>
      <c r="H99" s="144">
        <f>业务员提成明细!H99</f>
        <v>120</v>
      </c>
      <c r="I99" s="150">
        <f>业务员提成明细!I99</f>
        <v>43255</v>
      </c>
      <c r="J99" s="151">
        <f>业务员提成明细!J99</f>
        <v>28400</v>
      </c>
      <c r="K99" s="145">
        <f>业务员提成明细!K99</f>
        <v>24273.5</v>
      </c>
      <c r="L99" s="152">
        <f>业务员提成明细!L99</f>
        <v>121</v>
      </c>
      <c r="M99" s="153">
        <f>业务员提成明细!M99</f>
        <v>0</v>
      </c>
      <c r="N99" s="76" t="str">
        <f>业务员提成明细!N99</f>
        <v>大客户0.5%，20170101后出货按0.7%结算，20170601后出货按0.6%及占比分配计算，20180101后出货按0.5%吴70%简30%分配</v>
      </c>
      <c r="O99" s="126">
        <f>业务员提成明细!O99</f>
        <v>1.1999999999999999E-3</v>
      </c>
      <c r="P99" s="154">
        <f>业务员提成明细!P99</f>
        <v>29.13</v>
      </c>
      <c r="Q99" s="125">
        <f>业务员提成明细!Q99</f>
        <v>17.18</v>
      </c>
      <c r="R99" s="145">
        <f>业务员提成明细!R99</f>
        <v>0</v>
      </c>
      <c r="S99" s="161">
        <f>业务员提成明细!S99</f>
        <v>0</v>
      </c>
      <c r="T99" s="162" t="str">
        <f>业务员提成明细!V99</f>
        <v>CSR58</v>
      </c>
      <c r="U99" s="144" t="str">
        <f>业务员提成明细!W99</f>
        <v>*石油制品*微乳化型切削液</v>
      </c>
      <c r="V99" s="163" t="str">
        <f>业务员提成明细!V99</f>
        <v>CSR58</v>
      </c>
      <c r="W99" s="164" t="str">
        <f>业务员提成明细!W99</f>
        <v>*石油制品*微乳化型切削液</v>
      </c>
      <c r="X99" s="163" t="str">
        <f>业务员提成明细!X99</f>
        <v>JH-200RP</v>
      </c>
      <c r="Y99" s="169">
        <f>业务员提成明细!Y99</f>
        <v>2000</v>
      </c>
      <c r="Z99" s="170" t="str">
        <f>业务员提成明细!Z99</f>
        <v>千克</v>
      </c>
      <c r="AA99" s="170"/>
      <c r="AB99" s="170"/>
      <c r="AC99" s="171">
        <f>业务员提成明细!AC99</f>
        <v>2000</v>
      </c>
      <c r="AD99" s="170"/>
      <c r="AE99" s="170"/>
      <c r="AF99" s="170" t="str">
        <f>业务员提成明细!AF99</f>
        <v>XOUT17120525</v>
      </c>
      <c r="AG99" s="176">
        <f>业务员提成明细!AG99</f>
        <v>43097</v>
      </c>
      <c r="AH99" s="177" t="str">
        <f>业务员提成明细!AH99</f>
        <v>吴佳佳</v>
      </c>
      <c r="AJ99" s="178">
        <f>业务员提成明细!AJ99</f>
        <v>0.17</v>
      </c>
    </row>
    <row r="100" spans="1:36" ht="11.25" customHeight="1" outlineLevel="2">
      <c r="A100" s="142" t="str">
        <f>业务员提成明细!A100</f>
        <v>陈芳强</v>
      </c>
      <c r="B100" s="143">
        <f>业务员提成明细!B100</f>
        <v>43137</v>
      </c>
      <c r="C100" s="144" t="str">
        <f>业务员提成明细!C100</f>
        <v>a1306</v>
      </c>
      <c r="D100" s="142" t="str">
        <f>业务员提成明细!D100</f>
        <v>可发科技（宿迁）有限公司</v>
      </c>
      <c r="E100" s="145">
        <f>业务员提成明细!E100</f>
        <v>0</v>
      </c>
      <c r="F100" s="146" t="str">
        <f>业务员提成明细!F100</f>
        <v>02839182</v>
      </c>
      <c r="G100" s="143">
        <f>业务员提成明细!G100</f>
        <v>43257</v>
      </c>
      <c r="H100" s="144">
        <f>业务员提成明细!H100</f>
        <v>120</v>
      </c>
      <c r="I100" s="150">
        <f>业务员提成明细!I100</f>
        <v>43255</v>
      </c>
      <c r="J100" s="151">
        <f>业务员提成明细!J100</f>
        <v>56800</v>
      </c>
      <c r="K100" s="145">
        <f>业务员提成明细!K100</f>
        <v>48547.01</v>
      </c>
      <c r="L100" s="152">
        <f>业务员提成明细!L100</f>
        <v>118</v>
      </c>
      <c r="M100" s="153">
        <f>业务员提成明细!M100</f>
        <v>0</v>
      </c>
      <c r="N100" s="76" t="str">
        <f>业务员提成明细!N100</f>
        <v>大客户0.5%，20170101后出货按0.7%结算，20170601后出货按0.6%及占比分配计算，20180101后出货按0.5%吴70%简30%分配</v>
      </c>
      <c r="O100" s="126">
        <f>业务员提成明细!O100</f>
        <v>1.1999999999999999E-3</v>
      </c>
      <c r="P100" s="154">
        <f>业务员提成明细!P100</f>
        <v>58.26</v>
      </c>
      <c r="Q100" s="125">
        <f>业务员提成明细!Q100</f>
        <v>17.18</v>
      </c>
      <c r="R100" s="145">
        <f>业务员提成明细!R100</f>
        <v>0</v>
      </c>
      <c r="S100" s="161">
        <f>业务员提成明细!S100</f>
        <v>0</v>
      </c>
      <c r="T100" s="162" t="str">
        <f>业务员提成明细!V100</f>
        <v>CSR58</v>
      </c>
      <c r="U100" s="144" t="str">
        <f>业务员提成明细!W100</f>
        <v>*石油制品*微乳化型切削液</v>
      </c>
      <c r="V100" s="163" t="str">
        <f>业务员提成明细!V100</f>
        <v>CSR58</v>
      </c>
      <c r="W100" s="164" t="str">
        <f>业务员提成明细!W100</f>
        <v>*石油制品*微乳化型切削液</v>
      </c>
      <c r="X100" s="163" t="str">
        <f>业务员提成明细!X100</f>
        <v>JH-200RP</v>
      </c>
      <c r="Y100" s="169">
        <f>业务员提成明细!Y100</f>
        <v>4000</v>
      </c>
      <c r="Z100" s="170" t="str">
        <f>业务员提成明细!Z100</f>
        <v>千克</v>
      </c>
      <c r="AA100" s="170"/>
      <c r="AB100" s="170"/>
      <c r="AC100" s="171">
        <f>业务员提成明细!AC100</f>
        <v>4000</v>
      </c>
      <c r="AD100" s="170"/>
      <c r="AE100" s="170"/>
      <c r="AF100" s="170" t="str">
        <f>业务员提成明细!AF100</f>
        <v>XOUT17120360</v>
      </c>
      <c r="AG100" s="176">
        <f>业务员提成明细!AG100</f>
        <v>43088</v>
      </c>
      <c r="AH100" s="177" t="str">
        <f>业务员提成明细!AH100</f>
        <v>吴佳佳</v>
      </c>
      <c r="AJ100" s="178">
        <f>业务员提成明细!AJ100</f>
        <v>0.17</v>
      </c>
    </row>
    <row r="101" spans="1:36" ht="11.25" customHeight="1" outlineLevel="2">
      <c r="A101" s="142" t="str">
        <f>业务员提成明细!A101</f>
        <v>陈芳强</v>
      </c>
      <c r="B101" s="143">
        <f>业务员提成明细!B101</f>
        <v>43137</v>
      </c>
      <c r="C101" s="144" t="str">
        <f>业务员提成明细!C101</f>
        <v>a1306</v>
      </c>
      <c r="D101" s="142" t="str">
        <f>业务员提成明细!D101</f>
        <v>可发科技（宿迁）有限公司</v>
      </c>
      <c r="E101" s="145">
        <f>业务员提成明细!E101</f>
        <v>0</v>
      </c>
      <c r="F101" s="146" t="str">
        <f>业务员提成明细!F101</f>
        <v>02839182</v>
      </c>
      <c r="G101" s="143">
        <f>业务员提成明细!G101</f>
        <v>43257</v>
      </c>
      <c r="H101" s="144">
        <f>业务员提成明细!H101</f>
        <v>120</v>
      </c>
      <c r="I101" s="150">
        <f>业务员提成明细!I101</f>
        <v>43255</v>
      </c>
      <c r="J101" s="151">
        <f>业务员提成明细!J101</f>
        <v>28400</v>
      </c>
      <c r="K101" s="145">
        <f>业务员提成明细!K101</f>
        <v>24273.5</v>
      </c>
      <c r="L101" s="152">
        <f>业务员提成明细!L101</f>
        <v>118</v>
      </c>
      <c r="M101" s="153">
        <f>业务员提成明细!M101</f>
        <v>0</v>
      </c>
      <c r="N101" s="76" t="str">
        <f>业务员提成明细!N101</f>
        <v>大客户0.5%，20170101后出货按0.7%结算，20170601后出货按0.6%及占比分配计算，20180101后出货按0.5%吴70%简30%分配</v>
      </c>
      <c r="O101" s="126">
        <f>业务员提成明细!O101</f>
        <v>1.1999999999999999E-3</v>
      </c>
      <c r="P101" s="154">
        <f>业务员提成明细!P101</f>
        <v>29.13</v>
      </c>
      <c r="Q101" s="125">
        <f>业务员提成明细!Q101</f>
        <v>17.18</v>
      </c>
      <c r="R101" s="145">
        <f>业务员提成明细!R101</f>
        <v>0</v>
      </c>
      <c r="S101" s="161">
        <f>业务员提成明细!S101</f>
        <v>0</v>
      </c>
      <c r="T101" s="162" t="str">
        <f>业务员提成明细!V101</f>
        <v>CSR58</v>
      </c>
      <c r="U101" s="144" t="str">
        <f>业务员提成明细!W101</f>
        <v>*石油制品*微乳化型切削液</v>
      </c>
      <c r="V101" s="163" t="str">
        <f>业务员提成明细!V101</f>
        <v>CSR58</v>
      </c>
      <c r="W101" s="164" t="str">
        <f>业务员提成明细!W101</f>
        <v>*石油制品*微乳化型切削液</v>
      </c>
      <c r="X101" s="163" t="str">
        <f>业务员提成明细!X101</f>
        <v>JH-200RP</v>
      </c>
      <c r="Y101" s="169">
        <f>业务员提成明细!Y101</f>
        <v>2000</v>
      </c>
      <c r="Z101" s="170" t="str">
        <f>业务员提成明细!Z101</f>
        <v>千克</v>
      </c>
      <c r="AA101" s="170"/>
      <c r="AB101" s="170"/>
      <c r="AC101" s="171">
        <f>业务员提成明细!AC101</f>
        <v>2000</v>
      </c>
      <c r="AD101" s="170"/>
      <c r="AE101" s="170"/>
      <c r="AF101" s="170" t="str">
        <f>业务员提成明细!AF101</f>
        <v>XOUT17120454</v>
      </c>
      <c r="AG101" s="176">
        <f>业务员提成明细!AG101</f>
        <v>43092</v>
      </c>
      <c r="AH101" s="177" t="str">
        <f>业务员提成明细!AH101</f>
        <v>吴佳佳</v>
      </c>
      <c r="AJ101" s="178">
        <f>业务员提成明细!AJ101</f>
        <v>0.17</v>
      </c>
    </row>
    <row r="102" spans="1:36" ht="11.25" customHeight="1" outlineLevel="2">
      <c r="A102" s="142" t="str">
        <f>业务员提成明细!A102</f>
        <v>陈芳强</v>
      </c>
      <c r="B102" s="143">
        <f>业务员提成明细!B102</f>
        <v>43137</v>
      </c>
      <c r="C102" s="144" t="str">
        <f>业务员提成明细!C102</f>
        <v>a1306</v>
      </c>
      <c r="D102" s="142" t="str">
        <f>业务员提成明细!D102</f>
        <v>可发科技（宿迁）有限公司</v>
      </c>
      <c r="E102" s="145">
        <f>业务员提成明细!E102</f>
        <v>0</v>
      </c>
      <c r="F102" s="146" t="str">
        <f>业务员提成明细!F102</f>
        <v>02839182</v>
      </c>
      <c r="G102" s="143">
        <f>业务员提成明细!G102</f>
        <v>43257</v>
      </c>
      <c r="H102" s="144">
        <f>业务员提成明细!H102</f>
        <v>120</v>
      </c>
      <c r="I102" s="150">
        <f>业务员提成明细!I102</f>
        <v>43255</v>
      </c>
      <c r="J102" s="151">
        <f>业务员提成明细!J102</f>
        <v>5440</v>
      </c>
      <c r="K102" s="145">
        <f>业务员提成明细!K102</f>
        <v>4649.57</v>
      </c>
      <c r="L102" s="152">
        <f>业务员提成明细!L102</f>
        <v>118</v>
      </c>
      <c r="M102" s="153">
        <f>业务员提成明细!M102</f>
        <v>0</v>
      </c>
      <c r="N102" s="76" t="str">
        <f>业务员提成明细!N102</f>
        <v>大客户0.5%，20170101后出货按0.7%结算，20170601后出货按0.6%及占比分配计算，20180101后出货按0.5%吴70%简30%分配</v>
      </c>
      <c r="O102" s="126">
        <f>业务员提成明细!O102</f>
        <v>1.1999999999999999E-3</v>
      </c>
      <c r="P102" s="154">
        <f>业务员提成明细!P102</f>
        <v>5.58</v>
      </c>
      <c r="Q102" s="125">
        <f>业务员提成明细!Q102</f>
        <v>16.09</v>
      </c>
      <c r="R102" s="145">
        <f>业务员提成明细!R102</f>
        <v>0</v>
      </c>
      <c r="S102" s="161">
        <f>业务员提成明细!S102</f>
        <v>0</v>
      </c>
      <c r="T102" s="162" t="str">
        <f>业务员提成明细!V102</f>
        <v>CYT46</v>
      </c>
      <c r="U102" s="144" t="str">
        <f>业务员提成明细!W102</f>
        <v>*石油制品*模温机导热油</v>
      </c>
      <c r="V102" s="163" t="str">
        <f>业务员提成明细!V102</f>
        <v>CYT46</v>
      </c>
      <c r="W102" s="164" t="str">
        <f>业务员提成明细!W102</f>
        <v>*石油制品*模温机导热油</v>
      </c>
      <c r="X102" s="163" t="str">
        <f>业务员提成明细!X102</f>
        <v>T360</v>
      </c>
      <c r="Y102" s="169">
        <f>业务员提成明细!Y102</f>
        <v>340</v>
      </c>
      <c r="Z102" s="170" t="str">
        <f>业务员提成明细!Z102</f>
        <v>千克</v>
      </c>
      <c r="AA102" s="170"/>
      <c r="AB102" s="170"/>
      <c r="AC102" s="171">
        <f>业务员提成明细!AC102</f>
        <v>340</v>
      </c>
      <c r="AD102" s="170"/>
      <c r="AE102" s="170"/>
      <c r="AF102" s="170" t="str">
        <f>业务员提成明细!AF102</f>
        <v>XOUT17120454</v>
      </c>
      <c r="AG102" s="176">
        <f>业务员提成明细!AG102</f>
        <v>43092</v>
      </c>
      <c r="AH102" s="177" t="str">
        <f>业务员提成明细!AH102</f>
        <v>吴佳佳</v>
      </c>
      <c r="AJ102" s="178">
        <f>业务员提成明细!AJ102</f>
        <v>0.17</v>
      </c>
    </row>
    <row r="103" spans="1:36" ht="11.25" customHeight="1" outlineLevel="2">
      <c r="A103" s="142" t="str">
        <f>业务员提成明细!A103</f>
        <v>陈芳强</v>
      </c>
      <c r="B103" s="143">
        <f>业务员提成明细!B103</f>
        <v>43137</v>
      </c>
      <c r="C103" s="144" t="str">
        <f>业务员提成明细!C103</f>
        <v>a1306</v>
      </c>
      <c r="D103" s="142" t="str">
        <f>业务员提成明细!D103</f>
        <v>可发科技（宿迁）有限公司</v>
      </c>
      <c r="E103" s="145">
        <f>业务员提成明细!E103</f>
        <v>0</v>
      </c>
      <c r="F103" s="146" t="str">
        <f>业务员提成明细!F103</f>
        <v>02839184</v>
      </c>
      <c r="G103" s="143">
        <f>业务员提成明细!G103</f>
        <v>43257</v>
      </c>
      <c r="H103" s="144">
        <f>业务员提成明细!H103</f>
        <v>120</v>
      </c>
      <c r="I103" s="150">
        <f>业务员提成明细!I103</f>
        <v>43255</v>
      </c>
      <c r="J103" s="151">
        <f>业务员提成明细!J103</f>
        <v>99400</v>
      </c>
      <c r="K103" s="145">
        <f>业务员提成明细!K103</f>
        <v>84957.26</v>
      </c>
      <c r="L103" s="152">
        <f>业务员提成明细!L103</f>
        <v>118</v>
      </c>
      <c r="M103" s="153">
        <f>业务员提成明细!M103</f>
        <v>0</v>
      </c>
      <c r="N103" s="76" t="str">
        <f>业务员提成明细!N103</f>
        <v>大客户0.5%，20170101后出货按0.7%结算，20170601后出货按0.6%及占比分配计算，20180101后出货按0.5%吴70%简30%分配</v>
      </c>
      <c r="O103" s="126">
        <f>业务员提成明细!O103</f>
        <v>1.1999999999999999E-3</v>
      </c>
      <c r="P103" s="154">
        <f>业务员提成明细!P103</f>
        <v>101.95</v>
      </c>
      <c r="Q103" s="125">
        <f>业务员提成明细!Q103</f>
        <v>17.18</v>
      </c>
      <c r="R103" s="145">
        <f>业务员提成明细!R103</f>
        <v>0</v>
      </c>
      <c r="S103" s="161">
        <f>业务员提成明细!S103</f>
        <v>0</v>
      </c>
      <c r="T103" s="162" t="str">
        <f>业务员提成明细!V103</f>
        <v>CSR58</v>
      </c>
      <c r="U103" s="144" t="str">
        <f>业务员提成明细!W103</f>
        <v>*石油制品*微乳化型切削液</v>
      </c>
      <c r="V103" s="163" t="str">
        <f>业务员提成明细!V103</f>
        <v>CSR58</v>
      </c>
      <c r="W103" s="164" t="str">
        <f>业务员提成明细!W103</f>
        <v>*石油制品*微乳化型切削液</v>
      </c>
      <c r="X103" s="163" t="str">
        <f>业务员提成明细!X103</f>
        <v>JH-200RP</v>
      </c>
      <c r="Y103" s="169">
        <f>业务员提成明细!Y103</f>
        <v>7000</v>
      </c>
      <c r="Z103" s="170" t="str">
        <f>业务员提成明细!Z103</f>
        <v>千克</v>
      </c>
      <c r="AA103" s="170"/>
      <c r="AB103" s="170"/>
      <c r="AC103" s="171">
        <f>业务员提成明细!AC103</f>
        <v>7000</v>
      </c>
      <c r="AD103" s="170"/>
      <c r="AE103" s="170"/>
      <c r="AF103" s="170" t="str">
        <f>业务员提成明细!AF103</f>
        <v>XOUT17120416</v>
      </c>
      <c r="AG103" s="176">
        <f>业务员提成明细!AG103</f>
        <v>43091</v>
      </c>
      <c r="AH103" s="177" t="str">
        <f>业务员提成明细!AH103</f>
        <v>吴佳佳</v>
      </c>
      <c r="AJ103" s="178">
        <f>业务员提成明细!AJ103</f>
        <v>0.17</v>
      </c>
    </row>
    <row r="104" spans="1:36" ht="11.25" customHeight="1" outlineLevel="2">
      <c r="A104" s="142" t="str">
        <f>业务员提成明细!A104</f>
        <v>陈芳强</v>
      </c>
      <c r="B104" s="143">
        <f>业务员提成明细!B104</f>
        <v>43137</v>
      </c>
      <c r="C104" s="144" t="str">
        <f>业务员提成明细!C104</f>
        <v>a1306</v>
      </c>
      <c r="D104" s="142" t="str">
        <f>业务员提成明细!D104</f>
        <v>可发科技（宿迁）有限公司</v>
      </c>
      <c r="E104" s="145">
        <f>业务员提成明细!E104</f>
        <v>0</v>
      </c>
      <c r="F104" s="146" t="str">
        <f>业务员提成明细!F104</f>
        <v>02839185</v>
      </c>
      <c r="G104" s="143">
        <f>业务员提成明细!G104</f>
        <v>43257</v>
      </c>
      <c r="H104" s="144">
        <f>业务员提成明细!H104</f>
        <v>120</v>
      </c>
      <c r="I104" s="150">
        <f>业务员提成明细!I104</f>
        <v>43255</v>
      </c>
      <c r="J104" s="151">
        <f>业务员提成明细!J104</f>
        <v>42600</v>
      </c>
      <c r="K104" s="145">
        <f>业务员提成明细!K104</f>
        <v>36410.26</v>
      </c>
      <c r="L104" s="152">
        <f>业务员提成明细!L104</f>
        <v>118</v>
      </c>
      <c r="M104" s="153">
        <f>业务员提成明细!M104</f>
        <v>0</v>
      </c>
      <c r="N104" s="76" t="str">
        <f>业务员提成明细!N104</f>
        <v>大客户0.5%，20170101后出货按0.7%结算，20170601后出货按0.6%及占比分配计算，20180101后出货按0.5%吴70%简30%分配</v>
      </c>
      <c r="O104" s="126">
        <f>业务员提成明细!O104</f>
        <v>1.1999999999999999E-3</v>
      </c>
      <c r="P104" s="154">
        <f>业务员提成明细!P104</f>
        <v>43.69</v>
      </c>
      <c r="Q104" s="125">
        <f>业务员提成明细!Q104</f>
        <v>17.18</v>
      </c>
      <c r="R104" s="145">
        <f>业务员提成明细!R104</f>
        <v>0</v>
      </c>
      <c r="S104" s="161">
        <f>业务员提成明细!S104</f>
        <v>0</v>
      </c>
      <c r="T104" s="162" t="str">
        <f>业务员提成明细!V104</f>
        <v>CSR58</v>
      </c>
      <c r="U104" s="144" t="str">
        <f>业务员提成明细!W104</f>
        <v>*石油制品*微乳化型切削液</v>
      </c>
      <c r="V104" s="163" t="str">
        <f>业务员提成明细!V104</f>
        <v>CSR58</v>
      </c>
      <c r="W104" s="164" t="str">
        <f>业务员提成明细!W104</f>
        <v>*石油制品*微乳化型切削液</v>
      </c>
      <c r="X104" s="163" t="str">
        <f>业务员提成明细!X104</f>
        <v>JH-200RP</v>
      </c>
      <c r="Y104" s="169">
        <f>业务员提成明细!Y104</f>
        <v>3000</v>
      </c>
      <c r="Z104" s="170" t="str">
        <f>业务员提成明细!Z104</f>
        <v>千克</v>
      </c>
      <c r="AA104" s="170"/>
      <c r="AB104" s="170"/>
      <c r="AC104" s="171">
        <f>业务员提成明细!AC104</f>
        <v>3000</v>
      </c>
      <c r="AD104" s="170"/>
      <c r="AE104" s="170"/>
      <c r="AF104" s="170" t="str">
        <f>业务员提成明细!AF104</f>
        <v>XOUT17120416</v>
      </c>
      <c r="AG104" s="176">
        <f>业务员提成明细!AG104</f>
        <v>43091</v>
      </c>
      <c r="AH104" s="177" t="str">
        <f>业务员提成明细!AH104</f>
        <v>吴佳佳</v>
      </c>
      <c r="AJ104" s="178">
        <f>业务员提成明细!AJ104</f>
        <v>0.17</v>
      </c>
    </row>
    <row r="105" spans="1:36" ht="11.25" customHeight="1" outlineLevel="2">
      <c r="A105" s="142" t="str">
        <f>业务员提成明细!A105</f>
        <v>陈芳强</v>
      </c>
      <c r="B105" s="143">
        <f>业务员提成明细!B105</f>
        <v>43134</v>
      </c>
      <c r="C105" s="144" t="str">
        <f>业务员提成明细!C105</f>
        <v>a1402</v>
      </c>
      <c r="D105" s="142" t="str">
        <f>业务员提成明细!D105</f>
        <v>可利科技（泰州）有限公司</v>
      </c>
      <c r="E105" s="145">
        <f>业务员提成明细!E105</f>
        <v>0</v>
      </c>
      <c r="F105" s="146" t="str">
        <f>业务员提成明细!F105</f>
        <v>28120704</v>
      </c>
      <c r="G105" s="143">
        <f>业务员提成明细!G105</f>
        <v>43254</v>
      </c>
      <c r="H105" s="144">
        <f>业务员提成明细!H105</f>
        <v>120</v>
      </c>
      <c r="I105" s="150">
        <f>业务员提成明细!I105</f>
        <v>43255</v>
      </c>
      <c r="J105" s="151">
        <f>业务员提成明细!J105</f>
        <v>56800</v>
      </c>
      <c r="K105" s="145">
        <f>业务员提成明细!K105</f>
        <v>48547.01</v>
      </c>
      <c r="L105" s="152">
        <f>业务员提成明细!L105</f>
        <v>121</v>
      </c>
      <c r="M105" s="153">
        <f>业务员提成明细!M105</f>
        <v>0</v>
      </c>
      <c r="N105" s="76" t="str">
        <f>业务员提成明细!N105</f>
        <v>大客户0.5%，20170101后出货按0.7%结算，20170601后出货按0.6%及占比分配计算，20180101后出货按0.5%吴70%简30%分配</v>
      </c>
      <c r="O105" s="126">
        <f>业务员提成明细!O105</f>
        <v>1.1999999999999999E-3</v>
      </c>
      <c r="P105" s="154">
        <f>业务员提成明细!P105</f>
        <v>58.26</v>
      </c>
      <c r="Q105" s="125">
        <f>业务员提成明细!Q105</f>
        <v>17.18</v>
      </c>
      <c r="R105" s="145">
        <f>业务员提成明细!R105</f>
        <v>0</v>
      </c>
      <c r="S105" s="161">
        <f>业务员提成明细!S105</f>
        <v>0</v>
      </c>
      <c r="T105" s="162" t="str">
        <f>业务员提成明细!V105</f>
        <v>CSR58</v>
      </c>
      <c r="U105" s="144" t="str">
        <f>业务员提成明细!W105</f>
        <v>*石油制品*微乳化型切削液</v>
      </c>
      <c r="V105" s="163" t="str">
        <f>业务员提成明细!V105</f>
        <v>CSR58</v>
      </c>
      <c r="W105" s="164" t="str">
        <f>业务员提成明细!W105</f>
        <v>*石油制品*微乳化型切削液</v>
      </c>
      <c r="X105" s="163" t="str">
        <f>业务员提成明细!X105</f>
        <v>JH-200RP</v>
      </c>
      <c r="Y105" s="169">
        <f>业务员提成明细!Y105</f>
        <v>4000</v>
      </c>
      <c r="Z105" s="170" t="str">
        <f>业务员提成明细!Z105</f>
        <v>千克</v>
      </c>
      <c r="AA105" s="170"/>
      <c r="AB105" s="170"/>
      <c r="AC105" s="171">
        <f>业务员提成明细!AC105</f>
        <v>4000</v>
      </c>
      <c r="AD105" s="170"/>
      <c r="AE105" s="170"/>
      <c r="AF105" s="170" t="str">
        <f>业务员提成明细!AF105</f>
        <v>XOUT17120407</v>
      </c>
      <c r="AG105" s="176">
        <f>业务员提成明细!AG105</f>
        <v>43090</v>
      </c>
      <c r="AH105" s="177" t="str">
        <f>业务员提成明细!AH105</f>
        <v>吴佳佳</v>
      </c>
      <c r="AJ105" s="178">
        <f>业务员提成明细!AJ105</f>
        <v>0.17</v>
      </c>
    </row>
    <row r="106" spans="1:36" ht="11.25" customHeight="1" outlineLevel="2">
      <c r="A106" s="142" t="str">
        <f>业务员提成明细!A106</f>
        <v>陈芳强</v>
      </c>
      <c r="B106" s="143">
        <f>业务员提成明细!B106</f>
        <v>43134</v>
      </c>
      <c r="C106" s="144" t="str">
        <f>业务员提成明细!C106</f>
        <v>a1402</v>
      </c>
      <c r="D106" s="142" t="str">
        <f>业务员提成明细!D106</f>
        <v>可利科技（泰州）有限公司</v>
      </c>
      <c r="E106" s="145">
        <f>业务员提成明细!E106</f>
        <v>0</v>
      </c>
      <c r="F106" s="146" t="str">
        <f>业务员提成明细!F106</f>
        <v>28120704</v>
      </c>
      <c r="G106" s="143">
        <f>业务员提成明细!G106</f>
        <v>43254</v>
      </c>
      <c r="H106" s="144">
        <f>业务员提成明细!H106</f>
        <v>120</v>
      </c>
      <c r="I106" s="150">
        <f>业务员提成明细!I106</f>
        <v>43255</v>
      </c>
      <c r="J106" s="151">
        <f>业务员提成明细!J106</f>
        <v>28400</v>
      </c>
      <c r="K106" s="145">
        <f>业务员提成明细!K106</f>
        <v>24273.5</v>
      </c>
      <c r="L106" s="152">
        <f>业务员提成明细!L106</f>
        <v>121</v>
      </c>
      <c r="M106" s="153">
        <f>业务员提成明细!M106</f>
        <v>0</v>
      </c>
      <c r="N106" s="76" t="str">
        <f>业务员提成明细!N106</f>
        <v>大客户0.5%，20170101后出货按0.7%结算，20170601后出货按0.6%及占比分配计算，20180101后出货按0.5%吴70%简30%分配</v>
      </c>
      <c r="O106" s="126">
        <f>业务员提成明细!O106</f>
        <v>1.1999999999999999E-3</v>
      </c>
      <c r="P106" s="154">
        <f>业务员提成明细!P106</f>
        <v>29.13</v>
      </c>
      <c r="Q106" s="125">
        <f>业务员提成明细!Q106</f>
        <v>17.18</v>
      </c>
      <c r="R106" s="145">
        <f>业务员提成明细!R106</f>
        <v>0</v>
      </c>
      <c r="S106" s="161">
        <f>业务员提成明细!S106</f>
        <v>0</v>
      </c>
      <c r="T106" s="162" t="str">
        <f>业务员提成明细!V106</f>
        <v>CSR58</v>
      </c>
      <c r="U106" s="144" t="str">
        <f>业务员提成明细!W106</f>
        <v>*石油制品*微乳化型切削液</v>
      </c>
      <c r="V106" s="163" t="str">
        <f>业务员提成明细!V106</f>
        <v>CSR58</v>
      </c>
      <c r="W106" s="164" t="str">
        <f>业务员提成明细!W106</f>
        <v>*石油制品*微乳化型切削液</v>
      </c>
      <c r="X106" s="163" t="str">
        <f>业务员提成明细!X106</f>
        <v>JH-200RP</v>
      </c>
      <c r="Y106" s="169">
        <f>业务员提成明细!Y106</f>
        <v>2000</v>
      </c>
      <c r="Z106" s="170" t="str">
        <f>业务员提成明细!Z106</f>
        <v>千克</v>
      </c>
      <c r="AA106" s="170"/>
      <c r="AB106" s="170"/>
      <c r="AC106" s="171">
        <f>业务员提成明细!AC106</f>
        <v>2000</v>
      </c>
      <c r="AD106" s="170"/>
      <c r="AE106" s="170"/>
      <c r="AF106" s="170" t="str">
        <f>业务员提成明细!AF106</f>
        <v>XOUT17120407</v>
      </c>
      <c r="AG106" s="176">
        <f>业务员提成明细!AG106</f>
        <v>43090</v>
      </c>
      <c r="AH106" s="177" t="str">
        <f>业务员提成明细!AH106</f>
        <v>吴佳佳</v>
      </c>
      <c r="AJ106" s="178">
        <f>业务员提成明细!AJ106</f>
        <v>0.17</v>
      </c>
    </row>
    <row r="107" spans="1:36" ht="11.25" customHeight="1" outlineLevel="1">
      <c r="A107" s="179" t="s">
        <v>7045</v>
      </c>
      <c r="B107" s="143"/>
      <c r="C107" s="144"/>
      <c r="D107" s="142"/>
      <c r="E107" s="145">
        <f>SUBTOTAL(9,E91:E106)</f>
        <v>0</v>
      </c>
      <c r="F107" s="146"/>
      <c r="G107" s="143"/>
      <c r="H107" s="144"/>
      <c r="I107" s="150"/>
      <c r="J107" s="151">
        <f>SUBTOTAL(9,J91:J106)</f>
        <v>754720</v>
      </c>
      <c r="K107" s="145">
        <f>SUBTOTAL(9,K91:K106)</f>
        <v>645059.82000000007</v>
      </c>
      <c r="L107" s="152"/>
      <c r="M107" s="153">
        <f>SUBTOTAL(9,M91:M106)</f>
        <v>0</v>
      </c>
      <c r="N107" s="76"/>
      <c r="O107" s="126"/>
      <c r="P107" s="154">
        <f>SUBTOTAL(9,P91:P106)</f>
        <v>774.08</v>
      </c>
      <c r="Q107" s="125"/>
      <c r="R107" s="145">
        <f>SUBTOTAL(9,R91:R106)</f>
        <v>0</v>
      </c>
      <c r="S107" s="161">
        <f>SUBTOTAL(9,S91:S106)</f>
        <v>0</v>
      </c>
      <c r="T107" s="162"/>
      <c r="U107" s="144"/>
      <c r="V107" s="163"/>
      <c r="W107" s="164"/>
      <c r="X107" s="163"/>
      <c r="Y107" s="169"/>
      <c r="Z107" s="170"/>
      <c r="AA107" s="170"/>
      <c r="AB107" s="170"/>
      <c r="AC107" s="171"/>
      <c r="AD107" s="170"/>
      <c r="AE107" s="170"/>
      <c r="AF107" s="170"/>
      <c r="AG107" s="176"/>
      <c r="AH107" s="177"/>
      <c r="AJ107" s="178"/>
    </row>
    <row r="108" spans="1:36" ht="11.25" customHeight="1" outlineLevel="2">
      <c r="A108" s="142" t="str">
        <f>业务员提成明细!A107</f>
        <v>郭波</v>
      </c>
      <c r="B108" s="143">
        <f>业务员提成明细!B107</f>
        <v>43300</v>
      </c>
      <c r="C108" s="144" t="str">
        <f>业务员提成明细!C107</f>
        <v>a1939</v>
      </c>
      <c r="D108" s="142" t="str">
        <f>业务员提成明细!D107</f>
        <v>杜乐（苏州）金属制品有限公司</v>
      </c>
      <c r="E108" s="145">
        <f>业务员提成明细!E107</f>
        <v>4600</v>
      </c>
      <c r="F108" s="146" t="str">
        <f>业务员提成明细!F107</f>
        <v>18107150</v>
      </c>
      <c r="G108" s="143">
        <f>业务员提成明细!G107</f>
        <v>43330</v>
      </c>
      <c r="H108" s="144">
        <f>业务员提成明细!H107</f>
        <v>30</v>
      </c>
      <c r="I108" s="150">
        <f>业务员提成明细!I107</f>
        <v>43280</v>
      </c>
      <c r="J108" s="151">
        <f>业务员提成明细!J107</f>
        <v>4600</v>
      </c>
      <c r="K108" s="145">
        <f>业务员提成明细!K107</f>
        <v>3965.52</v>
      </c>
      <c r="L108" s="152">
        <f>业务员提成明细!L107</f>
        <v>-20</v>
      </c>
      <c r="M108" s="153">
        <f>业务员提成明细!M107</f>
        <v>128.2051282051282</v>
      </c>
      <c r="N108" s="76" t="e">
        <f>业务员提成明细!N107</f>
        <v>#REF!</v>
      </c>
      <c r="O108" s="126">
        <f>业务员提成明细!O107</f>
        <v>0.05</v>
      </c>
      <c r="P108" s="154">
        <f>业务员提成明细!P107</f>
        <v>191.87</v>
      </c>
      <c r="Q108" s="125" t="e">
        <f>业务员提成明细!Q107</f>
        <v>#REF!</v>
      </c>
      <c r="R108" s="145" t="e">
        <f>业务员提成明细!R107</f>
        <v>#REF!</v>
      </c>
      <c r="S108" s="161" t="e">
        <f>业务员提成明细!S107</f>
        <v>#REF!</v>
      </c>
      <c r="T108" s="162" t="str">
        <f>业务员提成明细!V107</f>
        <v>CYT10</v>
      </c>
      <c r="U108" s="144" t="str">
        <f>业务员提成明细!W107</f>
        <v>*润滑油*抗磨液压油</v>
      </c>
      <c r="V108" s="163" t="str">
        <f>业务员提成明细!V107</f>
        <v>CYT10</v>
      </c>
      <c r="W108" s="164" t="str">
        <f>业务员提成明细!W107</f>
        <v>*润滑油*抗磨液压油</v>
      </c>
      <c r="X108" s="163" t="str">
        <f>业务员提成明细!X107</f>
        <v>46#</v>
      </c>
      <c r="Y108" s="169">
        <f>业务员提成明细!Y107</f>
        <v>0.34</v>
      </c>
      <c r="Z108" s="170" t="str">
        <f>业务员提成明细!Z107</f>
        <v>吨</v>
      </c>
      <c r="AA108" s="170"/>
      <c r="AB108" s="170"/>
      <c r="AC108" s="171">
        <f>业务员提成明细!AC107</f>
        <v>340</v>
      </c>
      <c r="AD108" s="170"/>
      <c r="AE108" s="170"/>
      <c r="AF108" s="170" t="str">
        <f>业务员提成明细!AF107</f>
        <v>XOUT18070434</v>
      </c>
      <c r="AG108" s="176">
        <f>业务员提成明细!AG107</f>
        <v>43301</v>
      </c>
      <c r="AH108" s="177"/>
      <c r="AJ108" s="178">
        <f>业务员提成明细!AJ107</f>
        <v>0.15999919304404001</v>
      </c>
    </row>
    <row r="109" spans="1:36" ht="11.25" customHeight="1" outlineLevel="2">
      <c r="A109" s="142" t="str">
        <f>业务员提成明细!A108</f>
        <v>郭波</v>
      </c>
      <c r="B109" s="143">
        <f>业务员提成明细!B108</f>
        <v>43294</v>
      </c>
      <c r="C109" s="144" t="str">
        <f>业务员提成明细!C108</f>
        <v>b279</v>
      </c>
      <c r="D109" s="142" t="str">
        <f>业务员提成明细!D108</f>
        <v>东莞金特利</v>
      </c>
      <c r="E109" s="145">
        <f>业务员提成明细!E108</f>
        <v>2600</v>
      </c>
      <c r="F109" s="146" t="str">
        <f>业务员提成明细!F108</f>
        <v>未税</v>
      </c>
      <c r="G109" s="143">
        <f>业务员提成明细!G108</f>
        <v>0</v>
      </c>
      <c r="H109" s="144">
        <f>业务员提成明细!H108</f>
        <v>0</v>
      </c>
      <c r="I109" s="150">
        <f>业务员提成明细!I108</f>
        <v>43280</v>
      </c>
      <c r="J109" s="151">
        <f>业务员提成明细!J108</f>
        <v>2600</v>
      </c>
      <c r="K109" s="145">
        <f>业务员提成明细!K108</f>
        <v>2600</v>
      </c>
      <c r="L109" s="152">
        <f>业务员提成明细!L108</f>
        <v>-14</v>
      </c>
      <c r="M109" s="153">
        <f>业务员提成明细!M108</f>
        <v>0</v>
      </c>
      <c r="N109" s="76" t="e">
        <f>业务员提成明细!N108</f>
        <v>#REF!</v>
      </c>
      <c r="O109" s="126">
        <f>业务员提成明细!O108</f>
        <v>0.05</v>
      </c>
      <c r="P109" s="154">
        <f>业务员提成明细!P108</f>
        <v>130</v>
      </c>
      <c r="Q109" s="125" t="e">
        <f>业务员提成明细!Q108</f>
        <v>#REF!</v>
      </c>
      <c r="R109" s="145" t="e">
        <f>业务员提成明细!R108</f>
        <v>#REF!</v>
      </c>
      <c r="S109" s="161" t="e">
        <f>业务员提成明细!S108</f>
        <v>#REF!</v>
      </c>
      <c r="T109" s="162" t="str">
        <f>业务员提成明细!V108</f>
        <v>CSR55</v>
      </c>
      <c r="U109" s="144" t="str">
        <f>业务员提成明细!W108</f>
        <v>铝合金加工液</v>
      </c>
      <c r="V109" s="163" t="str">
        <f>业务员提成明细!V108</f>
        <v>CSR55</v>
      </c>
      <c r="W109" s="164" t="str">
        <f>业务员提成明细!W108</f>
        <v>铝合金加工液</v>
      </c>
      <c r="X109" s="163" t="str">
        <f>业务员提成明细!X108</f>
        <v>ZM-3080</v>
      </c>
      <c r="Y109" s="169">
        <f>业务员提成明细!Y108</f>
        <v>1</v>
      </c>
      <c r="Z109" s="170">
        <f>业务员提成明细!Z108</f>
        <v>0</v>
      </c>
      <c r="AA109" s="170"/>
      <c r="AB109" s="170"/>
      <c r="AC109" s="171">
        <f>业务员提成明细!AC108</f>
        <v>170</v>
      </c>
      <c r="AD109" s="170"/>
      <c r="AE109" s="170"/>
      <c r="AF109" s="170" t="str">
        <f>业务员提成明细!AF108</f>
        <v>R18070009</v>
      </c>
      <c r="AG109" s="176">
        <f>业务员提成明细!AG108</f>
        <v>43294</v>
      </c>
      <c r="AH109" s="177"/>
      <c r="AJ109" s="178">
        <f>业务员提成明细!AJ108</f>
        <v>0.15999957250798899</v>
      </c>
    </row>
    <row r="110" spans="1:36" ht="11.25" customHeight="1" outlineLevel="2">
      <c r="A110" s="142" t="str">
        <f>业务员提成明细!A109</f>
        <v>韩风云</v>
      </c>
      <c r="B110" s="143">
        <f>业务员提成明细!B109</f>
        <v>43241</v>
      </c>
      <c r="C110" s="144" t="str">
        <f>业务员提成明细!C109</f>
        <v>a0150</v>
      </c>
      <c r="D110" s="142" t="str">
        <f>业务员提成明细!D109</f>
        <v>苏州金春永精密冲压件有限公司</v>
      </c>
      <c r="E110" s="145">
        <f>业务员提成明细!E109</f>
        <v>14040</v>
      </c>
      <c r="F110" s="146" t="str">
        <f>业务员提成明细!F109</f>
        <v>27754577</v>
      </c>
      <c r="G110" s="143">
        <f>业务员提成明细!G109</f>
        <v>43331</v>
      </c>
      <c r="H110" s="144">
        <f>业务员提成明细!H109</f>
        <v>90</v>
      </c>
      <c r="I110" s="150">
        <f>业务员提成明细!I109</f>
        <v>43280</v>
      </c>
      <c r="J110" s="151">
        <f>业务员提成明细!J109</f>
        <v>14040</v>
      </c>
      <c r="K110" s="145">
        <f>业务员提成明细!K109</f>
        <v>12103.45</v>
      </c>
      <c r="L110" s="152">
        <f>业务员提成明细!L109</f>
        <v>39</v>
      </c>
      <c r="M110" s="153">
        <f>业务员提成明细!M109</f>
        <v>0</v>
      </c>
      <c r="N110" s="76" t="e">
        <f>业务员提成明细!N109</f>
        <v>#REF!</v>
      </c>
      <c r="O110" s="126">
        <f>业务员提成明细!O109</f>
        <v>0.05</v>
      </c>
      <c r="P110" s="154">
        <f>业务员提成明细!P109</f>
        <v>605.16999999999996</v>
      </c>
      <c r="Q110" s="125" t="e">
        <f>业务员提成明细!Q109</f>
        <v>#REF!</v>
      </c>
      <c r="R110" s="145" t="e">
        <f>业务员提成明细!R109</f>
        <v>#REF!</v>
      </c>
      <c r="S110" s="161" t="e">
        <f>业务员提成明细!S109</f>
        <v>#REF!</v>
      </c>
      <c r="T110" s="162" t="str">
        <f>业务员提成明细!V109</f>
        <v>CYF06</v>
      </c>
      <c r="U110" s="144" t="str">
        <f>业务员提成明细!W109</f>
        <v>*专项化学用品*矿物防锈剂</v>
      </c>
      <c r="V110" s="163" t="str">
        <f>业务员提成明细!V109</f>
        <v>CYF06</v>
      </c>
      <c r="W110" s="164" t="str">
        <f>业务员提成明细!W109</f>
        <v>*专项化学用品*矿物防锈剂</v>
      </c>
      <c r="X110" s="163" t="str">
        <f>业务员提成明细!X109</f>
        <v>X-3630</v>
      </c>
      <c r="Y110" s="169">
        <f>业务员提成明细!Y109</f>
        <v>3</v>
      </c>
      <c r="Z110" s="170" t="str">
        <f>业务员提成明细!Z109</f>
        <v>桶</v>
      </c>
      <c r="AA110" s="170"/>
      <c r="AB110" s="170"/>
      <c r="AC110" s="171">
        <f>业务员提成明细!AC109</f>
        <v>510</v>
      </c>
      <c r="AD110" s="170"/>
      <c r="AE110" s="170"/>
      <c r="AF110" s="170" t="str">
        <f>业务员提成明细!AF109</f>
        <v>XOUT18050344</v>
      </c>
      <c r="AG110" s="176">
        <f>业务员提成明细!AG109</f>
        <v>43242</v>
      </c>
      <c r="AH110" s="177"/>
      <c r="AJ110" s="178">
        <f>业务员提成明细!AJ109</f>
        <v>0.15999983475785801</v>
      </c>
    </row>
    <row r="111" spans="1:36" ht="11.25" customHeight="1" outlineLevel="2">
      <c r="A111" s="142" t="str">
        <f>业务员提成明细!A110</f>
        <v>韩风云</v>
      </c>
      <c r="B111" s="143">
        <f>业务员提成明细!B110</f>
        <v>43280</v>
      </c>
      <c r="C111" s="144" t="str">
        <f>业务员提成明细!C110</f>
        <v>a0364</v>
      </c>
      <c r="D111" s="142" t="str">
        <f>业务员提成明细!D110</f>
        <v>太仓戴尔塔精密模具有限公司</v>
      </c>
      <c r="E111" s="145">
        <f>业务员提成明细!E110</f>
        <v>436.24</v>
      </c>
      <c r="F111" s="146" t="str">
        <f>业务员提成明细!F110</f>
        <v>16644177</v>
      </c>
      <c r="G111" s="143">
        <f>业务员提成明细!G110</f>
        <v>43310</v>
      </c>
      <c r="H111" s="144">
        <f>业务员提成明细!H110</f>
        <v>30</v>
      </c>
      <c r="I111" s="150">
        <f>业务员提成明细!I110</f>
        <v>43280</v>
      </c>
      <c r="J111" s="151">
        <f>业务员提成明细!J110</f>
        <v>436.24</v>
      </c>
      <c r="K111" s="145">
        <f>业务员提成明细!K110</f>
        <v>376.07</v>
      </c>
      <c r="L111" s="152">
        <f>业务员提成明细!L110</f>
        <v>0</v>
      </c>
      <c r="M111" s="153">
        <f>业务员提成明细!M110</f>
        <v>0</v>
      </c>
      <c r="N111" s="76" t="e">
        <f>业务员提成明细!N110</f>
        <v>#REF!</v>
      </c>
      <c r="O111" s="126">
        <f>业务员提成明细!O110</f>
        <v>0.05</v>
      </c>
      <c r="P111" s="154">
        <f>业务员提成明细!P110</f>
        <v>18.8</v>
      </c>
      <c r="Q111" s="125" t="e">
        <f>业务员提成明细!Q110</f>
        <v>#REF!</v>
      </c>
      <c r="R111" s="145" t="e">
        <f>业务员提成明细!R110</f>
        <v>#REF!</v>
      </c>
      <c r="S111" s="161" t="e">
        <f>业务员提成明细!S110</f>
        <v>#REF!</v>
      </c>
      <c r="T111" s="162" t="str">
        <f>业务员提成明细!V110</f>
        <v>CYF05</v>
      </c>
      <c r="U111" s="144" t="str">
        <f>业务员提成明细!W110</f>
        <v>*专项化学用品*矿物防锈剂</v>
      </c>
      <c r="V111" s="163" t="str">
        <f>业务员提成明细!V110</f>
        <v>CYF05</v>
      </c>
      <c r="W111" s="164" t="str">
        <f>业务员提成明细!W110</f>
        <v>*专项化学用品*矿物防锈剂</v>
      </c>
      <c r="X111" s="163" t="str">
        <f>业务员提成明细!X110</f>
        <v>X-36</v>
      </c>
      <c r="Y111" s="169">
        <f>业务员提成明细!Y110</f>
        <v>1</v>
      </c>
      <c r="Z111" s="170" t="str">
        <f>业务员提成明细!Z110</f>
        <v>桶</v>
      </c>
      <c r="AA111" s="170"/>
      <c r="AB111" s="170"/>
      <c r="AC111" s="171">
        <f>业务员提成明细!AC110</f>
        <v>17</v>
      </c>
      <c r="AD111" s="170"/>
      <c r="AE111" s="170"/>
      <c r="AF111" s="170" t="str">
        <f>业务员提成明细!AF110</f>
        <v>XOUT18060572</v>
      </c>
      <c r="AG111" s="176">
        <f>业务员提成明细!AG110</f>
        <v>43280</v>
      </c>
      <c r="AH111" s="177"/>
      <c r="AJ111" s="178">
        <f>业务员提成明细!AJ110</f>
        <v>0.159996809104688</v>
      </c>
    </row>
    <row r="112" spans="1:36" ht="11.25" customHeight="1" outlineLevel="2">
      <c r="A112" s="142" t="str">
        <f>业务员提成明细!A111</f>
        <v>韩风云</v>
      </c>
      <c r="B112" s="143">
        <f>业务员提成明细!B111</f>
        <v>43103</v>
      </c>
      <c r="C112" s="144" t="str">
        <f>业务员提成明细!C111</f>
        <v>a0439</v>
      </c>
      <c r="D112" s="142" t="str">
        <f>业务员提成明细!D111</f>
        <v>苏州市吴中区甪直瑞弘翔精密五金厂</v>
      </c>
      <c r="E112" s="145">
        <f>业务员提成明细!E111</f>
        <v>2400</v>
      </c>
      <c r="F112" s="146" t="str">
        <f>业务员提成明细!F111</f>
        <v>09926978</v>
      </c>
      <c r="G112" s="143">
        <f>业务员提成明细!G111</f>
        <v>43193</v>
      </c>
      <c r="H112" s="144">
        <f>业务员提成明细!H111</f>
        <v>90</v>
      </c>
      <c r="I112" s="150">
        <f>业务员提成明细!I111</f>
        <v>43256</v>
      </c>
      <c r="J112" s="151">
        <f>业务员提成明细!J111</f>
        <v>2400</v>
      </c>
      <c r="K112" s="145">
        <f>业务员提成明细!K111</f>
        <v>2051.2800000000002</v>
      </c>
      <c r="L112" s="152">
        <f>业务员提成明细!L111</f>
        <v>153</v>
      </c>
      <c r="M112" s="153">
        <f>业务员提成明细!M111</f>
        <v>0</v>
      </c>
      <c r="N112" s="76" t="e">
        <f>业务员提成明细!N111</f>
        <v>#REF!</v>
      </c>
      <c r="O112" s="126">
        <f>业务员提成明细!O111</f>
        <v>0.01</v>
      </c>
      <c r="P112" s="154">
        <f>业务员提成明细!P111</f>
        <v>20.51</v>
      </c>
      <c r="Q112" s="125" t="e">
        <f>业务员提成明细!Q111</f>
        <v>#REF!</v>
      </c>
      <c r="R112" s="145" t="e">
        <f>业务员提成明细!R111</f>
        <v>#REF!</v>
      </c>
      <c r="S112" s="161" t="e">
        <f>业务员提成明细!S111</f>
        <v>#REF!</v>
      </c>
      <c r="T112" s="162" t="str">
        <f>业务员提成明细!V111</f>
        <v>CYQ10</v>
      </c>
      <c r="U112" s="144" t="str">
        <f>业务员提成明细!W111</f>
        <v>*石油制品*极压切削油</v>
      </c>
      <c r="V112" s="163" t="str">
        <f>业务员提成明细!V111</f>
        <v>CYQ10</v>
      </c>
      <c r="W112" s="164" t="str">
        <f>业务员提成明细!W111</f>
        <v>*石油制品*极压切削油</v>
      </c>
      <c r="X112" s="163" t="str">
        <f>业务员提成明细!X111</f>
        <v>CH-201</v>
      </c>
      <c r="Y112" s="169">
        <f>业务员提成明细!Y111</f>
        <v>1</v>
      </c>
      <c r="Z112" s="170" t="str">
        <f>业务员提成明细!Z111</f>
        <v>桶</v>
      </c>
      <c r="AA112" s="170"/>
      <c r="AB112" s="170"/>
      <c r="AC112" s="171">
        <f>业务员提成明细!AC111</f>
        <v>170</v>
      </c>
      <c r="AD112" s="170"/>
      <c r="AE112" s="170"/>
      <c r="AF112" s="170" t="str">
        <f>业务员提成明细!AF111</f>
        <v>XOUT18010046</v>
      </c>
      <c r="AG112" s="176">
        <f>业务员提成明细!AG111</f>
        <v>43104</v>
      </c>
      <c r="AH112" s="177">
        <f>业务员提成明细!AH111</f>
        <v>0</v>
      </c>
      <c r="AJ112" s="178">
        <f>业务员提成明细!AJ111</f>
        <v>0.17</v>
      </c>
    </row>
    <row r="113" spans="1:36" ht="11.25" customHeight="1" outlineLevel="2">
      <c r="A113" s="142" t="str">
        <f>业务员提成明细!A112</f>
        <v>韩风云</v>
      </c>
      <c r="B113" s="143">
        <f>业务员提成明细!B112</f>
        <v>43194</v>
      </c>
      <c r="C113" s="144" t="str">
        <f>业务员提成明细!C112</f>
        <v>a0439</v>
      </c>
      <c r="D113" s="142" t="str">
        <f>业务员提成明细!D112</f>
        <v>苏州市吴中区甪直瑞弘翔精密五金厂</v>
      </c>
      <c r="E113" s="145">
        <f>业务员提成明细!E112</f>
        <v>4800</v>
      </c>
      <c r="F113" s="146" t="str">
        <f>业务员提成明细!F112</f>
        <v>15222410</v>
      </c>
      <c r="G113" s="143">
        <f>业务员提成明细!G112</f>
        <v>43284</v>
      </c>
      <c r="H113" s="144">
        <f>业务员提成明细!H112</f>
        <v>90</v>
      </c>
      <c r="I113" s="150">
        <f>业务员提成明细!I112</f>
        <v>43256</v>
      </c>
      <c r="J113" s="151">
        <f>业务员提成明细!J112</f>
        <v>4800</v>
      </c>
      <c r="K113" s="145">
        <f>业务员提成明细!K112</f>
        <v>4102.5600000000004</v>
      </c>
      <c r="L113" s="152">
        <f>业务员提成明细!L112</f>
        <v>62</v>
      </c>
      <c r="M113" s="153">
        <f>业务员提成明细!M112</f>
        <v>0</v>
      </c>
      <c r="N113" s="76" t="e">
        <f>业务员提成明细!N112</f>
        <v>#REF!</v>
      </c>
      <c r="O113" s="126">
        <f>业务员提成明细!O112</f>
        <v>0.04</v>
      </c>
      <c r="P113" s="154">
        <f>业务员提成明细!P112</f>
        <v>164.1</v>
      </c>
      <c r="Q113" s="125" t="e">
        <f>业务员提成明细!Q112</f>
        <v>#REF!</v>
      </c>
      <c r="R113" s="145" t="e">
        <f>业务员提成明细!R112</f>
        <v>#REF!</v>
      </c>
      <c r="S113" s="161" t="e">
        <f>业务员提成明细!S112</f>
        <v>#REF!</v>
      </c>
      <c r="T113" s="162" t="str">
        <f>业务员提成明细!V112</f>
        <v>CYQ19</v>
      </c>
      <c r="U113" s="144" t="str">
        <f>业务员提成明细!W112</f>
        <v>*化学试剂助剂*不锈钢加工冷却剂</v>
      </c>
      <c r="V113" s="163" t="str">
        <f>业务员提成明细!V112</f>
        <v>CYQ19</v>
      </c>
      <c r="W113" s="164" t="str">
        <f>业务员提成明细!W112</f>
        <v>*化学试剂助剂*不锈钢加工冷却剂</v>
      </c>
      <c r="X113" s="163" t="str">
        <f>业务员提成明细!X112</f>
        <v>DH-30A</v>
      </c>
      <c r="Y113" s="169">
        <f>业务员提成明细!Y112</f>
        <v>2</v>
      </c>
      <c r="Z113" s="170" t="str">
        <f>业务员提成明细!Z112</f>
        <v>桶</v>
      </c>
      <c r="AA113" s="170"/>
      <c r="AB113" s="170"/>
      <c r="AC113" s="171">
        <f>业务员提成明细!AC112</f>
        <v>340</v>
      </c>
      <c r="AD113" s="170"/>
      <c r="AE113" s="170"/>
      <c r="AF113" s="170" t="str">
        <f>业务员提成明细!AF112</f>
        <v>XOUT18040081</v>
      </c>
      <c r="AG113" s="176">
        <f>业务员提成明细!AG112</f>
        <v>43198</v>
      </c>
      <c r="AH113" s="177"/>
      <c r="AJ113" s="178">
        <f>业务员提成明细!AJ112</f>
        <v>0.17</v>
      </c>
    </row>
    <row r="114" spans="1:36" ht="11.25" customHeight="1" outlineLevel="2">
      <c r="A114" s="142" t="str">
        <f>业务员提成明细!A113</f>
        <v>韩风云</v>
      </c>
      <c r="B114" s="143">
        <f>业务员提成明细!B113</f>
        <v>43283</v>
      </c>
      <c r="C114" s="144" t="str">
        <f>业务员提成明细!C113</f>
        <v>a0509</v>
      </c>
      <c r="D114" s="142" t="str">
        <f>业务员提成明细!D113</f>
        <v>苏州裕耀电机有限公司</v>
      </c>
      <c r="E114" s="145">
        <f>业务员提成明细!E113</f>
        <v>1100</v>
      </c>
      <c r="F114" s="146" t="str">
        <f>业务员提成明细!F113</f>
        <v>16644207</v>
      </c>
      <c r="G114" s="143">
        <f>业务员提成明细!G113</f>
        <v>43283</v>
      </c>
      <c r="H114" s="144" t="str">
        <f>业务员提成明细!H113</f>
        <v>开票现金</v>
      </c>
      <c r="I114" s="150">
        <f>业务员提成明细!I113</f>
        <v>43278</v>
      </c>
      <c r="J114" s="151">
        <f>业务员提成明细!J113</f>
        <v>1100</v>
      </c>
      <c r="K114" s="145">
        <f>业务员提成明细!K113</f>
        <v>948.28</v>
      </c>
      <c r="L114" s="152">
        <f>业务员提成明细!L113</f>
        <v>-5</v>
      </c>
      <c r="M114" s="153">
        <f>业务员提成明细!M113</f>
        <v>0</v>
      </c>
      <c r="N114" s="76" t="e">
        <f>业务员提成明细!N113</f>
        <v>#REF!</v>
      </c>
      <c r="O114" s="126">
        <f>业务员提成明细!O113</f>
        <v>0.05</v>
      </c>
      <c r="P114" s="154">
        <f>业务员提成明细!P113</f>
        <v>47.41</v>
      </c>
      <c r="Q114" s="125" t="e">
        <f>业务员提成明细!Q113</f>
        <v>#REF!</v>
      </c>
      <c r="R114" s="145" t="e">
        <f>业务员提成明细!R113</f>
        <v>#REF!</v>
      </c>
      <c r="S114" s="161" t="e">
        <f>业务员提成明细!S113</f>
        <v>#REF!</v>
      </c>
      <c r="T114" s="162" t="str">
        <f>业务员提成明细!V113</f>
        <v>CYF06</v>
      </c>
      <c r="U114" s="144" t="str">
        <f>业务员提成明细!W113</f>
        <v>*专项化学用品*矿物油型防锈油</v>
      </c>
      <c r="V114" s="163" t="str">
        <f>业务员提成明细!V113</f>
        <v>CYF06</v>
      </c>
      <c r="W114" s="164" t="str">
        <f>业务员提成明细!W113</f>
        <v>*专项化学用品*矿物油型防锈油</v>
      </c>
      <c r="X114" s="163" t="str">
        <f>业务员提成明细!X113</f>
        <v>X-3630</v>
      </c>
      <c r="Y114" s="169">
        <f>业务员提成明细!Y113</f>
        <v>2</v>
      </c>
      <c r="Z114" s="170" t="str">
        <f>业务员提成明细!Z113</f>
        <v>桶</v>
      </c>
      <c r="AA114" s="170"/>
      <c r="AB114" s="170"/>
      <c r="AC114" s="171">
        <f>业务员提成明细!AC113</f>
        <v>34</v>
      </c>
      <c r="AD114" s="170"/>
      <c r="AE114" s="170"/>
      <c r="AF114" s="170" t="str">
        <f>业务员提成明细!AF113</f>
        <v>XOUT18070029</v>
      </c>
      <c r="AG114" s="176">
        <f>业务员提成明细!AG113</f>
        <v>43284</v>
      </c>
      <c r="AH114" s="177"/>
      <c r="AJ114" s="178">
        <f>业务员提成明细!AJ113</f>
        <v>0.15999493820390601</v>
      </c>
    </row>
    <row r="115" spans="1:36" ht="11.25" customHeight="1" outlineLevel="2">
      <c r="A115" s="142" t="str">
        <f>业务员提成明细!A114</f>
        <v>韩风云</v>
      </c>
      <c r="B115" s="143">
        <f>业务员提成明细!B114</f>
        <v>43242</v>
      </c>
      <c r="C115" s="144" t="str">
        <f>业务员提成明细!C114</f>
        <v>a0649</v>
      </c>
      <c r="D115" s="142" t="str">
        <f>业务员提成明细!D114</f>
        <v>常州金棵汽车配件有限公司</v>
      </c>
      <c r="E115" s="145">
        <f>业务员提成明细!E114</f>
        <v>12692</v>
      </c>
      <c r="F115" s="146" t="str">
        <f>业务员提成明细!F114</f>
        <v>55874556</v>
      </c>
      <c r="G115" s="143">
        <f>业务员提成明细!G114</f>
        <v>43302</v>
      </c>
      <c r="H115" s="144">
        <f>业务员提成明细!H114</f>
        <v>60</v>
      </c>
      <c r="I115" s="150">
        <f>业务员提成明细!I114</f>
        <v>43257</v>
      </c>
      <c r="J115" s="151">
        <f>业务员提成明细!J114</f>
        <v>12692</v>
      </c>
      <c r="K115" s="145">
        <f>业务员提成明细!K114</f>
        <v>10941.38</v>
      </c>
      <c r="L115" s="152">
        <f>业务员提成明细!L114</f>
        <v>15</v>
      </c>
      <c r="M115" s="153">
        <f>业务员提成明细!M114</f>
        <v>0</v>
      </c>
      <c r="N115" s="76" t="e">
        <f>业务员提成明细!N114</f>
        <v>#REF!</v>
      </c>
      <c r="O115" s="126">
        <f>业务员提成明细!O114</f>
        <v>0.05</v>
      </c>
      <c r="P115" s="154">
        <f>业务员提成明细!P114</f>
        <v>547.07000000000005</v>
      </c>
      <c r="Q115" s="125" t="e">
        <f>业务员提成明细!Q114</f>
        <v>#REF!</v>
      </c>
      <c r="R115" s="145" t="e">
        <f>业务员提成明细!R114</f>
        <v>#REF!</v>
      </c>
      <c r="S115" s="161" t="e">
        <f>业务员提成明细!S114</f>
        <v>#REF!</v>
      </c>
      <c r="T115" s="162" t="str">
        <f>业务员提成明细!V114</f>
        <v>CSR24</v>
      </c>
      <c r="U115" s="144" t="str">
        <f>业务员提成明细!W114</f>
        <v>*专项化学用品*铝合金加工液</v>
      </c>
      <c r="V115" s="163" t="str">
        <f>业务员提成明细!V114</f>
        <v>CSR24</v>
      </c>
      <c r="W115" s="164" t="str">
        <f>业务员提成明细!W114</f>
        <v>*专项化学用品*铝合金加工液</v>
      </c>
      <c r="X115" s="163" t="str">
        <f>业务员提成明细!X114</f>
        <v>ZM-3080</v>
      </c>
      <c r="Y115" s="169">
        <f>业务员提成明细!Y114</f>
        <v>4</v>
      </c>
      <c r="Z115" s="170" t="str">
        <f>业务员提成明细!Z114</f>
        <v>桶</v>
      </c>
      <c r="AA115" s="170"/>
      <c r="AB115" s="170"/>
      <c r="AC115" s="171">
        <f>业务员提成明细!AC114</f>
        <v>680</v>
      </c>
      <c r="AD115" s="170"/>
      <c r="AE115" s="170"/>
      <c r="AF115" s="170" t="str">
        <f>业务员提成明细!AF114</f>
        <v>XOUT18050316</v>
      </c>
      <c r="AG115" s="176">
        <f>业务员提成明细!AG114</f>
        <v>43241</v>
      </c>
      <c r="AH115" s="177"/>
      <c r="AJ115" s="178">
        <f>业务员提成明细!AJ114</f>
        <v>0.15999992688308101</v>
      </c>
    </row>
    <row r="116" spans="1:36" ht="11.25" customHeight="1" outlineLevel="2">
      <c r="A116" s="142" t="str">
        <f>业务员提成明细!A115</f>
        <v>韩风云</v>
      </c>
      <c r="B116" s="143">
        <f>业务员提成明细!B115</f>
        <v>43277</v>
      </c>
      <c r="C116" s="144" t="str">
        <f>业务员提成明细!C115</f>
        <v>a0649</v>
      </c>
      <c r="D116" s="142" t="str">
        <f>业务员提成明细!D115</f>
        <v>常州金棵汽车配件有限公司</v>
      </c>
      <c r="E116" s="145">
        <f>业务员提成明细!E115</f>
        <v>12692</v>
      </c>
      <c r="F116" s="146" t="str">
        <f>业务员提成明细!F115</f>
        <v>16644015</v>
      </c>
      <c r="G116" s="143">
        <f>业务员提成明细!G115</f>
        <v>43337</v>
      </c>
      <c r="H116" s="144">
        <f>业务员提成明细!H115</f>
        <v>60</v>
      </c>
      <c r="I116" s="150">
        <f>业务员提成明细!I115</f>
        <v>43279</v>
      </c>
      <c r="J116" s="151">
        <f>业务员提成明细!J115</f>
        <v>12692</v>
      </c>
      <c r="K116" s="145">
        <f>业务员提成明细!K115</f>
        <v>10941.38</v>
      </c>
      <c r="L116" s="152">
        <f>业务员提成明细!L115</f>
        <v>2</v>
      </c>
      <c r="M116" s="153">
        <f>业务员提成明细!M115</f>
        <v>0</v>
      </c>
      <c r="N116" s="76" t="e">
        <f>业务员提成明细!N115</f>
        <v>#REF!</v>
      </c>
      <c r="O116" s="126">
        <f>业务员提成明细!O115</f>
        <v>0.05</v>
      </c>
      <c r="P116" s="154">
        <f>业务员提成明细!P115</f>
        <v>547.07000000000005</v>
      </c>
      <c r="Q116" s="125" t="e">
        <f>业务员提成明细!Q115</f>
        <v>#REF!</v>
      </c>
      <c r="R116" s="145" t="e">
        <f>业务员提成明细!R115</f>
        <v>#REF!</v>
      </c>
      <c r="S116" s="161" t="e">
        <f>业务员提成明细!S115</f>
        <v>#REF!</v>
      </c>
      <c r="T116" s="162" t="str">
        <f>业务员提成明细!V115</f>
        <v>CSR24</v>
      </c>
      <c r="U116" s="144" t="str">
        <f>业务员提成明细!W115</f>
        <v>*专项化学用品*铝合金加工液</v>
      </c>
      <c r="V116" s="163" t="str">
        <f>业务员提成明细!V115</f>
        <v>CSR24</v>
      </c>
      <c r="W116" s="164" t="str">
        <f>业务员提成明细!W115</f>
        <v>*专项化学用品*铝合金加工液</v>
      </c>
      <c r="X116" s="163" t="str">
        <f>业务员提成明细!X115</f>
        <v>ZM-3080</v>
      </c>
      <c r="Y116" s="169">
        <f>业务员提成明细!Y115</f>
        <v>4</v>
      </c>
      <c r="Z116" s="170" t="str">
        <f>业务员提成明细!Z115</f>
        <v>桶</v>
      </c>
      <c r="AA116" s="170"/>
      <c r="AB116" s="170"/>
      <c r="AC116" s="171">
        <f>业务员提成明细!AC115</f>
        <v>680</v>
      </c>
      <c r="AD116" s="170"/>
      <c r="AE116" s="170"/>
      <c r="AF116" s="170" t="str">
        <f>业务员提成明细!AF115</f>
        <v>XOUT18060465</v>
      </c>
      <c r="AG116" s="176">
        <f>业务员提成明细!AG115</f>
        <v>43277</v>
      </c>
      <c r="AH116" s="177"/>
      <c r="AJ116" s="178">
        <f>业务员提成明细!AJ115</f>
        <v>0.15999992688308101</v>
      </c>
    </row>
    <row r="117" spans="1:36" ht="11.25" customHeight="1" outlineLevel="2">
      <c r="A117" s="142" t="str">
        <f>业务员提成明细!A116</f>
        <v>韩风云</v>
      </c>
      <c r="B117" s="143">
        <f>业务员提成明细!B116</f>
        <v>43172</v>
      </c>
      <c r="C117" s="144" t="str">
        <f>业务员提成明细!C116</f>
        <v>a0807</v>
      </c>
      <c r="D117" s="142" t="str">
        <f>业务员提成明细!D116</f>
        <v>霍克复合材料（苏州）有限公司</v>
      </c>
      <c r="E117" s="145">
        <f>业务员提成明细!E116</f>
        <v>5500</v>
      </c>
      <c r="F117" s="146" t="str">
        <f>业务员提成明细!F116</f>
        <v>02839468</v>
      </c>
      <c r="G117" s="143"/>
      <c r="H117" s="144"/>
      <c r="I117" s="150">
        <f>业务员提成明细!I116</f>
        <v>43279</v>
      </c>
      <c r="J117" s="151">
        <f>业务员提成明细!J116</f>
        <v>5500</v>
      </c>
      <c r="K117" s="145">
        <f>业务员提成明细!K116</f>
        <v>5500</v>
      </c>
      <c r="L117" s="152">
        <f>业务员提成明细!L116</f>
        <v>107</v>
      </c>
      <c r="M117" s="153">
        <f>业务员提成明细!M116</f>
        <v>0</v>
      </c>
      <c r="N117" s="76" t="e">
        <f>业务员提成明细!N116</f>
        <v>#REF!</v>
      </c>
      <c r="O117" s="126">
        <f>业务员提成明细!O116</f>
        <v>0.04</v>
      </c>
      <c r="P117" s="154">
        <f>业务员提成明细!P116</f>
        <v>220</v>
      </c>
      <c r="Q117" s="125" t="e">
        <f>业务员提成明细!Q116</f>
        <v>#REF!</v>
      </c>
      <c r="R117" s="145" t="e">
        <f>业务员提成明细!R116</f>
        <v>#REF!</v>
      </c>
      <c r="S117" s="161" t="e">
        <f>业务员提成明细!S116</f>
        <v>#REF!</v>
      </c>
      <c r="T117" s="162" t="str">
        <f>业务员提成明细!V116</f>
        <v>CSB06</v>
      </c>
      <c r="U117" s="144" t="str">
        <f>业务员提成明细!W116</f>
        <v>*专项化学用品*半合成切削液</v>
      </c>
      <c r="V117" s="163" t="str">
        <f>业务员提成明细!V116</f>
        <v>CSB06</v>
      </c>
      <c r="W117" s="164" t="str">
        <f>业务员提成明细!W116</f>
        <v>*专项化学用品*半合成切削液</v>
      </c>
      <c r="X117" s="163" t="str">
        <f>业务员提成明细!X116</f>
        <v>LP-3030</v>
      </c>
      <c r="Y117" s="169">
        <f>业务员提成明细!Y116</f>
        <v>2</v>
      </c>
      <c r="Z117" s="170" t="str">
        <f>业务员提成明细!Z116</f>
        <v>桶</v>
      </c>
      <c r="AA117" s="170"/>
      <c r="AB117" s="170"/>
      <c r="AC117" s="171">
        <f>业务员提成明细!AC116</f>
        <v>340</v>
      </c>
      <c r="AD117" s="170"/>
      <c r="AE117" s="170"/>
      <c r="AF117" s="170" t="str">
        <f>业务员提成明细!AF116</f>
        <v>XOUT18030092</v>
      </c>
      <c r="AG117" s="176">
        <f>业务员提成明细!AG116</f>
        <v>43166</v>
      </c>
      <c r="AH117" s="177"/>
      <c r="AJ117" s="178"/>
    </row>
    <row r="118" spans="1:36" ht="11.25" customHeight="1" outlineLevel="2">
      <c r="A118" s="142" t="str">
        <f>业务员提成明细!A117</f>
        <v>郭波</v>
      </c>
      <c r="B118" s="143">
        <f>业务员提成明细!B117</f>
        <v>43137</v>
      </c>
      <c r="C118" s="144" t="str">
        <f>业务员提成明细!C117</f>
        <v>a0050</v>
      </c>
      <c r="D118" s="142" t="str">
        <f>业务员提成明细!D117</f>
        <v>可成科技（宿迁）有限公司</v>
      </c>
      <c r="E118" s="145">
        <f>业务员提成明细!E117</f>
        <v>0</v>
      </c>
      <c r="F118" s="146" t="str">
        <f>业务员提成明细!F117</f>
        <v>02839187</v>
      </c>
      <c r="G118" s="143">
        <f>业务员提成明细!G117</f>
        <v>43257</v>
      </c>
      <c r="H118" s="144">
        <f>业务员提成明细!H117</f>
        <v>120</v>
      </c>
      <c r="I118" s="150">
        <f>业务员提成明细!I117</f>
        <v>43255</v>
      </c>
      <c r="J118" s="151">
        <f>业务员提成明细!J117</f>
        <v>14200</v>
      </c>
      <c r="K118" s="145">
        <f>业务员提成明细!K117</f>
        <v>12136.75</v>
      </c>
      <c r="L118" s="152">
        <f>业务员提成明细!L117</f>
        <v>118</v>
      </c>
      <c r="M118" s="153">
        <f>业务员提成明细!M117</f>
        <v>0</v>
      </c>
      <c r="N118" s="76" t="str">
        <f>业务员提成明细!N117</f>
        <v>大客户0.5%，20170101后出货按0.7%结算，20170601后出货按0.6%及占比分配计算，20180101后出货按0.5%吴70%简30%分配</v>
      </c>
      <c r="O118" s="126">
        <f>业务员提成明细!O117</f>
        <v>1.1999999999999999E-3</v>
      </c>
      <c r="P118" s="154">
        <f>业务员提成明细!P117</f>
        <v>14.56</v>
      </c>
      <c r="Q118" s="125">
        <f>业务员提成明细!Q117</f>
        <v>17.18</v>
      </c>
      <c r="R118" s="145">
        <f>业务员提成明细!R117</f>
        <v>0</v>
      </c>
      <c r="S118" s="161">
        <f>业务员提成明细!S117</f>
        <v>0</v>
      </c>
      <c r="T118" s="162" t="str">
        <f>业务员提成明细!V117</f>
        <v>CSR58</v>
      </c>
      <c r="U118" s="144" t="str">
        <f>业务员提成明细!W117</f>
        <v>*石油制品*微乳化型切削液</v>
      </c>
      <c r="V118" s="163" t="str">
        <f>业务员提成明细!V117</f>
        <v>CSR58</v>
      </c>
      <c r="W118" s="164" t="str">
        <f>业务员提成明细!W117</f>
        <v>*石油制品*微乳化型切削液</v>
      </c>
      <c r="X118" s="163" t="str">
        <f>业务员提成明细!X117</f>
        <v>JH-200RP</v>
      </c>
      <c r="Y118" s="169">
        <f>业务员提成明细!Y117</f>
        <v>1000</v>
      </c>
      <c r="Z118" s="170" t="str">
        <f>业务员提成明细!Z117</f>
        <v>千克</v>
      </c>
      <c r="AA118" s="170"/>
      <c r="AB118" s="170"/>
      <c r="AC118" s="171">
        <f>业务员提成明细!AC117</f>
        <v>1000</v>
      </c>
      <c r="AD118" s="170"/>
      <c r="AE118" s="170"/>
      <c r="AF118" s="170" t="str">
        <f>业务员提成明细!AF117</f>
        <v>XOUT17120452</v>
      </c>
      <c r="AG118" s="176">
        <f>业务员提成明细!AG117</f>
        <v>43094</v>
      </c>
      <c r="AH118" s="177" t="str">
        <f>业务员提成明细!AH117</f>
        <v>吴佳佳</v>
      </c>
      <c r="AJ118" s="178">
        <f>业务员提成明细!AJ117</f>
        <v>0.17</v>
      </c>
    </row>
    <row r="119" spans="1:36" ht="11.25" customHeight="1" outlineLevel="2">
      <c r="A119" s="142" t="str">
        <f>业务员提成明细!A118</f>
        <v>郭波</v>
      </c>
      <c r="B119" s="143">
        <f>业务员提成明细!B118</f>
        <v>43137</v>
      </c>
      <c r="C119" s="144" t="str">
        <f>业务员提成明细!C118</f>
        <v>a0050</v>
      </c>
      <c r="D119" s="142" t="str">
        <f>业务员提成明细!D118</f>
        <v>可成科技（宿迁）有限公司</v>
      </c>
      <c r="E119" s="145">
        <f>业务员提成明细!E118</f>
        <v>0</v>
      </c>
      <c r="F119" s="146" t="str">
        <f>业务员提成明细!F118</f>
        <v>02839187</v>
      </c>
      <c r="G119" s="143">
        <f>业务员提成明细!G118</f>
        <v>43257</v>
      </c>
      <c r="H119" s="144">
        <f>业务员提成明细!H118</f>
        <v>120</v>
      </c>
      <c r="I119" s="150">
        <f>业务员提成明细!I118</f>
        <v>43255</v>
      </c>
      <c r="J119" s="151">
        <f>业务员提成明细!J118</f>
        <v>56800</v>
      </c>
      <c r="K119" s="145">
        <f>业务员提成明细!K118</f>
        <v>48547.01</v>
      </c>
      <c r="L119" s="152">
        <f>业务员提成明细!L118</f>
        <v>118</v>
      </c>
      <c r="M119" s="153">
        <f>业务员提成明细!M118</f>
        <v>0</v>
      </c>
      <c r="N119" s="76" t="str">
        <f>业务员提成明细!N118</f>
        <v>大客户0.5%，20170101后出货按0.7%结算，20170601后出货按0.6%及占比分配计算，20180101后出货按0.5%吴70%简30%分配</v>
      </c>
      <c r="O119" s="126">
        <f>业务员提成明细!O118</f>
        <v>1.1999999999999999E-3</v>
      </c>
      <c r="P119" s="154">
        <f>业务员提成明细!P118</f>
        <v>58.26</v>
      </c>
      <c r="Q119" s="125">
        <f>业务员提成明细!Q118</f>
        <v>17.18</v>
      </c>
      <c r="R119" s="145">
        <f>业务员提成明细!R118</f>
        <v>0</v>
      </c>
      <c r="S119" s="161">
        <f>业务员提成明细!S118</f>
        <v>0</v>
      </c>
      <c r="T119" s="162" t="str">
        <f>业务员提成明细!V118</f>
        <v>CSR58</v>
      </c>
      <c r="U119" s="144" t="str">
        <f>业务员提成明细!W118</f>
        <v>*石油制品*微乳化型切削液</v>
      </c>
      <c r="V119" s="163" t="str">
        <f>业务员提成明细!V118</f>
        <v>CSR58</v>
      </c>
      <c r="W119" s="164" t="str">
        <f>业务员提成明细!W118</f>
        <v>*石油制品*微乳化型切削液</v>
      </c>
      <c r="X119" s="163" t="str">
        <f>业务员提成明细!X118</f>
        <v>JH-200RP</v>
      </c>
      <c r="Y119" s="169">
        <f>业务员提成明细!Y118</f>
        <v>4000</v>
      </c>
      <c r="Z119" s="170" t="str">
        <f>业务员提成明细!Z118</f>
        <v>千克</v>
      </c>
      <c r="AA119" s="170"/>
      <c r="AB119" s="170"/>
      <c r="AC119" s="171">
        <f>业务员提成明细!AC118</f>
        <v>4000</v>
      </c>
      <c r="AD119" s="170"/>
      <c r="AE119" s="170"/>
      <c r="AF119" s="170" t="str">
        <f>业务员提成明细!AF118</f>
        <v>XOUT17120452</v>
      </c>
      <c r="AG119" s="176">
        <f>业务员提成明细!AG118</f>
        <v>43094</v>
      </c>
      <c r="AH119" s="177" t="str">
        <f>业务员提成明细!AH118</f>
        <v>吴佳佳</v>
      </c>
      <c r="AJ119" s="178">
        <f>业务员提成明细!AJ118</f>
        <v>0.17</v>
      </c>
    </row>
    <row r="120" spans="1:36" ht="11.25" customHeight="1" outlineLevel="2">
      <c r="A120" s="142" t="str">
        <f>业务员提成明细!A119</f>
        <v>郭波</v>
      </c>
      <c r="B120" s="143">
        <f>业务员提成明细!B119</f>
        <v>43137</v>
      </c>
      <c r="C120" s="144" t="str">
        <f>业务员提成明细!C119</f>
        <v>a0050</v>
      </c>
      <c r="D120" s="142" t="str">
        <f>业务员提成明细!D119</f>
        <v>可成科技（宿迁）有限公司</v>
      </c>
      <c r="E120" s="145">
        <f>业务员提成明细!E119</f>
        <v>0</v>
      </c>
      <c r="F120" s="146" t="str">
        <f>业务员提成明细!F119</f>
        <v>02839188</v>
      </c>
      <c r="G120" s="143">
        <f>业务员提成明细!G119</f>
        <v>43257</v>
      </c>
      <c r="H120" s="144">
        <f>业务员提成明细!H119</f>
        <v>120</v>
      </c>
      <c r="I120" s="150">
        <f>业务员提成明细!I119</f>
        <v>43255</v>
      </c>
      <c r="J120" s="151">
        <f>业务员提成明细!J119</f>
        <v>71000</v>
      </c>
      <c r="K120" s="145">
        <f>业务员提成明细!K119</f>
        <v>60683.76</v>
      </c>
      <c r="L120" s="152">
        <f>业务员提成明细!L119</f>
        <v>118</v>
      </c>
      <c r="M120" s="153">
        <f>业务员提成明细!M119</f>
        <v>0</v>
      </c>
      <c r="N120" s="76" t="str">
        <f>业务员提成明细!N119</f>
        <v>大客户0.5%，20170101后出货按0.7%结算，20170601后出货按0.6%及占比分配计算，20180101后出货按0.5%吴70%简30%分配</v>
      </c>
      <c r="O120" s="126">
        <f>业务员提成明细!O119</f>
        <v>1.1999999999999999E-3</v>
      </c>
      <c r="P120" s="154">
        <f>业务员提成明细!P119</f>
        <v>72.819999999999993</v>
      </c>
      <c r="Q120" s="125">
        <f>业务员提成明细!Q119</f>
        <v>17.18</v>
      </c>
      <c r="R120" s="145">
        <f>业务员提成明细!R119</f>
        <v>0</v>
      </c>
      <c r="S120" s="161">
        <f>业务员提成明细!S119</f>
        <v>0</v>
      </c>
      <c r="T120" s="162" t="str">
        <f>业务员提成明细!V119</f>
        <v>CSR58</v>
      </c>
      <c r="U120" s="144" t="str">
        <f>业务员提成明细!W119</f>
        <v>*石油制品*微乳化型切削液</v>
      </c>
      <c r="V120" s="163" t="str">
        <f>业务员提成明细!V119</f>
        <v>CSR58</v>
      </c>
      <c r="W120" s="164" t="str">
        <f>业务员提成明细!W119</f>
        <v>*石油制品*微乳化型切削液</v>
      </c>
      <c r="X120" s="163" t="str">
        <f>业务员提成明细!X119</f>
        <v>JH-200RP</v>
      </c>
      <c r="Y120" s="169">
        <f>业务员提成明细!Y119</f>
        <v>5000</v>
      </c>
      <c r="Z120" s="170" t="str">
        <f>业务员提成明细!Z119</f>
        <v>千克</v>
      </c>
      <c r="AA120" s="170"/>
      <c r="AB120" s="170"/>
      <c r="AC120" s="171">
        <f>业务员提成明细!AC119</f>
        <v>5000</v>
      </c>
      <c r="AD120" s="170"/>
      <c r="AE120" s="170"/>
      <c r="AF120" s="170" t="str">
        <f>业务员提成明细!AF119</f>
        <v>XOUT17120453</v>
      </c>
      <c r="AG120" s="176">
        <f>业务员提成明细!AG119</f>
        <v>43094</v>
      </c>
      <c r="AH120" s="177" t="str">
        <f>业务员提成明细!AH119</f>
        <v>吴佳佳</v>
      </c>
      <c r="AJ120" s="178">
        <f>业务员提成明细!AJ119</f>
        <v>0.17</v>
      </c>
    </row>
    <row r="121" spans="1:36" ht="11.25" customHeight="1" outlineLevel="2">
      <c r="A121" s="142" t="str">
        <f>业务员提成明细!A120</f>
        <v>郭波</v>
      </c>
      <c r="B121" s="143">
        <f>业务员提成明细!B120</f>
        <v>43137</v>
      </c>
      <c r="C121" s="144" t="str">
        <f>业务员提成明细!C120</f>
        <v>a0050</v>
      </c>
      <c r="D121" s="142" t="str">
        <f>业务员提成明细!D120</f>
        <v>可成科技（宿迁）有限公司</v>
      </c>
      <c r="E121" s="145">
        <f>业务员提成明细!E120</f>
        <v>0</v>
      </c>
      <c r="F121" s="146" t="str">
        <f>业务员提成明细!F120</f>
        <v>02839189</v>
      </c>
      <c r="G121" s="143">
        <f>业务员提成明细!G120</f>
        <v>43257</v>
      </c>
      <c r="H121" s="144">
        <f>业务员提成明细!H120</f>
        <v>120</v>
      </c>
      <c r="I121" s="150">
        <f>业务员提成明细!I120</f>
        <v>43255</v>
      </c>
      <c r="J121" s="151">
        <f>业务员提成明细!J120</f>
        <v>113600</v>
      </c>
      <c r="K121" s="145">
        <f>业务员提成明细!K120</f>
        <v>97094.02</v>
      </c>
      <c r="L121" s="152">
        <f>业务员提成明细!L120</f>
        <v>118</v>
      </c>
      <c r="M121" s="153">
        <f>业务员提成明细!M120</f>
        <v>0</v>
      </c>
      <c r="N121" s="76" t="str">
        <f>业务员提成明细!N120</f>
        <v>大客户0.5%，20170101后出货按0.7%结算，20170601后出货按0.6%及占比分配计算，20180101后出货按0.5%吴70%简30%分配</v>
      </c>
      <c r="O121" s="126">
        <f>业务员提成明细!O120</f>
        <v>1.1999999999999999E-3</v>
      </c>
      <c r="P121" s="154">
        <f>业务员提成明细!P120</f>
        <v>116.51</v>
      </c>
      <c r="Q121" s="125">
        <f>业务员提成明细!Q120</f>
        <v>17.18</v>
      </c>
      <c r="R121" s="145">
        <f>业务员提成明细!R120</f>
        <v>0</v>
      </c>
      <c r="S121" s="161">
        <f>业务员提成明细!S120</f>
        <v>0</v>
      </c>
      <c r="T121" s="162" t="str">
        <f>业务员提成明细!V120</f>
        <v>CSR58</v>
      </c>
      <c r="U121" s="144" t="str">
        <f>业务员提成明细!W120</f>
        <v>*石油制品*微乳化型切削液</v>
      </c>
      <c r="V121" s="163" t="str">
        <f>业务员提成明细!V120</f>
        <v>CSR58</v>
      </c>
      <c r="W121" s="164" t="str">
        <f>业务员提成明细!W120</f>
        <v>*石油制品*微乳化型切削液</v>
      </c>
      <c r="X121" s="163" t="str">
        <f>业务员提成明细!X120</f>
        <v>JH-200RP</v>
      </c>
      <c r="Y121" s="169">
        <f>业务员提成明细!Y120</f>
        <v>8000</v>
      </c>
      <c r="Z121" s="170" t="str">
        <f>业务员提成明细!Z120</f>
        <v>千克</v>
      </c>
      <c r="AA121" s="170"/>
      <c r="AB121" s="170"/>
      <c r="AC121" s="171">
        <f>业务员提成明细!AC120</f>
        <v>8000</v>
      </c>
      <c r="AD121" s="170"/>
      <c r="AE121" s="170"/>
      <c r="AF121" s="170" t="str">
        <f>业务员提成明细!AF120</f>
        <v>XOUT17120472</v>
      </c>
      <c r="AG121" s="176">
        <f>业务员提成明细!AG120</f>
        <v>43095</v>
      </c>
      <c r="AH121" s="177" t="str">
        <f>业务员提成明细!AH120</f>
        <v>吴佳佳</v>
      </c>
      <c r="AJ121" s="178">
        <f>业务员提成明细!AJ120</f>
        <v>0.17</v>
      </c>
    </row>
    <row r="122" spans="1:36" ht="11.25" customHeight="1" outlineLevel="2">
      <c r="A122" s="142" t="str">
        <f>业务员提成明细!A121</f>
        <v>郭波</v>
      </c>
      <c r="B122" s="143">
        <f>业务员提成明细!B121</f>
        <v>43137</v>
      </c>
      <c r="C122" s="144" t="str">
        <f>业务员提成明细!C121</f>
        <v>a0050</v>
      </c>
      <c r="D122" s="142" t="str">
        <f>业务员提成明细!D121</f>
        <v>可成科技（宿迁）有限公司</v>
      </c>
      <c r="E122" s="145">
        <f>业务员提成明细!E121</f>
        <v>0</v>
      </c>
      <c r="F122" s="146" t="str">
        <f>业务员提成明细!F121</f>
        <v>02839190</v>
      </c>
      <c r="G122" s="143">
        <f>业务员提成明细!G121</f>
        <v>43257</v>
      </c>
      <c r="H122" s="144">
        <f>业务员提成明细!H121</f>
        <v>120</v>
      </c>
      <c r="I122" s="150">
        <f>业务员提成明细!I121</f>
        <v>43255</v>
      </c>
      <c r="J122" s="151">
        <f>业务员提成明细!J121</f>
        <v>28400</v>
      </c>
      <c r="K122" s="145">
        <f>业务员提成明细!K121</f>
        <v>24273.5</v>
      </c>
      <c r="L122" s="152">
        <f>业务员提成明细!L121</f>
        <v>118</v>
      </c>
      <c r="M122" s="153">
        <f>业务员提成明细!M121</f>
        <v>0</v>
      </c>
      <c r="N122" s="76" t="str">
        <f>业务员提成明细!N121</f>
        <v>大客户0.5%，20170101后出货按0.7%结算，20170601后出货按0.6%及占比分配计算，20180101后出货按0.5%吴70%简30%分配</v>
      </c>
      <c r="O122" s="126">
        <f>业务员提成明细!O121</f>
        <v>1.1999999999999999E-3</v>
      </c>
      <c r="P122" s="154">
        <f>业务员提成明细!P121</f>
        <v>29.13</v>
      </c>
      <c r="Q122" s="125">
        <f>业务员提成明细!Q121</f>
        <v>17.18</v>
      </c>
      <c r="R122" s="145">
        <f>业务员提成明细!R121</f>
        <v>0</v>
      </c>
      <c r="S122" s="161">
        <f>业务员提成明细!S121</f>
        <v>0</v>
      </c>
      <c r="T122" s="162" t="str">
        <f>业务员提成明细!V121</f>
        <v>CSR58</v>
      </c>
      <c r="U122" s="144" t="str">
        <f>业务员提成明细!W121</f>
        <v>*石油制品*微乳化型切削液</v>
      </c>
      <c r="V122" s="163" t="str">
        <f>业务员提成明细!V121</f>
        <v>CSR58</v>
      </c>
      <c r="W122" s="164" t="str">
        <f>业务员提成明细!W121</f>
        <v>*石油制品*微乳化型切削液</v>
      </c>
      <c r="X122" s="163" t="str">
        <f>业务员提成明细!X121</f>
        <v>JH-200RP</v>
      </c>
      <c r="Y122" s="169">
        <f>业务员提成明细!Y121</f>
        <v>2000</v>
      </c>
      <c r="Z122" s="170" t="str">
        <f>业务员提成明细!Z121</f>
        <v>千克</v>
      </c>
      <c r="AA122" s="170"/>
      <c r="AB122" s="170"/>
      <c r="AC122" s="171">
        <f>业务员提成明细!AC121</f>
        <v>2000</v>
      </c>
      <c r="AD122" s="170"/>
      <c r="AE122" s="170"/>
      <c r="AF122" s="170" t="str">
        <f>业务员提成明细!AF121</f>
        <v>XOUT17120472</v>
      </c>
      <c r="AG122" s="176">
        <f>业务员提成明细!AG121</f>
        <v>43095</v>
      </c>
      <c r="AH122" s="177" t="str">
        <f>业务员提成明细!AH121</f>
        <v>吴佳佳</v>
      </c>
      <c r="AJ122" s="178">
        <f>业务员提成明细!AJ121</f>
        <v>0.17</v>
      </c>
    </row>
    <row r="123" spans="1:36" ht="11.25" customHeight="1" outlineLevel="2">
      <c r="A123" s="142" t="str">
        <f>业务员提成明细!A122</f>
        <v>郭波</v>
      </c>
      <c r="B123" s="143">
        <f>业务员提成明细!B122</f>
        <v>43134</v>
      </c>
      <c r="C123" s="144" t="str">
        <f>业务员提成明细!C122</f>
        <v>a0051</v>
      </c>
      <c r="D123" s="142" t="str">
        <f>业务员提成明细!D122</f>
        <v>可功科技（宿迁）有限公司</v>
      </c>
      <c r="E123" s="145">
        <f>业务员提成明细!E122</f>
        <v>0</v>
      </c>
      <c r="F123" s="146" t="str">
        <f>业务员提成明细!F122</f>
        <v>28120698</v>
      </c>
      <c r="G123" s="143">
        <f>业务员提成明细!G122</f>
        <v>43254</v>
      </c>
      <c r="H123" s="144">
        <f>业务员提成明细!H122</f>
        <v>120</v>
      </c>
      <c r="I123" s="150">
        <f>业务员提成明细!I122</f>
        <v>43255</v>
      </c>
      <c r="J123" s="151">
        <f>业务员提成明细!J122</f>
        <v>2720</v>
      </c>
      <c r="K123" s="145">
        <f>业务员提成明细!K122</f>
        <v>2324.79</v>
      </c>
      <c r="L123" s="152">
        <f>业务员提成明细!L122</f>
        <v>121</v>
      </c>
      <c r="M123" s="153">
        <f>业务员提成明细!M122</f>
        <v>0</v>
      </c>
      <c r="N123" s="76" t="str">
        <f>业务员提成明细!N122</f>
        <v>大客户0.5%，20170101后出货按0.7%结算，20170601后出货按0.6%及占比分配计算，20180101后出货按0.5%吴70%简30%分配</v>
      </c>
      <c r="O123" s="126">
        <f>业务员提成明细!O122</f>
        <v>1.1999999999999999E-3</v>
      </c>
      <c r="P123" s="154">
        <f>业务员提成明细!P122</f>
        <v>2.79</v>
      </c>
      <c r="Q123" s="125">
        <f>业务员提成明细!Q122</f>
        <v>16.09</v>
      </c>
      <c r="R123" s="145">
        <f>业务员提成明细!R122</f>
        <v>0</v>
      </c>
      <c r="S123" s="161">
        <f>业务员提成明细!S122</f>
        <v>0</v>
      </c>
      <c r="T123" s="162" t="str">
        <f>业务员提成明细!V122</f>
        <v>CYT46</v>
      </c>
      <c r="U123" s="144" t="str">
        <f>业务员提成明细!W122</f>
        <v>*石油制品*模温机导热油</v>
      </c>
      <c r="V123" s="163" t="str">
        <f>业务员提成明细!V122</f>
        <v>CYT46</v>
      </c>
      <c r="W123" s="164" t="str">
        <f>业务员提成明细!W122</f>
        <v>*石油制品*模温机导热油</v>
      </c>
      <c r="X123" s="163" t="str">
        <f>业务员提成明细!X122</f>
        <v>T360</v>
      </c>
      <c r="Y123" s="169">
        <f>业务员提成明细!Y122</f>
        <v>170</v>
      </c>
      <c r="Z123" s="170" t="str">
        <f>业务员提成明细!Z122</f>
        <v>千克</v>
      </c>
      <c r="AA123" s="170"/>
      <c r="AB123" s="170"/>
      <c r="AC123" s="171">
        <f>业务员提成明细!AC122</f>
        <v>170</v>
      </c>
      <c r="AD123" s="170"/>
      <c r="AE123" s="170"/>
      <c r="AF123" s="170" t="str">
        <f>业务员提成明细!AF122</f>
        <v>XOUT17120334</v>
      </c>
      <c r="AG123" s="176">
        <f>业务员提成明细!AG122</f>
        <v>43087</v>
      </c>
      <c r="AH123" s="177" t="str">
        <f>业务员提成明细!AH122</f>
        <v>吴佳佳</v>
      </c>
      <c r="AJ123" s="178">
        <f>业务员提成明细!AJ122</f>
        <v>0.17</v>
      </c>
    </row>
    <row r="124" spans="1:36" ht="11.25" customHeight="1" outlineLevel="2">
      <c r="A124" s="142" t="str">
        <f>业务员提成明细!A123</f>
        <v>郭波</v>
      </c>
      <c r="B124" s="143">
        <f>业务员提成明细!B123</f>
        <v>43134</v>
      </c>
      <c r="C124" s="144" t="str">
        <f>业务员提成明细!C123</f>
        <v>a0051</v>
      </c>
      <c r="D124" s="142" t="str">
        <f>业务员提成明细!D123</f>
        <v>可功科技（宿迁）有限公司</v>
      </c>
      <c r="E124" s="145">
        <f>业务员提成明细!E123</f>
        <v>0</v>
      </c>
      <c r="F124" s="146" t="str">
        <f>业务员提成明细!F123</f>
        <v>28120698</v>
      </c>
      <c r="G124" s="143">
        <f>业务员提成明细!G123</f>
        <v>43254</v>
      </c>
      <c r="H124" s="144">
        <f>业务员提成明细!H123</f>
        <v>120</v>
      </c>
      <c r="I124" s="150">
        <f>业务员提成明细!I123</f>
        <v>43255</v>
      </c>
      <c r="J124" s="151">
        <f>业务员提成明细!J123</f>
        <v>8160</v>
      </c>
      <c r="K124" s="145">
        <f>业务员提成明细!K123</f>
        <v>6974.36</v>
      </c>
      <c r="L124" s="152">
        <f>业务员提成明细!L123</f>
        <v>121</v>
      </c>
      <c r="M124" s="153">
        <f>业务员提成明细!M123</f>
        <v>0</v>
      </c>
      <c r="N124" s="76" t="str">
        <f>业务员提成明细!N123</f>
        <v>大客户0.5%，20170101后出货按0.7%结算，20170601后出货按0.6%及占比分配计算，20180101后出货按0.5%吴70%简30%分配</v>
      </c>
      <c r="O124" s="126">
        <f>业务员提成明细!O123</f>
        <v>1.1999999999999999E-3</v>
      </c>
      <c r="P124" s="154">
        <f>业务员提成明细!P123</f>
        <v>8.3699999999999992</v>
      </c>
      <c r="Q124" s="125">
        <f>业务员提成明细!Q123</f>
        <v>16.09</v>
      </c>
      <c r="R124" s="145">
        <f>业务员提成明细!R123</f>
        <v>0</v>
      </c>
      <c r="S124" s="161">
        <f>业务员提成明细!S123</f>
        <v>0</v>
      </c>
      <c r="T124" s="162" t="str">
        <f>业务员提成明细!V123</f>
        <v>CYT46</v>
      </c>
      <c r="U124" s="144" t="str">
        <f>业务员提成明细!W123</f>
        <v>*石油制品*模温机导热油</v>
      </c>
      <c r="V124" s="163" t="str">
        <f>业务员提成明细!V123</f>
        <v>CYT46</v>
      </c>
      <c r="W124" s="164" t="str">
        <f>业务员提成明细!W123</f>
        <v>*石油制品*模温机导热油</v>
      </c>
      <c r="X124" s="163" t="str">
        <f>业务员提成明细!X123</f>
        <v>T360</v>
      </c>
      <c r="Y124" s="169">
        <f>业务员提成明细!Y123</f>
        <v>510</v>
      </c>
      <c r="Z124" s="170" t="str">
        <f>业务员提成明细!Z123</f>
        <v>千克</v>
      </c>
      <c r="AA124" s="170"/>
      <c r="AB124" s="170"/>
      <c r="AC124" s="171">
        <f>业务员提成明细!AC123</f>
        <v>510</v>
      </c>
      <c r="AD124" s="170"/>
      <c r="AE124" s="170"/>
      <c r="AF124" s="170" t="str">
        <f>业务员提成明细!AF123</f>
        <v>XOUT17120507</v>
      </c>
      <c r="AG124" s="176">
        <f>业务员提成明细!AG123</f>
        <v>43096</v>
      </c>
      <c r="AH124" s="177" t="str">
        <f>业务员提成明细!AH123</f>
        <v>吴佳佳</v>
      </c>
      <c r="AJ124" s="178">
        <f>业务员提成明细!AJ123</f>
        <v>0.17</v>
      </c>
    </row>
    <row r="125" spans="1:36" ht="11.25" customHeight="1" outlineLevel="2">
      <c r="A125" s="142" t="str">
        <f>业务员提成明细!A124</f>
        <v>郭波</v>
      </c>
      <c r="B125" s="143">
        <f>业务员提成明细!B124</f>
        <v>43134</v>
      </c>
      <c r="C125" s="144" t="str">
        <f>业务员提成明细!C124</f>
        <v>a0627</v>
      </c>
      <c r="D125" s="142" t="str">
        <f>业务员提成明细!D124</f>
        <v>可胜科技(泰州)有限公司</v>
      </c>
      <c r="E125" s="145">
        <f>业务员提成明细!E124</f>
        <v>0</v>
      </c>
      <c r="F125" s="146" t="str">
        <f>业务员提成明细!F124</f>
        <v>28120699</v>
      </c>
      <c r="G125" s="143">
        <f>业务员提成明细!G124</f>
        <v>43254</v>
      </c>
      <c r="H125" s="144">
        <f>业务员提成明细!H124</f>
        <v>120</v>
      </c>
      <c r="I125" s="150">
        <f>业务员提成明细!I124</f>
        <v>43255</v>
      </c>
      <c r="J125" s="151">
        <f>业务员提成明细!J124</f>
        <v>113600</v>
      </c>
      <c r="K125" s="145">
        <f>业务员提成明细!K124</f>
        <v>97094.02</v>
      </c>
      <c r="L125" s="152">
        <f>业务员提成明细!L124</f>
        <v>121</v>
      </c>
      <c r="M125" s="153">
        <f>业务员提成明细!M124</f>
        <v>0</v>
      </c>
      <c r="N125" s="76" t="str">
        <f>业务员提成明细!N124</f>
        <v>大客户0.5%，20170101后出货按0.7%结算，20170601后出货按0.6%及占比分配计算，20180101后出货按0.5%吴70%简30%分配</v>
      </c>
      <c r="O125" s="126">
        <f>业务员提成明细!O124</f>
        <v>1.1999999999999999E-3</v>
      </c>
      <c r="P125" s="154">
        <f>业务员提成明细!P124</f>
        <v>116.51</v>
      </c>
      <c r="Q125" s="125">
        <f>业务员提成明细!Q124</f>
        <v>17.18</v>
      </c>
      <c r="R125" s="145">
        <f>业务员提成明细!R124</f>
        <v>0</v>
      </c>
      <c r="S125" s="161">
        <f>业务员提成明细!S124</f>
        <v>0</v>
      </c>
      <c r="T125" s="162" t="str">
        <f>业务员提成明细!V124</f>
        <v>CSR58</v>
      </c>
      <c r="U125" s="144" t="str">
        <f>业务员提成明细!W124</f>
        <v>*石油制品*微乳化型切削液</v>
      </c>
      <c r="V125" s="163" t="str">
        <f>业务员提成明细!V124</f>
        <v>CSR58</v>
      </c>
      <c r="W125" s="164" t="str">
        <f>业务员提成明细!W124</f>
        <v>*石油制品*微乳化型切削液</v>
      </c>
      <c r="X125" s="163" t="str">
        <f>业务员提成明细!X124</f>
        <v>JH-200RP</v>
      </c>
      <c r="Y125" s="169">
        <f>业务员提成明细!Y124</f>
        <v>8000</v>
      </c>
      <c r="Z125" s="170" t="str">
        <f>业务员提成明细!Z124</f>
        <v>千克</v>
      </c>
      <c r="AA125" s="170"/>
      <c r="AB125" s="170"/>
      <c r="AC125" s="171">
        <f>业务员提成明细!AC124</f>
        <v>8000</v>
      </c>
      <c r="AD125" s="170"/>
      <c r="AE125" s="170"/>
      <c r="AF125" s="170" t="str">
        <f>业务员提成明细!AF124</f>
        <v>XOUT17120525</v>
      </c>
      <c r="AG125" s="176">
        <f>业务员提成明细!AG124</f>
        <v>43097</v>
      </c>
      <c r="AH125" s="177" t="str">
        <f>业务员提成明细!AH124</f>
        <v>吴佳佳</v>
      </c>
      <c r="AJ125" s="178">
        <f>业务员提成明细!AJ124</f>
        <v>0.17</v>
      </c>
    </row>
    <row r="126" spans="1:36" ht="11.25" customHeight="1" outlineLevel="2">
      <c r="A126" s="142" t="str">
        <f>业务员提成明细!A125</f>
        <v>郭波</v>
      </c>
      <c r="B126" s="143">
        <f>业务员提成明细!B125</f>
        <v>43134</v>
      </c>
      <c r="C126" s="144" t="str">
        <f>业务员提成明细!C125</f>
        <v>a0627</v>
      </c>
      <c r="D126" s="142" t="str">
        <f>业务员提成明细!D125</f>
        <v>可胜科技(泰州)有限公司</v>
      </c>
      <c r="E126" s="145">
        <f>业务员提成明细!E125</f>
        <v>0</v>
      </c>
      <c r="F126" s="146" t="str">
        <f>业务员提成明细!F125</f>
        <v>28120702</v>
      </c>
      <c r="G126" s="143">
        <f>业务员提成明细!G125</f>
        <v>43254</v>
      </c>
      <c r="H126" s="144">
        <f>业务员提成明细!H125</f>
        <v>120</v>
      </c>
      <c r="I126" s="150">
        <f>业务员提成明细!I125</f>
        <v>43255</v>
      </c>
      <c r="J126" s="151">
        <f>业务员提成明细!J125</f>
        <v>28400</v>
      </c>
      <c r="K126" s="145">
        <f>业务员提成明细!K125</f>
        <v>24273.5</v>
      </c>
      <c r="L126" s="152">
        <f>业务员提成明细!L125</f>
        <v>121</v>
      </c>
      <c r="M126" s="153">
        <f>业务员提成明细!M125</f>
        <v>0</v>
      </c>
      <c r="N126" s="76" t="str">
        <f>业务员提成明细!N125</f>
        <v>大客户0.5%，20170101后出货按0.7%结算，20170601后出货按0.6%及占比分配计算，20180101后出货按0.5%吴70%简30%分配</v>
      </c>
      <c r="O126" s="126">
        <f>业务员提成明细!O125</f>
        <v>1.1999999999999999E-3</v>
      </c>
      <c r="P126" s="154">
        <f>业务员提成明细!P125</f>
        <v>29.13</v>
      </c>
      <c r="Q126" s="125">
        <f>业务员提成明细!Q125</f>
        <v>17.18</v>
      </c>
      <c r="R126" s="145">
        <f>业务员提成明细!R125</f>
        <v>0</v>
      </c>
      <c r="S126" s="161">
        <f>业务员提成明细!S125</f>
        <v>0</v>
      </c>
      <c r="T126" s="162" t="str">
        <f>业务员提成明细!V125</f>
        <v>CSR58</v>
      </c>
      <c r="U126" s="144" t="str">
        <f>业务员提成明细!W125</f>
        <v>*石油制品*微乳化型切削液</v>
      </c>
      <c r="V126" s="163" t="str">
        <f>业务员提成明细!V125</f>
        <v>CSR58</v>
      </c>
      <c r="W126" s="164" t="str">
        <f>业务员提成明细!W125</f>
        <v>*石油制品*微乳化型切削液</v>
      </c>
      <c r="X126" s="163" t="str">
        <f>业务员提成明细!X125</f>
        <v>JH-200RP</v>
      </c>
      <c r="Y126" s="169">
        <f>业务员提成明细!Y125</f>
        <v>2000</v>
      </c>
      <c r="Z126" s="170" t="str">
        <f>业务员提成明细!Z125</f>
        <v>千克</v>
      </c>
      <c r="AA126" s="170"/>
      <c r="AB126" s="170"/>
      <c r="AC126" s="171">
        <f>业务员提成明细!AC125</f>
        <v>2000</v>
      </c>
      <c r="AD126" s="170"/>
      <c r="AE126" s="170"/>
      <c r="AF126" s="170" t="str">
        <f>业务员提成明细!AF125</f>
        <v>XOUT17120525</v>
      </c>
      <c r="AG126" s="176">
        <f>业务员提成明细!AG125</f>
        <v>43097</v>
      </c>
      <c r="AH126" s="177" t="str">
        <f>业务员提成明细!AH125</f>
        <v>吴佳佳</v>
      </c>
      <c r="AJ126" s="178">
        <f>业务员提成明细!AJ125</f>
        <v>0.17</v>
      </c>
    </row>
    <row r="127" spans="1:36" ht="11.25" customHeight="1" outlineLevel="2">
      <c r="A127" s="142" t="str">
        <f>业务员提成明细!A126</f>
        <v>郭波</v>
      </c>
      <c r="B127" s="143">
        <f>业务员提成明细!B126</f>
        <v>43137</v>
      </c>
      <c r="C127" s="144" t="str">
        <f>业务员提成明细!C126</f>
        <v>a1306</v>
      </c>
      <c r="D127" s="142" t="str">
        <f>业务员提成明细!D126</f>
        <v>可发科技（宿迁）有限公司</v>
      </c>
      <c r="E127" s="145">
        <f>业务员提成明细!E126</f>
        <v>0</v>
      </c>
      <c r="F127" s="146" t="str">
        <f>业务员提成明细!F126</f>
        <v>02839182</v>
      </c>
      <c r="G127" s="143">
        <f>业务员提成明细!G126</f>
        <v>43257</v>
      </c>
      <c r="H127" s="144">
        <f>业务员提成明细!H126</f>
        <v>120</v>
      </c>
      <c r="I127" s="150">
        <f>业务员提成明细!I126</f>
        <v>43255</v>
      </c>
      <c r="J127" s="151">
        <f>业务员提成明细!J126</f>
        <v>56800</v>
      </c>
      <c r="K127" s="145">
        <f>业务员提成明细!K126</f>
        <v>48547.01</v>
      </c>
      <c r="L127" s="152">
        <f>业务员提成明细!L126</f>
        <v>118</v>
      </c>
      <c r="M127" s="153">
        <f>业务员提成明细!M126</f>
        <v>0</v>
      </c>
      <c r="N127" s="76" t="str">
        <f>业务员提成明细!N126</f>
        <v>大客户0.5%，20170101后出货按0.7%结算，20170601后出货按0.6%及占比分配计算，20180101后出货按0.5%吴70%简30%分配</v>
      </c>
      <c r="O127" s="126">
        <f>业务员提成明细!O126</f>
        <v>1.1999999999999999E-3</v>
      </c>
      <c r="P127" s="154">
        <f>业务员提成明细!P126</f>
        <v>58.26</v>
      </c>
      <c r="Q127" s="125">
        <f>业务员提成明细!Q126</f>
        <v>17.18</v>
      </c>
      <c r="R127" s="145">
        <f>业务员提成明细!R126</f>
        <v>0</v>
      </c>
      <c r="S127" s="161">
        <f>业务员提成明细!S126</f>
        <v>0</v>
      </c>
      <c r="T127" s="162" t="str">
        <f>业务员提成明细!V126</f>
        <v>CSR58</v>
      </c>
      <c r="U127" s="144" t="str">
        <f>业务员提成明细!W126</f>
        <v>*石油制品*微乳化型切削液</v>
      </c>
      <c r="V127" s="163" t="str">
        <f>业务员提成明细!V126</f>
        <v>CSR58</v>
      </c>
      <c r="W127" s="164" t="str">
        <f>业务员提成明细!W126</f>
        <v>*石油制品*微乳化型切削液</v>
      </c>
      <c r="X127" s="163" t="str">
        <f>业务员提成明细!X126</f>
        <v>JH-200RP</v>
      </c>
      <c r="Y127" s="169">
        <f>业务员提成明细!Y126</f>
        <v>4000</v>
      </c>
      <c r="Z127" s="170" t="str">
        <f>业务员提成明细!Z126</f>
        <v>千克</v>
      </c>
      <c r="AA127" s="170"/>
      <c r="AB127" s="170"/>
      <c r="AC127" s="171">
        <f>业务员提成明细!AC126</f>
        <v>4000</v>
      </c>
      <c r="AD127" s="170"/>
      <c r="AE127" s="170"/>
      <c r="AF127" s="170" t="str">
        <f>业务员提成明细!AF126</f>
        <v>XOUT17120360</v>
      </c>
      <c r="AG127" s="176">
        <f>业务员提成明细!AG126</f>
        <v>43088</v>
      </c>
      <c r="AH127" s="177" t="str">
        <f>业务员提成明细!AH126</f>
        <v>吴佳佳</v>
      </c>
      <c r="AJ127" s="178">
        <f>业务员提成明细!AJ126</f>
        <v>0.17</v>
      </c>
    </row>
    <row r="128" spans="1:36" ht="11.25" customHeight="1" outlineLevel="2">
      <c r="A128" s="142" t="str">
        <f>业务员提成明细!A127</f>
        <v>郭波</v>
      </c>
      <c r="B128" s="143">
        <f>业务员提成明细!B127</f>
        <v>43137</v>
      </c>
      <c r="C128" s="144" t="str">
        <f>业务员提成明细!C127</f>
        <v>a1306</v>
      </c>
      <c r="D128" s="142" t="str">
        <f>业务员提成明细!D127</f>
        <v>可发科技（宿迁）有限公司</v>
      </c>
      <c r="E128" s="145">
        <f>业务员提成明细!E127</f>
        <v>0</v>
      </c>
      <c r="F128" s="146" t="str">
        <f>业务员提成明细!F127</f>
        <v>02839182</v>
      </c>
      <c r="G128" s="143">
        <f>业务员提成明细!G127</f>
        <v>43257</v>
      </c>
      <c r="H128" s="144">
        <f>业务员提成明细!H127</f>
        <v>120</v>
      </c>
      <c r="I128" s="150">
        <f>业务员提成明细!I127</f>
        <v>43255</v>
      </c>
      <c r="J128" s="151">
        <f>业务员提成明细!J127</f>
        <v>28400</v>
      </c>
      <c r="K128" s="145">
        <f>业务员提成明细!K127</f>
        <v>24273.5</v>
      </c>
      <c r="L128" s="152">
        <f>业务员提成明细!L127</f>
        <v>118</v>
      </c>
      <c r="M128" s="153">
        <f>业务员提成明细!M127</f>
        <v>0</v>
      </c>
      <c r="N128" s="76" t="str">
        <f>业务员提成明细!N127</f>
        <v>大客户0.5%，20170101后出货按0.7%结算，20170601后出货按0.6%及占比分配计算，20180101后出货按0.5%吴70%简30%分配</v>
      </c>
      <c r="O128" s="126">
        <f>业务员提成明细!O127</f>
        <v>1.1999999999999999E-3</v>
      </c>
      <c r="P128" s="154">
        <f>业务员提成明细!P127</f>
        <v>29.13</v>
      </c>
      <c r="Q128" s="125">
        <f>业务员提成明细!Q127</f>
        <v>17.18</v>
      </c>
      <c r="R128" s="145">
        <f>业务员提成明细!R127</f>
        <v>0</v>
      </c>
      <c r="S128" s="161">
        <f>业务员提成明细!S127</f>
        <v>0</v>
      </c>
      <c r="T128" s="162" t="str">
        <f>业务员提成明细!V127</f>
        <v>CSR58</v>
      </c>
      <c r="U128" s="144" t="str">
        <f>业务员提成明细!W127</f>
        <v>*石油制品*微乳化型切削液</v>
      </c>
      <c r="V128" s="163" t="str">
        <f>业务员提成明细!V127</f>
        <v>CSR58</v>
      </c>
      <c r="W128" s="164" t="str">
        <f>业务员提成明细!W127</f>
        <v>*石油制品*微乳化型切削液</v>
      </c>
      <c r="X128" s="163" t="str">
        <f>业务员提成明细!X127</f>
        <v>JH-200RP</v>
      </c>
      <c r="Y128" s="169">
        <f>业务员提成明细!Y127</f>
        <v>2000</v>
      </c>
      <c r="Z128" s="170" t="str">
        <f>业务员提成明细!Z127</f>
        <v>千克</v>
      </c>
      <c r="AA128" s="170"/>
      <c r="AB128" s="170"/>
      <c r="AC128" s="171">
        <f>业务员提成明细!AC127</f>
        <v>2000</v>
      </c>
      <c r="AD128" s="170"/>
      <c r="AE128" s="170"/>
      <c r="AF128" s="170" t="str">
        <f>业务员提成明细!AF127</f>
        <v>XOUT17120454</v>
      </c>
      <c r="AG128" s="176">
        <f>业务员提成明细!AG127</f>
        <v>43092</v>
      </c>
      <c r="AH128" s="177" t="str">
        <f>业务员提成明细!AH127</f>
        <v>吴佳佳</v>
      </c>
      <c r="AJ128" s="178">
        <f>业务员提成明细!AJ127</f>
        <v>0.17</v>
      </c>
    </row>
    <row r="129" spans="1:36" ht="11.25" customHeight="1" outlineLevel="2">
      <c r="A129" s="142" t="str">
        <f>业务员提成明细!A128</f>
        <v>郭波</v>
      </c>
      <c r="B129" s="143">
        <f>业务员提成明细!B128</f>
        <v>43137</v>
      </c>
      <c r="C129" s="144" t="str">
        <f>业务员提成明细!C128</f>
        <v>a1306</v>
      </c>
      <c r="D129" s="142" t="str">
        <f>业务员提成明细!D128</f>
        <v>可发科技（宿迁）有限公司</v>
      </c>
      <c r="E129" s="145">
        <f>业务员提成明细!E128</f>
        <v>0</v>
      </c>
      <c r="F129" s="146" t="str">
        <f>业务员提成明细!F128</f>
        <v>02839182</v>
      </c>
      <c r="G129" s="143">
        <f>业务员提成明细!G128</f>
        <v>43257</v>
      </c>
      <c r="H129" s="144">
        <f>业务员提成明细!H128</f>
        <v>120</v>
      </c>
      <c r="I129" s="150">
        <f>业务员提成明细!I128</f>
        <v>43255</v>
      </c>
      <c r="J129" s="151">
        <f>业务员提成明细!J128</f>
        <v>5440</v>
      </c>
      <c r="K129" s="145">
        <f>业务员提成明细!K128</f>
        <v>4649.57</v>
      </c>
      <c r="L129" s="152">
        <f>业务员提成明细!L128</f>
        <v>118</v>
      </c>
      <c r="M129" s="153">
        <f>业务员提成明细!M128</f>
        <v>0</v>
      </c>
      <c r="N129" s="76" t="str">
        <f>业务员提成明细!N128</f>
        <v>大客户0.5%，20170101后出货按0.7%结算，20170601后出货按0.6%及占比分配计算，20180101后出货按0.5%吴70%简30%分配</v>
      </c>
      <c r="O129" s="126">
        <f>业务员提成明细!O128</f>
        <v>1.1999999999999999E-3</v>
      </c>
      <c r="P129" s="154">
        <f>业务员提成明细!P128</f>
        <v>5.58</v>
      </c>
      <c r="Q129" s="125">
        <f>业务员提成明细!Q128</f>
        <v>16.09</v>
      </c>
      <c r="R129" s="145">
        <f>业务员提成明细!R128</f>
        <v>0</v>
      </c>
      <c r="S129" s="161">
        <f>业务员提成明细!S128</f>
        <v>0</v>
      </c>
      <c r="T129" s="162" t="str">
        <f>业务员提成明细!V128</f>
        <v>CYT46</v>
      </c>
      <c r="U129" s="144" t="str">
        <f>业务员提成明细!W128</f>
        <v>*石油制品*模温机导热油</v>
      </c>
      <c r="V129" s="163" t="str">
        <f>业务员提成明细!V128</f>
        <v>CYT46</v>
      </c>
      <c r="W129" s="164" t="str">
        <f>业务员提成明细!W128</f>
        <v>*石油制品*模温机导热油</v>
      </c>
      <c r="X129" s="163" t="str">
        <f>业务员提成明细!X128</f>
        <v>T360</v>
      </c>
      <c r="Y129" s="169">
        <f>业务员提成明细!Y128</f>
        <v>340</v>
      </c>
      <c r="Z129" s="170" t="str">
        <f>业务员提成明细!Z128</f>
        <v>千克</v>
      </c>
      <c r="AA129" s="170"/>
      <c r="AB129" s="170"/>
      <c r="AC129" s="171">
        <f>业务员提成明细!AC128</f>
        <v>340</v>
      </c>
      <c r="AD129" s="170"/>
      <c r="AE129" s="170"/>
      <c r="AF129" s="170" t="str">
        <f>业务员提成明细!AF128</f>
        <v>XOUT17120454</v>
      </c>
      <c r="AG129" s="176">
        <f>业务员提成明细!AG128</f>
        <v>43092</v>
      </c>
      <c r="AH129" s="177" t="str">
        <f>业务员提成明细!AH128</f>
        <v>吴佳佳</v>
      </c>
      <c r="AJ129" s="178">
        <f>业务员提成明细!AJ128</f>
        <v>0.17</v>
      </c>
    </row>
    <row r="130" spans="1:36" ht="11.25" customHeight="1" outlineLevel="2">
      <c r="A130" s="142" t="str">
        <f>业务员提成明细!A129</f>
        <v>郭波</v>
      </c>
      <c r="B130" s="143">
        <f>业务员提成明细!B129</f>
        <v>43137</v>
      </c>
      <c r="C130" s="144" t="str">
        <f>业务员提成明细!C129</f>
        <v>a1306</v>
      </c>
      <c r="D130" s="142" t="str">
        <f>业务员提成明细!D129</f>
        <v>可发科技（宿迁）有限公司</v>
      </c>
      <c r="E130" s="145">
        <f>业务员提成明细!E129</f>
        <v>0</v>
      </c>
      <c r="F130" s="146" t="str">
        <f>业务员提成明细!F129</f>
        <v>02839184</v>
      </c>
      <c r="G130" s="143">
        <f>业务员提成明细!G129</f>
        <v>43257</v>
      </c>
      <c r="H130" s="144">
        <f>业务员提成明细!H129</f>
        <v>120</v>
      </c>
      <c r="I130" s="150">
        <f>业务员提成明细!I129</f>
        <v>43255</v>
      </c>
      <c r="J130" s="151">
        <f>业务员提成明细!J129</f>
        <v>99400</v>
      </c>
      <c r="K130" s="145">
        <f>业务员提成明细!K129</f>
        <v>84957.26</v>
      </c>
      <c r="L130" s="152">
        <f>业务员提成明细!L129</f>
        <v>118</v>
      </c>
      <c r="M130" s="153">
        <f>业务员提成明细!M129</f>
        <v>0</v>
      </c>
      <c r="N130" s="76" t="str">
        <f>业务员提成明细!N129</f>
        <v>大客户0.5%，20170101后出货按0.7%结算，20170601后出货按0.6%及占比分配计算，20180101后出货按0.5%吴70%简30%分配</v>
      </c>
      <c r="O130" s="126">
        <f>业务员提成明细!O129</f>
        <v>1.1999999999999999E-3</v>
      </c>
      <c r="P130" s="154">
        <f>业务员提成明细!P129</f>
        <v>101.95</v>
      </c>
      <c r="Q130" s="125">
        <f>业务员提成明细!Q129</f>
        <v>17.18</v>
      </c>
      <c r="R130" s="145">
        <f>业务员提成明细!R129</f>
        <v>0</v>
      </c>
      <c r="S130" s="161">
        <f>业务员提成明细!S129</f>
        <v>0</v>
      </c>
      <c r="T130" s="162" t="str">
        <f>业务员提成明细!V129</f>
        <v>CSR58</v>
      </c>
      <c r="U130" s="144" t="str">
        <f>业务员提成明细!W129</f>
        <v>*石油制品*微乳化型切削液</v>
      </c>
      <c r="V130" s="163" t="str">
        <f>业务员提成明细!V129</f>
        <v>CSR58</v>
      </c>
      <c r="W130" s="164" t="str">
        <f>业务员提成明细!W129</f>
        <v>*石油制品*微乳化型切削液</v>
      </c>
      <c r="X130" s="163" t="str">
        <f>业务员提成明细!X129</f>
        <v>JH-200RP</v>
      </c>
      <c r="Y130" s="169">
        <f>业务员提成明细!Y129</f>
        <v>7000</v>
      </c>
      <c r="Z130" s="170" t="str">
        <f>业务员提成明细!Z129</f>
        <v>千克</v>
      </c>
      <c r="AA130" s="170"/>
      <c r="AB130" s="170"/>
      <c r="AC130" s="171">
        <f>业务员提成明细!AC129</f>
        <v>7000</v>
      </c>
      <c r="AD130" s="170"/>
      <c r="AE130" s="170"/>
      <c r="AF130" s="170" t="str">
        <f>业务员提成明细!AF129</f>
        <v>XOUT17120416</v>
      </c>
      <c r="AG130" s="176">
        <f>业务员提成明细!AG129</f>
        <v>43091</v>
      </c>
      <c r="AH130" s="177" t="str">
        <f>业务员提成明细!AH129</f>
        <v>吴佳佳</v>
      </c>
      <c r="AJ130" s="178">
        <f>业务员提成明细!AJ129</f>
        <v>0.17</v>
      </c>
    </row>
    <row r="131" spans="1:36" ht="11.25" customHeight="1" outlineLevel="2">
      <c r="A131" s="142" t="str">
        <f>业务员提成明细!A130</f>
        <v>郭波</v>
      </c>
      <c r="B131" s="143">
        <f>业务员提成明细!B130</f>
        <v>43137</v>
      </c>
      <c r="C131" s="144" t="str">
        <f>业务员提成明细!C130</f>
        <v>a1306</v>
      </c>
      <c r="D131" s="142" t="str">
        <f>业务员提成明细!D130</f>
        <v>可发科技（宿迁）有限公司</v>
      </c>
      <c r="E131" s="145">
        <f>业务员提成明细!E130</f>
        <v>0</v>
      </c>
      <c r="F131" s="146" t="str">
        <f>业务员提成明细!F130</f>
        <v>02839185</v>
      </c>
      <c r="G131" s="143">
        <f>业务员提成明细!G130</f>
        <v>43257</v>
      </c>
      <c r="H131" s="144">
        <f>业务员提成明细!H130</f>
        <v>120</v>
      </c>
      <c r="I131" s="150">
        <f>业务员提成明细!I130</f>
        <v>43255</v>
      </c>
      <c r="J131" s="151">
        <f>业务员提成明细!J130</f>
        <v>42600</v>
      </c>
      <c r="K131" s="145">
        <f>业务员提成明细!K130</f>
        <v>36410.26</v>
      </c>
      <c r="L131" s="152">
        <f>业务员提成明细!L130</f>
        <v>118</v>
      </c>
      <c r="M131" s="153">
        <f>业务员提成明细!M130</f>
        <v>0</v>
      </c>
      <c r="N131" s="76" t="str">
        <f>业务员提成明细!N130</f>
        <v>大客户0.5%，20170101后出货按0.7%结算，20170601后出货按0.6%及占比分配计算，20180101后出货按0.5%吴70%简30%分配</v>
      </c>
      <c r="O131" s="126">
        <f>业务员提成明细!O130</f>
        <v>1.1999999999999999E-3</v>
      </c>
      <c r="P131" s="154">
        <f>业务员提成明细!P130</f>
        <v>43.69</v>
      </c>
      <c r="Q131" s="125">
        <f>业务员提成明细!Q130</f>
        <v>17.18</v>
      </c>
      <c r="R131" s="145">
        <f>业务员提成明细!R130</f>
        <v>0</v>
      </c>
      <c r="S131" s="161">
        <f>业务员提成明细!S130</f>
        <v>0</v>
      </c>
      <c r="T131" s="162" t="str">
        <f>业务员提成明细!V130</f>
        <v>CSR58</v>
      </c>
      <c r="U131" s="144" t="str">
        <f>业务员提成明细!W130</f>
        <v>*石油制品*微乳化型切削液</v>
      </c>
      <c r="V131" s="163" t="str">
        <f>业务员提成明细!V130</f>
        <v>CSR58</v>
      </c>
      <c r="W131" s="164" t="str">
        <f>业务员提成明细!W130</f>
        <v>*石油制品*微乳化型切削液</v>
      </c>
      <c r="X131" s="163" t="str">
        <f>业务员提成明细!X130</f>
        <v>JH-200RP</v>
      </c>
      <c r="Y131" s="169">
        <f>业务员提成明细!Y130</f>
        <v>3000</v>
      </c>
      <c r="Z131" s="170" t="str">
        <f>业务员提成明细!Z130</f>
        <v>千克</v>
      </c>
      <c r="AA131" s="170"/>
      <c r="AB131" s="170"/>
      <c r="AC131" s="171">
        <f>业务员提成明细!AC130</f>
        <v>3000</v>
      </c>
      <c r="AD131" s="170"/>
      <c r="AE131" s="170"/>
      <c r="AF131" s="170" t="str">
        <f>业务员提成明细!AF130</f>
        <v>XOUT17120416</v>
      </c>
      <c r="AG131" s="176">
        <f>业务员提成明细!AG130</f>
        <v>43091</v>
      </c>
      <c r="AH131" s="177" t="str">
        <f>业务员提成明细!AH130</f>
        <v>吴佳佳</v>
      </c>
      <c r="AJ131" s="178">
        <f>业务员提成明细!AJ130</f>
        <v>0.17</v>
      </c>
    </row>
    <row r="132" spans="1:36" ht="11.25" customHeight="1" outlineLevel="2">
      <c r="A132" s="142" t="str">
        <f>业务员提成明细!A131</f>
        <v>郭波</v>
      </c>
      <c r="B132" s="143">
        <f>业务员提成明细!B131</f>
        <v>43134</v>
      </c>
      <c r="C132" s="144" t="str">
        <f>业务员提成明细!C131</f>
        <v>a1402</v>
      </c>
      <c r="D132" s="142" t="str">
        <f>业务员提成明细!D131</f>
        <v>可利科技（泰州）有限公司</v>
      </c>
      <c r="E132" s="145">
        <f>业务员提成明细!E131</f>
        <v>0</v>
      </c>
      <c r="F132" s="146" t="str">
        <f>业务员提成明细!F131</f>
        <v>28120704</v>
      </c>
      <c r="G132" s="143">
        <f>业务员提成明细!G131</f>
        <v>43254</v>
      </c>
      <c r="H132" s="144">
        <f>业务员提成明细!H131</f>
        <v>120</v>
      </c>
      <c r="I132" s="150">
        <f>业务员提成明细!I131</f>
        <v>43255</v>
      </c>
      <c r="J132" s="151">
        <f>业务员提成明细!J131</f>
        <v>56800</v>
      </c>
      <c r="K132" s="145">
        <f>业务员提成明细!K131</f>
        <v>48547.01</v>
      </c>
      <c r="L132" s="152">
        <f>业务员提成明细!L131</f>
        <v>121</v>
      </c>
      <c r="M132" s="153">
        <f>业务员提成明细!M131</f>
        <v>0</v>
      </c>
      <c r="N132" s="76" t="str">
        <f>业务员提成明细!N131</f>
        <v>大客户0.5%，20170101后出货按0.7%结算，20170601后出货按0.6%及占比分配计算，20180101后出货按0.5%吴70%简30%分配</v>
      </c>
      <c r="O132" s="126">
        <f>业务员提成明细!O131</f>
        <v>1.1999999999999999E-3</v>
      </c>
      <c r="P132" s="154">
        <f>业务员提成明细!P131</f>
        <v>58.26</v>
      </c>
      <c r="Q132" s="125">
        <f>业务员提成明细!Q131</f>
        <v>17.18</v>
      </c>
      <c r="R132" s="145">
        <f>业务员提成明细!R131</f>
        <v>0</v>
      </c>
      <c r="S132" s="161">
        <f>业务员提成明细!S131</f>
        <v>0</v>
      </c>
      <c r="T132" s="162" t="str">
        <f>业务员提成明细!V131</f>
        <v>CSR58</v>
      </c>
      <c r="U132" s="144" t="str">
        <f>业务员提成明细!W131</f>
        <v>*石油制品*微乳化型切削液</v>
      </c>
      <c r="V132" s="163" t="str">
        <f>业务员提成明细!V131</f>
        <v>CSR58</v>
      </c>
      <c r="W132" s="164" t="str">
        <f>业务员提成明细!W131</f>
        <v>*石油制品*微乳化型切削液</v>
      </c>
      <c r="X132" s="163" t="str">
        <f>业务员提成明细!X131</f>
        <v>JH-200RP</v>
      </c>
      <c r="Y132" s="169">
        <f>业务员提成明细!Y131</f>
        <v>4000</v>
      </c>
      <c r="Z132" s="170" t="str">
        <f>业务员提成明细!Z131</f>
        <v>千克</v>
      </c>
      <c r="AA132" s="170"/>
      <c r="AB132" s="170"/>
      <c r="AC132" s="171">
        <f>业务员提成明细!AC131</f>
        <v>4000</v>
      </c>
      <c r="AD132" s="170"/>
      <c r="AE132" s="170"/>
      <c r="AF132" s="170" t="str">
        <f>业务员提成明细!AF131</f>
        <v>XOUT17120407</v>
      </c>
      <c r="AG132" s="176">
        <f>业务员提成明细!AG131</f>
        <v>43090</v>
      </c>
      <c r="AH132" s="177" t="str">
        <f>业务员提成明细!AH131</f>
        <v>吴佳佳</v>
      </c>
      <c r="AJ132" s="178">
        <f>业务员提成明细!AJ131</f>
        <v>0.17</v>
      </c>
    </row>
    <row r="133" spans="1:36" ht="11.25" customHeight="1" outlineLevel="2">
      <c r="A133" s="142" t="str">
        <f>业务员提成明细!A132</f>
        <v>郭波</v>
      </c>
      <c r="B133" s="143">
        <f>业务员提成明细!B132</f>
        <v>43134</v>
      </c>
      <c r="C133" s="144" t="str">
        <f>业务员提成明细!C132</f>
        <v>a1402</v>
      </c>
      <c r="D133" s="142" t="str">
        <f>业务员提成明细!D132</f>
        <v>可利科技（泰州）有限公司</v>
      </c>
      <c r="E133" s="145">
        <f>业务员提成明细!E132</f>
        <v>0</v>
      </c>
      <c r="F133" s="146" t="str">
        <f>业务员提成明细!F132</f>
        <v>28120704</v>
      </c>
      <c r="G133" s="143">
        <f>业务员提成明细!G132</f>
        <v>43254</v>
      </c>
      <c r="H133" s="144">
        <f>业务员提成明细!H132</f>
        <v>120</v>
      </c>
      <c r="I133" s="150">
        <f>业务员提成明细!I132</f>
        <v>43255</v>
      </c>
      <c r="J133" s="151">
        <f>业务员提成明细!J132</f>
        <v>28400</v>
      </c>
      <c r="K133" s="145">
        <f>业务员提成明细!K132</f>
        <v>24273.5</v>
      </c>
      <c r="L133" s="152">
        <f>业务员提成明细!L132</f>
        <v>121</v>
      </c>
      <c r="M133" s="153">
        <f>业务员提成明细!M132</f>
        <v>0</v>
      </c>
      <c r="N133" s="76" t="str">
        <f>业务员提成明细!N132</f>
        <v>大客户0.5%，20170101后出货按0.7%结算，20170601后出货按0.6%及占比分配计算，20180101后出货按0.5%吴70%简30%分配</v>
      </c>
      <c r="O133" s="126">
        <f>业务员提成明细!O132</f>
        <v>1.1999999999999999E-3</v>
      </c>
      <c r="P133" s="154">
        <f>业务员提成明细!P132</f>
        <v>29.13</v>
      </c>
      <c r="Q133" s="125">
        <f>业务员提成明细!Q132</f>
        <v>17.18</v>
      </c>
      <c r="R133" s="145">
        <f>业务员提成明细!R132</f>
        <v>0</v>
      </c>
      <c r="S133" s="161">
        <f>业务员提成明细!S132</f>
        <v>0</v>
      </c>
      <c r="T133" s="162" t="str">
        <f>业务员提成明细!V132</f>
        <v>CSR58</v>
      </c>
      <c r="U133" s="144" t="str">
        <f>业务员提成明细!W132</f>
        <v>*石油制品*微乳化型切削液</v>
      </c>
      <c r="V133" s="163" t="str">
        <f>业务员提成明细!V132</f>
        <v>CSR58</v>
      </c>
      <c r="W133" s="164" t="str">
        <f>业务员提成明细!W132</f>
        <v>*石油制品*微乳化型切削液</v>
      </c>
      <c r="X133" s="163" t="str">
        <f>业务员提成明细!X132</f>
        <v>JH-200RP</v>
      </c>
      <c r="Y133" s="169">
        <f>业务员提成明细!Y132</f>
        <v>2000</v>
      </c>
      <c r="Z133" s="170" t="str">
        <f>业务员提成明细!Z132</f>
        <v>千克</v>
      </c>
      <c r="AA133" s="170"/>
      <c r="AB133" s="170"/>
      <c r="AC133" s="171">
        <f>业务员提成明细!AC132</f>
        <v>2000</v>
      </c>
      <c r="AD133" s="170"/>
      <c r="AE133" s="170"/>
      <c r="AF133" s="170" t="str">
        <f>业务员提成明细!AF132</f>
        <v>XOUT17120407</v>
      </c>
      <c r="AG133" s="176">
        <f>业务员提成明细!AG132</f>
        <v>43090</v>
      </c>
      <c r="AH133" s="177" t="str">
        <f>业务员提成明细!AH132</f>
        <v>吴佳佳</v>
      </c>
      <c r="AJ133" s="178">
        <f>业务员提成明细!AJ132</f>
        <v>0.17</v>
      </c>
    </row>
    <row r="134" spans="1:36" ht="11.25" customHeight="1" outlineLevel="1">
      <c r="A134" s="179" t="s">
        <v>7046</v>
      </c>
      <c r="B134" s="143"/>
      <c r="C134" s="144"/>
      <c r="D134" s="142"/>
      <c r="E134" s="145">
        <f>SUBTOTAL(9,E108:E133)</f>
        <v>60860.240000000005</v>
      </c>
      <c r="F134" s="146"/>
      <c r="G134" s="143"/>
      <c r="H134" s="144"/>
      <c r="I134" s="150"/>
      <c r="J134" s="151">
        <f>SUBTOTAL(9,J108:J133)</f>
        <v>815580.24</v>
      </c>
      <c r="K134" s="145">
        <f>SUBTOTAL(9,K108:K133)</f>
        <v>698589.74</v>
      </c>
      <c r="L134" s="152"/>
      <c r="M134" s="153">
        <f>SUBTOTAL(9,M108:M133)</f>
        <v>128.2051282051282</v>
      </c>
      <c r="N134" s="76"/>
      <c r="O134" s="126"/>
      <c r="P134" s="154">
        <f>SUBTOTAL(9,P108:P133)</f>
        <v>3266.0800000000013</v>
      </c>
      <c r="Q134" s="125"/>
      <c r="R134" s="145" t="e">
        <f>SUBTOTAL(9,R108:R133)</f>
        <v>#REF!</v>
      </c>
      <c r="S134" s="161" t="e">
        <f>SUBTOTAL(9,S108:S133)</f>
        <v>#REF!</v>
      </c>
      <c r="T134" s="162"/>
      <c r="U134" s="144"/>
      <c r="V134" s="163"/>
      <c r="W134" s="164"/>
      <c r="X134" s="163"/>
      <c r="Y134" s="169"/>
      <c r="Z134" s="170"/>
      <c r="AA134" s="170"/>
      <c r="AB134" s="170"/>
      <c r="AC134" s="171"/>
      <c r="AD134" s="170"/>
      <c r="AE134" s="170"/>
      <c r="AF134" s="170"/>
      <c r="AG134" s="176"/>
      <c r="AH134" s="177"/>
      <c r="AJ134" s="178"/>
    </row>
    <row r="135" spans="1:36" ht="11.25" customHeight="1" outlineLevel="2">
      <c r="A135" s="142" t="str">
        <f>业务员提成明细!A133</f>
        <v>韩风云</v>
      </c>
      <c r="B135" s="143">
        <f>业务员提成明细!B133</f>
        <v>43172</v>
      </c>
      <c r="C135" s="144" t="str">
        <f>业务员提成明细!C133</f>
        <v>a0807</v>
      </c>
      <c r="D135" s="142" t="str">
        <f>业务员提成明细!D133</f>
        <v>霍克复合材料（苏州）有限公司</v>
      </c>
      <c r="E135" s="145">
        <f>业务员提成明细!E133</f>
        <v>5500</v>
      </c>
      <c r="F135" s="146" t="str">
        <f>业务员提成明细!F133</f>
        <v>02839468</v>
      </c>
      <c r="G135" s="143">
        <f>业务员提成明细!G133</f>
        <v>43272</v>
      </c>
      <c r="H135" s="144">
        <f>业务员提成明细!H133</f>
        <v>100</v>
      </c>
      <c r="I135" s="150">
        <f>业务员提成明细!I133</f>
        <v>43277</v>
      </c>
      <c r="J135" s="151">
        <f>业务员提成明细!J133</f>
        <v>5500</v>
      </c>
      <c r="K135" s="145">
        <f>业务员提成明细!K133</f>
        <v>4700.8500000000004</v>
      </c>
      <c r="L135" s="152">
        <f>业务员提成明细!L133</f>
        <v>105</v>
      </c>
      <c r="M135" s="153">
        <f>业务员提成明细!M133</f>
        <v>2307.6923076923076</v>
      </c>
      <c r="N135" s="76" t="e">
        <f>业务员提成明细!N133</f>
        <v>#REF!</v>
      </c>
      <c r="O135" s="126">
        <f>业务员提成明细!O133</f>
        <v>0.04</v>
      </c>
      <c r="P135" s="154">
        <f>业务员提成明细!P133</f>
        <v>95.73</v>
      </c>
      <c r="Q135" s="125" t="e">
        <f>业务员提成明细!Q133</f>
        <v>#REF!</v>
      </c>
      <c r="R135" s="145" t="e">
        <f>业务员提成明细!R133</f>
        <v>#REF!</v>
      </c>
      <c r="S135" s="161" t="e">
        <f>业务员提成明细!S133</f>
        <v>#REF!</v>
      </c>
      <c r="T135" s="162" t="str">
        <f>业务员提成明细!V133</f>
        <v>CSB06</v>
      </c>
      <c r="U135" s="144" t="str">
        <f>业务员提成明细!W133</f>
        <v>*专项化学用品*半合成切削液</v>
      </c>
      <c r="V135" s="163" t="str">
        <f>业务员提成明细!V133</f>
        <v>CSB06</v>
      </c>
      <c r="W135" s="164" t="str">
        <f>业务员提成明细!W133</f>
        <v>*专项化学用品*半合成切削液</v>
      </c>
      <c r="X135" s="163" t="str">
        <f>业务员提成明细!X133</f>
        <v>LP-3030</v>
      </c>
      <c r="Y135" s="169">
        <f>业务员提成明细!Y133</f>
        <v>2</v>
      </c>
      <c r="Z135" s="170" t="str">
        <f>业务员提成明细!Z133</f>
        <v>桶</v>
      </c>
      <c r="AA135" s="170"/>
      <c r="AB135" s="170"/>
      <c r="AC135" s="171">
        <f>业务员提成明细!AC133</f>
        <v>340</v>
      </c>
      <c r="AD135" s="170"/>
      <c r="AE135" s="170"/>
      <c r="AF135" s="170" t="str">
        <f>业务员提成明细!AF133</f>
        <v>XOUT18030213</v>
      </c>
      <c r="AG135" s="176">
        <f>业务员提成明细!AG133</f>
        <v>43173</v>
      </c>
      <c r="AH135" s="177"/>
      <c r="AJ135" s="178">
        <f>业务员提成明细!AJ133</f>
        <v>0.17</v>
      </c>
    </row>
    <row r="136" spans="1:36" ht="11.25" customHeight="1" outlineLevel="2">
      <c r="A136" s="142" t="str">
        <f>业务员提成明细!A134</f>
        <v>韩风云</v>
      </c>
      <c r="B136" s="143">
        <f>业务员提成明细!B134</f>
        <v>43188</v>
      </c>
      <c r="C136" s="144" t="str">
        <f>业务员提成明细!C134</f>
        <v>a0807</v>
      </c>
      <c r="D136" s="142" t="str">
        <f>业务员提成明细!D134</f>
        <v>霍克复合材料（苏州）有限公司</v>
      </c>
      <c r="E136" s="145">
        <f>业务员提成明细!E134</f>
        <v>5500</v>
      </c>
      <c r="F136" s="146" t="str">
        <f>业务员提成明细!F134</f>
        <v>15222309</v>
      </c>
      <c r="G136" s="143">
        <f>业务员提成明细!G134</f>
        <v>43288</v>
      </c>
      <c r="H136" s="144">
        <f>业务员提成明细!H134</f>
        <v>100</v>
      </c>
      <c r="I136" s="150">
        <f>业务员提成明细!I134</f>
        <v>43263</v>
      </c>
      <c r="J136" s="151">
        <f>业务员提成明细!J134</f>
        <v>5500</v>
      </c>
      <c r="K136" s="145">
        <f>业务员提成明细!K134</f>
        <v>4700.8500000000004</v>
      </c>
      <c r="L136" s="152">
        <f>业务员提成明细!L134</f>
        <v>75</v>
      </c>
      <c r="M136" s="153">
        <f>业务员提成明细!M134</f>
        <v>0</v>
      </c>
      <c r="N136" s="76" t="e">
        <f>业务员提成明细!N134</f>
        <v>#REF!</v>
      </c>
      <c r="O136" s="126">
        <f>业务员提成明细!O134</f>
        <v>0.04</v>
      </c>
      <c r="P136" s="154">
        <f>业务员提成明细!P134</f>
        <v>188.03</v>
      </c>
      <c r="Q136" s="125" t="e">
        <f>业务员提成明细!Q134</f>
        <v>#REF!</v>
      </c>
      <c r="R136" s="145" t="e">
        <f>业务员提成明细!R134</f>
        <v>#REF!</v>
      </c>
      <c r="S136" s="161" t="e">
        <f>业务员提成明细!S134</f>
        <v>#REF!</v>
      </c>
      <c r="T136" s="162" t="str">
        <f>业务员提成明细!V134</f>
        <v>CSB06</v>
      </c>
      <c r="U136" s="144" t="str">
        <f>业务员提成明细!W134</f>
        <v>*专项化学用品*半合成切削液</v>
      </c>
      <c r="V136" s="163" t="str">
        <f>业务员提成明细!V134</f>
        <v>CSB06</v>
      </c>
      <c r="W136" s="164" t="str">
        <f>业务员提成明细!W134</f>
        <v>*专项化学用品*半合成切削液</v>
      </c>
      <c r="X136" s="163" t="str">
        <f>业务员提成明细!X134</f>
        <v>LP-3030</v>
      </c>
      <c r="Y136" s="169">
        <f>业务员提成明细!Y134</f>
        <v>2</v>
      </c>
      <c r="Z136" s="170" t="str">
        <f>业务员提成明细!Z134</f>
        <v>桶</v>
      </c>
      <c r="AA136" s="170"/>
      <c r="AB136" s="170"/>
      <c r="AC136" s="171">
        <f>业务员提成明细!AC134</f>
        <v>340</v>
      </c>
      <c r="AD136" s="170"/>
      <c r="AE136" s="170"/>
      <c r="AF136" s="170" t="str">
        <f>业务员提成明细!AF134</f>
        <v>XOUT18030476</v>
      </c>
      <c r="AG136" s="176">
        <f>业务员提成明细!AG134</f>
        <v>43189</v>
      </c>
      <c r="AH136" s="177"/>
      <c r="AJ136" s="178">
        <f>业务员提成明细!AJ134</f>
        <v>0.17</v>
      </c>
    </row>
    <row r="137" spans="1:36" ht="11.25" customHeight="1" outlineLevel="2">
      <c r="A137" s="142" t="str">
        <f>业务员提成明细!A135</f>
        <v>韩风云</v>
      </c>
      <c r="B137" s="143">
        <f>业务员提成明细!B135</f>
        <v>43203</v>
      </c>
      <c r="C137" s="144" t="str">
        <f>业务员提成明细!C135</f>
        <v>a0807</v>
      </c>
      <c r="D137" s="142" t="str">
        <f>业务员提成明细!D135</f>
        <v>霍克复合材料（苏州）有限公司</v>
      </c>
      <c r="E137" s="145">
        <f>业务员提成明细!E135</f>
        <v>5500</v>
      </c>
      <c r="F137" s="146" t="str">
        <f>业务员提成明细!F135</f>
        <v>15222530</v>
      </c>
      <c r="G137" s="143">
        <f>业务员提成明细!G135</f>
        <v>43303</v>
      </c>
      <c r="H137" s="144">
        <f>业务员提成明细!H135</f>
        <v>100</v>
      </c>
      <c r="I137" s="150">
        <f>业务员提成明细!I135</f>
        <v>43280</v>
      </c>
      <c r="J137" s="151">
        <f>业务员提成明细!J135</f>
        <v>5500</v>
      </c>
      <c r="K137" s="145">
        <f>业务员提成明细!K135</f>
        <v>4700.8500000000004</v>
      </c>
      <c r="L137" s="152">
        <f>业务员提成明细!L135</f>
        <v>77</v>
      </c>
      <c r="M137" s="153">
        <f>业务员提成明细!M135</f>
        <v>0</v>
      </c>
      <c r="N137" s="76" t="e">
        <f>业务员提成明细!N135</f>
        <v>#REF!</v>
      </c>
      <c r="O137" s="126">
        <f>业务员提成明细!O135</f>
        <v>0.04</v>
      </c>
      <c r="P137" s="154">
        <f>业务员提成明细!P135</f>
        <v>188.03</v>
      </c>
      <c r="Q137" s="125" t="e">
        <f>业务员提成明细!Q135</f>
        <v>#REF!</v>
      </c>
      <c r="R137" s="145" t="e">
        <f>业务员提成明细!R135</f>
        <v>#REF!</v>
      </c>
      <c r="S137" s="161" t="e">
        <f>业务员提成明细!S135</f>
        <v>#REF!</v>
      </c>
      <c r="T137" s="162" t="str">
        <f>业务员提成明细!V135</f>
        <v>CSB06</v>
      </c>
      <c r="U137" s="144" t="str">
        <f>业务员提成明细!W135</f>
        <v>*化学试剂助剂*半合成切削液</v>
      </c>
      <c r="V137" s="163" t="str">
        <f>业务员提成明细!V135</f>
        <v>CSB06</v>
      </c>
      <c r="W137" s="164" t="str">
        <f>业务员提成明细!W135</f>
        <v>*化学试剂助剂*半合成切削液</v>
      </c>
      <c r="X137" s="163" t="str">
        <f>业务员提成明细!X135</f>
        <v>LP-3030</v>
      </c>
      <c r="Y137" s="169">
        <f>业务员提成明细!Y135</f>
        <v>2</v>
      </c>
      <c r="Z137" s="170" t="str">
        <f>业务员提成明细!Z135</f>
        <v>桶</v>
      </c>
      <c r="AA137" s="170"/>
      <c r="AB137" s="170"/>
      <c r="AC137" s="171">
        <f>业务员提成明细!AC135</f>
        <v>340</v>
      </c>
      <c r="AD137" s="170"/>
      <c r="AE137" s="170"/>
      <c r="AF137" s="170" t="str">
        <f>业务员提成明细!AF135</f>
        <v>XOUT18040222</v>
      </c>
      <c r="AG137" s="176">
        <f>业务员提成明细!AG135</f>
        <v>43204</v>
      </c>
      <c r="AH137" s="177"/>
      <c r="AJ137" s="178">
        <f>业务员提成明细!AJ135</f>
        <v>0.17</v>
      </c>
    </row>
    <row r="138" spans="1:36" ht="11.25" customHeight="1" outlineLevel="2">
      <c r="A138" s="142" t="str">
        <f>业务员提成明细!A136</f>
        <v>韩风云</v>
      </c>
      <c r="B138" s="143">
        <f>业务员提成明细!B136</f>
        <v>43102</v>
      </c>
      <c r="C138" s="144" t="str">
        <f>业务员提成明细!C136</f>
        <v>a0854</v>
      </c>
      <c r="D138" s="142" t="str">
        <f>业务员提成明细!D136</f>
        <v>昆山市张浦镇启超精密五金电子加工厂</v>
      </c>
      <c r="E138" s="145">
        <f>业务员提成明细!E136</f>
        <v>6600</v>
      </c>
      <c r="F138" s="146" t="str">
        <f>业务员提成明细!F136</f>
        <v>09926950</v>
      </c>
      <c r="G138" s="143">
        <f>业务员提成明细!G136</f>
        <v>43132</v>
      </c>
      <c r="H138" s="144">
        <f>业务员提成明细!H136</f>
        <v>30</v>
      </c>
      <c r="I138" s="150">
        <f>业务员提成明细!I136</f>
        <v>43280</v>
      </c>
      <c r="J138" s="151">
        <f>业务员提成明细!J136</f>
        <v>6600</v>
      </c>
      <c r="K138" s="145">
        <f>业务员提成明细!K136</f>
        <v>5641.03</v>
      </c>
      <c r="L138" s="152">
        <f>业务员提成明细!L136</f>
        <v>178</v>
      </c>
      <c r="M138" s="153">
        <f>业务员提成明细!M136</f>
        <v>0</v>
      </c>
      <c r="N138" s="76" t="e">
        <f>业务员提成明细!N136</f>
        <v>#REF!</v>
      </c>
      <c r="O138" s="126">
        <f>业务员提成明细!O136</f>
        <v>0.01</v>
      </c>
      <c r="P138" s="154">
        <f>业务员提成明细!P136</f>
        <v>56.41</v>
      </c>
      <c r="Q138" s="125" t="e">
        <f>业务员提成明细!Q136</f>
        <v>#REF!</v>
      </c>
      <c r="R138" s="145" t="e">
        <f>业务员提成明细!R136</f>
        <v>#REF!</v>
      </c>
      <c r="S138" s="161" t="e">
        <f>业务员提成明细!S136</f>
        <v>#REF!</v>
      </c>
      <c r="T138" s="162" t="str">
        <f>业务员提成明细!V136</f>
        <v>CSR24</v>
      </c>
      <c r="U138" s="144" t="str">
        <f>业务员提成明细!W136</f>
        <v>铝合金加工液</v>
      </c>
      <c r="V138" s="163" t="str">
        <f>业务员提成明细!V136</f>
        <v>CSR24</v>
      </c>
      <c r="W138" s="164" t="str">
        <f>业务员提成明细!W136</f>
        <v>铝合金加工液</v>
      </c>
      <c r="X138" s="163" t="str">
        <f>业务员提成明细!X136</f>
        <v>ZM-3080</v>
      </c>
      <c r="Y138" s="169">
        <f>业务员提成明细!Y136</f>
        <v>2</v>
      </c>
      <c r="Z138" s="170" t="str">
        <f>业务员提成明细!Z136</f>
        <v>桶</v>
      </c>
      <c r="AA138" s="170"/>
      <c r="AB138" s="170"/>
      <c r="AC138" s="171">
        <f>业务员提成明细!AC136</f>
        <v>340</v>
      </c>
      <c r="AD138" s="170"/>
      <c r="AE138" s="170"/>
      <c r="AF138" s="170" t="str">
        <f>业务员提成明细!AF136</f>
        <v>XOUT18010013</v>
      </c>
      <c r="AG138" s="176">
        <f>业务员提成明细!AG136</f>
        <v>43103</v>
      </c>
      <c r="AH138" s="177"/>
      <c r="AJ138" s="178">
        <f>业务员提成明细!AJ136</f>
        <v>0.17</v>
      </c>
    </row>
    <row r="139" spans="1:36" ht="11.25" customHeight="1" outlineLevel="2">
      <c r="A139" s="142" t="str">
        <f>业务员提成明细!A137</f>
        <v>韩风云</v>
      </c>
      <c r="B139" s="143">
        <f>业务员提成明细!B137</f>
        <v>43137</v>
      </c>
      <c r="C139" s="144" t="str">
        <f>业务员提成明细!C137</f>
        <v>a0854</v>
      </c>
      <c r="D139" s="142" t="str">
        <f>业务员提成明细!D137</f>
        <v>昆山市张浦镇启超精密五金电子加工厂</v>
      </c>
      <c r="E139" s="145">
        <f>业务员提成明细!E137</f>
        <v>3300</v>
      </c>
      <c r="F139" s="146" t="str">
        <f>业务员提成明细!F137</f>
        <v>02839223</v>
      </c>
      <c r="G139" s="143">
        <f>业务员提成明细!G137</f>
        <v>43167</v>
      </c>
      <c r="H139" s="144">
        <f>业务员提成明细!H137</f>
        <v>30</v>
      </c>
      <c r="I139" s="150">
        <f>业务员提成明细!I137</f>
        <v>43258</v>
      </c>
      <c r="J139" s="151">
        <f>业务员提成明细!J137</f>
        <v>3300</v>
      </c>
      <c r="K139" s="145">
        <f>业务员提成明细!K137</f>
        <v>2820.51</v>
      </c>
      <c r="L139" s="152">
        <f>业务员提成明细!L137</f>
        <v>121</v>
      </c>
      <c r="M139" s="153">
        <f>业务员提成明细!M137</f>
        <v>0</v>
      </c>
      <c r="N139" s="76" t="e">
        <f>业务员提成明细!N137</f>
        <v>#REF!</v>
      </c>
      <c r="O139" s="126">
        <f>业务员提成明细!O137</f>
        <v>0.02</v>
      </c>
      <c r="P139" s="154">
        <f>业务员提成明细!P137</f>
        <v>56.41</v>
      </c>
      <c r="Q139" s="125">
        <f>业务员提成明细!Q137</f>
        <v>15.083</v>
      </c>
      <c r="R139" s="145">
        <f>业务员提成明细!R137</f>
        <v>2564.11</v>
      </c>
      <c r="S139" s="161">
        <f>业务员提成明细!S137</f>
        <v>256.39999999999998</v>
      </c>
      <c r="T139" s="162" t="str">
        <f>业务员提成明细!V137</f>
        <v>CSR24</v>
      </c>
      <c r="U139" s="144" t="str">
        <f>业务员提成明细!W137</f>
        <v>*石油制品*铝合金加工液</v>
      </c>
      <c r="V139" s="163" t="str">
        <f>业务员提成明细!V137</f>
        <v>CSR24</v>
      </c>
      <c r="W139" s="164" t="str">
        <f>业务员提成明细!W137</f>
        <v>*石油制品*铝合金加工液</v>
      </c>
      <c r="X139" s="163" t="str">
        <f>业务员提成明细!X137</f>
        <v>ZM-3080</v>
      </c>
      <c r="Y139" s="169">
        <f>业务员提成明细!Y137</f>
        <v>1</v>
      </c>
      <c r="Z139" s="170" t="str">
        <f>业务员提成明细!Z137</f>
        <v>桶</v>
      </c>
      <c r="AA139" s="170"/>
      <c r="AB139" s="170"/>
      <c r="AC139" s="171">
        <f>业务员提成明细!AC137</f>
        <v>170</v>
      </c>
      <c r="AD139" s="170"/>
      <c r="AE139" s="170"/>
      <c r="AF139" s="170" t="str">
        <f>业务员提成明细!AF137</f>
        <v>XOUT18020066</v>
      </c>
      <c r="AG139" s="176">
        <f>业务员提成明细!AG137</f>
        <v>43136</v>
      </c>
      <c r="AH139" s="177"/>
      <c r="AJ139" s="178">
        <f>业务员提成明细!AJ137</f>
        <v>0.17</v>
      </c>
    </row>
    <row r="140" spans="1:36" ht="11.25" customHeight="1" outlineLevel="2">
      <c r="A140" s="142" t="str">
        <f>业务员提成明细!A138</f>
        <v>韩风云</v>
      </c>
      <c r="B140" s="143">
        <f>业务员提成明细!B138</f>
        <v>43137</v>
      </c>
      <c r="C140" s="144" t="str">
        <f>业务员提成明细!C138</f>
        <v>a0854</v>
      </c>
      <c r="D140" s="142" t="str">
        <f>业务员提成明细!D138</f>
        <v>昆山市张浦镇启超精密五金电子加工厂</v>
      </c>
      <c r="E140" s="145">
        <f>业务员提成明细!E138</f>
        <v>2650</v>
      </c>
      <c r="F140" s="146" t="str">
        <f>业务员提成明细!F138</f>
        <v>02839223</v>
      </c>
      <c r="G140" s="143">
        <f>业务员提成明细!G138</f>
        <v>43167</v>
      </c>
      <c r="H140" s="144">
        <f>业务员提成明细!H138</f>
        <v>30</v>
      </c>
      <c r="I140" s="150">
        <f>业务员提成明细!I138</f>
        <v>43279</v>
      </c>
      <c r="J140" s="151">
        <f>业务员提成明细!J138</f>
        <v>2650</v>
      </c>
      <c r="K140" s="145">
        <f>业务员提成明细!K138</f>
        <v>2264.96</v>
      </c>
      <c r="L140" s="152">
        <f>业务员提成明细!L138</f>
        <v>142</v>
      </c>
      <c r="M140" s="153">
        <f>业务员提成明细!M138</f>
        <v>0</v>
      </c>
      <c r="N140" s="76" t="e">
        <f>业务员提成明细!N138</f>
        <v>#REF!</v>
      </c>
      <c r="O140" s="126">
        <f>业务员提成明细!O138</f>
        <v>0.02</v>
      </c>
      <c r="P140" s="154">
        <f>业务员提成明细!P138</f>
        <v>45.3</v>
      </c>
      <c r="Q140" s="125">
        <f>业务员提成明细!Q138</f>
        <v>15.669600000000001</v>
      </c>
      <c r="R140" s="145">
        <f>业务员提成明细!R138</f>
        <v>2663.83</v>
      </c>
      <c r="S140" s="161">
        <f>业务员提成明细!S138</f>
        <v>-398.87</v>
      </c>
      <c r="T140" s="162" t="str">
        <f>业务员提成明细!V138</f>
        <v>CYT11</v>
      </c>
      <c r="U140" s="144" t="str">
        <f>业务员提成明细!W138</f>
        <v>*石油制品*机床导轨油</v>
      </c>
      <c r="V140" s="163" t="str">
        <f>业务员提成明细!V138</f>
        <v>CYT11</v>
      </c>
      <c r="W140" s="164" t="str">
        <f>业务员提成明细!W138</f>
        <v>*石油制品*机床导轨油</v>
      </c>
      <c r="X140" s="163" t="str">
        <f>业务员提成明细!X138</f>
        <v>68#</v>
      </c>
      <c r="Y140" s="169">
        <f>业务员提成明细!Y138</f>
        <v>1</v>
      </c>
      <c r="Z140" s="170" t="str">
        <f>业务员提成明细!Z138</f>
        <v>桶</v>
      </c>
      <c r="AA140" s="170"/>
      <c r="AB140" s="170"/>
      <c r="AC140" s="171">
        <f>业务员提成明细!AC138</f>
        <v>170</v>
      </c>
      <c r="AD140" s="170"/>
      <c r="AE140" s="170"/>
      <c r="AF140" s="170" t="str">
        <f>业务员提成明细!AF138</f>
        <v>XOUT18020066</v>
      </c>
      <c r="AG140" s="176">
        <f>业务员提成明细!AG138</f>
        <v>43136</v>
      </c>
      <c r="AH140" s="177"/>
      <c r="AJ140" s="178">
        <f>业务员提成明细!AJ138</f>
        <v>0.17</v>
      </c>
    </row>
    <row r="141" spans="1:36" ht="11.25" customHeight="1" outlineLevel="2">
      <c r="A141" s="142" t="str">
        <f>业务员提成明细!A139</f>
        <v>韩风云</v>
      </c>
      <c r="B141" s="143">
        <f>业务员提成明细!B139</f>
        <v>43156</v>
      </c>
      <c r="C141" s="144" t="str">
        <f>业务员提成明细!C139</f>
        <v>a1002</v>
      </c>
      <c r="D141" s="142" t="str">
        <f>业务员提成明细!D139</f>
        <v>苏州辛得利机电科技有限公司</v>
      </c>
      <c r="E141" s="145">
        <f>业务员提成明细!E139</f>
        <v>7600</v>
      </c>
      <c r="F141" s="146" t="str">
        <f>业务员提成明细!F139</f>
        <v>02839319</v>
      </c>
      <c r="G141" s="143">
        <f>业务员提成明细!G139</f>
        <v>43216</v>
      </c>
      <c r="H141" s="144">
        <f>业务员提成明细!H139</f>
        <v>60</v>
      </c>
      <c r="I141" s="150">
        <f>业务员提成明细!I139</f>
        <v>43266</v>
      </c>
      <c r="J141" s="151">
        <f>业务员提成明细!J139</f>
        <v>7600</v>
      </c>
      <c r="K141" s="145">
        <f>业务员提成明细!K139</f>
        <v>6495.73</v>
      </c>
      <c r="L141" s="152">
        <f>业务员提成明细!L139</f>
        <v>110</v>
      </c>
      <c r="M141" s="153">
        <f>业务员提成明细!M139</f>
        <v>0</v>
      </c>
      <c r="N141" s="76" t="e">
        <f>业务员提成明细!N139</f>
        <v>#REF!</v>
      </c>
      <c r="O141" s="126">
        <f>业务员提成明细!O139</f>
        <v>0.04</v>
      </c>
      <c r="P141" s="154">
        <f>业务员提成明细!P139</f>
        <v>259.83</v>
      </c>
      <c r="Q141" s="125" t="e">
        <f>业务员提成明细!Q139</f>
        <v>#REF!</v>
      </c>
      <c r="R141" s="145" t="e">
        <f>业务员提成明细!R139</f>
        <v>#REF!</v>
      </c>
      <c r="S141" s="161" t="e">
        <f>业务员提成明细!S139</f>
        <v>#REF!</v>
      </c>
      <c r="T141" s="162" t="str">
        <f>业务员提成明细!V139</f>
        <v>CSR24</v>
      </c>
      <c r="U141" s="144" t="str">
        <f>业务员提成明细!W139</f>
        <v>*石油制品*铝合金加工液</v>
      </c>
      <c r="V141" s="163" t="str">
        <f>业务员提成明细!V139</f>
        <v>CSR24</v>
      </c>
      <c r="W141" s="164" t="str">
        <f>业务员提成明细!W139</f>
        <v>*石油制品*铝合金加工液</v>
      </c>
      <c r="X141" s="163" t="str">
        <f>业务员提成明细!X139</f>
        <v>ZM-3080</v>
      </c>
      <c r="Y141" s="169">
        <f>业务员提成明细!Y139</f>
        <v>20</v>
      </c>
      <c r="Z141" s="170" t="str">
        <f>业务员提成明细!Z139</f>
        <v>桶</v>
      </c>
      <c r="AA141" s="170"/>
      <c r="AB141" s="170"/>
      <c r="AC141" s="171">
        <f>业务员提成明细!AC139</f>
        <v>340</v>
      </c>
      <c r="AD141" s="170"/>
      <c r="AE141" s="170"/>
      <c r="AF141" s="170" t="str">
        <f>业务员提成明细!AF139</f>
        <v>XOUT18020161</v>
      </c>
      <c r="AG141" s="176">
        <f>业务员提成明细!AG139</f>
        <v>43157</v>
      </c>
      <c r="AH141" s="177"/>
      <c r="AJ141" s="178">
        <f>业务员提成明细!AJ139</f>
        <v>0.17</v>
      </c>
    </row>
    <row r="142" spans="1:36" ht="11.25" customHeight="1" outlineLevel="2">
      <c r="A142" s="142" t="str">
        <f>业务员提成明细!A140</f>
        <v>韩风云</v>
      </c>
      <c r="B142" s="143">
        <f>业务员提成明细!B140</f>
        <v>43300</v>
      </c>
      <c r="C142" s="144" t="str">
        <f>业务员提成明细!C140</f>
        <v>a1177</v>
      </c>
      <c r="D142" s="142" t="str">
        <f>业务员提成明细!D140</f>
        <v>常州德慧昌精密机械有限公司</v>
      </c>
      <c r="E142" s="145">
        <f>业务员提成明细!E140</f>
        <v>4800</v>
      </c>
      <c r="F142" s="146" t="str">
        <f>业务员提成明细!F140</f>
        <v>18107146</v>
      </c>
      <c r="G142" s="143">
        <f>业务员提成明细!G140</f>
        <v>43360</v>
      </c>
      <c r="H142" s="144">
        <f>业务员提成明细!H140</f>
        <v>60</v>
      </c>
      <c r="I142" s="150">
        <f>业务员提成明细!I140</f>
        <v>43266</v>
      </c>
      <c r="J142" s="151">
        <f>业务员提成明细!J140</f>
        <v>4800</v>
      </c>
      <c r="K142" s="145">
        <f>业务员提成明细!K140</f>
        <v>4137.93</v>
      </c>
      <c r="L142" s="152">
        <f>业务员提成明细!L140</f>
        <v>-34</v>
      </c>
      <c r="M142" s="153">
        <f>业务员提成明细!M140</f>
        <v>0</v>
      </c>
      <c r="N142" s="76" t="e">
        <f>业务员提成明细!N140</f>
        <v>#REF!</v>
      </c>
      <c r="O142" s="126">
        <f>业务员提成明细!O140</f>
        <v>0.05</v>
      </c>
      <c r="P142" s="154">
        <f>业务员提成明细!P140</f>
        <v>206.9</v>
      </c>
      <c r="Q142" s="125" t="e">
        <f>业务员提成明细!Q140</f>
        <v>#REF!</v>
      </c>
      <c r="R142" s="145" t="e">
        <f>业务员提成明细!R140</f>
        <v>#REF!</v>
      </c>
      <c r="S142" s="161" t="e">
        <f>业务员提成明细!S140</f>
        <v>#REF!</v>
      </c>
      <c r="T142" s="162" t="str">
        <f>业务员提成明细!V140</f>
        <v>CYQ10</v>
      </c>
      <c r="U142" s="144" t="str">
        <f>业务员提成明细!W140</f>
        <v>*化学试剂助剂*钢冷却剂</v>
      </c>
      <c r="V142" s="163" t="str">
        <f>业务员提成明细!V140</f>
        <v>CYQ10</v>
      </c>
      <c r="W142" s="164" t="str">
        <f>业务员提成明细!W140</f>
        <v>*化学试剂助剂*钢冷却剂</v>
      </c>
      <c r="X142" s="163" t="str">
        <f>业务员提成明细!X140</f>
        <v>CH-201</v>
      </c>
      <c r="Y142" s="169">
        <f>业务员提成明细!Y140</f>
        <v>2</v>
      </c>
      <c r="Z142" s="170" t="str">
        <f>业务员提成明细!Z140</f>
        <v>桶</v>
      </c>
      <c r="AA142" s="170"/>
      <c r="AB142" s="170"/>
      <c r="AC142" s="171">
        <f>业务员提成明细!AC140</f>
        <v>340</v>
      </c>
      <c r="AD142" s="170"/>
      <c r="AE142" s="170"/>
      <c r="AF142" s="170" t="str">
        <f>业务员提成明细!AF140</f>
        <v>XOUT18070431</v>
      </c>
      <c r="AG142" s="176">
        <f>业务员提成明细!AG140</f>
        <v>43301</v>
      </c>
      <c r="AH142" s="177"/>
      <c r="AJ142" s="178">
        <f>业务员提成明细!AJ140</f>
        <v>0.16000029000007199</v>
      </c>
    </row>
    <row r="143" spans="1:36" ht="11.25" customHeight="1" outlineLevel="2">
      <c r="A143" s="142" t="str">
        <f>业务员提成明细!A141</f>
        <v>韩风云</v>
      </c>
      <c r="B143" s="143">
        <f>业务员提成明细!B141</f>
        <v>43193</v>
      </c>
      <c r="C143" s="144" t="str">
        <f>业务员提成明细!C141</f>
        <v>a1261</v>
      </c>
      <c r="D143" s="142" t="str">
        <f>业务员提成明细!D141</f>
        <v>昆山坤耀精密机械有限公司</v>
      </c>
      <c r="E143" s="145">
        <f>业务员提成明细!E141</f>
        <v>2400</v>
      </c>
      <c r="F143" s="146" t="str">
        <f>业务员提成明细!F141</f>
        <v>15222384</v>
      </c>
      <c r="G143" s="143">
        <f>业务员提成明细!G141</f>
        <v>43253</v>
      </c>
      <c r="H143" s="144">
        <f>业务员提成明细!H141</f>
        <v>60</v>
      </c>
      <c r="I143" s="150">
        <f>业务员提成明细!I141</f>
        <v>43281</v>
      </c>
      <c r="J143" s="151">
        <f>业务员提成明细!J141</f>
        <v>2400</v>
      </c>
      <c r="K143" s="145">
        <f>业务员提成明细!K141</f>
        <v>2051.2800000000002</v>
      </c>
      <c r="L143" s="152">
        <f>业务员提成明细!L141</f>
        <v>88</v>
      </c>
      <c r="M143" s="153">
        <f>业务员提成明细!M141</f>
        <v>0</v>
      </c>
      <c r="N143" s="76" t="e">
        <f>业务员提成明细!N141</f>
        <v>#REF!</v>
      </c>
      <c r="O143" s="126">
        <f>业务员提成明细!O141</f>
        <v>0.04</v>
      </c>
      <c r="P143" s="154">
        <f>业务员提成明细!P141</f>
        <v>82.05</v>
      </c>
      <c r="Q143" s="125" t="e">
        <f>业务员提成明细!Q141</f>
        <v>#REF!</v>
      </c>
      <c r="R143" s="145" t="e">
        <f>业务员提成明细!R141</f>
        <v>#REF!</v>
      </c>
      <c r="S143" s="161" t="e">
        <f>业务员提成明细!S141</f>
        <v>#REF!</v>
      </c>
      <c r="T143" s="162" t="str">
        <f>业务员提成明细!V141</f>
        <v>CYT10</v>
      </c>
      <c r="U143" s="144" t="str">
        <f>业务员提成明细!W141</f>
        <v>*润滑油*抗磨液压油</v>
      </c>
      <c r="V143" s="163" t="str">
        <f>业务员提成明细!V141</f>
        <v>CYT10</v>
      </c>
      <c r="W143" s="164" t="str">
        <f>业务员提成明细!W141</f>
        <v>*润滑油*抗磨液压油</v>
      </c>
      <c r="X143" s="163" t="str">
        <f>业务员提成明细!X141</f>
        <v>46#</v>
      </c>
      <c r="Y143" s="169">
        <f>业务员提成明细!Y141</f>
        <v>0.17</v>
      </c>
      <c r="Z143" s="170" t="str">
        <f>业务员提成明细!Z141</f>
        <v>吨</v>
      </c>
      <c r="AA143" s="170"/>
      <c r="AB143" s="170"/>
      <c r="AC143" s="171">
        <f>业务员提成明细!AC141</f>
        <v>170</v>
      </c>
      <c r="AD143" s="170"/>
      <c r="AE143" s="170"/>
      <c r="AF143" s="170" t="str">
        <f>业务员提成明细!AF141</f>
        <v>XOUT18040061</v>
      </c>
      <c r="AG143" s="176">
        <f>业务员提成明细!AG141</f>
        <v>43194</v>
      </c>
      <c r="AH143" s="177"/>
      <c r="AJ143" s="178">
        <f>业务员提成明细!AJ141</f>
        <v>0.17</v>
      </c>
    </row>
    <row r="144" spans="1:36" ht="11.25" customHeight="1" outlineLevel="2">
      <c r="A144" s="142" t="str">
        <f>业务员提成明细!A142</f>
        <v>韩风云</v>
      </c>
      <c r="B144" s="143">
        <f>业务员提成明细!B142</f>
        <v>43291</v>
      </c>
      <c r="C144" s="144" t="str">
        <f>业务员提成明细!C142</f>
        <v>a1288</v>
      </c>
      <c r="D144" s="142" t="str">
        <f>业务员提成明细!D142</f>
        <v>昆山智盛昶精密机械有限公司</v>
      </c>
      <c r="E144" s="145">
        <f>业务员提成明细!E142</f>
        <v>3200</v>
      </c>
      <c r="F144" s="146" t="str">
        <f>业务员提成明细!F142</f>
        <v>18106993</v>
      </c>
      <c r="G144" s="143">
        <f>业务员提成明细!G142</f>
        <v>43351</v>
      </c>
      <c r="H144" s="144">
        <f>业务员提成明细!H142</f>
        <v>60</v>
      </c>
      <c r="I144" s="150">
        <f>业务员提成明细!I142</f>
        <v>43273</v>
      </c>
      <c r="J144" s="151">
        <f>业务员提成明细!J142</f>
        <v>3200</v>
      </c>
      <c r="K144" s="145">
        <f>业务员提成明细!K142</f>
        <v>2758.62</v>
      </c>
      <c r="L144" s="152">
        <f>业务员提成明细!L142</f>
        <v>-18</v>
      </c>
      <c r="M144" s="153">
        <f>业务员提成明细!M142</f>
        <v>0</v>
      </c>
      <c r="N144" s="76" t="e">
        <f>业务员提成明细!N142</f>
        <v>#REF!</v>
      </c>
      <c r="O144" s="126">
        <f>业务员提成明细!O142</f>
        <v>0.05</v>
      </c>
      <c r="P144" s="154">
        <f>业务员提成明细!P142</f>
        <v>137.93</v>
      </c>
      <c r="Q144" s="125">
        <f>业务员提成明细!Q142</f>
        <v>15.083</v>
      </c>
      <c r="R144" s="145">
        <f>业务员提成明细!R142</f>
        <v>2714.94</v>
      </c>
      <c r="S144" s="161">
        <f>业务员提成明细!S142</f>
        <v>20.100000000000001</v>
      </c>
      <c r="T144" s="162" t="str">
        <f>业务员提成明细!V142</f>
        <v>CSR34</v>
      </c>
      <c r="U144" s="144" t="str">
        <f>业务员提成明细!W142</f>
        <v>*其他化学制品*植物型切削液</v>
      </c>
      <c r="V144" s="163" t="str">
        <f>业务员提成明细!V142</f>
        <v>CSR34</v>
      </c>
      <c r="W144" s="164" t="str">
        <f>业务员提成明细!W142</f>
        <v>*其他化学制品*植物型切削液</v>
      </c>
      <c r="X144" s="163" t="str">
        <f>业务员提成明细!X142</f>
        <v>JH-200RP</v>
      </c>
      <c r="Y144" s="169">
        <f>业务员提成明细!Y142</f>
        <v>1</v>
      </c>
      <c r="Z144" s="170" t="str">
        <f>业务员提成明细!Z142</f>
        <v>桶</v>
      </c>
      <c r="AA144" s="170"/>
      <c r="AB144" s="170"/>
      <c r="AC144" s="171">
        <f>业务员提成明细!AC142</f>
        <v>180</v>
      </c>
      <c r="AD144" s="170"/>
      <c r="AE144" s="170"/>
      <c r="AF144" s="170" t="str">
        <f>业务员提成明细!AF142</f>
        <v>XOUT18070220</v>
      </c>
      <c r="AG144" s="176">
        <f>业务员提成明细!AG142</f>
        <v>43292</v>
      </c>
      <c r="AH144" s="177"/>
      <c r="AJ144" s="178">
        <f>业务员提成明细!AJ142</f>
        <v>0.16000029000007299</v>
      </c>
    </row>
    <row r="145" spans="1:36" ht="11.25" customHeight="1" outlineLevel="2">
      <c r="A145" s="142" t="str">
        <f>业务员提成明细!A143</f>
        <v>韩风云</v>
      </c>
      <c r="B145" s="143">
        <f>业务员提成明细!B143</f>
        <v>43299</v>
      </c>
      <c r="C145" s="144" t="str">
        <f>业务员提成明细!C143</f>
        <v>a1393</v>
      </c>
      <c r="D145" s="142" t="str">
        <f>业务员提成明细!D143</f>
        <v>昆山翔之璐精密机械有限公司</v>
      </c>
      <c r="E145" s="145">
        <f>业务员提成明细!E143</f>
        <v>3200</v>
      </c>
      <c r="F145" s="146" t="str">
        <f>业务员提成明细!F143</f>
        <v>18107111</v>
      </c>
      <c r="G145" s="143">
        <f>业务员提成明细!G143</f>
        <v>43359</v>
      </c>
      <c r="H145" s="144">
        <f>业务员提成明细!H143</f>
        <v>60</v>
      </c>
      <c r="I145" s="150">
        <f>业务员提成明细!I143</f>
        <v>43254</v>
      </c>
      <c r="J145" s="151">
        <f>业务员提成明细!J143</f>
        <v>3200</v>
      </c>
      <c r="K145" s="145">
        <f>业务员提成明细!K143</f>
        <v>2758.62</v>
      </c>
      <c r="L145" s="152">
        <f>业务员提成明细!L143</f>
        <v>-45</v>
      </c>
      <c r="M145" s="153">
        <f>业务员提成明细!M143</f>
        <v>0</v>
      </c>
      <c r="N145" s="76" t="e">
        <f>业务员提成明细!N143</f>
        <v>#REF!</v>
      </c>
      <c r="O145" s="126">
        <f>业务员提成明细!O143</f>
        <v>0.05</v>
      </c>
      <c r="P145" s="154">
        <f>业务员提成明细!P143</f>
        <v>137.93</v>
      </c>
      <c r="Q145" s="125">
        <f>业务员提成明细!Q143</f>
        <v>15.083</v>
      </c>
      <c r="R145" s="145">
        <f>业务员提成明细!R143</f>
        <v>2564.11</v>
      </c>
      <c r="S145" s="161">
        <f>业务员提成明细!S143</f>
        <v>194.51</v>
      </c>
      <c r="T145" s="162" t="str">
        <f>业务员提成明细!V143</f>
        <v>CSR24</v>
      </c>
      <c r="U145" s="144" t="str">
        <f>业务员提成明细!W143</f>
        <v>*专项化学用品*铝合金加工液</v>
      </c>
      <c r="V145" s="163" t="str">
        <f>业务员提成明细!V143</f>
        <v>CSR24</v>
      </c>
      <c r="W145" s="164" t="str">
        <f>业务员提成明细!W143</f>
        <v>*专项化学用品*铝合金加工液</v>
      </c>
      <c r="X145" s="163" t="str">
        <f>业务员提成明细!X143</f>
        <v>ZM-3080</v>
      </c>
      <c r="Y145" s="169">
        <f>业务员提成明细!Y143</f>
        <v>1</v>
      </c>
      <c r="Z145" s="170" t="str">
        <f>业务员提成明细!Z143</f>
        <v>桶</v>
      </c>
      <c r="AA145" s="170"/>
      <c r="AB145" s="170"/>
      <c r="AC145" s="171">
        <f>业务员提成明细!AC143</f>
        <v>170</v>
      </c>
      <c r="AD145" s="170"/>
      <c r="AE145" s="170"/>
      <c r="AF145" s="170" t="str">
        <f>业务员提成明细!AF143</f>
        <v>XOUT18070399</v>
      </c>
      <c r="AG145" s="176">
        <f>业务员提成明细!AG143</f>
        <v>43300</v>
      </c>
      <c r="AH145" s="177"/>
      <c r="AJ145" s="178">
        <f>业务员提成明细!AJ143</f>
        <v>0.16000029000007299</v>
      </c>
    </row>
    <row r="146" spans="1:36" ht="11.25" customHeight="1" outlineLevel="2">
      <c r="A146" s="142" t="str">
        <f>业务员提成明细!A144</f>
        <v>韩风云</v>
      </c>
      <c r="B146" s="143">
        <f>业务员提成明细!B144</f>
        <v>43278</v>
      </c>
      <c r="C146" s="144" t="str">
        <f>业务员提成明细!C144</f>
        <v>a1406</v>
      </c>
      <c r="D146" s="142" t="str">
        <f>业务员提成明细!D144</f>
        <v>昆山伍易电子材料有限公司</v>
      </c>
      <c r="E146" s="145">
        <f>业务员提成明细!E144</f>
        <v>2700</v>
      </c>
      <c r="F146" s="146" t="str">
        <f>业务员提成明细!F144</f>
        <v>16644102</v>
      </c>
      <c r="G146" s="143">
        <f>业务员提成明细!G144</f>
        <v>43278</v>
      </c>
      <c r="H146" s="144" t="str">
        <f>业务员提成明细!H144</f>
        <v>开票现金</v>
      </c>
      <c r="I146" s="150">
        <f>业务员提成明细!I144</f>
        <v>43254</v>
      </c>
      <c r="J146" s="151">
        <f>业务员提成明细!J144</f>
        <v>2700</v>
      </c>
      <c r="K146" s="145">
        <f>业务员提成明细!K144</f>
        <v>2327.59</v>
      </c>
      <c r="L146" s="152">
        <f>业务员提成明细!L144</f>
        <v>-24</v>
      </c>
      <c r="M146" s="153">
        <f>业务员提成明细!M144</f>
        <v>0</v>
      </c>
      <c r="N146" s="76" t="e">
        <f>业务员提成明细!N144</f>
        <v>#REF!</v>
      </c>
      <c r="O146" s="126">
        <f>业务员提成明细!O144</f>
        <v>0.05</v>
      </c>
      <c r="P146" s="154">
        <f>业务员提成明细!P144</f>
        <v>116.38</v>
      </c>
      <c r="Q146" s="125" t="e">
        <f>业务员提成明细!Q144</f>
        <v>#REF!</v>
      </c>
      <c r="R146" s="145" t="e">
        <f>业务员提成明细!R144</f>
        <v>#REF!</v>
      </c>
      <c r="S146" s="161" t="e">
        <f>业务员提成明细!S144</f>
        <v>#REF!</v>
      </c>
      <c r="T146" s="162" t="str">
        <f>业务员提成明细!V144</f>
        <v>CSR24</v>
      </c>
      <c r="U146" s="144" t="str">
        <f>业务员提成明细!W144</f>
        <v>*专项化学用品*切削液</v>
      </c>
      <c r="V146" s="163" t="str">
        <f>业务员提成明细!V144</f>
        <v>CSR24</v>
      </c>
      <c r="W146" s="164" t="str">
        <f>业务员提成明细!W144</f>
        <v>*专项化学用品*切削液</v>
      </c>
      <c r="X146" s="163" t="str">
        <f>业务员提成明细!X144</f>
        <v>ZM-3080</v>
      </c>
      <c r="Y146" s="169">
        <f>业务员提成明细!Y144</f>
        <v>200</v>
      </c>
      <c r="Z146" s="170" t="str">
        <f>业务员提成明细!Z144</f>
        <v>升</v>
      </c>
      <c r="AA146" s="170"/>
      <c r="AB146" s="170"/>
      <c r="AC146" s="171">
        <f>业务员提成明细!AC144</f>
        <v>170</v>
      </c>
      <c r="AD146" s="170"/>
      <c r="AE146" s="170"/>
      <c r="AF146" s="170" t="str">
        <f>业务员提成明细!AF144</f>
        <v>XOUT18060342</v>
      </c>
      <c r="AG146" s="176">
        <f>业务员提成明细!AG144</f>
        <v>43270</v>
      </c>
      <c r="AH146" s="177"/>
      <c r="AJ146" s="178">
        <f>业务员提成明细!AJ144</f>
        <v>0.15999810963270999</v>
      </c>
    </row>
    <row r="147" spans="1:36" ht="11.25" customHeight="1" outlineLevel="1">
      <c r="A147" s="179" t="s">
        <v>7047</v>
      </c>
      <c r="B147" s="143"/>
      <c r="C147" s="144"/>
      <c r="D147" s="142"/>
      <c r="E147" s="145">
        <f>SUBTOTAL(9,E135:E146)</f>
        <v>52950</v>
      </c>
      <c r="F147" s="146"/>
      <c r="G147" s="143"/>
      <c r="H147" s="144"/>
      <c r="I147" s="150"/>
      <c r="J147" s="151">
        <f>SUBTOTAL(9,J135:J146)</f>
        <v>52950</v>
      </c>
      <c r="K147" s="145">
        <f>SUBTOTAL(9,K135:K146)</f>
        <v>45358.820000000007</v>
      </c>
      <c r="L147" s="152"/>
      <c r="M147" s="153">
        <f>SUBTOTAL(9,M135:M146)</f>
        <v>2307.6923076923076</v>
      </c>
      <c r="N147" s="76"/>
      <c r="O147" s="126"/>
      <c r="P147" s="154">
        <f>SUBTOTAL(9,P135:P146)</f>
        <v>1570.9299999999998</v>
      </c>
      <c r="Q147" s="125"/>
      <c r="R147" s="145" t="e">
        <f>SUBTOTAL(9,R135:R146)</f>
        <v>#REF!</v>
      </c>
      <c r="S147" s="161" t="e">
        <f>SUBTOTAL(9,S135:S146)</f>
        <v>#REF!</v>
      </c>
      <c r="T147" s="162"/>
      <c r="U147" s="144"/>
      <c r="V147" s="163"/>
      <c r="W147" s="164"/>
      <c r="X147" s="163"/>
      <c r="Y147" s="169"/>
      <c r="Z147" s="170"/>
      <c r="AA147" s="170"/>
      <c r="AB147" s="170"/>
      <c r="AC147" s="171"/>
      <c r="AD147" s="170"/>
      <c r="AE147" s="170"/>
      <c r="AF147" s="170"/>
      <c r="AG147" s="176"/>
      <c r="AH147" s="177"/>
      <c r="AJ147" s="178"/>
    </row>
    <row r="148" spans="1:36" ht="11.25" customHeight="1" outlineLevel="2">
      <c r="A148" s="142" t="str">
        <f>业务员提成明细!A145</f>
        <v>韩风云</v>
      </c>
      <c r="B148" s="143">
        <f>业务员提成明细!B145</f>
        <v>43278</v>
      </c>
      <c r="C148" s="144" t="str">
        <f>业务员提成明细!C145</f>
        <v>a1406</v>
      </c>
      <c r="D148" s="142" t="str">
        <f>业务员提成明细!D145</f>
        <v>昆山伍易电子材料有限公司</v>
      </c>
      <c r="E148" s="145">
        <f>业务员提成明细!E145</f>
        <v>5400</v>
      </c>
      <c r="F148" s="146" t="str">
        <f>业务员提成明细!F145</f>
        <v>16644102</v>
      </c>
      <c r="G148" s="143">
        <f>业务员提成明细!G145</f>
        <v>43278</v>
      </c>
      <c r="H148" s="144" t="str">
        <f>业务员提成明细!H145</f>
        <v>开票现金</v>
      </c>
      <c r="I148" s="150">
        <f>业务员提成明细!I145</f>
        <v>43278</v>
      </c>
      <c r="J148" s="151">
        <f>业务员提成明细!J145</f>
        <v>5400</v>
      </c>
      <c r="K148" s="145">
        <f>业务员提成明细!K145</f>
        <v>4655.18</v>
      </c>
      <c r="L148" s="152">
        <f>业务员提成明细!L145</f>
        <v>0</v>
      </c>
      <c r="M148" s="153">
        <f>业务员提成明细!M145</f>
        <v>0</v>
      </c>
      <c r="N148" s="76" t="e">
        <f>业务员提成明细!N145</f>
        <v>#REF!</v>
      </c>
      <c r="O148" s="126">
        <f>业务员提成明细!O145</f>
        <v>8.4</v>
      </c>
      <c r="P148" s="154">
        <f>业务员提成明细!P145</f>
        <v>3360</v>
      </c>
      <c r="Q148" s="125" t="e">
        <f>业务员提成明细!Q145</f>
        <v>#REF!</v>
      </c>
      <c r="R148" s="145">
        <f>业务员提成明细!R145</f>
        <v>0</v>
      </c>
      <c r="S148" s="161">
        <f>业务员提成明细!S145</f>
        <v>0</v>
      </c>
      <c r="T148" s="162" t="str">
        <f>业务员提成明细!V145</f>
        <v>CSR24</v>
      </c>
      <c r="U148" s="144" t="str">
        <f>业务员提成明细!W145</f>
        <v>*专项化学用品*切削液</v>
      </c>
      <c r="V148" s="163" t="str">
        <f>业务员提成明细!V145</f>
        <v>CSR24</v>
      </c>
      <c r="W148" s="164" t="str">
        <f>业务员提成明细!W145</f>
        <v>*专项化学用品*切削液</v>
      </c>
      <c r="X148" s="163" t="str">
        <f>业务员提成明细!X145</f>
        <v>ZM-3080</v>
      </c>
      <c r="Y148" s="169">
        <f>业务员提成明细!Y145</f>
        <v>400</v>
      </c>
      <c r="Z148" s="170" t="str">
        <f>业务员提成明细!Z145</f>
        <v>升</v>
      </c>
      <c r="AA148" s="170"/>
      <c r="AB148" s="170"/>
      <c r="AC148" s="171">
        <f>业务员提成明细!AC145</f>
        <v>340</v>
      </c>
      <c r="AD148" s="170"/>
      <c r="AE148" s="170"/>
      <c r="AF148" s="170" t="str">
        <f>业务员提成明细!AF145</f>
        <v>XOUT18060464</v>
      </c>
      <c r="AG148" s="176">
        <f>业务员提成明细!AG145</f>
        <v>43276</v>
      </c>
      <c r="AH148" s="177">
        <f>业务员提成明细!AH145</f>
        <v>0</v>
      </c>
      <c r="AJ148" s="178">
        <f>业务员提成明细!AJ145</f>
        <v>0.15999810963270999</v>
      </c>
    </row>
    <row r="149" spans="1:36" ht="11.25" customHeight="1" outlineLevel="2">
      <c r="A149" s="142" t="str">
        <f>业务员提成明细!A146</f>
        <v>何洋</v>
      </c>
      <c r="B149" s="143">
        <f>业务员提成明细!B146</f>
        <v>43204</v>
      </c>
      <c r="C149" s="144" t="str">
        <f>业务员提成明细!C146</f>
        <v>a1359</v>
      </c>
      <c r="D149" s="142" t="str">
        <f>业务员提成明细!D146</f>
        <v>湖北道普润滑科技有限公司</v>
      </c>
      <c r="E149" s="145">
        <f>业务员提成明细!E146</f>
        <v>0</v>
      </c>
      <c r="F149" s="146" t="str">
        <f>业务员提成明细!F146</f>
        <v>15222576</v>
      </c>
      <c r="G149" s="143">
        <f>业务员提成明细!G146</f>
        <v>43277</v>
      </c>
      <c r="H149" s="144">
        <f>业务员提成明细!H146</f>
        <v>60</v>
      </c>
      <c r="I149" s="150">
        <f>业务员提成明细!I146</f>
        <v>43278</v>
      </c>
      <c r="J149" s="151">
        <f>业务员提成明细!J146</f>
        <v>108108</v>
      </c>
      <c r="K149" s="145">
        <f>业务员提成明细!K146</f>
        <v>92400</v>
      </c>
      <c r="L149" s="152">
        <f>业务员提成明细!L146</f>
        <v>74</v>
      </c>
      <c r="M149" s="153">
        <f>业务员提成明细!M146</f>
        <v>0</v>
      </c>
      <c r="N149" s="76" t="str">
        <f>业务员提成明细!N146</f>
        <v>大客户，20170101后出货切削液按10.5元/桶，切削油7.5元/桶，其他料号按1%'(杭州耕德201707开票业务员为刘建凯）</v>
      </c>
      <c r="O149" s="126">
        <f>业务员提成明细!O146</f>
        <v>2.1</v>
      </c>
      <c r="P149" s="154">
        <f>业务员提成明细!P146</f>
        <v>92.4</v>
      </c>
      <c r="Q149" s="125">
        <f>业务员提成明细!Q146</f>
        <v>20.420000000000002</v>
      </c>
      <c r="R149" s="145">
        <f>业务员提成明细!R146</f>
        <v>0</v>
      </c>
      <c r="S149" s="161">
        <f>业务员提成明细!S146</f>
        <v>0</v>
      </c>
      <c r="T149" s="162" t="str">
        <f>业务员提成明细!V146</f>
        <v>CSR47</v>
      </c>
      <c r="U149" s="144" t="str">
        <f>业务员提成明细!W146</f>
        <v>*专项化学用品*切削液</v>
      </c>
      <c r="V149" s="163" t="str">
        <f>业务员提成明细!V146</f>
        <v>CSR47</v>
      </c>
      <c r="W149" s="164" t="str">
        <f>业务员提成明细!W146</f>
        <v>*专项化学用品*切削液</v>
      </c>
      <c r="X149" s="163" t="str">
        <f>业务员提成明细!X146</f>
        <v>CF-2600</v>
      </c>
      <c r="Y149" s="169">
        <f>业务员提成明细!Y146</f>
        <v>44</v>
      </c>
      <c r="Z149" s="170" t="str">
        <f>业务员提成明细!Z146</f>
        <v>桶</v>
      </c>
      <c r="AA149" s="170"/>
      <c r="AB149" s="170"/>
      <c r="AC149" s="171">
        <f>业务员提成明细!AC146</f>
        <v>7920</v>
      </c>
      <c r="AD149" s="170"/>
      <c r="AE149" s="170"/>
      <c r="AF149" s="170" t="str">
        <f>业务员提成明细!AF146</f>
        <v>XOUT18030406</v>
      </c>
      <c r="AG149" s="176">
        <f>业务员提成明细!AG146</f>
        <v>43187</v>
      </c>
      <c r="AH149" s="177" t="str">
        <f>业务员提成明细!AH146</f>
        <v>纳诺-成都MAC1-熊杰</v>
      </c>
      <c r="AJ149" s="178">
        <f>业务员提成明细!AJ146</f>
        <v>0.17</v>
      </c>
    </row>
    <row r="150" spans="1:36" ht="11.25" customHeight="1" outlineLevel="2">
      <c r="A150" s="142" t="str">
        <f>业务员提成明细!A147</f>
        <v>何洋</v>
      </c>
      <c r="B150" s="143">
        <f>业务员提成明细!B147</f>
        <v>43204</v>
      </c>
      <c r="C150" s="144" t="str">
        <f>业务员提成明细!C147</f>
        <v>a1359</v>
      </c>
      <c r="D150" s="142" t="str">
        <f>业务员提成明细!D147</f>
        <v>湖北道普润滑科技有限公司</v>
      </c>
      <c r="E150" s="145">
        <f>业务员提成明细!E147</f>
        <v>0</v>
      </c>
      <c r="F150" s="146" t="str">
        <f>业务员提成明细!F147</f>
        <v>15222583</v>
      </c>
      <c r="G150" s="143">
        <f>业务员提成明细!G147</f>
        <v>43277</v>
      </c>
      <c r="H150" s="144">
        <f>业务员提成明细!H147</f>
        <v>60</v>
      </c>
      <c r="I150" s="150">
        <f>业务员提成明细!I147</f>
        <v>43278</v>
      </c>
      <c r="J150" s="151">
        <f>业务员提成明细!J147</f>
        <v>98280</v>
      </c>
      <c r="K150" s="145">
        <f>业务员提成明细!K147</f>
        <v>84000</v>
      </c>
      <c r="L150" s="152">
        <f>业务员提成明细!L147</f>
        <v>74</v>
      </c>
      <c r="M150" s="153">
        <f>业务员提成明细!M147</f>
        <v>0</v>
      </c>
      <c r="N150" s="76" t="str">
        <f>业务员提成明细!N147</f>
        <v>大客户，20170101后出货切削液按10.5元/桶，切削油7.5元/桶，其他料号按1%'(杭州耕德201707开票业务员为刘建凯）</v>
      </c>
      <c r="O150" s="126">
        <f>业务员提成明细!O147</f>
        <v>2.1</v>
      </c>
      <c r="P150" s="154">
        <f>业务员提成明细!P147</f>
        <v>84</v>
      </c>
      <c r="Q150" s="125">
        <f>业务员提成明细!Q147</f>
        <v>20.420000000000002</v>
      </c>
      <c r="R150" s="145">
        <f>业务员提成明细!R147</f>
        <v>0</v>
      </c>
      <c r="S150" s="161">
        <f>业务员提成明细!S147</f>
        <v>0</v>
      </c>
      <c r="T150" s="162" t="str">
        <f>业务员提成明细!V147</f>
        <v>CSR47</v>
      </c>
      <c r="U150" s="144" t="str">
        <f>业务员提成明细!W147</f>
        <v>*专项化学用品*切削液</v>
      </c>
      <c r="V150" s="163" t="str">
        <f>业务员提成明细!V147</f>
        <v>CSR47</v>
      </c>
      <c r="W150" s="164" t="str">
        <f>业务员提成明细!W147</f>
        <v>*专项化学用品*切削液</v>
      </c>
      <c r="X150" s="163" t="str">
        <f>业务员提成明细!X147</f>
        <v>CF-2600</v>
      </c>
      <c r="Y150" s="169">
        <f>业务员提成明细!Y147</f>
        <v>40</v>
      </c>
      <c r="Z150" s="170" t="str">
        <f>业务员提成明细!Z147</f>
        <v>桶</v>
      </c>
      <c r="AA150" s="170"/>
      <c r="AB150" s="170"/>
      <c r="AC150" s="171">
        <f>业务员提成明细!AC147</f>
        <v>7200</v>
      </c>
      <c r="AD150" s="170"/>
      <c r="AE150" s="170"/>
      <c r="AF150" s="170" t="str">
        <f>业务员提成明细!AF147</f>
        <v>XOUT18040001</v>
      </c>
      <c r="AG150" s="176">
        <f>业务员提成明细!AG147</f>
        <v>43192</v>
      </c>
      <c r="AH150" s="177" t="str">
        <f>业务员提成明细!AH147</f>
        <v>纳诺-成都MAC1-熊杰</v>
      </c>
      <c r="AJ150" s="178">
        <f>业务员提成明细!AJ147</f>
        <v>0.17</v>
      </c>
    </row>
    <row r="151" spans="1:36" ht="11.25" customHeight="1" outlineLevel="1">
      <c r="A151" s="179" t="s">
        <v>7048</v>
      </c>
      <c r="B151" s="143"/>
      <c r="C151" s="144"/>
      <c r="D151" s="142"/>
      <c r="E151" s="145">
        <f>SUBTOTAL(9,E148:E150)</f>
        <v>5400</v>
      </c>
      <c r="F151" s="146"/>
      <c r="G151" s="143"/>
      <c r="H151" s="144"/>
      <c r="I151" s="150"/>
      <c r="J151" s="151">
        <f>SUBTOTAL(9,J148:J150)</f>
        <v>211788</v>
      </c>
      <c r="K151" s="145">
        <f>SUBTOTAL(9,K148:K150)</f>
        <v>181055.18</v>
      </c>
      <c r="L151" s="152"/>
      <c r="M151" s="153">
        <f>SUBTOTAL(9,M148:M150)</f>
        <v>0</v>
      </c>
      <c r="N151" s="76"/>
      <c r="O151" s="126"/>
      <c r="P151" s="154">
        <f>SUBTOTAL(9,P148:P150)</f>
        <v>3536.4</v>
      </c>
      <c r="Q151" s="125"/>
      <c r="R151" s="145">
        <f>SUBTOTAL(9,R148:R150)</f>
        <v>0</v>
      </c>
      <c r="S151" s="161">
        <f>SUBTOTAL(9,S148:S150)</f>
        <v>0</v>
      </c>
      <c r="T151" s="162"/>
      <c r="U151" s="144"/>
      <c r="V151" s="163"/>
      <c r="W151" s="164"/>
      <c r="X151" s="163"/>
      <c r="Y151" s="169"/>
      <c r="Z151" s="170"/>
      <c r="AA151" s="170"/>
      <c r="AB151" s="170"/>
      <c r="AC151" s="171"/>
      <c r="AD151" s="170"/>
      <c r="AE151" s="170"/>
      <c r="AF151" s="170"/>
      <c r="AG151" s="176"/>
      <c r="AH151" s="177"/>
      <c r="AJ151" s="178"/>
    </row>
    <row r="152" spans="1:36" ht="11.25" customHeight="1" outlineLevel="2">
      <c r="A152" s="142" t="str">
        <f>业务员提成明细!A148</f>
        <v>韩风云</v>
      </c>
      <c r="B152" s="143">
        <f>业务员提成明细!B148</f>
        <v>43278</v>
      </c>
      <c r="C152" s="144" t="str">
        <f>业务员提成明细!C148</f>
        <v>a1406</v>
      </c>
      <c r="D152" s="142" t="str">
        <f>业务员提成明细!D148</f>
        <v>昆山伍易电子材料有限公司</v>
      </c>
      <c r="E152" s="145">
        <f>业务员提成明细!E148</f>
        <v>5000</v>
      </c>
      <c r="F152" s="146" t="str">
        <f>业务员提成明细!F148</f>
        <v>16644103</v>
      </c>
      <c r="G152" s="143">
        <f>业务员提成明细!G148</f>
        <v>43278</v>
      </c>
      <c r="H152" s="144" t="str">
        <f>业务员提成明细!H148</f>
        <v>开票现金</v>
      </c>
      <c r="I152" s="150" t="str">
        <f>业务员提成明细!I148</f>
        <v>2018-4-11/2018-6-15</v>
      </c>
      <c r="J152" s="151">
        <f>业务员提成明细!J148</f>
        <v>5000</v>
      </c>
      <c r="K152" s="145">
        <f>业务员提成明细!K148</f>
        <v>4310.34</v>
      </c>
      <c r="L152" s="152">
        <f>业务员提成明细!L148</f>
        <v>94</v>
      </c>
      <c r="M152" s="153">
        <f>业务员提成明细!M148</f>
        <v>341.88034188034192</v>
      </c>
      <c r="N152" s="76" t="e">
        <f>业务员提成明细!N148</f>
        <v>#REF!</v>
      </c>
      <c r="O152" s="126">
        <f>业务员提成明细!O148</f>
        <v>0.04</v>
      </c>
      <c r="P152" s="154">
        <f>业务员提成明细!P148</f>
        <v>158.74</v>
      </c>
      <c r="Q152" s="125" t="e">
        <f>业务员提成明细!Q148</f>
        <v>#REF!</v>
      </c>
      <c r="R152" s="145" t="e">
        <f>业务员提成明细!R148</f>
        <v>#REF!</v>
      </c>
      <c r="S152" s="161" t="e">
        <f>业务员提成明细!S148</f>
        <v>#REF!</v>
      </c>
      <c r="T152" s="162" t="str">
        <f>业务员提成明细!V148</f>
        <v>CYT11</v>
      </c>
      <c r="U152" s="144" t="str">
        <f>业务员提成明细!W148</f>
        <v>*润滑油*机床导轨油</v>
      </c>
      <c r="V152" s="163" t="str">
        <f>业务员提成明细!V148</f>
        <v>CYT11</v>
      </c>
      <c r="W152" s="164" t="str">
        <f>业务员提成明细!W148</f>
        <v>*润滑油*机床导轨油</v>
      </c>
      <c r="X152" s="163" t="str">
        <f>业务员提成明细!X148</f>
        <v>68#</v>
      </c>
      <c r="Y152" s="169">
        <f>业务员提成明细!Y148</f>
        <v>400</v>
      </c>
      <c r="Z152" s="170" t="str">
        <f>业务员提成明细!Z148</f>
        <v>升</v>
      </c>
      <c r="AA152" s="170"/>
      <c r="AB152" s="170"/>
      <c r="AC152" s="171">
        <f>业务员提成明细!AC148</f>
        <v>340</v>
      </c>
      <c r="AD152" s="170"/>
      <c r="AE152" s="170"/>
      <c r="AF152" s="170" t="str">
        <f>业务员提成明细!AF148</f>
        <v>XOUT18060507</v>
      </c>
      <c r="AG152" s="176">
        <f>业务员提成明细!AG148</f>
        <v>43278</v>
      </c>
      <c r="AH152" s="177">
        <f>业务员提成明细!AH148</f>
        <v>0</v>
      </c>
      <c r="AJ152" s="178">
        <f>业务员提成明细!AJ148</f>
        <v>0.16000129920145501</v>
      </c>
    </row>
    <row r="153" spans="1:36" ht="11.25" customHeight="1" outlineLevel="2">
      <c r="A153" s="142" t="str">
        <f>业务员提成明细!A149</f>
        <v>韩风云</v>
      </c>
      <c r="B153" s="143">
        <f>业务员提成明细!B149</f>
        <v>43173</v>
      </c>
      <c r="C153" s="144" t="str">
        <f>业务员提成明细!C149</f>
        <v>a1430</v>
      </c>
      <c r="D153" s="142" t="str">
        <f>业务员提成明细!D149</f>
        <v>昆山市耀正精密五金配件有限公司</v>
      </c>
      <c r="E153" s="145">
        <f>业务员提成明细!E149</f>
        <v>4600</v>
      </c>
      <c r="F153" s="146" t="str">
        <f>业务员提成明细!F149</f>
        <v>02839535</v>
      </c>
      <c r="G153" s="143">
        <f>业务员提成明细!G149</f>
        <v>43233</v>
      </c>
      <c r="H153" s="144">
        <f>业务员提成明细!H149</f>
        <v>60</v>
      </c>
      <c r="I153" s="150">
        <f>业务员提成明细!I149</f>
        <v>43266</v>
      </c>
      <c r="J153" s="151">
        <f>业务员提成明细!J149</f>
        <v>4600</v>
      </c>
      <c r="K153" s="145">
        <f>业务员提成明细!K149</f>
        <v>3931.62</v>
      </c>
      <c r="L153" s="152">
        <f>业务员提成明细!L149</f>
        <v>93</v>
      </c>
      <c r="M153" s="153">
        <f>业务员提成明细!M149</f>
        <v>0</v>
      </c>
      <c r="N153" s="76" t="e">
        <f>业务员提成明细!N149</f>
        <v>#REF!</v>
      </c>
      <c r="O153" s="126">
        <f>业务员提成明细!O149</f>
        <v>0.04</v>
      </c>
      <c r="P153" s="154">
        <f>业务员提成明细!P149</f>
        <v>157.26</v>
      </c>
      <c r="Q153" s="125" t="e">
        <f>业务员提成明细!Q149</f>
        <v>#REF!</v>
      </c>
      <c r="R153" s="145" t="e">
        <f>业务员提成明细!R149</f>
        <v>#REF!</v>
      </c>
      <c r="S153" s="161" t="e">
        <f>业务员提成明细!S149</f>
        <v>#REF!</v>
      </c>
      <c r="T153" s="162" t="str">
        <f>业务员提成明细!V149</f>
        <v>CYT11</v>
      </c>
      <c r="U153" s="144" t="str">
        <f>业务员提成明细!W149</f>
        <v>*专项化学用品*机床导轨油</v>
      </c>
      <c r="V153" s="163" t="str">
        <f>业务员提成明细!V149</f>
        <v>CYT11</v>
      </c>
      <c r="W153" s="164" t="str">
        <f>业务员提成明细!W149</f>
        <v>*专项化学用品*机床导轨油</v>
      </c>
      <c r="X153" s="163" t="str">
        <f>业务员提成明细!X149</f>
        <v>68#</v>
      </c>
      <c r="Y153" s="169">
        <f>业务员提成明细!Y149</f>
        <v>2</v>
      </c>
      <c r="Z153" s="170" t="str">
        <f>业务员提成明细!Z149</f>
        <v>桶</v>
      </c>
      <c r="AA153" s="170"/>
      <c r="AB153" s="170"/>
      <c r="AC153" s="171">
        <f>业务员提成明细!AC149</f>
        <v>340</v>
      </c>
      <c r="AD153" s="170"/>
      <c r="AE153" s="170"/>
      <c r="AF153" s="170" t="str">
        <f>业务员提成明细!AF149</f>
        <v>XOUT18030156</v>
      </c>
      <c r="AG153" s="176">
        <f>业务员提成明细!AG149</f>
        <v>43169</v>
      </c>
      <c r="AH153" s="177">
        <f>业务员提成明细!AH149</f>
        <v>0</v>
      </c>
      <c r="AJ153" s="178">
        <f>业务员提成明细!AJ149</f>
        <v>0.17</v>
      </c>
    </row>
    <row r="154" spans="1:36" ht="11.25" customHeight="1" outlineLevel="2">
      <c r="A154" s="142" t="str">
        <f>业务员提成明细!A150</f>
        <v>韩风云</v>
      </c>
      <c r="B154" s="143">
        <f>业务员提成明细!B150</f>
        <v>43305</v>
      </c>
      <c r="C154" s="144" t="str">
        <f>业务员提成明细!C150</f>
        <v>a1464</v>
      </c>
      <c r="D154" s="142" t="str">
        <f>业务员提成明细!D150</f>
        <v>上海尚夏润滑油有限公司</v>
      </c>
      <c r="E154" s="145">
        <f>业务员提成明细!E150</f>
        <v>2600</v>
      </c>
      <c r="F154" s="146" t="str">
        <f>业务员提成明细!F150</f>
        <v>18107284</v>
      </c>
      <c r="G154" s="143">
        <f>业务员提成明细!G150</f>
        <v>43305</v>
      </c>
      <c r="H154" s="144" t="str">
        <f>业务员提成明细!H150</f>
        <v>款到发货</v>
      </c>
      <c r="I154" s="150">
        <f>业务员提成明细!I150</f>
        <v>43259</v>
      </c>
      <c r="J154" s="151">
        <f>业务员提成明细!J150</f>
        <v>2600</v>
      </c>
      <c r="K154" s="145">
        <f>业务员提成明细!K150</f>
        <v>2241.38</v>
      </c>
      <c r="L154" s="152">
        <f>业务员提成明细!L150</f>
        <v>-46</v>
      </c>
      <c r="M154" s="153">
        <f>业务员提成明细!M150</f>
        <v>0</v>
      </c>
      <c r="N154" s="76" t="e">
        <f>业务员提成明细!N150</f>
        <v>#REF!</v>
      </c>
      <c r="O154" s="126">
        <f>业务员提成明细!O150</f>
        <v>0.05</v>
      </c>
      <c r="P154" s="154">
        <f>业务员提成明细!P150</f>
        <v>112.07</v>
      </c>
      <c r="Q154" s="125" t="e">
        <f>业务员提成明细!Q150</f>
        <v>#REF!</v>
      </c>
      <c r="R154" s="145" t="e">
        <f>业务员提成明细!R150</f>
        <v>#REF!</v>
      </c>
      <c r="S154" s="161" t="e">
        <f>业务员提成明细!S150</f>
        <v>#REF!</v>
      </c>
      <c r="T154" s="162" t="str">
        <f>业务员提成明细!V150</f>
        <v>CSB15</v>
      </c>
      <c r="U154" s="144" t="str">
        <f>业务员提成明细!W150</f>
        <v>*化学试剂助剂*半合成切削液</v>
      </c>
      <c r="V154" s="163" t="str">
        <f>业务员提成明细!V150</f>
        <v>CSB15</v>
      </c>
      <c r="W154" s="164" t="str">
        <f>业务员提成明细!W150</f>
        <v>*化学试剂助剂*半合成切削液</v>
      </c>
      <c r="X154" s="163" t="str">
        <f>业务员提成明细!X150</f>
        <v>LP-3030AL</v>
      </c>
      <c r="Y154" s="169">
        <f>业务员提成明细!Y150</f>
        <v>1</v>
      </c>
      <c r="Z154" s="170" t="str">
        <f>业务员提成明细!Z150</f>
        <v>桶</v>
      </c>
      <c r="AA154" s="170"/>
      <c r="AB154" s="170"/>
      <c r="AC154" s="171">
        <f>业务员提成明细!AC150</f>
        <v>170</v>
      </c>
      <c r="AD154" s="170"/>
      <c r="AE154" s="170"/>
      <c r="AF154" s="170" t="str">
        <f>业务员提成明细!AF150</f>
        <v>XOUT18070510</v>
      </c>
      <c r="AG154" s="176">
        <f>业务员提成明细!AG150</f>
        <v>43306</v>
      </c>
      <c r="AH154" s="177"/>
      <c r="AJ154" s="178">
        <f>业务员提成明细!AJ150</f>
        <v>0.15999964307703299</v>
      </c>
    </row>
    <row r="155" spans="1:36" ht="11.25" customHeight="1" outlineLevel="2">
      <c r="A155" s="142" t="str">
        <f>业务员提成明细!A151</f>
        <v>韩风云</v>
      </c>
      <c r="B155" s="143">
        <f>业务员提成明细!B151</f>
        <v>43064</v>
      </c>
      <c r="C155" s="144" t="str">
        <f>业务员提成明细!C151</f>
        <v>a1547</v>
      </c>
      <c r="D155" s="142" t="str">
        <f>业务员提成明细!D151</f>
        <v>安徽绿创精密电子科技有限公司</v>
      </c>
      <c r="E155" s="145">
        <f>业务员提成明细!E151</f>
        <v>86000</v>
      </c>
      <c r="F155" s="146" t="str">
        <f>业务员提成明细!F151</f>
        <v>26629556</v>
      </c>
      <c r="G155" s="143">
        <f>业务员提成明细!G151</f>
        <v>43184</v>
      </c>
      <c r="H155" s="144">
        <f>业务员提成明细!H151</f>
        <v>120</v>
      </c>
      <c r="I155" s="150">
        <f>业务员提成明细!I151</f>
        <v>43259</v>
      </c>
      <c r="J155" s="151">
        <f>业务员提成明细!J151</f>
        <v>20500</v>
      </c>
      <c r="K155" s="145">
        <f>业务员提成明细!K151</f>
        <v>17521.37</v>
      </c>
      <c r="L155" s="152">
        <f>业务员提成明细!L151</f>
        <v>195</v>
      </c>
      <c r="M155" s="153">
        <f>业务员提成明细!M151</f>
        <v>0</v>
      </c>
      <c r="N155" s="76" t="e">
        <f>业务员提成明细!N151</f>
        <v>#REF!</v>
      </c>
      <c r="O155" s="126">
        <f>业务员提成明细!O151</f>
        <v>0</v>
      </c>
      <c r="P155" s="154">
        <f>业务员提成明细!P151</f>
        <v>0</v>
      </c>
      <c r="Q155" s="125" t="e">
        <f>业务员提成明细!Q151</f>
        <v>#REF!</v>
      </c>
      <c r="R155" s="145" t="e">
        <f>业务员提成明细!R151</f>
        <v>#REF!</v>
      </c>
      <c r="S155" s="161" t="e">
        <f>业务员提成明细!S151</f>
        <v>#REF!</v>
      </c>
      <c r="T155" s="162" t="str">
        <f>业务员提成明细!V151</f>
        <v>CSR70</v>
      </c>
      <c r="U155" s="144" t="str">
        <f>业务员提成明细!W151</f>
        <v>植物型切削液</v>
      </c>
      <c r="V155" s="163" t="str">
        <f>业务员提成明细!V151</f>
        <v>CSR70</v>
      </c>
      <c r="W155" s="164" t="str">
        <f>业务员提成明细!W151</f>
        <v>植物型切削液</v>
      </c>
      <c r="X155" s="163" t="str">
        <f>业务员提成明细!X151</f>
        <v>JH-200RP</v>
      </c>
      <c r="Y155" s="169">
        <f>业务员提成明细!Y151</f>
        <v>9.53488372093023</v>
      </c>
      <c r="Z155" s="170" t="str">
        <f>业务员提成明细!Z151</f>
        <v>桶</v>
      </c>
      <c r="AA155" s="170"/>
      <c r="AB155" s="170"/>
      <c r="AC155" s="171">
        <f>业务员提成明细!AC151</f>
        <v>1620.93023255814</v>
      </c>
      <c r="AD155" s="170"/>
      <c r="AE155" s="170"/>
      <c r="AF155" s="170" t="str">
        <f>业务员提成明细!AF151</f>
        <v>XOUT17110042</v>
      </c>
      <c r="AG155" s="176">
        <f>业务员提成明细!AG151</f>
        <v>43041</v>
      </c>
      <c r="AH155" s="177"/>
      <c r="AJ155" s="178">
        <f>业务员提成明细!AJ151</f>
        <v>0.17</v>
      </c>
    </row>
    <row r="156" spans="1:36" ht="11.25" customHeight="1" outlineLevel="2">
      <c r="A156" s="142" t="str">
        <f>业务员提成明细!A152</f>
        <v>韩风云</v>
      </c>
      <c r="B156" s="143">
        <f>业务员提成明细!B152</f>
        <v>43094</v>
      </c>
      <c r="C156" s="144" t="str">
        <f>业务员提成明细!C152</f>
        <v>a1547</v>
      </c>
      <c r="D156" s="142" t="str">
        <f>业务员提成明细!D152</f>
        <v>安徽绿创精密电子科技有限公司</v>
      </c>
      <c r="E156" s="145">
        <f>业务员提成明细!E152</f>
        <v>64500</v>
      </c>
      <c r="F156" s="146" t="str">
        <f>业务员提成明细!F152</f>
        <v>09926864</v>
      </c>
      <c r="G156" s="143">
        <f>业务员提成明细!G152</f>
        <v>43214</v>
      </c>
      <c r="H156" s="144">
        <f>业务员提成明细!H152</f>
        <v>120</v>
      </c>
      <c r="I156" s="150">
        <f>业务员提成明细!I152</f>
        <v>43259</v>
      </c>
      <c r="J156" s="151">
        <f>业务员提成明细!J152</f>
        <v>29000</v>
      </c>
      <c r="K156" s="145">
        <f>业务员提成明细!K152</f>
        <v>24786.32</v>
      </c>
      <c r="L156" s="152">
        <f>业务员提成明细!L152</f>
        <v>165</v>
      </c>
      <c r="M156" s="153">
        <f>业务员提成明细!M152</f>
        <v>0</v>
      </c>
      <c r="N156" s="76" t="e">
        <f>业务员提成明细!N152</f>
        <v>#REF!</v>
      </c>
      <c r="O156" s="126">
        <f>业务员提成明细!O152</f>
        <v>0.01</v>
      </c>
      <c r="P156" s="154">
        <f>业务员提成明细!P152</f>
        <v>247.86</v>
      </c>
      <c r="Q156" s="125" t="e">
        <f>业务员提成明细!Q152</f>
        <v>#REF!</v>
      </c>
      <c r="R156" s="145" t="e">
        <f>业务员提成明细!R152</f>
        <v>#REF!</v>
      </c>
      <c r="S156" s="161" t="e">
        <f>业务员提成明细!S152</f>
        <v>#REF!</v>
      </c>
      <c r="T156" s="162" t="str">
        <f>业务员提成明细!V152</f>
        <v>CSR70</v>
      </c>
      <c r="U156" s="144" t="str">
        <f>业务员提成明细!W152</f>
        <v>植物切削液</v>
      </c>
      <c r="V156" s="163" t="str">
        <f>业务员提成明细!V152</f>
        <v>CSR70</v>
      </c>
      <c r="W156" s="164" t="str">
        <f>业务员提成明细!W152</f>
        <v>植物切削液</v>
      </c>
      <c r="X156" s="163" t="str">
        <f>业务员提成明细!X152</f>
        <v>JH-200RP</v>
      </c>
      <c r="Y156" s="169">
        <f>业务员提成明细!Y152</f>
        <v>13.488372093023299</v>
      </c>
      <c r="Z156" s="170" t="str">
        <f>业务员提成明细!Z152</f>
        <v>桶</v>
      </c>
      <c r="AA156" s="170"/>
      <c r="AB156" s="170"/>
      <c r="AC156" s="171">
        <f>业务员提成明细!AC152</f>
        <v>2293.0232558139501</v>
      </c>
      <c r="AD156" s="170"/>
      <c r="AE156" s="170"/>
      <c r="AF156" s="170" t="str">
        <f>业务员提成明细!AF152</f>
        <v>XOUT17120154</v>
      </c>
      <c r="AG156" s="176">
        <f>业务员提成明细!AG152</f>
        <v>43077</v>
      </c>
      <c r="AH156" s="177"/>
      <c r="AJ156" s="178">
        <f>业务员提成明细!AJ152</f>
        <v>0.17</v>
      </c>
    </row>
    <row r="157" spans="1:36" ht="11.25" customHeight="1" outlineLevel="2">
      <c r="A157" s="142" t="str">
        <f>业务员提成明细!A153</f>
        <v>韩风云</v>
      </c>
      <c r="B157" s="143">
        <f>业务员提成明细!B153</f>
        <v>43064</v>
      </c>
      <c r="C157" s="144" t="str">
        <f>业务员提成明细!C153</f>
        <v>a1547</v>
      </c>
      <c r="D157" s="142" t="str">
        <f>业务员提成明细!D153</f>
        <v>安徽绿创精密电子科技有限公司</v>
      </c>
      <c r="E157" s="145">
        <f>业务员提成明细!E153</f>
        <v>21500</v>
      </c>
      <c r="F157" s="146" t="str">
        <f>业务员提成明细!F153</f>
        <v>26629557</v>
      </c>
      <c r="G157" s="143">
        <f>业务员提成明细!G153</f>
        <v>43184</v>
      </c>
      <c r="H157" s="144">
        <f>业务员提成明细!H153</f>
        <v>120</v>
      </c>
      <c r="I157" s="150">
        <f>业务员提成明细!I153</f>
        <v>43259</v>
      </c>
      <c r="J157" s="151">
        <f>业务员提成明细!J153</f>
        <v>21500</v>
      </c>
      <c r="K157" s="145">
        <f>业务员提成明细!K153</f>
        <v>18376.07</v>
      </c>
      <c r="L157" s="152">
        <f>业务员提成明细!L153</f>
        <v>195</v>
      </c>
      <c r="M157" s="153">
        <f>业务员提成明细!M153</f>
        <v>0</v>
      </c>
      <c r="N157" s="76" t="e">
        <f>业务员提成明细!N153</f>
        <v>#REF!</v>
      </c>
      <c r="O157" s="126">
        <f>业务员提成明细!O153</f>
        <v>0</v>
      </c>
      <c r="P157" s="154">
        <f>业务员提成明细!P153</f>
        <v>0</v>
      </c>
      <c r="Q157" s="125" t="e">
        <f>业务员提成明细!Q153</f>
        <v>#REF!</v>
      </c>
      <c r="R157" s="145" t="e">
        <f>业务员提成明细!R153</f>
        <v>#REF!</v>
      </c>
      <c r="S157" s="161" t="e">
        <f>业务员提成明细!S153</f>
        <v>#REF!</v>
      </c>
      <c r="T157" s="162" t="str">
        <f>业务员提成明细!V153</f>
        <v>CYT11</v>
      </c>
      <c r="U157" s="144" t="str">
        <f>业务员提成明细!W153</f>
        <v>机床导轨油</v>
      </c>
      <c r="V157" s="163" t="str">
        <f>业务员提成明细!V153</f>
        <v>CYT11</v>
      </c>
      <c r="W157" s="164" t="str">
        <f>业务员提成明细!W153</f>
        <v>机床导轨油</v>
      </c>
      <c r="X157" s="163" t="str">
        <f>业务员提成明细!X153</f>
        <v>68#</v>
      </c>
      <c r="Y157" s="169">
        <f>业务员提成明细!Y153</f>
        <v>10</v>
      </c>
      <c r="Z157" s="170" t="str">
        <f>业务员提成明细!Z153</f>
        <v>桶</v>
      </c>
      <c r="AA157" s="170"/>
      <c r="AB157" s="170"/>
      <c r="AC157" s="171">
        <f>业务员提成明细!AC153</f>
        <v>1700</v>
      </c>
      <c r="AD157" s="170"/>
      <c r="AE157" s="170"/>
      <c r="AF157" s="170" t="str">
        <f>业务员提成明细!AF153</f>
        <v>XOUT17110101</v>
      </c>
      <c r="AG157" s="176">
        <f>业务员提成明细!AG153</f>
        <v>43043</v>
      </c>
      <c r="AH157" s="177"/>
      <c r="AJ157" s="178">
        <f>业务员提成明细!AJ153</f>
        <v>0.17</v>
      </c>
    </row>
    <row r="158" spans="1:36" ht="11.25" customHeight="1" outlineLevel="2">
      <c r="A158" s="142" t="str">
        <f>业务员提成明细!A154</f>
        <v>韩风云</v>
      </c>
      <c r="B158" s="143">
        <f>业务员提成明细!B154</f>
        <v>43064</v>
      </c>
      <c r="C158" s="144" t="str">
        <f>业务员提成明细!C154</f>
        <v>a1547</v>
      </c>
      <c r="D158" s="142" t="str">
        <f>业务员提成明细!D154</f>
        <v>安徽绿创精密电子科技有限公司</v>
      </c>
      <c r="E158" s="145">
        <f>业务员提成明细!E154</f>
        <v>86000</v>
      </c>
      <c r="F158" s="146" t="str">
        <f>业务员提成明细!F154</f>
        <v>26629557</v>
      </c>
      <c r="G158" s="143">
        <f>业务员提成明细!G154</f>
        <v>43184</v>
      </c>
      <c r="H158" s="144">
        <f>业务员提成明细!H154</f>
        <v>120</v>
      </c>
      <c r="I158" s="150" t="str">
        <f>业务员提成明细!I154</f>
        <v>2018-5-23/2018-6-29</v>
      </c>
      <c r="J158" s="151">
        <f>业务员提成明细!J154</f>
        <v>86000</v>
      </c>
      <c r="K158" s="145">
        <f>业务员提成明细!K154</f>
        <v>73504.27</v>
      </c>
      <c r="L158" s="152">
        <f>业务员提成明细!L154</f>
        <v>67</v>
      </c>
      <c r="M158" s="153">
        <f>业务员提成明细!M154</f>
        <v>0</v>
      </c>
      <c r="N158" s="76" t="e">
        <f>业务员提成明细!N154</f>
        <v>#REF!</v>
      </c>
      <c r="O158" s="126">
        <f>业务员提成明细!O154</f>
        <v>0.04</v>
      </c>
      <c r="P158" s="154">
        <f>业务员提成明细!P154</f>
        <v>2940.17</v>
      </c>
      <c r="Q158" s="125" t="e">
        <f>业务员提成明细!Q154</f>
        <v>#REF!</v>
      </c>
      <c r="R158" s="145" t="e">
        <f>业务员提成明细!R154</f>
        <v>#REF!</v>
      </c>
      <c r="S158" s="161" t="e">
        <f>业务员提成明细!S154</f>
        <v>#REF!</v>
      </c>
      <c r="T158" s="162" t="str">
        <f>业务员提成明细!V154</f>
        <v>CSR70</v>
      </c>
      <c r="U158" s="144" t="str">
        <f>业务员提成明细!W154</f>
        <v>植物切削液</v>
      </c>
      <c r="V158" s="163" t="str">
        <f>业务员提成明细!V154</f>
        <v>CSR70</v>
      </c>
      <c r="W158" s="164" t="str">
        <f>业务员提成明细!W154</f>
        <v>植物切削液</v>
      </c>
      <c r="X158" s="163" t="str">
        <f>业务员提成明细!X154</f>
        <v>JH-200RP</v>
      </c>
      <c r="Y158" s="169">
        <f>业务员提成明细!Y154</f>
        <v>40</v>
      </c>
      <c r="Z158" s="170" t="str">
        <f>业务员提成明细!Z154</f>
        <v>桶</v>
      </c>
      <c r="AA158" s="170"/>
      <c r="AB158" s="170"/>
      <c r="AC158" s="171">
        <f>业务员提成明细!AC154</f>
        <v>6800</v>
      </c>
      <c r="AD158" s="170"/>
      <c r="AE158" s="170"/>
      <c r="AF158" s="170" t="str">
        <f>业务员提成明细!AF154</f>
        <v>XOUT17110101</v>
      </c>
      <c r="AG158" s="176">
        <f>业务员提成明细!AG154</f>
        <v>43043</v>
      </c>
      <c r="AH158" s="177">
        <f>业务员提成明细!AH154</f>
        <v>0</v>
      </c>
      <c r="AJ158" s="178">
        <f>业务员提成明细!AJ154</f>
        <v>0.17</v>
      </c>
    </row>
    <row r="159" spans="1:36" ht="11.25" customHeight="1" outlineLevel="2">
      <c r="A159" s="142" t="str">
        <f>业务员提成明细!A155</f>
        <v>韩风云</v>
      </c>
      <c r="B159" s="143">
        <f>业务员提成明细!B155</f>
        <v>43064</v>
      </c>
      <c r="C159" s="144" t="str">
        <f>业务员提成明细!C155</f>
        <v>a1547</v>
      </c>
      <c r="D159" s="142" t="str">
        <f>业务员提成明细!D155</f>
        <v>安徽绿创精密电子科技有限公司</v>
      </c>
      <c r="E159" s="145">
        <f>业务员提成明细!E155</f>
        <v>21500</v>
      </c>
      <c r="F159" s="146" t="str">
        <f>业务员提成明细!F155</f>
        <v>26629558</v>
      </c>
      <c r="G159" s="143">
        <f>业务员提成明细!G155</f>
        <v>43184</v>
      </c>
      <c r="H159" s="144">
        <f>业务员提成明细!H155</f>
        <v>120</v>
      </c>
      <c r="I159" s="150">
        <f>业务员提成明细!I155</f>
        <v>43280</v>
      </c>
      <c r="J159" s="151">
        <f>业务员提成明细!J155</f>
        <v>21500</v>
      </c>
      <c r="K159" s="145">
        <f>业务员提成明细!K155</f>
        <v>18376.07</v>
      </c>
      <c r="L159" s="152">
        <f>业务员提成明细!L155</f>
        <v>216</v>
      </c>
      <c r="M159" s="153">
        <f>业务员提成明细!M155</f>
        <v>0</v>
      </c>
      <c r="N159" s="76" t="e">
        <f>业务员提成明细!N155</f>
        <v>#REF!</v>
      </c>
      <c r="O159" s="126">
        <f>业务员提成明细!O155</f>
        <v>0</v>
      </c>
      <c r="P159" s="154">
        <f>业务员提成明细!P155</f>
        <v>0</v>
      </c>
      <c r="Q159" s="125" t="e">
        <f>业务员提成明细!Q155</f>
        <v>#REF!</v>
      </c>
      <c r="R159" s="145" t="e">
        <f>业务员提成明细!R155</f>
        <v>#REF!</v>
      </c>
      <c r="S159" s="161" t="e">
        <f>业务员提成明细!S155</f>
        <v>#REF!</v>
      </c>
      <c r="T159" s="162" t="str">
        <f>业务员提成明细!V155</f>
        <v>CYT11</v>
      </c>
      <c r="U159" s="144" t="str">
        <f>业务员提成明细!W155</f>
        <v>机床导轨油</v>
      </c>
      <c r="V159" s="163" t="str">
        <f>业务员提成明细!V155</f>
        <v>CYT11</v>
      </c>
      <c r="W159" s="164" t="str">
        <f>业务员提成明细!W155</f>
        <v>机床导轨油</v>
      </c>
      <c r="X159" s="163" t="str">
        <f>业务员提成明细!X155</f>
        <v>68#</v>
      </c>
      <c r="Y159" s="169">
        <f>业务员提成明细!Y155</f>
        <v>10</v>
      </c>
      <c r="Z159" s="170" t="str">
        <f>业务员提成明细!Z155</f>
        <v>桶</v>
      </c>
      <c r="AA159" s="170"/>
      <c r="AB159" s="170"/>
      <c r="AC159" s="171">
        <f>业务员提成明细!AC155</f>
        <v>1700</v>
      </c>
      <c r="AD159" s="170"/>
      <c r="AE159" s="170"/>
      <c r="AF159" s="170" t="str">
        <f>业务员提成明细!AF155</f>
        <v>XOUT17110405</v>
      </c>
      <c r="AG159" s="176">
        <f>业务员提成明细!AG155</f>
        <v>43057</v>
      </c>
      <c r="AH159" s="177">
        <f>业务员提成明细!AH155</f>
        <v>0</v>
      </c>
      <c r="AJ159" s="178">
        <f>业务员提成明细!AJ155</f>
        <v>0.17</v>
      </c>
    </row>
    <row r="160" spans="1:36" ht="11.25" customHeight="1" outlineLevel="2">
      <c r="A160" s="142" t="str">
        <f>业务员提成明细!A156</f>
        <v>韩风云</v>
      </c>
      <c r="B160" s="143">
        <f>业务员提成明细!B156</f>
        <v>43064</v>
      </c>
      <c r="C160" s="144" t="str">
        <f>业务员提成明细!C156</f>
        <v>a1547</v>
      </c>
      <c r="D160" s="142" t="str">
        <f>业务员提成明细!D156</f>
        <v>安徽绿创精密电子科技有限公司</v>
      </c>
      <c r="E160" s="145">
        <f>业务员提成明细!E156</f>
        <v>21500</v>
      </c>
      <c r="F160" s="146" t="str">
        <f>业务员提成明细!F156</f>
        <v>26629558</v>
      </c>
      <c r="G160" s="143">
        <f>业务员提成明细!G156</f>
        <v>43184</v>
      </c>
      <c r="H160" s="144">
        <f>业务员提成明细!H156</f>
        <v>120</v>
      </c>
      <c r="I160" s="150">
        <f>业务员提成明细!I156</f>
        <v>43280</v>
      </c>
      <c r="J160" s="151">
        <f>业务员提成明细!J156</f>
        <v>21500</v>
      </c>
      <c r="K160" s="145">
        <f>业务员提成明细!K156</f>
        <v>18376.07</v>
      </c>
      <c r="L160" s="152">
        <f>业务员提成明细!L156</f>
        <v>216</v>
      </c>
      <c r="M160" s="153">
        <f>业务员提成明细!M156</f>
        <v>0</v>
      </c>
      <c r="N160" s="76" t="e">
        <f>业务员提成明细!N156</f>
        <v>#REF!</v>
      </c>
      <c r="O160" s="126">
        <f>业务员提成明细!O156</f>
        <v>0</v>
      </c>
      <c r="P160" s="154">
        <f>业务员提成明细!P156</f>
        <v>0</v>
      </c>
      <c r="Q160" s="125" t="e">
        <f>业务员提成明细!Q156</f>
        <v>#REF!</v>
      </c>
      <c r="R160" s="145" t="e">
        <f>业务员提成明细!R156</f>
        <v>#REF!</v>
      </c>
      <c r="S160" s="161" t="e">
        <f>业务员提成明细!S156</f>
        <v>#REF!</v>
      </c>
      <c r="T160" s="162" t="str">
        <f>业务员提成明细!V156</f>
        <v>CYT11</v>
      </c>
      <c r="U160" s="144" t="str">
        <f>业务员提成明细!W156</f>
        <v>机床导轨油</v>
      </c>
      <c r="V160" s="163" t="str">
        <f>业务员提成明细!V156</f>
        <v>CYT11</v>
      </c>
      <c r="W160" s="164" t="str">
        <f>业务员提成明细!W156</f>
        <v>机床导轨油</v>
      </c>
      <c r="X160" s="163" t="str">
        <f>业务员提成明细!X156</f>
        <v>68#</v>
      </c>
      <c r="Y160" s="169">
        <f>业务员提成明细!Y156</f>
        <v>10</v>
      </c>
      <c r="Z160" s="170" t="str">
        <f>业务员提成明细!Z156</f>
        <v>桶</v>
      </c>
      <c r="AA160" s="170"/>
      <c r="AB160" s="170"/>
      <c r="AC160" s="171">
        <f>业务员提成明细!AC156</f>
        <v>1700</v>
      </c>
      <c r="AD160" s="170"/>
      <c r="AE160" s="170"/>
      <c r="AF160" s="170" t="str">
        <f>业务员提成明细!AF156</f>
        <v>XOUT17110421</v>
      </c>
      <c r="AG160" s="176">
        <f>业务员提成明细!AG156</f>
        <v>43059</v>
      </c>
      <c r="AH160" s="177"/>
      <c r="AJ160" s="178">
        <f>业务员提成明细!AJ156</f>
        <v>0.17</v>
      </c>
    </row>
    <row r="161" spans="1:36" ht="11.25" customHeight="1" outlineLevel="2">
      <c r="A161" s="142" t="str">
        <f>业务员提成明细!A157</f>
        <v>韩风云</v>
      </c>
      <c r="B161" s="143">
        <f>业务员提成明细!B157</f>
        <v>43284</v>
      </c>
      <c r="C161" s="144" t="str">
        <f>业务员提成明细!C157</f>
        <v>a1623</v>
      </c>
      <c r="D161" s="142" t="str">
        <f>业务员提成明细!D157</f>
        <v>昆山墨菲特机械有限公司</v>
      </c>
      <c r="E161" s="145">
        <f>业务员提成明细!E157</f>
        <v>3300</v>
      </c>
      <c r="F161" s="146" t="str">
        <f>业务员提成明细!F157</f>
        <v>16644222</v>
      </c>
      <c r="G161" s="143">
        <f>业务员提成明细!G157</f>
        <v>43374</v>
      </c>
      <c r="H161" s="144">
        <f>业务员提成明细!H157</f>
        <v>90</v>
      </c>
      <c r="I161" s="150">
        <f>业务员提成明细!I157</f>
        <v>43272</v>
      </c>
      <c r="J161" s="151">
        <f>业务员提成明细!J157</f>
        <v>3300</v>
      </c>
      <c r="K161" s="145">
        <f>业务员提成明细!K157</f>
        <v>2844.83</v>
      </c>
      <c r="L161" s="152">
        <f>业务员提成明细!L157</f>
        <v>-12</v>
      </c>
      <c r="M161" s="153">
        <f>业务员提成明细!M157</f>
        <v>0</v>
      </c>
      <c r="N161" s="76" t="e">
        <f>业务员提成明细!N157</f>
        <v>#REF!</v>
      </c>
      <c r="O161" s="126">
        <f>业务员提成明细!O157</f>
        <v>0.05</v>
      </c>
      <c r="P161" s="154">
        <f>业务员提成明细!P157</f>
        <v>142.24</v>
      </c>
      <c r="Q161" s="125" t="e">
        <f>业务员提成明细!Q157</f>
        <v>#REF!</v>
      </c>
      <c r="R161" s="145" t="e">
        <f>业务员提成明细!R157</f>
        <v>#REF!</v>
      </c>
      <c r="S161" s="161" t="e">
        <f>业务员提成明细!S157</f>
        <v>#REF!</v>
      </c>
      <c r="T161" s="162" t="str">
        <f>业务员提成明细!V157</f>
        <v>CSR14</v>
      </c>
      <c r="U161" s="144" t="str">
        <f>业务员提成明细!W157</f>
        <v>*化学试剂助剂*半合成切削液</v>
      </c>
      <c r="V161" s="163" t="str">
        <f>业务员提成明细!V157</f>
        <v>CSR14</v>
      </c>
      <c r="W161" s="164" t="str">
        <f>业务员提成明细!W157</f>
        <v>*化学试剂助剂*半合成切削液</v>
      </c>
      <c r="X161" s="163" t="str">
        <f>业务员提成明细!X157</f>
        <v>JH-EM13</v>
      </c>
      <c r="Y161" s="169">
        <f>业务员提成明细!Y157</f>
        <v>1</v>
      </c>
      <c r="Z161" s="170" t="str">
        <f>业务员提成明细!Z157</f>
        <v>桶</v>
      </c>
      <c r="AA161" s="170"/>
      <c r="AB161" s="170"/>
      <c r="AC161" s="171">
        <f>业务员提成明细!AC157</f>
        <v>170</v>
      </c>
      <c r="AD161" s="170"/>
      <c r="AE161" s="170"/>
      <c r="AF161" s="170" t="str">
        <f>业务员提成明细!AF157</f>
        <v>XOUT18070056</v>
      </c>
      <c r="AG161" s="176">
        <f>业务员提成明细!AG157</f>
        <v>43285</v>
      </c>
      <c r="AH161" s="177"/>
      <c r="AJ161" s="178">
        <f>业务员提成明细!AJ157</f>
        <v>0.159999015758411</v>
      </c>
    </row>
    <row r="162" spans="1:36" ht="11.25" customHeight="1" outlineLevel="2">
      <c r="A162" s="142" t="str">
        <f>业务员提成明细!A158</f>
        <v>韩风云</v>
      </c>
      <c r="B162" s="143">
        <f>业务员提成明细!B158</f>
        <v>43273</v>
      </c>
      <c r="C162" s="144" t="str">
        <f>业务员提成明细!C158</f>
        <v>a1638</v>
      </c>
      <c r="D162" s="142" t="str">
        <f>业务员提成明细!D158</f>
        <v>锡山区厚桥鼎安五金厂</v>
      </c>
      <c r="E162" s="145">
        <f>业务员提成明细!E158</f>
        <v>3000</v>
      </c>
      <c r="F162" s="146" t="str">
        <f>业务员提成明细!F158</f>
        <v>16643925</v>
      </c>
      <c r="G162" s="143">
        <f>业务员提成明细!G158</f>
        <v>43303</v>
      </c>
      <c r="H162" s="144">
        <f>业务员提成明细!H158</f>
        <v>30</v>
      </c>
      <c r="I162" s="150">
        <f>业务员提成明细!I158</f>
        <v>43272</v>
      </c>
      <c r="J162" s="151">
        <f>业务员提成明细!J158</f>
        <v>3000</v>
      </c>
      <c r="K162" s="145">
        <f>业务员提成明细!K158</f>
        <v>2586.21</v>
      </c>
      <c r="L162" s="152">
        <f>业务员提成明细!L158</f>
        <v>-1</v>
      </c>
      <c r="M162" s="153">
        <f>业务员提成明细!M158</f>
        <v>0</v>
      </c>
      <c r="N162" s="76" t="e">
        <f>业务员提成明细!N158</f>
        <v>#REF!</v>
      </c>
      <c r="O162" s="126">
        <f>业务员提成明细!O158</f>
        <v>0.05</v>
      </c>
      <c r="P162" s="154">
        <f>业务员提成明细!P158</f>
        <v>129.31</v>
      </c>
      <c r="Q162" s="125" t="e">
        <f>业务员提成明细!Q158</f>
        <v>#REF!</v>
      </c>
      <c r="R162" s="145" t="e">
        <f>业务员提成明细!R158</f>
        <v>#REF!</v>
      </c>
      <c r="S162" s="161" t="e">
        <f>业务员提成明细!S158</f>
        <v>#REF!</v>
      </c>
      <c r="T162" s="162" t="str">
        <f>业务员提成明细!V158</f>
        <v>CSR24</v>
      </c>
      <c r="U162" s="144" t="str">
        <f>业务员提成明细!W158</f>
        <v>*专项化学用品*铝合金加工液</v>
      </c>
      <c r="V162" s="163" t="str">
        <f>业务员提成明细!V158</f>
        <v>CSR24</v>
      </c>
      <c r="W162" s="164" t="str">
        <f>业务员提成明细!W158</f>
        <v>*专项化学用品*铝合金加工液</v>
      </c>
      <c r="X162" s="163" t="str">
        <f>业务员提成明细!X158</f>
        <v>ZM-3080</v>
      </c>
      <c r="Y162" s="169">
        <f>业务员提成明细!Y158</f>
        <v>1</v>
      </c>
      <c r="Z162" s="170" t="str">
        <f>业务员提成明细!Z158</f>
        <v>桶</v>
      </c>
      <c r="AA162" s="170"/>
      <c r="AB162" s="170"/>
      <c r="AC162" s="171">
        <f>业务员提成明细!AC158</f>
        <v>170</v>
      </c>
      <c r="AD162" s="170"/>
      <c r="AE162" s="170"/>
      <c r="AF162" s="170" t="str">
        <f>业务员提成明细!AF158</f>
        <v>XOUT18060408</v>
      </c>
      <c r="AG162" s="176">
        <f>业务员提成明细!AG158</f>
        <v>43273</v>
      </c>
      <c r="AH162" s="177"/>
      <c r="AJ162" s="178">
        <f>业务员提成明细!AJ158</f>
        <v>0.15999860800167001</v>
      </c>
    </row>
    <row r="163" spans="1:36" ht="11.25" customHeight="1" outlineLevel="2">
      <c r="A163" s="142" t="str">
        <f>业务员提成明细!A159</f>
        <v>韩风云</v>
      </c>
      <c r="B163" s="143">
        <f>业务员提成明细!B159</f>
        <v>43124</v>
      </c>
      <c r="C163" s="144" t="str">
        <f>业务员提成明细!C159</f>
        <v>a1705</v>
      </c>
      <c r="D163" s="142" t="str">
        <f>业务员提成明细!D159</f>
        <v>昆山鑫启盛精密配件有限公司</v>
      </c>
      <c r="E163" s="145">
        <f>业务员提成明细!E159</f>
        <v>7000</v>
      </c>
      <c r="F163" s="146" t="str">
        <f>业务员提成明细!F159</f>
        <v>28120560</v>
      </c>
      <c r="G163" s="143">
        <f>业务员提成明细!G159</f>
        <v>43214</v>
      </c>
      <c r="H163" s="144">
        <f>业务员提成明细!H159</f>
        <v>90</v>
      </c>
      <c r="I163" s="150">
        <f>业务员提成明细!I159</f>
        <v>43276</v>
      </c>
      <c r="J163" s="151">
        <f>业务员提成明细!J159</f>
        <v>7000</v>
      </c>
      <c r="K163" s="145">
        <f>业务员提成明细!K159</f>
        <v>5982.91</v>
      </c>
      <c r="L163" s="152">
        <f>业务员提成明细!L159</f>
        <v>152</v>
      </c>
      <c r="M163" s="153">
        <f>业务员提成明细!M159</f>
        <v>0</v>
      </c>
      <c r="N163" s="76" t="e">
        <f>业务员提成明细!N159</f>
        <v>#REF!</v>
      </c>
      <c r="O163" s="126">
        <f>业务员提成明细!O159</f>
        <v>0.01</v>
      </c>
      <c r="P163" s="154">
        <f>业务员提成明细!P159</f>
        <v>59.83</v>
      </c>
      <c r="Q163" s="125" t="e">
        <f>业务员提成明细!Q159</f>
        <v>#REF!</v>
      </c>
      <c r="R163" s="145" t="e">
        <f>业务员提成明细!R159</f>
        <v>#REF!</v>
      </c>
      <c r="S163" s="161" t="e">
        <f>业务员提成明细!S159</f>
        <v>#REF!</v>
      </c>
      <c r="T163" s="162" t="str">
        <f>业务员提成明细!V159</f>
        <v>CSR24</v>
      </c>
      <c r="U163" s="144" t="str">
        <f>业务员提成明细!W159</f>
        <v>*石油制品*植物切削液</v>
      </c>
      <c r="V163" s="163" t="str">
        <f>业务员提成明细!V159</f>
        <v>CSR24</v>
      </c>
      <c r="W163" s="164" t="str">
        <f>业务员提成明细!W159</f>
        <v>*石油制品*植物切削液</v>
      </c>
      <c r="X163" s="163" t="str">
        <f>业务员提成明细!X159</f>
        <v>JH-200RP</v>
      </c>
      <c r="Y163" s="169">
        <f>业务员提成明细!Y159</f>
        <v>2</v>
      </c>
      <c r="Z163" s="170" t="str">
        <f>业务员提成明细!Z159</f>
        <v>桶</v>
      </c>
      <c r="AA163" s="170"/>
      <c r="AB163" s="170"/>
      <c r="AC163" s="171">
        <f>业务员提成明细!AC159</f>
        <v>340</v>
      </c>
      <c r="AD163" s="170"/>
      <c r="AE163" s="170"/>
      <c r="AF163" s="170" t="str">
        <f>业务员提成明细!AF159</f>
        <v>XOUT17120424</v>
      </c>
      <c r="AG163" s="176">
        <f>业务员提成明细!AG159</f>
        <v>43091</v>
      </c>
      <c r="AH163" s="177"/>
      <c r="AJ163" s="178">
        <f>业务员提成明细!AJ159</f>
        <v>0.17</v>
      </c>
    </row>
    <row r="164" spans="1:36" ht="11.25" customHeight="1" outlineLevel="2">
      <c r="A164" s="142" t="str">
        <f>业务员提成明细!A160</f>
        <v>韩风云</v>
      </c>
      <c r="B164" s="143">
        <f>业务员提成明细!B160</f>
        <v>43185</v>
      </c>
      <c r="C164" s="144" t="str">
        <f>业务员提成明细!C160</f>
        <v>a1705</v>
      </c>
      <c r="D164" s="142" t="str">
        <f>业务员提成明细!D160</f>
        <v>昆山鑫启盛精密配件有限公司</v>
      </c>
      <c r="E164" s="145">
        <f>业务员提成明细!E160</f>
        <v>7000</v>
      </c>
      <c r="F164" s="146" t="str">
        <f>业务员提成明细!F160</f>
        <v>15222233</v>
      </c>
      <c r="G164" s="143">
        <f>业务员提成明细!G160</f>
        <v>43275</v>
      </c>
      <c r="H164" s="144">
        <f>业务员提成明细!H160</f>
        <v>90</v>
      </c>
      <c r="I164" s="150">
        <f>业务员提成明细!I160</f>
        <v>43277</v>
      </c>
      <c r="J164" s="151">
        <f>业务员提成明细!J160</f>
        <v>7000</v>
      </c>
      <c r="K164" s="145">
        <f>业务员提成明细!K160</f>
        <v>5982.91</v>
      </c>
      <c r="L164" s="152">
        <f>业务员提成明细!L160</f>
        <v>92</v>
      </c>
      <c r="M164" s="153">
        <f>业务员提成明细!M160</f>
        <v>0</v>
      </c>
      <c r="N164" s="76" t="e">
        <f>业务员提成明细!N160</f>
        <v>#REF!</v>
      </c>
      <c r="O164" s="126">
        <f>业务员提成明细!O160</f>
        <v>0.04</v>
      </c>
      <c r="P164" s="154">
        <f>业务员提成明细!P160</f>
        <v>239.32</v>
      </c>
      <c r="Q164" s="125" t="e">
        <f>业务员提成明细!Q160</f>
        <v>#REF!</v>
      </c>
      <c r="R164" s="145" t="e">
        <f>业务员提成明细!R160</f>
        <v>#REF!</v>
      </c>
      <c r="S164" s="161" t="e">
        <f>业务员提成明细!S160</f>
        <v>#REF!</v>
      </c>
      <c r="T164" s="162" t="str">
        <f>业务员提成明细!V160</f>
        <v>CSR24</v>
      </c>
      <c r="U164" s="144" t="str">
        <f>业务员提成明细!W160</f>
        <v>*其他化学制品*植物切削液</v>
      </c>
      <c r="V164" s="163" t="str">
        <f>业务员提成明细!V160</f>
        <v>CSR24</v>
      </c>
      <c r="W164" s="164" t="str">
        <f>业务员提成明细!W160</f>
        <v>*其他化学制品*植物切削液</v>
      </c>
      <c r="X164" s="163" t="str">
        <f>业务员提成明细!X160</f>
        <v>JH-200RP</v>
      </c>
      <c r="Y164" s="169">
        <f>业务员提成明细!Y160</f>
        <v>2</v>
      </c>
      <c r="Z164" s="170" t="str">
        <f>业务员提成明细!Z160</f>
        <v>桶</v>
      </c>
      <c r="AA164" s="170"/>
      <c r="AB164" s="170"/>
      <c r="AC164" s="171">
        <f>业务员提成明细!AC160</f>
        <v>340</v>
      </c>
      <c r="AD164" s="170"/>
      <c r="AE164" s="170"/>
      <c r="AF164" s="170" t="str">
        <f>业务员提成明细!AF160</f>
        <v>XOUT18010342</v>
      </c>
      <c r="AG164" s="176">
        <f>业务员提成明细!AG160</f>
        <v>43119</v>
      </c>
      <c r="AH164" s="177"/>
      <c r="AJ164" s="178">
        <f>业务员提成明细!AJ160</f>
        <v>0.17</v>
      </c>
    </row>
    <row r="165" spans="1:36" ht="11.25" customHeight="1" outlineLevel="2">
      <c r="A165" s="142" t="str">
        <f>业务员提成明细!A161</f>
        <v>韩风云</v>
      </c>
      <c r="B165" s="143">
        <f>业务员提成明细!B161</f>
        <v>43185</v>
      </c>
      <c r="C165" s="144" t="str">
        <f>业务员提成明细!C161</f>
        <v>a1705</v>
      </c>
      <c r="D165" s="142" t="str">
        <f>业务员提成明细!D161</f>
        <v>昆山鑫启盛精密配件有限公司</v>
      </c>
      <c r="E165" s="145">
        <f>业务员提成明细!E161</f>
        <v>7000</v>
      </c>
      <c r="F165" s="146" t="str">
        <f>业务员提成明细!F161</f>
        <v>15222233</v>
      </c>
      <c r="G165" s="143">
        <f>业务员提成明细!G161</f>
        <v>43275</v>
      </c>
      <c r="H165" s="144">
        <f>业务员提成明细!H161</f>
        <v>90</v>
      </c>
      <c r="I165" s="150">
        <f>业务员提成明细!I161</f>
        <v>43278</v>
      </c>
      <c r="J165" s="151">
        <f>业务员提成明细!J161</f>
        <v>7000</v>
      </c>
      <c r="K165" s="145">
        <f>业务员提成明细!K161</f>
        <v>5982.91</v>
      </c>
      <c r="L165" s="152">
        <f>业务员提成明细!L161</f>
        <v>93</v>
      </c>
      <c r="M165" s="153">
        <f>业务员提成明细!M161</f>
        <v>0</v>
      </c>
      <c r="N165" s="76" t="e">
        <f>业务员提成明细!N161</f>
        <v>#REF!</v>
      </c>
      <c r="O165" s="126">
        <f>业务员提成明细!O161</f>
        <v>0.04</v>
      </c>
      <c r="P165" s="154">
        <f>业务员提成明细!P161</f>
        <v>239.32</v>
      </c>
      <c r="Q165" s="125" t="e">
        <f>业务员提成明细!Q161</f>
        <v>#REF!</v>
      </c>
      <c r="R165" s="145" t="e">
        <f>业务员提成明细!R161</f>
        <v>#REF!</v>
      </c>
      <c r="S165" s="161" t="e">
        <f>业务员提成明细!S161</f>
        <v>#REF!</v>
      </c>
      <c r="T165" s="162" t="str">
        <f>业务员提成明细!V161</f>
        <v>CSR24</v>
      </c>
      <c r="U165" s="144" t="str">
        <f>业务员提成明细!W161</f>
        <v>*其他化学制品*植物切削液</v>
      </c>
      <c r="V165" s="163" t="str">
        <f>业务员提成明细!V161</f>
        <v>CSR24</v>
      </c>
      <c r="W165" s="164" t="str">
        <f>业务员提成明细!W161</f>
        <v>*其他化学制品*植物切削液</v>
      </c>
      <c r="X165" s="163" t="str">
        <f>业务员提成明细!X161</f>
        <v>JH-200RP</v>
      </c>
      <c r="Y165" s="169">
        <f>业务员提成明细!Y161</f>
        <v>2</v>
      </c>
      <c r="Z165" s="170" t="str">
        <f>业务员提成明细!Z161</f>
        <v>桶</v>
      </c>
      <c r="AA165" s="170"/>
      <c r="AB165" s="170"/>
      <c r="AC165" s="171">
        <f>业务员提成明细!AC161</f>
        <v>340</v>
      </c>
      <c r="AD165" s="170"/>
      <c r="AE165" s="170"/>
      <c r="AF165" s="170" t="str">
        <f>业务员提成明细!AF161</f>
        <v>XOUT18020110</v>
      </c>
      <c r="AG165" s="176">
        <f>业务员提成明细!AG161</f>
        <v>43138</v>
      </c>
      <c r="AH165" s="177"/>
      <c r="AJ165" s="178">
        <f>业务员提成明细!AJ161</f>
        <v>0.17</v>
      </c>
    </row>
    <row r="166" spans="1:36" ht="11.25" customHeight="1" outlineLevel="2">
      <c r="A166" s="142" t="str">
        <f>业务员提成明细!A162</f>
        <v>韩风云</v>
      </c>
      <c r="B166" s="143">
        <f>业务员提成明细!B162</f>
        <v>43235</v>
      </c>
      <c r="C166" s="144" t="str">
        <f>业务员提成明细!C162</f>
        <v>a1839</v>
      </c>
      <c r="D166" s="142" t="str">
        <f>业务员提成明细!D162</f>
        <v>常州市尚科模具有限公司</v>
      </c>
      <c r="E166" s="145">
        <f>业务员提成明细!E162</f>
        <v>3200</v>
      </c>
      <c r="F166" s="146" t="str">
        <f>业务员提成明细!F162</f>
        <v>27754510</v>
      </c>
      <c r="G166" s="143">
        <f>业务员提成明细!G162</f>
        <v>43265</v>
      </c>
      <c r="H166" s="144">
        <f>业务员提成明细!H162</f>
        <v>30</v>
      </c>
      <c r="I166" s="150">
        <f>业务员提成明细!I162</f>
        <v>43278</v>
      </c>
      <c r="J166" s="151">
        <f>业务员提成明细!J162</f>
        <v>3200</v>
      </c>
      <c r="K166" s="145">
        <f>业务员提成明细!K162</f>
        <v>2758.62</v>
      </c>
      <c r="L166" s="152">
        <f>业务员提成明细!L162</f>
        <v>43</v>
      </c>
      <c r="M166" s="153">
        <f>业务员提成明细!M162</f>
        <v>0</v>
      </c>
      <c r="N166" s="76" t="e">
        <f>业务员提成明细!N162</f>
        <v>#REF!</v>
      </c>
      <c r="O166" s="126">
        <f>业务员提成明细!O162</f>
        <v>0.05</v>
      </c>
      <c r="P166" s="154">
        <f>业务员提成明细!P162</f>
        <v>137.93</v>
      </c>
      <c r="Q166" s="125" t="e">
        <f>业务员提成明细!Q162</f>
        <v>#REF!</v>
      </c>
      <c r="R166" s="145" t="e">
        <f>业务员提成明细!R162</f>
        <v>#REF!</v>
      </c>
      <c r="S166" s="161" t="e">
        <f>业务员提成明细!S162</f>
        <v>#REF!</v>
      </c>
      <c r="T166" s="162" t="str">
        <f>业务员提成明细!V162</f>
        <v>CSR24</v>
      </c>
      <c r="U166" s="144" t="str">
        <f>业务员提成明细!W162</f>
        <v>*专项化学用品*铝合金加工液</v>
      </c>
      <c r="V166" s="163" t="str">
        <f>业务员提成明细!V162</f>
        <v>CSR24</v>
      </c>
      <c r="W166" s="164" t="str">
        <f>业务员提成明细!W162</f>
        <v>*专项化学用品*铝合金加工液</v>
      </c>
      <c r="X166" s="163" t="str">
        <f>业务员提成明细!X162</f>
        <v>ZM-3080</v>
      </c>
      <c r="Y166" s="169">
        <f>业务员提成明细!Y162</f>
        <v>1</v>
      </c>
      <c r="Z166" s="170" t="str">
        <f>业务员提成明细!Z162</f>
        <v>桶</v>
      </c>
      <c r="AA166" s="170"/>
      <c r="AB166" s="170"/>
      <c r="AC166" s="171">
        <f>业务员提成明细!AC162</f>
        <v>170</v>
      </c>
      <c r="AD166" s="170"/>
      <c r="AE166" s="170"/>
      <c r="AF166" s="170" t="str">
        <f>业务员提成明细!AF162</f>
        <v>XOUT18040395</v>
      </c>
      <c r="AG166" s="176">
        <f>业务员提成明细!AG162</f>
        <v>43213</v>
      </c>
      <c r="AH166" s="177"/>
      <c r="AJ166" s="178">
        <f>业务员提成明细!AJ162</f>
        <v>0.16000029000007299</v>
      </c>
    </row>
    <row r="167" spans="1:36" ht="11.25" customHeight="1" outlineLevel="2">
      <c r="A167" s="142" t="str">
        <f>业务员提成明细!A163</f>
        <v>韩风云</v>
      </c>
      <c r="B167" s="143">
        <f>业务员提成明细!B163</f>
        <v>43214</v>
      </c>
      <c r="C167" s="144" t="str">
        <f>业务员提成明细!C163</f>
        <v>a1840</v>
      </c>
      <c r="D167" s="142" t="str">
        <f>业务员提成明细!D163</f>
        <v>吴中区甪直千金五金厂</v>
      </c>
      <c r="E167" s="145">
        <f>业务员提成明细!E163</f>
        <v>2300</v>
      </c>
      <c r="F167" s="146" t="str">
        <f>业务员提成明细!F163</f>
        <v>27754209</v>
      </c>
      <c r="G167" s="143">
        <f>业务员提成明细!G163</f>
        <v>43274</v>
      </c>
      <c r="H167" s="144">
        <f>业务员提成明细!H163</f>
        <v>60</v>
      </c>
      <c r="I167" s="150">
        <f>业务员提成明细!I163</f>
        <v>43278</v>
      </c>
      <c r="J167" s="151">
        <f>业务员提成明细!J163</f>
        <v>2300</v>
      </c>
      <c r="K167" s="145">
        <f>业务员提成明细!K163</f>
        <v>1965.81</v>
      </c>
      <c r="L167" s="152">
        <f>业务员提成明细!L163</f>
        <v>64</v>
      </c>
      <c r="M167" s="153">
        <f>业务员提成明细!M163</f>
        <v>0</v>
      </c>
      <c r="N167" s="76" t="e">
        <f>业务员提成明细!N163</f>
        <v>#REF!</v>
      </c>
      <c r="O167" s="126">
        <f>业务员提成明细!O163</f>
        <v>0.04</v>
      </c>
      <c r="P167" s="154">
        <f>业务员提成明细!P163</f>
        <v>78.63</v>
      </c>
      <c r="Q167" s="125" t="e">
        <f>业务员提成明细!Q163</f>
        <v>#REF!</v>
      </c>
      <c r="R167" s="145" t="e">
        <f>业务员提成明细!R163</f>
        <v>#REF!</v>
      </c>
      <c r="S167" s="161" t="e">
        <f>业务员提成明细!S163</f>
        <v>#REF!</v>
      </c>
      <c r="T167" s="162" t="str">
        <f>业务员提成明细!V163</f>
        <v>CYQ10</v>
      </c>
      <c r="U167" s="144" t="str">
        <f>业务员提成明细!W163</f>
        <v>*化学试剂助剂*钢冷却剂</v>
      </c>
      <c r="V167" s="163" t="str">
        <f>业务员提成明细!V163</f>
        <v>CYQ10</v>
      </c>
      <c r="W167" s="164" t="str">
        <f>业务员提成明细!W163</f>
        <v>*化学试剂助剂*钢冷却剂</v>
      </c>
      <c r="X167" s="163" t="str">
        <f>业务员提成明细!X163</f>
        <v>CH-201</v>
      </c>
      <c r="Y167" s="169">
        <f>业务员提成明细!Y163</f>
        <v>1</v>
      </c>
      <c r="Z167" s="170" t="str">
        <f>业务员提成明细!Z163</f>
        <v>桶</v>
      </c>
      <c r="AA167" s="170"/>
      <c r="AB167" s="170"/>
      <c r="AC167" s="171">
        <f>业务员提成明细!AC163</f>
        <v>170</v>
      </c>
      <c r="AD167" s="170"/>
      <c r="AE167" s="170"/>
      <c r="AF167" s="170" t="str">
        <f>业务员提成明细!AF163</f>
        <v>XOUT18040423</v>
      </c>
      <c r="AG167" s="176">
        <f>业务员提成明细!AG163</f>
        <v>43215</v>
      </c>
      <c r="AH167" s="177"/>
      <c r="AJ167" s="178">
        <f>业务员提成明细!AJ163</f>
        <v>0.17</v>
      </c>
    </row>
    <row r="168" spans="1:36" ht="11.25" customHeight="1" outlineLevel="2">
      <c r="A168" s="142" t="str">
        <f>业务员提成明细!A164</f>
        <v>韩风云</v>
      </c>
      <c r="B168" s="143">
        <f>业务员提成明细!B164</f>
        <v>43273</v>
      </c>
      <c r="C168" s="144" t="str">
        <f>业务员提成明细!C164</f>
        <v>a1911</v>
      </c>
      <c r="D168" s="142" t="str">
        <f>业务员提成明细!D164</f>
        <v>苏州市捷澄精密压铸有限公司</v>
      </c>
      <c r="E168" s="145">
        <f>业务员提成明细!E164</f>
        <v>3800</v>
      </c>
      <c r="F168" s="146" t="str">
        <f>业务员提成明细!F164</f>
        <v>16643926</v>
      </c>
      <c r="G168" s="143">
        <f>业务员提成明细!G164</f>
        <v>43303</v>
      </c>
      <c r="H168" s="144">
        <f>业务员提成明细!H164</f>
        <v>30</v>
      </c>
      <c r="I168" s="150">
        <f>业务员提成明细!I164</f>
        <v>43276</v>
      </c>
      <c r="J168" s="151">
        <f>业务员提成明细!J164</f>
        <v>1900</v>
      </c>
      <c r="K168" s="145">
        <f>业务员提成明细!K164</f>
        <v>1637.93</v>
      </c>
      <c r="L168" s="152">
        <f>业务员提成明细!L164</f>
        <v>3</v>
      </c>
      <c r="M168" s="153">
        <f>业务员提成明细!M164</f>
        <v>0</v>
      </c>
      <c r="N168" s="76" t="e">
        <f>业务员提成明细!N164</f>
        <v>#REF!</v>
      </c>
      <c r="O168" s="126">
        <f>业务员提成明细!O164</f>
        <v>5.0000000000000001E-3</v>
      </c>
      <c r="P168" s="154">
        <f>业务员提成明细!P164</f>
        <v>8.19</v>
      </c>
      <c r="Q168" s="125" t="e">
        <f>业务员提成明细!Q164</f>
        <v>#REF!</v>
      </c>
      <c r="R168" s="145">
        <f>业务员提成明细!R164</f>
        <v>0</v>
      </c>
      <c r="S168" s="161">
        <f>业务员提成明细!S164</f>
        <v>0</v>
      </c>
      <c r="T168" s="162" t="str">
        <f>业务员提成明细!V164</f>
        <v>CSR24</v>
      </c>
      <c r="U168" s="144" t="str">
        <f>业务员提成明细!W164</f>
        <v>*专项化学用品*铝合金加工液</v>
      </c>
      <c r="V168" s="163" t="str">
        <f>业务员提成明细!V164</f>
        <v>CSR24</v>
      </c>
      <c r="W168" s="164" t="str">
        <f>业务员提成明细!W164</f>
        <v>*专项化学用品*铝合金加工液</v>
      </c>
      <c r="X168" s="163" t="str">
        <f>业务员提成明细!X164</f>
        <v>ZM-3080</v>
      </c>
      <c r="Y168" s="169">
        <f>业务员提成明细!Y164</f>
        <v>5</v>
      </c>
      <c r="Z168" s="170" t="str">
        <f>业务员提成明细!Z164</f>
        <v>桶</v>
      </c>
      <c r="AA168" s="170"/>
      <c r="AB168" s="170"/>
      <c r="AC168" s="171">
        <f>业务员提成明细!AC164</f>
        <v>85</v>
      </c>
      <c r="AD168" s="170"/>
      <c r="AE168" s="170"/>
      <c r="AF168" s="170" t="str">
        <f>业务员提成明细!AF164</f>
        <v>XOUT18060404</v>
      </c>
      <c r="AG168" s="176">
        <f>业务员提成明细!AG164</f>
        <v>43272</v>
      </c>
      <c r="AH168" s="177"/>
      <c r="AJ168" s="178">
        <f>业务员提成明细!AJ164</f>
        <v>0.16000073263204201</v>
      </c>
    </row>
    <row r="169" spans="1:36" ht="11.25" customHeight="1" outlineLevel="2">
      <c r="A169" s="142" t="str">
        <f>业务员提成明细!A165</f>
        <v>韩风云</v>
      </c>
      <c r="B169" s="143">
        <f>业务员提成明细!B165</f>
        <v>43309</v>
      </c>
      <c r="C169" s="144" t="str">
        <f>业务员提成明细!C165</f>
        <v>b213</v>
      </c>
      <c r="D169" s="142" t="str">
        <f>业务员提成明细!D165</f>
        <v>无锡张威</v>
      </c>
      <c r="E169" s="145">
        <f>业务员提成明细!E165</f>
        <v>250</v>
      </c>
      <c r="F169" s="146" t="str">
        <f>业务员提成明细!F165</f>
        <v>未税</v>
      </c>
      <c r="G169" s="143">
        <f>业务员提成明细!G165</f>
        <v>0</v>
      </c>
      <c r="H169" s="144">
        <f>业务员提成明细!H165</f>
        <v>0</v>
      </c>
      <c r="I169" s="150">
        <f>业务员提成明细!I165</f>
        <v>43276</v>
      </c>
      <c r="J169" s="151">
        <f>业务员提成明细!J165</f>
        <v>250</v>
      </c>
      <c r="K169" s="145">
        <f>业务员提成明细!K165</f>
        <v>250</v>
      </c>
      <c r="L169" s="152">
        <f>业务员提成明细!L165</f>
        <v>-33</v>
      </c>
      <c r="M169" s="153">
        <f>业务员提成明细!M165</f>
        <v>0</v>
      </c>
      <c r="N169" s="76" t="e">
        <f>业务员提成明细!N165</f>
        <v>#REF!</v>
      </c>
      <c r="O169" s="126">
        <f>业务员提成明细!O165</f>
        <v>5.0000000000000001E-3</v>
      </c>
      <c r="P169" s="154">
        <f>业务员提成明细!P165</f>
        <v>1.25</v>
      </c>
      <c r="Q169" s="125" t="e">
        <f>业务员提成明细!Q165</f>
        <v>#REF!</v>
      </c>
      <c r="R169" s="145">
        <f>业务员提成明细!R165</f>
        <v>0</v>
      </c>
      <c r="S169" s="161">
        <f>业务员提成明细!S165</f>
        <v>0</v>
      </c>
      <c r="T169" s="162" t="str">
        <f>业务员提成明细!V165</f>
        <v>CYT11</v>
      </c>
      <c r="U169" s="144" t="str">
        <f>业务员提成明细!W165</f>
        <v>机床导轨油</v>
      </c>
      <c r="V169" s="163" t="str">
        <f>业务员提成明细!V165</f>
        <v>CYT11</v>
      </c>
      <c r="W169" s="164" t="str">
        <f>业务员提成明细!W165</f>
        <v>机床导轨油</v>
      </c>
      <c r="X169" s="163" t="str">
        <f>业务员提成明细!X165</f>
        <v>68#</v>
      </c>
      <c r="Y169" s="169">
        <f>业务员提成明细!Y165</f>
        <v>1</v>
      </c>
      <c r="Z169" s="170">
        <f>业务员提成明细!Z165</f>
        <v>0</v>
      </c>
      <c r="AA169" s="170"/>
      <c r="AB169" s="170"/>
      <c r="AC169" s="171">
        <f>业务员提成明细!AC165</f>
        <v>17</v>
      </c>
      <c r="AD169" s="170"/>
      <c r="AE169" s="170"/>
      <c r="AF169" s="170" t="str">
        <f>业务员提成明细!AF165</f>
        <v>R18070016</v>
      </c>
      <c r="AG169" s="176">
        <f>业务员提成明细!AG165</f>
        <v>43309</v>
      </c>
      <c r="AH169" s="177"/>
      <c r="AJ169" s="178">
        <f>业务员提成明细!AJ165</f>
        <v>0.15999957250798899</v>
      </c>
    </row>
    <row r="170" spans="1:36" ht="11.25" customHeight="1" outlineLevel="2">
      <c r="A170" s="142" t="str">
        <f>业务员提成明细!A166</f>
        <v>韩风云</v>
      </c>
      <c r="B170" s="143">
        <f>业务员提成明细!B166</f>
        <v>43309</v>
      </c>
      <c r="C170" s="144" t="str">
        <f>业务员提成明细!C166</f>
        <v>b213</v>
      </c>
      <c r="D170" s="142" t="str">
        <f>业务员提成明细!D166</f>
        <v>无锡张威</v>
      </c>
      <c r="E170" s="145">
        <f>业务员提成明细!E166</f>
        <v>2550</v>
      </c>
      <c r="F170" s="146" t="str">
        <f>业务员提成明细!F166</f>
        <v>未税</v>
      </c>
      <c r="G170" s="143">
        <f>业务员提成明细!G166</f>
        <v>0</v>
      </c>
      <c r="H170" s="144">
        <f>业务员提成明细!H166</f>
        <v>0</v>
      </c>
      <c r="I170" s="150">
        <f>业务员提成明细!I166</f>
        <v>43252</v>
      </c>
      <c r="J170" s="151">
        <f>业务员提成明细!J166</f>
        <v>2550</v>
      </c>
      <c r="K170" s="145">
        <f>业务员提成明细!K166</f>
        <v>2550</v>
      </c>
      <c r="L170" s="152">
        <f>业务员提成明细!L166</f>
        <v>-57</v>
      </c>
      <c r="M170" s="153">
        <f>业务员提成明细!M166</f>
        <v>0</v>
      </c>
      <c r="N170" s="76" t="e">
        <f>业务员提成明细!N166</f>
        <v>#REF!</v>
      </c>
      <c r="O170" s="126">
        <f>业务员提成明细!O166</f>
        <v>0.05</v>
      </c>
      <c r="P170" s="154">
        <f>业务员提成明细!P166</f>
        <v>127.5</v>
      </c>
      <c r="Q170" s="125" t="e">
        <f>业务员提成明细!Q166</f>
        <v>#REF!</v>
      </c>
      <c r="R170" s="145" t="e">
        <f>业务员提成明细!R166</f>
        <v>#REF!</v>
      </c>
      <c r="S170" s="161" t="e">
        <f>业务员提成明细!S166</f>
        <v>#REF!</v>
      </c>
      <c r="T170" s="162" t="str">
        <f>业务员提成明细!V166</f>
        <v>CSR24</v>
      </c>
      <c r="U170" s="144" t="str">
        <f>业务员提成明细!W166</f>
        <v xml:space="preserve">铝合金加工液 </v>
      </c>
      <c r="V170" s="163" t="str">
        <f>业务员提成明细!V166</f>
        <v>CSR24</v>
      </c>
      <c r="W170" s="164" t="str">
        <f>业务员提成明细!W166</f>
        <v xml:space="preserve">铝合金加工液 </v>
      </c>
      <c r="X170" s="163" t="str">
        <f>业务员提成明细!X166</f>
        <v xml:space="preserve">ZM-3080 </v>
      </c>
      <c r="Y170" s="169">
        <f>业务员提成明细!Y166</f>
        <v>1</v>
      </c>
      <c r="Z170" s="170">
        <f>业务员提成明细!Z166</f>
        <v>0</v>
      </c>
      <c r="AA170" s="170"/>
      <c r="AB170" s="170"/>
      <c r="AC170" s="171">
        <f>业务员提成明细!AC166</f>
        <v>170</v>
      </c>
      <c r="AD170" s="170"/>
      <c r="AE170" s="170"/>
      <c r="AF170" s="170" t="str">
        <f>业务员提成明细!AF166</f>
        <v>R18070016</v>
      </c>
      <c r="AG170" s="176">
        <f>业务员提成明细!AG166</f>
        <v>43309</v>
      </c>
      <c r="AH170" s="177"/>
      <c r="AJ170" s="178">
        <f>业务员提成明细!AJ166</f>
        <v>0.15999957250798899</v>
      </c>
    </row>
    <row r="171" spans="1:36" ht="11.25" customHeight="1" outlineLevel="2">
      <c r="A171" s="142" t="str">
        <f>业务员提成明细!A167</f>
        <v>何洋</v>
      </c>
      <c r="B171" s="143">
        <f>业务员提成明细!B167</f>
        <v>43172</v>
      </c>
      <c r="C171" s="144" t="str">
        <f>业务员提成明细!C167</f>
        <v>a0870</v>
      </c>
      <c r="D171" s="142" t="str">
        <f>业务员提成明细!D167</f>
        <v>深圳基准精密工业有限公司</v>
      </c>
      <c r="E171" s="145">
        <f>业务员提成明细!E167</f>
        <v>5270.85</v>
      </c>
      <c r="F171" s="146" t="str">
        <f>业务员提成明细!F167</f>
        <v>02839377</v>
      </c>
      <c r="G171" s="143">
        <f>业务员提成明细!G167</f>
        <v>43286</v>
      </c>
      <c r="H171" s="144">
        <f>业务员提成明细!H167</f>
        <v>90</v>
      </c>
      <c r="I171" s="150">
        <f>业务员提成明细!I167</f>
        <v>43255</v>
      </c>
      <c r="J171" s="151">
        <f>业务员提成明细!J167</f>
        <v>5270.85</v>
      </c>
      <c r="K171" s="145">
        <f>业务员提成明细!K167</f>
        <v>4505</v>
      </c>
      <c r="L171" s="152">
        <f>业务员提成明细!L167</f>
        <v>83</v>
      </c>
      <c r="M171" s="153">
        <f>业务员提成明细!M167</f>
        <v>0</v>
      </c>
      <c r="N171" s="76" t="e">
        <f>业务员提成明细!N167</f>
        <v>#REF!</v>
      </c>
      <c r="O171" s="126">
        <f>业务员提成明细!O167</f>
        <v>0.04</v>
      </c>
      <c r="P171" s="154">
        <f>业务员提成明细!P167</f>
        <v>180.2</v>
      </c>
      <c r="Q171" s="125">
        <f>业务员提成明细!Q167</f>
        <v>15.083</v>
      </c>
      <c r="R171" s="145">
        <f>业务员提成明细!R167</f>
        <v>3227.76</v>
      </c>
      <c r="S171" s="161">
        <f>业务员提成明细!S167</f>
        <v>1277.24</v>
      </c>
      <c r="T171" s="162" t="str">
        <f>业务员提成明细!V167</f>
        <v>CSQ23</v>
      </c>
      <c r="U171" s="144" t="str">
        <f>业务员提成明细!W167</f>
        <v>*专项化学用品*切削液</v>
      </c>
      <c r="V171" s="163" t="str">
        <f>业务员提成明细!V167</f>
        <v>CSQ23</v>
      </c>
      <c r="W171" s="164" t="str">
        <f>业务员提成明细!W167</f>
        <v>*专项化学用品*切削液</v>
      </c>
      <c r="X171" s="163" t="str">
        <f>业务员提成明细!X167</f>
        <v>SH-807AF:净重214kg/桶</v>
      </c>
      <c r="Y171" s="169">
        <f>业务员提成明细!Y167</f>
        <v>1</v>
      </c>
      <c r="Z171" s="170" t="str">
        <f>业务员提成明细!Z167</f>
        <v>桶</v>
      </c>
      <c r="AA171" s="170"/>
      <c r="AB171" s="170"/>
      <c r="AC171" s="171">
        <f>业务员提成明细!AC167</f>
        <v>214</v>
      </c>
      <c r="AD171" s="170"/>
      <c r="AE171" s="170"/>
      <c r="AF171" s="170" t="str">
        <f>业务员提成明细!AF167</f>
        <v>XOUT18010462</v>
      </c>
      <c r="AG171" s="176">
        <f>业务员提成明细!AG167</f>
        <v>43127</v>
      </c>
      <c r="AH171" s="177"/>
      <c r="AJ171" s="178">
        <f>业务员提成明细!AJ167</f>
        <v>0.17</v>
      </c>
    </row>
    <row r="172" spans="1:36" ht="11.25" customHeight="1" outlineLevel="2">
      <c r="A172" s="142" t="str">
        <f>业务员提成明细!A168</f>
        <v>何洋</v>
      </c>
      <c r="B172" s="143">
        <f>业务员提成明细!B168</f>
        <v>43172</v>
      </c>
      <c r="C172" s="144" t="str">
        <f>业务员提成明细!C168</f>
        <v>a0870</v>
      </c>
      <c r="D172" s="142" t="str">
        <f>业务员提成明细!D168</f>
        <v>深圳基准精密工业有限公司</v>
      </c>
      <c r="E172" s="145">
        <f>业务员提成明细!E168</f>
        <v>79062.75</v>
      </c>
      <c r="F172" s="146" t="str">
        <f>业务员提成明细!F168</f>
        <v>02839377</v>
      </c>
      <c r="G172" s="143">
        <f>业务员提成明细!G168</f>
        <v>43286</v>
      </c>
      <c r="H172" s="144">
        <f>业务员提成明细!H168</f>
        <v>90</v>
      </c>
      <c r="I172" s="150">
        <f>业务员提成明细!I168</f>
        <v>43280</v>
      </c>
      <c r="J172" s="151">
        <f>业务员提成明细!J168</f>
        <v>79062.75</v>
      </c>
      <c r="K172" s="145">
        <f>业务员提成明细!K168</f>
        <v>67575</v>
      </c>
      <c r="L172" s="152">
        <f>业务员提成明细!L168</f>
        <v>108</v>
      </c>
      <c r="M172" s="153">
        <f>业务员提成明细!M168</f>
        <v>0</v>
      </c>
      <c r="N172" s="76" t="e">
        <f>业务员提成明细!N168</f>
        <v>#REF!</v>
      </c>
      <c r="O172" s="126">
        <f>业务员提成明细!O168</f>
        <v>0.04</v>
      </c>
      <c r="P172" s="154">
        <f>业务员提成明细!P168</f>
        <v>2703</v>
      </c>
      <c r="Q172" s="125">
        <f>业务员提成明细!Q168</f>
        <v>15.083</v>
      </c>
      <c r="R172" s="145">
        <f>业务员提成明细!R168</f>
        <v>48416.43</v>
      </c>
      <c r="S172" s="161">
        <f>业务员提成明细!S168</f>
        <v>19158.57</v>
      </c>
      <c r="T172" s="162" t="str">
        <f>业务员提成明细!V168</f>
        <v>CSQ23</v>
      </c>
      <c r="U172" s="144" t="str">
        <f>业务员提成明细!W168</f>
        <v>*专项化学用品*切削液</v>
      </c>
      <c r="V172" s="163" t="str">
        <f>业务员提成明细!V168</f>
        <v>CSQ23</v>
      </c>
      <c r="W172" s="164" t="str">
        <f>业务员提成明细!W168</f>
        <v>*专项化学用品*切削液</v>
      </c>
      <c r="X172" s="163" t="str">
        <f>业务员提成明细!X168</f>
        <v>SH-807AF:净重214kg/桶</v>
      </c>
      <c r="Y172" s="169">
        <f>业务员提成明细!Y168</f>
        <v>15</v>
      </c>
      <c r="Z172" s="170" t="str">
        <f>业务员提成明细!Z168</f>
        <v>桶</v>
      </c>
      <c r="AA172" s="170"/>
      <c r="AB172" s="170"/>
      <c r="AC172" s="171">
        <f>业务员提成明细!AC168</f>
        <v>3210</v>
      </c>
      <c r="AD172" s="170"/>
      <c r="AE172" s="170"/>
      <c r="AF172" s="170" t="str">
        <f>业务员提成明细!AF168</f>
        <v>XOUT18010462</v>
      </c>
      <c r="AG172" s="176">
        <f>业务员提成明细!AG168</f>
        <v>43127</v>
      </c>
      <c r="AH172" s="177"/>
      <c r="AJ172" s="178">
        <f>业务员提成明细!AJ168</f>
        <v>0.17</v>
      </c>
    </row>
    <row r="173" spans="1:36" ht="11.25" customHeight="1" outlineLevel="2">
      <c r="A173" s="142" t="str">
        <f>业务员提成明细!A169</f>
        <v>何洋</v>
      </c>
      <c r="B173" s="143">
        <f>业务员提成明细!B169</f>
        <v>43172</v>
      </c>
      <c r="C173" s="144" t="str">
        <f>业务员提成明细!C169</f>
        <v>a0870</v>
      </c>
      <c r="D173" s="142" t="str">
        <f>业务员提成明细!D169</f>
        <v>深圳基准精密工业有限公司</v>
      </c>
      <c r="E173" s="145">
        <f>业务员提成明细!E169</f>
        <v>36749.699999999997</v>
      </c>
      <c r="F173" s="146" t="str">
        <f>业务员提成明细!F169</f>
        <v>02839378</v>
      </c>
      <c r="G173" s="143">
        <f>业务员提成明细!G169</f>
        <v>43286</v>
      </c>
      <c r="H173" s="144">
        <f>业务员提成明细!H169</f>
        <v>90</v>
      </c>
      <c r="I173" s="150">
        <f>业务员提成明细!I169</f>
        <v>43276</v>
      </c>
      <c r="J173" s="151">
        <f>业务员提成明细!J169</f>
        <v>36749.699999999997</v>
      </c>
      <c r="K173" s="145">
        <f>业务员提成明细!K169</f>
        <v>31410</v>
      </c>
      <c r="L173" s="152">
        <f>业务员提成明细!L169</f>
        <v>104</v>
      </c>
      <c r="M173" s="153">
        <f>业务员提成明细!M169</f>
        <v>0</v>
      </c>
      <c r="N173" s="76" t="e">
        <f>业务员提成明细!N169</f>
        <v>#REF!</v>
      </c>
      <c r="O173" s="126">
        <f>业务员提成明细!O169</f>
        <v>5.0000000000000001E-3</v>
      </c>
      <c r="P173" s="154">
        <f>业务员提成明细!P169</f>
        <v>157.05000000000001</v>
      </c>
      <c r="Q173" s="125" t="e">
        <f>业务员提成明细!Q169</f>
        <v>#REF!</v>
      </c>
      <c r="R173" s="145">
        <f>业务员提成明细!R169</f>
        <v>0</v>
      </c>
      <c r="S173" s="161">
        <f>业务员提成明细!S169</f>
        <v>0</v>
      </c>
      <c r="T173" s="162" t="str">
        <f>业务员提成明细!V169</f>
        <v>CSR47</v>
      </c>
      <c r="U173" s="144" t="str">
        <f>业务员提成明细!W169</f>
        <v>*专项化学用品*切削液</v>
      </c>
      <c r="V173" s="163" t="str">
        <f>业务员提成明细!V169</f>
        <v>CSR47</v>
      </c>
      <c r="W173" s="164" t="str">
        <f>业务员提成明细!W169</f>
        <v>*专项化学用品*切削液</v>
      </c>
      <c r="X173" s="163" t="str">
        <f>业务员提成明细!X169</f>
        <v>JH-100EPF:密度0.965kg/m3:净重180kg/桶</v>
      </c>
      <c r="Y173" s="169">
        <f>业务员提成明细!Y169</f>
        <v>9</v>
      </c>
      <c r="Z173" s="170" t="str">
        <f>业务员提成明细!Z169</f>
        <v>桶</v>
      </c>
      <c r="AA173" s="170"/>
      <c r="AB173" s="170"/>
      <c r="AC173" s="171">
        <f>业务员提成明细!AC169</f>
        <v>1620</v>
      </c>
      <c r="AD173" s="170"/>
      <c r="AE173" s="170"/>
      <c r="AF173" s="170" t="str">
        <f>业务员提成明细!AF169</f>
        <v>XOUT18010462</v>
      </c>
      <c r="AG173" s="176">
        <f>业务员提成明细!AG169</f>
        <v>43127</v>
      </c>
      <c r="AH173" s="177" t="str">
        <f>业务员提成明细!AH169</f>
        <v>廊坊</v>
      </c>
      <c r="AJ173" s="178">
        <f>业务员提成明细!AJ169</f>
        <v>0.17</v>
      </c>
    </row>
    <row r="174" spans="1:36" ht="11.25" customHeight="1" outlineLevel="2">
      <c r="A174" s="142" t="str">
        <f>业务员提成明细!A170</f>
        <v>何洋</v>
      </c>
      <c r="B174" s="143">
        <f>业务员提成明细!B170</f>
        <v>43172</v>
      </c>
      <c r="C174" s="144" t="str">
        <f>业务员提成明细!C170</f>
        <v>a0870</v>
      </c>
      <c r="D174" s="142" t="str">
        <f>业务员提成明细!D170</f>
        <v>深圳基准精密工业有限公司</v>
      </c>
      <c r="E174" s="145">
        <f>业务员提成明细!E170</f>
        <v>32666.400000000001</v>
      </c>
      <c r="F174" s="146" t="str">
        <f>业务员提成明细!F170</f>
        <v>02839378</v>
      </c>
      <c r="G174" s="143">
        <f>业务员提成明细!G170</f>
        <v>43286</v>
      </c>
      <c r="H174" s="144">
        <f>业务员提成明细!H170</f>
        <v>90</v>
      </c>
      <c r="I174" s="150">
        <f>业务员提成明细!I170</f>
        <v>43276</v>
      </c>
      <c r="J174" s="151">
        <f>业务员提成明细!J170</f>
        <v>32666.400000000001</v>
      </c>
      <c r="K174" s="145">
        <f>业务员提成明细!K170</f>
        <v>27920</v>
      </c>
      <c r="L174" s="152">
        <f>业务员提成明细!L170</f>
        <v>104</v>
      </c>
      <c r="M174" s="153">
        <f>业务员提成明细!M170</f>
        <v>0</v>
      </c>
      <c r="N174" s="76" t="e">
        <f>业务员提成明细!N170</f>
        <v>#REF!</v>
      </c>
      <c r="O174" s="126">
        <f>业务员提成明细!O170</f>
        <v>5.0000000000000001E-3</v>
      </c>
      <c r="P174" s="154">
        <f>业务员提成明细!P170</f>
        <v>139.6</v>
      </c>
      <c r="Q174" s="125" t="e">
        <f>业务员提成明细!Q170</f>
        <v>#REF!</v>
      </c>
      <c r="R174" s="145">
        <f>业务员提成明细!R170</f>
        <v>0</v>
      </c>
      <c r="S174" s="161">
        <f>业务员提成明细!S170</f>
        <v>0</v>
      </c>
      <c r="T174" s="162" t="str">
        <f>业务员提成明细!V170</f>
        <v>CSR47</v>
      </c>
      <c r="U174" s="144" t="str">
        <f>业务员提成明细!W170</f>
        <v>*专项化学用品*切削液</v>
      </c>
      <c r="V174" s="163" t="str">
        <f>业务员提成明细!V170</f>
        <v>CSR47</v>
      </c>
      <c r="W174" s="164" t="str">
        <f>业务员提成明细!W170</f>
        <v>*专项化学用品*切削液</v>
      </c>
      <c r="X174" s="163" t="str">
        <f>业务员提成明细!X170</f>
        <v>JH-100EPF:密度0.965kg/m3:净重180kg/桶</v>
      </c>
      <c r="Y174" s="169">
        <f>业务员提成明细!Y170</f>
        <v>8</v>
      </c>
      <c r="Z174" s="170" t="str">
        <f>业务员提成明细!Z170</f>
        <v>桶</v>
      </c>
      <c r="AA174" s="170"/>
      <c r="AB174" s="170"/>
      <c r="AC174" s="171">
        <f>业务员提成明细!AC170</f>
        <v>1440</v>
      </c>
      <c r="AD174" s="170"/>
      <c r="AE174" s="170"/>
      <c r="AF174" s="170" t="str">
        <f>业务员提成明细!AF170</f>
        <v>XOUT18010462</v>
      </c>
      <c r="AG174" s="176">
        <f>业务员提成明细!AG170</f>
        <v>43127</v>
      </c>
      <c r="AH174" s="177"/>
      <c r="AJ174" s="178">
        <f>业务员提成明细!AJ170</f>
        <v>0.17</v>
      </c>
    </row>
    <row r="175" spans="1:36" ht="11.25" customHeight="1" outlineLevel="2">
      <c r="A175" s="142" t="str">
        <f>业务员提成明细!A171</f>
        <v>何洋</v>
      </c>
      <c r="B175" s="143">
        <f>业务员提成明细!B171</f>
        <v>43172</v>
      </c>
      <c r="C175" s="144" t="str">
        <f>业务员提成明细!C171</f>
        <v>a0870</v>
      </c>
      <c r="D175" s="142" t="str">
        <f>业务员提成明细!D171</f>
        <v>深圳基准精密工业有限公司</v>
      </c>
      <c r="E175" s="145">
        <f>业务员提成明细!E171</f>
        <v>57979.35</v>
      </c>
      <c r="F175" s="146" t="str">
        <f>业务员提成明细!F171</f>
        <v>02839374</v>
      </c>
      <c r="G175" s="143">
        <f>业务员提成明细!G171</f>
        <v>43286</v>
      </c>
      <c r="H175" s="144">
        <f>业务员提成明细!H171</f>
        <v>90</v>
      </c>
      <c r="I175" s="150">
        <f>业务员提成明细!I171</f>
        <v>43276</v>
      </c>
      <c r="J175" s="151">
        <f>业务员提成明细!J171</f>
        <v>57979.35</v>
      </c>
      <c r="K175" s="145">
        <f>业务员提成明细!K171</f>
        <v>49555</v>
      </c>
      <c r="L175" s="152">
        <f>业务员提成明细!L171</f>
        <v>104</v>
      </c>
      <c r="M175" s="153">
        <f>业务员提成明细!M171</f>
        <v>0</v>
      </c>
      <c r="N175" s="76" t="e">
        <f>业务员提成明细!N171</f>
        <v>#REF!</v>
      </c>
      <c r="O175" s="126">
        <f>业务员提成明细!O171</f>
        <v>5.0000000000000001E-3</v>
      </c>
      <c r="P175" s="154">
        <f>业务员提成明细!P171</f>
        <v>247.78</v>
      </c>
      <c r="Q175" s="125" t="e">
        <f>业务员提成明细!Q171</f>
        <v>#REF!</v>
      </c>
      <c r="R175" s="145">
        <f>业务员提成明细!R171</f>
        <v>0</v>
      </c>
      <c r="S175" s="161">
        <f>业务员提成明细!S171</f>
        <v>0</v>
      </c>
      <c r="T175" s="162" t="str">
        <f>业务员提成明细!V171</f>
        <v>CSQ23</v>
      </c>
      <c r="U175" s="144" t="str">
        <f>业务员提成明细!W171</f>
        <v>*专项化学用品*切削液</v>
      </c>
      <c r="V175" s="163" t="str">
        <f>业务员提成明细!V171</f>
        <v>CSQ23</v>
      </c>
      <c r="W175" s="164" t="str">
        <f>业务员提成明细!W171</f>
        <v>*专项化学用品*切削液</v>
      </c>
      <c r="X175" s="163" t="str">
        <f>业务员提成明细!X171</f>
        <v>SH-807AF:净重214kg/桶</v>
      </c>
      <c r="Y175" s="169">
        <f>业务员提成明细!Y171</f>
        <v>11</v>
      </c>
      <c r="Z175" s="170" t="str">
        <f>业务员提成明细!Z171</f>
        <v>桶</v>
      </c>
      <c r="AA175" s="170"/>
      <c r="AB175" s="170"/>
      <c r="AC175" s="171">
        <f>业务员提成明细!AC171</f>
        <v>2354</v>
      </c>
      <c r="AD175" s="170"/>
      <c r="AE175" s="170"/>
      <c r="AF175" s="170" t="str">
        <f>业务员提成明细!AF171</f>
        <v>XOUT18020047</v>
      </c>
      <c r="AG175" s="176">
        <f>业务员提成明细!AG171</f>
        <v>43134</v>
      </c>
      <c r="AH175" s="177"/>
      <c r="AJ175" s="178">
        <f>业务员提成明细!AJ171</f>
        <v>0.17</v>
      </c>
    </row>
    <row r="176" spans="1:36" ht="11.25" customHeight="1" outlineLevel="2">
      <c r="A176" s="142" t="str">
        <f>业务员提成明细!A172</f>
        <v>何洋</v>
      </c>
      <c r="B176" s="143">
        <f>业务员提成明细!B172</f>
        <v>43172</v>
      </c>
      <c r="C176" s="144" t="str">
        <f>业务员提成明细!C172</f>
        <v>a0870</v>
      </c>
      <c r="D176" s="142" t="str">
        <f>业务员提成明细!D172</f>
        <v>深圳基准精密工业有限公司</v>
      </c>
      <c r="E176" s="145">
        <f>业务员提成明细!E172</f>
        <v>53082.9</v>
      </c>
      <c r="F176" s="146" t="str">
        <f>业务员提成明细!F172</f>
        <v>02839374</v>
      </c>
      <c r="G176" s="143">
        <f>业务员提成明细!G172</f>
        <v>43286</v>
      </c>
      <c r="H176" s="144">
        <f>业务员提成明细!H172</f>
        <v>90</v>
      </c>
      <c r="I176" s="150">
        <f>业务员提成明细!I172</f>
        <v>43276</v>
      </c>
      <c r="J176" s="151">
        <f>业务员提成明细!J172</f>
        <v>53082.9</v>
      </c>
      <c r="K176" s="145">
        <f>业务员提成明细!K172</f>
        <v>45370</v>
      </c>
      <c r="L176" s="152">
        <f>业务员提成明细!L172</f>
        <v>104</v>
      </c>
      <c r="M176" s="153">
        <f>业务员提成明细!M172</f>
        <v>0</v>
      </c>
      <c r="N176" s="76" t="e">
        <f>业务员提成明细!N172</f>
        <v>#REF!</v>
      </c>
      <c r="O176" s="126">
        <f>业务员提成明细!O172</f>
        <v>5.0000000000000001E-3</v>
      </c>
      <c r="P176" s="154">
        <f>业务员提成明细!P172</f>
        <v>226.85</v>
      </c>
      <c r="Q176" s="125" t="e">
        <f>业务员提成明细!Q172</f>
        <v>#REF!</v>
      </c>
      <c r="R176" s="145">
        <f>业务员提成明细!R172</f>
        <v>0</v>
      </c>
      <c r="S176" s="161">
        <f>业务员提成明细!S172</f>
        <v>0</v>
      </c>
      <c r="T176" s="162" t="str">
        <f>业务员提成明细!V172</f>
        <v>CSR47</v>
      </c>
      <c r="U176" s="144" t="str">
        <f>业务员提成明细!W172</f>
        <v>*专项化学用品*切削液</v>
      </c>
      <c r="V176" s="163" t="str">
        <f>业务员提成明细!V172</f>
        <v>CSR47</v>
      </c>
      <c r="W176" s="164" t="str">
        <f>业务员提成明细!W172</f>
        <v>*专项化学用品*切削液</v>
      </c>
      <c r="X176" s="163" t="str">
        <f>业务员提成明细!X172</f>
        <v>JH-100EPF:密度0.965kg/m3:净重180kg/桶</v>
      </c>
      <c r="Y176" s="169">
        <f>业务员提成明细!Y172</f>
        <v>13</v>
      </c>
      <c r="Z176" s="170" t="str">
        <f>业务员提成明细!Z172</f>
        <v>桶</v>
      </c>
      <c r="AA176" s="170"/>
      <c r="AB176" s="170"/>
      <c r="AC176" s="171">
        <f>业务员提成明细!AC172</f>
        <v>2340</v>
      </c>
      <c r="AD176" s="170"/>
      <c r="AE176" s="170"/>
      <c r="AF176" s="170" t="str">
        <f>业务员提成明细!AF172</f>
        <v>XOUT18020047</v>
      </c>
      <c r="AG176" s="176">
        <f>业务员提成明细!AG172</f>
        <v>43134</v>
      </c>
      <c r="AH176" s="177"/>
      <c r="AJ176" s="178">
        <f>业务员提成明细!AJ172</f>
        <v>0.17</v>
      </c>
    </row>
    <row r="177" spans="1:36" ht="11.25" customHeight="1" outlineLevel="2">
      <c r="A177" s="142" t="str">
        <f>业务员提成明细!A173</f>
        <v>何洋</v>
      </c>
      <c r="B177" s="143">
        <f>业务员提成明细!B173</f>
        <v>43172</v>
      </c>
      <c r="C177" s="144" t="str">
        <f>业务员提成明细!C173</f>
        <v>a0870</v>
      </c>
      <c r="D177" s="142" t="str">
        <f>业务员提成明细!D173</f>
        <v>深圳基准精密工业有限公司</v>
      </c>
      <c r="E177" s="145">
        <f>业务员提成明细!E173</f>
        <v>68521.05</v>
      </c>
      <c r="F177" s="146" t="str">
        <f>业务员提成明细!F173</f>
        <v>02839375</v>
      </c>
      <c r="G177" s="143">
        <f>业务员提成明细!G173</f>
        <v>43286</v>
      </c>
      <c r="H177" s="144">
        <f>业务员提成明细!H173</f>
        <v>90</v>
      </c>
      <c r="I177" s="150">
        <f>业务员提成明细!I173</f>
        <v>43276</v>
      </c>
      <c r="J177" s="151">
        <f>业务员提成明细!J173</f>
        <v>68521.05</v>
      </c>
      <c r="K177" s="145">
        <f>业务员提成明细!K173</f>
        <v>58565</v>
      </c>
      <c r="L177" s="152">
        <f>业务员提成明细!L173</f>
        <v>104</v>
      </c>
      <c r="M177" s="153">
        <f>业务员提成明细!M173</f>
        <v>0</v>
      </c>
      <c r="N177" s="76" t="e">
        <f>业务员提成明细!N173</f>
        <v>#REF!</v>
      </c>
      <c r="O177" s="126">
        <f>业务员提成明细!O173</f>
        <v>5.0000000000000001E-3</v>
      </c>
      <c r="P177" s="154">
        <f>业务员提成明细!P173</f>
        <v>292.83</v>
      </c>
      <c r="Q177" s="125" t="e">
        <f>业务员提成明细!Q173</f>
        <v>#REF!</v>
      </c>
      <c r="R177" s="145">
        <f>业务员提成明细!R173</f>
        <v>0</v>
      </c>
      <c r="S177" s="161">
        <f>业务员提成明细!S173</f>
        <v>0</v>
      </c>
      <c r="T177" s="162" t="str">
        <f>业务员提成明细!V173</f>
        <v>CSQ23</v>
      </c>
      <c r="U177" s="144" t="str">
        <f>业务员提成明细!W173</f>
        <v>*专项化学用品*切削液</v>
      </c>
      <c r="V177" s="163" t="str">
        <f>业务员提成明细!V173</f>
        <v>CSQ23</v>
      </c>
      <c r="W177" s="164" t="str">
        <f>业务员提成明细!W173</f>
        <v>*专项化学用品*切削液</v>
      </c>
      <c r="X177" s="163" t="str">
        <f>业务员提成明细!X173</f>
        <v>SH-807AF:净重214kg/桶</v>
      </c>
      <c r="Y177" s="169">
        <f>业务员提成明细!Y173</f>
        <v>13</v>
      </c>
      <c r="Z177" s="170" t="str">
        <f>业务员提成明细!Z173</f>
        <v>桶</v>
      </c>
      <c r="AA177" s="170"/>
      <c r="AB177" s="170"/>
      <c r="AC177" s="171">
        <f>业务员提成明细!AC173</f>
        <v>2782</v>
      </c>
      <c r="AD177" s="170"/>
      <c r="AE177" s="170"/>
      <c r="AF177" s="170" t="str">
        <f>业务员提成明细!AF173</f>
        <v>XOUT18020047</v>
      </c>
      <c r="AG177" s="176">
        <f>业务员提成明细!AG173</f>
        <v>43134</v>
      </c>
      <c r="AH177" s="177"/>
      <c r="AJ177" s="178">
        <f>业务员提成明细!AJ173</f>
        <v>0.17</v>
      </c>
    </row>
    <row r="178" spans="1:36" ht="11.25" customHeight="1" outlineLevel="2">
      <c r="A178" s="142" t="str">
        <f>业务员提成明细!A174</f>
        <v>何洋</v>
      </c>
      <c r="B178" s="143">
        <f>业务员提成明细!B174</f>
        <v>43172</v>
      </c>
      <c r="C178" s="144" t="str">
        <f>业务员提成明细!C174</f>
        <v>a0870</v>
      </c>
      <c r="D178" s="142" t="str">
        <f>业务员提成明细!D174</f>
        <v>深圳基准精密工业有限公司</v>
      </c>
      <c r="E178" s="145">
        <f>业务员提成明细!E174</f>
        <v>36749.699999999997</v>
      </c>
      <c r="F178" s="146" t="str">
        <f>业务员提成明细!F174</f>
        <v>02839375</v>
      </c>
      <c r="G178" s="143">
        <f>业务员提成明细!G174</f>
        <v>43286</v>
      </c>
      <c r="H178" s="144">
        <f>业务员提成明细!H174</f>
        <v>90</v>
      </c>
      <c r="I178" s="150">
        <f>业务员提成明细!I174</f>
        <v>43276</v>
      </c>
      <c r="J178" s="151">
        <f>业务员提成明细!J174</f>
        <v>36749.699999999997</v>
      </c>
      <c r="K178" s="145">
        <f>业务员提成明细!K174</f>
        <v>31410</v>
      </c>
      <c r="L178" s="152">
        <f>业务员提成明细!L174</f>
        <v>104</v>
      </c>
      <c r="M178" s="153">
        <f>业务员提成明细!M174</f>
        <v>0</v>
      </c>
      <c r="N178" s="76" t="e">
        <f>业务员提成明细!N174</f>
        <v>#REF!</v>
      </c>
      <c r="O178" s="126">
        <f>业务员提成明细!O174</f>
        <v>5.0000000000000001E-3</v>
      </c>
      <c r="P178" s="154">
        <f>业务员提成明细!P174</f>
        <v>157.05000000000001</v>
      </c>
      <c r="Q178" s="125" t="e">
        <f>业务员提成明细!Q174</f>
        <v>#REF!</v>
      </c>
      <c r="R178" s="145">
        <f>业务员提成明细!R174</f>
        <v>0</v>
      </c>
      <c r="S178" s="161">
        <f>业务员提成明细!S174</f>
        <v>0</v>
      </c>
      <c r="T178" s="162" t="str">
        <f>业务员提成明细!V174</f>
        <v>CSR47</v>
      </c>
      <c r="U178" s="144" t="str">
        <f>业务员提成明细!W174</f>
        <v>*专项化学用品*切削液</v>
      </c>
      <c r="V178" s="163" t="str">
        <f>业务员提成明细!V174</f>
        <v>CSR47</v>
      </c>
      <c r="W178" s="164" t="str">
        <f>业务员提成明细!W174</f>
        <v>*专项化学用品*切削液</v>
      </c>
      <c r="X178" s="163" t="str">
        <f>业务员提成明细!X174</f>
        <v>JH-100EPF:密度0.965kg/m3:净重180kg/桶</v>
      </c>
      <c r="Y178" s="169">
        <f>业务员提成明细!Y174</f>
        <v>9</v>
      </c>
      <c r="Z178" s="170" t="str">
        <f>业务员提成明细!Z174</f>
        <v>桶</v>
      </c>
      <c r="AA178" s="170"/>
      <c r="AB178" s="170"/>
      <c r="AC178" s="171">
        <f>业务员提成明细!AC174</f>
        <v>1620</v>
      </c>
      <c r="AD178" s="170"/>
      <c r="AE178" s="170"/>
      <c r="AF178" s="170" t="str">
        <f>业务员提成明细!AF174</f>
        <v>XOUT18020047</v>
      </c>
      <c r="AG178" s="176">
        <f>业务员提成明细!AG174</f>
        <v>43134</v>
      </c>
      <c r="AH178" s="177"/>
      <c r="AJ178" s="178">
        <f>业务员提成明细!AJ174</f>
        <v>0.17</v>
      </c>
    </row>
    <row r="179" spans="1:36" ht="11.25" customHeight="1" outlineLevel="2">
      <c r="A179" s="142" t="str">
        <f>业务员提成明细!A175</f>
        <v>何洋</v>
      </c>
      <c r="B179" s="143">
        <f>业务员提成明细!B175</f>
        <v>43172</v>
      </c>
      <c r="C179" s="144" t="str">
        <f>业务员提成明细!C175</f>
        <v>a0870</v>
      </c>
      <c r="D179" s="142" t="str">
        <f>业务员提成明细!D175</f>
        <v>深圳基准精密工业有限公司</v>
      </c>
      <c r="E179" s="145">
        <f>业务员提成明细!E175</f>
        <v>12249.9</v>
      </c>
      <c r="F179" s="146" t="str">
        <f>业务员提成明细!F175</f>
        <v>02839376</v>
      </c>
      <c r="G179" s="143">
        <f>业务员提成明细!G175</f>
        <v>43286</v>
      </c>
      <c r="H179" s="144">
        <f>业务员提成明细!H175</f>
        <v>90</v>
      </c>
      <c r="I179" s="150">
        <f>业务员提成明细!I175</f>
        <v>43276</v>
      </c>
      <c r="J179" s="151">
        <f>业务员提成明细!J175</f>
        <v>12249.9</v>
      </c>
      <c r="K179" s="145">
        <f>业务员提成明细!K175</f>
        <v>10470</v>
      </c>
      <c r="L179" s="152">
        <f>业务员提成明细!L175</f>
        <v>104</v>
      </c>
      <c r="M179" s="153">
        <f>业务员提成明细!M175</f>
        <v>0</v>
      </c>
      <c r="N179" s="76" t="e">
        <f>业务员提成明细!N175</f>
        <v>#REF!</v>
      </c>
      <c r="O179" s="126">
        <f>业务员提成明细!O175</f>
        <v>5.0000000000000001E-3</v>
      </c>
      <c r="P179" s="154">
        <f>业务员提成明细!P175</f>
        <v>52.35</v>
      </c>
      <c r="Q179" s="125" t="e">
        <f>业务员提成明细!Q175</f>
        <v>#REF!</v>
      </c>
      <c r="R179" s="145">
        <f>业务员提成明细!R175</f>
        <v>0</v>
      </c>
      <c r="S179" s="161">
        <f>业务员提成明细!S175</f>
        <v>0</v>
      </c>
      <c r="T179" s="162" t="str">
        <f>业务员提成明细!V175</f>
        <v>CSR47</v>
      </c>
      <c r="U179" s="144" t="str">
        <f>业务员提成明细!W175</f>
        <v>*专项化学用品*切削液</v>
      </c>
      <c r="V179" s="163" t="str">
        <f>业务员提成明细!V175</f>
        <v>CSR47</v>
      </c>
      <c r="W179" s="164" t="str">
        <f>业务员提成明细!W175</f>
        <v>*专项化学用品*切削液</v>
      </c>
      <c r="X179" s="163" t="str">
        <f>业务员提成明细!X175</f>
        <v>JH-100EPF:密度0.965kg/m3:净重180kg/桶</v>
      </c>
      <c r="Y179" s="169">
        <f>业务员提成明细!Y175</f>
        <v>3</v>
      </c>
      <c r="Z179" s="170" t="str">
        <f>业务员提成明细!Z175</f>
        <v>桶</v>
      </c>
      <c r="AA179" s="170"/>
      <c r="AB179" s="170"/>
      <c r="AC179" s="171">
        <f>业务员提成明细!AC175</f>
        <v>540</v>
      </c>
      <c r="AD179" s="170"/>
      <c r="AE179" s="170"/>
      <c r="AF179" s="170" t="str">
        <f>业务员提成明细!AF175</f>
        <v>XOUT18020047</v>
      </c>
      <c r="AG179" s="176">
        <f>业务员提成明细!AG175</f>
        <v>43134</v>
      </c>
      <c r="AH179" s="177"/>
      <c r="AJ179" s="178">
        <f>业务员提成明细!AJ175</f>
        <v>0.17</v>
      </c>
    </row>
    <row r="180" spans="1:36" ht="11.25" customHeight="1" outlineLevel="2">
      <c r="A180" s="142" t="str">
        <f>业务员提成明细!A176</f>
        <v>何洋</v>
      </c>
      <c r="B180" s="143">
        <f>业务员提成明细!B176</f>
        <v>43172</v>
      </c>
      <c r="C180" s="144" t="str">
        <f>业务员提成明细!C176</f>
        <v>a0870</v>
      </c>
      <c r="D180" s="142" t="str">
        <f>业务员提成明细!D176</f>
        <v>深圳基准精密工业有限公司</v>
      </c>
      <c r="E180" s="145">
        <f>业务员提成明细!E176</f>
        <v>32666.400000000001</v>
      </c>
      <c r="F180" s="146" t="str">
        <f>业务员提成明细!F176</f>
        <v>02839376</v>
      </c>
      <c r="G180" s="143">
        <f>业务员提成明细!G176</f>
        <v>43286</v>
      </c>
      <c r="H180" s="144">
        <f>业务员提成明细!H176</f>
        <v>90</v>
      </c>
      <c r="I180" s="150">
        <f>业务员提成明细!I176</f>
        <v>43276</v>
      </c>
      <c r="J180" s="151">
        <f>业务员提成明细!J176</f>
        <v>32666.400000000001</v>
      </c>
      <c r="K180" s="145">
        <f>业务员提成明细!K176</f>
        <v>27920</v>
      </c>
      <c r="L180" s="152">
        <f>业务员提成明细!L176</f>
        <v>104</v>
      </c>
      <c r="M180" s="153">
        <f>业务员提成明细!M176</f>
        <v>0</v>
      </c>
      <c r="N180" s="76" t="e">
        <f>业务员提成明细!N176</f>
        <v>#REF!</v>
      </c>
      <c r="O180" s="126">
        <f>业务员提成明细!O176</f>
        <v>5.0000000000000001E-3</v>
      </c>
      <c r="P180" s="154">
        <f>业务员提成明细!P176</f>
        <v>139.6</v>
      </c>
      <c r="Q180" s="125" t="e">
        <f>业务员提成明细!Q176</f>
        <v>#REF!</v>
      </c>
      <c r="R180" s="145">
        <f>业务员提成明细!R176</f>
        <v>0</v>
      </c>
      <c r="S180" s="161">
        <f>业务员提成明细!S176</f>
        <v>0</v>
      </c>
      <c r="T180" s="162" t="str">
        <f>业务员提成明细!V176</f>
        <v>CSR47</v>
      </c>
      <c r="U180" s="144" t="str">
        <f>业务员提成明细!W176</f>
        <v>*专项化学用品*切削液</v>
      </c>
      <c r="V180" s="163" t="str">
        <f>业务员提成明细!V176</f>
        <v>CSR47</v>
      </c>
      <c r="W180" s="164" t="str">
        <f>业务员提成明细!W176</f>
        <v>*专项化学用品*切削液</v>
      </c>
      <c r="X180" s="163" t="str">
        <f>业务员提成明细!X176</f>
        <v>JH-100EPF:密度0.965kg/m3:净重180kg/桶</v>
      </c>
      <c r="Y180" s="169">
        <f>业务员提成明细!Y176</f>
        <v>8</v>
      </c>
      <c r="Z180" s="170" t="str">
        <f>业务员提成明细!Z176</f>
        <v>桶</v>
      </c>
      <c r="AA180" s="170"/>
      <c r="AB180" s="170"/>
      <c r="AC180" s="171">
        <f>业务员提成明细!AC176</f>
        <v>1440</v>
      </c>
      <c r="AD180" s="170"/>
      <c r="AE180" s="170"/>
      <c r="AF180" s="170" t="str">
        <f>业务员提成明细!AF176</f>
        <v>XOUT18020047</v>
      </c>
      <c r="AG180" s="176">
        <f>业务员提成明细!AG176</f>
        <v>43134</v>
      </c>
      <c r="AH180" s="177"/>
      <c r="AJ180" s="178">
        <f>业务员提成明细!AJ176</f>
        <v>0.17</v>
      </c>
    </row>
    <row r="181" spans="1:36" ht="11.25" customHeight="1" outlineLevel="2">
      <c r="A181" s="142" t="str">
        <f>业务员提成明细!A177</f>
        <v>何洋</v>
      </c>
      <c r="B181" s="143">
        <f>业务员提成明细!B177</f>
        <v>43172</v>
      </c>
      <c r="C181" s="144" t="str">
        <f>业务员提成明细!C177</f>
        <v>a0870</v>
      </c>
      <c r="D181" s="142" t="str">
        <f>业务员提成明细!D177</f>
        <v>深圳基准精密工业有限公司</v>
      </c>
      <c r="E181" s="145">
        <f>业务员提成明细!E177</f>
        <v>102082.5</v>
      </c>
      <c r="F181" s="146" t="str">
        <f>业务员提成明细!F177</f>
        <v>02839379</v>
      </c>
      <c r="G181" s="143">
        <f>业务员提成明细!G177</f>
        <v>43286</v>
      </c>
      <c r="H181" s="144">
        <f>业务员提成明细!H177</f>
        <v>90</v>
      </c>
      <c r="I181" s="150">
        <f>业务员提成明细!I177</f>
        <v>43276</v>
      </c>
      <c r="J181" s="151">
        <f>业务员提成明细!J177</f>
        <v>102082.5</v>
      </c>
      <c r="K181" s="145">
        <f>业务员提成明细!K177</f>
        <v>87250</v>
      </c>
      <c r="L181" s="152">
        <f>业务员提成明细!L177</f>
        <v>104</v>
      </c>
      <c r="M181" s="153">
        <f>业务员提成明细!M177</f>
        <v>0</v>
      </c>
      <c r="N181" s="76" t="e">
        <f>业务员提成明细!N177</f>
        <v>#REF!</v>
      </c>
      <c r="O181" s="126">
        <f>业务员提成明细!O177</f>
        <v>5.0000000000000001E-3</v>
      </c>
      <c r="P181" s="154">
        <f>业务员提成明细!P177</f>
        <v>436.25</v>
      </c>
      <c r="Q181" s="125" t="e">
        <f>业务员提成明细!Q177</f>
        <v>#REF!</v>
      </c>
      <c r="R181" s="145">
        <f>业务员提成明细!R177</f>
        <v>0</v>
      </c>
      <c r="S181" s="161">
        <f>业务员提成明细!S177</f>
        <v>0</v>
      </c>
      <c r="T181" s="162" t="str">
        <f>业务员提成明细!V177</f>
        <v>CSR47</v>
      </c>
      <c r="U181" s="144" t="str">
        <f>业务员提成明细!W177</f>
        <v>*专项化学用品*切削液</v>
      </c>
      <c r="V181" s="163" t="str">
        <f>业务员提成明细!V177</f>
        <v>CSR47</v>
      </c>
      <c r="W181" s="164" t="str">
        <f>业务员提成明细!W177</f>
        <v>*专项化学用品*切削液</v>
      </c>
      <c r="X181" s="163" t="str">
        <f>业务员提成明细!X177</f>
        <v>JH-100EPF:密度0.965kg/m3:净重180kg/桶</v>
      </c>
      <c r="Y181" s="169">
        <f>业务员提成明细!Y177</f>
        <v>25</v>
      </c>
      <c r="Z181" s="170" t="str">
        <f>业务员提成明细!Z177</f>
        <v>桶</v>
      </c>
      <c r="AA181" s="170"/>
      <c r="AB181" s="170"/>
      <c r="AC181" s="171">
        <f>业务员提成明细!AC177</f>
        <v>4500</v>
      </c>
      <c r="AD181" s="170"/>
      <c r="AE181" s="170"/>
      <c r="AF181" s="170" t="str">
        <f>业务员提成明细!AF177</f>
        <v>XOUT18010550</v>
      </c>
      <c r="AG181" s="176">
        <f>业务员提成明细!AG177</f>
        <v>43130</v>
      </c>
      <c r="AH181" s="177"/>
      <c r="AJ181" s="178">
        <f>业务员提成明细!AJ177</f>
        <v>0.17</v>
      </c>
    </row>
    <row r="182" spans="1:36" ht="11.25" customHeight="1" outlineLevel="2">
      <c r="A182" s="142" t="str">
        <f>业务员提成明细!A178</f>
        <v>何洋</v>
      </c>
      <c r="B182" s="143">
        <f>业务员提成明细!B178</f>
        <v>43172</v>
      </c>
      <c r="C182" s="144" t="str">
        <f>业务员提成明细!C178</f>
        <v>a0870</v>
      </c>
      <c r="D182" s="142" t="str">
        <f>业务员提成明细!D178</f>
        <v>深圳基准精密工业有限公司</v>
      </c>
      <c r="E182" s="145">
        <f>业务员提成明细!E178</f>
        <v>81666</v>
      </c>
      <c r="F182" s="146" t="str">
        <f>业务员提成明细!F178</f>
        <v>02839380</v>
      </c>
      <c r="G182" s="143">
        <f>业务员提成明细!G178</f>
        <v>43286</v>
      </c>
      <c r="H182" s="144">
        <f>业务员提成明细!H178</f>
        <v>90</v>
      </c>
      <c r="I182" s="150">
        <f>业务员提成明细!I178</f>
        <v>43276</v>
      </c>
      <c r="J182" s="151">
        <f>业务员提成明细!J178</f>
        <v>81666</v>
      </c>
      <c r="K182" s="145">
        <f>业务员提成明细!K178</f>
        <v>69800</v>
      </c>
      <c r="L182" s="152">
        <f>业务员提成明细!L178</f>
        <v>104</v>
      </c>
      <c r="M182" s="153">
        <f>业务员提成明细!M178</f>
        <v>0</v>
      </c>
      <c r="N182" s="76" t="e">
        <f>业务员提成明细!N178</f>
        <v>#REF!</v>
      </c>
      <c r="O182" s="126">
        <f>业务员提成明细!O178</f>
        <v>5.0000000000000001E-3</v>
      </c>
      <c r="P182" s="154">
        <f>业务员提成明细!P178</f>
        <v>349</v>
      </c>
      <c r="Q182" s="125" t="e">
        <f>业务员提成明细!Q178</f>
        <v>#REF!</v>
      </c>
      <c r="R182" s="145">
        <f>业务员提成明细!R178</f>
        <v>0</v>
      </c>
      <c r="S182" s="161">
        <f>业务员提成明细!S178</f>
        <v>0</v>
      </c>
      <c r="T182" s="162" t="str">
        <f>业务员提成明细!V178</f>
        <v>CSR47</v>
      </c>
      <c r="U182" s="144" t="str">
        <f>业务员提成明细!W178</f>
        <v>*专项化学用品*切削液</v>
      </c>
      <c r="V182" s="163" t="str">
        <f>业务员提成明细!V178</f>
        <v>CSR47</v>
      </c>
      <c r="W182" s="164" t="str">
        <f>业务员提成明细!W178</f>
        <v>*专项化学用品*切削液</v>
      </c>
      <c r="X182" s="163" t="str">
        <f>业务员提成明细!X178</f>
        <v>JH-100EPF:密度0.965kg/m3:净重180kg/桶</v>
      </c>
      <c r="Y182" s="169">
        <f>业务员提成明细!Y178</f>
        <v>20</v>
      </c>
      <c r="Z182" s="170" t="str">
        <f>业务员提成明细!Z178</f>
        <v>桶</v>
      </c>
      <c r="AA182" s="170"/>
      <c r="AB182" s="170"/>
      <c r="AC182" s="171">
        <f>业务员提成明细!AC178</f>
        <v>3600</v>
      </c>
      <c r="AD182" s="170"/>
      <c r="AE182" s="170"/>
      <c r="AF182" s="170" t="str">
        <f>业务员提成明细!AF178</f>
        <v>XOUT18010550</v>
      </c>
      <c r="AG182" s="176">
        <f>业务员提成明细!AG178</f>
        <v>43130</v>
      </c>
      <c r="AH182" s="177"/>
      <c r="AJ182" s="178">
        <f>业务员提成明细!AJ178</f>
        <v>0.17</v>
      </c>
    </row>
    <row r="183" spans="1:36" ht="11.25" customHeight="1" outlineLevel="2">
      <c r="A183" s="142" t="str">
        <f>业务员提成明细!A179</f>
        <v>何洋</v>
      </c>
      <c r="B183" s="143">
        <f>业务员提成明细!B179</f>
        <v>43172</v>
      </c>
      <c r="C183" s="144" t="str">
        <f>业务员提成明细!C179</f>
        <v>a0870</v>
      </c>
      <c r="D183" s="142" t="str">
        <f>业务员提成明细!D179</f>
        <v>深圳基准精密工业有限公司</v>
      </c>
      <c r="E183" s="145">
        <f>业务员提成明细!E179</f>
        <v>57166.2</v>
      </c>
      <c r="F183" s="146" t="str">
        <f>业务员提成明细!F179</f>
        <v>02839381</v>
      </c>
      <c r="G183" s="143">
        <f>业务员提成明细!G179</f>
        <v>43286</v>
      </c>
      <c r="H183" s="144">
        <f>业务员提成明细!H179</f>
        <v>90</v>
      </c>
      <c r="I183" s="150">
        <f>业务员提成明细!I179</f>
        <v>43276</v>
      </c>
      <c r="J183" s="151">
        <f>业务员提成明细!J179</f>
        <v>57166.2</v>
      </c>
      <c r="K183" s="145">
        <f>业务员提成明细!K179</f>
        <v>48860</v>
      </c>
      <c r="L183" s="152">
        <f>业务员提成明细!L179</f>
        <v>104</v>
      </c>
      <c r="M183" s="153">
        <f>业务员提成明细!M179</f>
        <v>0</v>
      </c>
      <c r="N183" s="76" t="e">
        <f>业务员提成明细!N179</f>
        <v>#REF!</v>
      </c>
      <c r="O183" s="126">
        <f>业务员提成明细!O179</f>
        <v>5.0000000000000001E-3</v>
      </c>
      <c r="P183" s="154">
        <f>业务员提成明细!P179</f>
        <v>244.3</v>
      </c>
      <c r="Q183" s="125" t="e">
        <f>业务员提成明细!Q179</f>
        <v>#REF!</v>
      </c>
      <c r="R183" s="145">
        <f>业务员提成明细!R179</f>
        <v>0</v>
      </c>
      <c r="S183" s="161">
        <f>业务员提成明细!S179</f>
        <v>0</v>
      </c>
      <c r="T183" s="162" t="str">
        <f>业务员提成明细!V179</f>
        <v>CSR47</v>
      </c>
      <c r="U183" s="144" t="str">
        <f>业务员提成明细!W179</f>
        <v>*专项化学用品*切削液</v>
      </c>
      <c r="V183" s="163" t="str">
        <f>业务员提成明细!V179</f>
        <v>CSR47</v>
      </c>
      <c r="W183" s="164" t="str">
        <f>业务员提成明细!W179</f>
        <v>*专项化学用品*切削液</v>
      </c>
      <c r="X183" s="163" t="str">
        <f>业务员提成明细!X179</f>
        <v>JH-100EPF:密度0.965kg/m3:净重180kg/桶</v>
      </c>
      <c r="Y183" s="169">
        <f>业务员提成明细!Y179</f>
        <v>14</v>
      </c>
      <c r="Z183" s="170" t="str">
        <f>业务员提成明细!Z179</f>
        <v>桶</v>
      </c>
      <c r="AA183" s="170"/>
      <c r="AB183" s="170"/>
      <c r="AC183" s="171">
        <f>业务员提成明细!AC179</f>
        <v>2520</v>
      </c>
      <c r="AD183" s="170"/>
      <c r="AE183" s="170"/>
      <c r="AF183" s="170" t="str">
        <f>业务员提成明细!AF179</f>
        <v>XOUT18010550</v>
      </c>
      <c r="AG183" s="176">
        <f>业务员提成明细!AG179</f>
        <v>43130</v>
      </c>
      <c r="AH183" s="177"/>
      <c r="AJ183" s="178">
        <f>业务员提成明细!AJ179</f>
        <v>0.17</v>
      </c>
    </row>
    <row r="184" spans="1:36" ht="11.25" customHeight="1" outlineLevel="2">
      <c r="A184" s="142" t="str">
        <f>业务员提成明细!A180</f>
        <v>何洋</v>
      </c>
      <c r="B184" s="143">
        <f>业务员提成明细!B180</f>
        <v>43204</v>
      </c>
      <c r="C184" s="144" t="str">
        <f>业务员提成明细!C180</f>
        <v>a1359</v>
      </c>
      <c r="D184" s="142" t="str">
        <f>业务员提成明细!D180</f>
        <v>湖北道普润滑科技有限公司</v>
      </c>
      <c r="E184" s="145">
        <f>业务员提成明细!E180</f>
        <v>73710</v>
      </c>
      <c r="F184" s="146" t="str">
        <f>业务员提成明细!F180</f>
        <v>15222547</v>
      </c>
      <c r="G184" s="143">
        <f>业务员提成明细!G180</f>
        <v>43277</v>
      </c>
      <c r="H184" s="144">
        <f>业务员提成明细!H180</f>
        <v>60</v>
      </c>
      <c r="I184" s="150">
        <f>业务员提成明细!I180</f>
        <v>43276</v>
      </c>
      <c r="J184" s="151">
        <f>业务员提成明细!J180</f>
        <v>73710</v>
      </c>
      <c r="K184" s="145">
        <f>业务员提成明细!K180</f>
        <v>63000</v>
      </c>
      <c r="L184" s="152">
        <f>业务员提成明细!L180</f>
        <v>72</v>
      </c>
      <c r="M184" s="153">
        <f>业务员提成明细!M180</f>
        <v>0</v>
      </c>
      <c r="N184" s="76" t="e">
        <f>业务员提成明细!N180</f>
        <v>#REF!</v>
      </c>
      <c r="O184" s="126">
        <f>业务员提成明细!O180</f>
        <v>5.0000000000000001E-3</v>
      </c>
      <c r="P184" s="154">
        <f>业务员提成明细!P180</f>
        <v>315</v>
      </c>
      <c r="Q184" s="125" t="e">
        <f>业务员提成明细!Q180</f>
        <v>#REF!</v>
      </c>
      <c r="R184" s="145">
        <f>业务员提成明细!R180</f>
        <v>0</v>
      </c>
      <c r="S184" s="161">
        <f>业务员提成明细!S180</f>
        <v>0</v>
      </c>
      <c r="T184" s="162" t="str">
        <f>业务员提成明细!V180</f>
        <v>CSR47</v>
      </c>
      <c r="U184" s="144" t="str">
        <f>业务员提成明细!W180</f>
        <v>*专项化学用品*切削液</v>
      </c>
      <c r="V184" s="163" t="str">
        <f>业务员提成明细!V180</f>
        <v>CSR47</v>
      </c>
      <c r="W184" s="164" t="str">
        <f>业务员提成明细!W180</f>
        <v>*专项化学用品*切削液</v>
      </c>
      <c r="X184" s="163" t="str">
        <f>业务员提成明细!X180</f>
        <v>CF-2600A</v>
      </c>
      <c r="Y184" s="169">
        <f>业务员提成明细!Y180</f>
        <v>30</v>
      </c>
      <c r="Z184" s="170" t="str">
        <f>业务员提成明细!Z180</f>
        <v>桶</v>
      </c>
      <c r="AA184" s="170"/>
      <c r="AB184" s="170"/>
      <c r="AC184" s="171">
        <f>业务员提成明细!AC180</f>
        <v>5400</v>
      </c>
      <c r="AD184" s="170"/>
      <c r="AE184" s="170"/>
      <c r="AF184" s="170" t="str">
        <f>业务员提成明细!AF180</f>
        <v>XOUT18010211</v>
      </c>
      <c r="AG184" s="176">
        <f>业务员提成明细!AG180</f>
        <v>43112</v>
      </c>
      <c r="AH184" s="177"/>
      <c r="AJ184" s="178">
        <f>业务员提成明细!AJ180</f>
        <v>0.17</v>
      </c>
    </row>
    <row r="185" spans="1:36" ht="11.25" customHeight="1" outlineLevel="2">
      <c r="A185" s="142" t="str">
        <f>业务员提成明细!A181</f>
        <v>何洋</v>
      </c>
      <c r="B185" s="143">
        <f>业务员提成明细!B181</f>
        <v>43202</v>
      </c>
      <c r="C185" s="144" t="str">
        <f>业务员提成明细!C181</f>
        <v>a1359</v>
      </c>
      <c r="D185" s="142" t="str">
        <f>业务员提成明细!D181</f>
        <v>湖北道普润滑科技有限公司</v>
      </c>
      <c r="E185" s="145">
        <f>业务员提成明细!E181</f>
        <v>110565</v>
      </c>
      <c r="F185" s="146" t="str">
        <f>业务员提成明细!F181</f>
        <v>15222505</v>
      </c>
      <c r="G185" s="143">
        <f>业务员提成明细!G181</f>
        <v>43277</v>
      </c>
      <c r="H185" s="144">
        <f>业务员提成明细!H181</f>
        <v>60</v>
      </c>
      <c r="I185" s="150">
        <f>业务员提成明细!I181</f>
        <v>43276</v>
      </c>
      <c r="J185" s="151">
        <f>业务员提成明细!J181</f>
        <v>110565</v>
      </c>
      <c r="K185" s="145">
        <f>业务员提成明细!K181</f>
        <v>94500</v>
      </c>
      <c r="L185" s="152">
        <f>业务员提成明细!L181</f>
        <v>74</v>
      </c>
      <c r="M185" s="153">
        <f>业务员提成明细!M181</f>
        <v>0</v>
      </c>
      <c r="N185" s="76" t="e">
        <f>业务员提成明细!N181</f>
        <v>#REF!</v>
      </c>
      <c r="O185" s="126">
        <f>业务员提成明细!O181</f>
        <v>5.0000000000000001E-3</v>
      </c>
      <c r="P185" s="154">
        <f>业务员提成明细!P181</f>
        <v>472.5</v>
      </c>
      <c r="Q185" s="125" t="e">
        <f>业务员提成明细!Q181</f>
        <v>#REF!</v>
      </c>
      <c r="R185" s="145">
        <f>业务员提成明细!R181</f>
        <v>0</v>
      </c>
      <c r="S185" s="161">
        <f>业务员提成明细!S181</f>
        <v>0</v>
      </c>
      <c r="T185" s="162" t="str">
        <f>业务员提成明细!V181</f>
        <v>CSR47</v>
      </c>
      <c r="U185" s="144" t="str">
        <f>业务员提成明细!W181</f>
        <v>*专项化学用品*切削液</v>
      </c>
      <c r="V185" s="163" t="str">
        <f>业务员提成明细!V181</f>
        <v>CSR47</v>
      </c>
      <c r="W185" s="164" t="str">
        <f>业务员提成明细!W181</f>
        <v>*专项化学用品*切削液</v>
      </c>
      <c r="X185" s="163" t="str">
        <f>业务员提成明细!X181</f>
        <v>CF-2600A</v>
      </c>
      <c r="Y185" s="169">
        <f>业务员提成明细!Y181</f>
        <v>45</v>
      </c>
      <c r="Z185" s="170" t="str">
        <f>业务员提成明细!Z181</f>
        <v>桶</v>
      </c>
      <c r="AA185" s="170"/>
      <c r="AB185" s="170"/>
      <c r="AC185" s="171">
        <f>业务员提成明细!AC181</f>
        <v>8100</v>
      </c>
      <c r="AD185" s="170"/>
      <c r="AE185" s="170"/>
      <c r="AF185" s="170" t="str">
        <f>业务员提成明细!AF181</f>
        <v>XOUT18020046</v>
      </c>
      <c r="AG185" s="176">
        <f>业务员提成明细!AG181</f>
        <v>43134</v>
      </c>
      <c r="AH185" s="177"/>
      <c r="AJ185" s="178">
        <f>业务员提成明细!AJ181</f>
        <v>0.17</v>
      </c>
    </row>
    <row r="186" spans="1:36" ht="11.25" customHeight="1" outlineLevel="2">
      <c r="A186" s="142" t="str">
        <f>业务员提成明细!A182</f>
        <v>何洋</v>
      </c>
      <c r="B186" s="143">
        <f>业务员提成明细!B182</f>
        <v>43202</v>
      </c>
      <c r="C186" s="144" t="str">
        <f>业务员提成明细!C182</f>
        <v>a1359</v>
      </c>
      <c r="D186" s="142" t="str">
        <f>业务员提成明细!D182</f>
        <v>湖北道普润滑科技有限公司</v>
      </c>
      <c r="E186" s="145">
        <f>业务员提成明细!E182</f>
        <v>44226</v>
      </c>
      <c r="F186" s="146" t="str">
        <f>业务员提成明细!F182</f>
        <v>15222506</v>
      </c>
      <c r="G186" s="143">
        <f>业务员提成明细!G182</f>
        <v>43277</v>
      </c>
      <c r="H186" s="144">
        <f>业务员提成明细!H182</f>
        <v>60</v>
      </c>
      <c r="I186" s="150">
        <f>业务员提成明细!I182</f>
        <v>43276</v>
      </c>
      <c r="J186" s="151">
        <f>业务员提成明细!J182</f>
        <v>44226</v>
      </c>
      <c r="K186" s="145">
        <f>业务员提成明细!K182</f>
        <v>37800</v>
      </c>
      <c r="L186" s="152">
        <f>业务员提成明细!L182</f>
        <v>74</v>
      </c>
      <c r="M186" s="153">
        <f>业务员提成明细!M182</f>
        <v>0</v>
      </c>
      <c r="N186" s="76" t="e">
        <f>业务员提成明细!N182</f>
        <v>#REF!</v>
      </c>
      <c r="O186" s="126">
        <f>业务员提成明细!O182</f>
        <v>5.0000000000000001E-3</v>
      </c>
      <c r="P186" s="154">
        <f>业务员提成明细!P182</f>
        <v>189</v>
      </c>
      <c r="Q186" s="125" t="e">
        <f>业务员提成明细!Q182</f>
        <v>#REF!</v>
      </c>
      <c r="R186" s="145">
        <f>业务员提成明细!R182</f>
        <v>0</v>
      </c>
      <c r="S186" s="161">
        <f>业务员提成明细!S182</f>
        <v>0</v>
      </c>
      <c r="T186" s="162" t="str">
        <f>业务员提成明细!V182</f>
        <v>CSR47</v>
      </c>
      <c r="U186" s="144" t="str">
        <f>业务员提成明细!W182</f>
        <v>*专项化学用品*切削液</v>
      </c>
      <c r="V186" s="163" t="str">
        <f>业务员提成明细!V182</f>
        <v>CSR47</v>
      </c>
      <c r="W186" s="164" t="str">
        <f>业务员提成明细!W182</f>
        <v>*专项化学用品*切削液</v>
      </c>
      <c r="X186" s="163" t="str">
        <f>业务员提成明细!X182</f>
        <v>CF-2600A</v>
      </c>
      <c r="Y186" s="169">
        <f>业务员提成明细!Y182</f>
        <v>18</v>
      </c>
      <c r="Z186" s="170" t="str">
        <f>业务员提成明细!Z182</f>
        <v>桶</v>
      </c>
      <c r="AA186" s="170"/>
      <c r="AB186" s="170"/>
      <c r="AC186" s="171">
        <f>业务员提成明细!AC182</f>
        <v>3240</v>
      </c>
      <c r="AD186" s="170"/>
      <c r="AE186" s="170"/>
      <c r="AF186" s="170" t="str">
        <f>业务员提成明细!AF182</f>
        <v>XOUT18020046</v>
      </c>
      <c r="AG186" s="176">
        <f>业务员提成明细!AG182</f>
        <v>43134</v>
      </c>
      <c r="AH186" s="177"/>
      <c r="AJ186" s="178">
        <f>业务员提成明细!AJ182</f>
        <v>0.17</v>
      </c>
    </row>
    <row r="187" spans="1:36" ht="11.25" customHeight="1" outlineLevel="2">
      <c r="A187" s="142" t="str">
        <f>业务员提成明细!A183</f>
        <v>何洋</v>
      </c>
      <c r="B187" s="143">
        <f>业务员提成明细!B183</f>
        <v>43204</v>
      </c>
      <c r="C187" s="144" t="str">
        <f>业务员提成明细!C183</f>
        <v>a1359</v>
      </c>
      <c r="D187" s="142" t="str">
        <f>业务员提成明细!D183</f>
        <v>湖北道普润滑科技有限公司</v>
      </c>
      <c r="E187" s="145">
        <f>业务员提成明细!E183</f>
        <v>38424</v>
      </c>
      <c r="F187" s="146" t="str">
        <f>业务员提成明细!F183</f>
        <v>15222559</v>
      </c>
      <c r="G187" s="143">
        <f>业务员提成明细!G183</f>
        <v>43277</v>
      </c>
      <c r="H187" s="144">
        <f>业务员提成明细!H183</f>
        <v>60</v>
      </c>
      <c r="I187" s="150">
        <f>业务员提成明细!I183</f>
        <v>43276</v>
      </c>
      <c r="J187" s="151">
        <f>业务员提成明细!J183</f>
        <v>38424</v>
      </c>
      <c r="K187" s="145">
        <f>业务员提成明细!K183</f>
        <v>32841.03</v>
      </c>
      <c r="L187" s="152">
        <f>业务员提成明细!L183</f>
        <v>72</v>
      </c>
      <c r="M187" s="153">
        <f>业务员提成明细!M183</f>
        <v>0</v>
      </c>
      <c r="N187" s="76" t="e">
        <f>业务员提成明细!N183</f>
        <v>#REF!</v>
      </c>
      <c r="O187" s="126">
        <f>业务员提成明细!O183</f>
        <v>5.0000000000000001E-3</v>
      </c>
      <c r="P187" s="154">
        <f>业务员提成明细!P183</f>
        <v>164.21</v>
      </c>
      <c r="Q187" s="125" t="e">
        <f>业务员提成明细!Q183</f>
        <v>#REF!</v>
      </c>
      <c r="R187" s="145">
        <f>业务员提成明细!R183</f>
        <v>0</v>
      </c>
      <c r="S187" s="161">
        <f>业务员提成明细!S183</f>
        <v>0</v>
      </c>
      <c r="T187" s="162" t="str">
        <f>业务员提成明细!V183</f>
        <v>CSQ23</v>
      </c>
      <c r="U187" s="144" t="str">
        <f>业务员提成明细!W183</f>
        <v>*专项化学用品*切削液</v>
      </c>
      <c r="V187" s="163" t="str">
        <f>业务员提成明细!V183</f>
        <v>CSQ23</v>
      </c>
      <c r="W187" s="164" t="str">
        <f>业务员提成明细!W183</f>
        <v>*专项化学用品*切削液</v>
      </c>
      <c r="X187" s="163" t="str">
        <f>业务员提成明细!X183</f>
        <v>CF-9928</v>
      </c>
      <c r="Y187" s="169">
        <f>业务员提成明细!Y183</f>
        <v>12</v>
      </c>
      <c r="Z187" s="170" t="str">
        <f>业务员提成明细!Z183</f>
        <v>桶</v>
      </c>
      <c r="AA187" s="170"/>
      <c r="AB187" s="170"/>
      <c r="AC187" s="171">
        <f>业务员提成明细!AC183</f>
        <v>2556</v>
      </c>
      <c r="AD187" s="170"/>
      <c r="AE187" s="170"/>
      <c r="AF187" s="170" t="str">
        <f>业务员提成明细!AF183</f>
        <v>XOUT18030307</v>
      </c>
      <c r="AG187" s="176">
        <f>业务员提成明细!AG183</f>
        <v>43180</v>
      </c>
      <c r="AH187" s="177"/>
      <c r="AJ187" s="178">
        <f>业务员提成明细!AJ183</f>
        <v>0.17</v>
      </c>
    </row>
    <row r="188" spans="1:36" ht="11.25" customHeight="1" outlineLevel="2">
      <c r="A188" s="142" t="str">
        <f>业务员提成明细!A184</f>
        <v>何洋</v>
      </c>
      <c r="B188" s="143">
        <f>业务员提成明细!B184</f>
        <v>43204</v>
      </c>
      <c r="C188" s="144" t="str">
        <f>业务员提成明细!C184</f>
        <v>a1359</v>
      </c>
      <c r="D188" s="142" t="str">
        <f>业务员提成明细!D184</f>
        <v>湖北道普润滑科技有限公司</v>
      </c>
      <c r="E188" s="145">
        <f>业务员提成明细!E184</f>
        <v>95823</v>
      </c>
      <c r="F188" s="146" t="str">
        <f>业务员提成明细!F184</f>
        <v>15222563</v>
      </c>
      <c r="G188" s="143">
        <f>业务员提成明细!G184</f>
        <v>43277</v>
      </c>
      <c r="H188" s="144">
        <f>业务员提成明细!H184</f>
        <v>60</v>
      </c>
      <c r="I188" s="150">
        <f>业务员提成明细!I184</f>
        <v>43276</v>
      </c>
      <c r="J188" s="151">
        <f>业务员提成明细!J184</f>
        <v>95823</v>
      </c>
      <c r="K188" s="145">
        <f>业务员提成明细!K184</f>
        <v>81900</v>
      </c>
      <c r="L188" s="152">
        <f>业务员提成明细!L184</f>
        <v>72</v>
      </c>
      <c r="M188" s="153">
        <f>业务员提成明细!M184</f>
        <v>0</v>
      </c>
      <c r="N188" s="76" t="e">
        <f>业务员提成明细!N184</f>
        <v>#REF!</v>
      </c>
      <c r="O188" s="126">
        <f>业务员提成明细!O184</f>
        <v>5.0000000000000001E-3</v>
      </c>
      <c r="P188" s="154">
        <f>业务员提成明细!P184</f>
        <v>409.5</v>
      </c>
      <c r="Q188" s="125" t="e">
        <f>业务员提成明细!Q184</f>
        <v>#REF!</v>
      </c>
      <c r="R188" s="145">
        <f>业务员提成明细!R184</f>
        <v>0</v>
      </c>
      <c r="S188" s="161">
        <f>业务员提成明细!S184</f>
        <v>0</v>
      </c>
      <c r="T188" s="162" t="str">
        <f>业务员提成明细!V184</f>
        <v>CSR47</v>
      </c>
      <c r="U188" s="144" t="str">
        <f>业务员提成明细!W184</f>
        <v>*专项化学用品*切削液</v>
      </c>
      <c r="V188" s="163" t="str">
        <f>业务员提成明细!V184</f>
        <v>CSR47</v>
      </c>
      <c r="W188" s="164" t="str">
        <f>业务员提成明细!W184</f>
        <v>*专项化学用品*切削液</v>
      </c>
      <c r="X188" s="163" t="str">
        <f>业务员提成明细!X184</f>
        <v>CF-2600A</v>
      </c>
      <c r="Y188" s="169">
        <f>业务员提成明细!Y184</f>
        <v>39</v>
      </c>
      <c r="Z188" s="170" t="str">
        <f>业务员提成明细!Z184</f>
        <v>桶</v>
      </c>
      <c r="AA188" s="170"/>
      <c r="AB188" s="170"/>
      <c r="AC188" s="171">
        <f>业务员提成明细!AC184</f>
        <v>7020</v>
      </c>
      <c r="AD188" s="170"/>
      <c r="AE188" s="170"/>
      <c r="AF188" s="170" t="str">
        <f>业务员提成明细!AF184</f>
        <v>XOUT18030345</v>
      </c>
      <c r="AG188" s="176">
        <f>业务员提成明细!AG184</f>
        <v>43182</v>
      </c>
      <c r="AH188" s="177"/>
      <c r="AJ188" s="178">
        <f>业务员提成明细!AJ184</f>
        <v>0.17</v>
      </c>
    </row>
    <row r="189" spans="1:36" ht="11.25" customHeight="1" outlineLevel="2">
      <c r="A189" s="142" t="str">
        <f>业务员提成明细!A185</f>
        <v>何洋</v>
      </c>
      <c r="B189" s="143">
        <f>业务员提成明细!B185</f>
        <v>43242</v>
      </c>
      <c r="C189" s="144" t="str">
        <f>业务员提成明细!C185</f>
        <v>a1359</v>
      </c>
      <c r="D189" s="142" t="str">
        <f>业务员提成明细!D185</f>
        <v>湖北道普润滑科技有限公司</v>
      </c>
      <c r="E189" s="145">
        <f>业务员提成明细!E185</f>
        <v>32760</v>
      </c>
      <c r="F189" s="146" t="str">
        <f>业务员提成明细!F185</f>
        <v>55874535</v>
      </c>
      <c r="G189" s="143">
        <f>业务员提成明细!G185</f>
        <v>43307</v>
      </c>
      <c r="H189" s="144">
        <f>业务员提成明细!H185</f>
        <v>60</v>
      </c>
      <c r="I189" s="150">
        <f>业务员提成明细!I185</f>
        <v>43276</v>
      </c>
      <c r="J189" s="151">
        <f>业务员提成明细!J185</f>
        <v>32760</v>
      </c>
      <c r="K189" s="145">
        <f>业务员提成明细!K185</f>
        <v>28000</v>
      </c>
      <c r="L189" s="152">
        <f>业务员提成明细!L185</f>
        <v>34</v>
      </c>
      <c r="M189" s="153">
        <f>业务员提成明细!M185</f>
        <v>0</v>
      </c>
      <c r="N189" s="76" t="e">
        <f>业务员提成明细!N185</f>
        <v>#REF!</v>
      </c>
      <c r="O189" s="126">
        <f>业务员提成明细!O185</f>
        <v>5.0000000000000001E-3</v>
      </c>
      <c r="P189" s="154">
        <f>业务员提成明细!P185</f>
        <v>140</v>
      </c>
      <c r="Q189" s="125" t="e">
        <f>业务员提成明细!Q185</f>
        <v>#REF!</v>
      </c>
      <c r="R189" s="145">
        <f>业务员提成明细!R185</f>
        <v>0</v>
      </c>
      <c r="S189" s="161">
        <f>业务员提成明细!S185</f>
        <v>0</v>
      </c>
      <c r="T189" s="162" t="str">
        <f>业务员提成明细!V185</f>
        <v>CSR34</v>
      </c>
      <c r="U189" s="144" t="str">
        <f>业务员提成明细!W185</f>
        <v>*专项化学用品*切削液</v>
      </c>
      <c r="V189" s="163" t="str">
        <f>业务员提成明细!V185</f>
        <v>CSR34</v>
      </c>
      <c r="W189" s="164" t="str">
        <f>业务员提成明细!W185</f>
        <v>*专项化学用品*切削液</v>
      </c>
      <c r="X189" s="163" t="str">
        <f>业务员提成明细!X185</f>
        <v>CF-2600A</v>
      </c>
      <c r="Y189" s="169">
        <f>业务员提成明细!Y185</f>
        <v>13</v>
      </c>
      <c r="Z189" s="170" t="str">
        <f>业务员提成明细!Z185</f>
        <v>桶</v>
      </c>
      <c r="AA189" s="170"/>
      <c r="AB189" s="170"/>
      <c r="AC189" s="171">
        <f>业务员提成明细!AC185</f>
        <v>2400</v>
      </c>
      <c r="AD189" s="170"/>
      <c r="AE189" s="170"/>
      <c r="AF189" s="170" t="str">
        <f>业务员提成明细!AF185</f>
        <v>XOUT18040177</v>
      </c>
      <c r="AG189" s="176">
        <f>业务员提成明细!AG185</f>
        <v>43203</v>
      </c>
      <c r="AH189" s="177"/>
      <c r="AJ189" s="178">
        <f>业务员提成明细!AJ185</f>
        <v>0.17</v>
      </c>
    </row>
    <row r="190" spans="1:36" ht="11.25" customHeight="1" outlineLevel="2">
      <c r="A190" s="142" t="str">
        <f>业务员提成明细!A186</f>
        <v>何洋</v>
      </c>
      <c r="B190" s="143">
        <f>业务员提成明细!B186</f>
        <v>43242</v>
      </c>
      <c r="C190" s="144" t="str">
        <f>业务员提成明细!C186</f>
        <v>a1359</v>
      </c>
      <c r="D190" s="142" t="str">
        <f>业务员提成明细!D186</f>
        <v>湖北道普润滑科技有限公司</v>
      </c>
      <c r="E190" s="145">
        <f>业务员提成明细!E186</f>
        <v>6552</v>
      </c>
      <c r="F190" s="146" t="str">
        <f>业务员提成明细!F186</f>
        <v>55874535</v>
      </c>
      <c r="G190" s="143">
        <f>业务员提成明细!G186</f>
        <v>43307</v>
      </c>
      <c r="H190" s="144">
        <f>业务员提成明细!H186</f>
        <v>60</v>
      </c>
      <c r="I190" s="150">
        <f>业务员提成明细!I186</f>
        <v>43276</v>
      </c>
      <c r="J190" s="151">
        <f>业务员提成明细!J186</f>
        <v>6552</v>
      </c>
      <c r="K190" s="145">
        <f>业务员提成明细!K186</f>
        <v>5600</v>
      </c>
      <c r="L190" s="152">
        <f>业务员提成明细!L186</f>
        <v>34</v>
      </c>
      <c r="M190" s="153">
        <f>业务员提成明细!M186</f>
        <v>0</v>
      </c>
      <c r="N190" s="76" t="e">
        <f>业务员提成明细!N186</f>
        <v>#REF!</v>
      </c>
      <c r="O190" s="126">
        <f>业务员提成明细!O186</f>
        <v>5.0000000000000001E-3</v>
      </c>
      <c r="P190" s="154">
        <f>业务员提成明细!P186</f>
        <v>28</v>
      </c>
      <c r="Q190" s="125" t="e">
        <f>业务员提成明细!Q186</f>
        <v>#REF!</v>
      </c>
      <c r="R190" s="145">
        <f>业务员提成明细!R186</f>
        <v>0</v>
      </c>
      <c r="S190" s="161">
        <f>业务员提成明细!S186</f>
        <v>0</v>
      </c>
      <c r="T190" s="162" t="str">
        <f>业务员提成明细!V186</f>
        <v>CSR34</v>
      </c>
      <c r="U190" s="144" t="str">
        <f>业务员提成明细!W186</f>
        <v>*专项化学用品*切削液</v>
      </c>
      <c r="V190" s="163" t="str">
        <f>业务员提成明细!V186</f>
        <v>CSR34</v>
      </c>
      <c r="W190" s="164" t="str">
        <f>业务员提成明细!W186</f>
        <v>*专项化学用品*切削液</v>
      </c>
      <c r="X190" s="163" t="str">
        <f>业务员提成明细!X186</f>
        <v>CF-2600A</v>
      </c>
      <c r="Y190" s="169">
        <f>业务员提成明细!Y186</f>
        <v>3</v>
      </c>
      <c r="Z190" s="170" t="str">
        <f>业务员提成明细!Z186</f>
        <v>桶</v>
      </c>
      <c r="AA190" s="170"/>
      <c r="AB190" s="170"/>
      <c r="AC190" s="171">
        <f>业务员提成明细!AC186</f>
        <v>480</v>
      </c>
      <c r="AD190" s="170"/>
      <c r="AE190" s="170"/>
      <c r="AF190" s="170" t="str">
        <f>业务员提成明细!AF186</f>
        <v>XOUT18040177</v>
      </c>
      <c r="AG190" s="176">
        <f>业务员提成明细!AG186</f>
        <v>43203</v>
      </c>
      <c r="AH190" s="177"/>
      <c r="AJ190" s="178">
        <f>业务员提成明细!AJ186</f>
        <v>0.17</v>
      </c>
    </row>
    <row r="191" spans="1:36" ht="11.25" customHeight="1" outlineLevel="2">
      <c r="A191" s="142" t="str">
        <f>业务员提成明细!A187</f>
        <v>何洋</v>
      </c>
      <c r="B191" s="143">
        <f>业务员提成明细!B187</f>
        <v>43242</v>
      </c>
      <c r="C191" s="144" t="str">
        <f>业务员提成明细!C187</f>
        <v>a1359</v>
      </c>
      <c r="D191" s="142" t="str">
        <f>业务员提成明细!D187</f>
        <v>湖北道普润滑科技有限公司</v>
      </c>
      <c r="E191" s="145">
        <f>业务员提成明细!E187</f>
        <v>33415.199999999997</v>
      </c>
      <c r="F191" s="146" t="str">
        <f>业务员提成明细!F187</f>
        <v>55874547</v>
      </c>
      <c r="G191" s="143">
        <f>业务员提成明细!G187</f>
        <v>43307</v>
      </c>
      <c r="H191" s="144">
        <f>业务员提成明细!H187</f>
        <v>60</v>
      </c>
      <c r="I191" s="150">
        <f>业务员提成明细!I187</f>
        <v>43276</v>
      </c>
      <c r="J191" s="151">
        <f>业务员提成明细!J187</f>
        <v>33415.199999999997</v>
      </c>
      <c r="K191" s="145">
        <f>业务员提成明细!K187</f>
        <v>28560</v>
      </c>
      <c r="L191" s="152">
        <f>业务员提成明细!L187</f>
        <v>34</v>
      </c>
      <c r="M191" s="153">
        <f>业务员提成明细!M187</f>
        <v>0</v>
      </c>
      <c r="N191" s="76" t="e">
        <f>业务员提成明细!N187</f>
        <v>#REF!</v>
      </c>
      <c r="O191" s="126">
        <f>业务员提成明细!O187</f>
        <v>5.0000000000000001E-3</v>
      </c>
      <c r="P191" s="154">
        <f>业务员提成明细!P187</f>
        <v>142.80000000000001</v>
      </c>
      <c r="Q191" s="125" t="e">
        <f>业务员提成明细!Q187</f>
        <v>#REF!</v>
      </c>
      <c r="R191" s="145">
        <f>业务员提成明细!R187</f>
        <v>0</v>
      </c>
      <c r="S191" s="161">
        <f>业务员提成明细!S187</f>
        <v>0</v>
      </c>
      <c r="T191" s="162" t="str">
        <f>业务员提成明细!V187</f>
        <v>CSR34</v>
      </c>
      <c r="U191" s="144" t="str">
        <f>业务员提成明细!W187</f>
        <v>*专项化学用品*切削液</v>
      </c>
      <c r="V191" s="163" t="str">
        <f>业务员提成明细!V187</f>
        <v>CSR34</v>
      </c>
      <c r="W191" s="164" t="str">
        <f>业务员提成明细!W187</f>
        <v>*专项化学用品*切削液</v>
      </c>
      <c r="X191" s="163" t="str">
        <f>业务员提成明细!X187</f>
        <v>CF-2600A</v>
      </c>
      <c r="Y191" s="169">
        <f>业务员提成明细!Y187</f>
        <v>13</v>
      </c>
      <c r="Z191" s="170" t="str">
        <f>业务员提成明细!Z187</f>
        <v>桶</v>
      </c>
      <c r="AA191" s="170"/>
      <c r="AB191" s="170"/>
      <c r="AC191" s="171">
        <f>业务员提成明细!AC187</f>
        <v>2448</v>
      </c>
      <c r="AD191" s="170"/>
      <c r="AE191" s="170"/>
      <c r="AF191" s="170" t="str">
        <f>业务员提成明细!AF187</f>
        <v>XOUT18040387</v>
      </c>
      <c r="AG191" s="176">
        <f>业务员提成明细!AG187</f>
        <v>43213</v>
      </c>
      <c r="AH191" s="177"/>
      <c r="AJ191" s="178">
        <f>业务员提成明细!AJ187</f>
        <v>0.17</v>
      </c>
    </row>
    <row r="192" spans="1:36" ht="11.25" customHeight="1" outlineLevel="2">
      <c r="A192" s="142" t="str">
        <f>业务员提成明细!A188</f>
        <v>何洋</v>
      </c>
      <c r="B192" s="143">
        <f>业务员提成明细!B188</f>
        <v>43242</v>
      </c>
      <c r="C192" s="144" t="str">
        <f>业务员提成明细!C188</f>
        <v>a1359</v>
      </c>
      <c r="D192" s="142" t="str">
        <f>业务员提成明细!D188</f>
        <v>湖北道普润滑科技有限公司</v>
      </c>
      <c r="E192" s="145">
        <f>业务员提成明细!E188</f>
        <v>982.8</v>
      </c>
      <c r="F192" s="146" t="str">
        <f>业务员提成明细!F188</f>
        <v>55874547</v>
      </c>
      <c r="G192" s="143">
        <f>业务员提成明细!G188</f>
        <v>43307</v>
      </c>
      <c r="H192" s="144">
        <f>业务员提成明细!H188</f>
        <v>60</v>
      </c>
      <c r="I192" s="150">
        <f>业务员提成明细!I188</f>
        <v>43276</v>
      </c>
      <c r="J192" s="151">
        <f>业务员提成明细!J188</f>
        <v>982.8</v>
      </c>
      <c r="K192" s="145">
        <f>业务员提成明细!K188</f>
        <v>840</v>
      </c>
      <c r="L192" s="152">
        <f>业务员提成明细!L188</f>
        <v>34</v>
      </c>
      <c r="M192" s="153">
        <f>业务员提成明细!M188</f>
        <v>0</v>
      </c>
      <c r="N192" s="76" t="e">
        <f>业务员提成明细!N188</f>
        <v>#REF!</v>
      </c>
      <c r="O192" s="126">
        <f>业务员提成明细!O188</f>
        <v>5.0000000000000001E-3</v>
      </c>
      <c r="P192" s="154">
        <f>业务员提成明细!P188</f>
        <v>4.2</v>
      </c>
      <c r="Q192" s="125" t="e">
        <f>业务员提成明细!Q188</f>
        <v>#REF!</v>
      </c>
      <c r="R192" s="145">
        <f>业务员提成明细!R188</f>
        <v>0</v>
      </c>
      <c r="S192" s="161">
        <f>业务员提成明细!S188</f>
        <v>0</v>
      </c>
      <c r="T192" s="162" t="str">
        <f>业务员提成明细!V188</f>
        <v>CSR34</v>
      </c>
      <c r="U192" s="144" t="str">
        <f>业务员提成明细!W188</f>
        <v>*专项化学用品*切削液</v>
      </c>
      <c r="V192" s="163" t="str">
        <f>业务员提成明细!V188</f>
        <v>CSR34</v>
      </c>
      <c r="W192" s="164" t="str">
        <f>业务员提成明细!W188</f>
        <v>*专项化学用品*切削液</v>
      </c>
      <c r="X192" s="163" t="str">
        <f>业务员提成明细!X188</f>
        <v>CF-2600A</v>
      </c>
      <c r="Y192" s="169">
        <f>业务员提成明细!Y188</f>
        <v>1</v>
      </c>
      <c r="Z192" s="170" t="str">
        <f>业务员提成明细!Z188</f>
        <v>桶</v>
      </c>
      <c r="AA192" s="170"/>
      <c r="AB192" s="170"/>
      <c r="AC192" s="171">
        <f>业务员提成明细!AC188</f>
        <v>72</v>
      </c>
      <c r="AD192" s="170"/>
      <c r="AE192" s="170"/>
      <c r="AF192" s="170" t="str">
        <f>业务员提成明细!AF188</f>
        <v>XOUT18040387</v>
      </c>
      <c r="AG192" s="176">
        <f>业务员提成明细!AG188</f>
        <v>43213</v>
      </c>
      <c r="AH192" s="177"/>
      <c r="AJ192" s="178">
        <f>业务员提成明细!AJ188</f>
        <v>0.17</v>
      </c>
    </row>
    <row r="193" spans="1:36" ht="11.25" customHeight="1" outlineLevel="2">
      <c r="A193" s="142" t="str">
        <f>业务员提成明细!A189</f>
        <v>何洋</v>
      </c>
      <c r="B193" s="143">
        <f>业务员提成明细!B189</f>
        <v>43242</v>
      </c>
      <c r="C193" s="144" t="str">
        <f>业务员提成明细!C189</f>
        <v>a1359</v>
      </c>
      <c r="D193" s="142" t="str">
        <f>业务员提成明细!D189</f>
        <v>湖北道普润滑科技有限公司</v>
      </c>
      <c r="E193" s="145">
        <f>业务员提成明细!E189</f>
        <v>19656</v>
      </c>
      <c r="F193" s="146" t="str">
        <f>业务员提成明细!F189</f>
        <v>55874535</v>
      </c>
      <c r="G193" s="143">
        <f>业务员提成明细!G189</f>
        <v>43307</v>
      </c>
      <c r="H193" s="144">
        <f>业务员提成明细!H189</f>
        <v>60</v>
      </c>
      <c r="I193" s="150">
        <f>业务员提成明细!I189</f>
        <v>43276</v>
      </c>
      <c r="J193" s="151">
        <f>业务员提成明细!J189</f>
        <v>19656</v>
      </c>
      <c r="K193" s="145">
        <f>业务员提成明细!K189</f>
        <v>16800</v>
      </c>
      <c r="L193" s="152">
        <f>业务员提成明细!L189</f>
        <v>34</v>
      </c>
      <c r="M193" s="153">
        <f>业务员提成明细!M189</f>
        <v>0</v>
      </c>
      <c r="N193" s="76" t="e">
        <f>业务员提成明细!N189</f>
        <v>#REF!</v>
      </c>
      <c r="O193" s="126">
        <f>业务员提成明细!O189</f>
        <v>5.0000000000000001E-3</v>
      </c>
      <c r="P193" s="154">
        <f>业务员提成明细!P189</f>
        <v>84</v>
      </c>
      <c r="Q193" s="125" t="e">
        <f>业务员提成明细!Q189</f>
        <v>#REF!</v>
      </c>
      <c r="R193" s="145">
        <f>业务员提成明细!R189</f>
        <v>0</v>
      </c>
      <c r="S193" s="161">
        <f>业务员提成明细!S189</f>
        <v>0</v>
      </c>
      <c r="T193" s="162" t="str">
        <f>业务员提成明细!V189</f>
        <v>CSR34</v>
      </c>
      <c r="U193" s="144" t="str">
        <f>业务员提成明细!W189</f>
        <v>*专项化学用品*切削液</v>
      </c>
      <c r="V193" s="163" t="str">
        <f>业务员提成明细!V189</f>
        <v>CSR34</v>
      </c>
      <c r="W193" s="164" t="str">
        <f>业务员提成明细!W189</f>
        <v>*专项化学用品*切削液</v>
      </c>
      <c r="X193" s="163" t="str">
        <f>业务员提成明细!X189</f>
        <v>CF-2600A</v>
      </c>
      <c r="Y193" s="169">
        <f>业务员提成明细!Y189</f>
        <v>8</v>
      </c>
      <c r="Z193" s="170" t="str">
        <f>业务员提成明细!Z189</f>
        <v>桶</v>
      </c>
      <c r="AA193" s="170"/>
      <c r="AB193" s="170"/>
      <c r="AC193" s="171">
        <f>业务员提成明细!AC189</f>
        <v>1440</v>
      </c>
      <c r="AD193" s="170"/>
      <c r="AE193" s="170"/>
      <c r="AF193" s="170" t="str">
        <f>业务员提成明细!AF189</f>
        <v>XOUT18040203</v>
      </c>
      <c r="AG193" s="176">
        <f>业务员提成明细!AG189</f>
        <v>43203</v>
      </c>
      <c r="AH193" s="177"/>
      <c r="AJ193" s="178">
        <f>业务员提成明细!AJ189</f>
        <v>0.17</v>
      </c>
    </row>
    <row r="194" spans="1:36" ht="11.25" customHeight="1" outlineLevel="2">
      <c r="A194" s="142" t="str">
        <f>业务员提成明细!A190</f>
        <v>何洋</v>
      </c>
      <c r="B194" s="143">
        <f>业务员提成明细!B190</f>
        <v>43242</v>
      </c>
      <c r="C194" s="144" t="str">
        <f>业务员提成明细!C190</f>
        <v>a1359</v>
      </c>
      <c r="D194" s="142" t="str">
        <f>业务员提成明细!D190</f>
        <v>湖北道普润滑科技有限公司</v>
      </c>
      <c r="E194" s="145">
        <f>业务员提成明细!E190</f>
        <v>12271.35</v>
      </c>
      <c r="F194" s="146" t="str">
        <f>业务员提成明细!F190</f>
        <v>55874527</v>
      </c>
      <c r="G194" s="143">
        <f>业务员提成明细!G190</f>
        <v>43307</v>
      </c>
      <c r="H194" s="144">
        <f>业务员提成明细!H190</f>
        <v>60</v>
      </c>
      <c r="I194" s="150">
        <f>业务员提成明细!I190</f>
        <v>43276</v>
      </c>
      <c r="J194" s="151">
        <f>业务员提成明细!J190</f>
        <v>12271.35</v>
      </c>
      <c r="K194" s="145">
        <f>业务员提成明细!K190</f>
        <v>10488.33</v>
      </c>
      <c r="L194" s="152">
        <f>业务员提成明细!L190</f>
        <v>34</v>
      </c>
      <c r="M194" s="153">
        <f>业务员提成明细!M190</f>
        <v>0</v>
      </c>
      <c r="N194" s="76" t="e">
        <f>业务员提成明细!N190</f>
        <v>#REF!</v>
      </c>
      <c r="O194" s="126">
        <f>业务员提成明细!O190</f>
        <v>5.0000000000000001E-3</v>
      </c>
      <c r="P194" s="154">
        <f>业务员提成明细!P190</f>
        <v>52.44</v>
      </c>
      <c r="Q194" s="125" t="e">
        <f>业务员提成明细!Q190</f>
        <v>#REF!</v>
      </c>
      <c r="R194" s="145">
        <f>业务员提成明细!R190</f>
        <v>0</v>
      </c>
      <c r="S194" s="161">
        <f>业务员提成明细!S190</f>
        <v>0</v>
      </c>
      <c r="T194" s="162" t="str">
        <f>业务员提成明细!V190</f>
        <v>CSR34</v>
      </c>
      <c r="U194" s="144" t="str">
        <f>业务员提成明细!W190</f>
        <v>*专项化学用品*切削液</v>
      </c>
      <c r="V194" s="163" t="str">
        <f>业务员提成明细!V190</f>
        <v>CSR34</v>
      </c>
      <c r="W194" s="164" t="str">
        <f>业务员提成明细!W190</f>
        <v>*专项化学用品*切削液</v>
      </c>
      <c r="X194" s="163" t="str">
        <f>业务员提成明细!X190</f>
        <v>CF-2600A</v>
      </c>
      <c r="Y194" s="169">
        <f>业务员提成明细!Y190</f>
        <v>5</v>
      </c>
      <c r="Z194" s="170" t="str">
        <f>业务员提成明细!Z190</f>
        <v>桶</v>
      </c>
      <c r="AA194" s="170"/>
      <c r="AB194" s="170"/>
      <c r="AC194" s="171">
        <f>业务员提成明细!AC190</f>
        <v>899</v>
      </c>
      <c r="AD194" s="170"/>
      <c r="AE194" s="170"/>
      <c r="AF194" s="170" t="str">
        <f>业务员提成明细!AF190</f>
        <v>XOUT18040311</v>
      </c>
      <c r="AG194" s="176">
        <f>业务员提成明细!AG190</f>
        <v>43209</v>
      </c>
      <c r="AH194" s="177"/>
      <c r="AJ194" s="178">
        <f>业务员提成明细!AJ190</f>
        <v>0.170000913492281</v>
      </c>
    </row>
    <row r="195" spans="1:36" ht="11.25" customHeight="1" outlineLevel="2">
      <c r="A195" s="142" t="str">
        <f>业务员提成明细!A191</f>
        <v>何洋</v>
      </c>
      <c r="B195" s="143">
        <f>业务员提成明细!B191</f>
        <v>43242</v>
      </c>
      <c r="C195" s="144" t="str">
        <f>业务员提成明细!C191</f>
        <v>a1359</v>
      </c>
      <c r="D195" s="142" t="str">
        <f>业务员提成明细!D191</f>
        <v>湖北道普润滑科技有限公司</v>
      </c>
      <c r="E195" s="145">
        <f>业务员提成明细!E191</f>
        <v>10114.65</v>
      </c>
      <c r="F195" s="146" t="str">
        <f>业务员提成明细!F191</f>
        <v>55874527</v>
      </c>
      <c r="G195" s="143">
        <f>业务员提成明细!G191</f>
        <v>43307</v>
      </c>
      <c r="H195" s="144">
        <f>业务员提成明细!H191</f>
        <v>60</v>
      </c>
      <c r="I195" s="150">
        <f>业务员提成明细!I191</f>
        <v>43276</v>
      </c>
      <c r="J195" s="151">
        <f>业务员提成明细!J191</f>
        <v>10114.65</v>
      </c>
      <c r="K195" s="145">
        <f>业务员提成明细!K191</f>
        <v>8644.99</v>
      </c>
      <c r="L195" s="152">
        <f>业务员提成明细!L191</f>
        <v>34</v>
      </c>
      <c r="M195" s="153">
        <f>业务员提成明细!M191</f>
        <v>0</v>
      </c>
      <c r="N195" s="76" t="e">
        <f>业务员提成明细!N191</f>
        <v>#REF!</v>
      </c>
      <c r="O195" s="126">
        <f>业务员提成明细!O191</f>
        <v>5.0000000000000001E-3</v>
      </c>
      <c r="P195" s="154">
        <f>业务员提成明细!P191</f>
        <v>43.22</v>
      </c>
      <c r="Q195" s="125" t="e">
        <f>业务员提成明细!Q191</f>
        <v>#REF!</v>
      </c>
      <c r="R195" s="145">
        <f>业务员提成明细!R191</f>
        <v>0</v>
      </c>
      <c r="S195" s="161">
        <f>业务员提成明细!S191</f>
        <v>0</v>
      </c>
      <c r="T195" s="162" t="str">
        <f>业务员提成明细!V191</f>
        <v>CSR34</v>
      </c>
      <c r="U195" s="144" t="str">
        <f>业务员提成明细!W191</f>
        <v>*专项化学用品*切削液</v>
      </c>
      <c r="V195" s="163" t="str">
        <f>业务员提成明细!V191</f>
        <v>CSR34</v>
      </c>
      <c r="W195" s="164" t="str">
        <f>业务员提成明细!W191</f>
        <v>*专项化学用品*切削液</v>
      </c>
      <c r="X195" s="163" t="str">
        <f>业务员提成明细!X191</f>
        <v>CF-2600A</v>
      </c>
      <c r="Y195" s="169">
        <f>业务员提成明细!Y191</f>
        <v>4</v>
      </c>
      <c r="Z195" s="170" t="str">
        <f>业务员提成明细!Z191</f>
        <v>桶</v>
      </c>
      <c r="AA195" s="170"/>
      <c r="AB195" s="170"/>
      <c r="AC195" s="171">
        <f>业务员提成明细!AC191</f>
        <v>741</v>
      </c>
      <c r="AD195" s="170"/>
      <c r="AE195" s="170"/>
      <c r="AF195" s="170" t="str">
        <f>业务员提成明细!AF191</f>
        <v>XOUT18040311</v>
      </c>
      <c r="AG195" s="176">
        <f>业务员提成明细!AG191</f>
        <v>43209</v>
      </c>
      <c r="AH195" s="177"/>
      <c r="AJ195" s="178">
        <f>业务员提成明细!AJ191</f>
        <v>0.170000913492281</v>
      </c>
    </row>
    <row r="196" spans="1:36" ht="11.25" customHeight="1" outlineLevel="2">
      <c r="A196" s="142" t="str">
        <f>业务员提成明细!A192</f>
        <v>何洋</v>
      </c>
      <c r="B196" s="143">
        <f>业务员提成明细!B192</f>
        <v>43242</v>
      </c>
      <c r="C196" s="144" t="str">
        <f>业务员提成明细!C192</f>
        <v>a1359</v>
      </c>
      <c r="D196" s="142" t="str">
        <f>业务员提成明细!D192</f>
        <v>湖北道普润滑科技有限公司</v>
      </c>
      <c r="E196" s="145">
        <f>业务员提成明细!E192</f>
        <v>6906.9</v>
      </c>
      <c r="F196" s="146" t="str">
        <f>业务员提成明细!F192</f>
        <v>55874527</v>
      </c>
      <c r="G196" s="143">
        <f>业务员提成明细!G192</f>
        <v>43307</v>
      </c>
      <c r="H196" s="144">
        <f>业务员提成明细!H192</f>
        <v>60</v>
      </c>
      <c r="I196" s="150">
        <f>业务员提成明细!I192</f>
        <v>43276</v>
      </c>
      <c r="J196" s="151">
        <f>业务员提成明细!J192</f>
        <v>6906.9</v>
      </c>
      <c r="K196" s="145">
        <f>业务员提成明细!K192</f>
        <v>5903.33</v>
      </c>
      <c r="L196" s="152">
        <f>业务员提成明细!L192</f>
        <v>34</v>
      </c>
      <c r="M196" s="153">
        <f>业务员提成明细!M192</f>
        <v>0</v>
      </c>
      <c r="N196" s="76" t="e">
        <f>业务员提成明细!N192</f>
        <v>#REF!</v>
      </c>
      <c r="O196" s="126">
        <f>业务员提成明细!O192</f>
        <v>5.0000000000000001E-3</v>
      </c>
      <c r="P196" s="154">
        <f>业务员提成明细!P192</f>
        <v>29.52</v>
      </c>
      <c r="Q196" s="125" t="e">
        <f>业务员提成明细!Q192</f>
        <v>#REF!</v>
      </c>
      <c r="R196" s="145">
        <f>业务员提成明细!R192</f>
        <v>0</v>
      </c>
      <c r="S196" s="161">
        <f>业务员提成明细!S192</f>
        <v>0</v>
      </c>
      <c r="T196" s="162" t="str">
        <f>业务员提成明细!V192</f>
        <v>CSR34</v>
      </c>
      <c r="U196" s="144" t="str">
        <f>业务员提成明细!W192</f>
        <v>*专项化学用品*切削液</v>
      </c>
      <c r="V196" s="163" t="str">
        <f>业务员提成明细!V192</f>
        <v>CSR34</v>
      </c>
      <c r="W196" s="164" t="str">
        <f>业务员提成明细!W192</f>
        <v>*专项化学用品*切削液</v>
      </c>
      <c r="X196" s="163" t="str">
        <f>业务员提成明细!X192</f>
        <v>CF-2600A</v>
      </c>
      <c r="Y196" s="169">
        <f>业务员提成明细!Y192</f>
        <v>2</v>
      </c>
      <c r="Z196" s="170" t="str">
        <f>业务员提成明细!Z192</f>
        <v>桶</v>
      </c>
      <c r="AA196" s="170"/>
      <c r="AB196" s="170"/>
      <c r="AC196" s="171">
        <f>业务员提成明细!AC192</f>
        <v>506</v>
      </c>
      <c r="AD196" s="170"/>
      <c r="AE196" s="170"/>
      <c r="AF196" s="170" t="str">
        <f>业务员提成明细!AF192</f>
        <v>XOUT18040311</v>
      </c>
      <c r="AG196" s="176">
        <f>业务员提成明细!AG192</f>
        <v>43209</v>
      </c>
      <c r="AH196" s="177"/>
      <c r="AJ196" s="178">
        <f>业务员提成明细!AJ192</f>
        <v>0.170000913492281</v>
      </c>
    </row>
    <row r="197" spans="1:36" ht="11.25" customHeight="1" outlineLevel="2">
      <c r="A197" s="142" t="str">
        <f>业务员提成明细!A193</f>
        <v>何洋</v>
      </c>
      <c r="B197" s="143">
        <f>业务员提成明细!B193</f>
        <v>43242</v>
      </c>
      <c r="C197" s="144" t="str">
        <f>业务员提成明细!C193</f>
        <v>a1359</v>
      </c>
      <c r="D197" s="142" t="str">
        <f>业务员提成明细!D193</f>
        <v>湖北道普润滑科技有限公司</v>
      </c>
      <c r="E197" s="145">
        <f>业务员提成明细!E193</f>
        <v>191.1</v>
      </c>
      <c r="F197" s="146" t="str">
        <f>业务员提成明细!F193</f>
        <v>55874527</v>
      </c>
      <c r="G197" s="143">
        <f>业务员提成明细!G193</f>
        <v>43307</v>
      </c>
      <c r="H197" s="144">
        <f>业务员提成明细!H193</f>
        <v>60</v>
      </c>
      <c r="I197" s="150">
        <f>业务员提成明细!I193</f>
        <v>43276</v>
      </c>
      <c r="J197" s="151">
        <f>业务员提成明细!J193</f>
        <v>191.1</v>
      </c>
      <c r="K197" s="145">
        <f>业务员提成明细!K193</f>
        <v>163.33000000000001</v>
      </c>
      <c r="L197" s="152">
        <f>业务员提成明细!L193</f>
        <v>34</v>
      </c>
      <c r="M197" s="153">
        <f>业务员提成明细!M193</f>
        <v>0</v>
      </c>
      <c r="N197" s="76" t="e">
        <f>业务员提成明细!N193</f>
        <v>#REF!</v>
      </c>
      <c r="O197" s="126">
        <f>业务员提成明细!O193</f>
        <v>5.0000000000000001E-3</v>
      </c>
      <c r="P197" s="154">
        <f>业务员提成明细!P193</f>
        <v>0.82</v>
      </c>
      <c r="Q197" s="125" t="e">
        <f>业务员提成明细!Q193</f>
        <v>#REF!</v>
      </c>
      <c r="R197" s="145">
        <f>业务员提成明细!R193</f>
        <v>0</v>
      </c>
      <c r="S197" s="161">
        <f>业务员提成明细!S193</f>
        <v>0</v>
      </c>
      <c r="T197" s="162" t="str">
        <f>业务员提成明细!V193</f>
        <v>CSR34</v>
      </c>
      <c r="U197" s="144" t="str">
        <f>业务员提成明细!W193</f>
        <v>*专项化学用品*切削液</v>
      </c>
      <c r="V197" s="163" t="str">
        <f>业务员提成明细!V193</f>
        <v>CSR34</v>
      </c>
      <c r="W197" s="164" t="str">
        <f>业务员提成明细!W193</f>
        <v>*专项化学用品*切削液</v>
      </c>
      <c r="X197" s="163" t="str">
        <f>业务员提成明细!X193</f>
        <v>CF-2600A</v>
      </c>
      <c r="Y197" s="169">
        <f>业务员提成明细!Y193</f>
        <v>1</v>
      </c>
      <c r="Z197" s="170" t="str">
        <f>业务员提成明细!Z193</f>
        <v>桶</v>
      </c>
      <c r="AA197" s="170"/>
      <c r="AB197" s="170"/>
      <c r="AC197" s="171">
        <f>业务员提成明细!AC193</f>
        <v>14</v>
      </c>
      <c r="AD197" s="170"/>
      <c r="AE197" s="170"/>
      <c r="AF197" s="170" t="str">
        <f>业务员提成明细!AF193</f>
        <v>XOUT18040311</v>
      </c>
      <c r="AG197" s="176">
        <f>业务员提成明细!AG193</f>
        <v>43209</v>
      </c>
      <c r="AH197" s="177"/>
      <c r="AJ197" s="178">
        <f>业务员提成明细!AJ193</f>
        <v>0.170000913492281</v>
      </c>
    </row>
    <row r="198" spans="1:36" ht="11.25" customHeight="1" outlineLevel="2">
      <c r="A198" s="142" t="str">
        <f>业务员提成明细!A194</f>
        <v>何洋</v>
      </c>
      <c r="B198" s="143">
        <f>业务员提成明细!B194</f>
        <v>43306</v>
      </c>
      <c r="C198" s="144" t="str">
        <f>业务员提成明细!C194</f>
        <v>a1959</v>
      </c>
      <c r="D198" s="142" t="str">
        <f>业务员提成明细!D194</f>
        <v>晋中铎铤机械制造有限公司</v>
      </c>
      <c r="E198" s="145">
        <f>业务员提成明细!E194</f>
        <v>10800</v>
      </c>
      <c r="F198" s="146" t="str">
        <f>业务员提成明细!F194</f>
        <v>18107296</v>
      </c>
      <c r="G198" s="143">
        <f>业务员提成明细!G194</f>
        <v>43306</v>
      </c>
      <c r="H198" s="144" t="str">
        <f>业务员提成明细!H194</f>
        <v>款到发货</v>
      </c>
      <c r="I198" s="150">
        <f>业务员提成明细!I194</f>
        <v>43276</v>
      </c>
      <c r="J198" s="151">
        <f>业务员提成明细!J194</f>
        <v>10800</v>
      </c>
      <c r="K198" s="145">
        <f>业务员提成明细!K194</f>
        <v>9310.34</v>
      </c>
      <c r="L198" s="152">
        <f>业务员提成明细!L194</f>
        <v>-30</v>
      </c>
      <c r="M198" s="153">
        <f>业务员提成明细!M194</f>
        <v>0</v>
      </c>
      <c r="N198" s="76" t="e">
        <f>业务员提成明细!N194</f>
        <v>#REF!</v>
      </c>
      <c r="O198" s="126">
        <f>业务员提成明细!O194</f>
        <v>5.0000000000000001E-3</v>
      </c>
      <c r="P198" s="154">
        <f>业务员提成明细!P194</f>
        <v>46.55</v>
      </c>
      <c r="Q198" s="125" t="e">
        <f>业务员提成明细!Q194</f>
        <v>#REF!</v>
      </c>
      <c r="R198" s="145">
        <f>业务员提成明细!R194</f>
        <v>0</v>
      </c>
      <c r="S198" s="161">
        <f>业务员提成明细!S194</f>
        <v>0</v>
      </c>
      <c r="T198" s="162" t="str">
        <f>业务员提成明细!V194</f>
        <v>CSQ12</v>
      </c>
      <c r="U198" s="144" t="str">
        <f>业务员提成明细!W194</f>
        <v>*其他化学制品*高级全合成切削液</v>
      </c>
      <c r="V198" s="163" t="str">
        <f>业务员提成明细!V194</f>
        <v>CSQ12</v>
      </c>
      <c r="W198" s="164" t="str">
        <f>业务员提成明细!W194</f>
        <v>*其他化学制品*高级全合成切削液</v>
      </c>
      <c r="X198" s="163" t="str">
        <f>业务员提成明细!X194</f>
        <v>SC-601</v>
      </c>
      <c r="Y198" s="169">
        <f>业务员提成明细!Y194</f>
        <v>4</v>
      </c>
      <c r="Z198" s="170" t="str">
        <f>业务员提成明细!Z194</f>
        <v>桶</v>
      </c>
      <c r="AA198" s="170"/>
      <c r="AB198" s="170"/>
      <c r="AC198" s="171">
        <f>业务员提成明细!AC194</f>
        <v>720</v>
      </c>
      <c r="AD198" s="170"/>
      <c r="AE198" s="170"/>
      <c r="AF198" s="170" t="str">
        <f>业务员提成明细!AF194</f>
        <v>XOUT18070538</v>
      </c>
      <c r="AG198" s="176">
        <f>业务员提成明细!AG194</f>
        <v>43307</v>
      </c>
      <c r="AH198" s="177"/>
      <c r="AJ198" s="178">
        <f>业务员提成明细!AJ194</f>
        <v>0.16000060148179299</v>
      </c>
    </row>
    <row r="199" spans="1:36" ht="11.25" customHeight="1" outlineLevel="2">
      <c r="A199" s="142" t="str">
        <f>业务员提成明细!A195</f>
        <v>何洋</v>
      </c>
      <c r="B199" s="143">
        <f>业务员提成明细!B195</f>
        <v>43306</v>
      </c>
      <c r="C199" s="144" t="str">
        <f>业务员提成明细!C195</f>
        <v>a1959</v>
      </c>
      <c r="D199" s="142" t="str">
        <f>业务员提成明细!D195</f>
        <v>晋中铎铤机械制造有限公司</v>
      </c>
      <c r="E199" s="145">
        <f>业务员提成明细!E195</f>
        <v>5700</v>
      </c>
      <c r="F199" s="146" t="str">
        <f>业务员提成明细!F195</f>
        <v>18107296</v>
      </c>
      <c r="G199" s="143">
        <f>业务员提成明细!G195</f>
        <v>43306</v>
      </c>
      <c r="H199" s="144" t="str">
        <f>业务员提成明细!H195</f>
        <v>款到发货</v>
      </c>
      <c r="I199" s="150">
        <f>业务员提成明细!I195</f>
        <v>43276</v>
      </c>
      <c r="J199" s="151">
        <f>业务员提成明细!J195</f>
        <v>5700</v>
      </c>
      <c r="K199" s="145">
        <f>业务员提成明细!K195</f>
        <v>4913.79</v>
      </c>
      <c r="L199" s="152">
        <f>业务员提成明细!L195</f>
        <v>-30</v>
      </c>
      <c r="M199" s="153">
        <f>业务员提成明细!M195</f>
        <v>0</v>
      </c>
      <c r="N199" s="76" t="e">
        <f>业务员提成明细!N195</f>
        <v>#REF!</v>
      </c>
      <c r="O199" s="126">
        <f>业务员提成明细!O195</f>
        <v>5.0000000000000001E-3</v>
      </c>
      <c r="P199" s="154">
        <f>业务员提成明细!P195</f>
        <v>24.57</v>
      </c>
      <c r="Q199" s="125" t="e">
        <f>业务员提成明细!Q195</f>
        <v>#REF!</v>
      </c>
      <c r="R199" s="145">
        <f>业务员提成明细!R195</f>
        <v>0</v>
      </c>
      <c r="S199" s="161">
        <f>业务员提成明细!S195</f>
        <v>0</v>
      </c>
      <c r="T199" s="162" t="str">
        <f>业务员提成明细!V195</f>
        <v>CYQ74</v>
      </c>
      <c r="U199" s="144" t="str">
        <f>业务员提成明细!W195</f>
        <v>*化学试剂助剂*不锈钢冷却剂</v>
      </c>
      <c r="V199" s="163" t="str">
        <f>业务员提成明细!V195</f>
        <v>CYQ74</v>
      </c>
      <c r="W199" s="164" t="str">
        <f>业务员提成明细!W195</f>
        <v>*化学试剂助剂*不锈钢冷却剂</v>
      </c>
      <c r="X199" s="163" t="str">
        <f>业务员提成明细!X195</f>
        <v>CH-105</v>
      </c>
      <c r="Y199" s="169">
        <f>业务员提成明细!Y195</f>
        <v>2</v>
      </c>
      <c r="Z199" s="170" t="str">
        <f>业务员提成明细!Z195</f>
        <v>桶</v>
      </c>
      <c r="AA199" s="170"/>
      <c r="AB199" s="170"/>
      <c r="AC199" s="171">
        <f>业务员提成明细!AC195</f>
        <v>340</v>
      </c>
      <c r="AD199" s="170"/>
      <c r="AE199" s="170"/>
      <c r="AF199" s="170" t="str">
        <f>业务员提成明细!AF195</f>
        <v>XOUT18070538</v>
      </c>
      <c r="AG199" s="176">
        <f>业务员提成明细!AG195</f>
        <v>43307</v>
      </c>
      <c r="AH199" s="177"/>
      <c r="AJ199" s="178">
        <f>业务员提成明细!AJ195</f>
        <v>0.16000060148179299</v>
      </c>
    </row>
    <row r="200" spans="1:36" ht="11.25" customHeight="1" outlineLevel="2">
      <c r="A200" s="142" t="str">
        <f>业务员提成明细!A196</f>
        <v>姜鹏</v>
      </c>
      <c r="B200" s="143">
        <f>业务员提成明细!B196</f>
        <v>43175</v>
      </c>
      <c r="C200" s="144" t="str">
        <f>业务员提成明细!C196</f>
        <v>a0106</v>
      </c>
      <c r="D200" s="142" t="str">
        <f>业务员提成明细!D196</f>
        <v>上海安美特铝业有限公司</v>
      </c>
      <c r="E200" s="145">
        <f>业务员提成明细!E196</f>
        <v>7000</v>
      </c>
      <c r="F200" s="146" t="str">
        <f>业务员提成明细!F196</f>
        <v>02839593</v>
      </c>
      <c r="G200" s="143">
        <f>业务员提成明细!G196</f>
        <v>43175</v>
      </c>
      <c r="H200" s="144" t="str">
        <f>业务员提成明细!H196</f>
        <v>货到付款</v>
      </c>
      <c r="I200" s="150">
        <f>业务员提成明细!I196</f>
        <v>43276</v>
      </c>
      <c r="J200" s="151">
        <f>业务员提成明细!J196</f>
        <v>3000</v>
      </c>
      <c r="K200" s="145">
        <f>业务员提成明细!K196</f>
        <v>2564.1</v>
      </c>
      <c r="L200" s="152">
        <f>业务员提成明细!L196</f>
        <v>101</v>
      </c>
      <c r="M200" s="153">
        <f>业务员提成明细!M196</f>
        <v>0</v>
      </c>
      <c r="N200" s="76" t="e">
        <f>业务员提成明细!N196</f>
        <v>#REF!</v>
      </c>
      <c r="O200" s="126">
        <f>业务员提成明细!O196</f>
        <v>5.0000000000000001E-3</v>
      </c>
      <c r="P200" s="154">
        <f>业务员提成明细!P196</f>
        <v>12.82</v>
      </c>
      <c r="Q200" s="125" t="e">
        <f>业务员提成明细!Q196</f>
        <v>#REF!</v>
      </c>
      <c r="R200" s="145">
        <f>业务员提成明细!R196</f>
        <v>0</v>
      </c>
      <c r="S200" s="161">
        <f>业务员提成明细!S196</f>
        <v>0</v>
      </c>
      <c r="T200" s="162" t="str">
        <f>业务员提成明细!V196</f>
        <v>CSQ03</v>
      </c>
      <c r="U200" s="144" t="str">
        <f>业务员提成明细!W196</f>
        <v>*专项化学用品*全合成磨削液</v>
      </c>
      <c r="V200" s="163" t="str">
        <f>业务员提成明细!V196</f>
        <v>CSQ03</v>
      </c>
      <c r="W200" s="164" t="str">
        <f>业务员提成明细!W196</f>
        <v>*专项化学用品*全合成磨削液</v>
      </c>
      <c r="X200" s="163" t="str">
        <f>业务员提成明细!X196</f>
        <v>SH-880</v>
      </c>
      <c r="Y200" s="169">
        <f>业务员提成明细!Y196</f>
        <v>0.85714285714285698</v>
      </c>
      <c r="Z200" s="170" t="str">
        <f>业务员提成明细!Z196</f>
        <v>桶</v>
      </c>
      <c r="AA200" s="170"/>
      <c r="AB200" s="170"/>
      <c r="AC200" s="171">
        <f>业务员提成明细!AC196</f>
        <v>154.28571428571399</v>
      </c>
      <c r="AD200" s="170"/>
      <c r="AE200" s="170"/>
      <c r="AF200" s="170" t="str">
        <f>业务员提成明细!AF196</f>
        <v>XOUT18030269</v>
      </c>
      <c r="AG200" s="176">
        <f>业务员提成明细!AG196</f>
        <v>43176</v>
      </c>
      <c r="AH200" s="177"/>
      <c r="AJ200" s="178">
        <f>业务员提成明细!AJ196</f>
        <v>0.17</v>
      </c>
    </row>
    <row r="201" spans="1:36" ht="11.25" customHeight="1" outlineLevel="2">
      <c r="A201" s="142" t="str">
        <f>业务员提成明细!A197</f>
        <v>姜鹏</v>
      </c>
      <c r="B201" s="143">
        <f>业务员提成明细!B197</f>
        <v>43192</v>
      </c>
      <c r="C201" s="144" t="str">
        <f>业务员提成明细!C197</f>
        <v>a0106</v>
      </c>
      <c r="D201" s="142" t="str">
        <f>业务员提成明细!D197</f>
        <v>上海安美特铝业有限公司</v>
      </c>
      <c r="E201" s="145">
        <f>业务员提成明细!E197</f>
        <v>7000</v>
      </c>
      <c r="F201" s="146" t="str">
        <f>业务员提成明细!F197</f>
        <v>15222346</v>
      </c>
      <c r="G201" s="143">
        <f>业务员提成明细!G197</f>
        <v>43192</v>
      </c>
      <c r="H201" s="144" t="str">
        <f>业务员提成明细!H197</f>
        <v>货到付款</v>
      </c>
      <c r="I201" s="150">
        <f>业务员提成明细!I197</f>
        <v>43263</v>
      </c>
      <c r="J201" s="151">
        <f>业务员提成明细!J197</f>
        <v>7000</v>
      </c>
      <c r="K201" s="145">
        <f>业务员提成明细!K197</f>
        <v>5982.91</v>
      </c>
      <c r="L201" s="152">
        <f>业务员提成明细!L197</f>
        <v>71</v>
      </c>
      <c r="M201" s="153">
        <f>业务员提成明细!M197</f>
        <v>0</v>
      </c>
      <c r="N201" s="76" t="e">
        <f>业务员提成明细!N197</f>
        <v>#REF!</v>
      </c>
      <c r="O201" s="126">
        <f>业务员提成明细!O197</f>
        <v>0.04</v>
      </c>
      <c r="P201" s="154">
        <f>业务员提成明细!P197</f>
        <v>239.32</v>
      </c>
      <c r="Q201" s="125">
        <f>业务员提成明细!Q197</f>
        <v>15.083</v>
      </c>
      <c r="R201" s="145">
        <f>业务员提成明细!R197</f>
        <v>5429.88</v>
      </c>
      <c r="S201" s="161">
        <f>业务员提成明细!S197</f>
        <v>553.03</v>
      </c>
      <c r="T201" s="162" t="str">
        <f>业务员提成明细!V197</f>
        <v>CSQ03</v>
      </c>
      <c r="U201" s="144" t="str">
        <f>业务员提成明细!W197</f>
        <v>*专项化学用品*铝合金研磨剂</v>
      </c>
      <c r="V201" s="163" t="str">
        <f>业务员提成明细!V197</f>
        <v>CSQ03</v>
      </c>
      <c r="W201" s="164" t="str">
        <f>业务员提成明细!W197</f>
        <v>*专项化学用品*铝合金研磨剂</v>
      </c>
      <c r="X201" s="163" t="str">
        <f>业务员提成明细!X197</f>
        <v>SH-880</v>
      </c>
      <c r="Y201" s="169">
        <f>业务员提成明细!Y197</f>
        <v>2</v>
      </c>
      <c r="Z201" s="170" t="str">
        <f>业务员提成明细!Z197</f>
        <v>桶</v>
      </c>
      <c r="AA201" s="170"/>
      <c r="AB201" s="170"/>
      <c r="AC201" s="171">
        <f>业务员提成明细!AC197</f>
        <v>360</v>
      </c>
      <c r="AD201" s="170"/>
      <c r="AE201" s="170"/>
      <c r="AF201" s="170" t="str">
        <f>业务员提成明细!AF197</f>
        <v>XOUT18040012</v>
      </c>
      <c r="AG201" s="176">
        <f>业务员提成明细!AG197</f>
        <v>43193</v>
      </c>
      <c r="AH201" s="177"/>
      <c r="AJ201" s="178">
        <f>业务员提成明细!AJ197</f>
        <v>0.17</v>
      </c>
    </row>
    <row r="202" spans="1:36" ht="11.25" customHeight="1" outlineLevel="2">
      <c r="A202" s="142" t="str">
        <f>业务员提成明细!A198</f>
        <v>姜鹏</v>
      </c>
      <c r="B202" s="143">
        <f>业务员提成明细!B198</f>
        <v>43264</v>
      </c>
      <c r="C202" s="144" t="str">
        <f>业务员提成明细!C198</f>
        <v>a0106</v>
      </c>
      <c r="D202" s="142" t="str">
        <f>业务员提成明细!D198</f>
        <v>上海安美特铝业有限公司</v>
      </c>
      <c r="E202" s="145">
        <f>业务员提成明细!E198</f>
        <v>3500</v>
      </c>
      <c r="F202" s="146" t="str">
        <f>业务员提成明细!F198</f>
        <v>16643849</v>
      </c>
      <c r="G202" s="143">
        <f>业务员提成明细!G198</f>
        <v>43264</v>
      </c>
      <c r="H202" s="144" t="str">
        <f>业务员提成明细!H198</f>
        <v>货到付款</v>
      </c>
      <c r="I202" s="150">
        <f>业务员提成明细!I198</f>
        <v>43279</v>
      </c>
      <c r="J202" s="151">
        <f>业务员提成明细!J198</f>
        <v>3500</v>
      </c>
      <c r="K202" s="145">
        <f>业务员提成明细!K198</f>
        <v>3017.24</v>
      </c>
      <c r="L202" s="152">
        <f>业务员提成明细!L198</f>
        <v>15</v>
      </c>
      <c r="M202" s="153">
        <f>业务员提成明细!M198</f>
        <v>0</v>
      </c>
      <c r="N202" s="76" t="e">
        <f>业务员提成明细!N198</f>
        <v>#REF!</v>
      </c>
      <c r="O202" s="126">
        <f>业务员提成明细!O198</f>
        <v>0.05</v>
      </c>
      <c r="P202" s="154">
        <f>业务员提成明细!P198</f>
        <v>150.86000000000001</v>
      </c>
      <c r="Q202" s="125" t="e">
        <f>业务员提成明细!Q198</f>
        <v>#REF!</v>
      </c>
      <c r="R202" s="145" t="e">
        <f>业务员提成明细!R198</f>
        <v>#REF!</v>
      </c>
      <c r="S202" s="161" t="e">
        <f>业务员提成明细!S198</f>
        <v>#REF!</v>
      </c>
      <c r="T202" s="162" t="str">
        <f>业务员提成明细!V198</f>
        <v>CSQ03</v>
      </c>
      <c r="U202" s="144" t="str">
        <f>业务员提成明细!W198</f>
        <v>*专项化学用品*全合成磨削液</v>
      </c>
      <c r="V202" s="163" t="str">
        <f>业务员提成明细!V198</f>
        <v>CSQ03</v>
      </c>
      <c r="W202" s="164" t="str">
        <f>业务员提成明细!W198</f>
        <v>*专项化学用品*全合成磨削液</v>
      </c>
      <c r="X202" s="163" t="str">
        <f>业务员提成明细!X198</f>
        <v>SH-880</v>
      </c>
      <c r="Y202" s="169">
        <f>业务员提成明细!Y198</f>
        <v>1</v>
      </c>
      <c r="Z202" s="170" t="str">
        <f>业务员提成明细!Z198</f>
        <v>桶</v>
      </c>
      <c r="AA202" s="170"/>
      <c r="AB202" s="170"/>
      <c r="AC202" s="171">
        <f>业务员提成明细!AC198</f>
        <v>180</v>
      </c>
      <c r="AD202" s="170"/>
      <c r="AE202" s="170"/>
      <c r="AF202" s="170" t="str">
        <f>业务员提成明细!AF198</f>
        <v>XOUT18060276</v>
      </c>
      <c r="AG202" s="176">
        <f>业务员提成明细!AG198</f>
        <v>43265</v>
      </c>
      <c r="AH202" s="177"/>
      <c r="AJ202" s="178">
        <f>业务员提成明细!AJ198</f>
        <v>0.16000053028595701</v>
      </c>
    </row>
    <row r="203" spans="1:36" ht="11.25" customHeight="1" outlineLevel="2">
      <c r="A203" s="142" t="str">
        <f>业务员提成明细!A199</f>
        <v>姜鹏</v>
      </c>
      <c r="B203" s="143">
        <f>业务员提成明细!B199</f>
        <v>43183</v>
      </c>
      <c r="C203" s="144" t="str">
        <f>业务员提成明细!C199</f>
        <v>a0120</v>
      </c>
      <c r="D203" s="142" t="str">
        <f>业务员提成明细!D199</f>
        <v>上海唯希电器有限公司</v>
      </c>
      <c r="E203" s="145">
        <f>业务员提成明细!E199</f>
        <v>9000</v>
      </c>
      <c r="F203" s="146" t="str">
        <f>业务员提成明细!F199</f>
        <v>15222227</v>
      </c>
      <c r="G203" s="143">
        <f>业务员提成明细!G199</f>
        <v>43273</v>
      </c>
      <c r="H203" s="144">
        <f>业务员提成明细!H199</f>
        <v>90</v>
      </c>
      <c r="I203" s="150">
        <f>业务员提成明细!I199</f>
        <v>43276</v>
      </c>
      <c r="J203" s="151">
        <f>业务员提成明细!J199</f>
        <v>9000</v>
      </c>
      <c r="K203" s="145">
        <f>业务员提成明细!K199</f>
        <v>7692.31</v>
      </c>
      <c r="L203" s="152">
        <f>业务员提成明细!L199</f>
        <v>93</v>
      </c>
      <c r="M203" s="153">
        <f>业务员提成明细!M199</f>
        <v>0</v>
      </c>
      <c r="N203" s="76" t="e">
        <f>业务员提成明细!N199</f>
        <v>#REF!</v>
      </c>
      <c r="O203" s="126">
        <f>业务员提成明细!O199</f>
        <v>0.04</v>
      </c>
      <c r="P203" s="154">
        <f>业务员提成明细!P199</f>
        <v>307.69</v>
      </c>
      <c r="Q203" s="125" t="e">
        <f>业务员提成明细!Q199</f>
        <v>#REF!</v>
      </c>
      <c r="R203" s="145">
        <f>业务员提成明细!R199</f>
        <v>0</v>
      </c>
      <c r="S203" s="161">
        <f>业务员提成明细!S199</f>
        <v>0</v>
      </c>
      <c r="T203" s="162" t="str">
        <f>业务员提成明细!V199</f>
        <v>CYQ19</v>
      </c>
      <c r="U203" s="144" t="str">
        <f>业务员提成明细!W199</f>
        <v>*专项化学用品*不锈钢切削油</v>
      </c>
      <c r="V203" s="163" t="str">
        <f>业务员提成明细!V199</f>
        <v>CYQ19</v>
      </c>
      <c r="W203" s="164" t="str">
        <f>业务员提成明细!W199</f>
        <v>*专项化学用品*不锈钢切削油</v>
      </c>
      <c r="X203" s="163" t="str">
        <f>业务员提成明细!X199</f>
        <v>DH-30A</v>
      </c>
      <c r="Y203" s="169">
        <f>业务员提成明细!Y199</f>
        <v>3</v>
      </c>
      <c r="Z203" s="170" t="str">
        <f>业务员提成明细!Z199</f>
        <v>桶</v>
      </c>
      <c r="AA203" s="170"/>
      <c r="AB203" s="170"/>
      <c r="AC203" s="171">
        <f>业务员提成明细!AC199</f>
        <v>510</v>
      </c>
      <c r="AD203" s="170"/>
      <c r="AE203" s="170"/>
      <c r="AF203" s="170" t="str">
        <f>业务员提成明细!AF199</f>
        <v>XOUT18030390</v>
      </c>
      <c r="AG203" s="176">
        <f>业务员提成明细!AG199</f>
        <v>43185</v>
      </c>
      <c r="AH203" s="177"/>
      <c r="AJ203" s="178">
        <f>业务员提成明细!AJ199</f>
        <v>0.17</v>
      </c>
    </row>
    <row r="204" spans="1:36" ht="11.25" customHeight="1" outlineLevel="2">
      <c r="A204" s="142" t="str">
        <f>业务员提成明细!A200</f>
        <v>姜鹏</v>
      </c>
      <c r="B204" s="143">
        <f>业务员提成明细!B200</f>
        <v>43105</v>
      </c>
      <c r="C204" s="144" t="str">
        <f>业务员提成明细!C200</f>
        <v>a0250</v>
      </c>
      <c r="D204" s="142" t="str">
        <f>业务员提成明细!D200</f>
        <v>上海凌坚精密五金有限公司</v>
      </c>
      <c r="E204" s="145">
        <f>业务员提成明细!E200</f>
        <v>12600</v>
      </c>
      <c r="F204" s="146" t="str">
        <f>业务员提成明细!F200</f>
        <v>09927000</v>
      </c>
      <c r="G204" s="143">
        <f>业务员提成明细!G200</f>
        <v>43165</v>
      </c>
      <c r="H204" s="144">
        <f>业务员提成明细!H200</f>
        <v>60</v>
      </c>
      <c r="I204" s="150">
        <f>业务员提成明细!I200</f>
        <v>43280</v>
      </c>
      <c r="J204" s="151">
        <f>业务员提成明细!J200</f>
        <v>4519.57</v>
      </c>
      <c r="K204" s="145">
        <f>业务员提成明细!K200</f>
        <v>3862.88</v>
      </c>
      <c r="L204" s="152">
        <f>业务员提成明细!L200</f>
        <v>175</v>
      </c>
      <c r="M204" s="153">
        <f>业务员提成明细!M200</f>
        <v>0</v>
      </c>
      <c r="N204" s="76" t="e">
        <f>业务员提成明细!N200</f>
        <v>#REF!</v>
      </c>
      <c r="O204" s="126">
        <f>业务员提成明细!O200</f>
        <v>0.01</v>
      </c>
      <c r="P204" s="154">
        <f>业务员提成明细!P200</f>
        <v>38.630000000000003</v>
      </c>
      <c r="Q204" s="125" t="e">
        <f>业务员提成明细!Q200</f>
        <v>#REF!</v>
      </c>
      <c r="R204" s="145" t="e">
        <f>业务员提成明细!R200</f>
        <v>#REF!</v>
      </c>
      <c r="S204" s="161" t="e">
        <f>业务员提成明细!S200</f>
        <v>#REF!</v>
      </c>
      <c r="T204" s="162" t="str">
        <f>业务员提成明细!V200</f>
        <v>CSB02</v>
      </c>
      <c r="U204" s="144" t="str">
        <f>业务员提成明细!W200</f>
        <v>*石油制品*半合成极压切削液</v>
      </c>
      <c r="V204" s="163" t="str">
        <f>业务员提成明细!V200</f>
        <v>CSB02</v>
      </c>
      <c r="W204" s="164" t="str">
        <f>业务员提成明细!W200</f>
        <v>*石油制品*半合成极压切削液</v>
      </c>
      <c r="X204" s="163" t="str">
        <f>业务员提成明细!X200</f>
        <v>EP-3020</v>
      </c>
      <c r="Y204" s="169">
        <f>业务员提成明细!Y200</f>
        <v>1.4347841269841299</v>
      </c>
      <c r="Z204" s="170" t="str">
        <f>业务员提成明细!Z200</f>
        <v>桶</v>
      </c>
      <c r="AA204" s="170"/>
      <c r="AB204" s="170"/>
      <c r="AC204" s="171">
        <f>业务员提成明细!AC200</f>
        <v>243.91330158730199</v>
      </c>
      <c r="AD204" s="170"/>
      <c r="AE204" s="170"/>
      <c r="AF204" s="170" t="str">
        <f>业务员提成明细!AF200</f>
        <v>XOUT18010088</v>
      </c>
      <c r="AG204" s="176">
        <f>业务员提成明细!AG200</f>
        <v>43106</v>
      </c>
      <c r="AH204" s="177"/>
      <c r="AJ204" s="178">
        <f>业务员提成明细!AJ200</f>
        <v>0.17</v>
      </c>
    </row>
    <row r="205" spans="1:36" ht="11.25" customHeight="1" outlineLevel="2">
      <c r="A205" s="142" t="str">
        <f>业务员提成明细!A201</f>
        <v>姜鹏</v>
      </c>
      <c r="B205" s="143">
        <f>业务员提成明细!B201</f>
        <v>43260</v>
      </c>
      <c r="C205" s="144" t="str">
        <f>业务员提成明细!C201</f>
        <v>a0250</v>
      </c>
      <c r="D205" s="142" t="str">
        <f>业务员提成明细!D201</f>
        <v>上海凌坚精密五金有限公司</v>
      </c>
      <c r="E205" s="145">
        <f>业务员提成明细!E201</f>
        <v>12600</v>
      </c>
      <c r="F205" s="146" t="str">
        <f>业务员提成明细!F201</f>
        <v>55874899</v>
      </c>
      <c r="G205" s="143">
        <f>业务员提成明细!G201</f>
        <v>43320</v>
      </c>
      <c r="H205" s="144">
        <f>业务员提成明细!H201</f>
        <v>60</v>
      </c>
      <c r="I205" s="150">
        <f>业务员提成明细!I201</f>
        <v>43280</v>
      </c>
      <c r="J205" s="151">
        <f>业务员提成明细!J201</f>
        <v>10193.41</v>
      </c>
      <c r="K205" s="145">
        <f>业务员提成明细!K201</f>
        <v>8787.42</v>
      </c>
      <c r="L205" s="152">
        <f>业务员提成明细!L201</f>
        <v>20</v>
      </c>
      <c r="M205" s="153">
        <f>业务员提成明细!M201</f>
        <v>0</v>
      </c>
      <c r="N205" s="76" t="e">
        <f>业务员提成明细!N201</f>
        <v>#REF!</v>
      </c>
      <c r="O205" s="126">
        <f>业务员提成明细!O201</f>
        <v>0.05</v>
      </c>
      <c r="P205" s="154">
        <f>业务员提成明细!P201</f>
        <v>439.37</v>
      </c>
      <c r="Q205" s="125">
        <f>业务员提成明细!Q201</f>
        <v>15.083</v>
      </c>
      <c r="R205" s="145">
        <f>业务员提成明细!R201</f>
        <v>8297.4699999999993</v>
      </c>
      <c r="S205" s="161">
        <f>业务员提成明细!S201</f>
        <v>489.95</v>
      </c>
      <c r="T205" s="162" t="str">
        <f>业务员提成明细!V201</f>
        <v>CSB02</v>
      </c>
      <c r="U205" s="144" t="str">
        <f>业务员提成明细!W201</f>
        <v>*化学试剂助剂*半合成切削液</v>
      </c>
      <c r="V205" s="163" t="str">
        <f>业务员提成明细!V201</f>
        <v>CSB02</v>
      </c>
      <c r="W205" s="164" t="str">
        <f>业务员提成明细!W201</f>
        <v>*化学试剂助剂*半合成切削液</v>
      </c>
      <c r="X205" s="163" t="str">
        <f>业务员提成明细!X201</f>
        <v>EP-3020</v>
      </c>
      <c r="Y205" s="169">
        <f>业务员提成明细!Y201</f>
        <v>3.2360031746031699</v>
      </c>
      <c r="Z205" s="170" t="str">
        <f>业务员提成明细!Z201</f>
        <v>桶</v>
      </c>
      <c r="AA205" s="170"/>
      <c r="AB205" s="170"/>
      <c r="AC205" s="171">
        <f>业务员提成明细!AC201</f>
        <v>550.12053968253997</v>
      </c>
      <c r="AD205" s="170"/>
      <c r="AE205" s="170"/>
      <c r="AF205" s="170" t="str">
        <f>业务员提成明细!AF201</f>
        <v>XOUT18060188</v>
      </c>
      <c r="AG205" s="176">
        <f>业务员提成明细!AG201</f>
        <v>43262</v>
      </c>
      <c r="AH205" s="177"/>
      <c r="AJ205" s="178">
        <f>业务员提成明细!AJ201</f>
        <v>0.15999988952381999</v>
      </c>
    </row>
    <row r="206" spans="1:36" ht="11.25" customHeight="1" outlineLevel="2">
      <c r="A206" s="142" t="str">
        <f>业务员提成明细!A202</f>
        <v>姜鹏</v>
      </c>
      <c r="B206" s="143">
        <f>业务员提成明细!B202</f>
        <v>43105</v>
      </c>
      <c r="C206" s="144" t="str">
        <f>业务员提成明细!C202</f>
        <v>a0250</v>
      </c>
      <c r="D206" s="142" t="str">
        <f>业务员提成明细!D202</f>
        <v>上海凌坚精密五金有限公司</v>
      </c>
      <c r="E206" s="145">
        <f>业务员提成明细!E202</f>
        <v>16500</v>
      </c>
      <c r="F206" s="146" t="str">
        <f>业务员提成明细!F202</f>
        <v>09927000</v>
      </c>
      <c r="G206" s="143">
        <f>业务员提成明细!G202</f>
        <v>43165</v>
      </c>
      <c r="H206" s="144">
        <f>业务员提成明细!H202</f>
        <v>60</v>
      </c>
      <c r="I206" s="150" t="str">
        <f>业务员提成明细!I202</f>
        <v>2018-1-16/2018-6-25</v>
      </c>
      <c r="J206" s="151">
        <f>业务员提成明细!J202</f>
        <v>16500</v>
      </c>
      <c r="K206" s="145">
        <f>业务员提成明细!K202</f>
        <v>14102.56</v>
      </c>
      <c r="L206" s="152">
        <f>业务员提成明细!L202</f>
        <v>277</v>
      </c>
      <c r="M206" s="153">
        <f>业务员提成明细!M202</f>
        <v>0</v>
      </c>
      <c r="N206" s="76" t="e">
        <f>业务员提成明细!N202</f>
        <v>#REF!</v>
      </c>
      <c r="O206" s="126">
        <f>业务员提成明细!O202</f>
        <v>0</v>
      </c>
      <c r="P206" s="154">
        <f>业务员提成明细!P202</f>
        <v>0</v>
      </c>
      <c r="Q206" s="125" t="e">
        <f>业务员提成明细!Q202</f>
        <v>#REF!</v>
      </c>
      <c r="R206" s="145">
        <f>业务员提成明细!R202</f>
        <v>0</v>
      </c>
      <c r="S206" s="161">
        <f>业务员提成明细!S202</f>
        <v>0</v>
      </c>
      <c r="T206" s="162" t="str">
        <f>业务员提成明细!V202</f>
        <v>CYQ19</v>
      </c>
      <c r="U206" s="144" t="str">
        <f>业务员提成明细!W202</f>
        <v>*石油制品*不锈钢切削油</v>
      </c>
      <c r="V206" s="163" t="str">
        <f>业务员提成明细!V202</f>
        <v>CYQ19</v>
      </c>
      <c r="W206" s="164" t="str">
        <f>业务员提成明细!W202</f>
        <v>*石油制品*不锈钢切削油</v>
      </c>
      <c r="X206" s="163" t="str">
        <f>业务员提成明细!X202</f>
        <v>DH-30A</v>
      </c>
      <c r="Y206" s="169">
        <f>业务员提成明细!Y202</f>
        <v>6</v>
      </c>
      <c r="Z206" s="170" t="str">
        <f>业务员提成明细!Z202</f>
        <v>桶</v>
      </c>
      <c r="AA206" s="170"/>
      <c r="AB206" s="170"/>
      <c r="AC206" s="171">
        <f>业务员提成明细!AC202</f>
        <v>1020</v>
      </c>
      <c r="AD206" s="170"/>
      <c r="AE206" s="170"/>
      <c r="AF206" s="170" t="str">
        <f>业务员提成明细!AF202</f>
        <v>XOUT18010088</v>
      </c>
      <c r="AG206" s="176">
        <f>业务员提成明细!AG202</f>
        <v>43106</v>
      </c>
      <c r="AH206" s="177">
        <f>业务员提成明细!AH202</f>
        <v>0</v>
      </c>
      <c r="AJ206" s="178">
        <f>业务员提成明细!AJ202</f>
        <v>0.17</v>
      </c>
    </row>
    <row r="207" spans="1:36" ht="11.25" customHeight="1" outlineLevel="2">
      <c r="A207" s="142" t="str">
        <f>业务员提成明细!A203</f>
        <v>姜鹏</v>
      </c>
      <c r="B207" s="143">
        <f>业务员提成明细!B203</f>
        <v>43193</v>
      </c>
      <c r="C207" s="144" t="str">
        <f>业务员提成明细!C203</f>
        <v>a0250</v>
      </c>
      <c r="D207" s="142" t="str">
        <f>业务员提成明细!D203</f>
        <v>上海凌坚精密五金有限公司</v>
      </c>
      <c r="E207" s="145">
        <f>业务员提成明细!E203</f>
        <v>11000</v>
      </c>
      <c r="F207" s="146" t="str">
        <f>业务员提成明细!F203</f>
        <v>15222359</v>
      </c>
      <c r="G207" s="143">
        <f>业务员提成明细!G203</f>
        <v>43253</v>
      </c>
      <c r="H207" s="144">
        <f>业务员提成明细!H203</f>
        <v>60</v>
      </c>
      <c r="I207" s="150">
        <f>业务员提成明细!I203</f>
        <v>43276</v>
      </c>
      <c r="J207" s="151">
        <f>业务员提成明细!J203</f>
        <v>11000</v>
      </c>
      <c r="K207" s="145">
        <f>业务员提成明细!K203</f>
        <v>9401.7099999999991</v>
      </c>
      <c r="L207" s="152">
        <f>业务员提成明细!L203</f>
        <v>83</v>
      </c>
      <c r="M207" s="153">
        <f>业务员提成明细!M203</f>
        <v>0</v>
      </c>
      <c r="N207" s="76" t="e">
        <f>业务员提成明细!N203</f>
        <v>#REF!</v>
      </c>
      <c r="O207" s="126">
        <f>业务员提成明细!O203</f>
        <v>0.04</v>
      </c>
      <c r="P207" s="154">
        <f>业务员提成明细!P203</f>
        <v>376.07</v>
      </c>
      <c r="Q207" s="125" t="e">
        <f>业务员提成明细!Q203</f>
        <v>#REF!</v>
      </c>
      <c r="R207" s="145">
        <f>业务员提成明细!R203</f>
        <v>0</v>
      </c>
      <c r="S207" s="161">
        <f>业务员提成明细!S203</f>
        <v>0</v>
      </c>
      <c r="T207" s="162" t="str">
        <f>业务员提成明细!V203</f>
        <v>CYQ19</v>
      </c>
      <c r="U207" s="144" t="str">
        <f>业务员提成明细!W203</f>
        <v>*化学试剂助剂*不锈钢加工冷却剂</v>
      </c>
      <c r="V207" s="163" t="str">
        <f>业务员提成明细!V203</f>
        <v>CYQ19</v>
      </c>
      <c r="W207" s="164" t="str">
        <f>业务员提成明细!W203</f>
        <v>*化学试剂助剂*不锈钢加工冷却剂</v>
      </c>
      <c r="X207" s="163" t="str">
        <f>业务员提成明细!X203</f>
        <v>DH-30A</v>
      </c>
      <c r="Y207" s="169">
        <f>业务员提成明细!Y203</f>
        <v>4</v>
      </c>
      <c r="Z207" s="170" t="str">
        <f>业务员提成明细!Z203</f>
        <v>桶</v>
      </c>
      <c r="AA207" s="170"/>
      <c r="AB207" s="170"/>
      <c r="AC207" s="171">
        <f>业务员提成明细!AC203</f>
        <v>680</v>
      </c>
      <c r="AD207" s="170"/>
      <c r="AE207" s="170"/>
      <c r="AF207" s="170" t="str">
        <f>业务员提成明细!AF203</f>
        <v>XOUT18020214</v>
      </c>
      <c r="AG207" s="176">
        <f>业务员提成明细!AG203</f>
        <v>43160</v>
      </c>
      <c r="AH207" s="177"/>
      <c r="AJ207" s="178">
        <f>业务员提成明细!AJ203</f>
        <v>0.17</v>
      </c>
    </row>
    <row r="208" spans="1:36" ht="11.25" customHeight="1" outlineLevel="2">
      <c r="A208" s="142" t="str">
        <f>业务员提成明细!A204</f>
        <v>姜鹏</v>
      </c>
      <c r="B208" s="143">
        <f>业务员提成明细!B204</f>
        <v>43193</v>
      </c>
      <c r="C208" s="144" t="str">
        <f>业务员提成明细!C204</f>
        <v>a0250</v>
      </c>
      <c r="D208" s="142" t="str">
        <f>业务员提成明细!D204</f>
        <v>上海凌坚精密五金有限公司</v>
      </c>
      <c r="E208" s="145">
        <f>业务员提成明细!E204</f>
        <v>12600</v>
      </c>
      <c r="F208" s="146" t="str">
        <f>业务员提成明细!F204</f>
        <v>15222381</v>
      </c>
      <c r="G208" s="143">
        <f>业务员提成明细!G204</f>
        <v>43253</v>
      </c>
      <c r="H208" s="144">
        <f>业务员提成明细!H204</f>
        <v>60</v>
      </c>
      <c r="I208" s="150">
        <f>业务员提成明细!I204</f>
        <v>43276</v>
      </c>
      <c r="J208" s="151">
        <f>业务员提成明细!J204</f>
        <v>12600</v>
      </c>
      <c r="K208" s="145">
        <f>业务员提成明细!K204</f>
        <v>10769.23</v>
      </c>
      <c r="L208" s="152">
        <f>业务员提成明细!L204</f>
        <v>83</v>
      </c>
      <c r="M208" s="153">
        <f>业务员提成明细!M204</f>
        <v>0</v>
      </c>
      <c r="N208" s="76" t="e">
        <f>业务员提成明细!N204</f>
        <v>#REF!</v>
      </c>
      <c r="O208" s="126">
        <f>业务员提成明细!O204</f>
        <v>0.04</v>
      </c>
      <c r="P208" s="154">
        <f>业务员提成明细!P204</f>
        <v>430.77</v>
      </c>
      <c r="Q208" s="125" t="e">
        <f>业务员提成明细!Q204</f>
        <v>#REF!</v>
      </c>
      <c r="R208" s="145">
        <f>业务员提成明细!R204</f>
        <v>0</v>
      </c>
      <c r="S208" s="161">
        <f>业务员提成明细!S204</f>
        <v>0</v>
      </c>
      <c r="T208" s="162" t="str">
        <f>业务员提成明细!V204</f>
        <v>CSB02</v>
      </c>
      <c r="U208" s="144" t="str">
        <f>业务员提成明细!W204</f>
        <v>*化学试剂助剂*半合成切削液</v>
      </c>
      <c r="V208" s="163" t="str">
        <f>业务员提成明细!V204</f>
        <v>CSB02</v>
      </c>
      <c r="W208" s="164" t="str">
        <f>业务员提成明细!W204</f>
        <v>*化学试剂助剂*半合成切削液</v>
      </c>
      <c r="X208" s="163" t="str">
        <f>业务员提成明细!X204</f>
        <v>EP-3020</v>
      </c>
      <c r="Y208" s="169">
        <f>业务员提成明细!Y204</f>
        <v>4</v>
      </c>
      <c r="Z208" s="170" t="str">
        <f>业务员提成明细!Z204</f>
        <v>桶</v>
      </c>
      <c r="AA208" s="170"/>
      <c r="AB208" s="170"/>
      <c r="AC208" s="171">
        <f>业务员提成明细!AC204</f>
        <v>680</v>
      </c>
      <c r="AD208" s="170"/>
      <c r="AE208" s="170"/>
      <c r="AF208" s="170" t="str">
        <f>业务员提成明细!AF204</f>
        <v>XOUT18040063</v>
      </c>
      <c r="AG208" s="176">
        <f>业务员提成明细!AG204</f>
        <v>43194</v>
      </c>
      <c r="AH208" s="177"/>
      <c r="AJ208" s="178">
        <f>业务员提成明细!AJ204</f>
        <v>0.17</v>
      </c>
    </row>
    <row r="209" spans="1:36" ht="11.25" customHeight="1" outlineLevel="2">
      <c r="A209" s="142" t="str">
        <f>业务员提成明细!A205</f>
        <v>姜鹏</v>
      </c>
      <c r="B209" s="143">
        <f>业务员提成明细!B205</f>
        <v>43193</v>
      </c>
      <c r="C209" s="144" t="str">
        <f>业务员提成明细!C205</f>
        <v>a0250</v>
      </c>
      <c r="D209" s="142" t="str">
        <f>业务员提成明细!D205</f>
        <v>上海凌坚精密五金有限公司</v>
      </c>
      <c r="E209" s="145">
        <f>业务员提成明细!E205</f>
        <v>11000</v>
      </c>
      <c r="F209" s="146" t="str">
        <f>业务员提成明细!F205</f>
        <v>15222381</v>
      </c>
      <c r="G209" s="143">
        <f>业务员提成明细!G205</f>
        <v>43253</v>
      </c>
      <c r="H209" s="144">
        <f>业务员提成明细!H205</f>
        <v>60</v>
      </c>
      <c r="I209" s="150">
        <f>业务员提成明细!I205</f>
        <v>43259</v>
      </c>
      <c r="J209" s="151">
        <f>业务员提成明细!J205</f>
        <v>11000</v>
      </c>
      <c r="K209" s="145">
        <f>业务员提成明细!K205</f>
        <v>9401.7099999999991</v>
      </c>
      <c r="L209" s="152">
        <f>业务员提成明细!L205</f>
        <v>66</v>
      </c>
      <c r="M209" s="153">
        <f>业务员提成明细!M205</f>
        <v>0</v>
      </c>
      <c r="N209" s="76" t="e">
        <f>业务员提成明细!N205</f>
        <v>#REF!</v>
      </c>
      <c r="O209" s="126">
        <f>业务员提成明细!O205</f>
        <v>0.04</v>
      </c>
      <c r="P209" s="154">
        <f>业务员提成明细!P205</f>
        <v>376.07</v>
      </c>
      <c r="Q209" s="125" t="e">
        <f>业务员提成明细!Q205</f>
        <v>#REF!</v>
      </c>
      <c r="R209" s="145" t="e">
        <f>业务员提成明细!R205</f>
        <v>#REF!</v>
      </c>
      <c r="S209" s="161" t="e">
        <f>业务员提成明细!S205</f>
        <v>#REF!</v>
      </c>
      <c r="T209" s="162" t="str">
        <f>业务员提成明细!V205</f>
        <v>CYQ19</v>
      </c>
      <c r="U209" s="144" t="str">
        <f>业务员提成明细!W205</f>
        <v>*化学试剂助剂*不锈钢加工冷却剂</v>
      </c>
      <c r="V209" s="163" t="str">
        <f>业务员提成明细!V205</f>
        <v>CYQ19</v>
      </c>
      <c r="W209" s="164" t="str">
        <f>业务员提成明细!W205</f>
        <v>*化学试剂助剂*不锈钢加工冷却剂</v>
      </c>
      <c r="X209" s="163" t="str">
        <f>业务员提成明细!X205</f>
        <v>DH-30A</v>
      </c>
      <c r="Y209" s="169">
        <f>业务员提成明细!Y205</f>
        <v>4</v>
      </c>
      <c r="Z209" s="170" t="str">
        <f>业务员提成明细!Z205</f>
        <v>桶</v>
      </c>
      <c r="AA209" s="170"/>
      <c r="AB209" s="170"/>
      <c r="AC209" s="171">
        <f>业务员提成明细!AC205</f>
        <v>680</v>
      </c>
      <c r="AD209" s="170"/>
      <c r="AE209" s="170"/>
      <c r="AF209" s="170" t="str">
        <f>业务员提成明细!AF205</f>
        <v>XOUT18040063</v>
      </c>
      <c r="AG209" s="176">
        <f>业务员提成明细!AG205</f>
        <v>43194</v>
      </c>
      <c r="AH209" s="177"/>
      <c r="AJ209" s="178">
        <f>业务员提成明细!AJ205</f>
        <v>0.17</v>
      </c>
    </row>
    <row r="210" spans="1:36" ht="11.25" customHeight="1" outlineLevel="2">
      <c r="A210" s="142" t="str">
        <f>业务员提成明细!A206</f>
        <v>姜鹏</v>
      </c>
      <c r="B210" s="143">
        <f>业务员提成明细!B206</f>
        <v>43218</v>
      </c>
      <c r="C210" s="144" t="str">
        <f>业务员提成明细!C206</f>
        <v>a0250</v>
      </c>
      <c r="D210" s="142" t="str">
        <f>业务员提成明细!D206</f>
        <v>上海凌坚精密五金有限公司</v>
      </c>
      <c r="E210" s="145">
        <f>业务员提成明细!E206</f>
        <v>6300</v>
      </c>
      <c r="F210" s="146" t="str">
        <f>业务员提成明细!F206</f>
        <v>27754303</v>
      </c>
      <c r="G210" s="143">
        <f>业务员提成明细!G206</f>
        <v>43278</v>
      </c>
      <c r="H210" s="144">
        <f>业务员提成明细!H206</f>
        <v>60</v>
      </c>
      <c r="I210" s="150">
        <f>业务员提成明细!I206</f>
        <v>43277</v>
      </c>
      <c r="J210" s="151">
        <f>业务员提成明细!J206</f>
        <v>6300</v>
      </c>
      <c r="K210" s="145">
        <f>业务员提成明细!K206</f>
        <v>5384.62</v>
      </c>
      <c r="L210" s="152">
        <f>业务员提成明细!L206</f>
        <v>59</v>
      </c>
      <c r="M210" s="153">
        <f>业务员提成明细!M206</f>
        <v>0</v>
      </c>
      <c r="N210" s="76" t="e">
        <f>业务员提成明细!N206</f>
        <v>#REF!</v>
      </c>
      <c r="O210" s="126">
        <f>业务员提成明细!O206</f>
        <v>0.05</v>
      </c>
      <c r="P210" s="154">
        <f>业务员提成明细!P206</f>
        <v>269.23</v>
      </c>
      <c r="Q210" s="125" t="e">
        <f>业务员提成明细!Q206</f>
        <v>#REF!</v>
      </c>
      <c r="R210" s="145" t="e">
        <f>业务员提成明细!R206</f>
        <v>#REF!</v>
      </c>
      <c r="S210" s="161" t="e">
        <f>业务员提成明细!S206</f>
        <v>#REF!</v>
      </c>
      <c r="T210" s="162" t="str">
        <f>业务员提成明细!V206</f>
        <v>CSB02</v>
      </c>
      <c r="U210" s="144" t="str">
        <f>业务员提成明细!W206</f>
        <v>*化学试剂助剂*半合成切削液</v>
      </c>
      <c r="V210" s="163" t="str">
        <f>业务员提成明细!V206</f>
        <v>CSB02</v>
      </c>
      <c r="W210" s="164" t="str">
        <f>业务员提成明细!W206</f>
        <v>*化学试剂助剂*半合成切削液</v>
      </c>
      <c r="X210" s="163" t="str">
        <f>业务员提成明细!X206</f>
        <v>EP-3020</v>
      </c>
      <c r="Y210" s="169">
        <f>业务员提成明细!Y206</f>
        <v>2</v>
      </c>
      <c r="Z210" s="170" t="str">
        <f>业务员提成明细!Z206</f>
        <v>桶</v>
      </c>
      <c r="AA210" s="170"/>
      <c r="AB210" s="170"/>
      <c r="AC210" s="171">
        <f>业务员提成明细!AC206</f>
        <v>340</v>
      </c>
      <c r="AD210" s="170"/>
      <c r="AE210" s="170"/>
      <c r="AF210" s="170" t="str">
        <f>业务员提成明细!AF206</f>
        <v>XOUT18040494</v>
      </c>
      <c r="AG210" s="176">
        <f>业务员提成明细!AG206</f>
        <v>43218</v>
      </c>
      <c r="AH210" s="177"/>
      <c r="AJ210" s="178">
        <f>业务员提成明细!AJ206</f>
        <v>0.17</v>
      </c>
    </row>
    <row r="211" spans="1:36" ht="11.25" customHeight="1" outlineLevel="2">
      <c r="A211" s="142" t="str">
        <f>业务员提成明细!A207</f>
        <v>姜鹏</v>
      </c>
      <c r="B211" s="143">
        <f>业务员提成明细!B207</f>
        <v>43218</v>
      </c>
      <c r="C211" s="144" t="str">
        <f>业务员提成明细!C207</f>
        <v>a0250</v>
      </c>
      <c r="D211" s="142" t="str">
        <f>业务员提成明细!D207</f>
        <v>上海凌坚精密五金有限公司</v>
      </c>
      <c r="E211" s="145">
        <f>业务员提成明细!E207</f>
        <v>11000</v>
      </c>
      <c r="F211" s="146" t="str">
        <f>业务员提成明细!F207</f>
        <v>27754303</v>
      </c>
      <c r="G211" s="143">
        <f>业务员提成明细!G207</f>
        <v>43278</v>
      </c>
      <c r="H211" s="144">
        <f>业务员提成明细!H207</f>
        <v>60</v>
      </c>
      <c r="I211" s="150">
        <f>业务员提成明细!I207</f>
        <v>43252</v>
      </c>
      <c r="J211" s="151">
        <f>业务员提成明细!J207</f>
        <v>11000</v>
      </c>
      <c r="K211" s="145">
        <f>业务员提成明细!K207</f>
        <v>9401.7099999999991</v>
      </c>
      <c r="L211" s="152">
        <f>业务员提成明细!L207</f>
        <v>34</v>
      </c>
      <c r="M211" s="153">
        <f>业务员提成明细!M207</f>
        <v>0</v>
      </c>
      <c r="N211" s="76" t="e">
        <f>业务员提成明细!N207</f>
        <v>#REF!</v>
      </c>
      <c r="O211" s="126">
        <f>业务员提成明细!O207</f>
        <v>0.05</v>
      </c>
      <c r="P211" s="154">
        <f>业务员提成明细!P207</f>
        <v>470.09</v>
      </c>
      <c r="Q211" s="125" t="e">
        <f>业务员提成明细!Q207</f>
        <v>#REF!</v>
      </c>
      <c r="R211" s="145" t="e">
        <f>业务员提成明细!R207</f>
        <v>#REF!</v>
      </c>
      <c r="S211" s="161" t="e">
        <f>业务员提成明细!S207</f>
        <v>#REF!</v>
      </c>
      <c r="T211" s="162" t="str">
        <f>业务员提成明细!V207</f>
        <v>CYQ19</v>
      </c>
      <c r="U211" s="144" t="str">
        <f>业务员提成明细!W207</f>
        <v>*化学试剂助剂*不锈钢冷却剂</v>
      </c>
      <c r="V211" s="163" t="str">
        <f>业务员提成明细!V207</f>
        <v>CYQ19</v>
      </c>
      <c r="W211" s="164" t="str">
        <f>业务员提成明细!W207</f>
        <v>*化学试剂助剂*不锈钢冷却剂</v>
      </c>
      <c r="X211" s="163" t="str">
        <f>业务员提成明细!X207</f>
        <v>DH-30A</v>
      </c>
      <c r="Y211" s="169">
        <f>业务员提成明细!Y207</f>
        <v>4</v>
      </c>
      <c r="Z211" s="170" t="str">
        <f>业务员提成明细!Z207</f>
        <v>桶</v>
      </c>
      <c r="AA211" s="170"/>
      <c r="AB211" s="170"/>
      <c r="AC211" s="171">
        <f>业务员提成明细!AC207</f>
        <v>680</v>
      </c>
      <c r="AD211" s="170"/>
      <c r="AE211" s="170"/>
      <c r="AF211" s="170" t="str">
        <f>业务员提成明细!AF207</f>
        <v>XOUT18040494</v>
      </c>
      <c r="AG211" s="176">
        <f>业务员提成明细!AG207</f>
        <v>43218</v>
      </c>
      <c r="AH211" s="177"/>
      <c r="AJ211" s="178">
        <f>业务员提成明细!AJ207</f>
        <v>0.17</v>
      </c>
    </row>
    <row r="212" spans="1:36" ht="11.25" customHeight="1" outlineLevel="2">
      <c r="A212" s="142" t="str">
        <f>业务员提成明细!A208</f>
        <v>姜鹏</v>
      </c>
      <c r="B212" s="143">
        <f>业务员提成明细!B208</f>
        <v>43249</v>
      </c>
      <c r="C212" s="144" t="str">
        <f>业务员提成明细!C208</f>
        <v>a0428</v>
      </c>
      <c r="D212" s="142" t="str">
        <f>业务员提成明细!D208</f>
        <v>上海松森特殊金属有限公司</v>
      </c>
      <c r="E212" s="145">
        <f>业务员提成明细!E208</f>
        <v>9200</v>
      </c>
      <c r="F212" s="146" t="str">
        <f>业务员提成明细!F208</f>
        <v>55874738</v>
      </c>
      <c r="G212" s="143"/>
      <c r="H212" s="144"/>
      <c r="I212" s="150">
        <f>业务员提成明细!I208</f>
        <v>43262</v>
      </c>
      <c r="J212" s="151">
        <f>业务员提成明细!J208</f>
        <v>9200</v>
      </c>
      <c r="K212" s="145">
        <f>业务员提成明细!K208</f>
        <v>9200</v>
      </c>
      <c r="L212" s="152">
        <f>业务员提成明细!L208</f>
        <v>13</v>
      </c>
      <c r="M212" s="153">
        <f>业务员提成明细!M208</f>
        <v>0</v>
      </c>
      <c r="N212" s="76" t="e">
        <f>业务员提成明细!N208</f>
        <v>#REF!</v>
      </c>
      <c r="O212" s="126">
        <f>业务员提成明细!O208</f>
        <v>0.05</v>
      </c>
      <c r="P212" s="154">
        <f>业务员提成明细!P208</f>
        <v>460</v>
      </c>
      <c r="Q212" s="125" t="e">
        <f>业务员提成明细!Q208</f>
        <v>#REF!</v>
      </c>
      <c r="R212" s="145" t="e">
        <f>业务员提成明细!R208</f>
        <v>#REF!</v>
      </c>
      <c r="S212" s="161" t="e">
        <f>业务员提成明细!S208</f>
        <v>#REF!</v>
      </c>
      <c r="T212" s="162" t="str">
        <f>业务员提成明细!V208</f>
        <v>CYQ73</v>
      </c>
      <c r="U212" s="144" t="str">
        <f>业务员提成明细!W208</f>
        <v>*化学试剂助剂*攻牙保护剂</v>
      </c>
      <c r="V212" s="163" t="str">
        <f>业务员提成明细!V208</f>
        <v>CYQ73</v>
      </c>
      <c r="W212" s="164" t="str">
        <f>业务员提成明细!W208</f>
        <v>*化学试剂助剂*攻牙保护剂</v>
      </c>
      <c r="X212" s="163" t="str">
        <f>业务员提成明细!X208</f>
        <v>CH-100A</v>
      </c>
      <c r="Y212" s="169">
        <f>业务员提成明细!Y208</f>
        <v>2</v>
      </c>
      <c r="Z212" s="170" t="str">
        <f>业务员提成明细!Z208</f>
        <v>桶</v>
      </c>
      <c r="AA212" s="170"/>
      <c r="AB212" s="170"/>
      <c r="AC212" s="171">
        <f>业务员提成明细!AC208</f>
        <v>340</v>
      </c>
      <c r="AD212" s="170"/>
      <c r="AE212" s="170"/>
      <c r="AF212" s="170" t="str">
        <f>业务员提成明细!AF208</f>
        <v>XOUT18050542</v>
      </c>
      <c r="AG212" s="176">
        <f>业务员提成明细!AG208</f>
        <v>43249</v>
      </c>
      <c r="AH212" s="177"/>
      <c r="AJ212" s="178"/>
    </row>
    <row r="213" spans="1:36" ht="11.25" customHeight="1" outlineLevel="1">
      <c r="A213" s="179" t="s">
        <v>7049</v>
      </c>
      <c r="B213" s="143"/>
      <c r="C213" s="144"/>
      <c r="D213" s="142"/>
      <c r="E213" s="145">
        <f>SUBTOTAL(9,E152:E212)</f>
        <v>1639911.7000000002</v>
      </c>
      <c r="F213" s="146"/>
      <c r="G213" s="143"/>
      <c r="H213" s="144"/>
      <c r="I213" s="150"/>
      <c r="J213" s="151">
        <f>SUBTOTAL(9,J152:J212)</f>
        <v>1522524.68</v>
      </c>
      <c r="K213" s="145">
        <f>SUBTOTAL(9,K152:K212)</f>
        <v>1303409.1800000002</v>
      </c>
      <c r="L213" s="152"/>
      <c r="M213" s="153">
        <f>SUBTOTAL(9,M152:M212)</f>
        <v>341.88034188034192</v>
      </c>
      <c r="N213" s="76"/>
      <c r="O213" s="126"/>
      <c r="P213" s="154">
        <f>SUBTOTAL(9,P152:P212)</f>
        <v>15822.729999999998</v>
      </c>
      <c r="Q213" s="125"/>
      <c r="R213" s="145" t="e">
        <f>SUBTOTAL(9,R152:R212)</f>
        <v>#REF!</v>
      </c>
      <c r="S213" s="161" t="e">
        <f>SUBTOTAL(9,S152:S212)</f>
        <v>#REF!</v>
      </c>
      <c r="T213" s="162"/>
      <c r="U213" s="144"/>
      <c r="V213" s="163"/>
      <c r="W213" s="164"/>
      <c r="X213" s="163"/>
      <c r="Y213" s="169"/>
      <c r="Z213" s="170"/>
      <c r="AA213" s="170"/>
      <c r="AB213" s="170"/>
      <c r="AC213" s="171"/>
      <c r="AD213" s="170"/>
      <c r="AE213" s="170"/>
      <c r="AF213" s="170"/>
      <c r="AG213" s="176"/>
      <c r="AH213" s="177"/>
      <c r="AJ213" s="178"/>
    </row>
    <row r="214" spans="1:36" ht="11.25" customHeight="1" outlineLevel="2">
      <c r="A214" s="142" t="str">
        <f>业务员提成明细!A209</f>
        <v>姜鹏</v>
      </c>
      <c r="B214" s="143">
        <f>业务员提成明细!B209</f>
        <v>43172</v>
      </c>
      <c r="C214" s="144" t="str">
        <f>业务员提成明细!C209</f>
        <v>a0491</v>
      </c>
      <c r="D214" s="142" t="str">
        <f>业务员提成明细!D209</f>
        <v>日腾电脑配件（上海）有限公司</v>
      </c>
      <c r="E214" s="145">
        <f>业务员提成明细!E209</f>
        <v>9996</v>
      </c>
      <c r="F214" s="146" t="str">
        <f>业务员提成明细!F209</f>
        <v>02839418</v>
      </c>
      <c r="G214" s="143">
        <f>业务员提成明细!G209</f>
        <v>43292</v>
      </c>
      <c r="H214" s="144">
        <f>业务员提成明细!H209</f>
        <v>120</v>
      </c>
      <c r="I214" s="150">
        <f>业务员提成明细!I209</f>
        <v>43278</v>
      </c>
      <c r="J214" s="151">
        <f>业务员提成明细!J209</f>
        <v>9996</v>
      </c>
      <c r="K214" s="145">
        <f>业务员提成明细!K209</f>
        <v>8543.59</v>
      </c>
      <c r="L214" s="152">
        <f>业务员提成明细!L209</f>
        <v>106</v>
      </c>
      <c r="M214" s="153">
        <f>业务员提成明细!M209</f>
        <v>0</v>
      </c>
      <c r="N214" s="76" t="e">
        <f>业务员提成明细!N209</f>
        <v>#REF!</v>
      </c>
      <c r="O214" s="126">
        <f>业务员提成明细!O209</f>
        <v>7.5</v>
      </c>
      <c r="P214" s="154">
        <f>业务员提成明细!P209</f>
        <v>5100</v>
      </c>
      <c r="Q214" s="125" t="e">
        <f>业务员提成明细!Q209</f>
        <v>#REF!</v>
      </c>
      <c r="R214" s="145">
        <f>业务员提成明细!R209</f>
        <v>0</v>
      </c>
      <c r="S214" s="161">
        <f>业务员提成明细!S209</f>
        <v>0</v>
      </c>
      <c r="T214" s="162" t="str">
        <f>业务员提成明细!V209</f>
        <v>CYT11</v>
      </c>
      <c r="U214" s="144" t="str">
        <f>业务员提成明细!W209</f>
        <v>*专项化学用品*机床导轨油</v>
      </c>
      <c r="V214" s="163" t="str">
        <f>业务员提成明细!V209</f>
        <v>CYT11</v>
      </c>
      <c r="W214" s="164" t="str">
        <f>业务员提成明细!W209</f>
        <v>*专项化学用品*机床导轨油</v>
      </c>
      <c r="X214" s="163" t="str">
        <f>业务员提成明细!X209</f>
        <v>68#</v>
      </c>
      <c r="Y214" s="169">
        <f>业务员提成明细!Y209</f>
        <v>680</v>
      </c>
      <c r="Z214" s="170" t="str">
        <f>业务员提成明细!Z209</f>
        <v>千克</v>
      </c>
      <c r="AA214" s="170"/>
      <c r="AB214" s="170"/>
      <c r="AC214" s="171">
        <f>业务员提成明细!AC209</f>
        <v>680</v>
      </c>
      <c r="AD214" s="170"/>
      <c r="AE214" s="170"/>
      <c r="AF214" s="170" t="str">
        <f>业务员提成明细!AF209</f>
        <v>XOUT18020172</v>
      </c>
      <c r="AG214" s="176">
        <f>业务员提成明细!AG209</f>
        <v>43158</v>
      </c>
      <c r="AH214" s="177">
        <f>业务员提成明细!AH209</f>
        <v>0</v>
      </c>
      <c r="AJ214" s="178">
        <f>业务员提成明细!AJ209</f>
        <v>0.17</v>
      </c>
    </row>
    <row r="215" spans="1:36" ht="11.25" customHeight="1" outlineLevel="2">
      <c r="A215" s="142" t="str">
        <f>业务员提成明细!A210</f>
        <v>姜鹏</v>
      </c>
      <c r="B215" s="143">
        <f>业务员提成明细!B210</f>
        <v>43183</v>
      </c>
      <c r="C215" s="144" t="str">
        <f>业务员提成明细!C210</f>
        <v>a0597</v>
      </c>
      <c r="D215" s="142" t="str">
        <f>业务员提成明细!D210</f>
        <v>上海日衡电子制造厂</v>
      </c>
      <c r="E215" s="145">
        <f>业务员提成明细!E210</f>
        <v>5900</v>
      </c>
      <c r="F215" s="146" t="str">
        <f>业务员提成明细!F210</f>
        <v>15222228</v>
      </c>
      <c r="G215" s="143">
        <f>业务员提成明细!G210</f>
        <v>43273</v>
      </c>
      <c r="H215" s="144">
        <f>业务员提成明细!H210</f>
        <v>90</v>
      </c>
      <c r="I215" s="150">
        <f>业务员提成明细!I210</f>
        <v>43278</v>
      </c>
      <c r="J215" s="151">
        <f>业务员提成明细!J210</f>
        <v>5900</v>
      </c>
      <c r="K215" s="145">
        <f>业务员提成明细!K210</f>
        <v>5042.74</v>
      </c>
      <c r="L215" s="152">
        <f>业务员提成明细!L210</f>
        <v>95</v>
      </c>
      <c r="M215" s="153">
        <f>业务员提成明细!M210</f>
        <v>0</v>
      </c>
      <c r="N215" s="76" t="e">
        <f>业务员提成明细!N210</f>
        <v>#REF!</v>
      </c>
      <c r="O215" s="126">
        <f>业务员提成明细!O210</f>
        <v>7.5</v>
      </c>
      <c r="P215" s="154">
        <f>业务员提成明细!P210</f>
        <v>15</v>
      </c>
      <c r="Q215" s="125" t="e">
        <f>业务员提成明细!Q210</f>
        <v>#REF!</v>
      </c>
      <c r="R215" s="145">
        <f>业务员提成明细!R210</f>
        <v>0</v>
      </c>
      <c r="S215" s="161">
        <f>业务员提成明细!S210</f>
        <v>0</v>
      </c>
      <c r="T215" s="162" t="str">
        <f>业务员提成明细!V210</f>
        <v>CSB06</v>
      </c>
      <c r="U215" s="144" t="str">
        <f>业务员提成明细!W210</f>
        <v>*专项化学用品*半合成切削液</v>
      </c>
      <c r="V215" s="163" t="str">
        <f>业务员提成明细!V210</f>
        <v>CSB06</v>
      </c>
      <c r="W215" s="164" t="str">
        <f>业务员提成明细!W210</f>
        <v>*专项化学用品*半合成切削液</v>
      </c>
      <c r="X215" s="163" t="str">
        <f>业务员提成明细!X210</f>
        <v>LP-3030</v>
      </c>
      <c r="Y215" s="169">
        <f>业务员提成明细!Y210</f>
        <v>2</v>
      </c>
      <c r="Z215" s="170" t="str">
        <f>业务员提成明细!Z210</f>
        <v>桶</v>
      </c>
      <c r="AA215" s="170"/>
      <c r="AB215" s="170"/>
      <c r="AC215" s="171">
        <f>业务员提成明细!AC210</f>
        <v>340</v>
      </c>
      <c r="AD215" s="170"/>
      <c r="AE215" s="170"/>
      <c r="AF215" s="170" t="str">
        <f>业务员提成明细!AF210</f>
        <v>XOUT18030392</v>
      </c>
      <c r="AG215" s="176">
        <f>业务员提成明细!AG210</f>
        <v>43185</v>
      </c>
      <c r="AH215" s="177">
        <f>业务员提成明细!AH210</f>
        <v>0</v>
      </c>
      <c r="AJ215" s="178">
        <f>业务员提成明细!AJ210</f>
        <v>0.17</v>
      </c>
    </row>
    <row r="216" spans="1:36" ht="11.25" customHeight="1" outlineLevel="2">
      <c r="A216" s="142" t="str">
        <f>业务员提成明细!A211</f>
        <v>姜鹏</v>
      </c>
      <c r="B216" s="143">
        <f>业务员提成明细!B211</f>
        <v>43201</v>
      </c>
      <c r="C216" s="144" t="str">
        <f>业务员提成明细!C211</f>
        <v>a0597</v>
      </c>
      <c r="D216" s="142" t="str">
        <f>业务员提成明细!D211</f>
        <v>上海日衡电子制造厂</v>
      </c>
      <c r="E216" s="145">
        <f>业务员提成明细!E211</f>
        <v>2800</v>
      </c>
      <c r="F216" s="146" t="str">
        <f>业务员提成明细!F211</f>
        <v>15222466</v>
      </c>
      <c r="G216" s="143">
        <f>业务员提成明细!G211</f>
        <v>43291</v>
      </c>
      <c r="H216" s="144">
        <f>业务员提成明细!H211</f>
        <v>90</v>
      </c>
      <c r="I216" s="150">
        <f>业务员提成明细!I211</f>
        <v>43278</v>
      </c>
      <c r="J216" s="151">
        <f>业务员提成明细!J211</f>
        <v>2800</v>
      </c>
      <c r="K216" s="145">
        <f>业务员提成明细!K211</f>
        <v>2393.16</v>
      </c>
      <c r="L216" s="152">
        <f>业务员提成明细!L211</f>
        <v>77</v>
      </c>
      <c r="M216" s="153">
        <f>业务员提成明细!M211</f>
        <v>0</v>
      </c>
      <c r="N216" s="76" t="e">
        <f>业务员提成明细!N211</f>
        <v>#REF!</v>
      </c>
      <c r="O216" s="126">
        <f>业务员提成明细!O211</f>
        <v>7.5</v>
      </c>
      <c r="P216" s="154">
        <f>业务员提成明细!P211</f>
        <v>1.28</v>
      </c>
      <c r="Q216" s="125" t="e">
        <f>业务员提成明细!Q211</f>
        <v>#REF!</v>
      </c>
      <c r="R216" s="145">
        <f>业务员提成明细!R211</f>
        <v>0</v>
      </c>
      <c r="S216" s="161">
        <f>业务员提成明细!S211</f>
        <v>0</v>
      </c>
      <c r="T216" s="162" t="str">
        <f>业务员提成明细!V211</f>
        <v>CYT11</v>
      </c>
      <c r="U216" s="144" t="str">
        <f>业务员提成明细!W211</f>
        <v>*润滑油*机床导轨油</v>
      </c>
      <c r="V216" s="163" t="str">
        <f>业务员提成明细!V211</f>
        <v>CYT11</v>
      </c>
      <c r="W216" s="164" t="str">
        <f>业务员提成明细!W211</f>
        <v>*润滑油*机床导轨油</v>
      </c>
      <c r="X216" s="163" t="str">
        <f>业务员提成明细!X211</f>
        <v>68#</v>
      </c>
      <c r="Y216" s="169">
        <f>业务员提成明细!Y211</f>
        <v>0.17</v>
      </c>
      <c r="Z216" s="170" t="str">
        <f>业务员提成明细!Z211</f>
        <v>吨</v>
      </c>
      <c r="AA216" s="170"/>
      <c r="AB216" s="170"/>
      <c r="AC216" s="171">
        <f>业务员提成明细!AC211</f>
        <v>170</v>
      </c>
      <c r="AD216" s="170"/>
      <c r="AE216" s="170"/>
      <c r="AF216" s="170" t="str">
        <f>业务员提成明细!AF211</f>
        <v>XOUT18040142</v>
      </c>
      <c r="AG216" s="176">
        <f>业务员提成明细!AG211</f>
        <v>43201</v>
      </c>
      <c r="AH216" s="177">
        <f>业务员提成明细!AH211</f>
        <v>0</v>
      </c>
      <c r="AJ216" s="178">
        <f>业务员提成明细!AJ211</f>
        <v>0.17</v>
      </c>
    </row>
    <row r="217" spans="1:36" ht="11.25" customHeight="1" outlineLevel="1">
      <c r="A217" s="179" t="s">
        <v>7050</v>
      </c>
      <c r="B217" s="143"/>
      <c r="C217" s="144"/>
      <c r="D217" s="142"/>
      <c r="E217" s="145">
        <f>SUBTOTAL(9,E214:E216)</f>
        <v>18696</v>
      </c>
      <c r="F217" s="146"/>
      <c r="G217" s="143"/>
      <c r="H217" s="144"/>
      <c r="I217" s="150"/>
      <c r="J217" s="151">
        <f>SUBTOTAL(9,J214:J216)</f>
        <v>18696</v>
      </c>
      <c r="K217" s="145">
        <f>SUBTOTAL(9,K214:K216)</f>
        <v>15979.49</v>
      </c>
      <c r="L217" s="152"/>
      <c r="M217" s="153">
        <f>SUBTOTAL(9,M214:M216)</f>
        <v>0</v>
      </c>
      <c r="N217" s="76"/>
      <c r="O217" s="126"/>
      <c r="P217" s="154">
        <f>SUBTOTAL(9,P214:P216)</f>
        <v>5116.28</v>
      </c>
      <c r="Q217" s="125"/>
      <c r="R217" s="145">
        <f>SUBTOTAL(9,R214:R216)</f>
        <v>0</v>
      </c>
      <c r="S217" s="161">
        <f>SUBTOTAL(9,S214:S216)</f>
        <v>0</v>
      </c>
      <c r="T217" s="162"/>
      <c r="U217" s="144"/>
      <c r="V217" s="163"/>
      <c r="W217" s="164"/>
      <c r="X217" s="163"/>
      <c r="Y217" s="169"/>
      <c r="Z217" s="170"/>
      <c r="AA217" s="170"/>
      <c r="AB217" s="170"/>
      <c r="AC217" s="171"/>
      <c r="AD217" s="170"/>
      <c r="AE217" s="170"/>
      <c r="AF217" s="170"/>
      <c r="AG217" s="176"/>
      <c r="AH217" s="177"/>
      <c r="AJ217" s="178"/>
    </row>
    <row r="218" spans="1:36" ht="11.25" customHeight="1" outlineLevel="2">
      <c r="A218" s="142" t="str">
        <f>业务员提成明细!A213</f>
        <v>姜鹏</v>
      </c>
      <c r="B218" s="143">
        <f>业务员提成明细!B213</f>
        <v>43201</v>
      </c>
      <c r="C218" s="144" t="str">
        <f>业务员提成明细!C213</f>
        <v>a0597</v>
      </c>
      <c r="D218" s="142" t="str">
        <f>业务员提成明细!D213</f>
        <v>上海日衡电子制造厂</v>
      </c>
      <c r="E218" s="145">
        <f>业务员提成明细!E213</f>
        <v>5900</v>
      </c>
      <c r="F218" s="146" t="str">
        <f>业务员提成明细!F213</f>
        <v>15222467</v>
      </c>
      <c r="G218" s="143">
        <f>业务员提成明细!G213</f>
        <v>43291</v>
      </c>
      <c r="H218" s="144">
        <f>业务员提成明细!H213</f>
        <v>90</v>
      </c>
      <c r="I218" s="150" t="str">
        <f>业务员提成明细!I213</f>
        <v>2018-3-1/2018-6-8</v>
      </c>
      <c r="J218" s="151">
        <f>业务员提成明细!J213</f>
        <v>5900</v>
      </c>
      <c r="K218" s="145">
        <f>业务员提成明细!K213</f>
        <v>5042.74</v>
      </c>
      <c r="L218" s="152">
        <f>业务员提成明细!L213</f>
        <v>130</v>
      </c>
      <c r="M218" s="153">
        <f>业务员提成明细!M213</f>
        <v>0</v>
      </c>
      <c r="N218" s="76" t="e">
        <f>业务员提成明细!N213</f>
        <v>#REF!</v>
      </c>
      <c r="O218" s="126">
        <f>业务员提成明细!O213</f>
        <v>0.02</v>
      </c>
      <c r="P218" s="154">
        <f>业务员提成明细!P213</f>
        <v>100.85</v>
      </c>
      <c r="Q218" s="125">
        <f>业务员提成明细!Q213</f>
        <v>15.083</v>
      </c>
      <c r="R218" s="145">
        <f>业务员提成明细!R213</f>
        <v>5128.22</v>
      </c>
      <c r="S218" s="161">
        <f>业务员提成明细!S213</f>
        <v>-85.48</v>
      </c>
      <c r="T218" s="162" t="str">
        <f>业务员提成明细!V213</f>
        <v>CSB06</v>
      </c>
      <c r="U218" s="144" t="str">
        <f>业务员提成明细!W213</f>
        <v>*化学试剂助剂*半合成切削液</v>
      </c>
      <c r="V218" s="163" t="str">
        <f>业务员提成明细!V213</f>
        <v>CSB06</v>
      </c>
      <c r="W218" s="164" t="str">
        <f>业务员提成明细!W213</f>
        <v>*化学试剂助剂*半合成切削液</v>
      </c>
      <c r="X218" s="163" t="str">
        <f>业务员提成明细!X213</f>
        <v>LP-3030</v>
      </c>
      <c r="Y218" s="169">
        <f>业务员提成明细!Y213</f>
        <v>2</v>
      </c>
      <c r="Z218" s="170" t="str">
        <f>业务员提成明细!Z213</f>
        <v>桶</v>
      </c>
      <c r="AA218" s="170"/>
      <c r="AB218" s="170"/>
      <c r="AC218" s="171">
        <f>业务员提成明细!AC213</f>
        <v>340</v>
      </c>
      <c r="AD218" s="170"/>
      <c r="AE218" s="170"/>
      <c r="AF218" s="170" t="str">
        <f>业务员提成明细!AF213</f>
        <v>XOUT18040142</v>
      </c>
      <c r="AG218" s="176">
        <f>业务员提成明细!AG213</f>
        <v>43201</v>
      </c>
      <c r="AH218" s="177">
        <f>业务员提成明细!AH213</f>
        <v>0</v>
      </c>
      <c r="AJ218" s="178">
        <f>业务员提成明细!AJ212</f>
        <v>0.17</v>
      </c>
    </row>
    <row r="219" spans="1:36" ht="11.25" customHeight="1" outlineLevel="2">
      <c r="A219" s="142" t="str">
        <f>业务员提成明细!A212</f>
        <v>姜鹏</v>
      </c>
      <c r="B219" s="143">
        <f>业务员提成明细!B212</f>
        <v>43199</v>
      </c>
      <c r="C219" s="144" t="str">
        <f>业务员提成明细!C212</f>
        <v>a0642</v>
      </c>
      <c r="D219" s="142" t="str">
        <f>业务员提成明细!D212</f>
        <v>苏州科迪精密机械有限公司</v>
      </c>
      <c r="E219" s="145">
        <f>业务员提成明细!E212</f>
        <v>5800</v>
      </c>
      <c r="F219" s="146" t="str">
        <f>业务员提成明细!F212</f>
        <v>15222450</v>
      </c>
      <c r="G219" s="143">
        <f>业务员提成明细!G212</f>
        <v>43259</v>
      </c>
      <c r="H219" s="144">
        <f>业务员提成明细!H212</f>
        <v>60</v>
      </c>
      <c r="I219" s="150">
        <f>业务员提成明细!I212</f>
        <v>43259</v>
      </c>
      <c r="J219" s="151">
        <f>业务员提成明细!J212</f>
        <v>5800</v>
      </c>
      <c r="K219" s="145">
        <f>业务员提成明细!K212</f>
        <v>4957.26</v>
      </c>
      <c r="L219" s="152">
        <f>业务员提成明细!L212</f>
        <v>60</v>
      </c>
      <c r="M219" s="153">
        <f>业务员提成明细!M212</f>
        <v>57777.777777777781</v>
      </c>
      <c r="N219" s="76" t="e">
        <f>业务员提成明细!N212</f>
        <v>#REF!</v>
      </c>
      <c r="O219" s="126">
        <f>业务员提成明细!O212</f>
        <v>0.05</v>
      </c>
      <c r="P219" s="154">
        <f>业务员提成明细!P212</f>
        <v>-2641.03</v>
      </c>
      <c r="Q219" s="125">
        <f>业务员提成明细!Q212</f>
        <v>15.083</v>
      </c>
      <c r="R219" s="145">
        <f>业务员提成明细!R212</f>
        <v>5128.22</v>
      </c>
      <c r="S219" s="161">
        <f>业务员提成明细!S212</f>
        <v>-57948.73</v>
      </c>
      <c r="T219" s="162" t="str">
        <f>业务员提成明细!V212</f>
        <v>CSR24</v>
      </c>
      <c r="U219" s="144" t="str">
        <f>业务员提成明细!W212</f>
        <v>*专项化学用品*铝合金加工液</v>
      </c>
      <c r="V219" s="163" t="str">
        <f>业务员提成明细!V212</f>
        <v>CSR24</v>
      </c>
      <c r="W219" s="164" t="str">
        <f>业务员提成明细!W212</f>
        <v>*专项化学用品*铝合金加工液</v>
      </c>
      <c r="X219" s="163" t="str">
        <f>业务员提成明细!X212</f>
        <v>ZM-3080</v>
      </c>
      <c r="Y219" s="169">
        <f>业务员提成明细!Y212</f>
        <v>2</v>
      </c>
      <c r="Z219" s="170" t="str">
        <f>业务员提成明细!Z212</f>
        <v>桶</v>
      </c>
      <c r="AA219" s="170"/>
      <c r="AB219" s="170"/>
      <c r="AC219" s="171">
        <f>业务员提成明细!AC212</f>
        <v>340</v>
      </c>
      <c r="AD219" s="170"/>
      <c r="AE219" s="170"/>
      <c r="AF219" s="170" t="str">
        <f>业务员提成明细!AF212</f>
        <v>XOUT18040133</v>
      </c>
      <c r="AG219" s="176">
        <f>业务员提成明细!AG212</f>
        <v>43200</v>
      </c>
      <c r="AH219" s="177">
        <f>业务员提成明细!AH212</f>
        <v>0</v>
      </c>
      <c r="AJ219" s="178">
        <f>业务员提成明细!AJ213</f>
        <v>0.17</v>
      </c>
    </row>
    <row r="220" spans="1:36" ht="11.25" customHeight="1" outlineLevel="2">
      <c r="A220" s="142" t="str">
        <f>业务员提成明细!A214</f>
        <v>姜鹏</v>
      </c>
      <c r="B220" s="143">
        <f>业务员提成明细!B214</f>
        <v>43156</v>
      </c>
      <c r="C220" s="144" t="str">
        <f>业务员提成明细!C214</f>
        <v>a0681</v>
      </c>
      <c r="D220" s="142" t="str">
        <f>业务员提成明细!D214</f>
        <v>日铭电脑配件（上海）有限公司</v>
      </c>
      <c r="E220" s="145">
        <f>业务员提成明细!E214</f>
        <v>114000</v>
      </c>
      <c r="F220" s="146" t="str">
        <f>业务员提成明细!F214</f>
        <v>02839300</v>
      </c>
      <c r="G220" s="143">
        <f>业务员提成明细!G214</f>
        <v>43276</v>
      </c>
      <c r="H220" s="144">
        <f>业务员提成明细!H214</f>
        <v>120</v>
      </c>
      <c r="I220" s="150">
        <f>业务员提成明细!I214</f>
        <v>43228</v>
      </c>
      <c r="J220" s="151">
        <f>业务员提成明细!J214</f>
        <v>1431</v>
      </c>
      <c r="K220" s="145">
        <f>业务员提成明细!K214</f>
        <v>1223.08</v>
      </c>
      <c r="L220" s="152">
        <f>业务员提成明细!L214</f>
        <v>72</v>
      </c>
      <c r="M220" s="153">
        <f>业务员提成明细!M214</f>
        <v>0</v>
      </c>
      <c r="N220" s="76" t="e">
        <f>业务员提成明细!N214</f>
        <v>#REF!</v>
      </c>
      <c r="O220" s="126">
        <f>业务员提成明细!O214</f>
        <v>0.04</v>
      </c>
      <c r="P220" s="154">
        <f>业务员提成明细!P214</f>
        <v>48.92</v>
      </c>
      <c r="Q220" s="125" t="e">
        <f>业务员提成明细!Q214</f>
        <v>#REF!</v>
      </c>
      <c r="R220" s="145" t="e">
        <f>业务员提成明细!R214</f>
        <v>#REF!</v>
      </c>
      <c r="S220" s="161" t="e">
        <f>业务员提成明细!S214</f>
        <v>#REF!</v>
      </c>
      <c r="T220" s="162" t="str">
        <f>业务员提成明细!V214</f>
        <v>CSR34</v>
      </c>
      <c r="U220" s="144" t="str">
        <f>业务员提成明细!W214</f>
        <v>*石油制品*植物型切削液</v>
      </c>
      <c r="V220" s="163" t="str">
        <f>业务员提成明细!V214</f>
        <v>CSR34</v>
      </c>
      <c r="W220" s="164" t="str">
        <f>业务员提成明细!W214</f>
        <v>*石油制品*植物型切削液</v>
      </c>
      <c r="X220" s="163" t="str">
        <f>业务员提成明细!X214</f>
        <v>JH-200RP</v>
      </c>
      <c r="Y220" s="169">
        <f>业务员提成明细!Y214</f>
        <v>95.4</v>
      </c>
      <c r="Z220" s="170" t="str">
        <f>业务员提成明细!Z214</f>
        <v>千克</v>
      </c>
      <c r="AA220" s="170"/>
      <c r="AB220" s="170"/>
      <c r="AC220" s="171">
        <f>业务员提成明细!AC214</f>
        <v>95.4</v>
      </c>
      <c r="AD220" s="170"/>
      <c r="AE220" s="170"/>
      <c r="AF220" s="170" t="str">
        <f>业务员提成明细!AF214</f>
        <v>XOUT18020061</v>
      </c>
      <c r="AG220" s="176">
        <f>业务员提成明细!AG214</f>
        <v>43136</v>
      </c>
      <c r="AH220" s="177" t="str">
        <f>业务员提成明细!AH214</f>
        <v>拆分付款</v>
      </c>
      <c r="AJ220" s="178">
        <f>业务员提成明细!AJ214</f>
        <v>0.17</v>
      </c>
    </row>
    <row r="221" spans="1:36" ht="11.25" customHeight="1" outlineLevel="2">
      <c r="A221" s="142" t="str">
        <f>业务员提成明细!A215</f>
        <v>姜鹏</v>
      </c>
      <c r="B221" s="143">
        <f>业务员提成明细!B215</f>
        <v>43178</v>
      </c>
      <c r="C221" s="144" t="str">
        <f>业务员提成明细!C215</f>
        <v>a0681</v>
      </c>
      <c r="D221" s="142" t="str">
        <f>业务员提成明细!D215</f>
        <v>日铭电脑配件（上海）有限公司</v>
      </c>
      <c r="E221" s="145">
        <f>业务员提成明细!E215</f>
        <v>28500</v>
      </c>
      <c r="F221" s="146" t="str">
        <f>业务员提成明细!F215</f>
        <v>02839612</v>
      </c>
      <c r="G221" s="143">
        <f>业务员提成明细!G215</f>
        <v>43298</v>
      </c>
      <c r="H221" s="144">
        <f>业务员提成明细!H215</f>
        <v>120</v>
      </c>
      <c r="I221" s="150">
        <f>业务员提成明细!I215</f>
        <v>43277</v>
      </c>
      <c r="J221" s="151">
        <f>业务员提成明细!J215</f>
        <v>28500</v>
      </c>
      <c r="K221" s="145">
        <f>业务员提成明细!K215</f>
        <v>24358.97</v>
      </c>
      <c r="L221" s="152">
        <f>业务员提成明细!L215</f>
        <v>99</v>
      </c>
      <c r="M221" s="153">
        <f>业务员提成明细!M215</f>
        <v>0</v>
      </c>
      <c r="N221" s="76" t="e">
        <f>业务员提成明细!N215</f>
        <v>#REF!</v>
      </c>
      <c r="O221" s="126">
        <f>业务员提成明细!O215</f>
        <v>0.04</v>
      </c>
      <c r="P221" s="154">
        <f>业务员提成明细!P215</f>
        <v>974.36</v>
      </c>
      <c r="Q221" s="125" t="e">
        <f>业务员提成明细!Q215</f>
        <v>#REF!</v>
      </c>
      <c r="R221" s="145" t="e">
        <f>业务员提成明细!R215</f>
        <v>#REF!</v>
      </c>
      <c r="S221" s="161" t="e">
        <f>业务员提成明细!S215</f>
        <v>#REF!</v>
      </c>
      <c r="T221" s="162" t="str">
        <f>业务员提成明细!V215</f>
        <v>CSR34</v>
      </c>
      <c r="U221" s="144" t="str">
        <f>业务员提成明细!W215</f>
        <v>*其他化学制品*植物型切削液</v>
      </c>
      <c r="V221" s="163" t="str">
        <f>业务员提成明细!V215</f>
        <v>CSR34</v>
      </c>
      <c r="W221" s="164" t="str">
        <f>业务员提成明细!W215</f>
        <v>*其他化学制品*植物型切削液</v>
      </c>
      <c r="X221" s="163" t="str">
        <f>业务员提成明细!X215</f>
        <v>JH-200RP</v>
      </c>
      <c r="Y221" s="169">
        <f>业务员提成明细!Y215</f>
        <v>1900</v>
      </c>
      <c r="Z221" s="170" t="str">
        <f>业务员提成明细!Z215</f>
        <v>千克</v>
      </c>
      <c r="AA221" s="170"/>
      <c r="AB221" s="170"/>
      <c r="AC221" s="171">
        <f>业务员提成明细!AC215</f>
        <v>1900</v>
      </c>
      <c r="AD221" s="170"/>
      <c r="AE221" s="170"/>
      <c r="AF221" s="170" t="str">
        <f>业务员提成明细!AF215</f>
        <v>XOUT17110270</v>
      </c>
      <c r="AG221" s="176">
        <f>业务员提成明细!AG215</f>
        <v>43050</v>
      </c>
      <c r="AH221" s="177"/>
      <c r="AJ221" s="178">
        <f>业务员提成明细!AJ215</f>
        <v>0.17</v>
      </c>
    </row>
    <row r="222" spans="1:36" ht="11.25" customHeight="1" outlineLevel="2">
      <c r="A222" s="142" t="str">
        <f>业务员提成明细!A216</f>
        <v>姜鹏</v>
      </c>
      <c r="B222" s="143">
        <f>业务员提成明细!B216</f>
        <v>43178</v>
      </c>
      <c r="C222" s="144" t="str">
        <f>业务员提成明细!C216</f>
        <v>a0681</v>
      </c>
      <c r="D222" s="142" t="str">
        <f>业务员提成明细!D216</f>
        <v>日铭电脑配件（上海）有限公司</v>
      </c>
      <c r="E222" s="145">
        <f>业务员提成明细!E216</f>
        <v>732</v>
      </c>
      <c r="F222" s="146" t="str">
        <f>业务员提成明细!F216</f>
        <v>02839613</v>
      </c>
      <c r="G222" s="143">
        <f>业务员提成明细!G216</f>
        <v>43298</v>
      </c>
      <c r="H222" s="144">
        <f>业务员提成明细!H216</f>
        <v>120</v>
      </c>
      <c r="I222" s="150">
        <f>业务员提成明细!I216</f>
        <v>43258</v>
      </c>
      <c r="J222" s="151">
        <f>业务员提成明细!J216</f>
        <v>732</v>
      </c>
      <c r="K222" s="145">
        <f>业务员提成明细!K216</f>
        <v>625.64</v>
      </c>
      <c r="L222" s="152">
        <f>业务员提成明细!L216</f>
        <v>80</v>
      </c>
      <c r="M222" s="153">
        <f>业务员提成明细!M216</f>
        <v>0</v>
      </c>
      <c r="N222" s="76" t="e">
        <f>业务员提成明细!N216</f>
        <v>#REF!</v>
      </c>
      <c r="O222" s="126">
        <f>业务员提成明细!O216</f>
        <v>0.04</v>
      </c>
      <c r="P222" s="154">
        <f>业务员提成明细!P216</f>
        <v>25.03</v>
      </c>
      <c r="Q222" s="125" t="e">
        <f>业务员提成明细!Q216</f>
        <v>#REF!</v>
      </c>
      <c r="R222" s="145" t="e">
        <f>业务员提成明细!R216</f>
        <v>#REF!</v>
      </c>
      <c r="S222" s="161" t="e">
        <f>业务员提成明细!S216</f>
        <v>#REF!</v>
      </c>
      <c r="T222" s="162" t="str">
        <f>业务员提成明细!V216</f>
        <v>CSQ33</v>
      </c>
      <c r="U222" s="144" t="str">
        <f>业务员提成明细!W216</f>
        <v>*其他化学制品*全合成铝加工液</v>
      </c>
      <c r="V222" s="163" t="str">
        <f>业务员提成明细!V216</f>
        <v>CSQ33</v>
      </c>
      <c r="W222" s="164" t="str">
        <f>业务员提成明细!W216</f>
        <v>*其他化学制品*全合成铝加工液</v>
      </c>
      <c r="X222" s="163" t="str">
        <f>业务员提成明细!X216</f>
        <v>SH-900G</v>
      </c>
      <c r="Y222" s="169">
        <f>业务员提成明细!Y216</f>
        <v>40</v>
      </c>
      <c r="Z222" s="170" t="str">
        <f>业务员提成明细!Z216</f>
        <v>千克</v>
      </c>
      <c r="AA222" s="170"/>
      <c r="AB222" s="170"/>
      <c r="AC222" s="171">
        <f>业务员提成明细!AC216</f>
        <v>40</v>
      </c>
      <c r="AD222" s="170"/>
      <c r="AE222" s="170"/>
      <c r="AF222" s="170" t="str">
        <f>业务员提成明细!AF216</f>
        <v>XOUT17110331</v>
      </c>
      <c r="AG222" s="176">
        <f>业务员提成明细!AG216</f>
        <v>43055</v>
      </c>
      <c r="AH222" s="177"/>
      <c r="AJ222" s="178">
        <f>业务员提成明细!AJ216</f>
        <v>0.17</v>
      </c>
    </row>
    <row r="223" spans="1:36" ht="11.25" customHeight="1" outlineLevel="2">
      <c r="A223" s="142" t="str">
        <f>业务员提成明细!A217</f>
        <v>姜鹏</v>
      </c>
      <c r="B223" s="143">
        <f>业务员提成明细!B217</f>
        <v>43178</v>
      </c>
      <c r="C223" s="144" t="str">
        <f>业务员提成明细!C217</f>
        <v>a0681</v>
      </c>
      <c r="D223" s="142" t="str">
        <f>业务员提成明细!D217</f>
        <v>日铭电脑配件（上海）有限公司</v>
      </c>
      <c r="E223" s="145">
        <f>业务员提成明细!E217</f>
        <v>23058</v>
      </c>
      <c r="F223" s="146" t="str">
        <f>业务员提成明细!F217</f>
        <v>02839613</v>
      </c>
      <c r="G223" s="143">
        <f>业务员提成明细!G217</f>
        <v>43298</v>
      </c>
      <c r="H223" s="144">
        <f>业务员提成明细!H217</f>
        <v>120</v>
      </c>
      <c r="I223" s="150">
        <f>业务员提成明细!I217</f>
        <v>43272</v>
      </c>
      <c r="J223" s="151">
        <f>业务员提成明细!J217</f>
        <v>23058</v>
      </c>
      <c r="K223" s="145">
        <f>业务员提成明细!K217</f>
        <v>19707.689999999999</v>
      </c>
      <c r="L223" s="152">
        <f>业务员提成明细!L217</f>
        <v>94</v>
      </c>
      <c r="M223" s="153">
        <f>业务员提成明细!M217</f>
        <v>0</v>
      </c>
      <c r="N223" s="76" t="e">
        <f>业务员提成明细!N217</f>
        <v>#REF!</v>
      </c>
      <c r="O223" s="126">
        <f>业务员提成明细!O217</f>
        <v>0.04</v>
      </c>
      <c r="P223" s="154">
        <f>业务员提成明细!P217</f>
        <v>788.31</v>
      </c>
      <c r="Q223" s="125" t="e">
        <f>业务员提成明细!Q217</f>
        <v>#REF!</v>
      </c>
      <c r="R223" s="145" t="e">
        <f>业务员提成明细!R217</f>
        <v>#REF!</v>
      </c>
      <c r="S223" s="161" t="e">
        <f>业务员提成明细!S217</f>
        <v>#REF!</v>
      </c>
      <c r="T223" s="162" t="str">
        <f>业务员提成明细!V217</f>
        <v>CSQ33</v>
      </c>
      <c r="U223" s="144" t="str">
        <f>业务员提成明细!W217</f>
        <v>*其他化学制品*全合成铝加工液</v>
      </c>
      <c r="V223" s="163" t="str">
        <f>业务员提成明细!V217</f>
        <v>CSQ33</v>
      </c>
      <c r="W223" s="164" t="str">
        <f>业务员提成明细!W217</f>
        <v>*其他化学制品*全合成铝加工液</v>
      </c>
      <c r="X223" s="163" t="str">
        <f>业务员提成明细!X217</f>
        <v>SH-900G</v>
      </c>
      <c r="Y223" s="169">
        <f>业务员提成明细!Y217</f>
        <v>1260</v>
      </c>
      <c r="Z223" s="170" t="str">
        <f>业务员提成明细!Z217</f>
        <v>千克</v>
      </c>
      <c r="AA223" s="170"/>
      <c r="AB223" s="170"/>
      <c r="AC223" s="171">
        <f>业务员提成明细!AC217</f>
        <v>1260</v>
      </c>
      <c r="AD223" s="170"/>
      <c r="AE223" s="170"/>
      <c r="AF223" s="170" t="str">
        <f>业务员提成明细!AF217</f>
        <v>XOUT17110331</v>
      </c>
      <c r="AG223" s="176">
        <f>业务员提成明细!AG217</f>
        <v>43055</v>
      </c>
      <c r="AH223" s="177"/>
      <c r="AJ223" s="178">
        <f>业务员提成明细!AJ217</f>
        <v>0.17</v>
      </c>
    </row>
    <row r="224" spans="1:36" ht="11.25" customHeight="1" outlineLevel="2">
      <c r="A224" s="142" t="str">
        <f>业务员提成明细!A218</f>
        <v>姜鹏</v>
      </c>
      <c r="B224" s="143">
        <f>业务员提成明细!B218</f>
        <v>43178</v>
      </c>
      <c r="C224" s="144" t="str">
        <f>业务员提成明细!C218</f>
        <v>a0681</v>
      </c>
      <c r="D224" s="142" t="str">
        <f>业务员提成明细!D218</f>
        <v>日铭电脑配件（上海）有限公司</v>
      </c>
      <c r="E224" s="145">
        <f>业务员提成明细!E218</f>
        <v>9072</v>
      </c>
      <c r="F224" s="146" t="str">
        <f>业务员提成明细!F218</f>
        <v>02839614</v>
      </c>
      <c r="G224" s="143">
        <f>业务员提成明细!G218</f>
        <v>43298</v>
      </c>
      <c r="H224" s="144">
        <f>业务员提成明细!H218</f>
        <v>120</v>
      </c>
      <c r="I224" s="150">
        <f>业务员提成明细!I218</f>
        <v>43259</v>
      </c>
      <c r="J224" s="151">
        <f>业务员提成明细!J218</f>
        <v>9072</v>
      </c>
      <c r="K224" s="145">
        <f>业务员提成明细!K218</f>
        <v>7753.85</v>
      </c>
      <c r="L224" s="152">
        <f>业务员提成明细!L218</f>
        <v>81</v>
      </c>
      <c r="M224" s="153">
        <f>业务员提成明细!M218</f>
        <v>0</v>
      </c>
      <c r="N224" s="76" t="e">
        <f>业务员提成明细!N218</f>
        <v>#REF!</v>
      </c>
      <c r="O224" s="126">
        <f>业务员提成明细!O218</f>
        <v>0.04</v>
      </c>
      <c r="P224" s="154">
        <f>业务员提成明细!P218</f>
        <v>310.14999999999998</v>
      </c>
      <c r="Q224" s="125" t="e">
        <f>业务员提成明细!Q218</f>
        <v>#REF!</v>
      </c>
      <c r="R224" s="145" t="e">
        <f>业务员提成明细!R218</f>
        <v>#REF!</v>
      </c>
      <c r="S224" s="161" t="e">
        <f>业务员提成明细!S218</f>
        <v>#REF!</v>
      </c>
      <c r="T224" s="162" t="str">
        <f>业务员提成明细!V218</f>
        <v>CSQ30</v>
      </c>
      <c r="U224" s="144" t="str">
        <f>业务员提成明细!W218</f>
        <v>*其他化学制品*全合成铝加工液</v>
      </c>
      <c r="V224" s="163" t="str">
        <f>业务员提成明细!V218</f>
        <v>CSQ30</v>
      </c>
      <c r="W224" s="164" t="str">
        <f>业务员提成明细!W218</f>
        <v>*其他化学制品*全合成铝加工液</v>
      </c>
      <c r="X224" s="163" t="str">
        <f>业务员提成明细!X218</f>
        <v>SH-807RT</v>
      </c>
      <c r="Y224" s="169">
        <f>业务员提成明细!Y218</f>
        <v>540</v>
      </c>
      <c r="Z224" s="170" t="str">
        <f>业务员提成明细!Z218</f>
        <v>千克</v>
      </c>
      <c r="AA224" s="170"/>
      <c r="AB224" s="170"/>
      <c r="AC224" s="171">
        <f>业务员提成明细!AC218</f>
        <v>540</v>
      </c>
      <c r="AD224" s="170"/>
      <c r="AE224" s="170"/>
      <c r="AF224" s="170" t="str">
        <f>业务员提成明细!AF218</f>
        <v>XOUT17110566</v>
      </c>
      <c r="AG224" s="176">
        <f>业务员提成明细!AG218</f>
        <v>43064</v>
      </c>
      <c r="AH224" s="177"/>
      <c r="AJ224" s="178">
        <f>业务员提成明细!AJ218</f>
        <v>0.17</v>
      </c>
    </row>
    <row r="225" spans="1:36" ht="11.25" customHeight="1" outlineLevel="2">
      <c r="A225" s="142" t="str">
        <f>业务员提成明细!A219</f>
        <v>姜鹏</v>
      </c>
      <c r="B225" s="143">
        <f>业务员提成明细!B219</f>
        <v>43178</v>
      </c>
      <c r="C225" s="144" t="str">
        <f>业务员提成明细!C219</f>
        <v>a0681</v>
      </c>
      <c r="D225" s="142" t="str">
        <f>业务员提成明细!D219</f>
        <v>日铭电脑配件（上海）有限公司</v>
      </c>
      <c r="E225" s="145">
        <f>业务员提成明细!E219</f>
        <v>6588</v>
      </c>
      <c r="F225" s="146" t="str">
        <f>业务员提成明细!F219</f>
        <v>02839613</v>
      </c>
      <c r="G225" s="143">
        <f>业务员提成明细!G219</f>
        <v>43298</v>
      </c>
      <c r="H225" s="144">
        <f>业务员提成明细!H219</f>
        <v>120</v>
      </c>
      <c r="I225" s="150">
        <f>业务员提成明细!I219</f>
        <v>43276</v>
      </c>
      <c r="J225" s="151">
        <f>业务员提成明细!J219</f>
        <v>6588</v>
      </c>
      <c r="K225" s="145">
        <f>业务员提成明细!K219</f>
        <v>5630.77</v>
      </c>
      <c r="L225" s="152">
        <f>业务员提成明细!L219</f>
        <v>98</v>
      </c>
      <c r="M225" s="153">
        <f>业务员提成明细!M219</f>
        <v>0</v>
      </c>
      <c r="N225" s="76" t="e">
        <f>业务员提成明细!N219</f>
        <v>#REF!</v>
      </c>
      <c r="O225" s="126">
        <f>业务员提成明细!O219</f>
        <v>0.04</v>
      </c>
      <c r="P225" s="154">
        <f>业务员提成明细!P219</f>
        <v>225.23</v>
      </c>
      <c r="Q225" s="125" t="e">
        <f>业务员提成明细!Q219</f>
        <v>#REF!</v>
      </c>
      <c r="R225" s="145" t="e">
        <f>业务员提成明细!R219</f>
        <v>#REF!</v>
      </c>
      <c r="S225" s="161" t="e">
        <f>业务员提成明细!S219</f>
        <v>#REF!</v>
      </c>
      <c r="T225" s="162" t="str">
        <f>业务员提成明细!V219</f>
        <v>CSQ33</v>
      </c>
      <c r="U225" s="144" t="str">
        <f>业务员提成明细!W219</f>
        <v>*其他化学制品*全合成铝加工液</v>
      </c>
      <c r="V225" s="163" t="str">
        <f>业务员提成明细!V219</f>
        <v>CSQ33</v>
      </c>
      <c r="W225" s="164" t="str">
        <f>业务员提成明细!W219</f>
        <v>*其他化学制品*全合成铝加工液</v>
      </c>
      <c r="X225" s="163" t="str">
        <f>业务员提成明细!X219</f>
        <v>SH-900G</v>
      </c>
      <c r="Y225" s="169">
        <f>业务员提成明细!Y219</f>
        <v>360</v>
      </c>
      <c r="Z225" s="170" t="str">
        <f>业务员提成明细!Z219</f>
        <v>千克</v>
      </c>
      <c r="AA225" s="170"/>
      <c r="AB225" s="170"/>
      <c r="AC225" s="171">
        <f>业务员提成明细!AC219</f>
        <v>360</v>
      </c>
      <c r="AD225" s="170"/>
      <c r="AE225" s="170"/>
      <c r="AF225" s="170" t="str">
        <f>业务员提成明细!AF219</f>
        <v>XOUT17110635</v>
      </c>
      <c r="AG225" s="176">
        <f>业务员提成明细!AG219</f>
        <v>43069</v>
      </c>
      <c r="AH225" s="177"/>
      <c r="AJ225" s="178">
        <f>业务员提成明细!AJ219</f>
        <v>0.17</v>
      </c>
    </row>
    <row r="226" spans="1:36" ht="11.25" customHeight="1" outlineLevel="2">
      <c r="A226" s="142" t="str">
        <f>业务员提成明细!A220</f>
        <v>姜鹏</v>
      </c>
      <c r="B226" s="143">
        <f>业务员提成明细!B220</f>
        <v>43178</v>
      </c>
      <c r="C226" s="144" t="str">
        <f>业务员提成明细!C220</f>
        <v>a0681</v>
      </c>
      <c r="D226" s="142" t="str">
        <f>业务员提成明细!D220</f>
        <v>日铭电脑配件（上海）有限公司</v>
      </c>
      <c r="E226" s="145">
        <f>业务员提成明细!E220</f>
        <v>71250</v>
      </c>
      <c r="F226" s="146" t="str">
        <f>业务员提成明细!F220</f>
        <v>02839611</v>
      </c>
      <c r="G226" s="143">
        <f>业务员提成明细!G220</f>
        <v>43298</v>
      </c>
      <c r="H226" s="144">
        <f>业务员提成明细!H220</f>
        <v>120</v>
      </c>
      <c r="I226" s="150">
        <f>业务员提成明细!I220</f>
        <v>43273</v>
      </c>
      <c r="J226" s="151">
        <f>业务员提成明细!J220</f>
        <v>71250</v>
      </c>
      <c r="K226" s="145">
        <f>业务员提成明细!K220</f>
        <v>60897.440000000002</v>
      </c>
      <c r="L226" s="152">
        <f>业务员提成明细!L220</f>
        <v>95</v>
      </c>
      <c r="M226" s="153">
        <f>业务员提成明细!M220</f>
        <v>0</v>
      </c>
      <c r="N226" s="76" t="e">
        <f>业务员提成明细!N220</f>
        <v>#REF!</v>
      </c>
      <c r="O226" s="126">
        <f>业务员提成明细!O220</f>
        <v>0.04</v>
      </c>
      <c r="P226" s="154">
        <f>业务员提成明细!P220</f>
        <v>2435.9</v>
      </c>
      <c r="Q226" s="125" t="e">
        <f>业务员提成明细!Q220</f>
        <v>#REF!</v>
      </c>
      <c r="R226" s="145" t="e">
        <f>业务员提成明细!R220</f>
        <v>#REF!</v>
      </c>
      <c r="S226" s="161" t="e">
        <f>业务员提成明细!S220</f>
        <v>#REF!</v>
      </c>
      <c r="T226" s="162" t="str">
        <f>业务员提成明细!V220</f>
        <v>CSR34</v>
      </c>
      <c r="U226" s="144" t="str">
        <f>业务员提成明细!W220</f>
        <v>*其他化学制品*植物型切削液</v>
      </c>
      <c r="V226" s="163" t="str">
        <f>业务员提成明细!V220</f>
        <v>CSR34</v>
      </c>
      <c r="W226" s="164" t="str">
        <f>业务员提成明细!W220</f>
        <v>*其他化学制品*植物型切削液</v>
      </c>
      <c r="X226" s="163" t="str">
        <f>业务员提成明细!X220</f>
        <v>JH-200RP</v>
      </c>
      <c r="Y226" s="169">
        <f>业务员提成明细!Y220</f>
        <v>4750</v>
      </c>
      <c r="Z226" s="170" t="str">
        <f>业务员提成明细!Z220</f>
        <v>千克</v>
      </c>
      <c r="AA226" s="170"/>
      <c r="AB226" s="170"/>
      <c r="AC226" s="171">
        <f>业务员提成明细!AC220</f>
        <v>4750</v>
      </c>
      <c r="AD226" s="170"/>
      <c r="AE226" s="170"/>
      <c r="AF226" s="170" t="str">
        <f>业务员提成明细!AF220</f>
        <v>XOUT18010106</v>
      </c>
      <c r="AG226" s="176">
        <f>业务员提成明细!AG220</f>
        <v>43106</v>
      </c>
      <c r="AH226" s="177"/>
      <c r="AJ226" s="178">
        <f>业务员提成明细!AJ220</f>
        <v>0.17</v>
      </c>
    </row>
    <row r="227" spans="1:36" ht="11.25" customHeight="1" outlineLevel="2">
      <c r="A227" s="142" t="str">
        <f>业务员提成明细!A221</f>
        <v>姜鹏</v>
      </c>
      <c r="B227" s="143">
        <f>业务员提成明细!B221</f>
        <v>43156</v>
      </c>
      <c r="C227" s="144" t="str">
        <f>业务员提成明细!C221</f>
        <v>a0681</v>
      </c>
      <c r="D227" s="142" t="str">
        <f>业务员提成明细!D221</f>
        <v>日铭电脑配件（上海）有限公司</v>
      </c>
      <c r="E227" s="145">
        <f>业务员提成明细!E221</f>
        <v>114000</v>
      </c>
      <c r="F227" s="146" t="str">
        <f>业务员提成明细!F221</f>
        <v>02839301</v>
      </c>
      <c r="G227" s="143">
        <f>业务员提成明细!G221</f>
        <v>43276</v>
      </c>
      <c r="H227" s="144">
        <f>业务员提成明细!H221</f>
        <v>120</v>
      </c>
      <c r="I227" s="150">
        <f>业务员提成明细!I221</f>
        <v>43272</v>
      </c>
      <c r="J227" s="151">
        <f>业务员提成明细!J221</f>
        <v>114000</v>
      </c>
      <c r="K227" s="145">
        <f>业务员提成明细!K221</f>
        <v>97435.9</v>
      </c>
      <c r="L227" s="152">
        <f>业务员提成明细!L221</f>
        <v>116</v>
      </c>
      <c r="M227" s="153">
        <f>业务员提成明细!M221</f>
        <v>0</v>
      </c>
      <c r="N227" s="76" t="e">
        <f>业务员提成明细!N221</f>
        <v>#REF!</v>
      </c>
      <c r="O227" s="126">
        <f>业务员提成明细!O221</f>
        <v>0.04</v>
      </c>
      <c r="P227" s="154">
        <f>业务员提成明细!P221</f>
        <v>3897.44</v>
      </c>
      <c r="Q227" s="125">
        <f>业务员提成明细!Q221</f>
        <v>15.083</v>
      </c>
      <c r="R227" s="145">
        <f>业务员提成明细!R221</f>
        <v>114630.8</v>
      </c>
      <c r="S227" s="161">
        <f>业务员提成明细!S221</f>
        <v>-17194.900000000001</v>
      </c>
      <c r="T227" s="162" t="str">
        <f>业务员提成明细!V221</f>
        <v>CSR34</v>
      </c>
      <c r="U227" s="144" t="str">
        <f>业务员提成明细!W221</f>
        <v>*石油制品*植物型切削液</v>
      </c>
      <c r="V227" s="163" t="str">
        <f>业务员提成明细!V221</f>
        <v>CSR34</v>
      </c>
      <c r="W227" s="164" t="str">
        <f>业务员提成明细!W221</f>
        <v>*石油制品*植物型切削液</v>
      </c>
      <c r="X227" s="163" t="str">
        <f>业务员提成明细!X221</f>
        <v>JH-200RP</v>
      </c>
      <c r="Y227" s="169">
        <f>业务员提成明细!Y221</f>
        <v>7600</v>
      </c>
      <c r="Z227" s="170" t="str">
        <f>业务员提成明细!Z221</f>
        <v>千克</v>
      </c>
      <c r="AA227" s="170"/>
      <c r="AB227" s="170"/>
      <c r="AC227" s="171">
        <f>业务员提成明细!AC221</f>
        <v>7600</v>
      </c>
      <c r="AD227" s="170"/>
      <c r="AE227" s="170"/>
      <c r="AF227" s="170" t="str">
        <f>业务员提成明细!AF221</f>
        <v>XOUT18010334</v>
      </c>
      <c r="AG227" s="176">
        <f>业务员提成明细!AG221</f>
        <v>43119</v>
      </c>
      <c r="AH227" s="177"/>
      <c r="AJ227" s="178">
        <f>业务员提成明细!AJ221</f>
        <v>0.17</v>
      </c>
    </row>
    <row r="228" spans="1:36" ht="11.25" customHeight="1" outlineLevel="2">
      <c r="A228" s="142" t="str">
        <f>业务员提成明细!A222</f>
        <v>姜鹏</v>
      </c>
      <c r="B228" s="143">
        <f>业务员提成明细!B222</f>
        <v>43156</v>
      </c>
      <c r="C228" s="144" t="str">
        <f>业务员提成明细!C222</f>
        <v>a0681</v>
      </c>
      <c r="D228" s="142" t="str">
        <f>业务员提成明细!D222</f>
        <v>日铭电脑配件（上海）有限公司</v>
      </c>
      <c r="E228" s="145">
        <f>业务员提成明细!E222</f>
        <v>28500</v>
      </c>
      <c r="F228" s="146" t="str">
        <f>业务员提成明细!F222</f>
        <v>02839302</v>
      </c>
      <c r="G228" s="143">
        <f>业务员提成明细!G222</f>
        <v>43276</v>
      </c>
      <c r="H228" s="144">
        <f>业务员提成明细!H222</f>
        <v>120</v>
      </c>
      <c r="I228" s="150">
        <f>业务员提成明细!I222</f>
        <v>43272</v>
      </c>
      <c r="J228" s="151">
        <f>业务员提成明细!J222</f>
        <v>28500</v>
      </c>
      <c r="K228" s="145">
        <f>业务员提成明细!K222</f>
        <v>24358.97</v>
      </c>
      <c r="L228" s="152">
        <f>业务员提成明细!L222</f>
        <v>116</v>
      </c>
      <c r="M228" s="153">
        <f>业务员提成明细!M222</f>
        <v>0</v>
      </c>
      <c r="N228" s="76" t="e">
        <f>业务员提成明细!N222</f>
        <v>#REF!</v>
      </c>
      <c r="O228" s="126">
        <f>业务员提成明细!O222</f>
        <v>0.04</v>
      </c>
      <c r="P228" s="154">
        <f>业务员提成明细!P222</f>
        <v>974.36</v>
      </c>
      <c r="Q228" s="125" t="e">
        <f>业务员提成明细!Q222</f>
        <v>#REF!</v>
      </c>
      <c r="R228" s="145" t="e">
        <f>业务员提成明细!R222</f>
        <v>#REF!</v>
      </c>
      <c r="S228" s="161" t="e">
        <f>业务员提成明细!S222</f>
        <v>#REF!</v>
      </c>
      <c r="T228" s="162" t="str">
        <f>业务员提成明细!V222</f>
        <v>CSR34</v>
      </c>
      <c r="U228" s="144" t="str">
        <f>业务员提成明细!W222</f>
        <v>*石油制品*植物型切削液</v>
      </c>
      <c r="V228" s="163" t="str">
        <f>业务员提成明细!V222</f>
        <v>CSR34</v>
      </c>
      <c r="W228" s="164" t="str">
        <f>业务员提成明细!W222</f>
        <v>*石油制品*植物型切削液</v>
      </c>
      <c r="X228" s="163" t="str">
        <f>业务员提成明细!X222</f>
        <v>JH-200RP</v>
      </c>
      <c r="Y228" s="169">
        <f>业务员提成明细!Y222</f>
        <v>1900</v>
      </c>
      <c r="Z228" s="170" t="str">
        <f>业务员提成明细!Z222</f>
        <v>千克</v>
      </c>
      <c r="AA228" s="170"/>
      <c r="AB228" s="170"/>
      <c r="AC228" s="171">
        <f>业务员提成明细!AC222</f>
        <v>1900</v>
      </c>
      <c r="AD228" s="170"/>
      <c r="AE228" s="170"/>
      <c r="AF228" s="170" t="str">
        <f>业务员提成明细!AF222</f>
        <v>XOUT18010334</v>
      </c>
      <c r="AG228" s="176">
        <f>业务员提成明细!AG222</f>
        <v>43119</v>
      </c>
      <c r="AH228" s="177"/>
      <c r="AJ228" s="178">
        <f>业务员提成明细!AJ222</f>
        <v>0.17</v>
      </c>
    </row>
    <row r="229" spans="1:36" ht="11.25" customHeight="1" outlineLevel="2">
      <c r="A229" s="142" t="str">
        <f>业务员提成明细!A223</f>
        <v>姜鹏</v>
      </c>
      <c r="B229" s="143">
        <f>业务员提成明细!B223</f>
        <v>43178</v>
      </c>
      <c r="C229" s="144" t="str">
        <f>业务员提成明细!C223</f>
        <v>a0681</v>
      </c>
      <c r="D229" s="142" t="str">
        <f>业务员提成明细!D223</f>
        <v>日铭电脑配件（上海）有限公司</v>
      </c>
      <c r="E229" s="145">
        <f>业务员提成明细!E223</f>
        <v>9072</v>
      </c>
      <c r="F229" s="146" t="str">
        <f>业务员提成明细!F223</f>
        <v>02839614</v>
      </c>
      <c r="G229" s="143">
        <f>业务员提成明细!G223</f>
        <v>43298</v>
      </c>
      <c r="H229" s="144">
        <f>业务员提成明细!H223</f>
        <v>120</v>
      </c>
      <c r="I229" s="150">
        <f>业务员提成明细!I223</f>
        <v>43272</v>
      </c>
      <c r="J229" s="151">
        <f>业务员提成明细!J223</f>
        <v>9072</v>
      </c>
      <c r="K229" s="145">
        <f>业务员提成明细!K223</f>
        <v>7753.85</v>
      </c>
      <c r="L229" s="152">
        <f>业务员提成明细!L223</f>
        <v>94</v>
      </c>
      <c r="M229" s="153">
        <f>业务员提成明细!M223</f>
        <v>0</v>
      </c>
      <c r="N229" s="76" t="e">
        <f>业务员提成明细!N223</f>
        <v>#REF!</v>
      </c>
      <c r="O229" s="126">
        <f>业务员提成明细!O223</f>
        <v>0.04</v>
      </c>
      <c r="P229" s="154">
        <f>业务员提成明细!P223</f>
        <v>310.14999999999998</v>
      </c>
      <c r="Q229" s="125" t="e">
        <f>业务员提成明细!Q223</f>
        <v>#REF!</v>
      </c>
      <c r="R229" s="145" t="e">
        <f>业务员提成明细!R223</f>
        <v>#REF!</v>
      </c>
      <c r="S229" s="161" t="e">
        <f>业务员提成明细!S223</f>
        <v>#REF!</v>
      </c>
      <c r="T229" s="162" t="str">
        <f>业务员提成明细!V223</f>
        <v>CSQ30</v>
      </c>
      <c r="U229" s="144" t="str">
        <f>业务员提成明细!W223</f>
        <v>*其他化学制品*全合成铝加工液</v>
      </c>
      <c r="V229" s="163" t="str">
        <f>业务员提成明细!V223</f>
        <v>CSQ30</v>
      </c>
      <c r="W229" s="164" t="str">
        <f>业务员提成明细!W223</f>
        <v>*其他化学制品*全合成铝加工液</v>
      </c>
      <c r="X229" s="163" t="str">
        <f>业务员提成明细!X223</f>
        <v>SH-807RT</v>
      </c>
      <c r="Y229" s="169">
        <f>业务员提成明细!Y223</f>
        <v>540</v>
      </c>
      <c r="Z229" s="170" t="str">
        <f>业务员提成明细!Z223</f>
        <v>千克</v>
      </c>
      <c r="AA229" s="170"/>
      <c r="AB229" s="170"/>
      <c r="AC229" s="171">
        <f>业务员提成明细!AC223</f>
        <v>540</v>
      </c>
      <c r="AD229" s="170"/>
      <c r="AE229" s="170"/>
      <c r="AF229" s="170" t="str">
        <f>业务员提成明细!AF223</f>
        <v>XOUT18010481</v>
      </c>
      <c r="AG229" s="176">
        <f>业务员提成明细!AG223</f>
        <v>43127</v>
      </c>
      <c r="AH229" s="177"/>
      <c r="AJ229" s="178">
        <f>业务员提成明细!AJ223</f>
        <v>0.17</v>
      </c>
    </row>
    <row r="230" spans="1:36" ht="11.25" customHeight="1" outlineLevel="2">
      <c r="A230" s="142" t="str">
        <f>业务员提成明细!A224</f>
        <v>姜鹏</v>
      </c>
      <c r="B230" s="143">
        <f>业务员提成明细!B224</f>
        <v>43178</v>
      </c>
      <c r="C230" s="144" t="str">
        <f>业务员提成明细!C224</f>
        <v>a0681</v>
      </c>
      <c r="D230" s="142" t="str">
        <f>业务员提成明细!D224</f>
        <v>日铭电脑配件（上海）有限公司</v>
      </c>
      <c r="E230" s="145">
        <f>业务员提成明细!E224</f>
        <v>30240</v>
      </c>
      <c r="F230" s="146" t="str">
        <f>业务员提成明细!F224</f>
        <v>02839614</v>
      </c>
      <c r="G230" s="143">
        <f>业务员提成明细!G224</f>
        <v>43298</v>
      </c>
      <c r="H230" s="144">
        <f>业务员提成明细!H224</f>
        <v>120</v>
      </c>
      <c r="I230" s="150">
        <f>业务员提成明细!I224</f>
        <v>43272</v>
      </c>
      <c r="J230" s="151">
        <f>业务员提成明细!J224</f>
        <v>30240</v>
      </c>
      <c r="K230" s="145">
        <f>业务员提成明细!K224</f>
        <v>25846.15</v>
      </c>
      <c r="L230" s="152">
        <f>业务员提成明细!L224</f>
        <v>94</v>
      </c>
      <c r="M230" s="153">
        <f>业务员提成明细!M224</f>
        <v>0</v>
      </c>
      <c r="N230" s="76" t="e">
        <f>业务员提成明细!N224</f>
        <v>#REF!</v>
      </c>
      <c r="O230" s="126">
        <f>业务员提成明细!O224</f>
        <v>0.04</v>
      </c>
      <c r="P230" s="154">
        <f>业务员提成明细!P224</f>
        <v>1033.8499999999999</v>
      </c>
      <c r="Q230" s="125">
        <f>业务员提成明细!Q224</f>
        <v>15.083</v>
      </c>
      <c r="R230" s="145">
        <f>业务员提成明细!R224</f>
        <v>27149.4</v>
      </c>
      <c r="S230" s="161">
        <f>业务员提成明细!S224</f>
        <v>-1303.25</v>
      </c>
      <c r="T230" s="162" t="str">
        <f>业务员提成明细!V224</f>
        <v>CSQ30</v>
      </c>
      <c r="U230" s="144" t="str">
        <f>业务员提成明细!W224</f>
        <v>*其他化学制品*全合成铝加工液</v>
      </c>
      <c r="V230" s="163" t="str">
        <f>业务员提成明细!V224</f>
        <v>CSQ30</v>
      </c>
      <c r="W230" s="164" t="str">
        <f>业务员提成明细!W224</f>
        <v>*其他化学制品*全合成铝加工液</v>
      </c>
      <c r="X230" s="163" t="str">
        <f>业务员提成明细!X224</f>
        <v>SH-807RT</v>
      </c>
      <c r="Y230" s="169">
        <f>业务员提成明细!Y224</f>
        <v>1800</v>
      </c>
      <c r="Z230" s="170" t="str">
        <f>业务员提成明细!Z224</f>
        <v>千克</v>
      </c>
      <c r="AA230" s="170"/>
      <c r="AB230" s="170"/>
      <c r="AC230" s="171">
        <f>业务员提成明细!AC224</f>
        <v>1800</v>
      </c>
      <c r="AD230" s="170"/>
      <c r="AE230" s="170"/>
      <c r="AF230" s="170" t="str">
        <f>业务员提成明细!AF224</f>
        <v>XOUT18010481</v>
      </c>
      <c r="AG230" s="176">
        <f>业务员提成明细!AG224</f>
        <v>43127</v>
      </c>
      <c r="AH230" s="177"/>
      <c r="AJ230" s="178">
        <f>业务员提成明细!AJ224</f>
        <v>0.17</v>
      </c>
    </row>
    <row r="231" spans="1:36" ht="11.25" customHeight="1" outlineLevel="2">
      <c r="A231" s="142" t="str">
        <f>业务员提成明细!A225</f>
        <v>姜鹏</v>
      </c>
      <c r="B231" s="143">
        <f>业务员提成明细!B225</f>
        <v>43178</v>
      </c>
      <c r="C231" s="144" t="str">
        <f>业务员提成明细!C225</f>
        <v>a0681</v>
      </c>
      <c r="D231" s="142" t="str">
        <f>业务员提成明细!D225</f>
        <v>日铭电脑配件（上海）有限公司</v>
      </c>
      <c r="E231" s="145">
        <f>业务员提成明细!E225</f>
        <v>14250</v>
      </c>
      <c r="F231" s="146" t="str">
        <f>业务员提成明细!F225</f>
        <v>02839609</v>
      </c>
      <c r="G231" s="143">
        <f>业务员提成明细!G225</f>
        <v>43298</v>
      </c>
      <c r="H231" s="144">
        <f>业务员提成明细!H225</f>
        <v>120</v>
      </c>
      <c r="I231" s="150">
        <f>业务员提成明细!I225</f>
        <v>43272</v>
      </c>
      <c r="J231" s="151">
        <f>业务员提成明细!J225</f>
        <v>14250</v>
      </c>
      <c r="K231" s="145">
        <f>业务员提成明细!K225</f>
        <v>12179.49</v>
      </c>
      <c r="L231" s="152">
        <f>业务员提成明细!L225</f>
        <v>94</v>
      </c>
      <c r="M231" s="153">
        <f>业务员提成明细!M225</f>
        <v>0</v>
      </c>
      <c r="N231" s="76" t="e">
        <f>业务员提成明细!N225</f>
        <v>#REF!</v>
      </c>
      <c r="O231" s="126">
        <f>业务员提成明细!O225</f>
        <v>0.04</v>
      </c>
      <c r="P231" s="154">
        <f>业务员提成明细!P225</f>
        <v>487.18</v>
      </c>
      <c r="Q231" s="125">
        <f>业务员提成明细!Q225</f>
        <v>15.083</v>
      </c>
      <c r="R231" s="145">
        <f>业务员提成明细!R225</f>
        <v>14328.85</v>
      </c>
      <c r="S231" s="161">
        <f>业务员提成明细!S225</f>
        <v>-2149.36</v>
      </c>
      <c r="T231" s="162" t="str">
        <f>业务员提成明细!V225</f>
        <v>CSR34</v>
      </c>
      <c r="U231" s="144" t="str">
        <f>业务员提成明细!W225</f>
        <v>*其他化学制品*植物型切削液</v>
      </c>
      <c r="V231" s="163" t="str">
        <f>业务员提成明细!V225</f>
        <v>CSR34</v>
      </c>
      <c r="W231" s="164" t="str">
        <f>业务员提成明细!W225</f>
        <v>*其他化学制品*植物型切削液</v>
      </c>
      <c r="X231" s="163" t="str">
        <f>业务员提成明细!X225</f>
        <v>JH-200RP</v>
      </c>
      <c r="Y231" s="169">
        <f>业务员提成明细!Y225</f>
        <v>950</v>
      </c>
      <c r="Z231" s="170" t="str">
        <f>业务员提成明细!Z225</f>
        <v>千克</v>
      </c>
      <c r="AA231" s="170"/>
      <c r="AB231" s="170"/>
      <c r="AC231" s="171">
        <f>业务员提成明细!AC225</f>
        <v>950</v>
      </c>
      <c r="AD231" s="170"/>
      <c r="AE231" s="170"/>
      <c r="AF231" s="170" t="str">
        <f>业务员提成明细!AF225</f>
        <v>XOUT18010505</v>
      </c>
      <c r="AG231" s="176">
        <f>业务员提成明细!AG225</f>
        <v>43129</v>
      </c>
      <c r="AH231" s="177"/>
      <c r="AJ231" s="178">
        <f>业务员提成明细!AJ225</f>
        <v>0.17</v>
      </c>
    </row>
    <row r="232" spans="1:36" ht="11.25" customHeight="1" outlineLevel="2">
      <c r="A232" s="142" t="str">
        <f>业务员提成明细!A226</f>
        <v>姜鹏</v>
      </c>
      <c r="B232" s="143">
        <f>业务员提成明细!B226</f>
        <v>43178</v>
      </c>
      <c r="C232" s="144" t="str">
        <f>业务员提成明细!C226</f>
        <v>a0681</v>
      </c>
      <c r="D232" s="142" t="str">
        <f>业务员提成明细!D226</f>
        <v>日铭电脑配件（上海）有限公司</v>
      </c>
      <c r="E232" s="145">
        <f>业务员提成明细!E226</f>
        <v>99750</v>
      </c>
      <c r="F232" s="146" t="str">
        <f>业务员提成明细!F226</f>
        <v>02839609</v>
      </c>
      <c r="G232" s="143">
        <f>业务员提成明细!G226</f>
        <v>43298</v>
      </c>
      <c r="H232" s="144">
        <f>业务员提成明细!H226</f>
        <v>120</v>
      </c>
      <c r="I232" s="150">
        <f>业务员提成明细!I226</f>
        <v>43272</v>
      </c>
      <c r="J232" s="151">
        <f>业务员提成明细!J226</f>
        <v>99750</v>
      </c>
      <c r="K232" s="145">
        <f>业务员提成明细!K226</f>
        <v>85256.41</v>
      </c>
      <c r="L232" s="152">
        <f>业务员提成明细!L226</f>
        <v>94</v>
      </c>
      <c r="M232" s="153">
        <f>业务员提成明细!M226</f>
        <v>0</v>
      </c>
      <c r="N232" s="76" t="e">
        <f>业务员提成明细!N226</f>
        <v>#REF!</v>
      </c>
      <c r="O232" s="126">
        <f>业务员提成明细!O226</f>
        <v>0.04</v>
      </c>
      <c r="P232" s="154">
        <f>业务员提成明细!P226</f>
        <v>3410.26</v>
      </c>
      <c r="Q232" s="125">
        <f>业务员提成明细!Q226</f>
        <v>15.083</v>
      </c>
      <c r="R232" s="145">
        <f>业务员提成明细!R226</f>
        <v>100301.95</v>
      </c>
      <c r="S232" s="161">
        <f>业务员提成明细!S226</f>
        <v>-15045.54</v>
      </c>
      <c r="T232" s="162" t="str">
        <f>业务员提成明细!V226</f>
        <v>CSR34</v>
      </c>
      <c r="U232" s="144" t="str">
        <f>业务员提成明细!W226</f>
        <v>*其他化学制品*植物型切削液</v>
      </c>
      <c r="V232" s="163" t="str">
        <f>业务员提成明细!V226</f>
        <v>CSR34</v>
      </c>
      <c r="W232" s="164" t="str">
        <f>业务员提成明细!W226</f>
        <v>*其他化学制品*植物型切削液</v>
      </c>
      <c r="X232" s="163" t="str">
        <f>业务员提成明细!X226</f>
        <v>JH-200RP</v>
      </c>
      <c r="Y232" s="169">
        <f>业务员提成明细!Y226</f>
        <v>6650</v>
      </c>
      <c r="Z232" s="170" t="str">
        <f>业务员提成明细!Z226</f>
        <v>千克</v>
      </c>
      <c r="AA232" s="170"/>
      <c r="AB232" s="170"/>
      <c r="AC232" s="171">
        <f>业务员提成明细!AC226</f>
        <v>6650</v>
      </c>
      <c r="AD232" s="170"/>
      <c r="AE232" s="170"/>
      <c r="AF232" s="170" t="str">
        <f>业务员提成明细!AF226</f>
        <v>XOUT18010505</v>
      </c>
      <c r="AG232" s="176">
        <f>业务员提成明细!AG226</f>
        <v>43129</v>
      </c>
      <c r="AH232" s="177"/>
      <c r="AJ232" s="178">
        <f>业务员提成明细!AJ226</f>
        <v>0.17</v>
      </c>
    </row>
    <row r="233" spans="1:36" ht="11.25" customHeight="1" outlineLevel="2">
      <c r="A233" s="142" t="str">
        <f>业务员提成明细!A227</f>
        <v>姜鹏</v>
      </c>
      <c r="B233" s="143">
        <f>业务员提成明细!B227</f>
        <v>43178</v>
      </c>
      <c r="C233" s="144" t="str">
        <f>业务员提成明细!C227</f>
        <v>a0681</v>
      </c>
      <c r="D233" s="142" t="str">
        <f>业务员提成明细!D227</f>
        <v>日铭电脑配件（上海）有限公司</v>
      </c>
      <c r="E233" s="145">
        <f>业务员提成明细!E227</f>
        <v>12444</v>
      </c>
      <c r="F233" s="146" t="str">
        <f>业务员提成明细!F227</f>
        <v>02839613</v>
      </c>
      <c r="G233" s="143">
        <f>业务员提成明细!G227</f>
        <v>43298</v>
      </c>
      <c r="H233" s="144">
        <f>业务员提成明细!H227</f>
        <v>120</v>
      </c>
      <c r="I233" s="150">
        <f>业务员提成明细!I227</f>
        <v>43272</v>
      </c>
      <c r="J233" s="151">
        <f>业务员提成明细!J227</f>
        <v>12444</v>
      </c>
      <c r="K233" s="145">
        <f>业务员提成明细!K227</f>
        <v>10635.9</v>
      </c>
      <c r="L233" s="152">
        <f>业务员提成明细!L227</f>
        <v>94</v>
      </c>
      <c r="M233" s="153">
        <f>业务员提成明细!M227</f>
        <v>0</v>
      </c>
      <c r="N233" s="76" t="e">
        <f>业务员提成明细!N227</f>
        <v>#REF!</v>
      </c>
      <c r="O233" s="126">
        <f>业务员提成明细!O227</f>
        <v>0.04</v>
      </c>
      <c r="P233" s="154">
        <f>业务员提成明细!P227</f>
        <v>425.44</v>
      </c>
      <c r="Q233" s="125" t="e">
        <f>业务员提成明细!Q227</f>
        <v>#REF!</v>
      </c>
      <c r="R233" s="145" t="e">
        <f>业务员提成明细!R227</f>
        <v>#REF!</v>
      </c>
      <c r="S233" s="161" t="e">
        <f>业务员提成明细!S227</f>
        <v>#REF!</v>
      </c>
      <c r="T233" s="162" t="str">
        <f>业务员提成明细!V227</f>
        <v>CSQ33</v>
      </c>
      <c r="U233" s="144" t="str">
        <f>业务员提成明细!W227</f>
        <v>*其他化学制品*全合成铝加工液</v>
      </c>
      <c r="V233" s="163" t="str">
        <f>业务员提成明细!V227</f>
        <v>CSQ33</v>
      </c>
      <c r="W233" s="164" t="str">
        <f>业务员提成明细!W227</f>
        <v>*其他化学制品*全合成铝加工液</v>
      </c>
      <c r="X233" s="163" t="str">
        <f>业务员提成明细!X227</f>
        <v>SH-900G</v>
      </c>
      <c r="Y233" s="169">
        <f>业务员提成明细!Y227</f>
        <v>680</v>
      </c>
      <c r="Z233" s="170" t="str">
        <f>业务员提成明细!Z227</f>
        <v>千克</v>
      </c>
      <c r="AA233" s="170"/>
      <c r="AB233" s="170"/>
      <c r="AC233" s="171">
        <f>业务员提成明细!AC227</f>
        <v>680</v>
      </c>
      <c r="AD233" s="170"/>
      <c r="AE233" s="170"/>
      <c r="AF233" s="170" t="str">
        <f>业务员提成明细!AF227</f>
        <v>XOUT18010567</v>
      </c>
      <c r="AG233" s="176">
        <f>业务员提成明细!AG227</f>
        <v>43133</v>
      </c>
      <c r="AH233" s="177"/>
      <c r="AJ233" s="178">
        <f>业务员提成明细!AJ227</f>
        <v>0.17</v>
      </c>
    </row>
    <row r="234" spans="1:36" ht="11.25" customHeight="1" outlineLevel="2">
      <c r="A234" s="142" t="str">
        <f>业务员提成明细!A228</f>
        <v>姜鹏</v>
      </c>
      <c r="B234" s="143">
        <f>业务员提成明细!B228</f>
        <v>43156</v>
      </c>
      <c r="C234" s="144" t="str">
        <f>业务员提成明细!C228</f>
        <v>a0681</v>
      </c>
      <c r="D234" s="142" t="str">
        <f>业务员提成明细!D228</f>
        <v>日铭电脑配件（上海）有限公司</v>
      </c>
      <c r="E234" s="145">
        <f>业务员提成明细!E228</f>
        <v>14250</v>
      </c>
      <c r="F234" s="146" t="str">
        <f>业务员提成明细!F228</f>
        <v>02839302</v>
      </c>
      <c r="G234" s="143">
        <f>业务员提成明细!G228</f>
        <v>43276</v>
      </c>
      <c r="H234" s="144">
        <f>业务员提成明细!H228</f>
        <v>120</v>
      </c>
      <c r="I234" s="150">
        <f>业务员提成明细!I228</f>
        <v>43272</v>
      </c>
      <c r="J234" s="151">
        <f>业务员提成明细!J228</f>
        <v>14250</v>
      </c>
      <c r="K234" s="145">
        <f>业务员提成明细!K228</f>
        <v>12179.49</v>
      </c>
      <c r="L234" s="152">
        <f>业务员提成明细!L228</f>
        <v>116</v>
      </c>
      <c r="M234" s="153">
        <f>业务员提成明细!M228</f>
        <v>0</v>
      </c>
      <c r="N234" s="76" t="e">
        <f>业务员提成明细!N228</f>
        <v>#REF!</v>
      </c>
      <c r="O234" s="126">
        <f>业务员提成明细!O228</f>
        <v>0.04</v>
      </c>
      <c r="P234" s="154">
        <f>业务员提成明细!P228</f>
        <v>487.18</v>
      </c>
      <c r="Q234" s="125">
        <f>业务员提成明细!Q228</f>
        <v>15.083</v>
      </c>
      <c r="R234" s="145">
        <f>业务员提成明细!R228</f>
        <v>14328.85</v>
      </c>
      <c r="S234" s="161">
        <f>业务员提成明细!S228</f>
        <v>-2149.36</v>
      </c>
      <c r="T234" s="162" t="str">
        <f>业务员提成明细!V228</f>
        <v>CSR34</v>
      </c>
      <c r="U234" s="144" t="str">
        <f>业务员提成明细!W228</f>
        <v>*石油制品*植物型切削液</v>
      </c>
      <c r="V234" s="163" t="str">
        <f>业务员提成明细!V228</f>
        <v>CSR34</v>
      </c>
      <c r="W234" s="164" t="str">
        <f>业务员提成明细!W228</f>
        <v>*石油制品*植物型切削液</v>
      </c>
      <c r="X234" s="163" t="str">
        <f>业务员提成明细!X228</f>
        <v>JH-200RP</v>
      </c>
      <c r="Y234" s="169">
        <f>业务员提成明细!Y228</f>
        <v>950</v>
      </c>
      <c r="Z234" s="170" t="str">
        <f>业务员提成明细!Z228</f>
        <v>千克</v>
      </c>
      <c r="AA234" s="170"/>
      <c r="AB234" s="170"/>
      <c r="AC234" s="171">
        <f>业务员提成明细!AC228</f>
        <v>950</v>
      </c>
      <c r="AD234" s="170"/>
      <c r="AE234" s="170"/>
      <c r="AF234" s="170" t="str">
        <f>业务员提成明细!AF228</f>
        <v>XOUT18020061</v>
      </c>
      <c r="AG234" s="176">
        <f>业务员提成明细!AG228</f>
        <v>43136</v>
      </c>
      <c r="AH234" s="177"/>
      <c r="AJ234" s="178">
        <f>业务员提成明细!AJ228</f>
        <v>0.17</v>
      </c>
    </row>
    <row r="235" spans="1:36" ht="11.25" customHeight="1" outlineLevel="2">
      <c r="A235" s="142" t="str">
        <f>业务员提成明细!A229</f>
        <v>姜鹏</v>
      </c>
      <c r="B235" s="143">
        <f>业务员提成明细!B229</f>
        <v>43156</v>
      </c>
      <c r="C235" s="144" t="str">
        <f>业务员提成明细!C229</f>
        <v>a0681</v>
      </c>
      <c r="D235" s="142" t="str">
        <f>业务员提成明细!D229</f>
        <v>日铭电脑配件（上海）有限公司</v>
      </c>
      <c r="E235" s="145">
        <f>业务员提成明细!E229</f>
        <v>14250</v>
      </c>
      <c r="F235" s="146" t="str">
        <f>业务员提成明细!F229</f>
        <v>02839302</v>
      </c>
      <c r="G235" s="143">
        <f>业务员提成明细!G229</f>
        <v>43276</v>
      </c>
      <c r="H235" s="144">
        <f>业务员提成明细!H229</f>
        <v>120</v>
      </c>
      <c r="I235" s="150">
        <f>业务员提成明细!I229</f>
        <v>43272</v>
      </c>
      <c r="J235" s="151">
        <f>业务员提成明细!J229</f>
        <v>14250</v>
      </c>
      <c r="K235" s="145">
        <f>业务员提成明细!K229</f>
        <v>12179.49</v>
      </c>
      <c r="L235" s="152">
        <f>业务员提成明细!L229</f>
        <v>116</v>
      </c>
      <c r="M235" s="153">
        <f>业务员提成明细!M229</f>
        <v>0</v>
      </c>
      <c r="N235" s="76" t="e">
        <f>业务员提成明细!N229</f>
        <v>#REF!</v>
      </c>
      <c r="O235" s="126">
        <f>业务员提成明细!O229</f>
        <v>0.04</v>
      </c>
      <c r="P235" s="154">
        <f>业务员提成明细!P229</f>
        <v>487.18</v>
      </c>
      <c r="Q235" s="125" t="e">
        <f>业务员提成明细!Q229</f>
        <v>#REF!</v>
      </c>
      <c r="R235" s="145" t="e">
        <f>业务员提成明细!R229</f>
        <v>#REF!</v>
      </c>
      <c r="S235" s="161" t="e">
        <f>业务员提成明细!S229</f>
        <v>#REF!</v>
      </c>
      <c r="T235" s="162" t="str">
        <f>业务员提成明细!V229</f>
        <v>CSR34</v>
      </c>
      <c r="U235" s="144" t="str">
        <f>业务员提成明细!W229</f>
        <v>*石油制品*植物型切削液</v>
      </c>
      <c r="V235" s="163" t="str">
        <f>业务员提成明细!V229</f>
        <v>CSR34</v>
      </c>
      <c r="W235" s="164" t="str">
        <f>业务员提成明细!W229</f>
        <v>*石油制品*植物型切削液</v>
      </c>
      <c r="X235" s="163" t="str">
        <f>业务员提成明细!X229</f>
        <v>JH-200RP</v>
      </c>
      <c r="Y235" s="169">
        <f>业务员提成明细!Y229</f>
        <v>950</v>
      </c>
      <c r="Z235" s="170" t="str">
        <f>业务员提成明细!Z229</f>
        <v>千克</v>
      </c>
      <c r="AA235" s="170"/>
      <c r="AB235" s="170"/>
      <c r="AC235" s="171">
        <f>业务员提成明细!AC229</f>
        <v>950</v>
      </c>
      <c r="AD235" s="170"/>
      <c r="AE235" s="170"/>
      <c r="AF235" s="170" t="str">
        <f>业务员提成明细!AF229</f>
        <v>XOUT18020061</v>
      </c>
      <c r="AG235" s="176">
        <f>业务员提成明细!AG229</f>
        <v>43136</v>
      </c>
      <c r="AH235" s="177"/>
      <c r="AJ235" s="178">
        <f>业务员提成明细!AJ229</f>
        <v>0.17</v>
      </c>
    </row>
    <row r="236" spans="1:36" ht="11.25" customHeight="1" outlineLevel="2">
      <c r="A236" s="142" t="str">
        <f>业务员提成明细!A230</f>
        <v>姜鹏</v>
      </c>
      <c r="B236" s="143">
        <f>业务员提成明细!B230</f>
        <v>43178</v>
      </c>
      <c r="C236" s="144" t="str">
        <f>业务员提成明细!C230</f>
        <v>a0681</v>
      </c>
      <c r="D236" s="142" t="str">
        <f>业务员提成明细!D230</f>
        <v>日铭电脑配件（上海）有限公司</v>
      </c>
      <c r="E236" s="145">
        <f>业务员提成明细!E230</f>
        <v>114000</v>
      </c>
      <c r="F236" s="146" t="str">
        <f>业务员提成明细!F230</f>
        <v>02839610</v>
      </c>
      <c r="G236" s="143">
        <f>业务员提成明细!G230</f>
        <v>43298</v>
      </c>
      <c r="H236" s="144">
        <f>业务员提成明细!H230</f>
        <v>120</v>
      </c>
      <c r="I236" s="150">
        <f>业务员提成明细!I230</f>
        <v>43272</v>
      </c>
      <c r="J236" s="151">
        <f>业务员提成明细!J230</f>
        <v>114000</v>
      </c>
      <c r="K236" s="145">
        <f>业务员提成明细!K230</f>
        <v>97435.9</v>
      </c>
      <c r="L236" s="152">
        <f>业务员提成明细!L230</f>
        <v>94</v>
      </c>
      <c r="M236" s="153">
        <f>业务员提成明细!M230</f>
        <v>0</v>
      </c>
      <c r="N236" s="76" t="e">
        <f>业务员提成明细!N230</f>
        <v>#REF!</v>
      </c>
      <c r="O236" s="126">
        <f>业务员提成明细!O230</f>
        <v>0.04</v>
      </c>
      <c r="P236" s="154">
        <f>业务员提成明细!P230</f>
        <v>3897.44</v>
      </c>
      <c r="Q236" s="125" t="e">
        <f>业务员提成明细!Q230</f>
        <v>#REF!</v>
      </c>
      <c r="R236" s="145" t="e">
        <f>业务员提成明细!R230</f>
        <v>#REF!</v>
      </c>
      <c r="S236" s="161" t="e">
        <f>业务员提成明细!S230</f>
        <v>#REF!</v>
      </c>
      <c r="T236" s="162" t="str">
        <f>业务员提成明细!V230</f>
        <v>CSR34</v>
      </c>
      <c r="U236" s="144" t="str">
        <f>业务员提成明细!W230</f>
        <v>*其他化学制品*植物型切削液</v>
      </c>
      <c r="V236" s="163" t="str">
        <f>业务员提成明细!V230</f>
        <v>CSR34</v>
      </c>
      <c r="W236" s="164" t="str">
        <f>业务员提成明细!W230</f>
        <v>*其他化学制品*植物型切削液</v>
      </c>
      <c r="X236" s="163" t="str">
        <f>业务员提成明细!X230</f>
        <v>JH-200RP</v>
      </c>
      <c r="Y236" s="169">
        <f>业务员提成明细!Y230</f>
        <v>7600</v>
      </c>
      <c r="Z236" s="170" t="str">
        <f>业务员提成明细!Z230</f>
        <v>千克</v>
      </c>
      <c r="AA236" s="170"/>
      <c r="AB236" s="170"/>
      <c r="AC236" s="171">
        <f>业务员提成明细!AC230</f>
        <v>7600</v>
      </c>
      <c r="AD236" s="170"/>
      <c r="AE236" s="170"/>
      <c r="AF236" s="170" t="str">
        <f>业务员提成明细!AF230</f>
        <v>XOUT18020109</v>
      </c>
      <c r="AG236" s="176">
        <f>业务员提成明细!AG230</f>
        <v>43138</v>
      </c>
      <c r="AH236" s="177"/>
      <c r="AJ236" s="178">
        <f>业务员提成明细!AJ230</f>
        <v>0.17</v>
      </c>
    </row>
    <row r="237" spans="1:36" ht="11.25" customHeight="1" outlineLevel="2">
      <c r="A237" s="142" t="str">
        <f>业务员提成明细!A231</f>
        <v>姜鹏</v>
      </c>
      <c r="B237" s="143">
        <f>业务员提成明细!B231</f>
        <v>43178</v>
      </c>
      <c r="C237" s="144" t="str">
        <f>业务员提成明细!C231</f>
        <v>a0681</v>
      </c>
      <c r="D237" s="142" t="str">
        <f>业务员提成明细!D231</f>
        <v>日铭电脑配件（上海）有限公司</v>
      </c>
      <c r="E237" s="145">
        <f>业务员提成明细!E231</f>
        <v>5400</v>
      </c>
      <c r="F237" s="146" t="str">
        <f>业务员提成明细!F231</f>
        <v>02839611</v>
      </c>
      <c r="G237" s="143">
        <f>业务员提成明细!G231</f>
        <v>43298</v>
      </c>
      <c r="H237" s="144">
        <f>业务员提成明细!H231</f>
        <v>120</v>
      </c>
      <c r="I237" s="150">
        <f>业务员提成明细!I231</f>
        <v>43272</v>
      </c>
      <c r="J237" s="151">
        <f>业务员提成明细!J231</f>
        <v>5400</v>
      </c>
      <c r="K237" s="145">
        <f>业务员提成明细!K231</f>
        <v>4615.38</v>
      </c>
      <c r="L237" s="152">
        <f>业务员提成明细!L231</f>
        <v>94</v>
      </c>
      <c r="M237" s="153">
        <f>业务员提成明细!M231</f>
        <v>0</v>
      </c>
      <c r="N237" s="76" t="e">
        <f>业务员提成明细!N231</f>
        <v>#REF!</v>
      </c>
      <c r="O237" s="126">
        <f>业务员提成明细!O231</f>
        <v>0.04</v>
      </c>
      <c r="P237" s="154">
        <f>业务员提成明细!P231</f>
        <v>184.62</v>
      </c>
      <c r="Q237" s="125" t="e">
        <f>业务员提成明细!Q231</f>
        <v>#REF!</v>
      </c>
      <c r="R237" s="145" t="e">
        <f>业务员提成明细!R231</f>
        <v>#REF!</v>
      </c>
      <c r="S237" s="161" t="e">
        <f>业务员提成明细!S231</f>
        <v>#REF!</v>
      </c>
      <c r="T237" s="162" t="str">
        <f>业务员提成明细!V231</f>
        <v>CSR34</v>
      </c>
      <c r="U237" s="144" t="str">
        <f>业务员提成明细!W231</f>
        <v>*其他化学制品*植物型切削液</v>
      </c>
      <c r="V237" s="163" t="str">
        <f>业务员提成明细!V231</f>
        <v>CSR34</v>
      </c>
      <c r="W237" s="164" t="str">
        <f>业务员提成明细!W231</f>
        <v>*其他化学制品*植物型切削液</v>
      </c>
      <c r="X237" s="163" t="str">
        <f>业务员提成明细!X231</f>
        <v>JH-200RP</v>
      </c>
      <c r="Y237" s="169">
        <f>业务员提成明细!Y231</f>
        <v>360</v>
      </c>
      <c r="Z237" s="170" t="str">
        <f>业务员提成明细!Z231</f>
        <v>千克</v>
      </c>
      <c r="AA237" s="170"/>
      <c r="AB237" s="170"/>
      <c r="AC237" s="171">
        <f>业务员提成明细!AC231</f>
        <v>360</v>
      </c>
      <c r="AD237" s="170"/>
      <c r="AE237" s="170"/>
      <c r="AF237" s="170" t="str">
        <f>业务员提成明细!AF231</f>
        <v>XOUT18020094</v>
      </c>
      <c r="AG237" s="176">
        <f>业务员提成明细!AG231</f>
        <v>43138</v>
      </c>
      <c r="AH237" s="177"/>
      <c r="AJ237" s="178">
        <f>业务员提成明细!AJ231</f>
        <v>0.17</v>
      </c>
    </row>
    <row r="238" spans="1:36" ht="11.25" customHeight="1" outlineLevel="2">
      <c r="A238" s="142" t="str">
        <f>业务员提成明细!A232</f>
        <v>姜鹏</v>
      </c>
      <c r="B238" s="143">
        <f>业务员提成明细!B232</f>
        <v>43178</v>
      </c>
      <c r="C238" s="144" t="str">
        <f>业务员提成明细!C232</f>
        <v>a0681</v>
      </c>
      <c r="D238" s="142" t="str">
        <f>业务员提成明细!D232</f>
        <v>日铭电脑配件（上海）有限公司</v>
      </c>
      <c r="E238" s="145">
        <f>业务员提成明细!E232</f>
        <v>2460</v>
      </c>
      <c r="F238" s="146" t="str">
        <f>业务员提成明细!F232</f>
        <v>02839611</v>
      </c>
      <c r="G238" s="143">
        <f>业务员提成明细!G232</f>
        <v>43298</v>
      </c>
      <c r="H238" s="144">
        <f>业务员提成明细!H232</f>
        <v>120</v>
      </c>
      <c r="I238" s="150">
        <f>业务员提成明细!I232</f>
        <v>43272</v>
      </c>
      <c r="J238" s="151">
        <f>业务员提成明细!J232</f>
        <v>2460</v>
      </c>
      <c r="K238" s="145">
        <f>业务员提成明细!K232</f>
        <v>2102.56</v>
      </c>
      <c r="L238" s="152">
        <f>业务员提成明细!L232</f>
        <v>94</v>
      </c>
      <c r="M238" s="153">
        <f>业务员提成明细!M232</f>
        <v>0</v>
      </c>
      <c r="N238" s="76" t="e">
        <f>业务员提成明细!N232</f>
        <v>#REF!</v>
      </c>
      <c r="O238" s="126">
        <f>业务员提成明细!O232</f>
        <v>0.04</v>
      </c>
      <c r="P238" s="154">
        <f>业务员提成明细!P232</f>
        <v>84.1</v>
      </c>
      <c r="Q238" s="125" t="e">
        <f>业务员提成明细!Q232</f>
        <v>#REF!</v>
      </c>
      <c r="R238" s="145" t="e">
        <f>业务员提成明细!R232</f>
        <v>#REF!</v>
      </c>
      <c r="S238" s="161" t="e">
        <f>业务员提成明细!S232</f>
        <v>#REF!</v>
      </c>
      <c r="T238" s="162" t="str">
        <f>业务员提成明细!V232</f>
        <v>CSR34</v>
      </c>
      <c r="U238" s="144" t="str">
        <f>业务员提成明细!W232</f>
        <v>*其他化学制品*植物型切削液</v>
      </c>
      <c r="V238" s="163" t="str">
        <f>业务员提成明细!V232</f>
        <v>CSR34</v>
      </c>
      <c r="W238" s="164" t="str">
        <f>业务员提成明细!W232</f>
        <v>*其他化学制品*植物型切削液</v>
      </c>
      <c r="X238" s="163" t="str">
        <f>业务员提成明细!X232</f>
        <v>JH-200RP</v>
      </c>
      <c r="Y238" s="169">
        <f>业务员提成明细!Y232</f>
        <v>164</v>
      </c>
      <c r="Z238" s="170" t="str">
        <f>业务员提成明细!Z232</f>
        <v>千克</v>
      </c>
      <c r="AA238" s="170"/>
      <c r="AB238" s="170"/>
      <c r="AC238" s="171">
        <f>业务员提成明细!AC232</f>
        <v>164</v>
      </c>
      <c r="AD238" s="170"/>
      <c r="AE238" s="170"/>
      <c r="AF238" s="170" t="str">
        <f>业务员提成明细!AF232</f>
        <v>XOUT18020094</v>
      </c>
      <c r="AG238" s="176">
        <f>业务员提成明细!AG232</f>
        <v>43138</v>
      </c>
      <c r="AH238" s="177"/>
      <c r="AJ238" s="178">
        <f>业务员提成明细!AJ232</f>
        <v>0.17</v>
      </c>
    </row>
    <row r="239" spans="1:36" ht="11.25" customHeight="1" outlineLevel="2">
      <c r="A239" s="142" t="str">
        <f>业务员提成明细!A233</f>
        <v>姜鹏</v>
      </c>
      <c r="B239" s="143">
        <f>业务员提成明细!B233</f>
        <v>43178</v>
      </c>
      <c r="C239" s="144" t="str">
        <f>业务员提成明细!C233</f>
        <v>a0681</v>
      </c>
      <c r="D239" s="142" t="str">
        <f>业务员提成明细!D233</f>
        <v>日铭电脑配件（上海）有限公司</v>
      </c>
      <c r="E239" s="145">
        <f>业务员提成明细!E233</f>
        <v>1500</v>
      </c>
      <c r="F239" s="146" t="str">
        <f>业务员提成明细!F233</f>
        <v>02839611</v>
      </c>
      <c r="G239" s="143">
        <f>业务员提成明细!G233</f>
        <v>43298</v>
      </c>
      <c r="H239" s="144">
        <f>业务员提成明细!H233</f>
        <v>120</v>
      </c>
      <c r="I239" s="150">
        <f>业务员提成明细!I233</f>
        <v>43272</v>
      </c>
      <c r="J239" s="151">
        <f>业务员提成明细!J233</f>
        <v>1500</v>
      </c>
      <c r="K239" s="145">
        <f>业务员提成明细!K233</f>
        <v>1282.05</v>
      </c>
      <c r="L239" s="152">
        <f>业务员提成明细!L233</f>
        <v>94</v>
      </c>
      <c r="M239" s="153">
        <f>业务员提成明细!M233</f>
        <v>0</v>
      </c>
      <c r="N239" s="76" t="e">
        <f>业务员提成明细!N233</f>
        <v>#REF!</v>
      </c>
      <c r="O239" s="126">
        <f>业务员提成明细!O233</f>
        <v>0.04</v>
      </c>
      <c r="P239" s="154">
        <f>业务员提成明细!P233</f>
        <v>51.28</v>
      </c>
      <c r="Q239" s="125" t="e">
        <f>业务员提成明细!Q233</f>
        <v>#REF!</v>
      </c>
      <c r="R239" s="145" t="e">
        <f>业务员提成明细!R233</f>
        <v>#REF!</v>
      </c>
      <c r="S239" s="161" t="e">
        <f>业务员提成明细!S233</f>
        <v>#REF!</v>
      </c>
      <c r="T239" s="162" t="str">
        <f>业务员提成明细!V233</f>
        <v>CSR34</v>
      </c>
      <c r="U239" s="144" t="str">
        <f>业务员提成明细!W233</f>
        <v>*其他化学制品*植物型切削液</v>
      </c>
      <c r="V239" s="163" t="str">
        <f>业务员提成明细!V233</f>
        <v>CSR34</v>
      </c>
      <c r="W239" s="164" t="str">
        <f>业务员提成明细!W233</f>
        <v>*其他化学制品*植物型切削液</v>
      </c>
      <c r="X239" s="163" t="str">
        <f>业务员提成明细!X233</f>
        <v>JH-200RP</v>
      </c>
      <c r="Y239" s="169">
        <f>业务员提成明细!Y233</f>
        <v>100</v>
      </c>
      <c r="Z239" s="170" t="str">
        <f>业务员提成明细!Z233</f>
        <v>千克</v>
      </c>
      <c r="AA239" s="170"/>
      <c r="AB239" s="170"/>
      <c r="AC239" s="171">
        <f>业务员提成明细!AC233</f>
        <v>100</v>
      </c>
      <c r="AD239" s="170"/>
      <c r="AE239" s="170"/>
      <c r="AF239" s="170" t="str">
        <f>业务员提成明细!AF233</f>
        <v>XOUT18020094</v>
      </c>
      <c r="AG239" s="176">
        <f>业务员提成明细!AG233</f>
        <v>43138</v>
      </c>
      <c r="AH239" s="177"/>
      <c r="AJ239" s="178">
        <f>业务员提成明细!AJ233</f>
        <v>0.17</v>
      </c>
    </row>
    <row r="240" spans="1:36" ht="11.25" customHeight="1" outlineLevel="2">
      <c r="A240" s="142" t="str">
        <f>业务员提成明细!A234</f>
        <v>姜鹏</v>
      </c>
      <c r="B240" s="143">
        <f>业务员提成明细!B234</f>
        <v>43178</v>
      </c>
      <c r="C240" s="144" t="str">
        <f>业务员提成明细!C234</f>
        <v>a0681</v>
      </c>
      <c r="D240" s="142" t="str">
        <f>业务员提成明细!D234</f>
        <v>日铭电脑配件（上海）有限公司</v>
      </c>
      <c r="E240" s="145">
        <f>业务员提成明细!E234</f>
        <v>4890</v>
      </c>
      <c r="F240" s="146" t="str">
        <f>业务员提成明细!F234</f>
        <v>02839611</v>
      </c>
      <c r="G240" s="143">
        <f>业务员提成明细!G234</f>
        <v>43298</v>
      </c>
      <c r="H240" s="144">
        <f>业务员提成明细!H234</f>
        <v>120</v>
      </c>
      <c r="I240" s="150">
        <f>业务员提成明细!I234</f>
        <v>43272</v>
      </c>
      <c r="J240" s="151">
        <f>业务员提成明细!J234</f>
        <v>4890</v>
      </c>
      <c r="K240" s="145">
        <f>业务员提成明细!K234</f>
        <v>4179.49</v>
      </c>
      <c r="L240" s="152">
        <f>业务员提成明细!L234</f>
        <v>94</v>
      </c>
      <c r="M240" s="153">
        <f>业务员提成明细!M234</f>
        <v>0</v>
      </c>
      <c r="N240" s="76" t="e">
        <f>业务员提成明细!N234</f>
        <v>#REF!</v>
      </c>
      <c r="O240" s="126">
        <f>业务员提成明细!O234</f>
        <v>0.04</v>
      </c>
      <c r="P240" s="154">
        <f>业务员提成明细!P234</f>
        <v>167.18</v>
      </c>
      <c r="Q240" s="125" t="e">
        <f>业务员提成明细!Q234</f>
        <v>#REF!</v>
      </c>
      <c r="R240" s="145" t="e">
        <f>业务员提成明细!R234</f>
        <v>#REF!</v>
      </c>
      <c r="S240" s="161" t="e">
        <f>业务员提成明细!S234</f>
        <v>#REF!</v>
      </c>
      <c r="T240" s="162" t="str">
        <f>业务员提成明细!V234</f>
        <v>CSR34</v>
      </c>
      <c r="U240" s="144" t="str">
        <f>业务员提成明细!W234</f>
        <v>*其他化学制品*植物型切削液</v>
      </c>
      <c r="V240" s="163" t="str">
        <f>业务员提成明细!V234</f>
        <v>CSR34</v>
      </c>
      <c r="W240" s="164" t="str">
        <f>业务员提成明细!W234</f>
        <v>*其他化学制品*植物型切削液</v>
      </c>
      <c r="X240" s="163" t="str">
        <f>业务员提成明细!X234</f>
        <v>JH-200RP</v>
      </c>
      <c r="Y240" s="169">
        <f>业务员提成明细!Y234</f>
        <v>326</v>
      </c>
      <c r="Z240" s="170" t="str">
        <f>业务员提成明细!Z234</f>
        <v>千克</v>
      </c>
      <c r="AA240" s="170"/>
      <c r="AB240" s="170"/>
      <c r="AC240" s="171">
        <f>业务员提成明细!AC234</f>
        <v>326</v>
      </c>
      <c r="AD240" s="170"/>
      <c r="AE240" s="170"/>
      <c r="AF240" s="170" t="str">
        <f>业务员提成明细!AF234</f>
        <v>XOUT18020094</v>
      </c>
      <c r="AG240" s="176">
        <f>业务员提成明细!AG234</f>
        <v>43138</v>
      </c>
      <c r="AH240" s="177"/>
      <c r="AJ240" s="178">
        <f>业务员提成明细!AJ234</f>
        <v>0.17</v>
      </c>
    </row>
    <row r="241" spans="1:36" ht="11.25" customHeight="1" outlineLevel="2">
      <c r="A241" s="142" t="str">
        <f>业务员提成明细!A235</f>
        <v>姜鹏</v>
      </c>
      <c r="B241" s="143">
        <f>业务员提成明细!B235</f>
        <v>43178</v>
      </c>
      <c r="C241" s="144" t="str">
        <f>业务员提成明细!C235</f>
        <v>a0681</v>
      </c>
      <c r="D241" s="142" t="str">
        <f>业务员提成明细!D235</f>
        <v>日铭电脑配件（上海）有限公司</v>
      </c>
      <c r="E241" s="145">
        <f>业务员提成明细!E235</f>
        <v>28500</v>
      </c>
      <c r="F241" s="146" t="str">
        <f>业务员提成明细!F235</f>
        <v>02839611</v>
      </c>
      <c r="G241" s="143">
        <f>业务员提成明细!G235</f>
        <v>43298</v>
      </c>
      <c r="H241" s="144">
        <f>业务员提成明细!H235</f>
        <v>120</v>
      </c>
      <c r="I241" s="150">
        <f>业务员提成明细!I235</f>
        <v>43272</v>
      </c>
      <c r="J241" s="151">
        <f>业务员提成明细!J235</f>
        <v>28500</v>
      </c>
      <c r="K241" s="145">
        <f>业务员提成明细!K235</f>
        <v>24358.97</v>
      </c>
      <c r="L241" s="152">
        <f>业务员提成明细!L235</f>
        <v>94</v>
      </c>
      <c r="M241" s="153">
        <f>业务员提成明细!M235</f>
        <v>0</v>
      </c>
      <c r="N241" s="76" t="e">
        <f>业务员提成明细!N235</f>
        <v>#REF!</v>
      </c>
      <c r="O241" s="126">
        <f>业务员提成明细!O235</f>
        <v>0.04</v>
      </c>
      <c r="P241" s="154">
        <f>业务员提成明细!P235</f>
        <v>974.36</v>
      </c>
      <c r="Q241" s="125" t="e">
        <f>业务员提成明细!Q235</f>
        <v>#REF!</v>
      </c>
      <c r="R241" s="145" t="e">
        <f>业务员提成明细!R235</f>
        <v>#REF!</v>
      </c>
      <c r="S241" s="161" t="e">
        <f>业务员提成明细!S235</f>
        <v>#REF!</v>
      </c>
      <c r="T241" s="162" t="str">
        <f>业务员提成明细!V235</f>
        <v>CSR34</v>
      </c>
      <c r="U241" s="144" t="str">
        <f>业务员提成明细!W235</f>
        <v>*其他化学制品*植物型切削液</v>
      </c>
      <c r="V241" s="163" t="str">
        <f>业务员提成明细!V235</f>
        <v>CSR34</v>
      </c>
      <c r="W241" s="164" t="str">
        <f>业务员提成明细!W235</f>
        <v>*其他化学制品*植物型切削液</v>
      </c>
      <c r="X241" s="163" t="str">
        <f>业务员提成明细!X235</f>
        <v>JH-200RP</v>
      </c>
      <c r="Y241" s="169">
        <f>业务员提成明细!Y235</f>
        <v>1900</v>
      </c>
      <c r="Z241" s="170" t="str">
        <f>业务员提成明细!Z235</f>
        <v>千克</v>
      </c>
      <c r="AA241" s="170"/>
      <c r="AB241" s="170"/>
      <c r="AC241" s="171">
        <f>业务员提成明细!AC235</f>
        <v>1900</v>
      </c>
      <c r="AD241" s="170"/>
      <c r="AE241" s="170"/>
      <c r="AF241" s="170" t="str">
        <f>业务员提成明细!AF235</f>
        <v>XOUT18020109</v>
      </c>
      <c r="AG241" s="176">
        <f>业务员提成明细!AG235</f>
        <v>43138</v>
      </c>
      <c r="AH241" s="177"/>
      <c r="AJ241" s="178">
        <f>业务员提成明细!AJ235</f>
        <v>0.17</v>
      </c>
    </row>
    <row r="242" spans="1:36" ht="11.25" customHeight="1" outlineLevel="2">
      <c r="A242" s="142" t="str">
        <f>业务员提成明细!A236</f>
        <v>姜鹏</v>
      </c>
      <c r="B242" s="143">
        <f>业务员提成明细!B236</f>
        <v>43178</v>
      </c>
      <c r="C242" s="144" t="str">
        <f>业务员提成明细!C236</f>
        <v>a0681</v>
      </c>
      <c r="D242" s="142" t="str">
        <f>业务员提成明细!D236</f>
        <v>日铭电脑配件（上海）有限公司</v>
      </c>
      <c r="E242" s="145">
        <f>业务员提成明细!E236</f>
        <v>3024</v>
      </c>
      <c r="F242" s="146" t="str">
        <f>业务员提成明细!F236</f>
        <v>02839614</v>
      </c>
      <c r="G242" s="143">
        <f>业务员提成明细!G236</f>
        <v>43298</v>
      </c>
      <c r="H242" s="144">
        <f>业务员提成明细!H236</f>
        <v>120</v>
      </c>
      <c r="I242" s="150">
        <f>业务员提成明细!I236</f>
        <v>43272</v>
      </c>
      <c r="J242" s="151">
        <f>业务员提成明细!J236</f>
        <v>3024</v>
      </c>
      <c r="K242" s="145">
        <f>业务员提成明细!K236</f>
        <v>2584.62</v>
      </c>
      <c r="L242" s="152">
        <f>业务员提成明细!L236</f>
        <v>94</v>
      </c>
      <c r="M242" s="153">
        <f>业务员提成明细!M236</f>
        <v>0</v>
      </c>
      <c r="N242" s="76" t="e">
        <f>业务员提成明细!N236</f>
        <v>#REF!</v>
      </c>
      <c r="O242" s="126">
        <f>业务员提成明细!O236</f>
        <v>0.04</v>
      </c>
      <c r="P242" s="154">
        <f>业务员提成明细!P236</f>
        <v>103.38</v>
      </c>
      <c r="Q242" s="125" t="e">
        <f>业务员提成明细!Q236</f>
        <v>#REF!</v>
      </c>
      <c r="R242" s="145" t="e">
        <f>业务员提成明细!R236</f>
        <v>#REF!</v>
      </c>
      <c r="S242" s="161" t="e">
        <f>业务员提成明细!S236</f>
        <v>#REF!</v>
      </c>
      <c r="T242" s="162" t="str">
        <f>业务员提成明细!V236</f>
        <v>CSQ30</v>
      </c>
      <c r="U242" s="144" t="str">
        <f>业务员提成明细!W236</f>
        <v>*其他化学制品*全合成铝加工液</v>
      </c>
      <c r="V242" s="163" t="str">
        <f>业务员提成明细!V236</f>
        <v>CSQ30</v>
      </c>
      <c r="W242" s="164" t="str">
        <f>业务员提成明细!W236</f>
        <v>*其他化学制品*全合成铝加工液</v>
      </c>
      <c r="X242" s="163" t="str">
        <f>业务员提成明细!X236</f>
        <v>SH-807RT</v>
      </c>
      <c r="Y242" s="169">
        <f>业务员提成明细!Y236</f>
        <v>180</v>
      </c>
      <c r="Z242" s="170" t="str">
        <f>业务员提成明细!Z236</f>
        <v>千克</v>
      </c>
      <c r="AA242" s="170"/>
      <c r="AB242" s="170"/>
      <c r="AC242" s="171">
        <f>业务员提成明细!AC236</f>
        <v>180</v>
      </c>
      <c r="AD242" s="170"/>
      <c r="AE242" s="170"/>
      <c r="AF242" s="170" t="str">
        <f>业务员提成明细!AF236</f>
        <v>XOUT18030244</v>
      </c>
      <c r="AG242" s="176">
        <f>业务员提成明细!AG236</f>
        <v>43175</v>
      </c>
      <c r="AH242" s="177"/>
      <c r="AJ242" s="178">
        <f>业务员提成明细!AJ236</f>
        <v>0.17</v>
      </c>
    </row>
    <row r="243" spans="1:36" ht="11.25" customHeight="1" outlineLevel="2">
      <c r="A243" s="142" t="str">
        <f>业务员提成明细!A237</f>
        <v>姜鹏</v>
      </c>
      <c r="B243" s="143">
        <f>业务员提成明细!B237</f>
        <v>43178</v>
      </c>
      <c r="C243" s="144" t="str">
        <f>业务员提成明细!C237</f>
        <v>a0681</v>
      </c>
      <c r="D243" s="142" t="str">
        <f>业务员提成明细!D237</f>
        <v>日铭电脑配件（上海）有限公司</v>
      </c>
      <c r="E243" s="145">
        <f>业务员提成明细!E237</f>
        <v>3024</v>
      </c>
      <c r="F243" s="146" t="str">
        <f>业务员提成明细!F237</f>
        <v>02839614</v>
      </c>
      <c r="G243" s="143">
        <f>业务员提成明细!G237</f>
        <v>43298</v>
      </c>
      <c r="H243" s="144">
        <f>业务员提成明细!H237</f>
        <v>120</v>
      </c>
      <c r="I243" s="150" t="str">
        <f>业务员提成明细!I237</f>
        <v>2018-4-20/2018-5-13/2018-6-25</v>
      </c>
      <c r="J243" s="151">
        <f>业务员提成明细!J237</f>
        <v>3024</v>
      </c>
      <c r="K243" s="145">
        <f>业务员提成明细!K237</f>
        <v>2584.62</v>
      </c>
      <c r="L243" s="152">
        <f>业务员提成明细!L237</f>
        <v>293</v>
      </c>
      <c r="M243" s="153">
        <f>业务员提成明细!M237</f>
        <v>0</v>
      </c>
      <c r="N243" s="76" t="e">
        <f>业务员提成明细!N237</f>
        <v>#REF!</v>
      </c>
      <c r="O243" s="126">
        <f>业务员提成明细!O237</f>
        <v>0</v>
      </c>
      <c r="P243" s="154">
        <f>业务员提成明细!P237</f>
        <v>0</v>
      </c>
      <c r="Q243" s="125" t="e">
        <f>业务员提成明细!Q237</f>
        <v>#REF!</v>
      </c>
      <c r="R243" s="145">
        <f>业务员提成明细!R237</f>
        <v>0</v>
      </c>
      <c r="S243" s="161">
        <f>业务员提成明细!S237</f>
        <v>0</v>
      </c>
      <c r="T243" s="162" t="str">
        <f>业务员提成明细!V237</f>
        <v>CSQ30</v>
      </c>
      <c r="U243" s="144" t="str">
        <f>业务员提成明细!W237</f>
        <v>*其他化学制品*全合成铝加工液</v>
      </c>
      <c r="V243" s="163" t="str">
        <f>业务员提成明细!V237</f>
        <v>CSQ30</v>
      </c>
      <c r="W243" s="164" t="str">
        <f>业务员提成明细!W237</f>
        <v>*其他化学制品*全合成铝加工液</v>
      </c>
      <c r="X243" s="163" t="str">
        <f>业务员提成明细!X237</f>
        <v>SH-807RT</v>
      </c>
      <c r="Y243" s="169">
        <f>业务员提成明细!Y237</f>
        <v>180</v>
      </c>
      <c r="Z243" s="170" t="str">
        <f>业务员提成明细!Z237</f>
        <v>千克</v>
      </c>
      <c r="AA243" s="170"/>
      <c r="AB243" s="170"/>
      <c r="AC243" s="171">
        <f>业务员提成明细!AC237</f>
        <v>180</v>
      </c>
      <c r="AD243" s="170"/>
      <c r="AE243" s="170"/>
      <c r="AF243" s="170" t="str">
        <f>业务员提成明细!AF237</f>
        <v>XOUT18030244</v>
      </c>
      <c r="AG243" s="176">
        <f>业务员提成明细!AG237</f>
        <v>43175</v>
      </c>
      <c r="AH243" s="177">
        <f>业务员提成明细!AH237</f>
        <v>0</v>
      </c>
      <c r="AJ243" s="178">
        <f>业务员提成明细!AJ237</f>
        <v>0.17</v>
      </c>
    </row>
    <row r="244" spans="1:36" ht="11.25" customHeight="1" outlineLevel="2">
      <c r="A244" s="142" t="str">
        <f>业务员提成明细!A238</f>
        <v>姜鹏</v>
      </c>
      <c r="B244" s="143">
        <f>业务员提成明细!B238</f>
        <v>42997</v>
      </c>
      <c r="C244" s="144" t="str">
        <f>业务员提成明细!C238</f>
        <v>a0777</v>
      </c>
      <c r="D244" s="142" t="str">
        <f>业务员提成明细!D238</f>
        <v>上海治通汽车部件有限公司</v>
      </c>
      <c r="E244" s="145">
        <f>业务员提成明细!E238</f>
        <v>10800</v>
      </c>
      <c r="F244" s="146" t="str">
        <f>业务员提成明细!F238</f>
        <v>30158308</v>
      </c>
      <c r="G244" s="143">
        <f>业务员提成明细!G238</f>
        <v>43087</v>
      </c>
      <c r="H244" s="144">
        <f>业务员提成明细!H238</f>
        <v>90</v>
      </c>
      <c r="I244" s="150">
        <f>业务员提成明细!I238</f>
        <v>43276</v>
      </c>
      <c r="J244" s="151">
        <f>业务员提成明细!J238</f>
        <v>10800</v>
      </c>
      <c r="K244" s="145">
        <f>业务员提成明细!K238</f>
        <v>9230.77</v>
      </c>
      <c r="L244" s="152">
        <f>业务员提成明细!L238</f>
        <v>279</v>
      </c>
      <c r="M244" s="153">
        <f>业务员提成明细!M238</f>
        <v>0</v>
      </c>
      <c r="N244" s="76" t="e">
        <f>业务员提成明细!N238</f>
        <v>#REF!</v>
      </c>
      <c r="O244" s="126">
        <f>业务员提成明细!O238</f>
        <v>0</v>
      </c>
      <c r="P244" s="154">
        <f>业务员提成明细!P238</f>
        <v>0</v>
      </c>
      <c r="Q244" s="125" t="e">
        <f>业务员提成明细!Q238</f>
        <v>#REF!</v>
      </c>
      <c r="R244" s="145" t="e">
        <f>业务员提成明细!R238</f>
        <v>#REF!</v>
      </c>
      <c r="S244" s="161" t="e">
        <f>业务员提成明细!S238</f>
        <v>#REF!</v>
      </c>
      <c r="T244" s="162" t="str">
        <f>业务员提成明细!V238</f>
        <v>CYT11</v>
      </c>
      <c r="U244" s="144" t="str">
        <f>业务员提成明细!W238</f>
        <v>机床导轨油</v>
      </c>
      <c r="V244" s="163" t="str">
        <f>业务员提成明细!V238</f>
        <v>CYT11</v>
      </c>
      <c r="W244" s="164" t="str">
        <f>业务员提成明细!W238</f>
        <v>机床导轨油</v>
      </c>
      <c r="X244" s="163" t="str">
        <f>业务员提成明细!X238</f>
        <v>68#</v>
      </c>
      <c r="Y244" s="169">
        <f>业务员提成明细!Y238</f>
        <v>4</v>
      </c>
      <c r="Z244" s="170" t="str">
        <f>业务员提成明细!Z238</f>
        <v>桶</v>
      </c>
      <c r="AA244" s="170"/>
      <c r="AB244" s="170"/>
      <c r="AC244" s="171">
        <f>业务员提成明细!AC238</f>
        <v>680</v>
      </c>
      <c r="AD244" s="170"/>
      <c r="AE244" s="170"/>
      <c r="AF244" s="170" t="str">
        <f>业务员提成明细!AF238</f>
        <v>XOUT17090420</v>
      </c>
      <c r="AG244" s="176">
        <f>业务员提成明细!AG238</f>
        <v>42998</v>
      </c>
      <c r="AH244" s="177">
        <f>业务员提成明细!AH238</f>
        <v>0</v>
      </c>
      <c r="AJ244" s="178">
        <f>业务员提成明细!AJ238</f>
        <v>0.17</v>
      </c>
    </row>
    <row r="245" spans="1:36" ht="11.25" customHeight="1" outlineLevel="2">
      <c r="A245" s="142" t="str">
        <f>业务员提成明细!A239</f>
        <v>姜鹏</v>
      </c>
      <c r="B245" s="143">
        <f>业务员提成明细!B239</f>
        <v>42997</v>
      </c>
      <c r="C245" s="144" t="str">
        <f>业务员提成明细!C239</f>
        <v>a0777</v>
      </c>
      <c r="D245" s="142" t="str">
        <f>业务员提成明细!D239</f>
        <v>上海治通汽车部件有限公司</v>
      </c>
      <c r="E245" s="145">
        <f>业务员提成明细!E239</f>
        <v>8100</v>
      </c>
      <c r="F245" s="146" t="str">
        <f>业务员提成明细!F239</f>
        <v>30158308</v>
      </c>
      <c r="G245" s="143">
        <f>业务员提成明细!G239</f>
        <v>43087</v>
      </c>
      <c r="H245" s="144">
        <f>业务员提成明细!H239</f>
        <v>90</v>
      </c>
      <c r="I245" s="150">
        <f>业务员提成明细!I239</f>
        <v>43277</v>
      </c>
      <c r="J245" s="151">
        <f>业务员提成明细!J239</f>
        <v>8100</v>
      </c>
      <c r="K245" s="145">
        <f>业务员提成明细!K239</f>
        <v>6923.08</v>
      </c>
      <c r="L245" s="152">
        <f>业务员提成明细!L239</f>
        <v>280</v>
      </c>
      <c r="M245" s="153">
        <f>业务员提成明细!M239</f>
        <v>0</v>
      </c>
      <c r="N245" s="76" t="e">
        <f>业务员提成明细!N239</f>
        <v>#REF!</v>
      </c>
      <c r="O245" s="126">
        <f>业务员提成明细!O239</f>
        <v>0</v>
      </c>
      <c r="P245" s="154">
        <f>业务员提成明细!P239</f>
        <v>0</v>
      </c>
      <c r="Q245" s="125" t="e">
        <f>业务员提成明细!Q239</f>
        <v>#REF!</v>
      </c>
      <c r="R245" s="145" t="e">
        <f>业务员提成明细!R239</f>
        <v>#REF!</v>
      </c>
      <c r="S245" s="161" t="e">
        <f>业务员提成明细!S239</f>
        <v>#REF!</v>
      </c>
      <c r="T245" s="162" t="str">
        <f>业务员提成明细!V239</f>
        <v>CYT09</v>
      </c>
      <c r="U245" s="144" t="str">
        <f>业务员提成明细!W239</f>
        <v>抗磨液压油</v>
      </c>
      <c r="V245" s="163" t="str">
        <f>业务员提成明细!V239</f>
        <v>CYT09</v>
      </c>
      <c r="W245" s="164" t="str">
        <f>业务员提成明细!W239</f>
        <v>抗磨液压油</v>
      </c>
      <c r="X245" s="163" t="str">
        <f>业务员提成明细!X239</f>
        <v>32#</v>
      </c>
      <c r="Y245" s="169">
        <f>业务员提成明细!Y239</f>
        <v>3</v>
      </c>
      <c r="Z245" s="170" t="str">
        <f>业务员提成明细!Z239</f>
        <v>桶</v>
      </c>
      <c r="AA245" s="170"/>
      <c r="AB245" s="170"/>
      <c r="AC245" s="171">
        <f>业务员提成明细!AC239</f>
        <v>510</v>
      </c>
      <c r="AD245" s="170"/>
      <c r="AE245" s="170"/>
      <c r="AF245" s="170" t="str">
        <f>业务员提成明细!AF239</f>
        <v>XOUT17090420</v>
      </c>
      <c r="AG245" s="176">
        <f>业务员提成明细!AG239</f>
        <v>42998</v>
      </c>
      <c r="AH245" s="177"/>
      <c r="AJ245" s="178">
        <f>业务员提成明细!AJ239</f>
        <v>0.17</v>
      </c>
    </row>
    <row r="246" spans="1:36" ht="11.25" customHeight="1" outlineLevel="2">
      <c r="A246" s="142" t="str">
        <f>业务员提成明细!A240</f>
        <v>姜鹏</v>
      </c>
      <c r="B246" s="143">
        <f>业务员提成明细!B240</f>
        <v>42997</v>
      </c>
      <c r="C246" s="144" t="str">
        <f>业务员提成明细!C240</f>
        <v>a0777</v>
      </c>
      <c r="D246" s="142" t="str">
        <f>业务员提成明细!D240</f>
        <v>上海治通汽车部件有限公司</v>
      </c>
      <c r="E246" s="145">
        <f>业务员提成明细!E240</f>
        <v>32000</v>
      </c>
      <c r="F246" s="146" t="str">
        <f>业务员提成明细!F240</f>
        <v>30158308</v>
      </c>
      <c r="G246" s="143">
        <f>业务员提成明细!G240</f>
        <v>43087</v>
      </c>
      <c r="H246" s="144">
        <f>业务员提成明细!H240</f>
        <v>90</v>
      </c>
      <c r="I246" s="150">
        <f>业务员提成明细!I240</f>
        <v>43271</v>
      </c>
      <c r="J246" s="151">
        <f>业务员提成明细!J240</f>
        <v>32000</v>
      </c>
      <c r="K246" s="145">
        <f>业务员提成明细!K240</f>
        <v>27350.43</v>
      </c>
      <c r="L246" s="152">
        <f>业务员提成明细!L240</f>
        <v>274</v>
      </c>
      <c r="M246" s="153">
        <f>业务员提成明细!M240</f>
        <v>0</v>
      </c>
      <c r="N246" s="76" t="e">
        <f>业务员提成明细!N240</f>
        <v>#REF!</v>
      </c>
      <c r="O246" s="126">
        <f>业务员提成明细!O240</f>
        <v>0</v>
      </c>
      <c r="P246" s="154">
        <f>业务员提成明细!P240</f>
        <v>0</v>
      </c>
      <c r="Q246" s="125" t="e">
        <f>业务员提成明细!Q240</f>
        <v>#REF!</v>
      </c>
      <c r="R246" s="145" t="e">
        <f>业务员提成明细!R240</f>
        <v>#REF!</v>
      </c>
      <c r="S246" s="161" t="e">
        <f>业务员提成明细!S240</f>
        <v>#REF!</v>
      </c>
      <c r="T246" s="162" t="str">
        <f>业务员提成明细!V240</f>
        <v>CSQ32</v>
      </c>
      <c r="U246" s="144" t="str">
        <f>业务员提成明细!W240</f>
        <v>全合成切削液</v>
      </c>
      <c r="V246" s="163" t="str">
        <f>业务员提成明细!V240</f>
        <v>CSQ32</v>
      </c>
      <c r="W246" s="164" t="str">
        <f>业务员提成明细!W240</f>
        <v>全合成切削液</v>
      </c>
      <c r="X246" s="163" t="str">
        <f>业务员提成明细!X240</f>
        <v>SH-801HL-A</v>
      </c>
      <c r="Y246" s="169">
        <f>业务员提成明细!Y240</f>
        <v>10</v>
      </c>
      <c r="Z246" s="170" t="str">
        <f>业务员提成明细!Z240</f>
        <v>桶</v>
      </c>
      <c r="AA246" s="170"/>
      <c r="AB246" s="170"/>
      <c r="AC246" s="171">
        <f>业务员提成明细!AC240</f>
        <v>1800</v>
      </c>
      <c r="AD246" s="170"/>
      <c r="AE246" s="170"/>
      <c r="AF246" s="170" t="str">
        <f>业务员提成明细!AF240</f>
        <v>XOUT17090420</v>
      </c>
      <c r="AG246" s="176">
        <f>业务员提成明细!AG240</f>
        <v>42998</v>
      </c>
      <c r="AH246" s="177"/>
      <c r="AJ246" s="178">
        <f>业务员提成明细!AJ240</f>
        <v>0.17</v>
      </c>
    </row>
    <row r="247" spans="1:36" ht="11.25" customHeight="1" outlineLevel="2">
      <c r="A247" s="142" t="str">
        <f>业务员提成明细!A241</f>
        <v>姜鹏</v>
      </c>
      <c r="B247" s="143">
        <f>业务员提成明细!B241</f>
        <v>43179</v>
      </c>
      <c r="C247" s="144" t="str">
        <f>业务员提成明细!C241</f>
        <v>a0848</v>
      </c>
      <c r="D247" s="142" t="str">
        <f>业务员提成明细!D241</f>
        <v>上海顺唯精密机电有限公司</v>
      </c>
      <c r="E247" s="145">
        <f>业务员提成明细!E241</f>
        <v>700</v>
      </c>
      <c r="F247" s="146" t="str">
        <f>业务员提成明细!F241</f>
        <v>02839635</v>
      </c>
      <c r="G247" s="143">
        <f>业务员提成明细!G241</f>
        <v>43269</v>
      </c>
      <c r="H247" s="144">
        <f>业务员提成明细!H241</f>
        <v>90</v>
      </c>
      <c r="I247" s="150">
        <f>业务员提成明细!I241</f>
        <v>43257</v>
      </c>
      <c r="J247" s="151">
        <f>业务员提成明细!J241</f>
        <v>700</v>
      </c>
      <c r="K247" s="145">
        <f>业务员提成明细!K241</f>
        <v>598.29</v>
      </c>
      <c r="L247" s="152">
        <f>业务员提成明细!L241</f>
        <v>78</v>
      </c>
      <c r="M247" s="153">
        <f>业务员提成明细!M241</f>
        <v>0</v>
      </c>
      <c r="N247" s="76" t="e">
        <f>业务员提成明细!N241</f>
        <v>#REF!</v>
      </c>
      <c r="O247" s="126">
        <f>业务员提成明细!O241</f>
        <v>0.04</v>
      </c>
      <c r="P247" s="154">
        <f>业务员提成明细!P241</f>
        <v>23.93</v>
      </c>
      <c r="Q247" s="125" t="e">
        <f>业务员提成明细!Q241</f>
        <v>#REF!</v>
      </c>
      <c r="R247" s="145" t="e">
        <f>业务员提成明细!R241</f>
        <v>#REF!</v>
      </c>
      <c r="S247" s="161" t="e">
        <f>业务员提成明细!S241</f>
        <v>#REF!</v>
      </c>
      <c r="T247" s="162" t="str">
        <f>业务员提成明细!V241</f>
        <v>CYF06</v>
      </c>
      <c r="U247" s="144" t="str">
        <f>业务员提成明细!W241</f>
        <v>*专项化学用品*矿物防锈油</v>
      </c>
      <c r="V247" s="163" t="str">
        <f>业务员提成明细!V241</f>
        <v>CYF06</v>
      </c>
      <c r="W247" s="164" t="str">
        <f>业务员提成明细!W241</f>
        <v>*专项化学用品*矿物防锈油</v>
      </c>
      <c r="X247" s="163" t="str">
        <f>业务员提成明细!X241</f>
        <v>X-3630</v>
      </c>
      <c r="Y247" s="169">
        <f>业务员提成明细!Y241</f>
        <v>2</v>
      </c>
      <c r="Z247" s="170" t="str">
        <f>业务员提成明细!Z241</f>
        <v>桶</v>
      </c>
      <c r="AA247" s="170"/>
      <c r="AB247" s="170"/>
      <c r="AC247" s="171">
        <f>业务员提成明细!AC241</f>
        <v>34</v>
      </c>
      <c r="AD247" s="170"/>
      <c r="AE247" s="170"/>
      <c r="AF247" s="170" t="str">
        <f>业务员提成明细!AF241</f>
        <v>XOUT18030310</v>
      </c>
      <c r="AG247" s="176">
        <f>业务员提成明细!AG241</f>
        <v>43180</v>
      </c>
      <c r="AH247" s="177"/>
      <c r="AJ247" s="178">
        <f>业务员提成明细!AJ241</f>
        <v>0.17</v>
      </c>
    </row>
    <row r="248" spans="1:36" ht="11.25" customHeight="1" outlineLevel="2">
      <c r="A248" s="142" t="str">
        <f>业务员提成明细!A242</f>
        <v>姜鹏</v>
      </c>
      <c r="B248" s="143">
        <f>业务员提成明细!B242</f>
        <v>43228</v>
      </c>
      <c r="C248" s="144" t="str">
        <f>业务员提成明细!C242</f>
        <v>a0848</v>
      </c>
      <c r="D248" s="142" t="str">
        <f>业务员提成明细!D242</f>
        <v>上海顺唯精密机电有限公司</v>
      </c>
      <c r="E248" s="145">
        <f>业务员提成明细!E242</f>
        <v>700</v>
      </c>
      <c r="F248" s="146" t="str">
        <f>业务员提成明细!F242</f>
        <v>27754395</v>
      </c>
      <c r="G248" s="143">
        <f>业务员提成明细!G242</f>
        <v>43318</v>
      </c>
      <c r="H248" s="144">
        <f>业务员提成明细!H242</f>
        <v>90</v>
      </c>
      <c r="I248" s="150">
        <f>业务员提成明细!I242</f>
        <v>43270</v>
      </c>
      <c r="J248" s="151">
        <f>业务员提成明细!J242</f>
        <v>700</v>
      </c>
      <c r="K248" s="145">
        <f>业务员提成明细!K242</f>
        <v>603.45000000000005</v>
      </c>
      <c r="L248" s="152">
        <f>业务员提成明细!L242</f>
        <v>42</v>
      </c>
      <c r="M248" s="153">
        <f>业务员提成明细!M242</f>
        <v>0</v>
      </c>
      <c r="N248" s="76" t="e">
        <f>业务员提成明细!N242</f>
        <v>#REF!</v>
      </c>
      <c r="O248" s="126">
        <f>业务员提成明细!O242</f>
        <v>0.05</v>
      </c>
      <c r="P248" s="154">
        <f>业务员提成明细!P242</f>
        <v>30.17</v>
      </c>
      <c r="Q248" s="125" t="e">
        <f>业务员提成明细!Q242</f>
        <v>#REF!</v>
      </c>
      <c r="R248" s="145" t="e">
        <f>业务员提成明细!R242</f>
        <v>#REF!</v>
      </c>
      <c r="S248" s="161" t="e">
        <f>业务员提成明细!S242</f>
        <v>#REF!</v>
      </c>
      <c r="T248" s="162" t="str">
        <f>业务员提成明细!V242</f>
        <v>CYT11</v>
      </c>
      <c r="U248" s="144" t="str">
        <f>业务员提成明细!W242</f>
        <v>*润滑油*机床导轨油</v>
      </c>
      <c r="V248" s="163" t="str">
        <f>业务员提成明细!V242</f>
        <v>CYT11</v>
      </c>
      <c r="W248" s="164" t="str">
        <f>业务员提成明细!W242</f>
        <v>*润滑油*机床导轨油</v>
      </c>
      <c r="X248" s="163" t="str">
        <f>业务员提成明细!X242</f>
        <v>68#</v>
      </c>
      <c r="Y248" s="169">
        <f>业务员提成明细!Y242</f>
        <v>3.4000000000000002E-2</v>
      </c>
      <c r="Z248" s="170" t="str">
        <f>业务员提成明细!Z242</f>
        <v>吨</v>
      </c>
      <c r="AA248" s="170"/>
      <c r="AB248" s="170"/>
      <c r="AC248" s="171">
        <f>业务员提成明细!AC242</f>
        <v>34</v>
      </c>
      <c r="AD248" s="170"/>
      <c r="AE248" s="170"/>
      <c r="AF248" s="170" t="str">
        <f>业务员提成明细!AF242</f>
        <v>XOUT18050098</v>
      </c>
      <c r="AG248" s="176">
        <f>业务员提成明细!AG242</f>
        <v>43227</v>
      </c>
      <c r="AH248" s="177"/>
      <c r="AJ248" s="178">
        <f>业务员提成明细!AJ242</f>
        <v>0.159996685723755</v>
      </c>
    </row>
    <row r="249" spans="1:36" ht="11.25" customHeight="1" outlineLevel="2">
      <c r="A249" s="142" t="str">
        <f>业务员提成明细!A243</f>
        <v>姜鹏</v>
      </c>
      <c r="B249" s="143">
        <f>业务员提成明细!B243</f>
        <v>43228</v>
      </c>
      <c r="C249" s="144" t="str">
        <f>业务员提成明细!C243</f>
        <v>a0848</v>
      </c>
      <c r="D249" s="142" t="str">
        <f>业务员提成明细!D243</f>
        <v>上海顺唯精密机电有限公司</v>
      </c>
      <c r="E249" s="145">
        <f>业务员提成明细!E243</f>
        <v>700</v>
      </c>
      <c r="F249" s="146" t="str">
        <f>业务员提成明细!F243</f>
        <v>27754396</v>
      </c>
      <c r="G249" s="143">
        <f>业务员提成明细!G243</f>
        <v>43318</v>
      </c>
      <c r="H249" s="144">
        <f>业务员提成明细!H243</f>
        <v>90</v>
      </c>
      <c r="I249" s="150">
        <f>业务员提成明细!I243</f>
        <v>43266</v>
      </c>
      <c r="J249" s="151">
        <f>业务员提成明细!J243</f>
        <v>700</v>
      </c>
      <c r="K249" s="145">
        <f>业务员提成明细!K243</f>
        <v>603.45000000000005</v>
      </c>
      <c r="L249" s="152">
        <f>业务员提成明细!L243</f>
        <v>38</v>
      </c>
      <c r="M249" s="153">
        <f>业务员提成明细!M243</f>
        <v>0</v>
      </c>
      <c r="N249" s="76" t="e">
        <f>业务员提成明细!N243</f>
        <v>#REF!</v>
      </c>
      <c r="O249" s="126">
        <f>业务员提成明细!O243</f>
        <v>0.01</v>
      </c>
      <c r="P249" s="154">
        <f>业务员提成明细!P243</f>
        <v>6.03</v>
      </c>
      <c r="Q249" s="125" t="e">
        <f>业务员提成明细!Q243</f>
        <v>#REF!</v>
      </c>
      <c r="R249" s="145">
        <f>业务员提成明细!R243</f>
        <v>0</v>
      </c>
      <c r="S249" s="161">
        <f>业务员提成明细!S243</f>
        <v>0</v>
      </c>
      <c r="T249" s="162" t="str">
        <f>业务员提成明细!V243</f>
        <v>CYF06</v>
      </c>
      <c r="U249" s="144" t="str">
        <f>业务员提成明细!W243</f>
        <v>*专项化学用品*矿物防锈剂</v>
      </c>
      <c r="V249" s="163" t="str">
        <f>业务员提成明细!V243</f>
        <v>CYF06</v>
      </c>
      <c r="W249" s="164" t="str">
        <f>业务员提成明细!W243</f>
        <v>*专项化学用品*矿物防锈剂</v>
      </c>
      <c r="X249" s="163" t="str">
        <f>业务员提成明细!X243</f>
        <v>X-3630</v>
      </c>
      <c r="Y249" s="169">
        <f>业务员提成明细!Y243</f>
        <v>2</v>
      </c>
      <c r="Z249" s="170" t="str">
        <f>业务员提成明细!Z243</f>
        <v>桶</v>
      </c>
      <c r="AA249" s="170"/>
      <c r="AB249" s="170"/>
      <c r="AC249" s="171">
        <f>业务员提成明细!AC243</f>
        <v>34</v>
      </c>
      <c r="AD249" s="170"/>
      <c r="AE249" s="170"/>
      <c r="AF249" s="170" t="str">
        <f>业务员提成明细!AF243</f>
        <v>XOUT18050098</v>
      </c>
      <c r="AG249" s="176">
        <f>业务员提成明细!AG243</f>
        <v>43227</v>
      </c>
      <c r="AH249" s="177"/>
      <c r="AJ249" s="178">
        <f>业务员提成明细!AJ243</f>
        <v>0.159996685723755</v>
      </c>
    </row>
    <row r="250" spans="1:36" ht="11.25" customHeight="1" outlineLevel="2">
      <c r="A250" s="142" t="str">
        <f>业务员提成明细!A244</f>
        <v>姜鹏</v>
      </c>
      <c r="B250" s="143">
        <f>业务员提成明细!B244</f>
        <v>43298</v>
      </c>
      <c r="C250" s="144" t="str">
        <f>业务员提成明细!C244</f>
        <v>a0902</v>
      </c>
      <c r="D250" s="142" t="str">
        <f>业务员提成明细!D244</f>
        <v>上海权豪不锈钢有限公司</v>
      </c>
      <c r="E250" s="145">
        <f>业务员提成明细!E244</f>
        <v>4500</v>
      </c>
      <c r="F250" s="146" t="str">
        <f>业务员提成明细!F244</f>
        <v>18107086</v>
      </c>
      <c r="G250" s="143">
        <f>业务员提成明细!G244</f>
        <v>43298</v>
      </c>
      <c r="H250" s="144" t="str">
        <f>业务员提成明细!H244</f>
        <v>开票现金</v>
      </c>
      <c r="I250" s="150">
        <f>业务员提成明细!I244</f>
        <v>43266</v>
      </c>
      <c r="J250" s="151">
        <f>业务员提成明细!J244</f>
        <v>4500</v>
      </c>
      <c r="K250" s="145">
        <f>业务员提成明细!K244</f>
        <v>3879.31</v>
      </c>
      <c r="L250" s="152">
        <f>业务员提成明细!L244</f>
        <v>-32</v>
      </c>
      <c r="M250" s="153">
        <f>业务员提成明细!M244</f>
        <v>0</v>
      </c>
      <c r="N250" s="76" t="e">
        <f>业务员提成明细!N244</f>
        <v>#REF!</v>
      </c>
      <c r="O250" s="126">
        <f>业务员提成明细!O244</f>
        <v>0.01</v>
      </c>
      <c r="P250" s="154">
        <f>业务员提成明细!P244</f>
        <v>38.79</v>
      </c>
      <c r="Q250" s="125" t="e">
        <f>业务员提成明细!Q244</f>
        <v>#REF!</v>
      </c>
      <c r="R250" s="145">
        <f>业务员提成明细!R244</f>
        <v>0</v>
      </c>
      <c r="S250" s="161">
        <f>业务员提成明细!S244</f>
        <v>0</v>
      </c>
      <c r="T250" s="162" t="str">
        <f>业务员提成明细!V244</f>
        <v>CSQ07</v>
      </c>
      <c r="U250" s="144" t="str">
        <f>业务员提成明细!W244</f>
        <v>*专项化学用品*不锈钢研磨液</v>
      </c>
      <c r="V250" s="163" t="str">
        <f>业务员提成明细!V244</f>
        <v>CSQ07</v>
      </c>
      <c r="W250" s="164" t="str">
        <f>业务员提成明细!W244</f>
        <v>*专项化学用品*不锈钢研磨液</v>
      </c>
      <c r="X250" s="163" t="str">
        <f>业务员提成明细!X244</f>
        <v>SH-801AX</v>
      </c>
      <c r="Y250" s="169">
        <f>业务员提成明细!Y244</f>
        <v>1</v>
      </c>
      <c r="Z250" s="170" t="str">
        <f>业务员提成明细!Z244</f>
        <v>桶</v>
      </c>
      <c r="AA250" s="170"/>
      <c r="AB250" s="170"/>
      <c r="AC250" s="171">
        <f>业务员提成明细!AC244</f>
        <v>180</v>
      </c>
      <c r="AD250" s="170"/>
      <c r="AE250" s="170"/>
      <c r="AF250" s="170" t="str">
        <f>业务员提成明细!AF244</f>
        <v>XOUT18070367</v>
      </c>
      <c r="AG250" s="176">
        <f>业务员提成明细!AG244</f>
        <v>43299</v>
      </c>
      <c r="AH250" s="177"/>
      <c r="AJ250" s="178">
        <f>业务员提成明细!AJ244</f>
        <v>0.16000010311112001</v>
      </c>
    </row>
    <row r="251" spans="1:36" ht="11.25" customHeight="1" outlineLevel="2">
      <c r="A251" s="142" t="str">
        <f>业务员提成明细!A245</f>
        <v>姜鹏</v>
      </c>
      <c r="B251" s="143">
        <f>业务员提成明细!B245</f>
        <v>43061</v>
      </c>
      <c r="C251" s="144" t="str">
        <f>业务员提成明细!C245</f>
        <v>a1019</v>
      </c>
      <c r="D251" s="142" t="str">
        <f>业务员提成明细!D245</f>
        <v>新昌县双宇汽车空调配件有限公司</v>
      </c>
      <c r="E251" s="145">
        <f>业务员提成明细!E245</f>
        <v>16000</v>
      </c>
      <c r="F251" s="146" t="str">
        <f>业务员提成明细!F245</f>
        <v>26629488</v>
      </c>
      <c r="G251" s="143">
        <f>业务员提成明细!G245</f>
        <v>43151</v>
      </c>
      <c r="H251" s="144">
        <f>业务员提成明细!H245</f>
        <v>90</v>
      </c>
      <c r="I251" s="150">
        <f>业务员提成明细!I245</f>
        <v>43266</v>
      </c>
      <c r="J251" s="151">
        <f>业务员提成明细!J245</f>
        <v>15400</v>
      </c>
      <c r="K251" s="145">
        <f>业务员提成明细!K245</f>
        <v>13162.39</v>
      </c>
      <c r="L251" s="152">
        <f>业务员提成明细!L245</f>
        <v>205</v>
      </c>
      <c r="M251" s="153">
        <f>业务员提成明细!M245</f>
        <v>0</v>
      </c>
      <c r="N251" s="76" t="e">
        <f>业务员提成明细!N245</f>
        <v>#REF!</v>
      </c>
      <c r="O251" s="126">
        <f>业务员提成明细!O245</f>
        <v>0.01</v>
      </c>
      <c r="P251" s="154">
        <f>业务员提成明细!P245</f>
        <v>131.62</v>
      </c>
      <c r="Q251" s="125" t="e">
        <f>业务员提成明细!Q245</f>
        <v>#REF!</v>
      </c>
      <c r="R251" s="145">
        <f>业务员提成明细!R245</f>
        <v>0</v>
      </c>
      <c r="S251" s="161">
        <f>业务员提成明细!S245</f>
        <v>0</v>
      </c>
      <c r="T251" s="162" t="str">
        <f>业务员提成明细!V245</f>
        <v>CSR24</v>
      </c>
      <c r="U251" s="144" t="str">
        <f>业务员提成明细!W245</f>
        <v>铝合金加工液</v>
      </c>
      <c r="V251" s="163" t="str">
        <f>业务员提成明细!V245</f>
        <v>CSR24</v>
      </c>
      <c r="W251" s="164" t="str">
        <f>业务员提成明细!W245</f>
        <v>铝合金加工液</v>
      </c>
      <c r="X251" s="163" t="str">
        <f>业务员提成明细!X245</f>
        <v>ZM-3080</v>
      </c>
      <c r="Y251" s="169">
        <f>业务员提成明细!Y245</f>
        <v>4.8125</v>
      </c>
      <c r="Z251" s="170" t="str">
        <f>业务员提成明细!Z245</f>
        <v>桶</v>
      </c>
      <c r="AA251" s="170"/>
      <c r="AB251" s="170"/>
      <c r="AC251" s="171">
        <f>业务员提成明细!AC245</f>
        <v>818.125</v>
      </c>
      <c r="AD251" s="170"/>
      <c r="AE251" s="170"/>
      <c r="AF251" s="170" t="str">
        <f>业务员提成明细!AF245</f>
        <v>XOUT17110473</v>
      </c>
      <c r="AG251" s="176">
        <f>业务员提成明细!AG245</f>
        <v>43062</v>
      </c>
      <c r="AH251" s="177"/>
      <c r="AJ251" s="178">
        <f>业务员提成明细!AJ245</f>
        <v>0.17</v>
      </c>
    </row>
    <row r="252" spans="1:36" ht="11.25" customHeight="1" outlineLevel="2">
      <c r="A252" s="142" t="str">
        <f>业务员提成明细!A246</f>
        <v>姜鹏</v>
      </c>
      <c r="B252" s="143">
        <f>业务员提成明细!B246</f>
        <v>43156</v>
      </c>
      <c r="C252" s="144" t="str">
        <f>业务员提成明细!C246</f>
        <v>a1019</v>
      </c>
      <c r="D252" s="142" t="str">
        <f>业务员提成明细!D246</f>
        <v>新昌县双宇汽车空调配件有限公司</v>
      </c>
      <c r="E252" s="145">
        <f>业务员提成明细!E246</f>
        <v>16000</v>
      </c>
      <c r="F252" s="146" t="str">
        <f>业务员提成明细!F246</f>
        <v>02839310</v>
      </c>
      <c r="G252" s="143">
        <f>业务员提成明细!G246</f>
        <v>43246</v>
      </c>
      <c r="H252" s="144">
        <f>业务员提成明细!H246</f>
        <v>90</v>
      </c>
      <c r="I252" s="150">
        <f>业务员提成明细!I246</f>
        <v>43279</v>
      </c>
      <c r="J252" s="151">
        <f>业务员提成明细!J246</f>
        <v>14600</v>
      </c>
      <c r="K252" s="145">
        <f>业务员提成明细!K246</f>
        <v>12478.63</v>
      </c>
      <c r="L252" s="152">
        <f>业务员提成明细!L246</f>
        <v>123</v>
      </c>
      <c r="M252" s="153">
        <f>业务员提成明细!M246</f>
        <v>0</v>
      </c>
      <c r="N252" s="76" t="e">
        <f>业务员提成明细!N246</f>
        <v>#REF!</v>
      </c>
      <c r="O252" s="126">
        <f>业务员提成明细!O246</f>
        <v>0.02</v>
      </c>
      <c r="P252" s="154">
        <f>业务员提成明细!P246</f>
        <v>249.57</v>
      </c>
      <c r="Q252" s="125" t="e">
        <f>业务员提成明细!Q246</f>
        <v>#REF!</v>
      </c>
      <c r="R252" s="145" t="e">
        <f>业务员提成明细!R246</f>
        <v>#REF!</v>
      </c>
      <c r="S252" s="161" t="e">
        <f>业务员提成明细!S246</f>
        <v>#REF!</v>
      </c>
      <c r="T252" s="162" t="str">
        <f>业务员提成明细!V246</f>
        <v>CSR24</v>
      </c>
      <c r="U252" s="144" t="str">
        <f>业务员提成明细!W246</f>
        <v>*石油制品*铝合金加工液</v>
      </c>
      <c r="V252" s="163" t="str">
        <f>业务员提成明细!V246</f>
        <v>CSR24</v>
      </c>
      <c r="W252" s="164" t="str">
        <f>业务员提成明细!W246</f>
        <v>*石油制品*铝合金加工液</v>
      </c>
      <c r="X252" s="163" t="str">
        <f>业务员提成明细!X246</f>
        <v>ZM-3080</v>
      </c>
      <c r="Y252" s="169">
        <f>业务员提成明细!Y246</f>
        <v>4.5625</v>
      </c>
      <c r="Z252" s="170" t="str">
        <f>业务员提成明细!Z246</f>
        <v>桶</v>
      </c>
      <c r="AA252" s="170"/>
      <c r="AB252" s="170"/>
      <c r="AC252" s="171">
        <f>业务员提成明细!AC246</f>
        <v>775.625</v>
      </c>
      <c r="AD252" s="170"/>
      <c r="AE252" s="170"/>
      <c r="AF252" s="170" t="str">
        <f>业务员提成明细!AF246</f>
        <v>XOUT18020138</v>
      </c>
      <c r="AG252" s="176">
        <f>业务员提成明细!AG246</f>
        <v>43156</v>
      </c>
      <c r="AH252" s="177"/>
      <c r="AJ252" s="178">
        <f>业务员提成明细!AJ246</f>
        <v>0.17</v>
      </c>
    </row>
    <row r="253" spans="1:36" ht="11.25" customHeight="1" outlineLevel="2">
      <c r="A253" s="142" t="str">
        <f>业务员提成明细!A247</f>
        <v>姜鹏</v>
      </c>
      <c r="B253" s="143">
        <f>业务员提成明细!B247</f>
        <v>43095</v>
      </c>
      <c r="C253" s="144" t="str">
        <f>业务员提成明细!C247</f>
        <v>a1178</v>
      </c>
      <c r="D253" s="142" t="str">
        <f>业务员提成明细!D247</f>
        <v>上海金保莱新材料科技有限公司</v>
      </c>
      <c r="E253" s="145">
        <f>业务员提成明细!E247</f>
        <v>27200</v>
      </c>
      <c r="F253" s="146" t="str">
        <f>业务员提成明细!F247</f>
        <v>09926884</v>
      </c>
      <c r="G253" s="143">
        <f>业务员提成明细!G247</f>
        <v>43185</v>
      </c>
      <c r="H253" s="144">
        <f>业务员提成明细!H247</f>
        <v>90</v>
      </c>
      <c r="I253" s="150">
        <f>业务员提成明细!I247</f>
        <v>43279</v>
      </c>
      <c r="J253" s="151">
        <f>业务员提成明细!J247</f>
        <v>7200</v>
      </c>
      <c r="K253" s="145">
        <f>业务员提成明细!K247</f>
        <v>6153.85</v>
      </c>
      <c r="L253" s="152">
        <f>业务员提成明细!L247</f>
        <v>184</v>
      </c>
      <c r="M253" s="153">
        <f>业务员提成明细!M247</f>
        <v>0</v>
      </c>
      <c r="N253" s="76" t="e">
        <f>业务员提成明细!N247</f>
        <v>#REF!</v>
      </c>
      <c r="O253" s="126">
        <f>业务员提成明细!O247</f>
        <v>0</v>
      </c>
      <c r="P253" s="154">
        <f>业务员提成明细!P247</f>
        <v>0</v>
      </c>
      <c r="Q253" s="125" t="e">
        <f>业务员提成明细!Q247</f>
        <v>#REF!</v>
      </c>
      <c r="R253" s="145" t="e">
        <f>业务员提成明细!R247</f>
        <v>#REF!</v>
      </c>
      <c r="S253" s="161" t="e">
        <f>业务员提成明细!S247</f>
        <v>#REF!</v>
      </c>
      <c r="T253" s="162" t="str">
        <f>业务员提成明细!V247</f>
        <v>CYZ07</v>
      </c>
      <c r="U253" s="144" t="str">
        <f>业务员提成明细!W247</f>
        <v>不锈钢专用冷轧油</v>
      </c>
      <c r="V253" s="163" t="str">
        <f>业务员提成明细!V247</f>
        <v>CYZ07</v>
      </c>
      <c r="W253" s="164" t="str">
        <f>业务员提成明细!W247</f>
        <v>不锈钢专用冷轧油</v>
      </c>
      <c r="X253" s="163" t="str">
        <f>业务员提成明细!X247</f>
        <v>EF-108A</v>
      </c>
      <c r="Y253" s="169">
        <f>业务员提成明细!Y247</f>
        <v>2.6470588235294099</v>
      </c>
      <c r="Z253" s="170" t="str">
        <f>业务员提成明细!Z247</f>
        <v>桶</v>
      </c>
      <c r="AA253" s="170"/>
      <c r="AB253" s="170"/>
      <c r="AC253" s="171">
        <f>业务员提成明细!AC247</f>
        <v>529.41176470588198</v>
      </c>
      <c r="AD253" s="170"/>
      <c r="AE253" s="170"/>
      <c r="AF253" s="170" t="str">
        <f>业务员提成明细!AF247</f>
        <v>XOUT17120496</v>
      </c>
      <c r="AG253" s="176">
        <f>业务员提成明细!AG247</f>
        <v>43096</v>
      </c>
      <c r="AH253" s="177"/>
      <c r="AJ253" s="178">
        <f>业务员提成明细!AJ247</f>
        <v>0.17</v>
      </c>
    </row>
    <row r="254" spans="1:36" ht="11.25" customHeight="1" outlineLevel="1">
      <c r="A254" s="179" t="s">
        <v>7051</v>
      </c>
      <c r="B254" s="143"/>
      <c r="C254" s="144"/>
      <c r="D254" s="142"/>
      <c r="E254" s="145">
        <f>SUBTOTAL(9,E218:E253)</f>
        <v>881154</v>
      </c>
      <c r="F254" s="146"/>
      <c r="G254" s="143"/>
      <c r="H254" s="144"/>
      <c r="I254" s="150"/>
      <c r="J254" s="151">
        <f>SUBTOTAL(9,J218:J253)</f>
        <v>746585</v>
      </c>
      <c r="K254" s="145">
        <f>SUBTOTAL(9,K218:K253)</f>
        <v>638150.32999999996</v>
      </c>
      <c r="L254" s="152"/>
      <c r="M254" s="153">
        <f>SUBTOTAL(9,M218:M253)</f>
        <v>57777.777777777781</v>
      </c>
      <c r="N254" s="76"/>
      <c r="O254" s="126"/>
      <c r="P254" s="154">
        <f>SUBTOTAL(9,P218:P253)</f>
        <v>19723.229999999996</v>
      </c>
      <c r="Q254" s="125"/>
      <c r="R254" s="145" t="e">
        <f>SUBTOTAL(9,R218:R253)</f>
        <v>#REF!</v>
      </c>
      <c r="S254" s="161" t="e">
        <f>SUBTOTAL(9,S218:S253)</f>
        <v>#REF!</v>
      </c>
      <c r="T254" s="162"/>
      <c r="U254" s="144"/>
      <c r="V254" s="163"/>
      <c r="W254" s="164"/>
      <c r="X254" s="163"/>
      <c r="Y254" s="169"/>
      <c r="Z254" s="170"/>
      <c r="AA254" s="170"/>
      <c r="AB254" s="170"/>
      <c r="AC254" s="171"/>
      <c r="AD254" s="170"/>
      <c r="AE254" s="170"/>
      <c r="AF254" s="170"/>
      <c r="AG254" s="176"/>
      <c r="AH254" s="177"/>
      <c r="AJ254" s="178"/>
    </row>
    <row r="255" spans="1:36" ht="11.25" customHeight="1" outlineLevel="2">
      <c r="A255" s="142" t="str">
        <f>业务员提成明细!A248</f>
        <v>姜鹏</v>
      </c>
      <c r="B255" s="143">
        <f>业务员提成明细!B248</f>
        <v>43305</v>
      </c>
      <c r="C255" s="144" t="str">
        <f>业务员提成明细!C248</f>
        <v>a1178</v>
      </c>
      <c r="D255" s="142" t="str">
        <f>业务员提成明细!D248</f>
        <v>上海金保莱新材料科技有限公司</v>
      </c>
      <c r="E255" s="145">
        <f>业务员提成明细!E248</f>
        <v>27200</v>
      </c>
      <c r="F255" s="146" t="str">
        <f>业务员提成明细!F248</f>
        <v>18107285</v>
      </c>
      <c r="G255" s="143">
        <f>业务员提成明细!G248</f>
        <v>43395</v>
      </c>
      <c r="H255" s="144">
        <f>业务员提成明细!H248</f>
        <v>90</v>
      </c>
      <c r="I255" s="150">
        <f>业务员提成明细!I248</f>
        <v>43273</v>
      </c>
      <c r="J255" s="151">
        <f>业务员提成明细!J248</f>
        <v>8400</v>
      </c>
      <c r="K255" s="145">
        <f>业务员提成明细!K248</f>
        <v>7241.38</v>
      </c>
      <c r="L255" s="152">
        <f>业务员提成明细!L248</f>
        <v>-32</v>
      </c>
      <c r="M255" s="153">
        <f>业务员提成明细!M248</f>
        <v>1623.931623931624</v>
      </c>
      <c r="N255" s="76" t="e">
        <f>业务员提成明细!N248</f>
        <v>#REF!</v>
      </c>
      <c r="O255" s="126">
        <f>业务员提成明细!O248</f>
        <v>0.05</v>
      </c>
      <c r="P255" s="154">
        <f>业务员提成明细!P248</f>
        <v>280.87</v>
      </c>
      <c r="Q255" s="125" t="e">
        <f>业务员提成明细!Q248</f>
        <v>#REF!</v>
      </c>
      <c r="R255" s="145" t="e">
        <f>业务员提成明细!R248</f>
        <v>#REF!</v>
      </c>
      <c r="S255" s="161" t="e">
        <f>业务员提成明细!S248</f>
        <v>#REF!</v>
      </c>
      <c r="T255" s="162" t="str">
        <f>业务员提成明细!V248</f>
        <v>CYZ07</v>
      </c>
      <c r="U255" s="144" t="str">
        <f>业务员提成明细!W248</f>
        <v>*其他化学制品*不锈钢冷轧油</v>
      </c>
      <c r="V255" s="163" t="str">
        <f>业务员提成明细!V248</f>
        <v>CYZ07</v>
      </c>
      <c r="W255" s="164" t="str">
        <f>业务员提成明细!W248</f>
        <v>*其他化学制品*不锈钢冷轧油</v>
      </c>
      <c r="X255" s="163" t="str">
        <f>业务员提成明细!X248</f>
        <v>EF-108A</v>
      </c>
      <c r="Y255" s="169">
        <f>业务员提成明细!Y248</f>
        <v>3.0882352941176499</v>
      </c>
      <c r="Z255" s="170" t="str">
        <f>业务员提成明细!Z248</f>
        <v>桶</v>
      </c>
      <c r="AA255" s="170"/>
      <c r="AB255" s="170"/>
      <c r="AC255" s="171">
        <f>业务员提成明细!AC248</f>
        <v>617.64705882352905</v>
      </c>
      <c r="AD255" s="170"/>
      <c r="AE255" s="170"/>
      <c r="AF255" s="170" t="str">
        <f>业务员提成明细!AF248</f>
        <v>XOUT18070523</v>
      </c>
      <c r="AG255" s="176">
        <f>业务员提成明细!AG248</f>
        <v>43306</v>
      </c>
      <c r="AH255" s="177"/>
      <c r="AJ255" s="178">
        <f>业务员提成明细!AJ248</f>
        <v>0.15999979529415401</v>
      </c>
    </row>
    <row r="256" spans="1:36" ht="11.25" customHeight="1" outlineLevel="2">
      <c r="A256" s="142" t="str">
        <f>业务员提成明细!A249</f>
        <v>姜鹏</v>
      </c>
      <c r="B256" s="143">
        <f>业务员提成明细!B249</f>
        <v>43137</v>
      </c>
      <c r="C256" s="144" t="str">
        <f>业务员提成明细!C249</f>
        <v>a1178</v>
      </c>
      <c r="D256" s="142" t="str">
        <f>业务员提成明细!D249</f>
        <v>上海金保莱新材料科技有限公司</v>
      </c>
      <c r="E256" s="145">
        <f>业务员提成明细!E249</f>
        <v>27200</v>
      </c>
      <c r="F256" s="146" t="str">
        <f>业务员提成明细!F249</f>
        <v>02839232</v>
      </c>
      <c r="G256" s="143">
        <f>业务员提成明细!G249</f>
        <v>43227</v>
      </c>
      <c r="H256" s="144">
        <f>业务员提成明细!H249</f>
        <v>90</v>
      </c>
      <c r="I256" s="150">
        <f>业务员提成明细!I249</f>
        <v>43273</v>
      </c>
      <c r="J256" s="151">
        <f>业务员提成明细!J249</f>
        <v>27200</v>
      </c>
      <c r="K256" s="145">
        <f>业务员提成明细!K249</f>
        <v>23247.86</v>
      </c>
      <c r="L256" s="152">
        <f>业务员提成明细!L249</f>
        <v>136</v>
      </c>
      <c r="M256" s="153">
        <f>业务员提成明细!M249</f>
        <v>0</v>
      </c>
      <c r="N256" s="76" t="e">
        <f>业务员提成明细!N249</f>
        <v>#REF!</v>
      </c>
      <c r="O256" s="126">
        <f>业务员提成明细!O249</f>
        <v>0.02</v>
      </c>
      <c r="P256" s="154">
        <f>业务员提成明细!P249</f>
        <v>464.96</v>
      </c>
      <c r="Q256" s="125" t="e">
        <f>业务员提成明细!Q249</f>
        <v>#REF!</v>
      </c>
      <c r="R256" s="145" t="e">
        <f>业务员提成明细!R249</f>
        <v>#REF!</v>
      </c>
      <c r="S256" s="161" t="e">
        <f>业务员提成明细!S249</f>
        <v>#REF!</v>
      </c>
      <c r="T256" s="162" t="str">
        <f>业务员提成明细!V249</f>
        <v>CYZ07</v>
      </c>
      <c r="U256" s="144" t="str">
        <f>业务员提成明细!W249</f>
        <v>*石油制品*不锈钢专用冷轧油</v>
      </c>
      <c r="V256" s="163" t="str">
        <f>业务员提成明细!V249</f>
        <v>CYZ07</v>
      </c>
      <c r="W256" s="164" t="str">
        <f>业务员提成明细!W249</f>
        <v>*石油制品*不锈钢专用冷轧油</v>
      </c>
      <c r="X256" s="163" t="str">
        <f>业务员提成明细!X249</f>
        <v>EF-108A</v>
      </c>
      <c r="Y256" s="169">
        <f>业务员提成明细!Y249</f>
        <v>10</v>
      </c>
      <c r="Z256" s="170" t="str">
        <f>业务员提成明细!Z249</f>
        <v>桶</v>
      </c>
      <c r="AA256" s="170"/>
      <c r="AB256" s="170"/>
      <c r="AC256" s="171">
        <f>业务员提成明细!AC249</f>
        <v>2000</v>
      </c>
      <c r="AD256" s="170"/>
      <c r="AE256" s="170"/>
      <c r="AF256" s="170" t="str">
        <f>业务员提成明细!AF249</f>
        <v>XOUT18020097</v>
      </c>
      <c r="AG256" s="176">
        <f>业务员提成明细!AG249</f>
        <v>43138</v>
      </c>
      <c r="AH256" s="177"/>
      <c r="AJ256" s="178">
        <f>业务员提成明细!AJ249</f>
        <v>0.17</v>
      </c>
    </row>
    <row r="257" spans="1:36" ht="11.25" customHeight="1" outlineLevel="2">
      <c r="A257" s="142" t="str">
        <f>业务员提成明细!A250</f>
        <v>姜鹏</v>
      </c>
      <c r="B257" s="143">
        <f>业务员提成明细!B250</f>
        <v>43192</v>
      </c>
      <c r="C257" s="144" t="str">
        <f>业务员提成明细!C250</f>
        <v>a1178</v>
      </c>
      <c r="D257" s="142" t="str">
        <f>业务员提成明细!D250</f>
        <v>上海金保莱新材料科技有限公司</v>
      </c>
      <c r="E257" s="145">
        <f>业务员提成明细!E250</f>
        <v>27200</v>
      </c>
      <c r="F257" s="146" t="str">
        <f>业务员提成明细!F250</f>
        <v>15222355</v>
      </c>
      <c r="G257" s="143">
        <f>业务员提成明细!G250</f>
        <v>43282</v>
      </c>
      <c r="H257" s="144">
        <f>业务员提成明细!H250</f>
        <v>90</v>
      </c>
      <c r="I257" s="150">
        <f>业务员提成明细!I250</f>
        <v>43257</v>
      </c>
      <c r="J257" s="151">
        <f>业务员提成明细!J250</f>
        <v>27200</v>
      </c>
      <c r="K257" s="145">
        <f>业务员提成明细!K250</f>
        <v>23247.86</v>
      </c>
      <c r="L257" s="152">
        <f>业务员提成明细!L250</f>
        <v>65</v>
      </c>
      <c r="M257" s="153">
        <f>业务员提成明细!M250</f>
        <v>0</v>
      </c>
      <c r="N257" s="76" t="e">
        <f>业务员提成明细!N250</f>
        <v>#REF!</v>
      </c>
      <c r="O257" s="126">
        <f>业务员提成明细!O250</f>
        <v>0.04</v>
      </c>
      <c r="P257" s="154">
        <f>业务员提成明细!P250</f>
        <v>929.91</v>
      </c>
      <c r="Q257" s="125" t="e">
        <f>业务员提成明细!Q250</f>
        <v>#REF!</v>
      </c>
      <c r="R257" s="145" t="e">
        <f>业务员提成明细!R250</f>
        <v>#REF!</v>
      </c>
      <c r="S257" s="161" t="e">
        <f>业务员提成明细!S250</f>
        <v>#REF!</v>
      </c>
      <c r="T257" s="162" t="str">
        <f>业务员提成明细!V250</f>
        <v>CYZ07</v>
      </c>
      <c r="U257" s="144" t="str">
        <f>业务员提成明细!W250</f>
        <v>*其他化学制品*不锈钢专用冷轧剂</v>
      </c>
      <c r="V257" s="163" t="str">
        <f>业务员提成明细!V250</f>
        <v>CYZ07</v>
      </c>
      <c r="W257" s="164" t="str">
        <f>业务员提成明细!W250</f>
        <v>*其他化学制品*不锈钢专用冷轧剂</v>
      </c>
      <c r="X257" s="163" t="str">
        <f>业务员提成明细!X250</f>
        <v>EF-108A</v>
      </c>
      <c r="Y257" s="169">
        <f>业务员提成明细!Y250</f>
        <v>10</v>
      </c>
      <c r="Z257" s="170" t="str">
        <f>业务员提成明细!Z250</f>
        <v>桶</v>
      </c>
      <c r="AA257" s="170"/>
      <c r="AB257" s="170"/>
      <c r="AC257" s="171">
        <f>业务员提成明细!AC250</f>
        <v>2000</v>
      </c>
      <c r="AD257" s="170"/>
      <c r="AE257" s="170"/>
      <c r="AF257" s="170" t="str">
        <f>业务员提成明细!AF250</f>
        <v>XOUT18040029</v>
      </c>
      <c r="AG257" s="176">
        <f>业务员提成明细!AG250</f>
        <v>43193</v>
      </c>
      <c r="AH257" s="177"/>
      <c r="AJ257" s="178">
        <f>业务员提成明细!AJ250</f>
        <v>0.17</v>
      </c>
    </row>
    <row r="258" spans="1:36" ht="11.25" customHeight="1" outlineLevel="2">
      <c r="A258" s="142" t="str">
        <f>业务员提成明细!A251</f>
        <v>姜鹏</v>
      </c>
      <c r="B258" s="143">
        <f>业务员提成明细!B251</f>
        <v>43264</v>
      </c>
      <c r="C258" s="144" t="str">
        <f>业务员提成明细!C251</f>
        <v>a1203</v>
      </c>
      <c r="D258" s="142" t="str">
        <f>业务员提成明细!D251</f>
        <v>上海睿客气动技术有限公司</v>
      </c>
      <c r="E258" s="145">
        <f>业务员提成明细!E251</f>
        <v>2578</v>
      </c>
      <c r="F258" s="146" t="str">
        <f>业务员提成明细!F251</f>
        <v>55874966</v>
      </c>
      <c r="G258" s="143">
        <f>业务员提成明细!G251</f>
        <v>43324</v>
      </c>
      <c r="H258" s="144">
        <f>业务员提成明细!H251</f>
        <v>60</v>
      </c>
      <c r="I258" s="150">
        <f>业务员提成明细!I251</f>
        <v>43257</v>
      </c>
      <c r="J258" s="151">
        <f>业务员提成明细!J251</f>
        <v>2578</v>
      </c>
      <c r="K258" s="145">
        <f>业务员提成明细!K251</f>
        <v>2222.41</v>
      </c>
      <c r="L258" s="152">
        <f>业务员提成明细!L251</f>
        <v>-7</v>
      </c>
      <c r="M258" s="153">
        <f>业务员提成明细!M251</f>
        <v>0</v>
      </c>
      <c r="N258" s="76" t="e">
        <f>业务员提成明细!N251</f>
        <v>#REF!</v>
      </c>
      <c r="O258" s="126">
        <f>业务员提成明细!O251</f>
        <v>0.05</v>
      </c>
      <c r="P258" s="154">
        <f>业务员提成明细!P251</f>
        <v>111.12</v>
      </c>
      <c r="Q258" s="125" t="e">
        <f>业务员提成明细!Q251</f>
        <v>#REF!</v>
      </c>
      <c r="R258" s="145" t="e">
        <f>业务员提成明细!R251</f>
        <v>#REF!</v>
      </c>
      <c r="S258" s="161" t="e">
        <f>业务员提成明细!S251</f>
        <v>#REF!</v>
      </c>
      <c r="T258" s="162" t="str">
        <f>业务员提成明细!V251</f>
        <v>CYQ10</v>
      </c>
      <c r="U258" s="144" t="str">
        <f>业务员提成明细!W251</f>
        <v>*化学试剂助剂*钢冷却剂</v>
      </c>
      <c r="V258" s="163" t="str">
        <f>业务员提成明细!V251</f>
        <v>CYQ10</v>
      </c>
      <c r="W258" s="164" t="str">
        <f>业务员提成明细!W251</f>
        <v>*化学试剂助剂*钢冷却剂</v>
      </c>
      <c r="X258" s="163" t="str">
        <f>业务员提成明细!X251</f>
        <v>CH-201</v>
      </c>
      <c r="Y258" s="169">
        <f>业务员提成明细!Y251</f>
        <v>1</v>
      </c>
      <c r="Z258" s="170" t="str">
        <f>业务员提成明细!Z251</f>
        <v>桶</v>
      </c>
      <c r="AA258" s="170"/>
      <c r="AB258" s="170"/>
      <c r="AC258" s="171">
        <f>业务员提成明细!AC251</f>
        <v>170</v>
      </c>
      <c r="AD258" s="170"/>
      <c r="AE258" s="170"/>
      <c r="AF258" s="170" t="str">
        <f>业务员提成明细!AF251</f>
        <v>XOUT18060249</v>
      </c>
      <c r="AG258" s="176">
        <f>业务员提成明细!AG251</f>
        <v>43265</v>
      </c>
      <c r="AH258" s="177"/>
      <c r="AJ258" s="178">
        <f>业务员提成明细!AJ251</f>
        <v>0.16000197983270401</v>
      </c>
    </row>
    <row r="259" spans="1:36" ht="11.25" customHeight="1" outlineLevel="2">
      <c r="A259" s="142" t="str">
        <f>业务员提成明细!A252</f>
        <v>姜鹏</v>
      </c>
      <c r="B259" s="143">
        <f>业务员提成明细!B252</f>
        <v>43203</v>
      </c>
      <c r="C259" s="144" t="str">
        <f>业务员提成明细!C252</f>
        <v>a1296</v>
      </c>
      <c r="D259" s="142" t="str">
        <f>业务员提成明细!D252</f>
        <v>上海宝钢型钢有限公司</v>
      </c>
      <c r="E259" s="145">
        <f>业务员提成明细!E252</f>
        <v>5800</v>
      </c>
      <c r="F259" s="146" t="str">
        <f>业务员提成明细!F252</f>
        <v>15222537</v>
      </c>
      <c r="G259" s="143">
        <f>业务员提成明细!G252</f>
        <v>43293</v>
      </c>
      <c r="H259" s="144">
        <f>业务员提成明细!H252</f>
        <v>90</v>
      </c>
      <c r="I259" s="150">
        <f>业务员提成明细!I252</f>
        <v>43257</v>
      </c>
      <c r="J259" s="151">
        <f>业务员提成明细!J252</f>
        <v>5800</v>
      </c>
      <c r="K259" s="145">
        <f>业务员提成明细!K252</f>
        <v>4957.26</v>
      </c>
      <c r="L259" s="152">
        <f>业务员提成明细!L252</f>
        <v>54</v>
      </c>
      <c r="M259" s="153">
        <f>业务员提成明细!M252</f>
        <v>0</v>
      </c>
      <c r="N259" s="76" t="e">
        <f>业务员提成明细!N252</f>
        <v>#REF!</v>
      </c>
      <c r="O259" s="126">
        <f>业务员提成明细!O252</f>
        <v>0.05</v>
      </c>
      <c r="P259" s="154">
        <f>业务员提成明细!P252</f>
        <v>247.86</v>
      </c>
      <c r="Q259" s="125" t="e">
        <f>业务员提成明细!Q252</f>
        <v>#REF!</v>
      </c>
      <c r="R259" s="145" t="e">
        <f>业务员提成明细!R252</f>
        <v>#REF!</v>
      </c>
      <c r="S259" s="161" t="e">
        <f>业务员提成明细!S252</f>
        <v>#REF!</v>
      </c>
      <c r="T259" s="162" t="str">
        <f>业务员提成明细!V252</f>
        <v>CYF08</v>
      </c>
      <c r="U259" s="144" t="str">
        <f>业务员提成明细!W252</f>
        <v>*专项化学用品*水性防锈剂</v>
      </c>
      <c r="V259" s="163" t="str">
        <f>业务员提成明细!V252</f>
        <v>CYF08</v>
      </c>
      <c r="W259" s="164" t="str">
        <f>业务员提成明细!W252</f>
        <v>*专项化学用品*水性防锈剂</v>
      </c>
      <c r="X259" s="163" t="str">
        <f>业务员提成明细!X252</f>
        <v>X-38</v>
      </c>
      <c r="Y259" s="169">
        <f>业务员提成明细!Y252</f>
        <v>1</v>
      </c>
      <c r="Z259" s="170" t="str">
        <f>业务员提成明细!Z252</f>
        <v>桶</v>
      </c>
      <c r="AA259" s="170"/>
      <c r="AB259" s="170"/>
      <c r="AC259" s="171">
        <f>业务员提成明细!AC252</f>
        <v>170</v>
      </c>
      <c r="AD259" s="170"/>
      <c r="AE259" s="170"/>
      <c r="AF259" s="170" t="str">
        <f>业务员提成明细!AF252</f>
        <v>XOUT18040217</v>
      </c>
      <c r="AG259" s="176">
        <f>业务员提成明细!AG252</f>
        <v>43204</v>
      </c>
      <c r="AH259" s="177"/>
      <c r="AJ259" s="178">
        <f>业务员提成明细!AJ252</f>
        <v>0.17</v>
      </c>
    </row>
    <row r="260" spans="1:36" ht="11.25" customHeight="1" outlineLevel="2">
      <c r="A260" s="142" t="str">
        <f>业务员提成明细!A253</f>
        <v>姜鹏</v>
      </c>
      <c r="B260" s="143">
        <f>业务员提成明细!B253</f>
        <v>43119</v>
      </c>
      <c r="C260" s="144" t="str">
        <f>业务员提成明细!C253</f>
        <v>a1310</v>
      </c>
      <c r="D260" s="142" t="str">
        <f>业务员提成明细!D253</f>
        <v>常州吉兴金属制品有限公司</v>
      </c>
      <c r="E260" s="145">
        <f>业务员提成明细!E253</f>
        <v>6000</v>
      </c>
      <c r="F260" s="146" t="str">
        <f>业务员提成明细!F253</f>
        <v>28120503</v>
      </c>
      <c r="G260" s="143">
        <f>业务员提成明细!G253</f>
        <v>43209</v>
      </c>
      <c r="H260" s="144">
        <f>业务员提成明细!H253</f>
        <v>90</v>
      </c>
      <c r="I260" s="150">
        <f>业务员提成明细!I253</f>
        <v>43279</v>
      </c>
      <c r="J260" s="151">
        <f>业务员提成明细!J253</f>
        <v>4200</v>
      </c>
      <c r="K260" s="145">
        <f>业务员提成明细!K253</f>
        <v>3589.74</v>
      </c>
      <c r="L260" s="152">
        <f>业务员提成明细!L253</f>
        <v>160</v>
      </c>
      <c r="M260" s="153">
        <f>业务员提成明细!M253</f>
        <v>0</v>
      </c>
      <c r="N260" s="76" t="e">
        <f>业务员提成明细!N253</f>
        <v>#REF!</v>
      </c>
      <c r="O260" s="126">
        <f>业务员提成明细!O253</f>
        <v>0.01</v>
      </c>
      <c r="P260" s="154">
        <f>业务员提成明细!P253</f>
        <v>35.9</v>
      </c>
      <c r="Q260" s="125" t="e">
        <f>业务员提成明细!Q253</f>
        <v>#REF!</v>
      </c>
      <c r="R260" s="145" t="e">
        <f>业务员提成明细!R253</f>
        <v>#REF!</v>
      </c>
      <c r="S260" s="161" t="e">
        <f>业务员提成明细!S253</f>
        <v>#REF!</v>
      </c>
      <c r="T260" s="162" t="str">
        <f>业务员提成明细!V253</f>
        <v>CSR63</v>
      </c>
      <c r="U260" s="144" t="str">
        <f>业务员提成明细!W253</f>
        <v>*石油制品*微乳化切削液</v>
      </c>
      <c r="V260" s="163" t="str">
        <f>业务员提成明细!V253</f>
        <v>CSR63</v>
      </c>
      <c r="W260" s="164" t="str">
        <f>业务员提成明细!W253</f>
        <v>*石油制品*微乳化切削液</v>
      </c>
      <c r="X260" s="163" t="str">
        <f>业务员提成明细!X253</f>
        <v>JH-105TW</v>
      </c>
      <c r="Y260" s="169">
        <f>业务员提成明细!Y253</f>
        <v>1.4</v>
      </c>
      <c r="Z260" s="170" t="str">
        <f>业务员提成明细!Z253</f>
        <v>桶</v>
      </c>
      <c r="AA260" s="170"/>
      <c r="AB260" s="170"/>
      <c r="AC260" s="171">
        <f>业务员提成明细!AC253</f>
        <v>238</v>
      </c>
      <c r="AD260" s="170"/>
      <c r="AE260" s="170"/>
      <c r="AF260" s="170" t="str">
        <f>业务员提成明细!AF253</f>
        <v>XOUT18010370</v>
      </c>
      <c r="AG260" s="176">
        <f>业务员提成明细!AG253</f>
        <v>43120</v>
      </c>
      <c r="AH260" s="177"/>
      <c r="AJ260" s="178">
        <f>业务员提成明细!AJ253</f>
        <v>0.17</v>
      </c>
    </row>
    <row r="261" spans="1:36" ht="11.25" customHeight="1" outlineLevel="2">
      <c r="A261" s="142" t="str">
        <f>业务员提成明细!A254</f>
        <v>姜鹏</v>
      </c>
      <c r="B261" s="143">
        <f>业务员提成明细!B254</f>
        <v>43064</v>
      </c>
      <c r="C261" s="144" t="str">
        <f>业务员提成明细!C254</f>
        <v>a1310</v>
      </c>
      <c r="D261" s="142" t="str">
        <f>业务员提成明细!D254</f>
        <v>常州吉兴金属制品有限公司</v>
      </c>
      <c r="E261" s="145">
        <f>业务员提成明细!E254</f>
        <v>6000</v>
      </c>
      <c r="F261" s="146" t="str">
        <f>业务员提成明细!F254</f>
        <v>26629551</v>
      </c>
      <c r="G261" s="143">
        <f>业务员提成明细!G254</f>
        <v>43154</v>
      </c>
      <c r="H261" s="144">
        <f>业务员提成明细!H254</f>
        <v>90</v>
      </c>
      <c r="I261" s="150" t="str">
        <f>业务员提成明细!I254</f>
        <v>2018-2-12/2018-6-29</v>
      </c>
      <c r="J261" s="151">
        <f>业务员提成明细!J254</f>
        <v>6000</v>
      </c>
      <c r="K261" s="145">
        <f>业务员提成明细!K254</f>
        <v>5128.21</v>
      </c>
      <c r="L261" s="152">
        <f>业务员提成明细!L254</f>
        <v>246</v>
      </c>
      <c r="M261" s="153">
        <f>业务员提成明细!M254</f>
        <v>0</v>
      </c>
      <c r="N261" s="76" t="e">
        <f>业务员提成明细!N254</f>
        <v>#REF!</v>
      </c>
      <c r="O261" s="126">
        <f>业务员提成明细!O254</f>
        <v>0</v>
      </c>
      <c r="P261" s="154">
        <f>业务员提成明细!P254</f>
        <v>0</v>
      </c>
      <c r="Q261" s="125" t="e">
        <f>业务员提成明细!Q254</f>
        <v>#REF!</v>
      </c>
      <c r="R261" s="145">
        <f>业务员提成明细!R254</f>
        <v>0</v>
      </c>
      <c r="S261" s="161">
        <f>业务员提成明细!S254</f>
        <v>0</v>
      </c>
      <c r="T261" s="162" t="str">
        <f>业务员提成明细!V254</f>
        <v>CSR63</v>
      </c>
      <c r="U261" s="144" t="str">
        <f>业务员提成明细!W254</f>
        <v>微乳化切削液</v>
      </c>
      <c r="V261" s="163" t="str">
        <f>业务员提成明细!V254</f>
        <v>CSR63</v>
      </c>
      <c r="W261" s="164" t="str">
        <f>业务员提成明细!W254</f>
        <v>微乳化切削液</v>
      </c>
      <c r="X261" s="163" t="str">
        <f>业务员提成明细!X254</f>
        <v>JH-105TW</v>
      </c>
      <c r="Y261" s="169">
        <f>业务员提成明细!Y254</f>
        <v>2</v>
      </c>
      <c r="Z261" s="170" t="str">
        <f>业务员提成明细!Z254</f>
        <v>桶</v>
      </c>
      <c r="AA261" s="170"/>
      <c r="AB261" s="170"/>
      <c r="AC261" s="171">
        <f>业务员提成明细!AC254</f>
        <v>340</v>
      </c>
      <c r="AD261" s="170"/>
      <c r="AE261" s="170"/>
      <c r="AF261" s="170" t="str">
        <f>业务员提成明细!AF254</f>
        <v>XOUT17100338</v>
      </c>
      <c r="AG261" s="176">
        <f>业务员提成明细!AG254</f>
        <v>43033</v>
      </c>
      <c r="AH261" s="177">
        <f>业务员提成明细!AH254</f>
        <v>0</v>
      </c>
      <c r="AJ261" s="178">
        <f>业务员提成明细!AJ254</f>
        <v>0.17</v>
      </c>
    </row>
    <row r="262" spans="1:36" ht="11.25" customHeight="1" outlineLevel="2">
      <c r="A262" s="142" t="str">
        <f>业务员提成明细!A255</f>
        <v>姜鹏</v>
      </c>
      <c r="B262" s="143">
        <f>业务员提成明细!B255</f>
        <v>43064</v>
      </c>
      <c r="C262" s="144" t="str">
        <f>业务员提成明细!C255</f>
        <v>a1310</v>
      </c>
      <c r="D262" s="142" t="str">
        <f>业务员提成明细!D255</f>
        <v>常州吉兴金属制品有限公司</v>
      </c>
      <c r="E262" s="145">
        <f>业务员提成明细!E255</f>
        <v>2400</v>
      </c>
      <c r="F262" s="146" t="str">
        <f>业务员提成明细!F255</f>
        <v>26629551</v>
      </c>
      <c r="G262" s="143">
        <f>业务员提成明细!G255</f>
        <v>43154</v>
      </c>
      <c r="H262" s="144">
        <f>业务员提成明细!H255</f>
        <v>90</v>
      </c>
      <c r="I262" s="150">
        <f>业务员提成明细!I255</f>
        <v>43280</v>
      </c>
      <c r="J262" s="151">
        <f>业务员提成明细!J255</f>
        <v>2400</v>
      </c>
      <c r="K262" s="145">
        <f>业务员提成明细!K255</f>
        <v>2051.2800000000002</v>
      </c>
      <c r="L262" s="152">
        <f>业务员提成明细!L255</f>
        <v>216</v>
      </c>
      <c r="M262" s="153">
        <f>业务员提成明细!M255</f>
        <v>0</v>
      </c>
      <c r="N262" s="76" t="e">
        <f>业务员提成明细!N255</f>
        <v>#REF!</v>
      </c>
      <c r="O262" s="126">
        <f>业务员提成明细!O255</f>
        <v>0</v>
      </c>
      <c r="P262" s="154">
        <f>业务员提成明细!P255</f>
        <v>0</v>
      </c>
      <c r="Q262" s="125" t="e">
        <f>业务员提成明细!Q255</f>
        <v>#REF!</v>
      </c>
      <c r="R262" s="145" t="e">
        <f>业务员提成明细!R255</f>
        <v>#REF!</v>
      </c>
      <c r="S262" s="161" t="e">
        <f>业务员提成明细!S255</f>
        <v>#REF!</v>
      </c>
      <c r="T262" s="162" t="str">
        <f>业务员提成明细!V255</f>
        <v>CYT11</v>
      </c>
      <c r="U262" s="144" t="str">
        <f>业务员提成明细!W255</f>
        <v>机床导轨油</v>
      </c>
      <c r="V262" s="163" t="str">
        <f>业务员提成明细!V255</f>
        <v>CYT11</v>
      </c>
      <c r="W262" s="164" t="str">
        <f>业务员提成明细!W255</f>
        <v>机床导轨油</v>
      </c>
      <c r="X262" s="163" t="str">
        <f>业务员提成明细!X255</f>
        <v>68#</v>
      </c>
      <c r="Y262" s="169">
        <f>业务员提成明细!Y255</f>
        <v>1</v>
      </c>
      <c r="Z262" s="170" t="str">
        <f>业务员提成明细!Z255</f>
        <v>桶</v>
      </c>
      <c r="AA262" s="170"/>
      <c r="AB262" s="170"/>
      <c r="AC262" s="171">
        <f>业务员提成明细!AC255</f>
        <v>170</v>
      </c>
      <c r="AD262" s="170"/>
      <c r="AE262" s="170"/>
      <c r="AF262" s="170" t="str">
        <f>业务员提成明细!AF255</f>
        <v>XOUT17100338</v>
      </c>
      <c r="AG262" s="176">
        <f>业务员提成明细!AG255</f>
        <v>43033</v>
      </c>
      <c r="AH262" s="177">
        <f>业务员提成明细!AH255</f>
        <v>0</v>
      </c>
      <c r="AJ262" s="178">
        <f>业务员提成明细!AJ255</f>
        <v>0.17</v>
      </c>
    </row>
    <row r="263" spans="1:36" ht="11.25" customHeight="1" outlineLevel="2">
      <c r="A263" s="142" t="str">
        <f>业务员提成明细!A256</f>
        <v>姜鹏</v>
      </c>
      <c r="B263" s="143">
        <f>业务员提成明细!B256</f>
        <v>43064</v>
      </c>
      <c r="C263" s="144" t="str">
        <f>业务员提成明细!C256</f>
        <v>a1310</v>
      </c>
      <c r="D263" s="142" t="str">
        <f>业务员提成明细!D256</f>
        <v>常州吉兴金属制品有限公司</v>
      </c>
      <c r="E263" s="145">
        <f>业务员提成明细!E256</f>
        <v>2400</v>
      </c>
      <c r="F263" s="146" t="str">
        <f>业务员提成明细!F256</f>
        <v>26629551</v>
      </c>
      <c r="G263" s="143">
        <f>业务员提成明细!G256</f>
        <v>43154</v>
      </c>
      <c r="H263" s="144">
        <f>业务员提成明细!H256</f>
        <v>90</v>
      </c>
      <c r="I263" s="150">
        <f>业务员提成明细!I256</f>
        <v>43280</v>
      </c>
      <c r="J263" s="151">
        <f>业务员提成明细!J256</f>
        <v>2400</v>
      </c>
      <c r="K263" s="145">
        <f>业务员提成明细!K256</f>
        <v>2051.2800000000002</v>
      </c>
      <c r="L263" s="152">
        <f>业务员提成明细!L256</f>
        <v>216</v>
      </c>
      <c r="M263" s="153">
        <f>业务员提成明细!M256</f>
        <v>0</v>
      </c>
      <c r="N263" s="76" t="e">
        <f>业务员提成明细!N256</f>
        <v>#REF!</v>
      </c>
      <c r="O263" s="126">
        <f>业务员提成明细!O256</f>
        <v>0</v>
      </c>
      <c r="P263" s="154">
        <f>业务员提成明细!P256</f>
        <v>0</v>
      </c>
      <c r="Q263" s="125" t="e">
        <f>业务员提成明细!Q256</f>
        <v>#REF!</v>
      </c>
      <c r="R263" s="145">
        <f>业务员提成明细!R256</f>
        <v>0</v>
      </c>
      <c r="S263" s="161">
        <f>业务员提成明细!S256</f>
        <v>0</v>
      </c>
      <c r="T263" s="162" t="str">
        <f>业务员提成明细!V256</f>
        <v>CYT11</v>
      </c>
      <c r="U263" s="144" t="str">
        <f>业务员提成明细!W256</f>
        <v>机床导轨油</v>
      </c>
      <c r="V263" s="163" t="str">
        <f>业务员提成明细!V256</f>
        <v>CYT11</v>
      </c>
      <c r="W263" s="164" t="str">
        <f>业务员提成明细!W256</f>
        <v>机床导轨油</v>
      </c>
      <c r="X263" s="163" t="str">
        <f>业务员提成明细!X256</f>
        <v>68#</v>
      </c>
      <c r="Y263" s="169">
        <f>业务员提成明细!Y256</f>
        <v>1</v>
      </c>
      <c r="Z263" s="170" t="str">
        <f>业务员提成明细!Z256</f>
        <v>桶</v>
      </c>
      <c r="AA263" s="170"/>
      <c r="AB263" s="170"/>
      <c r="AC263" s="171">
        <f>业务员提成明细!AC256</f>
        <v>170</v>
      </c>
      <c r="AD263" s="170"/>
      <c r="AE263" s="170"/>
      <c r="AF263" s="170" t="str">
        <f>业务员提成明细!AF256</f>
        <v>XOUT17110351</v>
      </c>
      <c r="AG263" s="176">
        <f>业务员提成明细!AG256</f>
        <v>43056</v>
      </c>
      <c r="AH263" s="177"/>
      <c r="AJ263" s="178">
        <f>业务员提成明细!AJ256</f>
        <v>0.17</v>
      </c>
    </row>
    <row r="264" spans="1:36" ht="11.25" customHeight="1" outlineLevel="2">
      <c r="A264" s="142" t="str">
        <f>业务员提成明细!A257</f>
        <v>姜鹏</v>
      </c>
      <c r="B264" s="143">
        <f>业务员提成明细!B257</f>
        <v>43229</v>
      </c>
      <c r="C264" s="144" t="str">
        <f>业务员提成明细!C257</f>
        <v>a1353</v>
      </c>
      <c r="D264" s="142" t="str">
        <f>业务员提成明细!D257</f>
        <v>宝山钢铁股份有限公司</v>
      </c>
      <c r="E264" s="145">
        <f>业务员提成明细!E257</f>
        <v>10412.16</v>
      </c>
      <c r="F264" s="146" t="str">
        <f>业务员提成明细!F257</f>
        <v>27754415</v>
      </c>
      <c r="G264" s="143">
        <f>业务员提成明细!G257</f>
        <v>43319</v>
      </c>
      <c r="H264" s="144">
        <f>业务员提成明细!H257</f>
        <v>90</v>
      </c>
      <c r="I264" s="150">
        <f>业务员提成明细!I257</f>
        <v>43280</v>
      </c>
      <c r="J264" s="151">
        <f>业务员提成明细!J257</f>
        <v>10412.16</v>
      </c>
      <c r="K264" s="145">
        <f>业务员提成明细!K257</f>
        <v>8976</v>
      </c>
      <c r="L264" s="152">
        <f>业务员提成明细!L257</f>
        <v>51</v>
      </c>
      <c r="M264" s="153">
        <f>业务员提成明细!M257</f>
        <v>0</v>
      </c>
      <c r="N264" s="76" t="e">
        <f>业务员提成明细!N257</f>
        <v>#REF!</v>
      </c>
      <c r="O264" s="126">
        <f>业务员提成明细!O257</f>
        <v>0.05</v>
      </c>
      <c r="P264" s="154">
        <f>业务员提成明细!P257</f>
        <v>448.8</v>
      </c>
      <c r="Q264" s="125" t="e">
        <f>业务员提成明细!Q257</f>
        <v>#REF!</v>
      </c>
      <c r="R264" s="145" t="e">
        <f>业务员提成明细!R257</f>
        <v>#REF!</v>
      </c>
      <c r="S264" s="161" t="e">
        <f>业务员提成明细!S257</f>
        <v>#REF!</v>
      </c>
      <c r="T264" s="162" t="str">
        <f>业务员提成明细!V257</f>
        <v>CYT27</v>
      </c>
      <c r="U264" s="144" t="str">
        <f>业务员提成明细!W257</f>
        <v>*化学试剂助剂*水溶性内润滑剂</v>
      </c>
      <c r="V264" s="163" t="str">
        <f>业务员提成明细!V257</f>
        <v>CYT27</v>
      </c>
      <c r="W264" s="164" t="str">
        <f>业务员提成明细!W257</f>
        <v>*化学试剂助剂*水溶性内润滑剂</v>
      </c>
      <c r="X264" s="163" t="str">
        <f>业务员提成明细!X257</f>
        <v>EF-307</v>
      </c>
      <c r="Y264" s="169">
        <f>业务员提成明细!Y257</f>
        <v>600</v>
      </c>
      <c r="Z264" s="170" t="str">
        <f>业务员提成明细!Z257</f>
        <v>千克</v>
      </c>
      <c r="AA264" s="170"/>
      <c r="AB264" s="170"/>
      <c r="AC264" s="171">
        <f>业务员提成明细!AC257</f>
        <v>600</v>
      </c>
      <c r="AD264" s="170"/>
      <c r="AE264" s="170"/>
      <c r="AF264" s="170" t="str">
        <f>业务员提成明细!AF257</f>
        <v>XOUT18040266</v>
      </c>
      <c r="AG264" s="176">
        <f>业务员提成明细!AG257</f>
        <v>43207</v>
      </c>
      <c r="AH264" s="177"/>
      <c r="AJ264" s="178">
        <f>业务员提成明细!AJ257</f>
        <v>0.16</v>
      </c>
    </row>
    <row r="265" spans="1:36" ht="11.25" customHeight="1" outlineLevel="2">
      <c r="A265" s="142" t="str">
        <f>业务员提成明细!A258</f>
        <v>姜鹏</v>
      </c>
      <c r="B265" s="143">
        <f>业务员提成明细!B258</f>
        <v>43097</v>
      </c>
      <c r="C265" s="144" t="str">
        <f>业务员提成明细!C258</f>
        <v>a1467</v>
      </c>
      <c r="D265" s="142" t="str">
        <f>业务员提成明细!D258</f>
        <v>上海为津机械设备有限公司</v>
      </c>
      <c r="E265" s="145">
        <f>业务员提成明细!E258</f>
        <v>2700</v>
      </c>
      <c r="F265" s="146" t="str">
        <f>业务员提成明细!F258</f>
        <v>09926924</v>
      </c>
      <c r="G265" s="143">
        <f>业务员提成明细!G258</f>
        <v>43127</v>
      </c>
      <c r="H265" s="144">
        <f>业务员提成明细!H258</f>
        <v>30</v>
      </c>
      <c r="I265" s="150">
        <f>业务员提成明细!I258</f>
        <v>43280</v>
      </c>
      <c r="J265" s="151">
        <f>业务员提成明细!J258</f>
        <v>2700</v>
      </c>
      <c r="K265" s="145">
        <f>业务员提成明细!K258</f>
        <v>2307.69</v>
      </c>
      <c r="L265" s="152">
        <f>业务员提成明细!L258</f>
        <v>183</v>
      </c>
      <c r="M265" s="153">
        <f>业务员提成明细!M258</f>
        <v>0</v>
      </c>
      <c r="N265" s="76" t="e">
        <f>业务员提成明细!N258</f>
        <v>#REF!</v>
      </c>
      <c r="O265" s="126">
        <f>业务员提成明细!O258</f>
        <v>0</v>
      </c>
      <c r="P265" s="154">
        <f>业务员提成明细!P258</f>
        <v>0</v>
      </c>
      <c r="Q265" s="125" t="e">
        <f>业务员提成明细!Q258</f>
        <v>#REF!</v>
      </c>
      <c r="R265" s="145" t="e">
        <f>业务员提成明细!R258</f>
        <v>#REF!</v>
      </c>
      <c r="S265" s="161" t="e">
        <f>业务员提成明细!S258</f>
        <v>#REF!</v>
      </c>
      <c r="T265" s="162" t="str">
        <f>业务员提成明细!V258</f>
        <v>CYQ19</v>
      </c>
      <c r="U265" s="144" t="str">
        <f>业务员提成明细!W258</f>
        <v>不锈钢切削油</v>
      </c>
      <c r="V265" s="163" t="str">
        <f>业务员提成明细!V258</f>
        <v>CYQ19</v>
      </c>
      <c r="W265" s="164" t="str">
        <f>业务员提成明细!W258</f>
        <v>不锈钢切削油</v>
      </c>
      <c r="X265" s="163" t="str">
        <f>业务员提成明细!X258</f>
        <v>DH-30A</v>
      </c>
      <c r="Y265" s="169">
        <f>业务员提成明细!Y258</f>
        <v>1</v>
      </c>
      <c r="Z265" s="170" t="str">
        <f>业务员提成明细!Z258</f>
        <v>桶</v>
      </c>
      <c r="AA265" s="170"/>
      <c r="AB265" s="170"/>
      <c r="AC265" s="171">
        <f>业务员提成明细!AC258</f>
        <v>170</v>
      </c>
      <c r="AD265" s="170"/>
      <c r="AE265" s="170"/>
      <c r="AF265" s="170" t="str">
        <f>业务员提成明细!AF258</f>
        <v>XOUT17120548</v>
      </c>
      <c r="AG265" s="176">
        <f>业务员提成明细!AG258</f>
        <v>43097</v>
      </c>
      <c r="AH265" s="177"/>
      <c r="AJ265" s="178">
        <f>业务员提成明细!AJ258</f>
        <v>0.17</v>
      </c>
    </row>
    <row r="266" spans="1:36" ht="11.25" customHeight="1" outlineLevel="2">
      <c r="A266" s="142" t="str">
        <f>业务员提成明细!A259</f>
        <v>姜鹏</v>
      </c>
      <c r="B266" s="143">
        <f>业务员提成明细!B259</f>
        <v>43173</v>
      </c>
      <c r="C266" s="144" t="str">
        <f>业务员提成明细!C259</f>
        <v>a1467</v>
      </c>
      <c r="D266" s="142" t="str">
        <f>业务员提成明细!D259</f>
        <v>上海为津机械设备有限公司</v>
      </c>
      <c r="E266" s="145">
        <f>业务员提成明细!E259</f>
        <v>2300</v>
      </c>
      <c r="F266" s="146" t="str">
        <f>业务员提成明细!F259</f>
        <v>02839554</v>
      </c>
      <c r="G266" s="143">
        <f>业务员提成明细!G259</f>
        <v>43203</v>
      </c>
      <c r="H266" s="144">
        <f>业务员提成明细!H259</f>
        <v>30</v>
      </c>
      <c r="I266" s="150">
        <f>业务员提成明细!I259</f>
        <v>43280</v>
      </c>
      <c r="J266" s="151">
        <f>业务员提成明细!J259</f>
        <v>2300</v>
      </c>
      <c r="K266" s="145">
        <f>业务员提成明细!K259</f>
        <v>1965.81</v>
      </c>
      <c r="L266" s="152">
        <f>业务员提成明细!L259</f>
        <v>107</v>
      </c>
      <c r="M266" s="153">
        <f>业务员提成明细!M259</f>
        <v>0</v>
      </c>
      <c r="N266" s="76" t="e">
        <f>业务员提成明细!N259</f>
        <v>#REF!</v>
      </c>
      <c r="O266" s="126">
        <f>业务员提成明细!O259</f>
        <v>0.04</v>
      </c>
      <c r="P266" s="154">
        <f>业务员提成明细!P259</f>
        <v>78.63</v>
      </c>
      <c r="Q266" s="125">
        <f>业务员提成明细!Q259</f>
        <v>15.083</v>
      </c>
      <c r="R266" s="145">
        <f>业务员提成明细!R259</f>
        <v>2564.11</v>
      </c>
      <c r="S266" s="161">
        <f>业务员提成明细!S259</f>
        <v>-598.29999999999995</v>
      </c>
      <c r="T266" s="162" t="str">
        <f>业务员提成明细!V259</f>
        <v>CYQ13</v>
      </c>
      <c r="U266" s="144" t="str">
        <f>业务员提成明细!W259</f>
        <v>*专项化学用品*铜加工油</v>
      </c>
      <c r="V266" s="163" t="str">
        <f>业务员提成明细!V259</f>
        <v>CYQ13</v>
      </c>
      <c r="W266" s="164" t="str">
        <f>业务员提成明细!W259</f>
        <v>*专项化学用品*铜加工油</v>
      </c>
      <c r="X266" s="163" t="str">
        <f>业务员提成明细!X259</f>
        <v>CC-20F</v>
      </c>
      <c r="Y266" s="169">
        <f>业务员提成明细!Y259</f>
        <v>1</v>
      </c>
      <c r="Z266" s="170" t="str">
        <f>业务员提成明细!Z259</f>
        <v>桶</v>
      </c>
      <c r="AA266" s="170"/>
      <c r="AB266" s="170"/>
      <c r="AC266" s="171">
        <f>业务员提成明细!AC259</f>
        <v>170</v>
      </c>
      <c r="AD266" s="170"/>
      <c r="AE266" s="170"/>
      <c r="AF266" s="170" t="str">
        <f>业务员提成明细!AF259</f>
        <v>XOUT18030227</v>
      </c>
      <c r="AG266" s="176">
        <f>业务员提成明细!AG259</f>
        <v>43174</v>
      </c>
      <c r="AH266" s="177"/>
      <c r="AJ266" s="178">
        <f>业务员提成明细!AJ259</f>
        <v>0.17</v>
      </c>
    </row>
    <row r="267" spans="1:36" ht="11.25" customHeight="1" outlineLevel="2">
      <c r="A267" s="142" t="str">
        <f>业务员提成明细!A260</f>
        <v>姜鹏</v>
      </c>
      <c r="B267" s="143">
        <f>业务员提成明细!B260</f>
        <v>43173</v>
      </c>
      <c r="C267" s="144" t="str">
        <f>业务员提成明细!C260</f>
        <v>a1467</v>
      </c>
      <c r="D267" s="142" t="str">
        <f>业务员提成明细!D260</f>
        <v>上海为津机械设备有限公司</v>
      </c>
      <c r="E267" s="145">
        <f>业务员提成明细!E260</f>
        <v>2700</v>
      </c>
      <c r="F267" s="146" t="str">
        <f>业务员提成明细!F260</f>
        <v>02839554</v>
      </c>
      <c r="G267" s="143">
        <f>业务员提成明细!G260</f>
        <v>43203</v>
      </c>
      <c r="H267" s="144">
        <f>业务员提成明细!H260</f>
        <v>30</v>
      </c>
      <c r="I267" s="150">
        <f>业务员提成明细!I260</f>
        <v>43276</v>
      </c>
      <c r="J267" s="151">
        <f>业务员提成明细!J260</f>
        <v>2700</v>
      </c>
      <c r="K267" s="145">
        <f>业务员提成明细!K260</f>
        <v>2307.69</v>
      </c>
      <c r="L267" s="152">
        <f>业务员提成明细!L260</f>
        <v>103</v>
      </c>
      <c r="M267" s="153">
        <f>业务员提成明细!M260</f>
        <v>0</v>
      </c>
      <c r="N267" s="76" t="e">
        <f>业务员提成明细!N260</f>
        <v>#REF!</v>
      </c>
      <c r="O267" s="126">
        <f>业务员提成明细!O260</f>
        <v>0.04</v>
      </c>
      <c r="P267" s="154">
        <f>业务员提成明细!P260</f>
        <v>92.31</v>
      </c>
      <c r="Q267" s="125" t="e">
        <f>业务员提成明细!Q260</f>
        <v>#REF!</v>
      </c>
      <c r="R267" s="145" t="e">
        <f>业务员提成明细!R260</f>
        <v>#REF!</v>
      </c>
      <c r="S267" s="161" t="e">
        <f>业务员提成明细!S260</f>
        <v>#REF!</v>
      </c>
      <c r="T267" s="162" t="str">
        <f>业务员提成明细!V260</f>
        <v>CYQ19</v>
      </c>
      <c r="U267" s="144" t="str">
        <f>业务员提成明细!W260</f>
        <v>*专项化学用品*不锈钢切削油</v>
      </c>
      <c r="V267" s="163" t="str">
        <f>业务员提成明细!V260</f>
        <v>CYQ19</v>
      </c>
      <c r="W267" s="164" t="str">
        <f>业务员提成明细!W260</f>
        <v>*专项化学用品*不锈钢切削油</v>
      </c>
      <c r="X267" s="163" t="str">
        <f>业务员提成明细!X260</f>
        <v>DH-30A</v>
      </c>
      <c r="Y267" s="169">
        <f>业务员提成明细!Y260</f>
        <v>1</v>
      </c>
      <c r="Z267" s="170" t="str">
        <f>业务员提成明细!Z260</f>
        <v>桶</v>
      </c>
      <c r="AA267" s="170"/>
      <c r="AB267" s="170"/>
      <c r="AC267" s="171">
        <f>业务员提成明细!AC260</f>
        <v>170</v>
      </c>
      <c r="AD267" s="170"/>
      <c r="AE267" s="170"/>
      <c r="AF267" s="170" t="str">
        <f>业务员提成明细!AF260</f>
        <v>XOUT18030227</v>
      </c>
      <c r="AG267" s="176">
        <f>业务员提成明细!AG260</f>
        <v>43174</v>
      </c>
      <c r="AH267" s="177"/>
      <c r="AJ267" s="178">
        <f>业务员提成明细!AJ260</f>
        <v>0.17</v>
      </c>
    </row>
    <row r="268" spans="1:36" ht="11.25" customHeight="1" outlineLevel="2">
      <c r="A268" s="142" t="str">
        <f>业务员提成明细!A261</f>
        <v>姜鹏</v>
      </c>
      <c r="B268" s="143">
        <f>业务员提成明细!B261</f>
        <v>43223</v>
      </c>
      <c r="C268" s="144" t="str">
        <f>业务员提成明细!C261</f>
        <v>a1467</v>
      </c>
      <c r="D268" s="142" t="str">
        <f>业务员提成明细!D261</f>
        <v>上海为津机械设备有限公司</v>
      </c>
      <c r="E268" s="145">
        <f>业务员提成明细!E261</f>
        <v>3073</v>
      </c>
      <c r="F268" s="146" t="str">
        <f>业务员提成明细!F261</f>
        <v>27754346</v>
      </c>
      <c r="G268" s="143">
        <f>业务员提成明细!G261</f>
        <v>43253</v>
      </c>
      <c r="H268" s="144">
        <f>业务员提成明细!H261</f>
        <v>30</v>
      </c>
      <c r="I268" s="150">
        <f>业务员提成明细!I261</f>
        <v>43259</v>
      </c>
      <c r="J268" s="151">
        <f>业务员提成明细!J261</f>
        <v>3073</v>
      </c>
      <c r="K268" s="145">
        <f>业务员提成明细!K261</f>
        <v>2649.14</v>
      </c>
      <c r="L268" s="152">
        <f>业务员提成明细!L261</f>
        <v>36</v>
      </c>
      <c r="M268" s="153">
        <f>业务员提成明细!M261</f>
        <v>0</v>
      </c>
      <c r="N268" s="76" t="e">
        <f>业务员提成明细!N261</f>
        <v>#REF!</v>
      </c>
      <c r="O268" s="126">
        <f>业务员提成明细!O261</f>
        <v>0.05</v>
      </c>
      <c r="P268" s="154">
        <f>业务员提成明细!P261</f>
        <v>132.46</v>
      </c>
      <c r="Q268" s="125">
        <f>业务员提成明细!Q261</f>
        <v>15.083</v>
      </c>
      <c r="R268" s="145">
        <f>业务员提成明细!R261</f>
        <v>2564.11</v>
      </c>
      <c r="S268" s="161">
        <f>业务员提成明细!S261</f>
        <v>62.39</v>
      </c>
      <c r="T268" s="162" t="str">
        <f>业务员提成明细!V261</f>
        <v>CSR65</v>
      </c>
      <c r="U268" s="144" t="str">
        <f>业务员提成明细!W261</f>
        <v>*化学试剂助剂*乳化冷却液</v>
      </c>
      <c r="V268" s="163" t="str">
        <f>业务员提成明细!V261</f>
        <v>CSR65</v>
      </c>
      <c r="W268" s="164" t="str">
        <f>业务员提成明细!W261</f>
        <v>*化学试剂助剂*乳化冷却液</v>
      </c>
      <c r="X268" s="163" t="str">
        <f>业务员提成明细!X261</f>
        <v>JH-600CW</v>
      </c>
      <c r="Y268" s="169">
        <f>业务员提成明细!Y261</f>
        <v>1</v>
      </c>
      <c r="Z268" s="170" t="str">
        <f>业务员提成明细!Z261</f>
        <v>桶</v>
      </c>
      <c r="AA268" s="170"/>
      <c r="AB268" s="170"/>
      <c r="AC268" s="171">
        <f>业务员提成明细!AC261</f>
        <v>170</v>
      </c>
      <c r="AD268" s="170"/>
      <c r="AE268" s="170"/>
      <c r="AF268" s="170" t="str">
        <f>业务员提成明细!AF261</f>
        <v>XOUT18050043</v>
      </c>
      <c r="AG268" s="176">
        <f>业务员提成明细!AG261</f>
        <v>43225</v>
      </c>
      <c r="AH268" s="177"/>
      <c r="AJ268" s="178">
        <f>业务员提成明细!AJ261</f>
        <v>0.15999909404561499</v>
      </c>
    </row>
    <row r="269" spans="1:36" ht="11.25" customHeight="1" outlineLevel="2">
      <c r="A269" s="142" t="str">
        <f>业务员提成明细!A262</f>
        <v>姜鹏</v>
      </c>
      <c r="B269" s="143">
        <f>业务员提成明细!B262</f>
        <v>43118</v>
      </c>
      <c r="C269" s="144" t="str">
        <f>业务员提成明细!C262</f>
        <v>a1480</v>
      </c>
      <c r="D269" s="142" t="str">
        <f>业务员提成明细!D262</f>
        <v>苏州悦捷朗机电有限公司</v>
      </c>
      <c r="E269" s="145">
        <f>业务员提成明细!E262</f>
        <v>2500</v>
      </c>
      <c r="F269" s="146" t="str">
        <f>业务员提成明细!F262</f>
        <v>28120451</v>
      </c>
      <c r="G269" s="143">
        <f>业务员提成明细!G262</f>
        <v>43208</v>
      </c>
      <c r="H269" s="144">
        <f>业务员提成明细!H262</f>
        <v>90</v>
      </c>
      <c r="I269" s="150">
        <f>业务员提成明细!I262</f>
        <v>43270</v>
      </c>
      <c r="J269" s="151">
        <f>业务员提成明细!J262</f>
        <v>2500</v>
      </c>
      <c r="K269" s="145">
        <f>业务员提成明细!K262</f>
        <v>2136.75</v>
      </c>
      <c r="L269" s="152">
        <f>业务员提成明细!L262</f>
        <v>152</v>
      </c>
      <c r="M269" s="153">
        <f>业务员提成明细!M262</f>
        <v>0</v>
      </c>
      <c r="N269" s="76" t="e">
        <f>业务员提成明细!N262</f>
        <v>#REF!</v>
      </c>
      <c r="O269" s="126">
        <f>业务员提成明细!O262</f>
        <v>0.01</v>
      </c>
      <c r="P269" s="154">
        <f>业务员提成明细!P262</f>
        <v>21.37</v>
      </c>
      <c r="Q269" s="125" t="e">
        <f>业务员提成明细!Q262</f>
        <v>#REF!</v>
      </c>
      <c r="R269" s="145" t="e">
        <f>业务员提成明细!R262</f>
        <v>#REF!</v>
      </c>
      <c r="S269" s="161" t="e">
        <f>业务员提成明细!S262</f>
        <v>#REF!</v>
      </c>
      <c r="T269" s="162" t="str">
        <f>业务员提成明细!V262</f>
        <v>CYT11</v>
      </c>
      <c r="U269" s="144" t="str">
        <f>业务员提成明细!W262</f>
        <v>*石油制品*机床导轨油</v>
      </c>
      <c r="V269" s="163" t="str">
        <f>业务员提成明细!V262</f>
        <v>CYT11</v>
      </c>
      <c r="W269" s="164" t="str">
        <f>业务员提成明细!W262</f>
        <v>*石油制品*机床导轨油</v>
      </c>
      <c r="X269" s="163" t="str">
        <f>业务员提成明细!X262</f>
        <v>68#</v>
      </c>
      <c r="Y269" s="169">
        <f>业务员提成明细!Y262</f>
        <v>1</v>
      </c>
      <c r="Z269" s="170" t="str">
        <f>业务员提成明细!Z262</f>
        <v>桶</v>
      </c>
      <c r="AA269" s="170"/>
      <c r="AB269" s="170"/>
      <c r="AC269" s="171">
        <f>业务员提成明细!AC262</f>
        <v>170</v>
      </c>
      <c r="AD269" s="170"/>
      <c r="AE269" s="170"/>
      <c r="AF269" s="170" t="str">
        <f>业务员提成明细!AF262</f>
        <v>XOUT18010325</v>
      </c>
      <c r="AG269" s="176">
        <f>业务员提成明细!AG262</f>
        <v>43118</v>
      </c>
      <c r="AH269" s="177"/>
      <c r="AJ269" s="178">
        <f>业务员提成明细!AJ262</f>
        <v>0.17</v>
      </c>
    </row>
    <row r="270" spans="1:36" ht="11.25" customHeight="1" outlineLevel="2">
      <c r="A270" s="142" t="str">
        <f>业务员提成明细!A263</f>
        <v>姜鹏</v>
      </c>
      <c r="B270" s="143">
        <f>业务员提成明细!B263</f>
        <v>42975</v>
      </c>
      <c r="C270" s="144" t="str">
        <f>业务员提成明细!C263</f>
        <v>a1603</v>
      </c>
      <c r="D270" s="142" t="str">
        <f>业务员提成明细!D263</f>
        <v>昆山普罗米斯精密电子有限公司</v>
      </c>
      <c r="E270" s="145">
        <f>业务员提成明细!E263</f>
        <v>3700</v>
      </c>
      <c r="F270" s="146" t="str">
        <f>业务员提成明细!F263</f>
        <v>29184891</v>
      </c>
      <c r="G270" s="143">
        <f>业务员提成明细!G263</f>
        <v>43035</v>
      </c>
      <c r="H270" s="144">
        <f>业务员提成明细!H263</f>
        <v>60</v>
      </c>
      <c r="I270" s="150" t="str">
        <f>业务员提成明细!I263</f>
        <v>2018-4-8/2018-6-14</v>
      </c>
      <c r="J270" s="151">
        <f>业务员提成明细!J263</f>
        <v>3700</v>
      </c>
      <c r="K270" s="145">
        <f>业务员提成明细!K263</f>
        <v>3162.39</v>
      </c>
      <c r="L270" s="152">
        <f>业务员提成明细!L263</f>
        <v>136</v>
      </c>
      <c r="M270" s="153">
        <f>业务员提成明细!M263</f>
        <v>0</v>
      </c>
      <c r="N270" s="76" t="e">
        <f>业务员提成明细!N263</f>
        <v>#REF!</v>
      </c>
      <c r="O270" s="126">
        <f>业务员提成明细!O263</f>
        <v>0.02</v>
      </c>
      <c r="P270" s="154">
        <f>业务员提成明细!P263</f>
        <v>63.25</v>
      </c>
      <c r="Q270" s="125" t="e">
        <f>业务员提成明细!Q263</f>
        <v>#REF!</v>
      </c>
      <c r="R270" s="145" t="e">
        <f>业务员提成明细!R263</f>
        <v>#REF!</v>
      </c>
      <c r="S270" s="161" t="e">
        <f>业务员提成明细!S263</f>
        <v>#REF!</v>
      </c>
      <c r="T270" s="162" t="str">
        <f>业务员提成明细!V263</f>
        <v>CSR65</v>
      </c>
      <c r="U270" s="144" t="str">
        <f>业务员提成明细!W263</f>
        <v>微乳化切削液</v>
      </c>
      <c r="V270" s="163" t="str">
        <f>业务员提成明细!V263</f>
        <v>CSR65</v>
      </c>
      <c r="W270" s="164" t="str">
        <f>业务员提成明细!W263</f>
        <v>微乳化切削液</v>
      </c>
      <c r="X270" s="163" t="str">
        <f>业务员提成明细!X263</f>
        <v>JH-600CW</v>
      </c>
      <c r="Y270" s="169">
        <f>业务员提成明细!Y263</f>
        <v>1</v>
      </c>
      <c r="Z270" s="170" t="str">
        <f>业务员提成明细!Z263</f>
        <v>桶</v>
      </c>
      <c r="AA270" s="170"/>
      <c r="AB270" s="170"/>
      <c r="AC270" s="171">
        <f>业务员提成明细!AC263</f>
        <v>170</v>
      </c>
      <c r="AD270" s="170"/>
      <c r="AE270" s="170"/>
      <c r="AF270" s="170" t="str">
        <f>业务员提成明细!AF263</f>
        <v>XOUT17080112</v>
      </c>
      <c r="AG270" s="176">
        <f>业务员提成明细!AG263</f>
        <v>42954</v>
      </c>
      <c r="AH270" s="177">
        <f>业务员提成明细!AH263</f>
        <v>0</v>
      </c>
      <c r="AJ270" s="178">
        <f>业务员提成明细!AJ263</f>
        <v>0.17</v>
      </c>
    </row>
    <row r="271" spans="1:36" ht="11.25" customHeight="1" outlineLevel="2">
      <c r="A271" s="142" t="str">
        <f>业务员提成明细!A264</f>
        <v>姜鹏</v>
      </c>
      <c r="B271" s="143">
        <f>业务员提成明细!B264</f>
        <v>43041</v>
      </c>
      <c r="C271" s="144" t="str">
        <f>业务员提成明细!C264</f>
        <v>a1603</v>
      </c>
      <c r="D271" s="142" t="str">
        <f>业务员提成明细!D264</f>
        <v>昆山普罗米斯精密电子有限公司</v>
      </c>
      <c r="E271" s="145">
        <f>业务员提成明细!E264</f>
        <v>3700</v>
      </c>
      <c r="F271" s="146" t="str">
        <f>业务员提成明细!F264</f>
        <v>37100044</v>
      </c>
      <c r="G271" s="143">
        <f>业务员提成明细!G264</f>
        <v>43101</v>
      </c>
      <c r="H271" s="144">
        <f>业务员提成明细!H264</f>
        <v>60</v>
      </c>
      <c r="I271" s="150">
        <f>业务员提成明细!I264</f>
        <v>43265</v>
      </c>
      <c r="J271" s="151">
        <f>业务员提成明细!J264</f>
        <v>3700</v>
      </c>
      <c r="K271" s="145">
        <f>业务员提成明细!K264</f>
        <v>3162.39</v>
      </c>
      <c r="L271" s="152">
        <f>业务员提成明细!L264</f>
        <v>224</v>
      </c>
      <c r="M271" s="153">
        <f>业务员提成明细!M264</f>
        <v>0</v>
      </c>
      <c r="N271" s="76" t="e">
        <f>业务员提成明细!N264</f>
        <v>#REF!</v>
      </c>
      <c r="O271" s="126">
        <f>业务员提成明细!O264</f>
        <v>0</v>
      </c>
      <c r="P271" s="154">
        <f>业务员提成明细!P264</f>
        <v>0</v>
      </c>
      <c r="Q271" s="125" t="e">
        <f>业务员提成明细!Q264</f>
        <v>#REF!</v>
      </c>
      <c r="R271" s="145" t="e">
        <f>业务员提成明细!R264</f>
        <v>#REF!</v>
      </c>
      <c r="S271" s="161" t="e">
        <f>业务员提成明细!S264</f>
        <v>#REF!</v>
      </c>
      <c r="T271" s="162" t="str">
        <f>业务员提成明细!V264</f>
        <v>CSR65</v>
      </c>
      <c r="U271" s="144" t="str">
        <f>业务员提成明细!W264</f>
        <v>微乳化切削液</v>
      </c>
      <c r="V271" s="163" t="str">
        <f>业务员提成明细!V264</f>
        <v>CSR65</v>
      </c>
      <c r="W271" s="164" t="str">
        <f>业务员提成明细!W264</f>
        <v>微乳化切削液</v>
      </c>
      <c r="X271" s="163" t="str">
        <f>业务员提成明细!X264</f>
        <v>JH-600CW</v>
      </c>
      <c r="Y271" s="169">
        <f>业务员提成明细!Y264</f>
        <v>1</v>
      </c>
      <c r="Z271" s="170" t="str">
        <f>业务员提成明细!Z264</f>
        <v>桶</v>
      </c>
      <c r="AA271" s="170"/>
      <c r="AB271" s="170"/>
      <c r="AC271" s="171">
        <f>业务员提成明细!AC264</f>
        <v>170</v>
      </c>
      <c r="AD271" s="170"/>
      <c r="AE271" s="170"/>
      <c r="AF271" s="170" t="str">
        <f>业务员提成明细!AF264</f>
        <v>XOUT17090498</v>
      </c>
      <c r="AG271" s="176">
        <f>业务员提成明细!AG264</f>
        <v>43001</v>
      </c>
      <c r="AH271" s="177"/>
      <c r="AJ271" s="178">
        <f>业务员提成明细!AJ264</f>
        <v>0.17</v>
      </c>
    </row>
    <row r="272" spans="1:36" ht="11.25" customHeight="1" outlineLevel="2">
      <c r="A272" s="142" t="str">
        <f>业务员提成明细!A265</f>
        <v>姜鹏</v>
      </c>
      <c r="B272" s="143">
        <f>业务员提成明细!B265</f>
        <v>43041</v>
      </c>
      <c r="C272" s="144" t="str">
        <f>业务员提成明细!C265</f>
        <v>a1603</v>
      </c>
      <c r="D272" s="142" t="str">
        <f>业务员提成明细!D265</f>
        <v>昆山普罗米斯精密电子有限公司</v>
      </c>
      <c r="E272" s="145">
        <f>业务员提成明细!E265</f>
        <v>3700</v>
      </c>
      <c r="F272" s="146" t="str">
        <f>业务员提成明细!F265</f>
        <v>37100044</v>
      </c>
      <c r="G272" s="143">
        <f>业务员提成明细!G265</f>
        <v>43101</v>
      </c>
      <c r="H272" s="144">
        <f>业务员提成明细!H265</f>
        <v>60</v>
      </c>
      <c r="I272" s="150">
        <f>业务员提成明细!I265</f>
        <v>43265</v>
      </c>
      <c r="J272" s="151">
        <f>业务员提成明细!J265</f>
        <v>3700</v>
      </c>
      <c r="K272" s="145">
        <f>业务员提成明细!K265</f>
        <v>3162.39</v>
      </c>
      <c r="L272" s="152">
        <f>业务员提成明细!L265</f>
        <v>224</v>
      </c>
      <c r="M272" s="153">
        <f>业务员提成明细!M265</f>
        <v>0</v>
      </c>
      <c r="N272" s="76" t="e">
        <f>业务员提成明细!N265</f>
        <v>#REF!</v>
      </c>
      <c r="O272" s="126">
        <f>业务员提成明细!O265</f>
        <v>0</v>
      </c>
      <c r="P272" s="154">
        <f>业务员提成明细!P265</f>
        <v>0</v>
      </c>
      <c r="Q272" s="125" t="e">
        <f>业务员提成明细!Q265</f>
        <v>#REF!</v>
      </c>
      <c r="R272" s="145" t="e">
        <f>业务员提成明细!R265</f>
        <v>#REF!</v>
      </c>
      <c r="S272" s="161" t="e">
        <f>业务员提成明细!S265</f>
        <v>#REF!</v>
      </c>
      <c r="T272" s="162" t="str">
        <f>业务员提成明细!V265</f>
        <v>CSR65</v>
      </c>
      <c r="U272" s="144" t="str">
        <f>业务员提成明细!W265</f>
        <v>微乳化切削液</v>
      </c>
      <c r="V272" s="163" t="str">
        <f>业务员提成明细!V265</f>
        <v>CSR65</v>
      </c>
      <c r="W272" s="164" t="str">
        <f>业务员提成明细!W265</f>
        <v>微乳化切削液</v>
      </c>
      <c r="X272" s="163" t="str">
        <f>业务员提成明细!X265</f>
        <v>JH-600CW</v>
      </c>
      <c r="Y272" s="169">
        <f>业务员提成明细!Y265</f>
        <v>1</v>
      </c>
      <c r="Z272" s="170" t="str">
        <f>业务员提成明细!Z265</f>
        <v>桶</v>
      </c>
      <c r="AA272" s="170"/>
      <c r="AB272" s="170"/>
      <c r="AC272" s="171">
        <f>业务员提成明细!AC265</f>
        <v>170</v>
      </c>
      <c r="AD272" s="170"/>
      <c r="AE272" s="170"/>
      <c r="AF272" s="170" t="str">
        <f>业务员提成明细!AF265</f>
        <v>XOUT17090498</v>
      </c>
      <c r="AG272" s="176">
        <f>业务员提成明细!AG265</f>
        <v>43001</v>
      </c>
      <c r="AH272" s="177"/>
      <c r="AJ272" s="178">
        <f>业务员提成明细!AJ265</f>
        <v>0.17</v>
      </c>
    </row>
    <row r="273" spans="1:36" ht="11.25" customHeight="1" outlineLevel="2">
      <c r="A273" s="142" t="str">
        <f>业务员提成明细!A266</f>
        <v>姜鹏</v>
      </c>
      <c r="B273" s="143">
        <f>业务员提成明细!B266</f>
        <v>43041</v>
      </c>
      <c r="C273" s="144" t="str">
        <f>业务员提成明细!C266</f>
        <v>a1603</v>
      </c>
      <c r="D273" s="142" t="str">
        <f>业务员提成明细!D266</f>
        <v>昆山普罗米斯精密电子有限公司</v>
      </c>
      <c r="E273" s="145">
        <f>业务员提成明细!E266</f>
        <v>2900</v>
      </c>
      <c r="F273" s="146" t="str">
        <f>业务员提成明细!F266</f>
        <v>37100044</v>
      </c>
      <c r="G273" s="143">
        <f>业务员提成明细!G266</f>
        <v>43101</v>
      </c>
      <c r="H273" s="144">
        <f>业务员提成明细!H266</f>
        <v>60</v>
      </c>
      <c r="I273" s="150">
        <f>业务员提成明细!I266</f>
        <v>43253</v>
      </c>
      <c r="J273" s="151">
        <f>业务员提成明细!J266</f>
        <v>2900</v>
      </c>
      <c r="K273" s="145">
        <f>业务员提成明细!K266</f>
        <v>2478.63</v>
      </c>
      <c r="L273" s="152">
        <f>业务员提成明细!L266</f>
        <v>212</v>
      </c>
      <c r="M273" s="153">
        <f>业务员提成明细!M266</f>
        <v>0</v>
      </c>
      <c r="N273" s="76" t="e">
        <f>业务员提成明细!N266</f>
        <v>#REF!</v>
      </c>
      <c r="O273" s="126">
        <f>业务员提成明细!O266</f>
        <v>0</v>
      </c>
      <c r="P273" s="154">
        <f>业务员提成明细!P266</f>
        <v>0</v>
      </c>
      <c r="Q273" s="125">
        <f>业务员提成明细!Q266</f>
        <v>15.083</v>
      </c>
      <c r="R273" s="145">
        <f>业务员提成明细!R266</f>
        <v>2564.11</v>
      </c>
      <c r="S273" s="161">
        <f>业务员提成明细!S266</f>
        <v>-85.48</v>
      </c>
      <c r="T273" s="162" t="str">
        <f>业务员提成明细!V266</f>
        <v>CYT11</v>
      </c>
      <c r="U273" s="144" t="str">
        <f>业务员提成明细!W266</f>
        <v>机床导轨油</v>
      </c>
      <c r="V273" s="163" t="str">
        <f>业务员提成明细!V266</f>
        <v>CYT11</v>
      </c>
      <c r="W273" s="164" t="str">
        <f>业务员提成明细!W266</f>
        <v>机床导轨油</v>
      </c>
      <c r="X273" s="163" t="str">
        <f>业务员提成明细!X266</f>
        <v>68#</v>
      </c>
      <c r="Y273" s="169">
        <f>业务员提成明细!Y266</f>
        <v>1</v>
      </c>
      <c r="Z273" s="170" t="str">
        <f>业务员提成明细!Z266</f>
        <v>桶</v>
      </c>
      <c r="AA273" s="170"/>
      <c r="AB273" s="170"/>
      <c r="AC273" s="171">
        <f>业务员提成明细!AC266</f>
        <v>170</v>
      </c>
      <c r="AD273" s="170"/>
      <c r="AE273" s="170"/>
      <c r="AF273" s="170" t="str">
        <f>业务员提成明细!AF266</f>
        <v>XOUT17100193</v>
      </c>
      <c r="AG273" s="176">
        <f>业务员提成明细!AG266</f>
        <v>43025</v>
      </c>
      <c r="AH273" s="177"/>
      <c r="AJ273" s="178">
        <f>业务员提成明细!AJ266</f>
        <v>0.17</v>
      </c>
    </row>
    <row r="274" spans="1:36" ht="11.25" customHeight="1" outlineLevel="2">
      <c r="A274" s="142" t="str">
        <f>业务员提成明细!A267</f>
        <v>姜鹏</v>
      </c>
      <c r="B274" s="143">
        <f>业务员提成明细!B267</f>
        <v>43095</v>
      </c>
      <c r="C274" s="144" t="str">
        <f>业务员提成明细!C267</f>
        <v>a1603</v>
      </c>
      <c r="D274" s="142" t="str">
        <f>业务员提成明细!D267</f>
        <v>昆山普罗米斯精密电子有限公司</v>
      </c>
      <c r="E274" s="145">
        <f>业务员提成明细!E267</f>
        <v>700</v>
      </c>
      <c r="F274" s="146" t="str">
        <f>业务员提成明细!F267</f>
        <v>09926877</v>
      </c>
      <c r="G274" s="143">
        <f>业务员提成明细!G267</f>
        <v>43155</v>
      </c>
      <c r="H274" s="144">
        <f>业务员提成明细!H267</f>
        <v>60</v>
      </c>
      <c r="I274" s="150">
        <f>业务员提成明细!I267</f>
        <v>43257</v>
      </c>
      <c r="J274" s="151">
        <f>业务员提成明细!J267</f>
        <v>700</v>
      </c>
      <c r="K274" s="145">
        <f>业务员提成明细!K267</f>
        <v>598.29</v>
      </c>
      <c r="L274" s="152">
        <f>业务员提成明细!L267</f>
        <v>162</v>
      </c>
      <c r="M274" s="153">
        <f>业务员提成明细!M267</f>
        <v>0</v>
      </c>
      <c r="N274" s="76" t="e">
        <f>业务员提成明细!N267</f>
        <v>#REF!</v>
      </c>
      <c r="O274" s="126">
        <f>业务员提成明细!O267</f>
        <v>0.01</v>
      </c>
      <c r="P274" s="154">
        <f>业务员提成明细!P267</f>
        <v>5.98</v>
      </c>
      <c r="Q274" s="125" t="e">
        <f>业务员提成明细!Q267</f>
        <v>#REF!</v>
      </c>
      <c r="R274" s="145" t="e">
        <f>业务员提成明细!R267</f>
        <v>#REF!</v>
      </c>
      <c r="S274" s="161" t="e">
        <f>业务员提成明细!S267</f>
        <v>#REF!</v>
      </c>
      <c r="T274" s="162" t="str">
        <f>业务员提成明细!V267</f>
        <v>CSX20</v>
      </c>
      <c r="U274" s="144" t="str">
        <f>业务员提成明细!W267</f>
        <v>火花机油</v>
      </c>
      <c r="V274" s="163" t="str">
        <f>业务员提成明细!V267</f>
        <v>CSX20</v>
      </c>
      <c r="W274" s="164" t="str">
        <f>业务员提成明细!W267</f>
        <v>火花机油</v>
      </c>
      <c r="X274" s="163" t="str">
        <f>业务员提成明细!X267</f>
        <v>EDM</v>
      </c>
      <c r="Y274" s="169">
        <f>业务员提成明细!Y267</f>
        <v>2</v>
      </c>
      <c r="Z274" s="170" t="str">
        <f>业务员提成明细!Z267</f>
        <v>桶</v>
      </c>
      <c r="AA274" s="170"/>
      <c r="AB274" s="170"/>
      <c r="AC274" s="171">
        <f>业务员提成明细!AC267</f>
        <v>28</v>
      </c>
      <c r="AD274" s="170"/>
      <c r="AE274" s="170"/>
      <c r="AF274" s="170" t="str">
        <f>业务员提成明细!AF267</f>
        <v>XOUT17100359</v>
      </c>
      <c r="AG274" s="176">
        <f>业务员提成明细!AG267</f>
        <v>43033</v>
      </c>
      <c r="AH274" s="177"/>
      <c r="AJ274" s="178">
        <f>业务员提成明细!AJ267</f>
        <v>0.17</v>
      </c>
    </row>
    <row r="275" spans="1:36" ht="11.25" customHeight="1" outlineLevel="2">
      <c r="A275" s="142" t="str">
        <f>业务员提成明细!A268</f>
        <v>姜鹏</v>
      </c>
      <c r="B275" s="143">
        <f>业务员提成明细!B268</f>
        <v>43095</v>
      </c>
      <c r="C275" s="144" t="str">
        <f>业务员提成明细!C268</f>
        <v>a1603</v>
      </c>
      <c r="D275" s="142" t="str">
        <f>业务员提成明细!D268</f>
        <v>昆山普罗米斯精密电子有限公司</v>
      </c>
      <c r="E275" s="145">
        <f>业务员提成明细!E268</f>
        <v>3700</v>
      </c>
      <c r="F275" s="146" t="str">
        <f>业务员提成明细!F268</f>
        <v>09926877</v>
      </c>
      <c r="G275" s="143">
        <f>业务员提成明细!G268</f>
        <v>43155</v>
      </c>
      <c r="H275" s="144">
        <f>业务员提成明细!H268</f>
        <v>60</v>
      </c>
      <c r="I275" s="150" t="str">
        <f>业务员提成明细!I268</f>
        <v>2018-5-12/2018-6-9</v>
      </c>
      <c r="J275" s="151">
        <f>业务员提成明细!J268</f>
        <v>3700</v>
      </c>
      <c r="K275" s="145">
        <f>业务员提成明细!K268</f>
        <v>3162.39</v>
      </c>
      <c r="L275" s="152">
        <f>业务员提成明细!L268</f>
        <v>184</v>
      </c>
      <c r="M275" s="153">
        <f>业务员提成明细!M268</f>
        <v>0</v>
      </c>
      <c r="N275" s="76" t="e">
        <f>业务员提成明细!N268</f>
        <v>#REF!</v>
      </c>
      <c r="O275" s="126">
        <f>业务员提成明细!O268</f>
        <v>0</v>
      </c>
      <c r="P275" s="154">
        <f>业务员提成明细!P268</f>
        <v>0</v>
      </c>
      <c r="Q275" s="125" t="e">
        <f>业务员提成明细!Q268</f>
        <v>#REF!</v>
      </c>
      <c r="R275" s="145">
        <f>业务员提成明细!R268</f>
        <v>0</v>
      </c>
      <c r="S275" s="161">
        <f>业务员提成明细!S268</f>
        <v>0</v>
      </c>
      <c r="T275" s="162" t="str">
        <f>业务员提成明细!V268</f>
        <v>CSR65</v>
      </c>
      <c r="U275" s="144" t="str">
        <f>业务员提成明细!W268</f>
        <v>微乳化切削液</v>
      </c>
      <c r="V275" s="163" t="str">
        <f>业务员提成明细!V268</f>
        <v>CSR65</v>
      </c>
      <c r="W275" s="164" t="str">
        <f>业务员提成明细!W268</f>
        <v>微乳化切削液</v>
      </c>
      <c r="X275" s="163" t="str">
        <f>业务员提成明细!X268</f>
        <v>JH-600CW</v>
      </c>
      <c r="Y275" s="169">
        <f>业务员提成明细!Y268</f>
        <v>1</v>
      </c>
      <c r="Z275" s="170" t="str">
        <f>业务员提成明细!Z268</f>
        <v>桶</v>
      </c>
      <c r="AA275" s="170"/>
      <c r="AB275" s="170"/>
      <c r="AC275" s="171">
        <f>业务员提成明细!AC268</f>
        <v>170</v>
      </c>
      <c r="AD275" s="170"/>
      <c r="AE275" s="170"/>
      <c r="AF275" s="170" t="str">
        <f>业务员提成明细!AF268</f>
        <v>XOUT17110169</v>
      </c>
      <c r="AG275" s="176">
        <f>业务员提成明细!AG268</f>
        <v>43047</v>
      </c>
      <c r="AH275" s="177">
        <f>业务员提成明细!AH268</f>
        <v>0</v>
      </c>
      <c r="AJ275" s="178">
        <f>业务员提成明细!AJ268</f>
        <v>0.17</v>
      </c>
    </row>
    <row r="276" spans="1:36" ht="11.25" customHeight="1" outlineLevel="2">
      <c r="A276" s="142" t="str">
        <f>业务员提成明细!A269</f>
        <v>姜鹏</v>
      </c>
      <c r="B276" s="143">
        <f>业务员提成明细!B269</f>
        <v>43095</v>
      </c>
      <c r="C276" s="144" t="str">
        <f>业务员提成明细!C269</f>
        <v>a1603</v>
      </c>
      <c r="D276" s="142" t="str">
        <f>业务员提成明细!D269</f>
        <v>昆山普罗米斯精密电子有限公司</v>
      </c>
      <c r="E276" s="145">
        <f>业务员提成明细!E269</f>
        <v>2900</v>
      </c>
      <c r="F276" s="146" t="str">
        <f>业务员提成明细!F269</f>
        <v>09926877</v>
      </c>
      <c r="G276" s="143">
        <f>业务员提成明细!G269</f>
        <v>43155</v>
      </c>
      <c r="H276" s="144">
        <f>业务员提成明细!H269</f>
        <v>60</v>
      </c>
      <c r="I276" s="150">
        <f>业务员提成明细!I269</f>
        <v>43260</v>
      </c>
      <c r="J276" s="151">
        <f>业务员提成明细!J269</f>
        <v>2900</v>
      </c>
      <c r="K276" s="145">
        <f>业务员提成明细!K269</f>
        <v>2478.63</v>
      </c>
      <c r="L276" s="152">
        <f>业务员提成明细!L269</f>
        <v>165</v>
      </c>
      <c r="M276" s="153">
        <f>业务员提成明细!M269</f>
        <v>0</v>
      </c>
      <c r="N276" s="76" t="e">
        <f>业务员提成明细!N269</f>
        <v>#REF!</v>
      </c>
      <c r="O276" s="126">
        <f>业务员提成明细!O269</f>
        <v>0.01</v>
      </c>
      <c r="P276" s="154">
        <f>业务员提成明细!P269</f>
        <v>24.79</v>
      </c>
      <c r="Q276" s="125" t="e">
        <f>业务员提成明细!Q269</f>
        <v>#REF!</v>
      </c>
      <c r="R276" s="145">
        <f>业务员提成明细!R269</f>
        <v>0</v>
      </c>
      <c r="S276" s="161">
        <f>业务员提成明细!S269</f>
        <v>0</v>
      </c>
      <c r="T276" s="162" t="str">
        <f>业务员提成明细!V269</f>
        <v>CYT11</v>
      </c>
      <c r="U276" s="144" t="str">
        <f>业务员提成明细!W269</f>
        <v>机床导轨油</v>
      </c>
      <c r="V276" s="163" t="str">
        <f>业务员提成明细!V269</f>
        <v>CYT11</v>
      </c>
      <c r="W276" s="164" t="str">
        <f>业务员提成明细!W269</f>
        <v>机床导轨油</v>
      </c>
      <c r="X276" s="163" t="str">
        <f>业务员提成明细!X269</f>
        <v>68#</v>
      </c>
      <c r="Y276" s="169">
        <f>业务员提成明细!Y269</f>
        <v>1</v>
      </c>
      <c r="Z276" s="170" t="str">
        <f>业务员提成明细!Z269</f>
        <v>桶</v>
      </c>
      <c r="AA276" s="170"/>
      <c r="AB276" s="170"/>
      <c r="AC276" s="171">
        <f>业务员提成明细!AC269</f>
        <v>170</v>
      </c>
      <c r="AD276" s="170"/>
      <c r="AE276" s="170"/>
      <c r="AF276" s="170" t="str">
        <f>业务员提成明细!AF269</f>
        <v>XOUT17110169</v>
      </c>
      <c r="AG276" s="176">
        <f>业务员提成明细!AG269</f>
        <v>43047</v>
      </c>
      <c r="AH276" s="177">
        <f>业务员提成明细!AH269</f>
        <v>0</v>
      </c>
      <c r="AJ276" s="178">
        <f>业务员提成明细!AJ269</f>
        <v>0.17</v>
      </c>
    </row>
    <row r="277" spans="1:36" ht="11.25" customHeight="1" outlineLevel="2">
      <c r="A277" s="142" t="str">
        <f>业务员提成明细!A270</f>
        <v>姜鹏</v>
      </c>
      <c r="B277" s="143">
        <f>业务员提成明细!B270</f>
        <v>43095</v>
      </c>
      <c r="C277" s="144" t="str">
        <f>业务员提成明细!C270</f>
        <v>a1603</v>
      </c>
      <c r="D277" s="142" t="str">
        <f>业务员提成明细!D270</f>
        <v>昆山普罗米斯精密电子有限公司</v>
      </c>
      <c r="E277" s="145">
        <f>业务员提成明细!E270</f>
        <v>3700</v>
      </c>
      <c r="F277" s="146" t="str">
        <f>业务员提成明细!F270</f>
        <v>09926877</v>
      </c>
      <c r="G277" s="143">
        <f>业务员提成明细!G270</f>
        <v>43155</v>
      </c>
      <c r="H277" s="144">
        <f>业务员提成明细!H270</f>
        <v>60</v>
      </c>
      <c r="I277" s="150">
        <f>业务员提成明细!I270</f>
        <v>43271</v>
      </c>
      <c r="J277" s="151">
        <f>业务员提成明细!J270</f>
        <v>3700</v>
      </c>
      <c r="K277" s="145">
        <f>业务员提成明细!K270</f>
        <v>3162.39</v>
      </c>
      <c r="L277" s="152">
        <f>业务员提成明细!L270</f>
        <v>176</v>
      </c>
      <c r="M277" s="153">
        <f>业务员提成明细!M270</f>
        <v>0</v>
      </c>
      <c r="N277" s="76" t="e">
        <f>业务员提成明细!N270</f>
        <v>#REF!</v>
      </c>
      <c r="O277" s="126">
        <f>业务员提成明细!O270</f>
        <v>0.01</v>
      </c>
      <c r="P277" s="154">
        <f>业务员提成明细!P270</f>
        <v>31.62</v>
      </c>
      <c r="Q277" s="125" t="e">
        <f>业务员提成明细!Q270</f>
        <v>#REF!</v>
      </c>
      <c r="R277" s="145">
        <f>业务员提成明细!R270</f>
        <v>0</v>
      </c>
      <c r="S277" s="161">
        <f>业务员提成明细!S270</f>
        <v>0</v>
      </c>
      <c r="T277" s="162" t="str">
        <f>业务员提成明细!V270</f>
        <v>CSR65</v>
      </c>
      <c r="U277" s="144" t="str">
        <f>业务员提成明细!W270</f>
        <v>微乳化切削液</v>
      </c>
      <c r="V277" s="163" t="str">
        <f>业务员提成明细!V270</f>
        <v>CSR65</v>
      </c>
      <c r="W277" s="164" t="str">
        <f>业务员提成明细!W270</f>
        <v>微乳化切削液</v>
      </c>
      <c r="X277" s="163" t="str">
        <f>业务员提成明细!X270</f>
        <v>JH-600CW</v>
      </c>
      <c r="Y277" s="169">
        <f>业务员提成明细!Y270</f>
        <v>1</v>
      </c>
      <c r="Z277" s="170" t="str">
        <f>业务员提成明细!Z270</f>
        <v>桶</v>
      </c>
      <c r="AA277" s="170"/>
      <c r="AB277" s="170"/>
      <c r="AC277" s="171">
        <f>业务员提成明细!AC270</f>
        <v>170</v>
      </c>
      <c r="AD277" s="170"/>
      <c r="AE277" s="170"/>
      <c r="AF277" s="170" t="str">
        <f>业务员提成明细!AF270</f>
        <v>XOUT17120138</v>
      </c>
      <c r="AG277" s="176">
        <f>业务员提成明细!AG270</f>
        <v>43077</v>
      </c>
      <c r="AH277" s="177"/>
      <c r="AJ277" s="178">
        <f>业务员提成明细!AJ270</f>
        <v>0.17</v>
      </c>
    </row>
    <row r="278" spans="1:36" ht="11.25" customHeight="1" outlineLevel="2">
      <c r="A278" s="142" t="str">
        <f>业务员提成明细!A271</f>
        <v>姜鹏</v>
      </c>
      <c r="B278" s="143">
        <f>业务员提成明细!B271</f>
        <v>43172</v>
      </c>
      <c r="C278" s="144" t="str">
        <f>业务员提成明细!C271</f>
        <v>a1603</v>
      </c>
      <c r="D278" s="142" t="str">
        <f>业务员提成明细!D271</f>
        <v>昆山普罗米斯精密电子有限公司</v>
      </c>
      <c r="E278" s="145">
        <f>业务员提成明细!E271</f>
        <v>3700</v>
      </c>
      <c r="F278" s="146" t="str">
        <f>业务员提成明细!F271</f>
        <v>02839446</v>
      </c>
      <c r="G278" s="143">
        <f>业务员提成明细!G271</f>
        <v>43232</v>
      </c>
      <c r="H278" s="144">
        <f>业务员提成明细!H271</f>
        <v>60</v>
      </c>
      <c r="I278" s="150">
        <f>业务员提成明细!I271</f>
        <v>43271</v>
      </c>
      <c r="J278" s="151">
        <f>业务员提成明细!J271</f>
        <v>3700</v>
      </c>
      <c r="K278" s="145">
        <f>业务员提成明细!K271</f>
        <v>3162.39</v>
      </c>
      <c r="L278" s="152">
        <f>业务员提成明细!L271</f>
        <v>99</v>
      </c>
      <c r="M278" s="153">
        <f>业务员提成明细!M271</f>
        <v>0</v>
      </c>
      <c r="N278" s="76" t="e">
        <f>业务员提成明细!N271</f>
        <v>#REF!</v>
      </c>
      <c r="O278" s="126">
        <f>业务员提成明细!O271</f>
        <v>0.04</v>
      </c>
      <c r="P278" s="154">
        <f>业务员提成明细!P271</f>
        <v>126.5</v>
      </c>
      <c r="Q278" s="125" t="e">
        <f>业务员提成明细!Q271</f>
        <v>#REF!</v>
      </c>
      <c r="R278" s="145">
        <f>业务员提成明细!R271</f>
        <v>0</v>
      </c>
      <c r="S278" s="161">
        <f>业务员提成明细!S271</f>
        <v>0</v>
      </c>
      <c r="T278" s="162" t="str">
        <f>业务员提成明细!V271</f>
        <v>CSR65</v>
      </c>
      <c r="U278" s="144" t="str">
        <f>业务员提成明细!W271</f>
        <v>*专项化学用品*微乳化切削液</v>
      </c>
      <c r="V278" s="163" t="str">
        <f>业务员提成明细!V271</f>
        <v>CSR65</v>
      </c>
      <c r="W278" s="164" t="str">
        <f>业务员提成明细!W271</f>
        <v>*专项化学用品*微乳化切削液</v>
      </c>
      <c r="X278" s="163" t="str">
        <f>业务员提成明细!X271</f>
        <v>JH-600CW</v>
      </c>
      <c r="Y278" s="169">
        <f>业务员提成明细!Y271</f>
        <v>1</v>
      </c>
      <c r="Z278" s="170" t="str">
        <f>业务员提成明细!Z271</f>
        <v>桶</v>
      </c>
      <c r="AA278" s="170"/>
      <c r="AB278" s="170"/>
      <c r="AC278" s="171">
        <f>业务员提成明细!AC271</f>
        <v>170</v>
      </c>
      <c r="AD278" s="170"/>
      <c r="AE278" s="170"/>
      <c r="AF278" s="170" t="str">
        <f>业务员提成明细!AF271</f>
        <v>XOUT17120484</v>
      </c>
      <c r="AG278" s="176">
        <f>业务员提成明细!AG271</f>
        <v>43095</v>
      </c>
      <c r="AH278" s="177"/>
      <c r="AJ278" s="178">
        <f>业务员提成明细!AJ271</f>
        <v>0.17</v>
      </c>
    </row>
    <row r="279" spans="1:36" ht="11.25" customHeight="1" outlineLevel="2">
      <c r="A279" s="142" t="str">
        <f>业务员提成明细!A272</f>
        <v>姜鹏</v>
      </c>
      <c r="B279" s="143">
        <f>业务员提成明细!B272</f>
        <v>43172</v>
      </c>
      <c r="C279" s="144" t="str">
        <f>业务员提成明细!C272</f>
        <v>a1603</v>
      </c>
      <c r="D279" s="142" t="str">
        <f>业务员提成明细!D272</f>
        <v>昆山普罗米斯精密电子有限公司</v>
      </c>
      <c r="E279" s="145">
        <f>业务员提成明细!E272</f>
        <v>2900</v>
      </c>
      <c r="F279" s="146" t="str">
        <f>业务员提成明细!F272</f>
        <v>02839446</v>
      </c>
      <c r="G279" s="143">
        <f>业务员提成明细!G272</f>
        <v>43232</v>
      </c>
      <c r="H279" s="144">
        <f>业务员提成明细!H272</f>
        <v>60</v>
      </c>
      <c r="I279" s="150">
        <f>业务员提成明细!I272</f>
        <v>43279</v>
      </c>
      <c r="J279" s="151">
        <f>业务员提成明细!J272</f>
        <v>2900</v>
      </c>
      <c r="K279" s="145">
        <f>业务员提成明细!K272</f>
        <v>2478.63</v>
      </c>
      <c r="L279" s="152">
        <f>业务员提成明细!L272</f>
        <v>107</v>
      </c>
      <c r="M279" s="153">
        <f>业务员提成明细!M272</f>
        <v>0</v>
      </c>
      <c r="N279" s="76" t="e">
        <f>业务员提成明细!N272</f>
        <v>#REF!</v>
      </c>
      <c r="O279" s="126">
        <f>业务员提成明细!O272</f>
        <v>0.04</v>
      </c>
      <c r="P279" s="154">
        <f>业务员提成明细!P272</f>
        <v>99.15</v>
      </c>
      <c r="Q279" s="125" t="e">
        <f>业务员提成明细!Q272</f>
        <v>#REF!</v>
      </c>
      <c r="R279" s="145" t="e">
        <f>业务员提成明细!R272</f>
        <v>#REF!</v>
      </c>
      <c r="S279" s="161" t="e">
        <f>业务员提成明细!S272</f>
        <v>#REF!</v>
      </c>
      <c r="T279" s="162" t="str">
        <f>业务员提成明细!V272</f>
        <v>CYT11</v>
      </c>
      <c r="U279" s="144" t="str">
        <f>业务员提成明细!W272</f>
        <v>*专项化学用品*机床导轨油</v>
      </c>
      <c r="V279" s="163" t="str">
        <f>业务员提成明细!V272</f>
        <v>CYT11</v>
      </c>
      <c r="W279" s="164" t="str">
        <f>业务员提成明细!W272</f>
        <v>*专项化学用品*机床导轨油</v>
      </c>
      <c r="X279" s="163" t="str">
        <f>业务员提成明细!X272</f>
        <v>68#</v>
      </c>
      <c r="Y279" s="169">
        <f>业务员提成明细!Y272</f>
        <v>1</v>
      </c>
      <c r="Z279" s="170" t="str">
        <f>业务员提成明细!Z272</f>
        <v>桶</v>
      </c>
      <c r="AA279" s="170"/>
      <c r="AB279" s="170"/>
      <c r="AC279" s="171">
        <f>业务员提成明细!AC272</f>
        <v>170</v>
      </c>
      <c r="AD279" s="170"/>
      <c r="AE279" s="170"/>
      <c r="AF279" s="170" t="str">
        <f>业务员提成明细!AF272</f>
        <v>XOUT18010064</v>
      </c>
      <c r="AG279" s="176">
        <f>业务员提成明细!AG272</f>
        <v>43105</v>
      </c>
      <c r="AH279" s="177"/>
      <c r="AJ279" s="178">
        <f>业务员提成明细!AJ272</f>
        <v>0.17</v>
      </c>
    </row>
    <row r="280" spans="1:36" ht="11.25" customHeight="1" outlineLevel="2">
      <c r="A280" s="142" t="str">
        <f>业务员提成明细!A273</f>
        <v>姜鹏</v>
      </c>
      <c r="B280" s="143">
        <f>业务员提成明细!B273</f>
        <v>43172</v>
      </c>
      <c r="C280" s="144" t="str">
        <f>业务员提成明细!C273</f>
        <v>a1603</v>
      </c>
      <c r="D280" s="142" t="str">
        <f>业务员提成明细!D273</f>
        <v>昆山普罗米斯精密电子有限公司</v>
      </c>
      <c r="E280" s="145">
        <f>业务员提成明细!E273</f>
        <v>3700</v>
      </c>
      <c r="F280" s="146" t="str">
        <f>业务员提成明细!F273</f>
        <v>02839446</v>
      </c>
      <c r="G280" s="143">
        <f>业务员提成明细!G273</f>
        <v>43232</v>
      </c>
      <c r="H280" s="144">
        <f>业务员提成明细!H273</f>
        <v>60</v>
      </c>
      <c r="I280" s="150">
        <f>业务员提成明细!I273</f>
        <v>43266</v>
      </c>
      <c r="J280" s="151">
        <f>业务员提成明细!J273</f>
        <v>3700</v>
      </c>
      <c r="K280" s="145">
        <f>业务员提成明细!K273</f>
        <v>3162.39</v>
      </c>
      <c r="L280" s="152">
        <f>业务员提成明细!L273</f>
        <v>94</v>
      </c>
      <c r="M280" s="153">
        <f>业务员提成明细!M273</f>
        <v>0</v>
      </c>
      <c r="N280" s="76" t="e">
        <f>业务员提成明细!N273</f>
        <v>#REF!</v>
      </c>
      <c r="O280" s="126">
        <f>业务员提成明细!O273</f>
        <v>0.04</v>
      </c>
      <c r="P280" s="154">
        <f>业务员提成明细!P273</f>
        <v>126.5</v>
      </c>
      <c r="Q280" s="125" t="e">
        <f>业务员提成明细!Q273</f>
        <v>#REF!</v>
      </c>
      <c r="R280" s="145" t="e">
        <f>业务员提成明细!R273</f>
        <v>#REF!</v>
      </c>
      <c r="S280" s="161" t="e">
        <f>业务员提成明细!S273</f>
        <v>#REF!</v>
      </c>
      <c r="T280" s="162" t="str">
        <f>业务员提成明细!V273</f>
        <v>CSR65</v>
      </c>
      <c r="U280" s="144" t="str">
        <f>业务员提成明细!W273</f>
        <v>*专项化学用品*微乳化切削液</v>
      </c>
      <c r="V280" s="163" t="str">
        <f>业务员提成明细!V273</f>
        <v>CSR65</v>
      </c>
      <c r="W280" s="164" t="str">
        <f>业务员提成明细!W273</f>
        <v>*专项化学用品*微乳化切削液</v>
      </c>
      <c r="X280" s="163" t="str">
        <f>业务员提成明细!X273</f>
        <v>JH-600CW</v>
      </c>
      <c r="Y280" s="169">
        <f>业务员提成明细!Y273</f>
        <v>1</v>
      </c>
      <c r="Z280" s="170" t="str">
        <f>业务员提成明细!Z273</f>
        <v>桶</v>
      </c>
      <c r="AA280" s="170"/>
      <c r="AB280" s="170"/>
      <c r="AC280" s="171">
        <f>业务员提成明细!AC273</f>
        <v>170</v>
      </c>
      <c r="AD280" s="170"/>
      <c r="AE280" s="170"/>
      <c r="AF280" s="170" t="str">
        <f>业务员提成明细!AF273</f>
        <v>XOUT18010408</v>
      </c>
      <c r="AG280" s="176">
        <f>业务员提成明细!AG273</f>
        <v>43123</v>
      </c>
      <c r="AH280" s="177"/>
      <c r="AJ280" s="178">
        <f>业务员提成明细!AJ273</f>
        <v>0.17</v>
      </c>
    </row>
    <row r="281" spans="1:36" ht="11.25" customHeight="1" outlineLevel="2">
      <c r="A281" s="142" t="str">
        <f>业务员提成明细!A274</f>
        <v>姜鹏</v>
      </c>
      <c r="B281" s="143">
        <f>业务员提成明细!B274</f>
        <v>43172</v>
      </c>
      <c r="C281" s="144" t="str">
        <f>业务员提成明细!C274</f>
        <v>a1603</v>
      </c>
      <c r="D281" s="142" t="str">
        <f>业务员提成明细!D274</f>
        <v>昆山普罗米斯精密电子有限公司</v>
      </c>
      <c r="E281" s="145">
        <f>业务员提成明细!E274</f>
        <v>2900</v>
      </c>
      <c r="F281" s="146" t="str">
        <f>业务员提成明细!F274</f>
        <v>02839446</v>
      </c>
      <c r="G281" s="143">
        <f>业务员提成明细!G274</f>
        <v>43232</v>
      </c>
      <c r="H281" s="144">
        <f>业务员提成明细!H274</f>
        <v>60</v>
      </c>
      <c r="I281" s="150">
        <f>业务员提成明细!I274</f>
        <v>43260</v>
      </c>
      <c r="J281" s="151">
        <f>业务员提成明细!J274</f>
        <v>2900</v>
      </c>
      <c r="K281" s="145">
        <f>业务员提成明细!K274</f>
        <v>2478.63</v>
      </c>
      <c r="L281" s="152">
        <f>业务员提成明细!L274</f>
        <v>88</v>
      </c>
      <c r="M281" s="153">
        <f>业务员提成明细!M274</f>
        <v>0</v>
      </c>
      <c r="N281" s="76" t="e">
        <f>业务员提成明细!N274</f>
        <v>#REF!</v>
      </c>
      <c r="O281" s="126">
        <f>业务员提成明细!O274</f>
        <v>0.01</v>
      </c>
      <c r="P281" s="154">
        <f>业务员提成明细!P274</f>
        <v>24.79</v>
      </c>
      <c r="Q281" s="125" t="e">
        <f>业务员提成明细!Q274</f>
        <v>#REF!</v>
      </c>
      <c r="R281" s="145">
        <f>业务员提成明细!R274</f>
        <v>0</v>
      </c>
      <c r="S281" s="161">
        <f>业务员提成明细!S274</f>
        <v>0</v>
      </c>
      <c r="T281" s="162" t="str">
        <f>业务员提成明细!V274</f>
        <v>CYT11</v>
      </c>
      <c r="U281" s="144" t="str">
        <f>业务员提成明细!W274</f>
        <v>*专项化学用品*机床导轨油</v>
      </c>
      <c r="V281" s="163" t="str">
        <f>业务员提成明细!V274</f>
        <v>CYT11</v>
      </c>
      <c r="W281" s="164" t="str">
        <f>业务员提成明细!W274</f>
        <v>*专项化学用品*机床导轨油</v>
      </c>
      <c r="X281" s="163" t="str">
        <f>业务员提成明细!X274</f>
        <v>68#</v>
      </c>
      <c r="Y281" s="169">
        <f>业务员提成明细!Y274</f>
        <v>1</v>
      </c>
      <c r="Z281" s="170" t="str">
        <f>业务员提成明细!Z274</f>
        <v>桶</v>
      </c>
      <c r="AA281" s="170"/>
      <c r="AB281" s="170"/>
      <c r="AC281" s="171">
        <f>业务员提成明细!AC274</f>
        <v>170</v>
      </c>
      <c r="AD281" s="170"/>
      <c r="AE281" s="170"/>
      <c r="AF281" s="170" t="str">
        <f>业务员提成明细!AF274</f>
        <v>XOUT18020148</v>
      </c>
      <c r="AG281" s="176">
        <f>业务员提成明细!AG274</f>
        <v>43156</v>
      </c>
      <c r="AH281" s="177"/>
      <c r="AJ281" s="178">
        <f>业务员提成明细!AJ274</f>
        <v>0.17</v>
      </c>
    </row>
    <row r="282" spans="1:36" ht="11.25" customHeight="1" outlineLevel="2">
      <c r="A282" s="142" t="str">
        <f>业务员提成明细!A275</f>
        <v>姜鹏</v>
      </c>
      <c r="B282" s="143">
        <f>业务员提成明细!B275</f>
        <v>43251</v>
      </c>
      <c r="C282" s="144" t="str">
        <f>业务员提成明细!C275</f>
        <v>a1613</v>
      </c>
      <c r="D282" s="142" t="str">
        <f>业务员提成明细!D275</f>
        <v>上海巧戎机械科技有限公司</v>
      </c>
      <c r="E282" s="145">
        <f>业务员提成明细!E275</f>
        <v>3000</v>
      </c>
      <c r="F282" s="146" t="str">
        <f>业务员提成明细!F275</f>
        <v>55874772</v>
      </c>
      <c r="G282" s="143">
        <f>业务员提成明细!G275</f>
        <v>43341</v>
      </c>
      <c r="H282" s="144">
        <f>业务员提成明细!H275</f>
        <v>90</v>
      </c>
      <c r="I282" s="150">
        <f>业务员提成明细!I275</f>
        <v>43277</v>
      </c>
      <c r="J282" s="151">
        <f>业务员提成明细!J275</f>
        <v>3000</v>
      </c>
      <c r="K282" s="145">
        <f>业务员提成明细!K275</f>
        <v>2586.21</v>
      </c>
      <c r="L282" s="152">
        <f>业务员提成明细!L275</f>
        <v>26</v>
      </c>
      <c r="M282" s="153">
        <f>业务员提成明细!M275</f>
        <v>0</v>
      </c>
      <c r="N282" s="76" t="e">
        <f>业务员提成明细!N275</f>
        <v>#REF!</v>
      </c>
      <c r="O282" s="126">
        <f>业务员提成明细!O275</f>
        <v>0.05</v>
      </c>
      <c r="P282" s="154">
        <f>业务员提成明细!P275</f>
        <v>129.31</v>
      </c>
      <c r="Q282" s="125" t="e">
        <f>业务员提成明细!Q275</f>
        <v>#REF!</v>
      </c>
      <c r="R282" s="145" t="e">
        <f>业务员提成明细!R275</f>
        <v>#REF!</v>
      </c>
      <c r="S282" s="161" t="e">
        <f>业务员提成明细!S275</f>
        <v>#REF!</v>
      </c>
      <c r="T282" s="162" t="str">
        <f>业务员提成明细!V275</f>
        <v>CSR24</v>
      </c>
      <c r="U282" s="144" t="str">
        <f>业务员提成明细!W275</f>
        <v>*专项化学用品*铝合金加工液</v>
      </c>
      <c r="V282" s="163" t="str">
        <f>业务员提成明细!V275</f>
        <v>CSR24</v>
      </c>
      <c r="W282" s="164" t="str">
        <f>业务员提成明细!W275</f>
        <v>*专项化学用品*铝合金加工液</v>
      </c>
      <c r="X282" s="163" t="str">
        <f>业务员提成明细!X275</f>
        <v>ZM-3080Z</v>
      </c>
      <c r="Y282" s="169">
        <f>业务员提成明细!Y275</f>
        <v>1</v>
      </c>
      <c r="Z282" s="170" t="str">
        <f>业务员提成明细!Z275</f>
        <v>桶</v>
      </c>
      <c r="AA282" s="170"/>
      <c r="AB282" s="170"/>
      <c r="AC282" s="171">
        <f>业务员提成明细!AC275</f>
        <v>170</v>
      </c>
      <c r="AD282" s="170"/>
      <c r="AE282" s="170"/>
      <c r="AF282" s="170" t="str">
        <f>业务员提成明细!AF275</f>
        <v>XOUT18050582</v>
      </c>
      <c r="AG282" s="176">
        <f>业务员提成明细!AG275</f>
        <v>43251</v>
      </c>
      <c r="AH282" s="177">
        <f>业务员提成明细!AH275</f>
        <v>0</v>
      </c>
      <c r="AJ282" s="178">
        <f>业务员提成明细!AJ275</f>
        <v>0.15999860800167001</v>
      </c>
    </row>
    <row r="283" spans="1:36" ht="11.25" customHeight="1" outlineLevel="2">
      <c r="A283" s="142" t="str">
        <f>业务员提成明细!A276</f>
        <v>姜鹏</v>
      </c>
      <c r="B283" s="143">
        <f>业务员提成明细!B276</f>
        <v>43214</v>
      </c>
      <c r="C283" s="144" t="str">
        <f>业务员提成明细!C276</f>
        <v>a1749</v>
      </c>
      <c r="D283" s="142" t="str">
        <f>业务员提成明细!D276</f>
        <v>上海盖苍电子有限公司</v>
      </c>
      <c r="E283" s="145">
        <f>业务员提成明细!E276</f>
        <v>2900</v>
      </c>
      <c r="F283" s="146" t="str">
        <f>业务员提成明细!F276</f>
        <v>27754213</v>
      </c>
      <c r="G283" s="143">
        <f>业务员提成明细!G276</f>
        <v>43304</v>
      </c>
      <c r="H283" s="144">
        <f>业务员提成明细!H276</f>
        <v>90</v>
      </c>
      <c r="I283" s="150">
        <f>业务员提成明细!I276</f>
        <v>43253</v>
      </c>
      <c r="J283" s="151">
        <f>业务员提成明细!J276</f>
        <v>2900</v>
      </c>
      <c r="K283" s="145">
        <f>业务员提成明细!K276</f>
        <v>2478.63</v>
      </c>
      <c r="L283" s="152">
        <f>业务员提成明细!L276</f>
        <v>39</v>
      </c>
      <c r="M283" s="153">
        <f>业务员提成明细!M276</f>
        <v>0</v>
      </c>
      <c r="N283" s="76" t="e">
        <f>业务员提成明细!N276</f>
        <v>#REF!</v>
      </c>
      <c r="O283" s="126">
        <f>业务员提成明细!O276</f>
        <v>0.05</v>
      </c>
      <c r="P283" s="154">
        <f>业务员提成明细!P276</f>
        <v>123.93</v>
      </c>
      <c r="Q283" s="125">
        <f>业务员提成明细!Q276</f>
        <v>15.083</v>
      </c>
      <c r="R283" s="145">
        <f>业务员提成明细!R276</f>
        <v>2564.11</v>
      </c>
      <c r="S283" s="161">
        <f>业务员提成明细!S276</f>
        <v>-85.48</v>
      </c>
      <c r="T283" s="162" t="str">
        <f>业务员提成明细!V276</f>
        <v>CSB06</v>
      </c>
      <c r="U283" s="144" t="str">
        <f>业务员提成明细!W276</f>
        <v>*化学试剂助剂*半合成切削液</v>
      </c>
      <c r="V283" s="163" t="str">
        <f>业务员提成明细!V276</f>
        <v>CSB06</v>
      </c>
      <c r="W283" s="164" t="str">
        <f>业务员提成明细!W276</f>
        <v>*化学试剂助剂*半合成切削液</v>
      </c>
      <c r="X283" s="163" t="str">
        <f>业务员提成明细!X276</f>
        <v>LP-3030</v>
      </c>
      <c r="Y283" s="169">
        <f>业务员提成明细!Y276</f>
        <v>1</v>
      </c>
      <c r="Z283" s="170" t="str">
        <f>业务员提成明细!Z276</f>
        <v>桶</v>
      </c>
      <c r="AA283" s="170"/>
      <c r="AB283" s="170"/>
      <c r="AC283" s="171">
        <f>业务员提成明细!AC276</f>
        <v>170</v>
      </c>
      <c r="AD283" s="170"/>
      <c r="AE283" s="170"/>
      <c r="AF283" s="170" t="str">
        <f>业务员提成明细!AF276</f>
        <v>XOUT18040435</v>
      </c>
      <c r="AG283" s="176">
        <f>业务员提成明细!AG276</f>
        <v>43215</v>
      </c>
      <c r="AH283" s="177"/>
      <c r="AJ283" s="178">
        <f>业务员提成明细!AJ276</f>
        <v>0.17</v>
      </c>
    </row>
    <row r="284" spans="1:36" ht="11.25" customHeight="1" outlineLevel="2">
      <c r="A284" s="142" t="str">
        <f>业务员提成明细!A277</f>
        <v>姜鹏</v>
      </c>
      <c r="B284" s="143">
        <f>业务员提成明细!B277</f>
        <v>43242</v>
      </c>
      <c r="C284" s="144" t="str">
        <f>业务员提成明细!C277</f>
        <v>a1777</v>
      </c>
      <c r="D284" s="142" t="str">
        <f>业务员提成明细!D277</f>
        <v>太仓德宇精密机械有限公司</v>
      </c>
      <c r="E284" s="145">
        <f>业务员提成明细!E277</f>
        <v>3300</v>
      </c>
      <c r="F284" s="146" t="str">
        <f>业务员提成明细!F277</f>
        <v>55874562</v>
      </c>
      <c r="G284" s="143">
        <f>业务员提成明细!G277</f>
        <v>43302</v>
      </c>
      <c r="H284" s="144">
        <f>业务员提成明细!H277</f>
        <v>60</v>
      </c>
      <c r="I284" s="150">
        <f>业务员提成明细!I277</f>
        <v>43279</v>
      </c>
      <c r="J284" s="151">
        <f>业务员提成明细!J277</f>
        <v>3300</v>
      </c>
      <c r="K284" s="145">
        <f>业务员提成明细!K277</f>
        <v>2844.83</v>
      </c>
      <c r="L284" s="152">
        <f>业务员提成明细!L277</f>
        <v>37</v>
      </c>
      <c r="M284" s="153">
        <f>业务员提成明细!M277</f>
        <v>0</v>
      </c>
      <c r="N284" s="76" t="e">
        <f>业务员提成明细!N277</f>
        <v>#REF!</v>
      </c>
      <c r="O284" s="126">
        <f>业务员提成明细!O277</f>
        <v>0.05</v>
      </c>
      <c r="P284" s="154">
        <f>业务员提成明细!P277</f>
        <v>142.24</v>
      </c>
      <c r="Q284" s="125">
        <f>业务员提成明细!Q277</f>
        <v>15.083</v>
      </c>
      <c r="R284" s="145">
        <f>业务员提成明细!R277</f>
        <v>2564.11</v>
      </c>
      <c r="S284" s="161">
        <f>业务员提成明细!S277</f>
        <v>280.72000000000003</v>
      </c>
      <c r="T284" s="162" t="str">
        <f>业务员提成明细!V277</f>
        <v>CSR65</v>
      </c>
      <c r="U284" s="144" t="str">
        <f>业务员提成明细!W277</f>
        <v>*化学试剂助剂*乳化冷却液</v>
      </c>
      <c r="V284" s="163" t="str">
        <f>业务员提成明细!V277</f>
        <v>CSR65</v>
      </c>
      <c r="W284" s="164" t="str">
        <f>业务员提成明细!W277</f>
        <v>*化学试剂助剂*乳化冷却液</v>
      </c>
      <c r="X284" s="163" t="str">
        <f>业务员提成明细!X277</f>
        <v>JH-600CW</v>
      </c>
      <c r="Y284" s="169">
        <f>业务员提成明细!Y277</f>
        <v>1</v>
      </c>
      <c r="Z284" s="170" t="str">
        <f>业务员提成明细!Z277</f>
        <v>桶</v>
      </c>
      <c r="AA284" s="170"/>
      <c r="AB284" s="170"/>
      <c r="AC284" s="171">
        <f>业务员提成明细!AC277</f>
        <v>170</v>
      </c>
      <c r="AD284" s="170"/>
      <c r="AE284" s="170"/>
      <c r="AF284" s="170" t="str">
        <f>业务员提成明细!AF277</f>
        <v>XOUT18050388</v>
      </c>
      <c r="AG284" s="176">
        <f>业务员提成明细!AG277</f>
        <v>43242</v>
      </c>
      <c r="AH284" s="177"/>
      <c r="AJ284" s="178">
        <f>业务员提成明细!AJ277</f>
        <v>0.159999015758411</v>
      </c>
    </row>
    <row r="285" spans="1:36" ht="11.25" customHeight="1" outlineLevel="2">
      <c r="A285" s="142" t="str">
        <f>业务员提成明细!A278</f>
        <v>姜鹏</v>
      </c>
      <c r="B285" s="143">
        <f>业务员提成明细!B278</f>
        <v>43192</v>
      </c>
      <c r="C285" s="144" t="str">
        <f>业务员提成明细!C278</f>
        <v>a1804</v>
      </c>
      <c r="D285" s="142" t="str">
        <f>业务员提成明细!D278</f>
        <v>瑞田汽车压缩机（江苏）有限公司</v>
      </c>
      <c r="E285" s="145">
        <f>业务员提成明细!E278</f>
        <v>3350</v>
      </c>
      <c r="F285" s="146" t="str">
        <f>业务员提成明细!F278</f>
        <v>15222354</v>
      </c>
      <c r="G285" s="143">
        <f>业务员提成明细!G278</f>
        <v>43222</v>
      </c>
      <c r="H285" s="144">
        <f>业务员提成明细!H278</f>
        <v>30</v>
      </c>
      <c r="I285" s="150">
        <f>业务员提成明细!I278</f>
        <v>43279</v>
      </c>
      <c r="J285" s="151">
        <f>业务员提成明细!J278</f>
        <v>3350</v>
      </c>
      <c r="K285" s="145">
        <f>业务员提成明细!K278</f>
        <v>2863.25</v>
      </c>
      <c r="L285" s="152">
        <f>业务员提成明细!L278</f>
        <v>87</v>
      </c>
      <c r="M285" s="153">
        <f>业务员提成明细!M278</f>
        <v>0</v>
      </c>
      <c r="N285" s="76" t="e">
        <f>业务员提成明细!N278</f>
        <v>#REF!</v>
      </c>
      <c r="O285" s="126">
        <f>业务员提成明细!O278</f>
        <v>0.04</v>
      </c>
      <c r="P285" s="154">
        <f>业务员提成明细!P278</f>
        <v>114.53</v>
      </c>
      <c r="Q285" s="125" t="e">
        <f>业务员提成明细!Q278</f>
        <v>#REF!</v>
      </c>
      <c r="R285" s="145" t="e">
        <f>业务员提成明细!R278</f>
        <v>#REF!</v>
      </c>
      <c r="S285" s="161" t="e">
        <f>业务员提成明细!S278</f>
        <v>#REF!</v>
      </c>
      <c r="T285" s="162" t="str">
        <f>业务员提成明细!V278</f>
        <v>CSR65</v>
      </c>
      <c r="U285" s="144" t="str">
        <f>业务员提成明细!W278</f>
        <v>*化学试剂助剂*乳化冷却剂</v>
      </c>
      <c r="V285" s="163" t="str">
        <f>业务员提成明细!V278</f>
        <v>CSR65</v>
      </c>
      <c r="W285" s="164" t="str">
        <f>业务员提成明细!W278</f>
        <v>*化学试剂助剂*乳化冷却剂</v>
      </c>
      <c r="X285" s="163" t="str">
        <f>业务员提成明细!X278</f>
        <v>JH-600CW</v>
      </c>
      <c r="Y285" s="169">
        <f>业务员提成明细!Y278</f>
        <v>1</v>
      </c>
      <c r="Z285" s="170" t="str">
        <f>业务员提成明细!Z278</f>
        <v>桶</v>
      </c>
      <c r="AA285" s="170"/>
      <c r="AB285" s="170"/>
      <c r="AC285" s="171">
        <f>业务员提成明细!AC278</f>
        <v>170</v>
      </c>
      <c r="AD285" s="170"/>
      <c r="AE285" s="170"/>
      <c r="AF285" s="170" t="str">
        <f>业务员提成明细!AF278</f>
        <v>XOUT18040024</v>
      </c>
      <c r="AG285" s="176">
        <f>业务员提成明细!AG278</f>
        <v>43193</v>
      </c>
      <c r="AH285" s="177"/>
      <c r="AJ285" s="178">
        <f>业务员提成明细!AJ278</f>
        <v>0.17</v>
      </c>
    </row>
    <row r="286" spans="1:36" ht="11.25" customHeight="1" outlineLevel="2">
      <c r="A286" s="142" t="str">
        <f>业务员提成明细!A279</f>
        <v>李飞</v>
      </c>
      <c r="B286" s="143">
        <f>业务员提成明细!B279</f>
        <v>43202</v>
      </c>
      <c r="C286" s="144" t="str">
        <f>业务员提成明细!C279</f>
        <v>a1359</v>
      </c>
      <c r="D286" s="142" t="str">
        <f>业务员提成明细!D279</f>
        <v>湖北道普润滑科技有限公司</v>
      </c>
      <c r="E286" s="145">
        <f>业务员提成明细!E279</f>
        <v>89237.64</v>
      </c>
      <c r="F286" s="146" t="str">
        <f>业务员提成明细!F279</f>
        <v>15222496</v>
      </c>
      <c r="G286" s="143">
        <f>业务员提成明细!G279</f>
        <v>43277</v>
      </c>
      <c r="H286" s="144">
        <f>业务员提成明细!H279</f>
        <v>60</v>
      </c>
      <c r="I286" s="150">
        <f>业务员提成明细!I279</f>
        <v>43279</v>
      </c>
      <c r="J286" s="151">
        <f>业务员提成明细!J279</f>
        <v>89237.64</v>
      </c>
      <c r="K286" s="145">
        <f>业务员提成明细!K279</f>
        <v>76271.490000000005</v>
      </c>
      <c r="L286" s="152">
        <f>业务员提成明细!L279</f>
        <v>77</v>
      </c>
      <c r="M286" s="153">
        <f>业务员提成明细!M279</f>
        <v>0</v>
      </c>
      <c r="N286" s="76" t="e">
        <f>业务员提成明细!N279</f>
        <v>#REF!</v>
      </c>
      <c r="O286" s="126">
        <f>业务员提成明细!O279</f>
        <v>0.04</v>
      </c>
      <c r="P286" s="154">
        <f>业务员提成明细!P279</f>
        <v>3050.86</v>
      </c>
      <c r="Q286" s="125">
        <f>业务员提成明细!Q279</f>
        <v>15.083</v>
      </c>
      <c r="R286" s="145">
        <f>业务员提成明细!R279</f>
        <v>127119.52</v>
      </c>
      <c r="S286" s="161">
        <f>业务员提成明细!S279</f>
        <v>-50848.03</v>
      </c>
      <c r="T286" s="162" t="str">
        <f>业务员提成明细!V279</f>
        <v>CYQ76</v>
      </c>
      <c r="U286" s="144" t="str">
        <f>业务员提成明细!W279</f>
        <v>*专项化学用品*切削油</v>
      </c>
      <c r="V286" s="163" t="str">
        <f>业务员提成明细!V279</f>
        <v>CYQ76</v>
      </c>
      <c r="W286" s="164" t="str">
        <f>业务员提成明细!W279</f>
        <v>*专项化学用品*切削油</v>
      </c>
      <c r="X286" s="163" t="str">
        <f>业务员提成明细!X279</f>
        <v>CF-OS-002</v>
      </c>
      <c r="Y286" s="169">
        <f>业务员提成明细!Y279</f>
        <v>49</v>
      </c>
      <c r="Z286" s="170" t="str">
        <f>业务员提成明细!Z279</f>
        <v>桶</v>
      </c>
      <c r="AA286" s="170"/>
      <c r="AB286" s="170"/>
      <c r="AC286" s="171">
        <f>业务员提成明细!AC279</f>
        <v>8428</v>
      </c>
      <c r="AD286" s="170"/>
      <c r="AE286" s="170"/>
      <c r="AF286" s="170" t="str">
        <f>业务员提成明细!AF279</f>
        <v>XOUT17120514</v>
      </c>
      <c r="AG286" s="176">
        <f>业务员提成明细!AG279</f>
        <v>43097</v>
      </c>
      <c r="AH286" s="177"/>
      <c r="AJ286" s="178">
        <f>业务员提成明细!AJ279</f>
        <v>0.17</v>
      </c>
    </row>
    <row r="287" spans="1:36" ht="11.25" customHeight="1" outlineLevel="2">
      <c r="A287" s="142" t="str">
        <f>业务员提成明细!A280</f>
        <v>李飞</v>
      </c>
      <c r="B287" s="143">
        <f>业务员提成明细!B280</f>
        <v>43204</v>
      </c>
      <c r="C287" s="144" t="str">
        <f>业务员提成明细!C280</f>
        <v>a1359</v>
      </c>
      <c r="D287" s="142" t="str">
        <f>业务员提成明细!D280</f>
        <v>湖北道普润滑科技有限公司</v>
      </c>
      <c r="E287" s="145">
        <f>业务员提成明细!E280</f>
        <v>71025.88</v>
      </c>
      <c r="F287" s="146" t="str">
        <f>业务员提成明细!F280</f>
        <v>15222546</v>
      </c>
      <c r="G287" s="143">
        <f>业务员提成明细!G280</f>
        <v>43277</v>
      </c>
      <c r="H287" s="144">
        <f>业务员提成明细!H280</f>
        <v>60</v>
      </c>
      <c r="I287" s="150">
        <f>业务员提成明细!I280</f>
        <v>43256</v>
      </c>
      <c r="J287" s="151">
        <f>业务员提成明细!J280</f>
        <v>71025.88</v>
      </c>
      <c r="K287" s="145">
        <f>业务员提成明细!K280</f>
        <v>60705.88</v>
      </c>
      <c r="L287" s="152">
        <f>业务员提成明细!L280</f>
        <v>52</v>
      </c>
      <c r="M287" s="153">
        <f>业务员提成明细!M280</f>
        <v>0</v>
      </c>
      <c r="N287" s="76" t="e">
        <f>业务员提成明细!N280</f>
        <v>#REF!</v>
      </c>
      <c r="O287" s="126">
        <f>业务员提成明细!O280</f>
        <v>0.05</v>
      </c>
      <c r="P287" s="154">
        <f>业务员提成明细!P280</f>
        <v>3035.29</v>
      </c>
      <c r="Q287" s="125" t="e">
        <f>业务员提成明细!Q280</f>
        <v>#REF!</v>
      </c>
      <c r="R287" s="145" t="e">
        <f>业务员提成明细!R280</f>
        <v>#REF!</v>
      </c>
      <c r="S287" s="161" t="e">
        <f>业务员提成明细!S280</f>
        <v>#REF!</v>
      </c>
      <c r="T287" s="162" t="str">
        <f>业务员提成明细!V280</f>
        <v>CYQ76</v>
      </c>
      <c r="U287" s="144" t="str">
        <f>业务员提成明细!W280</f>
        <v>*专项化学用品*切削油</v>
      </c>
      <c r="V287" s="163" t="str">
        <f>业务员提成明细!V280</f>
        <v>CYQ76</v>
      </c>
      <c r="W287" s="164" t="str">
        <f>业务员提成明细!W280</f>
        <v>*专项化学用品*切削油</v>
      </c>
      <c r="X287" s="163" t="str">
        <f>业务员提成明细!X280</f>
        <v>CF-OS-002</v>
      </c>
      <c r="Y287" s="169">
        <f>业务员提成明细!Y280</f>
        <v>39</v>
      </c>
      <c r="Z287" s="170" t="str">
        <f>业务员提成明细!Z280</f>
        <v>桶</v>
      </c>
      <c r="AA287" s="170"/>
      <c r="AB287" s="170"/>
      <c r="AC287" s="171">
        <f>业务员提成明细!AC280</f>
        <v>6708</v>
      </c>
      <c r="AD287" s="170"/>
      <c r="AE287" s="170"/>
      <c r="AF287" s="170" t="str">
        <f>业务员提成明细!AF280</f>
        <v>XOUT18010376</v>
      </c>
      <c r="AG287" s="176">
        <f>业务员提成明细!AG280</f>
        <v>43122</v>
      </c>
      <c r="AH287" s="177"/>
      <c r="AJ287" s="178">
        <f>业务员提成明细!AJ280</f>
        <v>0.17</v>
      </c>
    </row>
    <row r="288" spans="1:36" ht="11.25" customHeight="1" outlineLevel="2">
      <c r="A288" s="142" t="str">
        <f>业务员提成明细!A281</f>
        <v>李飞</v>
      </c>
      <c r="B288" s="143">
        <f>业务员提成明细!B281</f>
        <v>43242</v>
      </c>
      <c r="C288" s="144" t="str">
        <f>业务员提成明细!C281</f>
        <v>a1359</v>
      </c>
      <c r="D288" s="142" t="str">
        <f>业务员提成明细!D281</f>
        <v>湖北道普润滑科技有限公司</v>
      </c>
      <c r="E288" s="145">
        <f>业务员提成明细!E281</f>
        <v>1821.18</v>
      </c>
      <c r="F288" s="146" t="str">
        <f>业务员提成明细!F281</f>
        <v>55874540</v>
      </c>
      <c r="G288" s="143">
        <f>业务员提成明细!G281</f>
        <v>43307</v>
      </c>
      <c r="H288" s="144">
        <f>业务员提成明细!H281</f>
        <v>60</v>
      </c>
      <c r="I288" s="150">
        <f>业务员提成明细!I281</f>
        <v>43256</v>
      </c>
      <c r="J288" s="151">
        <f>业务员提成明细!J281</f>
        <v>1821.18</v>
      </c>
      <c r="K288" s="145">
        <f>业务员提成明细!K281</f>
        <v>1556.56</v>
      </c>
      <c r="L288" s="152">
        <f>业务员提成明细!L281</f>
        <v>14</v>
      </c>
      <c r="M288" s="153">
        <f>业务员提成明细!M281</f>
        <v>0</v>
      </c>
      <c r="N288" s="76" t="e">
        <f>业务员提成明细!N281</f>
        <v>#REF!</v>
      </c>
      <c r="O288" s="126">
        <f>业务员提成明细!O281</f>
        <v>0.05</v>
      </c>
      <c r="P288" s="154">
        <f>业务员提成明细!P281</f>
        <v>77.83</v>
      </c>
      <c r="Q288" s="125" t="e">
        <f>业务员提成明细!Q281</f>
        <v>#REF!</v>
      </c>
      <c r="R288" s="145" t="e">
        <f>业务员提成明细!R281</f>
        <v>#REF!</v>
      </c>
      <c r="S288" s="161" t="e">
        <f>业务员提成明细!S281</f>
        <v>#REF!</v>
      </c>
      <c r="T288" s="162" t="str">
        <f>业务员提成明细!V281</f>
        <v>CYQ76</v>
      </c>
      <c r="U288" s="144" t="str">
        <f>业务员提成明细!W281</f>
        <v>*专项化学用品*切削油</v>
      </c>
      <c r="V288" s="163" t="str">
        <f>业务员提成明细!V281</f>
        <v>CYQ76</v>
      </c>
      <c r="W288" s="164" t="str">
        <f>业务员提成明细!W281</f>
        <v>*专项化学用品*切削油</v>
      </c>
      <c r="X288" s="163" t="str">
        <f>业务员提成明细!X281</f>
        <v>CF-OS-002</v>
      </c>
      <c r="Y288" s="169">
        <f>业务员提成明细!Y281</f>
        <v>1</v>
      </c>
      <c r="Z288" s="170" t="str">
        <f>业务员提成明细!Z281</f>
        <v>桶</v>
      </c>
      <c r="AA288" s="170"/>
      <c r="AB288" s="170"/>
      <c r="AC288" s="171">
        <f>业务员提成明细!AC281</f>
        <v>172</v>
      </c>
      <c r="AD288" s="170"/>
      <c r="AE288" s="170"/>
      <c r="AF288" s="170" t="str">
        <f>业务员提成明细!AF281</f>
        <v>XOUT17120514</v>
      </c>
      <c r="AG288" s="176">
        <f>业务员提成明细!AG281</f>
        <v>43097</v>
      </c>
      <c r="AH288" s="177"/>
      <c r="AJ288" s="178">
        <f>业务员提成明细!AJ281</f>
        <v>0.17000308372308201</v>
      </c>
    </row>
    <row r="289" spans="1:36" ht="11.25" customHeight="1" outlineLevel="2">
      <c r="A289" s="142" t="str">
        <f>业务员提成明细!A282</f>
        <v>李飞</v>
      </c>
      <c r="B289" s="143">
        <f>业务员提成明细!B282</f>
        <v>43242</v>
      </c>
      <c r="C289" s="144" t="str">
        <f>业务员提成明细!C282</f>
        <v>a1359</v>
      </c>
      <c r="D289" s="142" t="str">
        <f>业务员提成明细!D282</f>
        <v>湖北道普润滑科技有限公司</v>
      </c>
      <c r="E289" s="145">
        <f>业务员提成明细!E282</f>
        <v>21854.11</v>
      </c>
      <c r="F289" s="146" t="str">
        <f>业务员提成明细!F282</f>
        <v>55874544</v>
      </c>
      <c r="G289" s="143">
        <f>业务员提成明细!G282</f>
        <v>43307</v>
      </c>
      <c r="H289" s="144">
        <f>业务员提成明细!H282</f>
        <v>60</v>
      </c>
      <c r="I289" s="150">
        <f>业务员提成明细!I282</f>
        <v>43272</v>
      </c>
      <c r="J289" s="151">
        <f>业务员提成明细!J282</f>
        <v>21854.11</v>
      </c>
      <c r="K289" s="145">
        <f>业务员提成明细!K282</f>
        <v>18678.73</v>
      </c>
      <c r="L289" s="152">
        <f>业务员提成明细!L282</f>
        <v>30</v>
      </c>
      <c r="M289" s="153">
        <f>业务员提成明细!M282</f>
        <v>0</v>
      </c>
      <c r="N289" s="76" t="e">
        <f>业务员提成明细!N282</f>
        <v>#REF!</v>
      </c>
      <c r="O289" s="126">
        <f>业务员提成明细!O282</f>
        <v>0.05</v>
      </c>
      <c r="P289" s="154">
        <f>业务员提成明细!P282</f>
        <v>933.94</v>
      </c>
      <c r="Q289" s="125">
        <f>业务员提成明细!Q282</f>
        <v>15.083</v>
      </c>
      <c r="R289" s="145">
        <f>业务员提成明细!R282</f>
        <v>31131.31</v>
      </c>
      <c r="S289" s="161">
        <f>业务员提成明细!S282</f>
        <v>-12452.58</v>
      </c>
      <c r="T289" s="162" t="str">
        <f>业务员提成明细!V282</f>
        <v>CYQ76</v>
      </c>
      <c r="U289" s="144" t="str">
        <f>业务员提成明细!W282</f>
        <v>*专项化学用品*切削油</v>
      </c>
      <c r="V289" s="163" t="str">
        <f>业务员提成明细!V282</f>
        <v>CYQ76</v>
      </c>
      <c r="W289" s="164" t="str">
        <f>业务员提成明细!W282</f>
        <v>*专项化学用品*切削油</v>
      </c>
      <c r="X289" s="163" t="str">
        <f>业务员提成明细!X282</f>
        <v>CF-OS-002</v>
      </c>
      <c r="Y289" s="169">
        <f>业务员提成明细!Y282</f>
        <v>12</v>
      </c>
      <c r="Z289" s="170" t="str">
        <f>业务员提成明细!Z282</f>
        <v>桶</v>
      </c>
      <c r="AA289" s="170"/>
      <c r="AB289" s="170"/>
      <c r="AC289" s="171">
        <f>业务员提成明细!AC282</f>
        <v>2064</v>
      </c>
      <c r="AD289" s="170"/>
      <c r="AE289" s="170"/>
      <c r="AF289" s="170" t="str">
        <f>业务员提成明细!AF282</f>
        <v>XOUT18010376</v>
      </c>
      <c r="AG289" s="176">
        <f>业务员提成明细!AG282</f>
        <v>43122</v>
      </c>
      <c r="AH289" s="177"/>
      <c r="AJ289" s="178">
        <f>业务员提成明细!AJ282</f>
        <v>0.17</v>
      </c>
    </row>
    <row r="290" spans="1:36" ht="11.25" customHeight="1" outlineLevel="2">
      <c r="A290" s="142" t="str">
        <f>业务员提成明细!A283</f>
        <v>刘建凯</v>
      </c>
      <c r="B290" s="143">
        <f>业务员提成明细!B283</f>
        <v>43252</v>
      </c>
      <c r="C290" s="144" t="str">
        <f>业务员提成明细!C283</f>
        <v>a0095</v>
      </c>
      <c r="D290" s="142" t="str">
        <f>业务员提成明细!D283</f>
        <v>路特利举升机(海门)有限公司</v>
      </c>
      <c r="E290" s="145">
        <f>业务员提成明细!E283</f>
        <v>2974.35</v>
      </c>
      <c r="F290" s="146" t="str">
        <f>业务员提成明细!F283</f>
        <v>55874790</v>
      </c>
      <c r="G290" s="143">
        <f>业务员提成明细!G283</f>
        <v>43282</v>
      </c>
      <c r="H290" s="144">
        <f>业务员提成明细!H283</f>
        <v>30</v>
      </c>
      <c r="I290" s="150">
        <f>业务员提成明细!I283</f>
        <v>43263</v>
      </c>
      <c r="J290" s="151">
        <f>业务员提成明细!J283</f>
        <v>2974.35</v>
      </c>
      <c r="K290" s="145">
        <f>业务员提成明细!K283</f>
        <v>2564.09</v>
      </c>
      <c r="L290" s="152">
        <f>业务员提成明细!L283</f>
        <v>11</v>
      </c>
      <c r="M290" s="153">
        <f>业务员提成明细!M283</f>
        <v>0</v>
      </c>
      <c r="N290" s="76" t="e">
        <f>业务员提成明细!N283</f>
        <v>#REF!</v>
      </c>
      <c r="O290" s="126">
        <f>业务员提成明细!O283</f>
        <v>0.05</v>
      </c>
      <c r="P290" s="154">
        <f>业务员提成明细!P283</f>
        <v>128.19999999999999</v>
      </c>
      <c r="Q290" s="125" t="e">
        <f>业务员提成明细!Q283</f>
        <v>#REF!</v>
      </c>
      <c r="R290" s="145" t="e">
        <f>业务员提成明细!R283</f>
        <v>#REF!</v>
      </c>
      <c r="S290" s="161" t="e">
        <f>业务员提成明细!S283</f>
        <v>#REF!</v>
      </c>
      <c r="T290" s="162" t="str">
        <f>业务员提成明细!V283</f>
        <v>CSB02</v>
      </c>
      <c r="U290" s="144" t="str">
        <f>业务员提成明细!W283</f>
        <v>*专项化学用品*拉伸剂</v>
      </c>
      <c r="V290" s="163" t="str">
        <f>业务员提成明细!V283</f>
        <v>CSB02</v>
      </c>
      <c r="W290" s="164" t="str">
        <f>业务员提成明细!W283</f>
        <v>*专项化学用品*拉伸剂</v>
      </c>
      <c r="X290" s="163" t="str">
        <f>业务员提成明细!X283</f>
        <v>320</v>
      </c>
      <c r="Y290" s="169">
        <f>业务员提成明细!Y283</f>
        <v>5</v>
      </c>
      <c r="Z290" s="170" t="str">
        <f>业务员提成明细!Z283</f>
        <v>桶</v>
      </c>
      <c r="AA290" s="170"/>
      <c r="AB290" s="170"/>
      <c r="AC290" s="171">
        <f>业务员提成明细!AC283</f>
        <v>85</v>
      </c>
      <c r="AD290" s="170"/>
      <c r="AE290" s="170"/>
      <c r="AF290" s="170" t="str">
        <f>业务员提成明细!AF283</f>
        <v>XOUT18060026</v>
      </c>
      <c r="AG290" s="176">
        <f>业务员提成明细!AG283</f>
        <v>43253</v>
      </c>
      <c r="AH290" s="177"/>
      <c r="AJ290" s="178">
        <f>业务员提成明细!AJ283</f>
        <v>0.16000218401070199</v>
      </c>
    </row>
    <row r="291" spans="1:36" ht="11.25" customHeight="1" outlineLevel="1">
      <c r="A291" s="179" t="s">
        <v>7052</v>
      </c>
      <c r="B291" s="143"/>
      <c r="C291" s="144"/>
      <c r="D291" s="142"/>
      <c r="E291" s="145">
        <f>SUBTOTAL(9,E255:E290)</f>
        <v>368126.31999999995</v>
      </c>
      <c r="F291" s="146"/>
      <c r="G291" s="143"/>
      <c r="H291" s="144"/>
      <c r="I291" s="150"/>
      <c r="J291" s="151">
        <f>SUBTOTAL(9,J255:J290)</f>
        <v>347526.31999999995</v>
      </c>
      <c r="K291" s="145">
        <f>SUBTOTAL(9,K255:K290)</f>
        <v>297279.57</v>
      </c>
      <c r="L291" s="152"/>
      <c r="M291" s="153">
        <f>SUBTOTAL(9,M255:M290)</f>
        <v>1623.931623931624</v>
      </c>
      <c r="N291" s="76"/>
      <c r="O291" s="126"/>
      <c r="P291" s="154">
        <f>SUBTOTAL(9,P255:P290)</f>
        <v>11082.900000000001</v>
      </c>
      <c r="Q291" s="125"/>
      <c r="R291" s="145" t="e">
        <f>SUBTOTAL(9,R255:R290)</f>
        <v>#REF!</v>
      </c>
      <c r="S291" s="161" t="e">
        <f>SUBTOTAL(9,S255:S290)</f>
        <v>#REF!</v>
      </c>
      <c r="T291" s="162"/>
      <c r="U291" s="144"/>
      <c r="V291" s="163"/>
      <c r="W291" s="164"/>
      <c r="X291" s="163"/>
      <c r="Y291" s="169"/>
      <c r="Z291" s="170"/>
      <c r="AA291" s="170"/>
      <c r="AB291" s="170"/>
      <c r="AC291" s="171"/>
      <c r="AD291" s="170"/>
      <c r="AE291" s="170"/>
      <c r="AF291" s="170"/>
      <c r="AG291" s="176"/>
      <c r="AH291" s="177"/>
      <c r="AJ291" s="178"/>
    </row>
    <row r="292" spans="1:36" ht="11.25" customHeight="1" outlineLevel="2">
      <c r="A292" s="142" t="str">
        <f>业务员提成明细!A284</f>
        <v>刘建凯</v>
      </c>
      <c r="B292" s="143">
        <f>业务员提成明细!B284</f>
        <v>43091</v>
      </c>
      <c r="C292" s="144" t="str">
        <f>业务员提成明细!C284</f>
        <v>a0227</v>
      </c>
      <c r="D292" s="142" t="str">
        <f>业务员提成明细!D284</f>
        <v>永胜机械工业（昆山）有限公司</v>
      </c>
      <c r="E292" s="145">
        <f>业务员提成明细!E284</f>
        <v>52400</v>
      </c>
      <c r="F292" s="146" t="str">
        <f>业务员提成明细!F284</f>
        <v>09926842</v>
      </c>
      <c r="G292" s="143">
        <f>业务员提成明细!G284</f>
        <v>43181</v>
      </c>
      <c r="H292" s="144">
        <f>业务员提成明细!H284</f>
        <v>90</v>
      </c>
      <c r="I292" s="150">
        <f>业务员提成明细!I284</f>
        <v>43278</v>
      </c>
      <c r="J292" s="151">
        <f>业务员提成明细!J284</f>
        <v>52400</v>
      </c>
      <c r="K292" s="145">
        <f>业务员提成明细!K284</f>
        <v>44786.32</v>
      </c>
      <c r="L292" s="152">
        <f>业务员提成明细!L284</f>
        <v>187</v>
      </c>
      <c r="M292" s="153">
        <f>业务员提成明细!M284</f>
        <v>0</v>
      </c>
      <c r="N292" s="76" t="e">
        <f>业务员提成明细!N284</f>
        <v>#REF!</v>
      </c>
      <c r="O292" s="126">
        <f>业务员提成明细!O284</f>
        <v>8.4</v>
      </c>
      <c r="P292" s="154">
        <f>业务员提成明细!P284</f>
        <v>168</v>
      </c>
      <c r="Q292" s="125" t="e">
        <f>业务员提成明细!Q284</f>
        <v>#REF!</v>
      </c>
      <c r="R292" s="145">
        <f>业务员提成明细!R284</f>
        <v>0</v>
      </c>
      <c r="S292" s="161">
        <f>业务员提成明细!S284</f>
        <v>0</v>
      </c>
      <c r="T292" s="162" t="str">
        <f>业务员提成明细!V284</f>
        <v>CYQ10</v>
      </c>
      <c r="U292" s="144" t="str">
        <f>业务员提成明细!W284</f>
        <v>低油雾切削油</v>
      </c>
      <c r="V292" s="163" t="str">
        <f>业务员提成明细!V284</f>
        <v>CYQ10</v>
      </c>
      <c r="W292" s="164" t="str">
        <f>业务员提成明细!W284</f>
        <v>低油雾切削油</v>
      </c>
      <c r="X292" s="163" t="str">
        <f>业务员提成明细!X284</f>
        <v>CH-201</v>
      </c>
      <c r="Y292" s="169">
        <f>业务员提成明细!Y284</f>
        <v>20</v>
      </c>
      <c r="Z292" s="170" t="str">
        <f>业务员提成明细!Z284</f>
        <v>桶</v>
      </c>
      <c r="AA292" s="170"/>
      <c r="AB292" s="170"/>
      <c r="AC292" s="171">
        <f>业务员提成明细!AC284</f>
        <v>3400</v>
      </c>
      <c r="AD292" s="170"/>
      <c r="AE292" s="170"/>
      <c r="AF292" s="170" t="str">
        <f>业务员提成明细!AF284</f>
        <v>XOUT17120450</v>
      </c>
      <c r="AG292" s="176">
        <f>业务员提成明细!AG284</f>
        <v>43092</v>
      </c>
      <c r="AH292" s="177" t="str">
        <f>业务员提成明细!AH284</f>
        <v>拆分付款</v>
      </c>
      <c r="AJ292" s="178">
        <f>业务员提成明细!AJ284</f>
        <v>0.17</v>
      </c>
    </row>
    <row r="293" spans="1:36" ht="11.25" customHeight="1" outlineLevel="2">
      <c r="A293" s="142" t="str">
        <f>业务员提成明细!A285</f>
        <v>刘建凯</v>
      </c>
      <c r="B293" s="143">
        <f>业务员提成明细!B285</f>
        <v>43132</v>
      </c>
      <c r="C293" s="144" t="str">
        <f>业务员提成明细!C285</f>
        <v>a0227</v>
      </c>
      <c r="D293" s="142" t="str">
        <f>业务员提成明细!D285</f>
        <v>永胜机械工业（昆山）有限公司</v>
      </c>
      <c r="E293" s="145">
        <f>业务员提成明细!E285</f>
        <v>55020</v>
      </c>
      <c r="F293" s="146" t="str">
        <f>业务员提成明细!F285</f>
        <v>28120674</v>
      </c>
      <c r="G293" s="143">
        <f>业务员提成明细!G285</f>
        <v>43222</v>
      </c>
      <c r="H293" s="144">
        <f>业务员提成明细!H285</f>
        <v>90</v>
      </c>
      <c r="I293" s="150">
        <f>业务员提成明细!I285</f>
        <v>43278</v>
      </c>
      <c r="J293" s="151">
        <f>业务员提成明细!J285</f>
        <v>55020</v>
      </c>
      <c r="K293" s="145">
        <f>业务员提成明细!K285</f>
        <v>47025.64</v>
      </c>
      <c r="L293" s="152">
        <f>业务员提成明细!L285</f>
        <v>146</v>
      </c>
      <c r="M293" s="153">
        <f>业务员提成明细!M285</f>
        <v>0</v>
      </c>
      <c r="N293" s="76" t="e">
        <f>业务员提成明细!N285</f>
        <v>#REF!</v>
      </c>
      <c r="O293" s="126">
        <f>业务员提成明细!O285</f>
        <v>8.4</v>
      </c>
      <c r="P293" s="154">
        <f>业务员提成明细!P285</f>
        <v>176.4</v>
      </c>
      <c r="Q293" s="125" t="e">
        <f>业务员提成明细!Q285</f>
        <v>#REF!</v>
      </c>
      <c r="R293" s="145">
        <f>业务员提成明细!R285</f>
        <v>0</v>
      </c>
      <c r="S293" s="161">
        <f>业务员提成明细!S285</f>
        <v>0</v>
      </c>
      <c r="T293" s="162" t="str">
        <f>业务员提成明细!V285</f>
        <v>CYQ10</v>
      </c>
      <c r="U293" s="144" t="str">
        <f>业务员提成明细!W285</f>
        <v>*石油制品*低油雾切削油</v>
      </c>
      <c r="V293" s="163" t="str">
        <f>业务员提成明细!V285</f>
        <v>CYQ10</v>
      </c>
      <c r="W293" s="164" t="str">
        <f>业务员提成明细!W285</f>
        <v>*石油制品*低油雾切削油</v>
      </c>
      <c r="X293" s="163" t="str">
        <f>业务员提成明细!X285</f>
        <v>CH-201</v>
      </c>
      <c r="Y293" s="169">
        <f>业务员提成明细!Y285</f>
        <v>21</v>
      </c>
      <c r="Z293" s="170" t="str">
        <f>业务员提成明细!Z285</f>
        <v>桶</v>
      </c>
      <c r="AA293" s="170"/>
      <c r="AB293" s="170"/>
      <c r="AC293" s="171">
        <f>业务员提成明细!AC285</f>
        <v>3570</v>
      </c>
      <c r="AD293" s="170"/>
      <c r="AE293" s="170"/>
      <c r="AF293" s="170" t="str">
        <f>业务员提成明细!AF285</f>
        <v>XOUT18020025</v>
      </c>
      <c r="AG293" s="176">
        <f>业务员提成明细!AG285</f>
        <v>43133</v>
      </c>
      <c r="AH293" s="177" t="str">
        <f>业务员提成明细!AH285</f>
        <v>拆分付款</v>
      </c>
      <c r="AJ293" s="178">
        <f>业务员提成明细!AJ285</f>
        <v>0.17</v>
      </c>
    </row>
    <row r="294" spans="1:36" ht="11.25" customHeight="1" outlineLevel="2">
      <c r="A294" s="142" t="str">
        <f>业务员提成明细!A286</f>
        <v>刘建凯</v>
      </c>
      <c r="B294" s="143">
        <f>业务员提成明细!B286</f>
        <v>43091</v>
      </c>
      <c r="C294" s="144" t="str">
        <f>业务员提成明细!C286</f>
        <v>a0227</v>
      </c>
      <c r="D294" s="142" t="str">
        <f>业务员提成明细!D286</f>
        <v>永胜机械工业（昆山）有限公司</v>
      </c>
      <c r="E294" s="145">
        <f>业务员提成明细!E286</f>
        <v>13100</v>
      </c>
      <c r="F294" s="146" t="str">
        <f>业务员提成明细!F286</f>
        <v>09926842</v>
      </c>
      <c r="G294" s="143">
        <f>业务员提成明细!G286</f>
        <v>43181</v>
      </c>
      <c r="H294" s="144">
        <f>业务员提成明细!H286</f>
        <v>90</v>
      </c>
      <c r="I294" s="150">
        <f>业务员提成明细!I286</f>
        <v>43278</v>
      </c>
      <c r="J294" s="151">
        <f>业务员提成明细!J286</f>
        <v>13100</v>
      </c>
      <c r="K294" s="145">
        <f>业务员提成明细!K286</f>
        <v>11196.58</v>
      </c>
      <c r="L294" s="152">
        <f>业务员提成明细!L286</f>
        <v>187</v>
      </c>
      <c r="M294" s="153">
        <f>业务员提成明细!M286</f>
        <v>0</v>
      </c>
      <c r="N294" s="76" t="e">
        <f>业务员提成明细!N286</f>
        <v>#REF!</v>
      </c>
      <c r="O294" s="126">
        <f>业务员提成明细!O286</f>
        <v>8.4</v>
      </c>
      <c r="P294" s="154">
        <f>业务员提成明细!P286</f>
        <v>42</v>
      </c>
      <c r="Q294" s="125" t="e">
        <f>业务员提成明细!Q286</f>
        <v>#REF!</v>
      </c>
      <c r="R294" s="145">
        <f>业务员提成明细!R286</f>
        <v>0</v>
      </c>
      <c r="S294" s="161">
        <f>业务员提成明细!S286</f>
        <v>0</v>
      </c>
      <c r="T294" s="162" t="str">
        <f>业务员提成明细!V286</f>
        <v>CYQ10</v>
      </c>
      <c r="U294" s="144" t="str">
        <f>业务员提成明细!W286</f>
        <v>低油雾切削油</v>
      </c>
      <c r="V294" s="163" t="str">
        <f>业务员提成明细!V286</f>
        <v>CYQ10</v>
      </c>
      <c r="W294" s="164" t="str">
        <f>业务员提成明细!W286</f>
        <v>低油雾切削油</v>
      </c>
      <c r="X294" s="163" t="str">
        <f>业务员提成明细!X286</f>
        <v>CH-201</v>
      </c>
      <c r="Y294" s="169">
        <f>业务员提成明细!Y286</f>
        <v>5</v>
      </c>
      <c r="Z294" s="170" t="str">
        <f>业务员提成明细!Z286</f>
        <v>桶</v>
      </c>
      <c r="AA294" s="170"/>
      <c r="AB294" s="170"/>
      <c r="AC294" s="171">
        <f>业务员提成明细!AC286</f>
        <v>850</v>
      </c>
      <c r="AD294" s="170"/>
      <c r="AE294" s="170"/>
      <c r="AF294" s="170" t="str">
        <f>业务员提成明细!AF286</f>
        <v>XOUT17120450</v>
      </c>
      <c r="AG294" s="176">
        <f>业务员提成明细!AG286</f>
        <v>43092</v>
      </c>
      <c r="AH294" s="177">
        <f>业务员提成明细!AH286</f>
        <v>0</v>
      </c>
      <c r="AJ294" s="178">
        <f>业务员提成明细!AJ286</f>
        <v>0.17</v>
      </c>
    </row>
    <row r="295" spans="1:36" ht="11.25" customHeight="1" outlineLevel="2">
      <c r="A295" s="142" t="str">
        <f>业务员提成明细!A287</f>
        <v>刘建凯</v>
      </c>
      <c r="B295" s="143">
        <f>业务员提成明细!B287</f>
        <v>43098</v>
      </c>
      <c r="C295" s="144" t="str">
        <f>业务员提成明细!C287</f>
        <v>a0227</v>
      </c>
      <c r="D295" s="142" t="str">
        <f>业务员提成明细!D287</f>
        <v>永胜机械工业（昆山）有限公司</v>
      </c>
      <c r="E295" s="145">
        <f>业务员提成明细!E287</f>
        <v>31440</v>
      </c>
      <c r="F295" s="146" t="str">
        <f>业务员提成明细!F287</f>
        <v>09926932</v>
      </c>
      <c r="G295" s="143">
        <f>业务员提成明细!G287</f>
        <v>43188</v>
      </c>
      <c r="H295" s="144">
        <f>业务员提成明细!H287</f>
        <v>90</v>
      </c>
      <c r="I295" s="150">
        <f>业务员提成明细!I287</f>
        <v>43278</v>
      </c>
      <c r="J295" s="151">
        <f>业务员提成明细!J287</f>
        <v>31440</v>
      </c>
      <c r="K295" s="145">
        <f>业务员提成明细!K287</f>
        <v>26871.79</v>
      </c>
      <c r="L295" s="152">
        <f>业务员提成明细!L287</f>
        <v>180</v>
      </c>
      <c r="M295" s="153">
        <f>业务员提成明细!M287</f>
        <v>0</v>
      </c>
      <c r="N295" s="76" t="e">
        <f>业务员提成明细!N287</f>
        <v>#REF!</v>
      </c>
      <c r="O295" s="126">
        <f>业务员提成明细!O287</f>
        <v>8.4</v>
      </c>
      <c r="P295" s="154">
        <f>业务员提成明细!P287</f>
        <v>100.8</v>
      </c>
      <c r="Q295" s="125" t="e">
        <f>业务员提成明细!Q287</f>
        <v>#REF!</v>
      </c>
      <c r="R295" s="145">
        <f>业务员提成明细!R287</f>
        <v>0</v>
      </c>
      <c r="S295" s="161">
        <f>业务员提成明细!S287</f>
        <v>0</v>
      </c>
      <c r="T295" s="162" t="str">
        <f>业务员提成明细!V287</f>
        <v>CYQ10</v>
      </c>
      <c r="U295" s="144" t="str">
        <f>业务员提成明细!W287</f>
        <v>低油雾切削油</v>
      </c>
      <c r="V295" s="163" t="str">
        <f>业务员提成明细!V287</f>
        <v>CYQ10</v>
      </c>
      <c r="W295" s="164" t="str">
        <f>业务员提成明细!W287</f>
        <v>低油雾切削油</v>
      </c>
      <c r="X295" s="163" t="str">
        <f>业务员提成明细!X287</f>
        <v>CH-201</v>
      </c>
      <c r="Y295" s="169">
        <f>业务员提成明细!Y287</f>
        <v>12</v>
      </c>
      <c r="Z295" s="170" t="str">
        <f>业务员提成明细!Z287</f>
        <v>桶</v>
      </c>
      <c r="AA295" s="170"/>
      <c r="AB295" s="170"/>
      <c r="AC295" s="171">
        <f>业务员提成明细!AC287</f>
        <v>2040</v>
      </c>
      <c r="AD295" s="170"/>
      <c r="AE295" s="170"/>
      <c r="AF295" s="170" t="str">
        <f>业务员提成明细!AF287</f>
        <v>XOUT17120495</v>
      </c>
      <c r="AG295" s="176">
        <f>业务员提成明细!AG287</f>
        <v>43096</v>
      </c>
      <c r="AH295" s="177">
        <f>业务员提成明细!AH287</f>
        <v>0</v>
      </c>
      <c r="AJ295" s="178">
        <f>业务员提成明细!AJ287</f>
        <v>0.17</v>
      </c>
    </row>
    <row r="296" spans="1:36" ht="11.25" customHeight="1" outlineLevel="2">
      <c r="A296" s="142" t="str">
        <f>业务员提成明细!A288</f>
        <v>刘建凯</v>
      </c>
      <c r="B296" s="143">
        <f>业务员提成明细!B288</f>
        <v>43299</v>
      </c>
      <c r="C296" s="144" t="str">
        <f>业务员提成明细!C288</f>
        <v>a0233</v>
      </c>
      <c r="D296" s="142" t="str">
        <f>业务员提成明细!D288</f>
        <v>浙江元通不锈钢有限公司</v>
      </c>
      <c r="E296" s="145">
        <f>业务员提成明细!E288</f>
        <v>17600</v>
      </c>
      <c r="F296" s="146" t="str">
        <f>业务员提成明细!F288</f>
        <v>18107103</v>
      </c>
      <c r="G296" s="143">
        <f>业务员提成明细!G288</f>
        <v>43329</v>
      </c>
      <c r="H296" s="144">
        <f>业务员提成明细!H288</f>
        <v>30</v>
      </c>
      <c r="I296" s="150">
        <f>业务员提成明细!I288</f>
        <v>43278</v>
      </c>
      <c r="J296" s="151">
        <f>业务员提成明细!J288</f>
        <v>17600</v>
      </c>
      <c r="K296" s="145">
        <f>业务员提成明细!K288</f>
        <v>15172.41</v>
      </c>
      <c r="L296" s="152">
        <f>业务员提成明细!L288</f>
        <v>-21</v>
      </c>
      <c r="M296" s="153">
        <f>业务员提成明细!M288</f>
        <v>0</v>
      </c>
      <c r="N296" s="76" t="e">
        <f>业务员提成明细!N288</f>
        <v>#REF!</v>
      </c>
      <c r="O296" s="126">
        <f>业务员提成明细!O288</f>
        <v>6</v>
      </c>
      <c r="P296" s="154">
        <f>业务员提成明细!P288</f>
        <v>24</v>
      </c>
      <c r="Q296" s="125" t="e">
        <f>业务员提成明细!Q288</f>
        <v>#REF!</v>
      </c>
      <c r="R296" s="145">
        <f>业务员提成明细!R288</f>
        <v>0</v>
      </c>
      <c r="S296" s="161">
        <f>业务员提成明细!S288</f>
        <v>0</v>
      </c>
      <c r="T296" s="162" t="str">
        <f>业务员提成明细!V288</f>
        <v>CSQ07</v>
      </c>
      <c r="U296" s="144" t="str">
        <f>业务员提成明细!W288</f>
        <v>*专项化学用品*不锈钢研磨液</v>
      </c>
      <c r="V296" s="163" t="str">
        <f>业务员提成明细!V288</f>
        <v>CSQ07</v>
      </c>
      <c r="W296" s="164" t="str">
        <f>业务员提成明细!W288</f>
        <v>*专项化学用品*不锈钢研磨液</v>
      </c>
      <c r="X296" s="163" t="str">
        <f>业务员提成明细!X288</f>
        <v>SH-801AX</v>
      </c>
      <c r="Y296" s="169">
        <f>业务员提成明细!Y288</f>
        <v>4</v>
      </c>
      <c r="Z296" s="170" t="str">
        <f>业务员提成明细!Z288</f>
        <v>桶</v>
      </c>
      <c r="AA296" s="170"/>
      <c r="AB296" s="170"/>
      <c r="AC296" s="171">
        <f>业务员提成明细!AC288</f>
        <v>720</v>
      </c>
      <c r="AD296" s="170"/>
      <c r="AE296" s="170"/>
      <c r="AF296" s="170" t="str">
        <f>业务员提成明细!AF288</f>
        <v>XOUT18070376</v>
      </c>
      <c r="AG296" s="176">
        <f>业务员提成明细!AG288</f>
        <v>43299</v>
      </c>
      <c r="AH296" s="177">
        <f>业务员提成明细!AH288</f>
        <v>0</v>
      </c>
      <c r="AJ296" s="178">
        <f>业务员提成明细!AJ288</f>
        <v>0.16000029000007299</v>
      </c>
    </row>
    <row r="297" spans="1:36" ht="11.25" customHeight="1" outlineLevel="2">
      <c r="A297" s="142" t="str">
        <f>业务员提成明细!A289</f>
        <v>刘建凯</v>
      </c>
      <c r="B297" s="143">
        <f>业务员提成明细!B289</f>
        <v>43045</v>
      </c>
      <c r="C297" s="144" t="str">
        <f>业务员提成明细!C289</f>
        <v>a0461</v>
      </c>
      <c r="D297" s="142" t="str">
        <f>业务员提成明细!D289</f>
        <v>苏州高万昌钢板有限公司</v>
      </c>
      <c r="E297" s="145">
        <f>业务员提成明细!E289</f>
        <v>4600</v>
      </c>
      <c r="F297" s="146" t="str">
        <f>业务员提成明细!F289</f>
        <v>37100099</v>
      </c>
      <c r="G297" s="143">
        <f>业务员提成明细!G289</f>
        <v>43105</v>
      </c>
      <c r="H297" s="144">
        <f>业务员提成明细!H289</f>
        <v>60</v>
      </c>
      <c r="I297" s="150">
        <f>业务员提成明细!I289</f>
        <v>43278</v>
      </c>
      <c r="J297" s="151">
        <f>业务员提成明细!J289</f>
        <v>4600</v>
      </c>
      <c r="K297" s="145">
        <f>业务员提成明细!K289</f>
        <v>3931.62</v>
      </c>
      <c r="L297" s="152">
        <f>业务员提成明细!L289</f>
        <v>233</v>
      </c>
      <c r="M297" s="153">
        <f>业务员提成明细!M289</f>
        <v>0</v>
      </c>
      <c r="N297" s="76" t="e">
        <f>业务员提成明细!N289</f>
        <v>#REF!</v>
      </c>
      <c r="O297" s="126">
        <f>业务员提成明细!O289</f>
        <v>6</v>
      </c>
      <c r="P297" s="154">
        <f>业务员提成明细!P289</f>
        <v>12</v>
      </c>
      <c r="Q297" s="125" t="e">
        <f>业务员提成明细!Q289</f>
        <v>#REF!</v>
      </c>
      <c r="R297" s="145">
        <f>业务员提成明细!R289</f>
        <v>0</v>
      </c>
      <c r="S297" s="161">
        <f>业务员提成明细!S289</f>
        <v>0</v>
      </c>
      <c r="T297" s="162" t="str">
        <f>业务员提成明细!V289</f>
        <v>CYT10</v>
      </c>
      <c r="U297" s="144" t="str">
        <f>业务员提成明细!W289</f>
        <v>无灰抗磨液压油</v>
      </c>
      <c r="V297" s="163" t="str">
        <f>业务员提成明细!V289</f>
        <v>CYT10</v>
      </c>
      <c r="W297" s="164" t="str">
        <f>业务员提成明细!W289</f>
        <v>无灰抗磨液压油</v>
      </c>
      <c r="X297" s="163" t="str">
        <f>业务员提成明细!X289</f>
        <v>46#</v>
      </c>
      <c r="Y297" s="169">
        <f>业务员提成明细!Y289</f>
        <v>2</v>
      </c>
      <c r="Z297" s="170" t="str">
        <f>业务员提成明细!Z289</f>
        <v>桶</v>
      </c>
      <c r="AA297" s="170"/>
      <c r="AB297" s="170"/>
      <c r="AC297" s="171">
        <f>业务员提成明细!AC289</f>
        <v>340</v>
      </c>
      <c r="AD297" s="170"/>
      <c r="AE297" s="170"/>
      <c r="AF297" s="170" t="str">
        <f>业务员提成明细!AF289</f>
        <v>XOUT17110127</v>
      </c>
      <c r="AG297" s="176">
        <f>业务员提成明细!AG289</f>
        <v>43046</v>
      </c>
      <c r="AH297" s="177">
        <f>业务员提成明细!AH289</f>
        <v>0</v>
      </c>
      <c r="AJ297" s="178">
        <f>业务员提成明细!AJ289</f>
        <v>0.17</v>
      </c>
    </row>
    <row r="298" spans="1:36" ht="11.25" customHeight="1" outlineLevel="2">
      <c r="A298" s="142" t="str">
        <f>业务员提成明细!A290</f>
        <v>刘建凯</v>
      </c>
      <c r="B298" s="143">
        <f>业务员提成明细!B290</f>
        <v>43063</v>
      </c>
      <c r="C298" s="144" t="str">
        <f>业务员提成明细!C290</f>
        <v>a0461</v>
      </c>
      <c r="D298" s="142" t="str">
        <f>业务员提成明细!D290</f>
        <v>苏州高万昌钢板有限公司</v>
      </c>
      <c r="E298" s="145">
        <f>业务员提成明细!E290</f>
        <v>4600</v>
      </c>
      <c r="F298" s="146" t="str">
        <f>业务员提成明细!F290</f>
        <v>26629531</v>
      </c>
      <c r="G298" s="143">
        <f>业务员提成明细!G290</f>
        <v>43123</v>
      </c>
      <c r="H298" s="144">
        <f>业务员提成明细!H290</f>
        <v>60</v>
      </c>
      <c r="I298" s="150">
        <f>业务员提成明细!I290</f>
        <v>43278</v>
      </c>
      <c r="J298" s="151">
        <f>业务员提成明细!J290</f>
        <v>4600</v>
      </c>
      <c r="K298" s="145">
        <f>业务员提成明细!K290</f>
        <v>3931.62</v>
      </c>
      <c r="L298" s="152">
        <f>业务员提成明细!L290</f>
        <v>215</v>
      </c>
      <c r="M298" s="153">
        <f>业务员提成明细!M290</f>
        <v>0</v>
      </c>
      <c r="N298" s="76" t="e">
        <f>业务员提成明细!N290</f>
        <v>#REF!</v>
      </c>
      <c r="O298" s="126">
        <f>业务员提成明细!O290</f>
        <v>8.4</v>
      </c>
      <c r="P298" s="154">
        <f>业务员提成明细!P290</f>
        <v>16.8</v>
      </c>
      <c r="Q298" s="125" t="e">
        <f>业务员提成明细!Q290</f>
        <v>#REF!</v>
      </c>
      <c r="R298" s="145">
        <f>业务员提成明细!R290</f>
        <v>0</v>
      </c>
      <c r="S298" s="161">
        <f>业务员提成明细!S290</f>
        <v>0</v>
      </c>
      <c r="T298" s="162" t="str">
        <f>业务员提成明细!V290</f>
        <v>CYT10</v>
      </c>
      <c r="U298" s="144" t="str">
        <f>业务员提成明细!W290</f>
        <v>无灰抗磨液压油</v>
      </c>
      <c r="V298" s="163" t="str">
        <f>业务员提成明细!V290</f>
        <v>CYT10</v>
      </c>
      <c r="W298" s="164" t="str">
        <f>业务员提成明细!W290</f>
        <v>无灰抗磨液压油</v>
      </c>
      <c r="X298" s="163" t="str">
        <f>业务员提成明细!X290</f>
        <v>46#</v>
      </c>
      <c r="Y298" s="169">
        <f>业务员提成明细!Y290</f>
        <v>2</v>
      </c>
      <c r="Z298" s="170" t="str">
        <f>业务员提成明细!Z290</f>
        <v>桶</v>
      </c>
      <c r="AA298" s="170"/>
      <c r="AB298" s="170"/>
      <c r="AC298" s="171">
        <f>业务员提成明细!AC290</f>
        <v>340</v>
      </c>
      <c r="AD298" s="170"/>
      <c r="AE298" s="170"/>
      <c r="AF298" s="170" t="str">
        <f>业务员提成明细!AF290</f>
        <v>XOUT17110537</v>
      </c>
      <c r="AG298" s="176">
        <f>业务员提成明细!AG290</f>
        <v>43064</v>
      </c>
      <c r="AH298" s="177">
        <f>业务员提成明细!AH290</f>
        <v>0</v>
      </c>
      <c r="AJ298" s="178">
        <f>业务员提成明细!AJ290</f>
        <v>0.17</v>
      </c>
    </row>
    <row r="299" spans="1:36" ht="11.25" customHeight="1" outlineLevel="2">
      <c r="A299" s="142" t="str">
        <f>业务员提成明细!A291</f>
        <v>刘建凯</v>
      </c>
      <c r="B299" s="143">
        <f>业务员提成明细!B291</f>
        <v>43081</v>
      </c>
      <c r="C299" s="144" t="str">
        <f>业务员提成明细!C291</f>
        <v>a0461</v>
      </c>
      <c r="D299" s="142" t="str">
        <f>业务员提成明细!D291</f>
        <v>苏州高万昌钢板有限公司</v>
      </c>
      <c r="E299" s="145">
        <f>业务员提成明细!E291</f>
        <v>4600</v>
      </c>
      <c r="F299" s="146" t="str">
        <f>业务员提成明细!F291</f>
        <v>09926585</v>
      </c>
      <c r="G299" s="143">
        <f>业务员提成明细!G291</f>
        <v>43141</v>
      </c>
      <c r="H299" s="144">
        <f>业务员提成明细!H291</f>
        <v>60</v>
      </c>
      <c r="I299" s="150">
        <f>业务员提成明细!I291</f>
        <v>43278</v>
      </c>
      <c r="J299" s="151">
        <f>业务员提成明细!J291</f>
        <v>4600</v>
      </c>
      <c r="K299" s="145">
        <f>业务员提成明细!K291</f>
        <v>3931.62</v>
      </c>
      <c r="L299" s="152">
        <f>业务员提成明细!L291</f>
        <v>197</v>
      </c>
      <c r="M299" s="153">
        <f>业务员提成明细!M291</f>
        <v>0</v>
      </c>
      <c r="N299" s="76" t="e">
        <f>业务员提成明细!N291</f>
        <v>#REF!</v>
      </c>
      <c r="O299" s="126">
        <f>业务员提成明细!O291</f>
        <v>6</v>
      </c>
      <c r="P299" s="154">
        <f>业务员提成明细!P291</f>
        <v>12</v>
      </c>
      <c r="Q299" s="125" t="e">
        <f>业务员提成明细!Q291</f>
        <v>#REF!</v>
      </c>
      <c r="R299" s="145">
        <f>业务员提成明细!R291</f>
        <v>0</v>
      </c>
      <c r="S299" s="161">
        <f>业务员提成明细!S291</f>
        <v>0</v>
      </c>
      <c r="T299" s="162" t="str">
        <f>业务员提成明细!V291</f>
        <v>CYT10</v>
      </c>
      <c r="U299" s="144" t="str">
        <f>业务员提成明细!W291</f>
        <v>无灰抗磨液压油</v>
      </c>
      <c r="V299" s="163" t="str">
        <f>业务员提成明细!V291</f>
        <v>CYT10</v>
      </c>
      <c r="W299" s="164" t="str">
        <f>业务员提成明细!W291</f>
        <v>无灰抗磨液压油</v>
      </c>
      <c r="X299" s="163" t="str">
        <f>业务员提成明细!X291</f>
        <v>46#</v>
      </c>
      <c r="Y299" s="169">
        <f>业务员提成明细!Y291</f>
        <v>2</v>
      </c>
      <c r="Z299" s="170" t="str">
        <f>业务员提成明细!Z291</f>
        <v>桶</v>
      </c>
      <c r="AA299" s="170"/>
      <c r="AB299" s="170"/>
      <c r="AC299" s="171">
        <f>业务员提成明细!AC291</f>
        <v>340</v>
      </c>
      <c r="AD299" s="170"/>
      <c r="AE299" s="170"/>
      <c r="AF299" s="170" t="str">
        <f>业务员提成明细!AF291</f>
        <v>XOUT17120219</v>
      </c>
      <c r="AG299" s="176">
        <f>业务员提成明细!AG291</f>
        <v>43081</v>
      </c>
      <c r="AH299" s="177">
        <f>业务员提成明细!AH291</f>
        <v>0</v>
      </c>
      <c r="AJ299" s="178">
        <f>业务员提成明细!AJ291</f>
        <v>0.17</v>
      </c>
    </row>
    <row r="300" spans="1:36" ht="11.25" customHeight="1" outlineLevel="2">
      <c r="A300" s="142" t="str">
        <f>业务员提成明细!A292</f>
        <v>刘建凯</v>
      </c>
      <c r="B300" s="143">
        <f>业务员提成明细!B292</f>
        <v>43081</v>
      </c>
      <c r="C300" s="144" t="str">
        <f>业务员提成明细!C292</f>
        <v>a0461</v>
      </c>
      <c r="D300" s="142" t="str">
        <f>业务员提成明细!D292</f>
        <v>苏州高万昌钢板有限公司</v>
      </c>
      <c r="E300" s="145">
        <f>业务员提成明细!E292</f>
        <v>30450</v>
      </c>
      <c r="F300" s="146" t="str">
        <f>业务员提成明细!F292</f>
        <v>09926585</v>
      </c>
      <c r="G300" s="143">
        <f>业务员提成明细!G292</f>
        <v>43141</v>
      </c>
      <c r="H300" s="144">
        <f>业务员提成明细!H292</f>
        <v>60</v>
      </c>
      <c r="I300" s="150">
        <f>业务员提成明细!I292</f>
        <v>43278</v>
      </c>
      <c r="J300" s="151">
        <f>业务员提成明细!J292</f>
        <v>30450</v>
      </c>
      <c r="K300" s="145">
        <f>业务员提成明细!K292</f>
        <v>26025.64</v>
      </c>
      <c r="L300" s="152">
        <f>业务员提成明细!L292</f>
        <v>197</v>
      </c>
      <c r="M300" s="153">
        <f>业务员提成明细!M292</f>
        <v>0</v>
      </c>
      <c r="N300" s="76" t="e">
        <f>业务员提成明细!N292</f>
        <v>#REF!</v>
      </c>
      <c r="O300" s="126">
        <f>业务员提成明细!O292</f>
        <v>6</v>
      </c>
      <c r="P300" s="154">
        <f>业务员提成明细!P292</f>
        <v>90</v>
      </c>
      <c r="Q300" s="125" t="e">
        <f>业务员提成明细!Q292</f>
        <v>#REF!</v>
      </c>
      <c r="R300" s="145">
        <f>业务员提成明细!R292</f>
        <v>0</v>
      </c>
      <c r="S300" s="161">
        <f>业务员提成明细!S292</f>
        <v>0</v>
      </c>
      <c r="T300" s="162" t="str">
        <f>业务员提成明细!V292</f>
        <v>CYZ15</v>
      </c>
      <c r="U300" s="144" t="str">
        <f>业务员提成明细!W292</f>
        <v>带钢轧制油</v>
      </c>
      <c r="V300" s="163" t="str">
        <f>业务员提成明细!V292</f>
        <v>CYZ15</v>
      </c>
      <c r="W300" s="164" t="str">
        <f>业务员提成明细!W292</f>
        <v>带钢轧制油</v>
      </c>
      <c r="X300" s="163" t="str">
        <f>业务员提成明细!X292</f>
        <v>S105</v>
      </c>
      <c r="Y300" s="169">
        <f>业务员提成明细!Y292</f>
        <v>15</v>
      </c>
      <c r="Z300" s="170" t="str">
        <f>业务员提成明细!Z292</f>
        <v>桶</v>
      </c>
      <c r="AA300" s="170"/>
      <c r="AB300" s="170"/>
      <c r="AC300" s="171">
        <f>业务员提成明细!AC292</f>
        <v>2550</v>
      </c>
      <c r="AD300" s="170"/>
      <c r="AE300" s="170"/>
      <c r="AF300" s="170" t="str">
        <f>业务员提成明细!AF292</f>
        <v>XOUT17120235</v>
      </c>
      <c r="AG300" s="176">
        <f>业务员提成明细!AG292</f>
        <v>43082</v>
      </c>
      <c r="AH300" s="177">
        <f>业务员提成明细!AH292</f>
        <v>0</v>
      </c>
      <c r="AJ300" s="178">
        <f>业务员提成明细!AJ292</f>
        <v>0.17</v>
      </c>
    </row>
    <row r="301" spans="1:36" ht="11.25" customHeight="1" outlineLevel="2">
      <c r="A301" s="142" t="str">
        <f>业务员提成明细!A293</f>
        <v>刘建凯</v>
      </c>
      <c r="B301" s="143">
        <f>业务员提成明细!B293</f>
        <v>43081</v>
      </c>
      <c r="C301" s="144" t="str">
        <f>业务员提成明细!C293</f>
        <v>a0461</v>
      </c>
      <c r="D301" s="142" t="str">
        <f>业务员提成明细!D293</f>
        <v>苏州高万昌钢板有限公司</v>
      </c>
      <c r="E301" s="145">
        <f>业务员提成明细!E293</f>
        <v>4600</v>
      </c>
      <c r="F301" s="146" t="str">
        <f>业务员提成明细!F293</f>
        <v>09926585</v>
      </c>
      <c r="G301" s="143">
        <f>业务员提成明细!G293</f>
        <v>43141</v>
      </c>
      <c r="H301" s="144">
        <f>业务员提成明细!H293</f>
        <v>60</v>
      </c>
      <c r="I301" s="150">
        <f>业务员提成明细!I293</f>
        <v>43278</v>
      </c>
      <c r="J301" s="151">
        <f>业务员提成明细!J293</f>
        <v>4600</v>
      </c>
      <c r="K301" s="145">
        <f>业务员提成明细!K293</f>
        <v>3931.62</v>
      </c>
      <c r="L301" s="152">
        <f>业务员提成明细!L293</f>
        <v>197</v>
      </c>
      <c r="M301" s="153">
        <f>业务员提成明细!M293</f>
        <v>0</v>
      </c>
      <c r="N301" s="76" t="e">
        <f>业务员提成明细!N293</f>
        <v>#REF!</v>
      </c>
      <c r="O301" s="126">
        <f>业务员提成明细!O293</f>
        <v>8.4</v>
      </c>
      <c r="P301" s="154">
        <f>业务员提成明细!P293</f>
        <v>16.8</v>
      </c>
      <c r="Q301" s="125" t="e">
        <f>业务员提成明细!Q293</f>
        <v>#REF!</v>
      </c>
      <c r="R301" s="145">
        <f>业务员提成明细!R293</f>
        <v>0</v>
      </c>
      <c r="S301" s="161">
        <f>业务员提成明细!S293</f>
        <v>0</v>
      </c>
      <c r="T301" s="162" t="str">
        <f>业务员提成明细!V293</f>
        <v>CYT10</v>
      </c>
      <c r="U301" s="144" t="str">
        <f>业务员提成明细!W293</f>
        <v>无灰抗磨液压油</v>
      </c>
      <c r="V301" s="163" t="str">
        <f>业务员提成明细!V293</f>
        <v>CYT10</v>
      </c>
      <c r="W301" s="164" t="str">
        <f>业务员提成明细!W293</f>
        <v>无灰抗磨液压油</v>
      </c>
      <c r="X301" s="163" t="str">
        <f>业务员提成明细!X293</f>
        <v>46#</v>
      </c>
      <c r="Y301" s="169">
        <f>业务员提成明细!Y293</f>
        <v>2</v>
      </c>
      <c r="Z301" s="170" t="str">
        <f>业务员提成明细!Z293</f>
        <v>桶</v>
      </c>
      <c r="AA301" s="170"/>
      <c r="AB301" s="170"/>
      <c r="AC301" s="171">
        <f>业务员提成明细!AC293</f>
        <v>340</v>
      </c>
      <c r="AD301" s="170"/>
      <c r="AE301" s="170"/>
      <c r="AF301" s="170" t="str">
        <f>业务员提成明细!AF293</f>
        <v>XOUT17120235</v>
      </c>
      <c r="AG301" s="176">
        <f>业务员提成明细!AG293</f>
        <v>43082</v>
      </c>
      <c r="AH301" s="177">
        <f>业务员提成明细!AH293</f>
        <v>0</v>
      </c>
      <c r="AJ301" s="178">
        <f>业务员提成明细!AJ293</f>
        <v>0.17</v>
      </c>
    </row>
    <row r="302" spans="1:36" ht="11.25" customHeight="1" outlineLevel="2">
      <c r="A302" s="142" t="str">
        <f>业务员提成明细!A294</f>
        <v>刘建凯</v>
      </c>
      <c r="B302" s="143">
        <f>业务员提成明细!B294</f>
        <v>43091</v>
      </c>
      <c r="C302" s="144" t="str">
        <f>业务员提成明细!C294</f>
        <v>a0461</v>
      </c>
      <c r="D302" s="142" t="str">
        <f>业务员提成明细!D294</f>
        <v>苏州高万昌钢板有限公司</v>
      </c>
      <c r="E302" s="145">
        <f>业务员提成明细!E294</f>
        <v>4600</v>
      </c>
      <c r="F302" s="146" t="str">
        <f>业务员提成明细!F294</f>
        <v>09926839</v>
      </c>
      <c r="G302" s="143">
        <f>业务员提成明细!G294</f>
        <v>43151</v>
      </c>
      <c r="H302" s="144">
        <f>业务员提成明细!H294</f>
        <v>60</v>
      </c>
      <c r="I302" s="150">
        <f>业务员提成明细!I294</f>
        <v>43278</v>
      </c>
      <c r="J302" s="151">
        <f>业务员提成明细!J294</f>
        <v>4600</v>
      </c>
      <c r="K302" s="145">
        <f>业务员提成明细!K294</f>
        <v>3931.62</v>
      </c>
      <c r="L302" s="152">
        <f>业务员提成明细!L294</f>
        <v>187</v>
      </c>
      <c r="M302" s="153">
        <f>业务员提成明细!M294</f>
        <v>0</v>
      </c>
      <c r="N302" s="76" t="e">
        <f>业务员提成明细!N294</f>
        <v>#REF!</v>
      </c>
      <c r="O302" s="126">
        <f>业务员提成明细!O294</f>
        <v>8.4</v>
      </c>
      <c r="P302" s="154">
        <f>业务员提成明细!P294</f>
        <v>16.8</v>
      </c>
      <c r="Q302" s="125" t="e">
        <f>业务员提成明细!Q294</f>
        <v>#REF!</v>
      </c>
      <c r="R302" s="145">
        <f>业务员提成明细!R294</f>
        <v>0</v>
      </c>
      <c r="S302" s="161">
        <f>业务员提成明细!S294</f>
        <v>0</v>
      </c>
      <c r="T302" s="162" t="str">
        <f>业务员提成明细!V294</f>
        <v>CYT10</v>
      </c>
      <c r="U302" s="144" t="str">
        <f>业务员提成明细!W294</f>
        <v>无灰抗磨液压油</v>
      </c>
      <c r="V302" s="163" t="str">
        <f>业务员提成明细!V294</f>
        <v>CYT10</v>
      </c>
      <c r="W302" s="164" t="str">
        <f>业务员提成明细!W294</f>
        <v>无灰抗磨液压油</v>
      </c>
      <c r="X302" s="163" t="str">
        <f>业务员提成明细!X294</f>
        <v>46#</v>
      </c>
      <c r="Y302" s="169">
        <f>业务员提成明细!Y294</f>
        <v>2</v>
      </c>
      <c r="Z302" s="170" t="str">
        <f>业务员提成明细!Z294</f>
        <v>桶</v>
      </c>
      <c r="AA302" s="170"/>
      <c r="AB302" s="170"/>
      <c r="AC302" s="171">
        <f>业务员提成明细!AC294</f>
        <v>340</v>
      </c>
      <c r="AD302" s="170"/>
      <c r="AE302" s="170"/>
      <c r="AF302" s="170" t="str">
        <f>业务员提成明细!AF294</f>
        <v>XOUT17120438</v>
      </c>
      <c r="AG302" s="176">
        <f>业务员提成明细!AG294</f>
        <v>43092</v>
      </c>
      <c r="AH302" s="177">
        <f>业务员提成明细!AH294</f>
        <v>0</v>
      </c>
      <c r="AJ302" s="178">
        <f>业务员提成明细!AJ294</f>
        <v>0.17</v>
      </c>
    </row>
    <row r="303" spans="1:36" ht="11.25" customHeight="1" outlineLevel="2">
      <c r="A303" s="142" t="str">
        <f>业务员提成明细!A295</f>
        <v>刘建凯</v>
      </c>
      <c r="B303" s="143">
        <f>业务员提成明细!B295</f>
        <v>43097</v>
      </c>
      <c r="C303" s="144" t="str">
        <f>业务员提成明细!C295</f>
        <v>a0461</v>
      </c>
      <c r="D303" s="142" t="str">
        <f>业务员提成明细!D295</f>
        <v>苏州高万昌钢板有限公司</v>
      </c>
      <c r="E303" s="145">
        <f>业务员提成明细!E295</f>
        <v>2300</v>
      </c>
      <c r="F303" s="146" t="str">
        <f>业务员提成明细!F295</f>
        <v>09926928</v>
      </c>
      <c r="G303" s="143">
        <f>业务员提成明细!G295</f>
        <v>43157</v>
      </c>
      <c r="H303" s="144">
        <f>业务员提成明细!H295</f>
        <v>60</v>
      </c>
      <c r="I303" s="150">
        <f>业务员提成明细!I295</f>
        <v>43278</v>
      </c>
      <c r="J303" s="151">
        <f>业务员提成明细!J295</f>
        <v>2300</v>
      </c>
      <c r="K303" s="145">
        <f>业务员提成明细!K295</f>
        <v>1965.81</v>
      </c>
      <c r="L303" s="152">
        <f>业务员提成明细!L295</f>
        <v>181</v>
      </c>
      <c r="M303" s="153">
        <f>业务员提成明细!M295</f>
        <v>0</v>
      </c>
      <c r="N303" s="76" t="e">
        <f>业务员提成明细!N295</f>
        <v>#REF!</v>
      </c>
      <c r="O303" s="126">
        <f>业务员提成明细!O295</f>
        <v>6</v>
      </c>
      <c r="P303" s="154">
        <f>业务员提成明细!P295</f>
        <v>6</v>
      </c>
      <c r="Q303" s="125" t="e">
        <f>业务员提成明细!Q295</f>
        <v>#REF!</v>
      </c>
      <c r="R303" s="145">
        <f>业务员提成明细!R295</f>
        <v>0</v>
      </c>
      <c r="S303" s="161">
        <f>业务员提成明细!S295</f>
        <v>0</v>
      </c>
      <c r="T303" s="162" t="str">
        <f>业务员提成明细!V295</f>
        <v>CYT09</v>
      </c>
      <c r="U303" s="144" t="str">
        <f>业务员提成明细!W295</f>
        <v>无灰抗磨液压油</v>
      </c>
      <c r="V303" s="163" t="str">
        <f>业务员提成明细!V295</f>
        <v>CYT09</v>
      </c>
      <c r="W303" s="164" t="str">
        <f>业务员提成明细!W295</f>
        <v>无灰抗磨液压油</v>
      </c>
      <c r="X303" s="163" t="str">
        <f>业务员提成明细!X295</f>
        <v>32#</v>
      </c>
      <c r="Y303" s="169">
        <f>业务员提成明细!Y295</f>
        <v>1</v>
      </c>
      <c r="Z303" s="170" t="str">
        <f>业务员提成明细!Z295</f>
        <v>桶</v>
      </c>
      <c r="AA303" s="170"/>
      <c r="AB303" s="170"/>
      <c r="AC303" s="171">
        <f>业务员提成明细!AC295</f>
        <v>170</v>
      </c>
      <c r="AD303" s="170"/>
      <c r="AE303" s="170"/>
      <c r="AF303" s="170" t="str">
        <f>业务员提成明细!AF295</f>
        <v>XOUT17120555</v>
      </c>
      <c r="AG303" s="176">
        <f>业务员提成明细!AG295</f>
        <v>43098</v>
      </c>
      <c r="AH303" s="177">
        <f>业务员提成明细!AH295</f>
        <v>0</v>
      </c>
      <c r="AJ303" s="178">
        <f>业务员提成明细!AJ295</f>
        <v>0.17</v>
      </c>
    </row>
    <row r="304" spans="1:36" ht="11.25" customHeight="1" outlineLevel="2">
      <c r="A304" s="142" t="str">
        <f>业务员提成明细!A296</f>
        <v>刘建凯</v>
      </c>
      <c r="B304" s="143">
        <f>业务员提成明细!B296</f>
        <v>43279</v>
      </c>
      <c r="C304" s="144" t="str">
        <f>业务员提成明细!C296</f>
        <v>a0484</v>
      </c>
      <c r="D304" s="142" t="str">
        <f>业务员提成明细!D296</f>
        <v>上海安韵金属制品有限公司</v>
      </c>
      <c r="E304" s="145">
        <f>业务员提成明细!E296</f>
        <v>16000</v>
      </c>
      <c r="F304" s="146" t="str">
        <f>业务员提成明细!F296</f>
        <v>16644148</v>
      </c>
      <c r="G304" s="143">
        <f>业务员提成明细!G296</f>
        <v>43279</v>
      </c>
      <c r="H304" s="144" t="str">
        <f>业务员提成明细!H296</f>
        <v>票到付款</v>
      </c>
      <c r="I304" s="150">
        <f>业务员提成明细!I296</f>
        <v>43278</v>
      </c>
      <c r="J304" s="151">
        <f>业务员提成明细!J296</f>
        <v>16000</v>
      </c>
      <c r="K304" s="145">
        <f>业务员提成明细!K296</f>
        <v>13793.1</v>
      </c>
      <c r="L304" s="152">
        <f>业务员提成明细!L296</f>
        <v>-1</v>
      </c>
      <c r="M304" s="153">
        <f>业务员提成明细!M296</f>
        <v>0</v>
      </c>
      <c r="N304" s="76" t="e">
        <f>业务员提成明细!N296</f>
        <v>#REF!</v>
      </c>
      <c r="O304" s="126">
        <f>业务员提成明细!O296</f>
        <v>8.4</v>
      </c>
      <c r="P304" s="154">
        <f>业务员提成明细!P296</f>
        <v>8.4</v>
      </c>
      <c r="Q304" s="125" t="e">
        <f>业务员提成明细!Q296</f>
        <v>#REF!</v>
      </c>
      <c r="R304" s="145">
        <f>业务员提成明细!R296</f>
        <v>0</v>
      </c>
      <c r="S304" s="161">
        <f>业务员提成明细!S296</f>
        <v>0</v>
      </c>
      <c r="T304" s="162" t="str">
        <f>业务员提成明细!V296</f>
        <v>CSQ07</v>
      </c>
      <c r="U304" s="144" t="str">
        <f>业务员提成明细!W296</f>
        <v>*专项化学用品*不锈钢研磨液</v>
      </c>
      <c r="V304" s="163" t="str">
        <f>业务员提成明细!V296</f>
        <v>CSQ07</v>
      </c>
      <c r="W304" s="164" t="str">
        <f>业务员提成明细!W296</f>
        <v>*专项化学用品*不锈钢研磨液</v>
      </c>
      <c r="X304" s="163" t="str">
        <f>业务员提成明细!X296</f>
        <v>SH-801AX</v>
      </c>
      <c r="Y304" s="169">
        <f>业务员提成明细!Y296</f>
        <v>1</v>
      </c>
      <c r="Z304" s="170" t="str">
        <f>业务员提成明细!Z296</f>
        <v>桶</v>
      </c>
      <c r="AA304" s="170"/>
      <c r="AB304" s="170"/>
      <c r="AC304" s="171">
        <f>业务员提成明细!AC296</f>
        <v>900</v>
      </c>
      <c r="AD304" s="170"/>
      <c r="AE304" s="170"/>
      <c r="AF304" s="170" t="str">
        <f>业务员提成明细!AF296</f>
        <v>XOUT18060544</v>
      </c>
      <c r="AG304" s="176">
        <f>业务员提成明细!AG296</f>
        <v>43279</v>
      </c>
      <c r="AH304" s="177">
        <f>业务员提成明细!AH296</f>
        <v>0</v>
      </c>
      <c r="AJ304" s="178">
        <f>业务员提成明细!AJ296</f>
        <v>0.16000029000007299</v>
      </c>
    </row>
    <row r="305" spans="1:36" ht="11.25" customHeight="1" outlineLevel="2">
      <c r="A305" s="142" t="str">
        <f>业务员提成明细!A297</f>
        <v>刘建凯</v>
      </c>
      <c r="B305" s="143">
        <f>业务员提成明细!B297</f>
        <v>43245</v>
      </c>
      <c r="C305" s="144" t="str">
        <f>业务员提成明细!C297</f>
        <v>a0485</v>
      </c>
      <c r="D305" s="142" t="str">
        <f>业务员提成明细!D297</f>
        <v>浙江腾龙精线有限公司</v>
      </c>
      <c r="E305" s="145">
        <f>业务员提成明细!E297</f>
        <v>28000</v>
      </c>
      <c r="F305" s="146" t="str">
        <f>业务员提成明细!F297</f>
        <v>55874650</v>
      </c>
      <c r="G305" s="143">
        <f>业务员提成明细!G297</f>
        <v>43275</v>
      </c>
      <c r="H305" s="144">
        <f>业务员提成明细!H297</f>
        <v>30</v>
      </c>
      <c r="I305" s="150">
        <f>业务员提成明细!I297</f>
        <v>43278</v>
      </c>
      <c r="J305" s="151">
        <f>业务员提成明细!J297</f>
        <v>28000</v>
      </c>
      <c r="K305" s="145">
        <f>业务员提成明细!K297</f>
        <v>24137.93</v>
      </c>
      <c r="L305" s="152">
        <f>业务员提成明细!L297</f>
        <v>33</v>
      </c>
      <c r="M305" s="153">
        <f>业务员提成明细!M297</f>
        <v>0</v>
      </c>
      <c r="N305" s="76" t="e">
        <f>业务员提成明细!N297</f>
        <v>#REF!</v>
      </c>
      <c r="O305" s="126">
        <f>业务员提成明细!O297</f>
        <v>6</v>
      </c>
      <c r="P305" s="154">
        <f>业务员提成明细!P297</f>
        <v>60</v>
      </c>
      <c r="Q305" s="125" t="e">
        <f>业务员提成明细!Q297</f>
        <v>#REF!</v>
      </c>
      <c r="R305" s="145">
        <f>业务员提成明细!R297</f>
        <v>0</v>
      </c>
      <c r="S305" s="161">
        <f>业务员提成明细!S297</f>
        <v>0</v>
      </c>
      <c r="T305" s="162" t="str">
        <f>业务员提成明细!V297</f>
        <v>CSB12</v>
      </c>
      <c r="U305" s="144" t="str">
        <f>业务员提成明细!W297</f>
        <v>*其他化学制品*不锈钢磨削液</v>
      </c>
      <c r="V305" s="163" t="str">
        <f>业务员提成明细!V297</f>
        <v>CSB12</v>
      </c>
      <c r="W305" s="164" t="str">
        <f>业务员提成明细!W297</f>
        <v>*其他化学制品*不锈钢磨削液</v>
      </c>
      <c r="X305" s="163" t="str">
        <f>业务员提成明细!X297</f>
        <v>JH-101LMB</v>
      </c>
      <c r="Y305" s="169">
        <f>业务员提成明细!Y297</f>
        <v>10</v>
      </c>
      <c r="Z305" s="170" t="str">
        <f>业务员提成明细!Z297</f>
        <v>桶</v>
      </c>
      <c r="AA305" s="170"/>
      <c r="AB305" s="170"/>
      <c r="AC305" s="171">
        <f>业务员提成明细!AC297</f>
        <v>1700</v>
      </c>
      <c r="AD305" s="170"/>
      <c r="AE305" s="170"/>
      <c r="AF305" s="170" t="str">
        <f>业务员提成明细!AF297</f>
        <v>XOUT18050469</v>
      </c>
      <c r="AG305" s="176">
        <f>业务员提成明细!AG297</f>
        <v>43245</v>
      </c>
      <c r="AH305" s="177">
        <f>业务员提成明细!AH297</f>
        <v>0</v>
      </c>
      <c r="AJ305" s="178">
        <f>业务员提成明细!AJ297</f>
        <v>0.160000049714288</v>
      </c>
    </row>
    <row r="306" spans="1:36" ht="11.25" customHeight="1" outlineLevel="2">
      <c r="A306" s="142" t="str">
        <f>业务员提成明细!A298</f>
        <v>刘建凯</v>
      </c>
      <c r="B306" s="143">
        <f>业务员提成明细!B298</f>
        <v>43158</v>
      </c>
      <c r="C306" s="144" t="str">
        <f>业务员提成明细!C298</f>
        <v>a0590</v>
      </c>
      <c r="D306" s="142" t="str">
        <f>业务员提成明细!D298</f>
        <v>杜商精机（嘉兴）有限公司</v>
      </c>
      <c r="E306" s="145">
        <f>业务员提成明细!E298</f>
        <v>8490</v>
      </c>
      <c r="F306" s="146" t="str">
        <f>业务员提成明细!F298</f>
        <v>02839367</v>
      </c>
      <c r="G306" s="143">
        <f>业务员提成明细!G298</f>
        <v>43248</v>
      </c>
      <c r="H306" s="144">
        <f>业务员提成明细!H298</f>
        <v>90</v>
      </c>
      <c r="I306" s="150">
        <f>业务员提成明细!I298</f>
        <v>43278</v>
      </c>
      <c r="J306" s="151">
        <f>业务员提成明细!J298</f>
        <v>8490</v>
      </c>
      <c r="K306" s="145">
        <f>业务员提成明细!K298</f>
        <v>7256.41</v>
      </c>
      <c r="L306" s="152">
        <f>业务员提成明细!L298</f>
        <v>120</v>
      </c>
      <c r="M306" s="153">
        <f>业务员提成明细!M298</f>
        <v>0</v>
      </c>
      <c r="N306" s="76" t="e">
        <f>业务员提成明细!N298</f>
        <v>#REF!</v>
      </c>
      <c r="O306" s="126">
        <f>业务员提成明细!O298</f>
        <v>8.4</v>
      </c>
      <c r="P306" s="154">
        <f>业务员提成明细!P298</f>
        <v>25.2</v>
      </c>
      <c r="Q306" s="125" t="e">
        <f>业务员提成明细!Q298</f>
        <v>#REF!</v>
      </c>
      <c r="R306" s="145">
        <f>业务员提成明细!R298</f>
        <v>0</v>
      </c>
      <c r="S306" s="161">
        <f>业务员提成明细!S298</f>
        <v>0</v>
      </c>
      <c r="T306" s="162" t="str">
        <f>业务员提成明细!V298</f>
        <v>CYQ19</v>
      </c>
      <c r="U306" s="144" t="str">
        <f>业务员提成明细!W298</f>
        <v>*润滑油*不锈钢切削油</v>
      </c>
      <c r="V306" s="163" t="str">
        <f>业务员提成明细!V298</f>
        <v>CYQ19</v>
      </c>
      <c r="W306" s="164" t="str">
        <f>业务员提成明细!W298</f>
        <v>*润滑油*不锈钢切削油</v>
      </c>
      <c r="X306" s="163" t="str">
        <f>业务员提成明细!X298</f>
        <v>DH-30B</v>
      </c>
      <c r="Y306" s="169">
        <f>业务员提成明细!Y298</f>
        <v>3</v>
      </c>
      <c r="Z306" s="170" t="str">
        <f>业务员提成明细!Z298</f>
        <v>桶</v>
      </c>
      <c r="AA306" s="170"/>
      <c r="AB306" s="170"/>
      <c r="AC306" s="171">
        <f>业务员提成明细!AC298</f>
        <v>510</v>
      </c>
      <c r="AD306" s="170"/>
      <c r="AE306" s="170"/>
      <c r="AF306" s="170" t="str">
        <f>业务员提成明细!AF298</f>
        <v>XOUT18020012</v>
      </c>
      <c r="AG306" s="176">
        <f>业务员提成明细!AG298</f>
        <v>43133</v>
      </c>
      <c r="AH306" s="177">
        <f>业务员提成明细!AH298</f>
        <v>0</v>
      </c>
      <c r="AJ306" s="178">
        <f>业务员提成明细!AJ298</f>
        <v>0.17</v>
      </c>
    </row>
    <row r="307" spans="1:36" ht="11.25" customHeight="1" outlineLevel="2">
      <c r="A307" s="142" t="str">
        <f>业务员提成明细!A299</f>
        <v>刘建凯</v>
      </c>
      <c r="B307" s="143">
        <f>业务员提成明细!B299</f>
        <v>43215</v>
      </c>
      <c r="C307" s="144" t="str">
        <f>业务员提成明细!C299</f>
        <v>a0590</v>
      </c>
      <c r="D307" s="142" t="str">
        <f>业务员提成明细!D299</f>
        <v>杜商精机（嘉兴）有限公司</v>
      </c>
      <c r="E307" s="145">
        <f>业务员提成明细!E299</f>
        <v>5660</v>
      </c>
      <c r="F307" s="146" t="str">
        <f>业务员提成明细!F299</f>
        <v>27754232</v>
      </c>
      <c r="G307" s="143">
        <f>业务员提成明细!G299</f>
        <v>43305</v>
      </c>
      <c r="H307" s="144">
        <f>业务员提成明细!H299</f>
        <v>90</v>
      </c>
      <c r="I307" s="150">
        <f>业务员提成明细!I299</f>
        <v>43278</v>
      </c>
      <c r="J307" s="151">
        <f>业务员提成明细!J299</f>
        <v>5660</v>
      </c>
      <c r="K307" s="145">
        <f>业务员提成明细!K299</f>
        <v>4837.6099999999997</v>
      </c>
      <c r="L307" s="152">
        <f>业务员提成明细!L299</f>
        <v>63</v>
      </c>
      <c r="M307" s="153">
        <f>业务员提成明细!M299</f>
        <v>0</v>
      </c>
      <c r="N307" s="76" t="e">
        <f>业务员提成明细!N299</f>
        <v>#REF!</v>
      </c>
      <c r="O307" s="126">
        <f>业务员提成明细!O299</f>
        <v>8.4</v>
      </c>
      <c r="P307" s="154">
        <f>业务员提成明细!P299</f>
        <v>16.8</v>
      </c>
      <c r="Q307" s="125" t="e">
        <f>业务员提成明细!Q299</f>
        <v>#REF!</v>
      </c>
      <c r="R307" s="145">
        <f>业务员提成明细!R299</f>
        <v>0</v>
      </c>
      <c r="S307" s="161">
        <f>业务员提成明细!S299</f>
        <v>0</v>
      </c>
      <c r="T307" s="162" t="str">
        <f>业务员提成明细!V299</f>
        <v>CYQ19</v>
      </c>
      <c r="U307" s="144" t="str">
        <f>业务员提成明细!W299</f>
        <v>*专项化学用品*不锈钢切削油</v>
      </c>
      <c r="V307" s="163" t="str">
        <f>业务员提成明细!V299</f>
        <v>CYQ19</v>
      </c>
      <c r="W307" s="164" t="str">
        <f>业务员提成明细!W299</f>
        <v>*专项化学用品*不锈钢切削油</v>
      </c>
      <c r="X307" s="163" t="str">
        <f>业务员提成明细!X299</f>
        <v>DH-30B</v>
      </c>
      <c r="Y307" s="169">
        <f>业务员提成明细!Y299</f>
        <v>2</v>
      </c>
      <c r="Z307" s="170" t="str">
        <f>业务员提成明细!Z299</f>
        <v>桶</v>
      </c>
      <c r="AA307" s="170"/>
      <c r="AB307" s="170"/>
      <c r="AC307" s="171">
        <f>业务员提成明细!AC299</f>
        <v>340</v>
      </c>
      <c r="AD307" s="170"/>
      <c r="AE307" s="170"/>
      <c r="AF307" s="170" t="str">
        <f>业务员提成明细!AF299</f>
        <v>XOUT18030410</v>
      </c>
      <c r="AG307" s="176">
        <f>业务员提成明细!AG299</f>
        <v>43186</v>
      </c>
      <c r="AH307" s="177">
        <f>业务员提成明细!AH299</f>
        <v>0</v>
      </c>
      <c r="AJ307" s="178">
        <f>业务员提成明细!AJ299</f>
        <v>0.17</v>
      </c>
    </row>
    <row r="308" spans="1:36" ht="11.25" customHeight="1" outlineLevel="2">
      <c r="A308" s="142" t="str">
        <f>业务员提成明细!A300</f>
        <v>刘建凯</v>
      </c>
      <c r="B308" s="143">
        <f>业务员提成明细!B300</f>
        <v>43179</v>
      </c>
      <c r="C308" s="144" t="str">
        <f>业务员提成明细!C300</f>
        <v>a0650</v>
      </c>
      <c r="D308" s="142" t="str">
        <f>业务员提成明细!D300</f>
        <v>浙江智泓科技有限公司</v>
      </c>
      <c r="E308" s="145">
        <f>业务员提成明细!E300</f>
        <v>56600</v>
      </c>
      <c r="F308" s="146" t="str">
        <f>业务员提成明细!F300</f>
        <v>02839625</v>
      </c>
      <c r="G308" s="143">
        <f>业务员提成明细!G300</f>
        <v>43299</v>
      </c>
      <c r="H308" s="144">
        <f>业务员提成明细!H300</f>
        <v>120</v>
      </c>
      <c r="I308" s="150">
        <f>业务员提成明细!I300</f>
        <v>43278</v>
      </c>
      <c r="J308" s="151">
        <f>业务员提成明细!J300</f>
        <v>56600</v>
      </c>
      <c r="K308" s="145">
        <f>业务员提成明细!K300</f>
        <v>48376.07</v>
      </c>
      <c r="L308" s="152">
        <f>业务员提成明细!L300</f>
        <v>99</v>
      </c>
      <c r="M308" s="153">
        <f>业务员提成明细!M300</f>
        <v>0</v>
      </c>
      <c r="N308" s="76" t="e">
        <f>业务员提成明细!N300</f>
        <v>#REF!</v>
      </c>
      <c r="O308" s="126">
        <f>业务员提成明细!O300</f>
        <v>8.4</v>
      </c>
      <c r="P308" s="154">
        <f>业务员提成明细!P300</f>
        <v>168</v>
      </c>
      <c r="Q308" s="125" t="e">
        <f>业务员提成明细!Q300</f>
        <v>#REF!</v>
      </c>
      <c r="R308" s="145">
        <f>业务员提成明细!R300</f>
        <v>0</v>
      </c>
      <c r="S308" s="161">
        <f>业务员提成明细!S300</f>
        <v>0</v>
      </c>
      <c r="T308" s="162" t="str">
        <f>业务员提成明细!V300</f>
        <v>CYQ19</v>
      </c>
      <c r="U308" s="144" t="str">
        <f>业务员提成明细!W300</f>
        <v>*专项化学用品*不锈钢切削油</v>
      </c>
      <c r="V308" s="163" t="str">
        <f>业务员提成明细!V300</f>
        <v>CYQ19</v>
      </c>
      <c r="W308" s="164" t="str">
        <f>业务员提成明细!W300</f>
        <v>*专项化学用品*不锈钢切削油</v>
      </c>
      <c r="X308" s="163" t="str">
        <f>业务员提成明细!X300</f>
        <v>DH-30B</v>
      </c>
      <c r="Y308" s="169">
        <f>业务员提成明细!Y300</f>
        <v>20</v>
      </c>
      <c r="Z308" s="170" t="str">
        <f>业务员提成明细!Z300</f>
        <v>桶</v>
      </c>
      <c r="AA308" s="170"/>
      <c r="AB308" s="170"/>
      <c r="AC308" s="171">
        <f>业务员提成明细!AC300</f>
        <v>3400</v>
      </c>
      <c r="AD308" s="170"/>
      <c r="AE308" s="170"/>
      <c r="AF308" s="170" t="str">
        <f>业务员提成明细!AF300</f>
        <v>XOUT18030101</v>
      </c>
      <c r="AG308" s="176">
        <f>业务员提成明细!AG300</f>
        <v>43167</v>
      </c>
      <c r="AH308" s="177">
        <f>业务员提成明细!AH300</f>
        <v>0</v>
      </c>
      <c r="AJ308" s="178">
        <f>业务员提成明细!AJ300</f>
        <v>0.17</v>
      </c>
    </row>
    <row r="309" spans="1:36" ht="11.25" customHeight="1" outlineLevel="2">
      <c r="A309" s="142" t="str">
        <f>业务员提成明细!A301</f>
        <v>刘建凯</v>
      </c>
      <c r="B309" s="143">
        <f>业务员提成明细!B301</f>
        <v>43179</v>
      </c>
      <c r="C309" s="144" t="str">
        <f>业务员提成明细!C301</f>
        <v>a0650</v>
      </c>
      <c r="D309" s="142" t="str">
        <f>业务员提成明细!D301</f>
        <v>浙江智泓科技有限公司</v>
      </c>
      <c r="E309" s="145">
        <f>业务员提成明细!E301</f>
        <v>56600</v>
      </c>
      <c r="F309" s="146" t="str">
        <f>业务员提成明细!F301</f>
        <v>02839625</v>
      </c>
      <c r="G309" s="143">
        <f>业务员提成明细!G301</f>
        <v>43299</v>
      </c>
      <c r="H309" s="144">
        <f>业务员提成明细!H301</f>
        <v>120</v>
      </c>
      <c r="I309" s="150">
        <f>业务员提成明细!I301</f>
        <v>43278</v>
      </c>
      <c r="J309" s="151">
        <f>业务员提成明细!J301</f>
        <v>56600</v>
      </c>
      <c r="K309" s="145">
        <f>业务员提成明细!K301</f>
        <v>48376.07</v>
      </c>
      <c r="L309" s="152">
        <f>业务员提成明细!L301</f>
        <v>99</v>
      </c>
      <c r="M309" s="153">
        <f>业务员提成明细!M301</f>
        <v>0</v>
      </c>
      <c r="N309" s="76" t="e">
        <f>业务员提成明细!N301</f>
        <v>#REF!</v>
      </c>
      <c r="O309" s="126">
        <f>业务员提成明细!O301</f>
        <v>6</v>
      </c>
      <c r="P309" s="154">
        <f>业务员提成明细!P301</f>
        <v>120</v>
      </c>
      <c r="Q309" s="125" t="e">
        <f>业务员提成明细!Q301</f>
        <v>#REF!</v>
      </c>
      <c r="R309" s="145">
        <f>业务员提成明细!R301</f>
        <v>0</v>
      </c>
      <c r="S309" s="161">
        <f>业务员提成明细!S301</f>
        <v>0</v>
      </c>
      <c r="T309" s="162" t="str">
        <f>业务员提成明细!V301</f>
        <v>CYQ19</v>
      </c>
      <c r="U309" s="144" t="str">
        <f>业务员提成明细!W301</f>
        <v>*专项化学用品*不锈钢切削油</v>
      </c>
      <c r="V309" s="163" t="str">
        <f>业务员提成明细!V301</f>
        <v>CYQ19</v>
      </c>
      <c r="W309" s="164" t="str">
        <f>业务员提成明细!W301</f>
        <v>*专项化学用品*不锈钢切削油</v>
      </c>
      <c r="X309" s="163" t="str">
        <f>业务员提成明细!X301</f>
        <v>DH-30B</v>
      </c>
      <c r="Y309" s="169">
        <f>业务员提成明细!Y301</f>
        <v>20</v>
      </c>
      <c r="Z309" s="170" t="str">
        <f>业务员提成明细!Z301</f>
        <v>桶</v>
      </c>
      <c r="AA309" s="170"/>
      <c r="AB309" s="170"/>
      <c r="AC309" s="171">
        <f>业务员提成明细!AC301</f>
        <v>3400</v>
      </c>
      <c r="AD309" s="170"/>
      <c r="AE309" s="170"/>
      <c r="AF309" s="170" t="str">
        <f>业务员提成明细!AF301</f>
        <v>XOUT18030183</v>
      </c>
      <c r="AG309" s="176">
        <f>业务员提成明细!AG301</f>
        <v>43172</v>
      </c>
      <c r="AH309" s="177">
        <f>业务员提成明细!AH301</f>
        <v>0</v>
      </c>
      <c r="AJ309" s="178">
        <f>业务员提成明细!AJ301</f>
        <v>0.17</v>
      </c>
    </row>
    <row r="310" spans="1:36" ht="11.25" customHeight="1" outlineLevel="2">
      <c r="A310" s="142" t="str">
        <f>业务员提成明细!A302</f>
        <v>刘建凯</v>
      </c>
      <c r="B310" s="143">
        <f>业务员提成明细!B302</f>
        <v>43227</v>
      </c>
      <c r="C310" s="144" t="str">
        <f>业务员提成明细!C302</f>
        <v>a0979</v>
      </c>
      <c r="D310" s="142" t="str">
        <f>业务员提成明细!D302</f>
        <v>南通崴盛液压有限公司</v>
      </c>
      <c r="E310" s="145">
        <f>业务员提成明细!E302</f>
        <v>2500</v>
      </c>
      <c r="F310" s="146" t="str">
        <f>业务员提成明细!F302</f>
        <v>27754388</v>
      </c>
      <c r="G310" s="143">
        <f>业务员提成明细!G302</f>
        <v>43257</v>
      </c>
      <c r="H310" s="144">
        <f>业务员提成明细!H302</f>
        <v>30</v>
      </c>
      <c r="I310" s="150">
        <f>业务员提成明细!I302</f>
        <v>43278</v>
      </c>
      <c r="J310" s="151">
        <f>业务员提成明细!J302</f>
        <v>2500</v>
      </c>
      <c r="K310" s="145">
        <f>业务员提成明细!K302</f>
        <v>2155.17</v>
      </c>
      <c r="L310" s="152">
        <f>业务员提成明细!L302</f>
        <v>51</v>
      </c>
      <c r="M310" s="153">
        <f>业务员提成明细!M302</f>
        <v>0</v>
      </c>
      <c r="N310" s="76" t="e">
        <f>业务员提成明细!N302</f>
        <v>#REF!</v>
      </c>
      <c r="O310" s="126">
        <f>业务员提成明细!O302</f>
        <v>8.4</v>
      </c>
      <c r="P310" s="154">
        <f>业务员提成明细!P302</f>
        <v>8.4</v>
      </c>
      <c r="Q310" s="125" t="e">
        <f>业务员提成明细!Q302</f>
        <v>#REF!</v>
      </c>
      <c r="R310" s="145">
        <f>业务员提成明细!R302</f>
        <v>0</v>
      </c>
      <c r="S310" s="161">
        <f>业务员提成明细!S302</f>
        <v>0</v>
      </c>
      <c r="T310" s="162" t="str">
        <f>业务员提成明细!V302</f>
        <v>CYQ19</v>
      </c>
      <c r="U310" s="144" t="str">
        <f>业务员提成明细!W302</f>
        <v>*化学试剂助剂*不锈钢冷却剂</v>
      </c>
      <c r="V310" s="163" t="str">
        <f>业务员提成明细!V302</f>
        <v>CYQ19</v>
      </c>
      <c r="W310" s="164" t="str">
        <f>业务员提成明细!W302</f>
        <v>*化学试剂助剂*不锈钢冷却剂</v>
      </c>
      <c r="X310" s="163" t="str">
        <f>业务员提成明细!X302</f>
        <v>DH-30A</v>
      </c>
      <c r="Y310" s="169">
        <f>业务员提成明细!Y302</f>
        <v>1</v>
      </c>
      <c r="Z310" s="170" t="str">
        <f>业务员提成明细!Z302</f>
        <v>桶</v>
      </c>
      <c r="AA310" s="170"/>
      <c r="AB310" s="170"/>
      <c r="AC310" s="171">
        <f>业务员提成明细!AC302</f>
        <v>170</v>
      </c>
      <c r="AD310" s="170"/>
      <c r="AE310" s="170"/>
      <c r="AF310" s="170" t="str">
        <f>业务员提成明细!AF302</f>
        <v>XOUT18050095</v>
      </c>
      <c r="AG310" s="176">
        <f>业务员提成明细!AG302</f>
        <v>43228</v>
      </c>
      <c r="AH310" s="177">
        <f>业务员提成明细!AH302</f>
        <v>0</v>
      </c>
      <c r="AJ310" s="178">
        <f>业务员提成明细!AJ302</f>
        <v>0.16000129920145501</v>
      </c>
    </row>
    <row r="311" spans="1:36" ht="11.25" customHeight="1" outlineLevel="2">
      <c r="A311" s="142" t="str">
        <f>业务员提成明细!A303</f>
        <v>刘建凯</v>
      </c>
      <c r="B311" s="143">
        <f>业务员提成明细!B303</f>
        <v>43305</v>
      </c>
      <c r="C311" s="144" t="str">
        <f>业务员提成明细!C303</f>
        <v>a1052</v>
      </c>
      <c r="D311" s="142" t="str">
        <f>业务员提成明细!D303</f>
        <v>上海美集汽车配件有限公司</v>
      </c>
      <c r="E311" s="145">
        <f>业务员提成明细!E303</f>
        <v>2500</v>
      </c>
      <c r="F311" s="146" t="str">
        <f>业务员提成明细!F303</f>
        <v>18107287</v>
      </c>
      <c r="G311" s="143">
        <f>业务员提成明细!G303</f>
        <v>43305</v>
      </c>
      <c r="H311" s="144" t="str">
        <f>业务员提成明细!H303</f>
        <v>款到发货</v>
      </c>
      <c r="I311" s="150">
        <f>业务员提成明细!I303</f>
        <v>43278</v>
      </c>
      <c r="J311" s="151">
        <f>业务员提成明细!J303</f>
        <v>2500</v>
      </c>
      <c r="K311" s="145">
        <f>业务员提成明细!K303</f>
        <v>2155.17</v>
      </c>
      <c r="L311" s="152">
        <f>业务员提成明细!L303</f>
        <v>-27</v>
      </c>
      <c r="M311" s="153">
        <f>业务员提成明细!M303</f>
        <v>0</v>
      </c>
      <c r="N311" s="76" t="e">
        <f>业务员提成明细!N303</f>
        <v>#REF!</v>
      </c>
      <c r="O311" s="126">
        <f>业务员提成明细!O303</f>
        <v>10.5</v>
      </c>
      <c r="P311" s="154">
        <f>业务员提成明细!P303</f>
        <v>10.5</v>
      </c>
      <c r="Q311" s="125" t="e">
        <f>业务员提成明细!Q303</f>
        <v>#REF!</v>
      </c>
      <c r="R311" s="145">
        <f>业务员提成明细!R303</f>
        <v>0</v>
      </c>
      <c r="S311" s="161">
        <f>业务员提成明细!S303</f>
        <v>0</v>
      </c>
      <c r="T311" s="162" t="str">
        <f>业务员提成明细!V303</f>
        <v>CYT78</v>
      </c>
      <c r="U311" s="144" t="str">
        <f>业务员提成明细!W303</f>
        <v>*专项化学用品*研磨油</v>
      </c>
      <c r="V311" s="163" t="str">
        <f>业务员提成明细!V303</f>
        <v>CYT78</v>
      </c>
      <c r="W311" s="164" t="str">
        <f>业务员提成明细!W303</f>
        <v>*专项化学用品*研磨油</v>
      </c>
      <c r="X311" s="163" t="str">
        <f>业务员提成明细!X303</f>
        <v>YM-100</v>
      </c>
      <c r="Y311" s="169">
        <f>业务员提成明细!Y303</f>
        <v>1</v>
      </c>
      <c r="Z311" s="170" t="str">
        <f>业务员提成明细!Z303</f>
        <v>桶</v>
      </c>
      <c r="AA311" s="170"/>
      <c r="AB311" s="170"/>
      <c r="AC311" s="171">
        <f>业务员提成明细!AC303</f>
        <v>140</v>
      </c>
      <c r="AD311" s="170"/>
      <c r="AE311" s="170"/>
      <c r="AF311" s="170" t="str">
        <f>业务员提成明细!AF303</f>
        <v>XOUT18070524</v>
      </c>
      <c r="AG311" s="176">
        <f>业务员提成明细!AG303</f>
        <v>43306</v>
      </c>
      <c r="AH311" s="177">
        <f>业务员提成明细!AH303</f>
        <v>0</v>
      </c>
      <c r="AJ311" s="178">
        <f>业务员提成明细!AJ303</f>
        <v>0.16000129920145501</v>
      </c>
    </row>
    <row r="312" spans="1:36" ht="11.25" customHeight="1" outlineLevel="2">
      <c r="A312" s="142" t="str">
        <f>业务员提成明细!A304</f>
        <v>刘建凯</v>
      </c>
      <c r="B312" s="143">
        <f>业务员提成明细!B304</f>
        <v>43204</v>
      </c>
      <c r="C312" s="144" t="str">
        <f>业务员提成明细!C304</f>
        <v>a1359</v>
      </c>
      <c r="D312" s="142" t="str">
        <f>业务员提成明细!D304</f>
        <v>湖北道普润滑科技有限公司</v>
      </c>
      <c r="E312" s="145">
        <f>业务员提成明细!E304</f>
        <v>52650</v>
      </c>
      <c r="F312" s="146" t="str">
        <f>业务员提成明细!F304</f>
        <v>15222564</v>
      </c>
      <c r="G312" s="143">
        <f>业务员提成明细!G304</f>
        <v>43277</v>
      </c>
      <c r="H312" s="144">
        <f>业务员提成明细!H304</f>
        <v>60</v>
      </c>
      <c r="I312" s="150">
        <f>业务员提成明细!I304</f>
        <v>43278</v>
      </c>
      <c r="J312" s="151">
        <f>业务员提成明细!J304</f>
        <v>52650</v>
      </c>
      <c r="K312" s="145">
        <f>业务员提成明细!K304</f>
        <v>45000</v>
      </c>
      <c r="L312" s="152">
        <f>业务员提成明细!L304</f>
        <v>74</v>
      </c>
      <c r="M312" s="153">
        <f>业务员提成明细!M304</f>
        <v>0</v>
      </c>
      <c r="N312" s="76" t="e">
        <f>业务员提成明细!N304</f>
        <v>#REF!</v>
      </c>
      <c r="O312" s="126">
        <f>业务员提成明细!O304</f>
        <v>7.5</v>
      </c>
      <c r="P312" s="154">
        <f>业务员提成明细!P304</f>
        <v>187.5</v>
      </c>
      <c r="Q312" s="125" t="e">
        <f>业务员提成明细!Q304</f>
        <v>#REF!</v>
      </c>
      <c r="R312" s="145">
        <f>业务员提成明细!R304</f>
        <v>0</v>
      </c>
      <c r="S312" s="161">
        <f>业务员提成明细!S304</f>
        <v>0</v>
      </c>
      <c r="T312" s="162" t="str">
        <f>业务员提成明细!V304</f>
        <v>CSR65</v>
      </c>
      <c r="U312" s="144" t="str">
        <f>业务员提成明细!W304</f>
        <v>*专项化学用品*切削液</v>
      </c>
      <c r="V312" s="163" t="str">
        <f>业务员提成明细!V304</f>
        <v>CSR65</v>
      </c>
      <c r="W312" s="164" t="str">
        <f>业务员提成明细!W304</f>
        <v>*专项化学用品*切削液</v>
      </c>
      <c r="X312" s="163" t="str">
        <f>业务员提成明细!X304</f>
        <v>ZM-3080</v>
      </c>
      <c r="Y312" s="169">
        <f>业务员提成明细!Y304</f>
        <v>25</v>
      </c>
      <c r="Z312" s="170" t="str">
        <f>业务员提成明细!Z304</f>
        <v>桶</v>
      </c>
      <c r="AA312" s="170"/>
      <c r="AB312" s="170"/>
      <c r="AC312" s="171">
        <f>业务员提成明细!AC304</f>
        <v>4250</v>
      </c>
      <c r="AD312" s="170"/>
      <c r="AE312" s="170"/>
      <c r="AF312" s="170" t="str">
        <f>业务员提成明细!AF304</f>
        <v>XOUT18030379</v>
      </c>
      <c r="AG312" s="176">
        <f>业务员提成明细!AG304</f>
        <v>43183</v>
      </c>
      <c r="AH312" s="177" t="str">
        <f>业务员提成明细!AH304</f>
        <v>鸿基-杭州耕德</v>
      </c>
      <c r="AJ312" s="178">
        <f>业务员提成明细!AJ304</f>
        <v>0.17</v>
      </c>
    </row>
    <row r="313" spans="1:36" ht="11.25" customHeight="1" outlineLevel="2">
      <c r="A313" s="142" t="str">
        <f>业务员提成明细!A305</f>
        <v>刘建凯</v>
      </c>
      <c r="B313" s="143">
        <f>业务员提成明细!B305</f>
        <v>43187</v>
      </c>
      <c r="C313" s="144" t="str">
        <f>业务员提成明细!C305</f>
        <v>a1472</v>
      </c>
      <c r="D313" s="142" t="str">
        <f>业务员提成明细!D305</f>
        <v>家申科技（嘉兴）有限公司</v>
      </c>
      <c r="E313" s="145">
        <f>业务员提成明细!E305</f>
        <v>8490</v>
      </c>
      <c r="F313" s="146" t="str">
        <f>业务员提成明细!F305</f>
        <v>15222286</v>
      </c>
      <c r="G313" s="143">
        <f>业务员提成明细!G305</f>
        <v>43307</v>
      </c>
      <c r="H313" s="144">
        <f>业务员提成明细!H305</f>
        <v>120</v>
      </c>
      <c r="I313" s="150">
        <f>业务员提成明细!I305</f>
        <v>43278</v>
      </c>
      <c r="J313" s="151">
        <f>业务员提成明细!J305</f>
        <v>8490</v>
      </c>
      <c r="K313" s="145">
        <f>业务员提成明细!K305</f>
        <v>7256.41</v>
      </c>
      <c r="L313" s="152">
        <f>业务员提成明细!L305</f>
        <v>91</v>
      </c>
      <c r="M313" s="153">
        <f>业务员提成明细!M305</f>
        <v>0</v>
      </c>
      <c r="N313" s="76" t="e">
        <f>业务员提成明细!N305</f>
        <v>#REF!</v>
      </c>
      <c r="O313" s="126">
        <f>业务员提成明细!O305</f>
        <v>8.4</v>
      </c>
      <c r="P313" s="154">
        <f>业务员提成明细!P305</f>
        <v>25.2</v>
      </c>
      <c r="Q313" s="125" t="e">
        <f>业务员提成明细!Q305</f>
        <v>#REF!</v>
      </c>
      <c r="R313" s="145">
        <f>业务员提成明细!R305</f>
        <v>0</v>
      </c>
      <c r="S313" s="161">
        <f>业务员提成明细!S305</f>
        <v>0</v>
      </c>
      <c r="T313" s="162" t="str">
        <f>业务员提成明细!V305</f>
        <v>CYQ19</v>
      </c>
      <c r="U313" s="144" t="str">
        <f>业务员提成明细!W305</f>
        <v>*专项化学用品*不锈钢切削油</v>
      </c>
      <c r="V313" s="163" t="str">
        <f>业务员提成明细!V305</f>
        <v>CYQ19</v>
      </c>
      <c r="W313" s="164" t="str">
        <f>业务员提成明细!W305</f>
        <v>*专项化学用品*不锈钢切削油</v>
      </c>
      <c r="X313" s="163" t="str">
        <f>业务员提成明细!X305</f>
        <v>DH-30B</v>
      </c>
      <c r="Y313" s="169">
        <f>业务员提成明细!Y305</f>
        <v>3</v>
      </c>
      <c r="Z313" s="170" t="str">
        <f>业务员提成明细!Z305</f>
        <v>桶</v>
      </c>
      <c r="AA313" s="170"/>
      <c r="AB313" s="170"/>
      <c r="AC313" s="171">
        <f>业务员提成明细!AC305</f>
        <v>510</v>
      </c>
      <c r="AD313" s="170"/>
      <c r="AE313" s="170"/>
      <c r="AF313" s="170" t="str">
        <f>业务员提成明细!AF305</f>
        <v>XOUT18030385</v>
      </c>
      <c r="AG313" s="176">
        <f>业务员提成明细!AG305</f>
        <v>43182</v>
      </c>
      <c r="AH313" s="177">
        <f>业务员提成明细!AH305</f>
        <v>0</v>
      </c>
      <c r="AJ313" s="178">
        <f>业务员提成明细!AJ305</f>
        <v>0.17</v>
      </c>
    </row>
    <row r="314" spans="1:36" ht="11.25" customHeight="1" outlineLevel="2">
      <c r="A314" s="142" t="str">
        <f>业务员提成明细!A306</f>
        <v>刘建凯</v>
      </c>
      <c r="B314" s="143">
        <f>业务员提成明细!B306</f>
        <v>43156</v>
      </c>
      <c r="C314" s="144" t="str">
        <f>业务员提成明细!C306</f>
        <v>a1495</v>
      </c>
      <c r="D314" s="142" t="str">
        <f>业务员提成明细!D306</f>
        <v>常州华威模具有限公司</v>
      </c>
      <c r="E314" s="145">
        <f>业务员提成明细!E306</f>
        <v>32000</v>
      </c>
      <c r="F314" s="146" t="str">
        <f>业务员提成明细!F306</f>
        <v>02839317</v>
      </c>
      <c r="G314" s="143">
        <f>业务员提成明细!G306</f>
        <v>43216</v>
      </c>
      <c r="H314" s="144">
        <f>业务员提成明细!H306</f>
        <v>60</v>
      </c>
      <c r="I314" s="150">
        <f>业务员提成明细!I306</f>
        <v>43278</v>
      </c>
      <c r="J314" s="151">
        <f>业务员提成明细!J306</f>
        <v>32000</v>
      </c>
      <c r="K314" s="145">
        <f>业务员提成明细!K306</f>
        <v>27350.43</v>
      </c>
      <c r="L314" s="152">
        <f>业务员提成明细!L306</f>
        <v>122</v>
      </c>
      <c r="M314" s="153">
        <f>业务员提成明细!M306</f>
        <v>0</v>
      </c>
      <c r="N314" s="76" t="e">
        <f>业务员提成明细!N306</f>
        <v>#REF!</v>
      </c>
      <c r="O314" s="126">
        <f>业务员提成明细!O306</f>
        <v>8.4</v>
      </c>
      <c r="P314" s="154">
        <f>业务员提成明细!P306</f>
        <v>84</v>
      </c>
      <c r="Q314" s="125" t="e">
        <f>业务员提成明细!Q306</f>
        <v>#REF!</v>
      </c>
      <c r="R314" s="145">
        <f>业务员提成明细!R306</f>
        <v>0</v>
      </c>
      <c r="S314" s="161">
        <f>业务员提成明细!S306</f>
        <v>0</v>
      </c>
      <c r="T314" s="162" t="str">
        <f>业务员提成明细!V306</f>
        <v>CSB15</v>
      </c>
      <c r="U314" s="144" t="str">
        <f>业务员提成明细!W306</f>
        <v>*石油制品*半合成切削液</v>
      </c>
      <c r="V314" s="163" t="str">
        <f>业务员提成明细!V306</f>
        <v>CSB15</v>
      </c>
      <c r="W314" s="164" t="str">
        <f>业务员提成明细!W306</f>
        <v>*石油制品*半合成切削液</v>
      </c>
      <c r="X314" s="163" t="str">
        <f>业务员提成明细!X306</f>
        <v>LP-3030AL</v>
      </c>
      <c r="Y314" s="169">
        <f>业务员提成明细!Y306</f>
        <v>10</v>
      </c>
      <c r="Z314" s="170" t="str">
        <f>业务员提成明细!Z306</f>
        <v>桶</v>
      </c>
      <c r="AA314" s="170"/>
      <c r="AB314" s="170"/>
      <c r="AC314" s="171">
        <f>业务员提成明细!AC306</f>
        <v>1700</v>
      </c>
      <c r="AD314" s="170"/>
      <c r="AE314" s="170"/>
      <c r="AF314" s="170" t="str">
        <f>业务员提成明细!AF306</f>
        <v>XOUT18020154</v>
      </c>
      <c r="AG314" s="176">
        <f>业务员提成明细!AG306</f>
        <v>43157</v>
      </c>
      <c r="AH314" s="177">
        <f>业务员提成明细!AH306</f>
        <v>0</v>
      </c>
      <c r="AJ314" s="178">
        <f>业务员提成明细!AJ306</f>
        <v>0.17</v>
      </c>
    </row>
    <row r="315" spans="1:36" ht="11.25" customHeight="1" outlineLevel="2">
      <c r="A315" s="142" t="str">
        <f>业务员提成明细!A307</f>
        <v>刘建凯</v>
      </c>
      <c r="B315" s="143">
        <f>业务员提成明细!B307</f>
        <v>43194</v>
      </c>
      <c r="C315" s="144" t="str">
        <f>业务员提成明细!C307</f>
        <v>a1495</v>
      </c>
      <c r="D315" s="142" t="str">
        <f>业务员提成明细!D307</f>
        <v>常州华威模具有限公司</v>
      </c>
      <c r="E315" s="145">
        <f>业务员提成明细!E307</f>
        <v>64000</v>
      </c>
      <c r="F315" s="146" t="str">
        <f>业务员提成明细!F307</f>
        <v>15222415</v>
      </c>
      <c r="G315" s="143">
        <f>业务员提成明细!G307</f>
        <v>43254</v>
      </c>
      <c r="H315" s="144">
        <f>业务员提成明细!H307</f>
        <v>60</v>
      </c>
      <c r="I315" s="150">
        <f>业务员提成明细!I307</f>
        <v>43278</v>
      </c>
      <c r="J315" s="151">
        <f>业务员提成明细!J307</f>
        <v>64000</v>
      </c>
      <c r="K315" s="145">
        <f>业务员提成明细!K307</f>
        <v>54700.85</v>
      </c>
      <c r="L315" s="152">
        <f>业务员提成明细!L307</f>
        <v>84</v>
      </c>
      <c r="M315" s="153">
        <f>业务员提成明细!M307</f>
        <v>0</v>
      </c>
      <c r="N315" s="76" t="e">
        <f>业务员提成明细!N307</f>
        <v>#REF!</v>
      </c>
      <c r="O315" s="126">
        <f>业务员提成明细!O307</f>
        <v>8.4</v>
      </c>
      <c r="P315" s="154">
        <f>业务员提成明细!P307</f>
        <v>168</v>
      </c>
      <c r="Q315" s="125" t="e">
        <f>业务员提成明细!Q307</f>
        <v>#REF!</v>
      </c>
      <c r="R315" s="145">
        <f>业务员提成明细!R307</f>
        <v>0</v>
      </c>
      <c r="S315" s="161">
        <f>业务员提成明细!S307</f>
        <v>0</v>
      </c>
      <c r="T315" s="162" t="str">
        <f>业务员提成明细!V307</f>
        <v>CSB15</v>
      </c>
      <c r="U315" s="144" t="str">
        <f>业务员提成明细!W307</f>
        <v>*化学试剂助剂*半合成切削液</v>
      </c>
      <c r="V315" s="163" t="str">
        <f>业务员提成明细!V307</f>
        <v>CSB15</v>
      </c>
      <c r="W315" s="164" t="str">
        <f>业务员提成明细!W307</f>
        <v>*化学试剂助剂*半合成切削液</v>
      </c>
      <c r="X315" s="163" t="str">
        <f>业务员提成明细!X307</f>
        <v>LP-3030AL</v>
      </c>
      <c r="Y315" s="169">
        <f>业务员提成明细!Y307</f>
        <v>20</v>
      </c>
      <c r="Z315" s="170" t="str">
        <f>业务员提成明细!Z307</f>
        <v>桶</v>
      </c>
      <c r="AA315" s="170"/>
      <c r="AB315" s="170"/>
      <c r="AC315" s="171">
        <f>业务员提成明细!AC307</f>
        <v>3400</v>
      </c>
      <c r="AD315" s="170"/>
      <c r="AE315" s="170"/>
      <c r="AF315" s="170" t="str">
        <f>业务员提成明细!AF307</f>
        <v>XOUT18040070</v>
      </c>
      <c r="AG315" s="176">
        <f>业务员提成明细!AG307</f>
        <v>43198</v>
      </c>
      <c r="AH315" s="177">
        <f>业务员提成明细!AH307</f>
        <v>0</v>
      </c>
      <c r="AJ315" s="178">
        <f>业务员提成明细!AJ307</f>
        <v>0.17</v>
      </c>
    </row>
    <row r="316" spans="1:36" ht="11.25" customHeight="1" outlineLevel="2">
      <c r="A316" s="142" t="str">
        <f>业务员提成明细!A308</f>
        <v>刘建凯</v>
      </c>
      <c r="B316" s="143">
        <f>业务员提成明细!B308</f>
        <v>43199</v>
      </c>
      <c r="C316" s="144" t="str">
        <f>业务员提成明细!C308</f>
        <v>a1495</v>
      </c>
      <c r="D316" s="142" t="str">
        <f>业务员提成明细!D308</f>
        <v>常州华威模具有限公司</v>
      </c>
      <c r="E316" s="145">
        <f>业务员提成明细!E308</f>
        <v>25200</v>
      </c>
      <c r="F316" s="146" t="str">
        <f>业务员提成明细!F308</f>
        <v>15222452</v>
      </c>
      <c r="G316" s="143">
        <f>业务员提成明细!G308</f>
        <v>43259</v>
      </c>
      <c r="H316" s="144">
        <f>业务员提成明细!H308</f>
        <v>60</v>
      </c>
      <c r="I316" s="150">
        <f>业务员提成明细!I308</f>
        <v>43278</v>
      </c>
      <c r="J316" s="151">
        <f>业务员提成明细!J308</f>
        <v>25200</v>
      </c>
      <c r="K316" s="145">
        <f>业务员提成明细!K308</f>
        <v>21538.46</v>
      </c>
      <c r="L316" s="152">
        <f>业务员提成明细!L308</f>
        <v>79</v>
      </c>
      <c r="M316" s="153">
        <f>业务员提成明细!M308</f>
        <v>0</v>
      </c>
      <c r="N316" s="76" t="e">
        <f>业务员提成明细!N308</f>
        <v>#REF!</v>
      </c>
      <c r="O316" s="126">
        <f>业务员提成明细!O308</f>
        <v>10.5</v>
      </c>
      <c r="P316" s="154">
        <f>业务员提成明细!P308</f>
        <v>105</v>
      </c>
      <c r="Q316" s="125" t="e">
        <f>业务员提成明细!Q308</f>
        <v>#REF!</v>
      </c>
      <c r="R316" s="145">
        <f>业务员提成明细!R308</f>
        <v>0</v>
      </c>
      <c r="S316" s="161">
        <f>业务员提成明细!S308</f>
        <v>0</v>
      </c>
      <c r="T316" s="162" t="str">
        <f>业务员提成明细!V308</f>
        <v>CSQ12</v>
      </c>
      <c r="U316" s="144" t="str">
        <f>业务员提成明细!W308</f>
        <v>*其他化学制品*高级全合成切削液</v>
      </c>
      <c r="V316" s="163" t="str">
        <f>业务员提成明细!V308</f>
        <v>CSQ12</v>
      </c>
      <c r="W316" s="164" t="str">
        <f>业务员提成明细!W308</f>
        <v>*其他化学制品*高级全合成切削液</v>
      </c>
      <c r="X316" s="163" t="str">
        <f>业务员提成明细!X308</f>
        <v>SC-601</v>
      </c>
      <c r="Y316" s="169">
        <f>业务员提成明细!Y308</f>
        <v>10</v>
      </c>
      <c r="Z316" s="170" t="str">
        <f>业务员提成明细!Z308</f>
        <v>桶</v>
      </c>
      <c r="AA316" s="170"/>
      <c r="AB316" s="170"/>
      <c r="AC316" s="171">
        <f>业务员提成明细!AC308</f>
        <v>1800</v>
      </c>
      <c r="AD316" s="170"/>
      <c r="AE316" s="170"/>
      <c r="AF316" s="170" t="str">
        <f>业务员提成明细!AF308</f>
        <v>XOUT18040134</v>
      </c>
      <c r="AG316" s="176">
        <f>业务员提成明细!AG308</f>
        <v>43200</v>
      </c>
      <c r="AH316" s="177">
        <f>业务员提成明细!AH308</f>
        <v>0</v>
      </c>
      <c r="AJ316" s="178">
        <f>业务员提成明细!AJ308</f>
        <v>0.17</v>
      </c>
    </row>
    <row r="317" spans="1:36" ht="11.25" customHeight="1" outlineLevel="2">
      <c r="A317" s="142" t="str">
        <f>业务员提成明细!A309</f>
        <v>刘建凯</v>
      </c>
      <c r="B317" s="143">
        <f>业务员提成明细!B309</f>
        <v>43198</v>
      </c>
      <c r="C317" s="144" t="str">
        <f>业务员提成明细!C309</f>
        <v>a1540</v>
      </c>
      <c r="D317" s="142" t="str">
        <f>业务员提成明细!D309</f>
        <v>上海花标五金实业有限公司</v>
      </c>
      <c r="E317" s="145">
        <f>业务员提成明细!E309</f>
        <v>11400</v>
      </c>
      <c r="F317" s="146" t="str">
        <f>业务员提成明细!F309</f>
        <v>15222422</v>
      </c>
      <c r="G317" s="143">
        <f>业务员提成明细!G309</f>
        <v>43258</v>
      </c>
      <c r="H317" s="144">
        <f>业务员提成明细!H309</f>
        <v>60</v>
      </c>
      <c r="I317" s="150">
        <f>业务员提成明细!I309</f>
        <v>43278</v>
      </c>
      <c r="J317" s="151">
        <f>业务员提成明细!J309</f>
        <v>11400</v>
      </c>
      <c r="K317" s="145">
        <f>业务员提成明细!K309</f>
        <v>9743.59</v>
      </c>
      <c r="L317" s="152">
        <f>业务员提成明细!L309</f>
        <v>80</v>
      </c>
      <c r="M317" s="153">
        <f>业务员提成明细!M309</f>
        <v>0</v>
      </c>
      <c r="N317" s="76" t="e">
        <f>业务员提成明细!N309</f>
        <v>#REF!</v>
      </c>
      <c r="O317" s="126">
        <f>业务员提成明细!O309</f>
        <v>10.5</v>
      </c>
      <c r="P317" s="154">
        <f>业务员提成明细!P309</f>
        <v>31.5</v>
      </c>
      <c r="Q317" s="125" t="e">
        <f>业务员提成明细!Q309</f>
        <v>#REF!</v>
      </c>
      <c r="R317" s="145">
        <f>业务员提成明细!R309</f>
        <v>0</v>
      </c>
      <c r="S317" s="161">
        <f>业务员提成明细!S309</f>
        <v>0</v>
      </c>
      <c r="T317" s="162" t="str">
        <f>业务员提成明细!V309</f>
        <v>CYQ10</v>
      </c>
      <c r="U317" s="144" t="str">
        <f>业务员提成明细!W309</f>
        <v>*化学试剂助剂*钢用极压冷却剂</v>
      </c>
      <c r="V317" s="163" t="str">
        <f>业务员提成明细!V309</f>
        <v>CYQ10</v>
      </c>
      <c r="W317" s="164" t="str">
        <f>业务员提成明细!W309</f>
        <v>*化学试剂助剂*钢用极压冷却剂</v>
      </c>
      <c r="X317" s="163" t="str">
        <f>业务员提成明细!X309</f>
        <v>CH-201</v>
      </c>
      <c r="Y317" s="169">
        <f>业务员提成明细!Y309</f>
        <v>3</v>
      </c>
      <c r="Z317" s="170" t="str">
        <f>业务员提成明细!Z309</f>
        <v>桶</v>
      </c>
      <c r="AA317" s="170"/>
      <c r="AB317" s="170"/>
      <c r="AC317" s="171">
        <f>业务员提成明细!AC309</f>
        <v>510</v>
      </c>
      <c r="AD317" s="170"/>
      <c r="AE317" s="170"/>
      <c r="AF317" s="170" t="str">
        <f>业务员提成明细!AF309</f>
        <v>XOUT18040074</v>
      </c>
      <c r="AG317" s="176">
        <f>业务员提成明细!AG309</f>
        <v>43194</v>
      </c>
      <c r="AH317" s="177">
        <f>业务员提成明细!AH309</f>
        <v>0</v>
      </c>
      <c r="AJ317" s="178">
        <f>业务员提成明细!AJ309</f>
        <v>0.17</v>
      </c>
    </row>
    <row r="318" spans="1:36" ht="11.25" customHeight="1" outlineLevel="2">
      <c r="A318" s="142" t="str">
        <f>业务员提成明细!A310</f>
        <v>刘建凯</v>
      </c>
      <c r="B318" s="143">
        <f>业务员提成明细!B310</f>
        <v>43207</v>
      </c>
      <c r="C318" s="144" t="str">
        <f>业务员提成明细!C310</f>
        <v>a1540</v>
      </c>
      <c r="D318" s="142" t="str">
        <f>业务员提成明细!D310</f>
        <v>上海花标五金实业有限公司</v>
      </c>
      <c r="E318" s="145">
        <f>业务员提成明细!E310</f>
        <v>3800</v>
      </c>
      <c r="F318" s="146" t="str">
        <f>业务员提成明细!F310</f>
        <v>15222639</v>
      </c>
      <c r="G318" s="143">
        <f>业务员提成明细!G310</f>
        <v>43267</v>
      </c>
      <c r="H318" s="144">
        <f>业务员提成明细!H310</f>
        <v>60</v>
      </c>
      <c r="I318" s="150">
        <f>业务员提成明细!I310</f>
        <v>43278</v>
      </c>
      <c r="J318" s="151">
        <f>业务员提成明细!J310</f>
        <v>3800</v>
      </c>
      <c r="K318" s="145">
        <f>业务员提成明细!K310</f>
        <v>3247.86</v>
      </c>
      <c r="L318" s="152">
        <f>业务员提成明细!L310</f>
        <v>71</v>
      </c>
      <c r="M318" s="153">
        <f>业务员提成明细!M310</f>
        <v>0</v>
      </c>
      <c r="N318" s="76" t="e">
        <f>业务员提成明细!N310</f>
        <v>#REF!</v>
      </c>
      <c r="O318" s="126">
        <f>业务员提成明细!O310</f>
        <v>7.5</v>
      </c>
      <c r="P318" s="154">
        <f>业务员提成明细!P310</f>
        <v>7.5</v>
      </c>
      <c r="Q318" s="125" t="e">
        <f>业务员提成明细!Q310</f>
        <v>#REF!</v>
      </c>
      <c r="R318" s="145">
        <f>业务员提成明细!R310</f>
        <v>0</v>
      </c>
      <c r="S318" s="161">
        <f>业务员提成明细!S310</f>
        <v>0</v>
      </c>
      <c r="T318" s="162" t="str">
        <f>业务员提成明细!V310</f>
        <v>CYQ10</v>
      </c>
      <c r="U318" s="144" t="str">
        <f>业务员提成明细!W310</f>
        <v>*化学试剂助剂*钢用极压冷却剂</v>
      </c>
      <c r="V318" s="163" t="str">
        <f>业务员提成明细!V310</f>
        <v>CYQ10</v>
      </c>
      <c r="W318" s="164" t="str">
        <f>业务员提成明细!W310</f>
        <v>*化学试剂助剂*钢用极压冷却剂</v>
      </c>
      <c r="X318" s="163" t="str">
        <f>业务员提成明细!X310</f>
        <v>OH-202</v>
      </c>
      <c r="Y318" s="169">
        <f>业务员提成明细!Y310</f>
        <v>1</v>
      </c>
      <c r="Z318" s="170" t="str">
        <f>业务员提成明细!Z310</f>
        <v>桶</v>
      </c>
      <c r="AA318" s="170"/>
      <c r="AB318" s="170"/>
      <c r="AC318" s="171">
        <f>业务员提成明细!AC310</f>
        <v>170</v>
      </c>
      <c r="AD318" s="170"/>
      <c r="AE318" s="170"/>
      <c r="AF318" s="170" t="str">
        <f>业务员提成明细!AF310</f>
        <v>XOUT18040245</v>
      </c>
      <c r="AG318" s="176">
        <f>业务员提成明细!AG310</f>
        <v>43206</v>
      </c>
      <c r="AH318" s="177">
        <f>业务员提成明细!AH310</f>
        <v>0</v>
      </c>
      <c r="AJ318" s="178">
        <f>业务员提成明细!AJ310</f>
        <v>0.17</v>
      </c>
    </row>
    <row r="319" spans="1:36" ht="11.25" customHeight="1" outlineLevel="2">
      <c r="A319" s="142" t="str">
        <f>业务员提成明细!A311</f>
        <v>卢莉</v>
      </c>
      <c r="B319" s="143">
        <f>业务员提成明细!B311</f>
        <v>43204</v>
      </c>
      <c r="C319" s="144" t="str">
        <f>业务员提成明细!C311</f>
        <v>a1359</v>
      </c>
      <c r="D319" s="142" t="str">
        <f>业务员提成明细!D311</f>
        <v>湖北道普润滑科技有限公司</v>
      </c>
      <c r="E319" s="145">
        <f>业务员提成明细!E311</f>
        <v>0</v>
      </c>
      <c r="F319" s="146" t="str">
        <f>业务员提成明细!F311</f>
        <v>15222574</v>
      </c>
      <c r="G319" s="143">
        <f>业务员提成明细!G311</f>
        <v>43277</v>
      </c>
      <c r="H319" s="144">
        <f>业务员提成明细!H311</f>
        <v>60</v>
      </c>
      <c r="I319" s="150">
        <f>业务员提成明细!I311</f>
        <v>43278</v>
      </c>
      <c r="J319" s="151">
        <f>业务员提成明细!J311</f>
        <v>44226</v>
      </c>
      <c r="K319" s="145">
        <f>业务员提成明细!K311</f>
        <v>37800</v>
      </c>
      <c r="L319" s="152">
        <f>业务员提成明细!L311</f>
        <v>74</v>
      </c>
      <c r="M319" s="153">
        <f>业务员提成明细!M311</f>
        <v>0</v>
      </c>
      <c r="N319" s="76" t="str">
        <f>业务员提成明细!N311</f>
        <v>大客户，20170101后出货切削液按10.5元/桶，切削油7.5元/桶，其他料号按1%'(杭州耕德201707开票业务员为刘建凯）</v>
      </c>
      <c r="O319" s="126">
        <f>业务员提成明细!O311</f>
        <v>2.1</v>
      </c>
      <c r="P319" s="154">
        <f>业务员提成明细!P311</f>
        <v>37.799999999999997</v>
      </c>
      <c r="Q319" s="125">
        <f>业务员提成明细!Q311</f>
        <v>20.420000000000002</v>
      </c>
      <c r="R319" s="145">
        <f>业务员提成明细!R311</f>
        <v>0</v>
      </c>
      <c r="S319" s="161">
        <f>业务员提成明细!S311</f>
        <v>0</v>
      </c>
      <c r="T319" s="162" t="str">
        <f>业务员提成明细!V311</f>
        <v>CSR47</v>
      </c>
      <c r="U319" s="144" t="str">
        <f>业务员提成明细!W311</f>
        <v>*专项化学用品*切削液</v>
      </c>
      <c r="V319" s="163" t="str">
        <f>业务员提成明细!V311</f>
        <v>CSR47</v>
      </c>
      <c r="W319" s="164" t="str">
        <f>业务员提成明细!W311</f>
        <v>*专项化学用品*切削液</v>
      </c>
      <c r="X319" s="163" t="str">
        <f>业务员提成明细!X311</f>
        <v>CF-2600A</v>
      </c>
      <c r="Y319" s="169">
        <f>业务员提成明细!Y311</f>
        <v>18</v>
      </c>
      <c r="Z319" s="170" t="str">
        <f>业务员提成明细!Z311</f>
        <v>桶</v>
      </c>
      <c r="AA319" s="170"/>
      <c r="AB319" s="170"/>
      <c r="AC319" s="171">
        <f>业务员提成明细!AC311</f>
        <v>3240</v>
      </c>
      <c r="AD319" s="170"/>
      <c r="AE319" s="170"/>
      <c r="AF319" s="170" t="str">
        <f>业务员提成明细!AF311</f>
        <v>XOUT18030396</v>
      </c>
      <c r="AG319" s="176">
        <f>业务员提成明细!AG311</f>
        <v>43185</v>
      </c>
      <c r="AH319" s="177" t="str">
        <f>业务员提成明细!AH311</f>
        <v>纳诺-郑州加工区-唐雪涛</v>
      </c>
      <c r="AJ319" s="178">
        <f>业务员提成明细!AJ311</f>
        <v>0.17</v>
      </c>
    </row>
    <row r="320" spans="1:36" ht="11.25" customHeight="1" outlineLevel="2">
      <c r="A320" s="142" t="str">
        <f>业务员提成明细!A312</f>
        <v>卢莉</v>
      </c>
      <c r="B320" s="143">
        <f>业务员提成明细!B312</f>
        <v>43204</v>
      </c>
      <c r="C320" s="144" t="str">
        <f>业务员提成明细!C312</f>
        <v>a1359</v>
      </c>
      <c r="D320" s="142" t="str">
        <f>业务员提成明细!D312</f>
        <v>湖北道普润滑科技有限公司</v>
      </c>
      <c r="E320" s="145">
        <f>业务员提成明细!E312</f>
        <v>0</v>
      </c>
      <c r="F320" s="146" t="str">
        <f>业务员提成明细!F312</f>
        <v>15222577</v>
      </c>
      <c r="G320" s="143">
        <f>业务员提成明细!G312</f>
        <v>43277</v>
      </c>
      <c r="H320" s="144">
        <f>业务员提成明细!H312</f>
        <v>60</v>
      </c>
      <c r="I320" s="150">
        <f>业务员提成明细!I312</f>
        <v>43278</v>
      </c>
      <c r="J320" s="151">
        <f>业务员提成明细!J312</f>
        <v>46683</v>
      </c>
      <c r="K320" s="145">
        <f>业务员提成明细!K312</f>
        <v>39900</v>
      </c>
      <c r="L320" s="152">
        <f>业务员提成明细!L312</f>
        <v>74</v>
      </c>
      <c r="M320" s="153">
        <f>业务员提成明细!M312</f>
        <v>0</v>
      </c>
      <c r="N320" s="76" t="str">
        <f>业务员提成明细!N312</f>
        <v>大客户，20170101后出货切削液按10.5元/桶，切削油7.5元/桶，其他料号按1%'(杭州耕德201707开票业务员为刘建凯）</v>
      </c>
      <c r="O320" s="126">
        <f>业务员提成明细!O312</f>
        <v>2.1</v>
      </c>
      <c r="P320" s="154">
        <f>业务员提成明细!P312</f>
        <v>39.9</v>
      </c>
      <c r="Q320" s="125">
        <f>业务员提成明细!Q312</f>
        <v>20.420000000000002</v>
      </c>
      <c r="R320" s="145">
        <f>业务员提成明细!R312</f>
        <v>0</v>
      </c>
      <c r="S320" s="161">
        <f>业务员提成明细!S312</f>
        <v>0</v>
      </c>
      <c r="T320" s="162" t="str">
        <f>业务员提成明细!V312</f>
        <v>CSR47</v>
      </c>
      <c r="U320" s="144" t="str">
        <f>业务员提成明细!W312</f>
        <v>*专项化学用品*切削液</v>
      </c>
      <c r="V320" s="163" t="str">
        <f>业务员提成明细!V312</f>
        <v>CSR47</v>
      </c>
      <c r="W320" s="164" t="str">
        <f>业务员提成明细!W312</f>
        <v>*专项化学用品*切削液</v>
      </c>
      <c r="X320" s="163" t="str">
        <f>业务员提成明细!X312</f>
        <v>CF-2600A</v>
      </c>
      <c r="Y320" s="169">
        <f>业务员提成明细!Y312</f>
        <v>19</v>
      </c>
      <c r="Z320" s="170" t="str">
        <f>业务员提成明细!Z312</f>
        <v>桶</v>
      </c>
      <c r="AA320" s="170"/>
      <c r="AB320" s="170"/>
      <c r="AC320" s="171">
        <f>业务员提成明细!AC312</f>
        <v>3420</v>
      </c>
      <c r="AD320" s="170"/>
      <c r="AE320" s="170"/>
      <c r="AF320" s="170" t="str">
        <f>业务员提成明细!AF312</f>
        <v>XOUT18030453</v>
      </c>
      <c r="AG320" s="176">
        <f>业务员提成明细!AG312</f>
        <v>43189</v>
      </c>
      <c r="AH320" s="177" t="str">
        <f>业务员提成明细!AH312</f>
        <v>纳诺-郑州加工区-唐雪涛</v>
      </c>
      <c r="AJ320" s="178">
        <f>业务员提成明细!AJ312</f>
        <v>0.17</v>
      </c>
    </row>
    <row r="321" spans="1:36" ht="11.25" customHeight="1" outlineLevel="2">
      <c r="A321" s="142" t="str">
        <f>业务员提成明细!A313</f>
        <v>卢莉</v>
      </c>
      <c r="B321" s="143">
        <f>业务员提成明细!B313</f>
        <v>43204</v>
      </c>
      <c r="C321" s="144" t="str">
        <f>业务员提成明细!C313</f>
        <v>a1359</v>
      </c>
      <c r="D321" s="142" t="str">
        <f>业务员提成明细!D313</f>
        <v>湖北道普润滑科技有限公司</v>
      </c>
      <c r="E321" s="145">
        <f>业务员提成明细!E313</f>
        <v>0</v>
      </c>
      <c r="F321" s="146" t="str">
        <f>业务员提成明细!F313</f>
        <v>15222581</v>
      </c>
      <c r="G321" s="143">
        <f>业务员提成明细!G313</f>
        <v>43277</v>
      </c>
      <c r="H321" s="144">
        <f>业务员提成明细!H313</f>
        <v>60</v>
      </c>
      <c r="I321" s="150">
        <f>业务员提成明细!I313</f>
        <v>43278</v>
      </c>
      <c r="J321" s="151">
        <f>业务员提成明细!J313</f>
        <v>58968</v>
      </c>
      <c r="K321" s="145">
        <f>业务员提成明细!K313</f>
        <v>50400</v>
      </c>
      <c r="L321" s="152">
        <f>业务员提成明细!L313</f>
        <v>74</v>
      </c>
      <c r="M321" s="153">
        <f>业务员提成明细!M313</f>
        <v>0</v>
      </c>
      <c r="N321" s="76" t="str">
        <f>业务员提成明细!N313</f>
        <v>大客户，20170101后出货切削液按10.5元/桶，切削油7.5元/桶，其他料号按1%'(杭州耕德201707开票业务员为刘建凯）</v>
      </c>
      <c r="O321" s="126">
        <f>业务员提成明细!O313</f>
        <v>2.1</v>
      </c>
      <c r="P321" s="154">
        <f>业务员提成明细!P313</f>
        <v>50.4</v>
      </c>
      <c r="Q321" s="125">
        <f>业务员提成明细!Q313</f>
        <v>17.57</v>
      </c>
      <c r="R321" s="145">
        <f>业务员提成明细!R313</f>
        <v>0</v>
      </c>
      <c r="S321" s="161">
        <f>业务员提成明细!S313</f>
        <v>0</v>
      </c>
      <c r="T321" s="162" t="str">
        <f>业务员提成明细!V313</f>
        <v>CSR34</v>
      </c>
      <c r="U321" s="144" t="str">
        <f>业务员提成明细!W313</f>
        <v>*专项化学用品*切削液</v>
      </c>
      <c r="V321" s="163" t="str">
        <f>业务员提成明细!V313</f>
        <v>CSR34</v>
      </c>
      <c r="W321" s="164" t="str">
        <f>业务员提成明细!W313</f>
        <v>*专项化学用品*切削液</v>
      </c>
      <c r="X321" s="163" t="str">
        <f>业务员提成明细!X313</f>
        <v>CF-2600A</v>
      </c>
      <c r="Y321" s="169">
        <f>业务员提成明细!Y313</f>
        <v>24</v>
      </c>
      <c r="Z321" s="170" t="str">
        <f>业务员提成明细!Z313</f>
        <v>桶</v>
      </c>
      <c r="AA321" s="170"/>
      <c r="AB321" s="170"/>
      <c r="AC321" s="171">
        <f>业务员提成明细!AC313</f>
        <v>4320</v>
      </c>
      <c r="AD321" s="170"/>
      <c r="AE321" s="170"/>
      <c r="AF321" s="170" t="str">
        <f>业务员提成明细!AF313</f>
        <v>XOUT18040032</v>
      </c>
      <c r="AG321" s="176">
        <f>业务员提成明细!AG313</f>
        <v>43193</v>
      </c>
      <c r="AH321" s="177" t="str">
        <f>业务员提成明细!AH313</f>
        <v>纳诺-郑州加工区-唐雪涛</v>
      </c>
      <c r="AJ321" s="178">
        <f>业务员提成明细!AJ313</f>
        <v>0.17</v>
      </c>
    </row>
    <row r="322" spans="1:36" ht="11.25" customHeight="1" outlineLevel="2">
      <c r="A322" s="142" t="str">
        <f>业务员提成明细!A314</f>
        <v>卢莉</v>
      </c>
      <c r="B322" s="143">
        <f>业务员提成明细!B314</f>
        <v>43204</v>
      </c>
      <c r="C322" s="144" t="str">
        <f>业务员提成明细!C314</f>
        <v>a1359</v>
      </c>
      <c r="D322" s="142" t="str">
        <f>业务员提成明细!D314</f>
        <v>湖北道普润滑科技有限公司</v>
      </c>
      <c r="E322" s="145">
        <f>业务员提成明细!E314</f>
        <v>0</v>
      </c>
      <c r="F322" s="146" t="str">
        <f>业务员提成明细!F314</f>
        <v>15222570</v>
      </c>
      <c r="G322" s="143">
        <f>业务员提成明细!G314</f>
        <v>43277</v>
      </c>
      <c r="H322" s="144">
        <f>业务员提成明细!H314</f>
        <v>60</v>
      </c>
      <c r="I322" s="150">
        <f>业务员提成明细!I314</f>
        <v>43278</v>
      </c>
      <c r="J322" s="151">
        <f>业务员提成明细!J314</f>
        <v>22414</v>
      </c>
      <c r="K322" s="145">
        <f>业务员提成明细!K314</f>
        <v>19157.259999999998</v>
      </c>
      <c r="L322" s="152">
        <f>业务员提成明细!L314</f>
        <v>74</v>
      </c>
      <c r="M322" s="153">
        <f>业务员提成明细!M314</f>
        <v>0</v>
      </c>
      <c r="N322" s="76" t="str">
        <f>业务员提成明细!N314</f>
        <v>大客户，20170101后出货切削液按10.5元/桶，切削油7.5元/桶，其他料号按1%'(杭州耕德201707开票业务员为刘建凯）</v>
      </c>
      <c r="O322" s="126">
        <f>业务员提成明细!O314</f>
        <v>2.1</v>
      </c>
      <c r="P322" s="154">
        <f>业务员提成明细!P314</f>
        <v>14.7</v>
      </c>
      <c r="Q322" s="125">
        <f>业务员提成明细!Q314</f>
        <v>21.37</v>
      </c>
      <c r="R322" s="145">
        <f>业务员提成明细!R314</f>
        <v>0</v>
      </c>
      <c r="S322" s="161">
        <f>业务员提成明细!S314</f>
        <v>0</v>
      </c>
      <c r="T322" s="162" t="str">
        <f>业务员提成明细!V314</f>
        <v>CSQ23</v>
      </c>
      <c r="U322" s="144" t="str">
        <f>业务员提成明细!W314</f>
        <v>*专项化学用品*切削液</v>
      </c>
      <c r="V322" s="163" t="str">
        <f>业务员提成明细!V314</f>
        <v>CSQ23</v>
      </c>
      <c r="W322" s="164" t="str">
        <f>业务员提成明细!W314</f>
        <v>*专项化学用品*切削液</v>
      </c>
      <c r="X322" s="163" t="str">
        <f>业务员提成明细!X314</f>
        <v>CF-9928</v>
      </c>
      <c r="Y322" s="169">
        <f>业务员提成明细!Y314</f>
        <v>7</v>
      </c>
      <c r="Z322" s="170" t="str">
        <f>业务员提成明细!Z314</f>
        <v>桶</v>
      </c>
      <c r="AA322" s="170"/>
      <c r="AB322" s="170"/>
      <c r="AC322" s="171">
        <f>业务员提成明细!AC314</f>
        <v>1491</v>
      </c>
      <c r="AD322" s="170"/>
      <c r="AE322" s="170"/>
      <c r="AF322" s="170" t="str">
        <f>业务员提成明细!AF314</f>
        <v>XOUT18030346</v>
      </c>
      <c r="AG322" s="176">
        <f>业务员提成明细!AG314</f>
        <v>43182</v>
      </c>
      <c r="AH322" s="177" t="str">
        <f>业务员提成明细!AH314</f>
        <v>纳诺-郑州裕展（港区）-唐雪涛</v>
      </c>
      <c r="AJ322" s="178">
        <f>业务员提成明细!AJ314</f>
        <v>0.17</v>
      </c>
    </row>
    <row r="323" spans="1:36" ht="11.25" customHeight="1" outlineLevel="2">
      <c r="A323" s="142" t="str">
        <f>业务员提成明细!A315</f>
        <v>卢莉</v>
      </c>
      <c r="B323" s="143">
        <f>业务员提成明细!B315</f>
        <v>43204</v>
      </c>
      <c r="C323" s="144" t="str">
        <f>业务员提成明细!C315</f>
        <v>a1359</v>
      </c>
      <c r="D323" s="142" t="str">
        <f>业务员提成明细!D315</f>
        <v>湖北道普润滑科技有限公司</v>
      </c>
      <c r="E323" s="145">
        <f>业务员提成明细!E315</f>
        <v>0</v>
      </c>
      <c r="F323" s="146" t="str">
        <f>业务员提成明细!F315</f>
        <v>15222579</v>
      </c>
      <c r="G323" s="143">
        <f>业务员提成明细!G315</f>
        <v>43277</v>
      </c>
      <c r="H323" s="144">
        <f>业务员提成明细!H315</f>
        <v>60</v>
      </c>
      <c r="I323" s="150">
        <f>业务员提成明细!I315</f>
        <v>43278</v>
      </c>
      <c r="J323" s="151">
        <f>业务员提成明细!J315</f>
        <v>110565</v>
      </c>
      <c r="K323" s="145">
        <f>业务员提成明细!K315</f>
        <v>94500</v>
      </c>
      <c r="L323" s="152">
        <f>业务员提成明细!L315</f>
        <v>74</v>
      </c>
      <c r="M323" s="153">
        <f>业务员提成明细!M315</f>
        <v>0</v>
      </c>
      <c r="N323" s="76" t="str">
        <f>业务员提成明细!N315</f>
        <v>大客户，20170101后出货切削液按10.5元/桶，切削油7.5元/桶，其他料号按1%'(杭州耕德201707开票业务员为刘建凯）</v>
      </c>
      <c r="O323" s="126">
        <f>业务员提成明细!O315</f>
        <v>2.1</v>
      </c>
      <c r="P323" s="154">
        <f>业务员提成明细!P315</f>
        <v>94.5</v>
      </c>
      <c r="Q323" s="125">
        <f>业务员提成明细!Q315</f>
        <v>20.420000000000002</v>
      </c>
      <c r="R323" s="145">
        <f>业务员提成明细!R315</f>
        <v>0</v>
      </c>
      <c r="S323" s="161">
        <f>业务员提成明细!S315</f>
        <v>0</v>
      </c>
      <c r="T323" s="162" t="str">
        <f>业务员提成明细!V315</f>
        <v>CSR47</v>
      </c>
      <c r="U323" s="144" t="str">
        <f>业务员提成明细!W315</f>
        <v>*专项化学用品*切削液</v>
      </c>
      <c r="V323" s="163" t="str">
        <f>业务员提成明细!V315</f>
        <v>CSR47</v>
      </c>
      <c r="W323" s="164" t="str">
        <f>业务员提成明细!W315</f>
        <v>*专项化学用品*切削液</v>
      </c>
      <c r="X323" s="163" t="str">
        <f>业务员提成明细!X315</f>
        <v>CF-2600A</v>
      </c>
      <c r="Y323" s="169">
        <f>业务员提成明细!Y315</f>
        <v>45</v>
      </c>
      <c r="Z323" s="170" t="str">
        <f>业务员提成明细!Z315</f>
        <v>桶</v>
      </c>
      <c r="AA323" s="170"/>
      <c r="AB323" s="170"/>
      <c r="AC323" s="171">
        <f>业务员提成明细!AC315</f>
        <v>8100</v>
      </c>
      <c r="AD323" s="170"/>
      <c r="AE323" s="170"/>
      <c r="AF323" s="170" t="str">
        <f>业务员提成明细!AF315</f>
        <v>XOUT18030452</v>
      </c>
      <c r="AG323" s="176">
        <f>业务员提成明细!AG315</f>
        <v>43189</v>
      </c>
      <c r="AH323" s="177" t="str">
        <f>业务员提成明细!AH315</f>
        <v>纳诺-郑州裕展（港区）-唐雪涛</v>
      </c>
      <c r="AJ323" s="178">
        <f>业务员提成明细!AJ315</f>
        <v>0.17</v>
      </c>
    </row>
    <row r="324" spans="1:36" ht="11.25" customHeight="1" outlineLevel="2">
      <c r="A324" s="142" t="str">
        <f>业务员提成明细!A316</f>
        <v>卢莉</v>
      </c>
      <c r="B324" s="143">
        <f>业务员提成明细!B316</f>
        <v>43204</v>
      </c>
      <c r="C324" s="144" t="str">
        <f>业务员提成明细!C316</f>
        <v>a1359</v>
      </c>
      <c r="D324" s="142" t="str">
        <f>业务员提成明细!D316</f>
        <v>湖北道普润滑科技有限公司</v>
      </c>
      <c r="E324" s="145">
        <f>业务员提成明细!E316</f>
        <v>0</v>
      </c>
      <c r="F324" s="146" t="str">
        <f>业务员提成明细!F316</f>
        <v>15222580</v>
      </c>
      <c r="G324" s="143">
        <f>业务员提成明细!G316</f>
        <v>43277</v>
      </c>
      <c r="H324" s="144">
        <f>业务员提成明细!H316</f>
        <v>60</v>
      </c>
      <c r="I324" s="150">
        <f>业务员提成明细!I316</f>
        <v>43278</v>
      </c>
      <c r="J324" s="151">
        <f>业务员提成明细!J316</f>
        <v>12285</v>
      </c>
      <c r="K324" s="145">
        <f>业务员提成明细!K316</f>
        <v>10500</v>
      </c>
      <c r="L324" s="152">
        <f>业务员提成明细!L316</f>
        <v>74</v>
      </c>
      <c r="M324" s="153">
        <f>业务员提成明细!M316</f>
        <v>0</v>
      </c>
      <c r="N324" s="76" t="str">
        <f>业务员提成明细!N316</f>
        <v>大客户，20170101后出货切削液按10.5元/桶，切削油7.5元/桶，其他料号按1%'(杭州耕德201707开票业务员为刘建凯）</v>
      </c>
      <c r="O324" s="126">
        <f>业务员提成明细!O316</f>
        <v>2.1</v>
      </c>
      <c r="P324" s="154">
        <f>业务员提成明细!P316</f>
        <v>10.5</v>
      </c>
      <c r="Q324" s="125">
        <f>业务员提成明细!Q316</f>
        <v>20.420000000000002</v>
      </c>
      <c r="R324" s="145">
        <f>业务员提成明细!R316</f>
        <v>0</v>
      </c>
      <c r="S324" s="161">
        <f>业务员提成明细!S316</f>
        <v>0</v>
      </c>
      <c r="T324" s="162" t="str">
        <f>业务员提成明细!V316</f>
        <v>CSR47</v>
      </c>
      <c r="U324" s="144" t="str">
        <f>业务员提成明细!W316</f>
        <v>*专项化学用品*切削液</v>
      </c>
      <c r="V324" s="163" t="str">
        <f>业务员提成明细!V316</f>
        <v>CSR47</v>
      </c>
      <c r="W324" s="164" t="str">
        <f>业务员提成明细!W316</f>
        <v>*专项化学用品*切削液</v>
      </c>
      <c r="X324" s="163" t="str">
        <f>业务员提成明细!X316</f>
        <v>CF-2600A</v>
      </c>
      <c r="Y324" s="169">
        <f>业务员提成明细!Y316</f>
        <v>5</v>
      </c>
      <c r="Z324" s="170" t="str">
        <f>业务员提成明细!Z316</f>
        <v>桶</v>
      </c>
      <c r="AA324" s="170"/>
      <c r="AB324" s="170"/>
      <c r="AC324" s="171">
        <f>业务员提成明细!AC316</f>
        <v>900</v>
      </c>
      <c r="AD324" s="170"/>
      <c r="AE324" s="170"/>
      <c r="AF324" s="170" t="str">
        <f>业务员提成明细!AF316</f>
        <v>XOUT18030452</v>
      </c>
      <c r="AG324" s="176">
        <f>业务员提成明细!AG316</f>
        <v>43189</v>
      </c>
      <c r="AH324" s="177" t="str">
        <f>业务员提成明细!AH316</f>
        <v>纳诺-郑州裕展（港区）-唐雪涛</v>
      </c>
      <c r="AJ324" s="178">
        <f>业务员提成明细!AJ316</f>
        <v>0.17</v>
      </c>
    </row>
    <row r="325" spans="1:36" ht="11.25" customHeight="1" outlineLevel="2">
      <c r="A325" s="142" t="str">
        <f>业务员提成明细!A317</f>
        <v>卢莉</v>
      </c>
      <c r="B325" s="143">
        <f>业务员提成明细!B317</f>
        <v>43204</v>
      </c>
      <c r="C325" s="144" t="str">
        <f>业务员提成明细!C317</f>
        <v>a1359</v>
      </c>
      <c r="D325" s="142" t="str">
        <f>业务员提成明细!D317</f>
        <v>湖北道普润滑科技有限公司</v>
      </c>
      <c r="E325" s="145">
        <f>业务员提成明细!E317</f>
        <v>0</v>
      </c>
      <c r="F325" s="146" t="str">
        <f>业务员提成明细!F317</f>
        <v>15222582</v>
      </c>
      <c r="G325" s="143">
        <f>业务员提成明细!G317</f>
        <v>43277</v>
      </c>
      <c r="H325" s="144">
        <f>业务员提成明细!H317</f>
        <v>60</v>
      </c>
      <c r="I325" s="150">
        <f>业务员提成明细!I317</f>
        <v>43278</v>
      </c>
      <c r="J325" s="151">
        <f>业务员提成明细!J317</f>
        <v>25616</v>
      </c>
      <c r="K325" s="145">
        <f>业务员提成明细!K317</f>
        <v>21894.02</v>
      </c>
      <c r="L325" s="152">
        <f>业务员提成明细!L317</f>
        <v>74</v>
      </c>
      <c r="M325" s="153">
        <f>业务员提成明细!M317</f>
        <v>0</v>
      </c>
      <c r="N325" s="76" t="str">
        <f>业务员提成明细!N317</f>
        <v>大客户，20170101后出货切削液按10.5元/桶，切削油7.5元/桶，其他料号按1%'(杭州耕德201707开票业务员为刘建凯）</v>
      </c>
      <c r="O325" s="126">
        <f>业务员提成明细!O317</f>
        <v>2.1</v>
      </c>
      <c r="P325" s="154">
        <f>业务员提成明细!P317</f>
        <v>16.8</v>
      </c>
      <c r="Q325" s="125">
        <f>业务员提成明细!Q317</f>
        <v>21.37</v>
      </c>
      <c r="R325" s="145">
        <f>业务员提成明细!R317</f>
        <v>0</v>
      </c>
      <c r="S325" s="161">
        <f>业务员提成明细!S317</f>
        <v>0</v>
      </c>
      <c r="T325" s="162" t="str">
        <f>业务员提成明细!V317</f>
        <v>CSQ23</v>
      </c>
      <c r="U325" s="144" t="str">
        <f>业务员提成明细!W317</f>
        <v>*专项化学用品*切削液</v>
      </c>
      <c r="V325" s="163" t="str">
        <f>业务员提成明细!V317</f>
        <v>CSQ23</v>
      </c>
      <c r="W325" s="164" t="str">
        <f>业务员提成明细!W317</f>
        <v>*专项化学用品*切削液</v>
      </c>
      <c r="X325" s="163" t="str">
        <f>业务员提成明细!X317</f>
        <v>CF-9928</v>
      </c>
      <c r="Y325" s="169">
        <f>业务员提成明细!Y317</f>
        <v>8</v>
      </c>
      <c r="Z325" s="170" t="str">
        <f>业务员提成明细!Z317</f>
        <v>桶</v>
      </c>
      <c r="AA325" s="170"/>
      <c r="AB325" s="170"/>
      <c r="AC325" s="171">
        <f>业务员提成明细!AC317</f>
        <v>1704</v>
      </c>
      <c r="AD325" s="170"/>
      <c r="AE325" s="170"/>
      <c r="AF325" s="170" t="str">
        <f>业务员提成明细!AF317</f>
        <v>XOUT18040031</v>
      </c>
      <c r="AG325" s="176">
        <f>业务员提成明细!AG317</f>
        <v>43193</v>
      </c>
      <c r="AH325" s="177" t="str">
        <f>业务员提成明细!AH317</f>
        <v>纳诺-郑州裕展（港区）-唐雪涛</v>
      </c>
      <c r="AJ325" s="178">
        <f>业务员提成明细!AJ317</f>
        <v>0.17</v>
      </c>
    </row>
    <row r="326" spans="1:36" ht="11.25" customHeight="1" outlineLevel="2">
      <c r="A326" s="142" t="str">
        <f>业务员提成明细!A318</f>
        <v>卢莉</v>
      </c>
      <c r="B326" s="143">
        <f>业务员提成明细!B318</f>
        <v>43204</v>
      </c>
      <c r="C326" s="144" t="str">
        <f>业务员提成明细!C318</f>
        <v>a1359</v>
      </c>
      <c r="D326" s="142" t="str">
        <f>业务员提成明细!D318</f>
        <v>湖北道普润滑科技有限公司</v>
      </c>
      <c r="E326" s="145">
        <f>业务员提成明细!E318</f>
        <v>0</v>
      </c>
      <c r="F326" s="146" t="str">
        <f>业务员提成明细!F318</f>
        <v>15222582</v>
      </c>
      <c r="G326" s="143">
        <f>业务员提成明细!G318</f>
        <v>43277</v>
      </c>
      <c r="H326" s="144">
        <f>业务员提成明细!H318</f>
        <v>60</v>
      </c>
      <c r="I326" s="150">
        <f>业务员提成明细!I318</f>
        <v>43278</v>
      </c>
      <c r="J326" s="151">
        <f>业务员提成明细!J318</f>
        <v>85995</v>
      </c>
      <c r="K326" s="145">
        <f>业务员提成明细!K318</f>
        <v>73500</v>
      </c>
      <c r="L326" s="152">
        <f>业务员提成明细!L318</f>
        <v>74</v>
      </c>
      <c r="M326" s="153">
        <f>业务员提成明细!M318</f>
        <v>0</v>
      </c>
      <c r="N326" s="76" t="str">
        <f>业务员提成明细!N318</f>
        <v>大客户，20170101后出货切削液按10.5元/桶，切削油7.5元/桶，其他料号按1%'(杭州耕德201707开票业务员为刘建凯）</v>
      </c>
      <c r="O326" s="126">
        <f>业务员提成明细!O318</f>
        <v>2.1</v>
      </c>
      <c r="P326" s="154">
        <f>业务员提成明细!P318</f>
        <v>73.5</v>
      </c>
      <c r="Q326" s="125">
        <f>业务员提成明细!Q318</f>
        <v>17.57</v>
      </c>
      <c r="R326" s="145">
        <f>业务员提成明细!R318</f>
        <v>0</v>
      </c>
      <c r="S326" s="161">
        <f>业务员提成明细!S318</f>
        <v>0</v>
      </c>
      <c r="T326" s="162" t="str">
        <f>业务员提成明细!V318</f>
        <v>CSR34</v>
      </c>
      <c r="U326" s="144" t="str">
        <f>业务员提成明细!W318</f>
        <v>*专项化学用品*切削液</v>
      </c>
      <c r="V326" s="163" t="str">
        <f>业务员提成明细!V318</f>
        <v>CSR34</v>
      </c>
      <c r="W326" s="164" t="str">
        <f>业务员提成明细!W318</f>
        <v>*专项化学用品*切削液</v>
      </c>
      <c r="X326" s="163" t="str">
        <f>业务员提成明细!X318</f>
        <v>CF-2600A</v>
      </c>
      <c r="Y326" s="169">
        <f>业务员提成明细!Y318</f>
        <v>35</v>
      </c>
      <c r="Z326" s="170" t="str">
        <f>业务员提成明细!Z318</f>
        <v>桶</v>
      </c>
      <c r="AA326" s="170"/>
      <c r="AB326" s="170"/>
      <c r="AC326" s="171">
        <f>业务员提成明细!AC318</f>
        <v>6300</v>
      </c>
      <c r="AD326" s="170"/>
      <c r="AE326" s="170"/>
      <c r="AF326" s="170" t="str">
        <f>业务员提成明细!AF318</f>
        <v>XOUT18040031</v>
      </c>
      <c r="AG326" s="176">
        <f>业务员提成明细!AG318</f>
        <v>43193</v>
      </c>
      <c r="AH326" s="177" t="str">
        <f>业务员提成明细!AH318</f>
        <v>纳诺-郑州裕展（港区）-唐雪涛</v>
      </c>
      <c r="AJ326" s="178">
        <f>业务员提成明细!AJ318</f>
        <v>0.17</v>
      </c>
    </row>
    <row r="327" spans="1:36" ht="11.25" customHeight="1" outlineLevel="2">
      <c r="A327" s="142" t="str">
        <f>业务员提成明细!A319</f>
        <v>卢莉</v>
      </c>
      <c r="B327" s="143">
        <f>业务员提成明细!B319</f>
        <v>43204</v>
      </c>
      <c r="C327" s="144" t="str">
        <f>业务员提成明细!C319</f>
        <v>a1359</v>
      </c>
      <c r="D327" s="142" t="str">
        <f>业务员提成明细!D319</f>
        <v>湖北道普润滑科技有限公司</v>
      </c>
      <c r="E327" s="145">
        <f>业务员提成明细!E319</f>
        <v>0</v>
      </c>
      <c r="F327" s="146" t="str">
        <f>业务员提成明细!F319</f>
        <v>15222570</v>
      </c>
      <c r="G327" s="143">
        <f>业务员提成明细!G319</f>
        <v>43277</v>
      </c>
      <c r="H327" s="144">
        <f>业务员提成明细!H319</f>
        <v>60</v>
      </c>
      <c r="I327" s="150">
        <f>业务员提成明细!I319</f>
        <v>43278</v>
      </c>
      <c r="J327" s="151">
        <f>业务员提成明细!J319</f>
        <v>49140</v>
      </c>
      <c r="K327" s="145">
        <f>业务员提成明细!K319</f>
        <v>42000</v>
      </c>
      <c r="L327" s="152">
        <f>业务员提成明细!L319</f>
        <v>74</v>
      </c>
      <c r="M327" s="153">
        <f>业务员提成明细!M319</f>
        <v>0</v>
      </c>
      <c r="N327" s="76" t="str">
        <f>业务员提成明细!N319</f>
        <v>大客户，20170101后出货切削液按10.5元/桶，切削油7.5元/桶，其他料号按1%'(杭州耕德201707开票业务员为刘建凯）</v>
      </c>
      <c r="O327" s="126">
        <f>业务员提成明细!O319</f>
        <v>2.1</v>
      </c>
      <c r="P327" s="154">
        <f>业务员提成明细!P319</f>
        <v>42</v>
      </c>
      <c r="Q327" s="125">
        <f>业务员提成明细!Q319</f>
        <v>20.420000000000002</v>
      </c>
      <c r="R327" s="145">
        <f>业务员提成明细!R319</f>
        <v>0</v>
      </c>
      <c r="S327" s="161">
        <f>业务员提成明细!S319</f>
        <v>0</v>
      </c>
      <c r="T327" s="162" t="str">
        <f>业务员提成明细!V319</f>
        <v>CSR47</v>
      </c>
      <c r="U327" s="144" t="str">
        <f>业务员提成明细!W319</f>
        <v>*专项化学用品*切削液</v>
      </c>
      <c r="V327" s="163" t="str">
        <f>业务员提成明细!V319</f>
        <v>CSR47</v>
      </c>
      <c r="W327" s="164" t="str">
        <f>业务员提成明细!W319</f>
        <v>*专项化学用品*切削液</v>
      </c>
      <c r="X327" s="163" t="str">
        <f>业务员提成明细!X319</f>
        <v>CF-2600A</v>
      </c>
      <c r="Y327" s="169">
        <f>业务员提成明细!Y319</f>
        <v>20</v>
      </c>
      <c r="Z327" s="170" t="str">
        <f>业务员提成明细!Z319</f>
        <v>桶</v>
      </c>
      <c r="AA327" s="170"/>
      <c r="AB327" s="170"/>
      <c r="AC327" s="171">
        <f>业务员提成明细!AC319</f>
        <v>3600</v>
      </c>
      <c r="AD327" s="170"/>
      <c r="AE327" s="170"/>
      <c r="AF327" s="170" t="str">
        <f>业务员提成明细!AF319</f>
        <v>XOUT18030372</v>
      </c>
      <c r="AG327" s="176">
        <f>业务员提成明细!AG319</f>
        <v>43183</v>
      </c>
      <c r="AH327" s="177" t="str">
        <f>业务员提成明细!AH319</f>
        <v>纳诺-龙华ILVG-宗露</v>
      </c>
      <c r="AJ327" s="178">
        <f>业务员提成明细!AJ319</f>
        <v>0.17</v>
      </c>
    </row>
    <row r="328" spans="1:36" ht="11.25" customHeight="1" outlineLevel="2">
      <c r="A328" s="142" t="str">
        <f>业务员提成明细!A320</f>
        <v>卢莉</v>
      </c>
      <c r="B328" s="143">
        <f>业务员提成明细!B320</f>
        <v>43204</v>
      </c>
      <c r="C328" s="144" t="str">
        <f>业务员提成明细!C320</f>
        <v>a1359</v>
      </c>
      <c r="D328" s="142" t="str">
        <f>业务员提成明细!D320</f>
        <v>湖北道普润滑科技有限公司</v>
      </c>
      <c r="E328" s="145">
        <f>业务员提成明细!E320</f>
        <v>0</v>
      </c>
      <c r="F328" s="146" t="str">
        <f>业务员提成明细!F320</f>
        <v>15222575</v>
      </c>
      <c r="G328" s="143">
        <f>业务员提成明细!G320</f>
        <v>43277</v>
      </c>
      <c r="H328" s="144">
        <f>业务员提成明细!H320</f>
        <v>60</v>
      </c>
      <c r="I328" s="150">
        <f>业务员提成明细!I320</f>
        <v>43278</v>
      </c>
      <c r="J328" s="151">
        <f>业务员提成明细!J320</f>
        <v>73710</v>
      </c>
      <c r="K328" s="145">
        <f>业务员提成明细!K320</f>
        <v>63000</v>
      </c>
      <c r="L328" s="152">
        <f>业务员提成明细!L320</f>
        <v>74</v>
      </c>
      <c r="M328" s="153">
        <f>业务员提成明细!M320</f>
        <v>0</v>
      </c>
      <c r="N328" s="76" t="str">
        <f>业务员提成明细!N320</f>
        <v>大客户，20170101后出货切削液按10.5元/桶，切削油7.5元/桶，其他料号按1%'(杭州耕德201707开票业务员为刘建凯）</v>
      </c>
      <c r="O328" s="126">
        <f>业务员提成明细!O320</f>
        <v>2.1</v>
      </c>
      <c r="P328" s="154">
        <f>业务员提成明细!P320</f>
        <v>63</v>
      </c>
      <c r="Q328" s="125">
        <f>业务员提成明细!Q320</f>
        <v>20.420000000000002</v>
      </c>
      <c r="R328" s="145">
        <f>业务员提成明细!R320</f>
        <v>0</v>
      </c>
      <c r="S328" s="161">
        <f>业务员提成明细!S320</f>
        <v>0</v>
      </c>
      <c r="T328" s="162" t="str">
        <f>业务员提成明细!V320</f>
        <v>CSR47</v>
      </c>
      <c r="U328" s="144" t="str">
        <f>业务员提成明细!W320</f>
        <v>*专项化学用品*切削液</v>
      </c>
      <c r="V328" s="163" t="str">
        <f>业务员提成明细!V320</f>
        <v>CSR47</v>
      </c>
      <c r="W328" s="164" t="str">
        <f>业务员提成明细!W320</f>
        <v>*专项化学用品*切削液</v>
      </c>
      <c r="X328" s="163" t="str">
        <f>业务员提成明细!X320</f>
        <v>CF-2600A</v>
      </c>
      <c r="Y328" s="169">
        <f>业务员提成明细!Y320</f>
        <v>30</v>
      </c>
      <c r="Z328" s="170" t="str">
        <f>业务员提成明细!Z320</f>
        <v>桶</v>
      </c>
      <c r="AA328" s="170"/>
      <c r="AB328" s="170"/>
      <c r="AC328" s="171">
        <f>业务员提成明细!AC320</f>
        <v>5400</v>
      </c>
      <c r="AD328" s="170"/>
      <c r="AE328" s="170"/>
      <c r="AF328" s="170" t="str">
        <f>业务员提成明细!AF320</f>
        <v>XOUT18030405</v>
      </c>
      <c r="AG328" s="176">
        <f>业务员提成明细!AG320</f>
        <v>43186</v>
      </c>
      <c r="AH328" s="177" t="str">
        <f>业务员提成明细!AH320</f>
        <v>纳诺-龙华ILVG-宗露</v>
      </c>
      <c r="AJ328" s="178">
        <f>业务员提成明细!AJ320</f>
        <v>0.17</v>
      </c>
    </row>
    <row r="329" spans="1:36" ht="11.25" customHeight="1" outlineLevel="2">
      <c r="A329" s="142" t="str">
        <f>业务员提成明细!A321</f>
        <v>卢莉</v>
      </c>
      <c r="B329" s="143">
        <f>业务员提成明细!B321</f>
        <v>43204</v>
      </c>
      <c r="C329" s="144" t="str">
        <f>业务员提成明细!C321</f>
        <v>a1359</v>
      </c>
      <c r="D329" s="142" t="str">
        <f>业务员提成明细!D321</f>
        <v>湖北道普润滑科技有限公司</v>
      </c>
      <c r="E329" s="145">
        <f>业务员提成明细!E321</f>
        <v>0</v>
      </c>
      <c r="F329" s="146" t="str">
        <f>业务员提成明细!F321</f>
        <v>15222578</v>
      </c>
      <c r="G329" s="143">
        <f>业务员提成明细!G321</f>
        <v>43277</v>
      </c>
      <c r="H329" s="144">
        <f>业务员提成明细!H321</f>
        <v>60</v>
      </c>
      <c r="I329" s="150">
        <f>业务员提成明细!I321</f>
        <v>43278</v>
      </c>
      <c r="J329" s="151">
        <f>业务员提成明细!J321</f>
        <v>14742</v>
      </c>
      <c r="K329" s="145">
        <f>业务员提成明细!K321</f>
        <v>12600</v>
      </c>
      <c r="L329" s="152">
        <f>业务员提成明细!L321</f>
        <v>74</v>
      </c>
      <c r="M329" s="153">
        <f>业务员提成明细!M321</f>
        <v>0</v>
      </c>
      <c r="N329" s="76" t="str">
        <f>业务员提成明细!N321</f>
        <v>大客户，20170101后出货切削液按10.5元/桶，切削油7.5元/桶，其他料号按1%'(杭州耕德201707开票业务员为刘建凯）</v>
      </c>
      <c r="O329" s="126">
        <f>业务员提成明细!O321</f>
        <v>2.1</v>
      </c>
      <c r="P329" s="154">
        <f>业务员提成明细!P321</f>
        <v>12.6</v>
      </c>
      <c r="Q329" s="125">
        <f>业务员提成明细!Q321</f>
        <v>20.420000000000002</v>
      </c>
      <c r="R329" s="145">
        <f>业务员提成明细!R321</f>
        <v>0</v>
      </c>
      <c r="S329" s="161">
        <f>业务员提成明细!S321</f>
        <v>0</v>
      </c>
      <c r="T329" s="162" t="str">
        <f>业务员提成明细!V321</f>
        <v>CSR47</v>
      </c>
      <c r="U329" s="144" t="str">
        <f>业务员提成明细!W321</f>
        <v>*专项化学用品*切削液</v>
      </c>
      <c r="V329" s="163" t="str">
        <f>业务员提成明细!V321</f>
        <v>CSR47</v>
      </c>
      <c r="W329" s="164" t="str">
        <f>业务员提成明细!W321</f>
        <v>*专项化学用品*切削液</v>
      </c>
      <c r="X329" s="163" t="str">
        <f>业务员提成明细!X321</f>
        <v>CF-2600A</v>
      </c>
      <c r="Y329" s="169">
        <f>业务员提成明细!Y321</f>
        <v>6</v>
      </c>
      <c r="Z329" s="170" t="str">
        <f>业务员提成明细!Z321</f>
        <v>桶</v>
      </c>
      <c r="AA329" s="170"/>
      <c r="AB329" s="170"/>
      <c r="AC329" s="171">
        <f>业务员提成明细!AC321</f>
        <v>1080</v>
      </c>
      <c r="AD329" s="170"/>
      <c r="AE329" s="170"/>
      <c r="AF329" s="170" t="str">
        <f>业务员提成明细!AF321</f>
        <v>XOUT18030450</v>
      </c>
      <c r="AG329" s="176">
        <f>业务员提成明细!AG321</f>
        <v>43188</v>
      </c>
      <c r="AH329" s="177" t="str">
        <f>业务员提成明细!AH321</f>
        <v>纳诺-龙华ILVG-宗露</v>
      </c>
      <c r="AJ329" s="178">
        <f>业务员提成明细!AJ321</f>
        <v>0.17</v>
      </c>
    </row>
    <row r="330" spans="1:36" ht="11.25" customHeight="1" outlineLevel="2">
      <c r="A330" s="142" t="str">
        <f>业务员提成明细!A322</f>
        <v>卢莉</v>
      </c>
      <c r="B330" s="143">
        <f>业务员提成明细!B322</f>
        <v>43204</v>
      </c>
      <c r="C330" s="144" t="str">
        <f>业务员提成明细!C322</f>
        <v>a1359</v>
      </c>
      <c r="D330" s="142" t="str">
        <f>业务员提成明细!D322</f>
        <v>湖北道普润滑科技有限公司</v>
      </c>
      <c r="E330" s="145">
        <f>业务员提成明细!E322</f>
        <v>0</v>
      </c>
      <c r="F330" s="146" t="str">
        <f>业务员提成明细!F322</f>
        <v>15222578</v>
      </c>
      <c r="G330" s="143">
        <f>业务员提成明细!G322</f>
        <v>43277</v>
      </c>
      <c r="H330" s="144">
        <f>业务员提成明细!H322</f>
        <v>60</v>
      </c>
      <c r="I330" s="150">
        <f>业务员提成明细!I322</f>
        <v>43278</v>
      </c>
      <c r="J330" s="151">
        <f>业务员提成明细!J322</f>
        <v>49140</v>
      </c>
      <c r="K330" s="145">
        <f>业务员提成明细!K322</f>
        <v>42000</v>
      </c>
      <c r="L330" s="152">
        <f>业务员提成明细!L322</f>
        <v>74</v>
      </c>
      <c r="M330" s="153">
        <f>业务员提成明细!M322</f>
        <v>0</v>
      </c>
      <c r="N330" s="76" t="str">
        <f>业务员提成明细!N322</f>
        <v>大客户，20170101后出货切削液按10.5元/桶，切削油7.5元/桶，其他料号按1%'(杭州耕德201707开票业务员为刘建凯）</v>
      </c>
      <c r="O330" s="126">
        <f>业务员提成明细!O322</f>
        <v>2.1</v>
      </c>
      <c r="P330" s="154">
        <f>业务员提成明细!P322</f>
        <v>42</v>
      </c>
      <c r="Q330" s="125">
        <f>业务员提成明细!Q322</f>
        <v>20.420000000000002</v>
      </c>
      <c r="R330" s="145">
        <f>业务员提成明细!R322</f>
        <v>0</v>
      </c>
      <c r="S330" s="161">
        <f>业务员提成明细!S322</f>
        <v>0</v>
      </c>
      <c r="T330" s="162" t="str">
        <f>业务员提成明细!V322</f>
        <v>CSR47</v>
      </c>
      <c r="U330" s="144" t="str">
        <f>业务员提成明细!W322</f>
        <v>*专项化学用品*切削液</v>
      </c>
      <c r="V330" s="163" t="str">
        <f>业务员提成明细!V322</f>
        <v>CSR47</v>
      </c>
      <c r="W330" s="164" t="str">
        <f>业务员提成明细!W322</f>
        <v>*专项化学用品*切削液</v>
      </c>
      <c r="X330" s="163" t="str">
        <f>业务员提成明细!X322</f>
        <v>CF-2600A</v>
      </c>
      <c r="Y330" s="169">
        <f>业务员提成明细!Y322</f>
        <v>20</v>
      </c>
      <c r="Z330" s="170" t="str">
        <f>业务员提成明细!Z322</f>
        <v>桶</v>
      </c>
      <c r="AA330" s="170"/>
      <c r="AB330" s="170"/>
      <c r="AC330" s="171">
        <f>业务员提成明细!AC322</f>
        <v>3600</v>
      </c>
      <c r="AD330" s="170"/>
      <c r="AE330" s="170"/>
      <c r="AF330" s="170" t="str">
        <f>业务员提成明细!AF322</f>
        <v>XOUT18030450</v>
      </c>
      <c r="AG330" s="176">
        <f>业务员提成明细!AG322</f>
        <v>43188</v>
      </c>
      <c r="AH330" s="177" t="str">
        <f>业务员提成明细!AH322</f>
        <v>纳诺-龙华ILVG-宗露</v>
      </c>
      <c r="AJ330" s="178">
        <f>业务员提成明细!AJ322</f>
        <v>0.17</v>
      </c>
    </row>
    <row r="331" spans="1:36" ht="11.25" customHeight="1" outlineLevel="2">
      <c r="A331" s="142" t="str">
        <f>业务员提成明细!A323</f>
        <v>卢莉</v>
      </c>
      <c r="B331" s="143">
        <f>业务员提成明细!B323</f>
        <v>43204</v>
      </c>
      <c r="C331" s="144" t="str">
        <f>业务员提成明细!C323</f>
        <v>a1359</v>
      </c>
      <c r="D331" s="142" t="str">
        <f>业务员提成明细!D323</f>
        <v>湖北道普润滑科技有限公司</v>
      </c>
      <c r="E331" s="145">
        <f>业务员提成明细!E323</f>
        <v>0</v>
      </c>
      <c r="F331" s="146" t="str">
        <f>业务员提成明细!F323</f>
        <v>15222578</v>
      </c>
      <c r="G331" s="143">
        <f>业务员提成明细!G323</f>
        <v>43277</v>
      </c>
      <c r="H331" s="144">
        <f>业务员提成明细!H323</f>
        <v>60</v>
      </c>
      <c r="I331" s="150">
        <f>业务员提成明细!I323</f>
        <v>43278</v>
      </c>
      <c r="J331" s="151">
        <f>业务员提成明细!J323</f>
        <v>24570</v>
      </c>
      <c r="K331" s="145">
        <f>业务员提成明细!K323</f>
        <v>21000</v>
      </c>
      <c r="L331" s="152">
        <f>业务员提成明细!L323</f>
        <v>74</v>
      </c>
      <c r="M331" s="153">
        <f>业务员提成明细!M323</f>
        <v>0</v>
      </c>
      <c r="N331" s="76" t="str">
        <f>业务员提成明细!N323</f>
        <v>大客户，20170101后出货切削液按10.5元/桶，切削油7.5元/桶，其他料号按1%'(杭州耕德201707开票业务员为刘建凯）</v>
      </c>
      <c r="O331" s="126">
        <f>业务员提成明细!O323</f>
        <v>2.1</v>
      </c>
      <c r="P331" s="154">
        <f>业务员提成明细!P323</f>
        <v>21</v>
      </c>
      <c r="Q331" s="125">
        <f>业务员提成明细!Q323</f>
        <v>20.420000000000002</v>
      </c>
      <c r="R331" s="145">
        <f>业务员提成明细!R323</f>
        <v>0</v>
      </c>
      <c r="S331" s="161">
        <f>业务员提成明细!S323</f>
        <v>0</v>
      </c>
      <c r="T331" s="162" t="str">
        <f>业务员提成明细!V323</f>
        <v>CSR47</v>
      </c>
      <c r="U331" s="144" t="str">
        <f>业务员提成明细!W323</f>
        <v>*专项化学用品*切削液</v>
      </c>
      <c r="V331" s="163" t="str">
        <f>业务员提成明细!V323</f>
        <v>CSR47</v>
      </c>
      <c r="W331" s="164" t="str">
        <f>业务员提成明细!W323</f>
        <v>*专项化学用品*切削液</v>
      </c>
      <c r="X331" s="163" t="str">
        <f>业务员提成明细!X323</f>
        <v>CF-2600A</v>
      </c>
      <c r="Y331" s="169">
        <f>业务员提成明细!Y323</f>
        <v>10</v>
      </c>
      <c r="Z331" s="170" t="str">
        <f>业务员提成明细!Z323</f>
        <v>桶</v>
      </c>
      <c r="AA331" s="170"/>
      <c r="AB331" s="170"/>
      <c r="AC331" s="171">
        <f>业务员提成明细!AC323</f>
        <v>1800</v>
      </c>
      <c r="AD331" s="170"/>
      <c r="AE331" s="170"/>
      <c r="AF331" s="170" t="str">
        <f>业务员提成明细!AF323</f>
        <v>XOUT18030450</v>
      </c>
      <c r="AG331" s="176">
        <f>业务员提成明细!AG323</f>
        <v>43188</v>
      </c>
      <c r="AH331" s="177" t="str">
        <f>业务员提成明细!AH323</f>
        <v>纳诺-龙华ILVG-宗露</v>
      </c>
      <c r="AJ331" s="178">
        <f>业务员提成明细!AJ323</f>
        <v>0.17</v>
      </c>
    </row>
    <row r="332" spans="1:36" ht="11.25" customHeight="1" outlineLevel="2">
      <c r="A332" s="142" t="str">
        <f>业务员提成明细!A324</f>
        <v>卢莉</v>
      </c>
      <c r="B332" s="143">
        <f>业务员提成明细!B324</f>
        <v>43204</v>
      </c>
      <c r="C332" s="144" t="str">
        <f>业务员提成明细!C324</f>
        <v>a1359</v>
      </c>
      <c r="D332" s="142" t="str">
        <f>业务员提成明细!D324</f>
        <v>湖北道普润滑科技有限公司</v>
      </c>
      <c r="E332" s="145">
        <f>业务员提成明细!E324</f>
        <v>0</v>
      </c>
      <c r="F332" s="146" t="str">
        <f>业务员提成明细!F324</f>
        <v>15222581</v>
      </c>
      <c r="G332" s="143">
        <f>业务员提成明细!G324</f>
        <v>43277</v>
      </c>
      <c r="H332" s="144">
        <f>业务员提成明细!H324</f>
        <v>60</v>
      </c>
      <c r="I332" s="150">
        <f>业务员提成明细!I324</f>
        <v>43278</v>
      </c>
      <c r="J332" s="151">
        <f>业务员提成明细!J324</f>
        <v>19656</v>
      </c>
      <c r="K332" s="145">
        <f>业务员提成明细!K324</f>
        <v>16800</v>
      </c>
      <c r="L332" s="152">
        <f>业务员提成明细!L324</f>
        <v>74</v>
      </c>
      <c r="M332" s="153">
        <f>业务员提成明细!M324</f>
        <v>0</v>
      </c>
      <c r="N332" s="76" t="str">
        <f>业务员提成明细!N324</f>
        <v>大客户，20170101后出货切削液按10.5元/桶，切削油7.5元/桶，其他料号按1%'(杭州耕德201707开票业务员为刘建凯）</v>
      </c>
      <c r="O332" s="126">
        <f>业务员提成明细!O324</f>
        <v>2.1</v>
      </c>
      <c r="P332" s="154">
        <f>业务员提成明细!P324</f>
        <v>16.8</v>
      </c>
      <c r="Q332" s="125">
        <f>业务员提成明细!Q324</f>
        <v>20.420000000000002</v>
      </c>
      <c r="R332" s="145">
        <f>业务员提成明细!R324</f>
        <v>0</v>
      </c>
      <c r="S332" s="161">
        <f>业务员提成明细!S324</f>
        <v>0</v>
      </c>
      <c r="T332" s="162" t="str">
        <f>业务员提成明细!V324</f>
        <v>CSR47</v>
      </c>
      <c r="U332" s="144" t="str">
        <f>业务员提成明细!W324</f>
        <v>*专项化学用品*切削液</v>
      </c>
      <c r="V332" s="163" t="str">
        <f>业务员提成明细!V324</f>
        <v>CSR47</v>
      </c>
      <c r="W332" s="164" t="str">
        <f>业务员提成明细!W324</f>
        <v>*专项化学用品*切削液</v>
      </c>
      <c r="X332" s="163" t="str">
        <f>业务员提成明细!X324</f>
        <v>CF-2600A</v>
      </c>
      <c r="Y332" s="169">
        <f>业务员提成明细!Y324</f>
        <v>8</v>
      </c>
      <c r="Z332" s="170" t="str">
        <f>业务员提成明细!Z324</f>
        <v>桶</v>
      </c>
      <c r="AA332" s="170"/>
      <c r="AB332" s="170"/>
      <c r="AC332" s="171">
        <f>业务员提成明细!AC324</f>
        <v>1440</v>
      </c>
      <c r="AD332" s="170"/>
      <c r="AE332" s="170"/>
      <c r="AF332" s="170" t="str">
        <f>业务员提成明细!AF324</f>
        <v>XOUT18030496</v>
      </c>
      <c r="AG332" s="176">
        <f>业务员提成明细!AG324</f>
        <v>43189</v>
      </c>
      <c r="AH332" s="177" t="str">
        <f>业务员提成明细!AH324</f>
        <v>纳诺-龙华ILVG-宗露</v>
      </c>
      <c r="AJ332" s="178">
        <f>业务员提成明细!AJ324</f>
        <v>0.17</v>
      </c>
    </row>
    <row r="333" spans="1:36" ht="11.25" customHeight="1" outlineLevel="2">
      <c r="A333" s="142" t="str">
        <f>业务员提成明细!A325</f>
        <v>卢莉</v>
      </c>
      <c r="B333" s="143">
        <f>业务员提成明细!B325</f>
        <v>43204</v>
      </c>
      <c r="C333" s="144" t="str">
        <f>业务员提成明细!C325</f>
        <v>a1359</v>
      </c>
      <c r="D333" s="142" t="str">
        <f>业务员提成明细!D325</f>
        <v>湖北道普润滑科技有限公司</v>
      </c>
      <c r="E333" s="145">
        <f>业务员提成明细!E325</f>
        <v>0</v>
      </c>
      <c r="F333" s="146" t="str">
        <f>业务员提成明细!F325</f>
        <v>15222584</v>
      </c>
      <c r="G333" s="143">
        <f>业务员提成明细!G325</f>
        <v>43277</v>
      </c>
      <c r="H333" s="144">
        <f>业务员提成明细!H325</f>
        <v>60</v>
      </c>
      <c r="I333" s="150">
        <f>业务员提成明细!I325</f>
        <v>43278</v>
      </c>
      <c r="J333" s="151">
        <f>业务员提成明细!J325</f>
        <v>12285</v>
      </c>
      <c r="K333" s="145">
        <f>业务员提成明细!K325</f>
        <v>10500</v>
      </c>
      <c r="L333" s="152">
        <f>业务员提成明细!L325</f>
        <v>74</v>
      </c>
      <c r="M333" s="153">
        <f>业务员提成明细!M325</f>
        <v>0</v>
      </c>
      <c r="N333" s="76" t="str">
        <f>业务员提成明细!N325</f>
        <v>大客户，20170101后出货切削液按10.5元/桶，切削油7.5元/桶，其他料号按1%'(杭州耕德201707开票业务员为刘建凯）</v>
      </c>
      <c r="O333" s="126">
        <f>业务员提成明细!O325</f>
        <v>2.1</v>
      </c>
      <c r="P333" s="154">
        <f>业务员提成明细!P325</f>
        <v>10.5</v>
      </c>
      <c r="Q333" s="125">
        <f>业务员提成明细!Q325</f>
        <v>20.420000000000002</v>
      </c>
      <c r="R333" s="145">
        <f>业务员提成明细!R325</f>
        <v>0</v>
      </c>
      <c r="S333" s="161">
        <f>业务员提成明细!S325</f>
        <v>0</v>
      </c>
      <c r="T333" s="162" t="str">
        <f>业务员提成明细!V325</f>
        <v>CSR47</v>
      </c>
      <c r="U333" s="144" t="str">
        <f>业务员提成明细!W325</f>
        <v>*专项化学用品*切削液</v>
      </c>
      <c r="V333" s="163" t="str">
        <f>业务员提成明细!V325</f>
        <v>CSR47</v>
      </c>
      <c r="W333" s="164" t="str">
        <f>业务员提成明细!W325</f>
        <v>*专项化学用品*切削液</v>
      </c>
      <c r="X333" s="163" t="str">
        <f>业务员提成明细!X325</f>
        <v>CF-2600A</v>
      </c>
      <c r="Y333" s="169">
        <f>业务员提成明细!Y325</f>
        <v>5</v>
      </c>
      <c r="Z333" s="170" t="str">
        <f>业务员提成明细!Z325</f>
        <v>桶</v>
      </c>
      <c r="AA333" s="170"/>
      <c r="AB333" s="170"/>
      <c r="AC333" s="171">
        <f>业务员提成明细!AC325</f>
        <v>900</v>
      </c>
      <c r="AD333" s="170"/>
      <c r="AE333" s="170"/>
      <c r="AF333" s="170" t="str">
        <f>业务员提成明细!AF325</f>
        <v>XOUT18040033</v>
      </c>
      <c r="AG333" s="176">
        <f>业务员提成明细!AG325</f>
        <v>43193</v>
      </c>
      <c r="AH333" s="177" t="str">
        <f>业务员提成明细!AH325</f>
        <v>纳诺-龙华ILVG-宗露</v>
      </c>
      <c r="AJ333" s="178">
        <f>业务员提成明细!AJ325</f>
        <v>0.17</v>
      </c>
    </row>
    <row r="334" spans="1:36" ht="11.25" customHeight="1" outlineLevel="2">
      <c r="A334" s="142" t="str">
        <f>业务员提成明细!A326</f>
        <v>卢莉</v>
      </c>
      <c r="B334" s="143">
        <f>业务员提成明细!B326</f>
        <v>43204</v>
      </c>
      <c r="C334" s="144" t="str">
        <f>业务员提成明细!C326</f>
        <v>a1359</v>
      </c>
      <c r="D334" s="142" t="str">
        <f>业务员提成明细!D326</f>
        <v>湖北道普润滑科技有限公司</v>
      </c>
      <c r="E334" s="145">
        <f>业务员提成明细!E326</f>
        <v>0</v>
      </c>
      <c r="F334" s="146" t="str">
        <f>业务员提成明细!F326</f>
        <v>15222584</v>
      </c>
      <c r="G334" s="143">
        <f>业务员提成明细!G326</f>
        <v>43277</v>
      </c>
      <c r="H334" s="144">
        <f>业务员提成明细!H326</f>
        <v>60</v>
      </c>
      <c r="I334" s="150">
        <f>业务员提成明细!I326</f>
        <v>43278</v>
      </c>
      <c r="J334" s="151">
        <f>业务员提成明细!J326</f>
        <v>49140</v>
      </c>
      <c r="K334" s="145">
        <f>业务员提成明细!K326</f>
        <v>42000</v>
      </c>
      <c r="L334" s="152">
        <f>业务员提成明细!L326</f>
        <v>74</v>
      </c>
      <c r="M334" s="153">
        <f>业务员提成明细!M326</f>
        <v>0</v>
      </c>
      <c r="N334" s="76" t="str">
        <f>业务员提成明细!N326</f>
        <v>大客户，20170101后出货切削液按10.5元/桶，切削油7.5元/桶，其他料号按1%'(杭州耕德201707开票业务员为刘建凯）</v>
      </c>
      <c r="O334" s="126">
        <f>业务员提成明细!O326</f>
        <v>2.1</v>
      </c>
      <c r="P334" s="154">
        <f>业务员提成明细!P326</f>
        <v>42</v>
      </c>
      <c r="Q334" s="125">
        <f>业务员提成明细!Q326</f>
        <v>20.420000000000002</v>
      </c>
      <c r="R334" s="145">
        <f>业务员提成明细!R326</f>
        <v>0</v>
      </c>
      <c r="S334" s="161">
        <f>业务员提成明细!S326</f>
        <v>0</v>
      </c>
      <c r="T334" s="162" t="str">
        <f>业务员提成明细!V326</f>
        <v>CSR47</v>
      </c>
      <c r="U334" s="144" t="str">
        <f>业务员提成明细!W326</f>
        <v>*专项化学用品*切削液</v>
      </c>
      <c r="V334" s="163" t="str">
        <f>业务员提成明细!V326</f>
        <v>CSR47</v>
      </c>
      <c r="W334" s="164" t="str">
        <f>业务员提成明细!W326</f>
        <v>*专项化学用品*切削液</v>
      </c>
      <c r="X334" s="163" t="str">
        <f>业务员提成明细!X326</f>
        <v>CF-2600A</v>
      </c>
      <c r="Y334" s="169">
        <f>业务员提成明细!Y326</f>
        <v>20</v>
      </c>
      <c r="Z334" s="170" t="str">
        <f>业务员提成明细!Z326</f>
        <v>桶</v>
      </c>
      <c r="AA334" s="170"/>
      <c r="AB334" s="170"/>
      <c r="AC334" s="171">
        <f>业务员提成明细!AC326</f>
        <v>3600</v>
      </c>
      <c r="AD334" s="170"/>
      <c r="AE334" s="170"/>
      <c r="AF334" s="170" t="str">
        <f>业务员提成明细!AF326</f>
        <v>XOUT18040033</v>
      </c>
      <c r="AG334" s="176">
        <f>业务员提成明细!AG326</f>
        <v>43193</v>
      </c>
      <c r="AH334" s="177" t="str">
        <f>业务员提成明细!AH326</f>
        <v>纳诺-龙华ILVG-宗露</v>
      </c>
      <c r="AJ334" s="178">
        <f>业务员提成明细!AJ326</f>
        <v>0.17</v>
      </c>
    </row>
    <row r="335" spans="1:36" ht="11.25" customHeight="1" outlineLevel="2">
      <c r="A335" s="142" t="str">
        <f>业务员提成明细!A327</f>
        <v>卢莉</v>
      </c>
      <c r="B335" s="143">
        <f>业务员提成明细!B327</f>
        <v>43204</v>
      </c>
      <c r="C335" s="144" t="str">
        <f>业务员提成明细!C327</f>
        <v>a1359</v>
      </c>
      <c r="D335" s="142" t="str">
        <f>业务员提成明细!D327</f>
        <v>湖北道普润滑科技有限公司</v>
      </c>
      <c r="E335" s="145">
        <f>业务员提成明细!E327</f>
        <v>0</v>
      </c>
      <c r="F335" s="146" t="str">
        <f>业务员提成明细!F327</f>
        <v>15222584</v>
      </c>
      <c r="G335" s="143">
        <f>业务员提成明细!G327</f>
        <v>43277</v>
      </c>
      <c r="H335" s="144">
        <f>业务员提成明细!H327</f>
        <v>60</v>
      </c>
      <c r="I335" s="150">
        <f>业务员提成明细!I327</f>
        <v>43278</v>
      </c>
      <c r="J335" s="151">
        <f>业务员提成明细!J327</f>
        <v>19656</v>
      </c>
      <c r="K335" s="145">
        <f>业务员提成明细!K327</f>
        <v>16800</v>
      </c>
      <c r="L335" s="152">
        <f>业务员提成明细!L327</f>
        <v>74</v>
      </c>
      <c r="M335" s="153">
        <f>业务员提成明细!M327</f>
        <v>0</v>
      </c>
      <c r="N335" s="76" t="str">
        <f>业务员提成明细!N327</f>
        <v>大客户，20170101后出货切削液按10.5元/桶，切削油7.5元/桶，其他料号按1%'(杭州耕德201707开票业务员为刘建凯）</v>
      </c>
      <c r="O335" s="126">
        <f>业务员提成明细!O327</f>
        <v>2.1</v>
      </c>
      <c r="P335" s="154">
        <f>业务员提成明细!P327</f>
        <v>16.8</v>
      </c>
      <c r="Q335" s="125">
        <f>业务员提成明细!Q327</f>
        <v>20.420000000000002</v>
      </c>
      <c r="R335" s="145">
        <f>业务员提成明细!R327</f>
        <v>0</v>
      </c>
      <c r="S335" s="161">
        <f>业务员提成明细!S327</f>
        <v>0</v>
      </c>
      <c r="T335" s="162" t="str">
        <f>业务员提成明细!V327</f>
        <v>CSR47</v>
      </c>
      <c r="U335" s="144" t="str">
        <f>业务员提成明细!W327</f>
        <v>*专项化学用品*切削液</v>
      </c>
      <c r="V335" s="163" t="str">
        <f>业务员提成明细!V327</f>
        <v>CSR47</v>
      </c>
      <c r="W335" s="164" t="str">
        <f>业务员提成明细!W327</f>
        <v>*专项化学用品*切削液</v>
      </c>
      <c r="X335" s="163" t="str">
        <f>业务员提成明细!X327</f>
        <v>CF-2600A</v>
      </c>
      <c r="Y335" s="169">
        <f>业务员提成明细!Y327</f>
        <v>8</v>
      </c>
      <c r="Z335" s="170" t="str">
        <f>业务员提成明细!Z327</f>
        <v>桶</v>
      </c>
      <c r="AA335" s="170"/>
      <c r="AB335" s="170"/>
      <c r="AC335" s="171">
        <f>业务员提成明细!AC327</f>
        <v>1440</v>
      </c>
      <c r="AD335" s="170"/>
      <c r="AE335" s="170"/>
      <c r="AF335" s="170" t="str">
        <f>业务员提成明细!AF327</f>
        <v>XOUT18040033</v>
      </c>
      <c r="AG335" s="176">
        <f>业务员提成明细!AG327</f>
        <v>43193</v>
      </c>
      <c r="AH335" s="177" t="str">
        <f>业务员提成明细!AH327</f>
        <v>纳诺-龙华ILVG-宗露</v>
      </c>
      <c r="AJ335" s="178">
        <f>业务员提成明细!AJ327</f>
        <v>0.17</v>
      </c>
    </row>
    <row r="336" spans="1:36" ht="11.25" customHeight="1" outlineLevel="2">
      <c r="A336" s="142" t="str">
        <f>业务员提成明细!A328</f>
        <v>卢莉</v>
      </c>
      <c r="B336" s="143">
        <f>业务员提成明细!B328</f>
        <v>43204</v>
      </c>
      <c r="C336" s="144" t="str">
        <f>业务员提成明细!C328</f>
        <v>a1359</v>
      </c>
      <c r="D336" s="142" t="str">
        <f>业务员提成明细!D328</f>
        <v>湖北道普润滑科技有限公司</v>
      </c>
      <c r="E336" s="145">
        <f>业务员提成明细!E328</f>
        <v>0</v>
      </c>
      <c r="F336" s="146" t="str">
        <f>业务员提成明细!F328</f>
        <v>15222580</v>
      </c>
      <c r="G336" s="143">
        <f>业务员提成明细!G328</f>
        <v>43277</v>
      </c>
      <c r="H336" s="144">
        <f>业务员提成明细!H328</f>
        <v>60</v>
      </c>
      <c r="I336" s="150">
        <f>业务员提成明细!I328</f>
        <v>43278</v>
      </c>
      <c r="J336" s="151">
        <f>业务员提成明细!J328</f>
        <v>67500</v>
      </c>
      <c r="K336" s="145">
        <f>业务员提成明细!K328</f>
        <v>57692.31</v>
      </c>
      <c r="L336" s="152">
        <f>业务员提成明细!L328</f>
        <v>74</v>
      </c>
      <c r="M336" s="153">
        <f>业务员提成明细!M328</f>
        <v>0</v>
      </c>
      <c r="N336" s="76" t="str">
        <f>业务员提成明细!N328</f>
        <v>大客户，20170101后出货切削液按10.5元/桶，切削油7.5元/桶，其他料号按1%'(杭州耕德201707开票业务员为刘建凯）</v>
      </c>
      <c r="O336" s="126">
        <f>业务员提成明细!O328</f>
        <v>2E-3</v>
      </c>
      <c r="P336" s="154">
        <f>业务员提成明细!P328</f>
        <v>115.38</v>
      </c>
      <c r="Q336" s="125">
        <f>业务员提成明细!Q328</f>
        <v>13.43</v>
      </c>
      <c r="R336" s="145">
        <f>业务员提成明细!R328</f>
        <v>0</v>
      </c>
      <c r="S336" s="161">
        <f>业务员提成明细!S328</f>
        <v>0</v>
      </c>
      <c r="T336" s="162" t="str">
        <f>业务员提成明细!V328</f>
        <v>CSQ74</v>
      </c>
      <c r="U336" s="144" t="str">
        <f>业务员提成明细!W328</f>
        <v>*专项化学用品*DDG研磨液</v>
      </c>
      <c r="V336" s="163" t="str">
        <f>业务员提成明细!V328</f>
        <v>CSQ74</v>
      </c>
      <c r="W336" s="164" t="str">
        <f>业务员提成明细!W328</f>
        <v>*专项化学用品*DDG研磨液</v>
      </c>
      <c r="X336" s="163" t="str">
        <f>业务员提成明细!X328</f>
        <v>CF-WS-016</v>
      </c>
      <c r="Y336" s="169">
        <f>业务员提成明细!Y328</f>
        <v>30</v>
      </c>
      <c r="Z336" s="170" t="str">
        <f>业务员提成明细!Z328</f>
        <v>桶</v>
      </c>
      <c r="AA336" s="170"/>
      <c r="AB336" s="170"/>
      <c r="AC336" s="171">
        <f>业务员提成明细!AC328</f>
        <v>6300</v>
      </c>
      <c r="AD336" s="170"/>
      <c r="AE336" s="170"/>
      <c r="AF336" s="170" t="str">
        <f>业务员提成明细!AF328</f>
        <v>XOUT18030470</v>
      </c>
      <c r="AG336" s="176">
        <f>业务员提成明细!AG328</f>
        <v>43188</v>
      </c>
      <c r="AH336" s="177" t="str">
        <f>业务员提成明细!AH328</f>
        <v>纳诺-漯河建泰-卢伟</v>
      </c>
      <c r="AJ336" s="178">
        <f>业务员提成明细!AJ328</f>
        <v>0.17</v>
      </c>
    </row>
    <row r="337" spans="1:36" ht="11.25" customHeight="1" outlineLevel="2">
      <c r="A337" s="142" t="str">
        <f>业务员提成明细!A329</f>
        <v>刘建凯</v>
      </c>
      <c r="B337" s="143">
        <f>业务员提成明细!B329</f>
        <v>43207</v>
      </c>
      <c r="C337" s="144" t="str">
        <f>业务员提成明细!C329</f>
        <v>a1540</v>
      </c>
      <c r="D337" s="142" t="str">
        <f>业务员提成明细!D329</f>
        <v>上海花标五金实业有限公司</v>
      </c>
      <c r="E337" s="145">
        <f>业务员提成明细!E329</f>
        <v>7600</v>
      </c>
      <c r="F337" s="146" t="str">
        <f>业务员提成明细!F329</f>
        <v>15222639</v>
      </c>
      <c r="G337" s="143">
        <f>业务员提成明细!G329</f>
        <v>43267</v>
      </c>
      <c r="H337" s="144">
        <f>业务员提成明细!H329</f>
        <v>60</v>
      </c>
      <c r="I337" s="150">
        <f>业务员提成明细!I329</f>
        <v>43274</v>
      </c>
      <c r="J337" s="151">
        <f>业务员提成明细!J329</f>
        <v>7600</v>
      </c>
      <c r="K337" s="145">
        <f>业务员提成明细!K329</f>
        <v>6495.73</v>
      </c>
      <c r="L337" s="152">
        <f>业务员提成明细!L329</f>
        <v>67</v>
      </c>
      <c r="M337" s="153">
        <f>业务员提成明细!M329</f>
        <v>0</v>
      </c>
      <c r="N337" s="76" t="e">
        <f>业务员提成明细!N329</f>
        <v>#REF!</v>
      </c>
      <c r="O337" s="126">
        <f>业务员提成明细!O329</f>
        <v>0.01</v>
      </c>
      <c r="P337" s="154">
        <f>业务员提成明细!P329</f>
        <v>64.959999999999994</v>
      </c>
      <c r="Q337" s="125" t="e">
        <f>业务员提成明细!Q329</f>
        <v>#REF!</v>
      </c>
      <c r="R337" s="145">
        <f>业务员提成明细!R329</f>
        <v>0</v>
      </c>
      <c r="S337" s="161">
        <f>业务员提成明细!S329</f>
        <v>0</v>
      </c>
      <c r="T337" s="162" t="str">
        <f>业务员提成明细!V329</f>
        <v>CYQ10</v>
      </c>
      <c r="U337" s="144" t="str">
        <f>业务员提成明细!W329</f>
        <v>*化学试剂助剂*钢用极压冷却剂</v>
      </c>
      <c r="V337" s="163" t="str">
        <f>业务员提成明细!V329</f>
        <v>CYQ10</v>
      </c>
      <c r="W337" s="164" t="str">
        <f>业务员提成明细!W329</f>
        <v>*化学试剂助剂*钢用极压冷却剂</v>
      </c>
      <c r="X337" s="163" t="str">
        <f>业务员提成明细!X329</f>
        <v>OH-202</v>
      </c>
      <c r="Y337" s="169">
        <f>业务员提成明细!Y329</f>
        <v>2</v>
      </c>
      <c r="Z337" s="170" t="str">
        <f>业务员提成明细!Z329</f>
        <v>桶</v>
      </c>
      <c r="AA337" s="170"/>
      <c r="AB337" s="170"/>
      <c r="AC337" s="171">
        <f>业务员提成明细!AC329</f>
        <v>340</v>
      </c>
      <c r="AD337" s="170"/>
      <c r="AE337" s="170"/>
      <c r="AF337" s="170" t="str">
        <f>业务员提成明细!AF329</f>
        <v>XOUT18040265</v>
      </c>
      <c r="AG337" s="176">
        <f>业务员提成明细!AG329</f>
        <v>43207</v>
      </c>
      <c r="AH337" s="177"/>
      <c r="AJ337" s="178">
        <f>业务员提成明细!AJ329</f>
        <v>0.17</v>
      </c>
    </row>
    <row r="338" spans="1:36" ht="11.25" customHeight="1" outlineLevel="2">
      <c r="A338" s="142" t="str">
        <f>业务员提成明细!A330</f>
        <v>刘建凯</v>
      </c>
      <c r="B338" s="143">
        <f>业务员提成明细!B330</f>
        <v>43217</v>
      </c>
      <c r="C338" s="144" t="str">
        <f>业务员提成明细!C330</f>
        <v>a1540</v>
      </c>
      <c r="D338" s="142" t="str">
        <f>业务员提成明细!D330</f>
        <v>上海花标五金实业有限公司</v>
      </c>
      <c r="E338" s="145">
        <f>业务员提成明细!E330</f>
        <v>22800</v>
      </c>
      <c r="F338" s="146" t="str">
        <f>业务员提成明细!F330</f>
        <v>27754294</v>
      </c>
      <c r="G338" s="143">
        <f>业务员提成明细!G330</f>
        <v>43277</v>
      </c>
      <c r="H338" s="144">
        <f>业务员提成明细!H330</f>
        <v>60</v>
      </c>
      <c r="I338" s="150">
        <f>业务员提成明细!I330</f>
        <v>43274</v>
      </c>
      <c r="J338" s="151">
        <f>业务员提成明细!J330</f>
        <v>22800</v>
      </c>
      <c r="K338" s="145">
        <f>业务员提成明细!K330</f>
        <v>19487.18</v>
      </c>
      <c r="L338" s="152">
        <f>业务员提成明细!L330</f>
        <v>57</v>
      </c>
      <c r="M338" s="153">
        <f>业务员提成明细!M330</f>
        <v>0</v>
      </c>
      <c r="N338" s="76" t="e">
        <f>业务员提成明细!N330</f>
        <v>#REF!</v>
      </c>
      <c r="O338" s="126">
        <f>业务员提成明细!O330</f>
        <v>0.01</v>
      </c>
      <c r="P338" s="154">
        <f>业务员提成明细!P330</f>
        <v>194.87</v>
      </c>
      <c r="Q338" s="125" t="e">
        <f>业务员提成明细!Q330</f>
        <v>#REF!</v>
      </c>
      <c r="R338" s="145">
        <f>业务员提成明细!R330</f>
        <v>0</v>
      </c>
      <c r="S338" s="161">
        <f>业务员提成明细!S330</f>
        <v>0</v>
      </c>
      <c r="T338" s="162" t="str">
        <f>业务员提成明细!V330</f>
        <v>CYQ10</v>
      </c>
      <c r="U338" s="144" t="str">
        <f>业务员提成明细!W330</f>
        <v>*化学试剂助剂*钢冷却剂</v>
      </c>
      <c r="V338" s="163" t="str">
        <f>业务员提成明细!V330</f>
        <v>CYQ10</v>
      </c>
      <c r="W338" s="164" t="str">
        <f>业务员提成明细!W330</f>
        <v>*化学试剂助剂*钢冷却剂</v>
      </c>
      <c r="X338" s="163" t="str">
        <f>业务员提成明细!X330</f>
        <v>OH-202</v>
      </c>
      <c r="Y338" s="169">
        <f>业务员提成明细!Y330</f>
        <v>6</v>
      </c>
      <c r="Z338" s="170" t="str">
        <f>业务员提成明细!Z330</f>
        <v>桶</v>
      </c>
      <c r="AA338" s="170"/>
      <c r="AB338" s="170"/>
      <c r="AC338" s="171">
        <f>业务员提成明细!AC330</f>
        <v>1020</v>
      </c>
      <c r="AD338" s="170"/>
      <c r="AE338" s="170"/>
      <c r="AF338" s="170" t="str">
        <f>业务员提成明细!AF330</f>
        <v>XOUT18040485</v>
      </c>
      <c r="AG338" s="176">
        <f>业务员提成明细!AG330</f>
        <v>43217</v>
      </c>
      <c r="AH338" s="177"/>
      <c r="AJ338" s="178">
        <f>业务员提成明细!AJ330</f>
        <v>0.17</v>
      </c>
    </row>
    <row r="339" spans="1:36" ht="11.25" customHeight="1" outlineLevel="2">
      <c r="A339" s="142" t="str">
        <f>业务员提成明细!A331</f>
        <v>刘建凯</v>
      </c>
      <c r="B339" s="143">
        <f>业务员提成明细!B331</f>
        <v>43283</v>
      </c>
      <c r="C339" s="144" t="str">
        <f>业务员提成明细!C331</f>
        <v>a1606</v>
      </c>
      <c r="D339" s="142" t="str">
        <f>业务员提成明细!D331</f>
        <v>无锡市圣光机床有限公司</v>
      </c>
      <c r="E339" s="145">
        <f>业务员提成明细!E331</f>
        <v>900</v>
      </c>
      <c r="F339" s="146" t="str">
        <f>业务员提成明细!F331</f>
        <v>16644200</v>
      </c>
      <c r="G339" s="143"/>
      <c r="H339" s="144"/>
      <c r="I339" s="150">
        <f>业务员提成明细!I331</f>
        <v>43260</v>
      </c>
      <c r="J339" s="151">
        <f>业务员提成明细!J331</f>
        <v>900</v>
      </c>
      <c r="K339" s="145">
        <f>业务员提成明细!K331</f>
        <v>900</v>
      </c>
      <c r="L339" s="152">
        <f>业务员提成明细!L331</f>
        <v>-23</v>
      </c>
      <c r="M339" s="153">
        <f>业务员提成明细!M331</f>
        <v>0</v>
      </c>
      <c r="N339" s="76" t="e">
        <f>业务员提成明细!N331</f>
        <v>#REF!</v>
      </c>
      <c r="O339" s="126">
        <f>业务员提成明细!O331</f>
        <v>0.05</v>
      </c>
      <c r="P339" s="154">
        <f>业务员提成明细!P331</f>
        <v>45</v>
      </c>
      <c r="Q339" s="125" t="e">
        <f>业务员提成明细!Q331</f>
        <v>#REF!</v>
      </c>
      <c r="R339" s="145" t="e">
        <f>业务员提成明细!R331</f>
        <v>#REF!</v>
      </c>
      <c r="S339" s="161" t="e">
        <f>业务员提成明细!S331</f>
        <v>#REF!</v>
      </c>
      <c r="T339" s="162" t="str">
        <f>业务员提成明细!V331</f>
        <v>CYT07</v>
      </c>
      <c r="U339" s="144" t="str">
        <f>业务员提成明细!W331</f>
        <v>*化学试剂助剂*主轴保护剂</v>
      </c>
      <c r="V339" s="163" t="str">
        <f>业务员提成明细!V331</f>
        <v>CYT07</v>
      </c>
      <c r="W339" s="164" t="str">
        <f>业务员提成明细!W331</f>
        <v>*化学试剂助剂*主轴保护剂</v>
      </c>
      <c r="X339" s="163" t="str">
        <f>业务员提成明细!X331</f>
        <v>10#</v>
      </c>
      <c r="Y339" s="169">
        <f>业务员提成明细!Y331</f>
        <v>3</v>
      </c>
      <c r="Z339" s="170" t="str">
        <f>业务员提成明细!Z331</f>
        <v>桶</v>
      </c>
      <c r="AA339" s="170"/>
      <c r="AB339" s="170"/>
      <c r="AC339" s="171">
        <f>业务员提成明细!AC331</f>
        <v>51</v>
      </c>
      <c r="AD339" s="170"/>
      <c r="AE339" s="170"/>
      <c r="AF339" s="170" t="str">
        <f>业务员提成明细!AF331</f>
        <v>XOUT18070026</v>
      </c>
      <c r="AG339" s="176">
        <f>业务员提成明细!AG331</f>
        <v>43283</v>
      </c>
      <c r="AH339" s="177"/>
      <c r="AJ339" s="178"/>
    </row>
    <row r="340" spans="1:36" ht="11.25" customHeight="1" outlineLevel="1">
      <c r="A340" s="179" t="s">
        <v>7053</v>
      </c>
      <c r="B340" s="143"/>
      <c r="C340" s="144"/>
      <c r="D340" s="142"/>
      <c r="E340" s="145">
        <f>SUBTOTAL(9,E292:E339)</f>
        <v>630500</v>
      </c>
      <c r="F340" s="146"/>
      <c r="G340" s="143"/>
      <c r="H340" s="144"/>
      <c r="I340" s="150"/>
      <c r="J340" s="151">
        <f>SUBTOTAL(9,J292:J339)</f>
        <v>1416791</v>
      </c>
      <c r="K340" s="145">
        <f>SUBTOTAL(9,K292:K339)</f>
        <v>1211553.92</v>
      </c>
      <c r="L340" s="152"/>
      <c r="M340" s="153">
        <f>SUBTOTAL(9,M292:M339)</f>
        <v>0</v>
      </c>
      <c r="N340" s="76"/>
      <c r="O340" s="126"/>
      <c r="P340" s="154">
        <f>SUBTOTAL(9,P292:P339)</f>
        <v>2732.6100000000006</v>
      </c>
      <c r="Q340" s="125"/>
      <c r="R340" s="145" t="e">
        <f>SUBTOTAL(9,R292:R339)</f>
        <v>#REF!</v>
      </c>
      <c r="S340" s="161" t="e">
        <f>SUBTOTAL(9,S292:S339)</f>
        <v>#REF!</v>
      </c>
      <c r="T340" s="162"/>
      <c r="U340" s="144"/>
      <c r="V340" s="163"/>
      <c r="W340" s="164"/>
      <c r="X340" s="163"/>
      <c r="Y340" s="169"/>
      <c r="Z340" s="170"/>
      <c r="AA340" s="170"/>
      <c r="AB340" s="170"/>
      <c r="AC340" s="171"/>
      <c r="AD340" s="170"/>
      <c r="AE340" s="170"/>
      <c r="AF340" s="170"/>
      <c r="AG340" s="176"/>
      <c r="AH340" s="177"/>
      <c r="AJ340" s="178"/>
    </row>
    <row r="341" spans="1:36" ht="11.25" customHeight="1" outlineLevel="2">
      <c r="A341" s="142" t="str">
        <f>业务员提成明细!A332</f>
        <v>刘建凯</v>
      </c>
      <c r="B341" s="143">
        <f>业务员提成明细!B332</f>
        <v>43158</v>
      </c>
      <c r="C341" s="144" t="str">
        <f>业务员提成明细!C332</f>
        <v>a1661</v>
      </c>
      <c r="D341" s="142" t="str">
        <f>业务员提成明细!D332</f>
        <v>苏州雍盈电子科技有限公司</v>
      </c>
      <c r="E341" s="145">
        <f>业务员提成明细!E332</f>
        <v>24000</v>
      </c>
      <c r="F341" s="146" t="str">
        <f>业务员提成明细!F332</f>
        <v>02839362</v>
      </c>
      <c r="G341" s="143">
        <f>业务员提成明细!G332</f>
        <v>43248</v>
      </c>
      <c r="H341" s="144">
        <f>业务员提成明细!H332</f>
        <v>90</v>
      </c>
      <c r="I341" s="150">
        <f>业务员提成明细!I332</f>
        <v>43278</v>
      </c>
      <c r="J341" s="151">
        <f>业务员提成明细!J332</f>
        <v>24000</v>
      </c>
      <c r="K341" s="145">
        <f>业务员提成明细!K332</f>
        <v>20512.82</v>
      </c>
      <c r="L341" s="152">
        <f>业务员提成明细!L332</f>
        <v>120</v>
      </c>
      <c r="M341" s="153">
        <f>业务员提成明细!M332</f>
        <v>0</v>
      </c>
      <c r="N341" s="76" t="e">
        <f>业务员提成明细!N332</f>
        <v>#REF!</v>
      </c>
      <c r="O341" s="126">
        <f>业务员提成明细!O332</f>
        <v>0.01</v>
      </c>
      <c r="P341" s="154">
        <f>业务员提成明细!P332</f>
        <v>205.13</v>
      </c>
      <c r="Q341" s="125" t="e">
        <f>业务员提成明细!Q332</f>
        <v>#REF!</v>
      </c>
      <c r="R341" s="145">
        <f>业务员提成明细!R332</f>
        <v>0</v>
      </c>
      <c r="S341" s="161">
        <f>业务员提成明细!S332</f>
        <v>0</v>
      </c>
      <c r="T341" s="162" t="str">
        <f>业务员提成明细!V332</f>
        <v>CSR58</v>
      </c>
      <c r="U341" s="144" t="str">
        <f>业务员提成明细!W332</f>
        <v>*其他化学制品*植物型切削液</v>
      </c>
      <c r="V341" s="163" t="str">
        <f>业务员提成明细!V332</f>
        <v>CSR58</v>
      </c>
      <c r="W341" s="164" t="str">
        <f>业务员提成明细!W332</f>
        <v>*其他化学制品*植物型切削液</v>
      </c>
      <c r="X341" s="163" t="str">
        <f>业务员提成明细!X332</f>
        <v>JH-300KCC</v>
      </c>
      <c r="Y341" s="169">
        <f>业务员提成明细!Y332</f>
        <v>10</v>
      </c>
      <c r="Z341" s="170" t="str">
        <f>业务员提成明细!Z332</f>
        <v>桶</v>
      </c>
      <c r="AA341" s="170"/>
      <c r="AB341" s="170"/>
      <c r="AC341" s="171">
        <f>业务员提成明细!AC332</f>
        <v>1700</v>
      </c>
      <c r="AD341" s="170"/>
      <c r="AE341" s="170"/>
      <c r="AF341" s="170" t="str">
        <f>业务员提成明细!AF332</f>
        <v>XOUT18020038</v>
      </c>
      <c r="AG341" s="176">
        <f>业务员提成明细!AG332</f>
        <v>43134</v>
      </c>
      <c r="AH341" s="177">
        <f>业务员提成明细!AH332</f>
        <v>0</v>
      </c>
      <c r="AJ341" s="178">
        <f>业务员提成明细!AJ332</f>
        <v>0.17</v>
      </c>
    </row>
    <row r="342" spans="1:36" ht="11.25" customHeight="1" outlineLevel="1">
      <c r="A342" s="179" t="s">
        <v>7054</v>
      </c>
      <c r="B342" s="143"/>
      <c r="C342" s="144"/>
      <c r="D342" s="142"/>
      <c r="E342" s="145">
        <f>SUBTOTAL(9,E341)</f>
        <v>24000</v>
      </c>
      <c r="F342" s="146"/>
      <c r="G342" s="143"/>
      <c r="H342" s="144"/>
      <c r="I342" s="150"/>
      <c r="J342" s="151">
        <f>SUBTOTAL(9,J341)</f>
        <v>24000</v>
      </c>
      <c r="K342" s="145">
        <f>SUBTOTAL(9,K341)</f>
        <v>20512.82</v>
      </c>
      <c r="L342" s="152"/>
      <c r="M342" s="153">
        <f>SUBTOTAL(9,M341)</f>
        <v>0</v>
      </c>
      <c r="N342" s="76"/>
      <c r="O342" s="126"/>
      <c r="P342" s="154">
        <f>SUBTOTAL(9,P341)</f>
        <v>205.13</v>
      </c>
      <c r="Q342" s="125"/>
      <c r="R342" s="145">
        <f>SUBTOTAL(9,R341)</f>
        <v>0</v>
      </c>
      <c r="S342" s="161">
        <f>SUBTOTAL(9,S341)</f>
        <v>0</v>
      </c>
      <c r="T342" s="162"/>
      <c r="U342" s="144"/>
      <c r="V342" s="163"/>
      <c r="W342" s="164"/>
      <c r="X342" s="163"/>
      <c r="Y342" s="169"/>
      <c r="Z342" s="170"/>
      <c r="AA342" s="170"/>
      <c r="AB342" s="170"/>
      <c r="AC342" s="171"/>
      <c r="AD342" s="170"/>
      <c r="AE342" s="170"/>
      <c r="AF342" s="170"/>
      <c r="AG342" s="176"/>
      <c r="AH342" s="177"/>
      <c r="AJ342" s="178"/>
    </row>
    <row r="343" spans="1:36" ht="11.25" customHeight="1" outlineLevel="2">
      <c r="A343" s="142" t="str">
        <f>业务员提成明细!A333</f>
        <v>刘建凯</v>
      </c>
      <c r="B343" s="143">
        <f>业务员提成明细!B333</f>
        <v>43158</v>
      </c>
      <c r="C343" s="144" t="str">
        <f>业务员提成明细!C333</f>
        <v>a1661</v>
      </c>
      <c r="D343" s="142" t="str">
        <f>业务员提成明细!D333</f>
        <v>苏州雍盈电子科技有限公司</v>
      </c>
      <c r="E343" s="145">
        <f>业务员提成明细!E333</f>
        <v>2500</v>
      </c>
      <c r="F343" s="146" t="str">
        <f>业务员提成明细!F333</f>
        <v>02839362</v>
      </c>
      <c r="G343" s="143">
        <f>业务员提成明细!G333</f>
        <v>43248</v>
      </c>
      <c r="H343" s="144">
        <f>业务员提成明细!H333</f>
        <v>90</v>
      </c>
      <c r="I343" s="150">
        <f>业务员提成明细!I333</f>
        <v>43278</v>
      </c>
      <c r="J343" s="151">
        <f>业务员提成明细!J333</f>
        <v>2500</v>
      </c>
      <c r="K343" s="145">
        <f>业务员提成明细!K333</f>
        <v>2136.75</v>
      </c>
      <c r="L343" s="152">
        <f>业务员提成明细!L333</f>
        <v>120</v>
      </c>
      <c r="M343" s="153">
        <f>业务员提成明细!M333</f>
        <v>0</v>
      </c>
      <c r="N343" s="76" t="e">
        <f>业务员提成明细!N333</f>
        <v>#REF!</v>
      </c>
      <c r="O343" s="126">
        <f>业务员提成明细!O333</f>
        <v>10.5</v>
      </c>
      <c r="P343" s="154">
        <f>业务员提成明细!P333</f>
        <v>10.5</v>
      </c>
      <c r="Q343" s="125" t="e">
        <f>业务员提成明细!Q333</f>
        <v>#REF!</v>
      </c>
      <c r="R343" s="145">
        <f>业务员提成明细!R333</f>
        <v>0</v>
      </c>
      <c r="S343" s="161">
        <f>业务员提成明细!S333</f>
        <v>0</v>
      </c>
      <c r="T343" s="162" t="str">
        <f>业务员提成明细!V333</f>
        <v>CYQ50</v>
      </c>
      <c r="U343" s="144" t="str">
        <f>业务员提成明细!W333</f>
        <v>*润滑油*钛合金切削油</v>
      </c>
      <c r="V343" s="163" t="str">
        <f>业务员提成明细!V333</f>
        <v>CYQ50</v>
      </c>
      <c r="W343" s="164" t="str">
        <f>业务员提成明细!W333</f>
        <v>*润滑油*钛合金切削油</v>
      </c>
      <c r="X343" s="163" t="str">
        <f>业务员提成明细!X333</f>
        <v>CH-204</v>
      </c>
      <c r="Y343" s="169">
        <f>业务员提成明细!Y333</f>
        <v>1</v>
      </c>
      <c r="Z343" s="170" t="str">
        <f>业务员提成明细!Z333</f>
        <v>桶</v>
      </c>
      <c r="AA343" s="170"/>
      <c r="AB343" s="170"/>
      <c r="AC343" s="171">
        <f>业务员提成明细!AC333</f>
        <v>170</v>
      </c>
      <c r="AD343" s="170"/>
      <c r="AE343" s="170"/>
      <c r="AF343" s="170" t="str">
        <f>业务员提成明细!AF333</f>
        <v>XOUT18020186</v>
      </c>
      <c r="AG343" s="176">
        <f>业务员提成明细!AG333</f>
        <v>43158</v>
      </c>
      <c r="AH343" s="177">
        <f>业务员提成明细!AH333</f>
        <v>0</v>
      </c>
      <c r="AJ343" s="178">
        <f>业务员提成明细!AJ333</f>
        <v>0.17</v>
      </c>
    </row>
    <row r="344" spans="1:36" ht="11.25" customHeight="1" outlineLevel="2">
      <c r="A344" s="142" t="str">
        <f>业务员提成明细!A334</f>
        <v>刘建凯</v>
      </c>
      <c r="B344" s="143">
        <f>业务员提成明细!B334</f>
        <v>43156</v>
      </c>
      <c r="C344" s="144" t="str">
        <f>业务员提成明细!C334</f>
        <v>a1712</v>
      </c>
      <c r="D344" s="142" t="str">
        <f>业务员提成明细!D334</f>
        <v>亚奇拉科技（宿迁）有限公司</v>
      </c>
      <c r="E344" s="145">
        <f>业务员提成明细!E334</f>
        <v>2700.11</v>
      </c>
      <c r="F344" s="146" t="str">
        <f>业务员提成明细!F334</f>
        <v>02839289</v>
      </c>
      <c r="G344" s="143">
        <f>业务员提成明细!G334</f>
        <v>43276</v>
      </c>
      <c r="H344" s="144">
        <f>业务员提成明细!H334</f>
        <v>120</v>
      </c>
      <c r="I344" s="150">
        <f>业务员提成明细!I334</f>
        <v>43278</v>
      </c>
      <c r="J344" s="151">
        <f>业务员提成明细!J334</f>
        <v>2700.11</v>
      </c>
      <c r="K344" s="145">
        <f>业务员提成明细!K334</f>
        <v>2307.79</v>
      </c>
      <c r="L344" s="152">
        <f>业务员提成明细!L334</f>
        <v>122</v>
      </c>
      <c r="M344" s="153">
        <f>业务员提成明细!M334</f>
        <v>0</v>
      </c>
      <c r="N344" s="76" t="e">
        <f>业务员提成明细!N334</f>
        <v>#REF!</v>
      </c>
      <c r="O344" s="126">
        <f>业务员提成明细!O334</f>
        <v>10.5</v>
      </c>
      <c r="P344" s="154">
        <f>业务员提成明细!P334</f>
        <v>1785</v>
      </c>
      <c r="Q344" s="125" t="e">
        <f>业务员提成明细!Q334</f>
        <v>#REF!</v>
      </c>
      <c r="R344" s="145">
        <f>业务员提成明细!R334</f>
        <v>0</v>
      </c>
      <c r="S344" s="161">
        <f>业务员提成明细!S334</f>
        <v>0</v>
      </c>
      <c r="T344" s="162" t="str">
        <f>业务员提成明细!V334</f>
        <v>CSR65</v>
      </c>
      <c r="U344" s="144" t="str">
        <f>业务员提成明细!W334</f>
        <v>*石油制品*微乳化型切削液</v>
      </c>
      <c r="V344" s="163" t="str">
        <f>业务员提成明细!V334</f>
        <v>CSR65</v>
      </c>
      <c r="W344" s="164" t="str">
        <f>业务员提成明细!W334</f>
        <v>*石油制品*微乳化型切削液</v>
      </c>
      <c r="X344" s="163" t="str">
        <f>业务员提成明细!X334</f>
        <v>JH-200RP</v>
      </c>
      <c r="Y344" s="169">
        <f>业务员提成明细!Y334</f>
        <v>170</v>
      </c>
      <c r="Z344" s="170" t="str">
        <f>业务员提成明细!Z334</f>
        <v>千克</v>
      </c>
      <c r="AA344" s="170"/>
      <c r="AB344" s="170"/>
      <c r="AC344" s="171">
        <f>业务员提成明细!AC334</f>
        <v>170</v>
      </c>
      <c r="AD344" s="170"/>
      <c r="AE344" s="170"/>
      <c r="AF344" s="170" t="str">
        <f>业务员提成明细!AF334</f>
        <v>XOUT18020031</v>
      </c>
      <c r="AG344" s="176">
        <f>业务员提成明细!AG334</f>
        <v>43133</v>
      </c>
      <c r="AH344" s="177">
        <f>业务员提成明细!AH334</f>
        <v>0</v>
      </c>
      <c r="AJ344" s="178">
        <f>业务员提成明细!AJ334</f>
        <v>0.17</v>
      </c>
    </row>
    <row r="345" spans="1:36" ht="11.25" customHeight="1" outlineLevel="2">
      <c r="A345" s="142" t="str">
        <f>业务员提成明细!A335</f>
        <v>刘建凯</v>
      </c>
      <c r="B345" s="143">
        <f>业务员提成明细!B335</f>
        <v>43156</v>
      </c>
      <c r="C345" s="144" t="str">
        <f>业务员提成明细!C335</f>
        <v>a1712</v>
      </c>
      <c r="D345" s="142" t="str">
        <f>业务员提成明细!D335</f>
        <v>亚奇拉科技（宿迁）有限公司</v>
      </c>
      <c r="E345" s="145">
        <f>业务员提成明细!E335</f>
        <v>14800</v>
      </c>
      <c r="F345" s="146" t="str">
        <f>业务员提成明细!F335</f>
        <v>02839289</v>
      </c>
      <c r="G345" s="143">
        <f>业务员提成明细!G335</f>
        <v>43276</v>
      </c>
      <c r="H345" s="144">
        <f>业务员提成明细!H335</f>
        <v>120</v>
      </c>
      <c r="I345" s="150">
        <f>业务员提成明细!I335</f>
        <v>43278</v>
      </c>
      <c r="J345" s="151">
        <f>业务员提成明细!J335</f>
        <v>14800</v>
      </c>
      <c r="K345" s="145">
        <f>业务员提成明细!K335</f>
        <v>12649.57</v>
      </c>
      <c r="L345" s="152">
        <f>业务员提成明细!L335</f>
        <v>122</v>
      </c>
      <c r="M345" s="153">
        <f>业务员提成明细!M335</f>
        <v>0</v>
      </c>
      <c r="N345" s="76" t="e">
        <f>业务员提成明细!N335</f>
        <v>#REF!</v>
      </c>
      <c r="O345" s="126">
        <f>业务员提成明细!O335</f>
        <v>10.5</v>
      </c>
      <c r="P345" s="154">
        <f>业务员提成明细!P335</f>
        <v>10500</v>
      </c>
      <c r="Q345" s="125" t="e">
        <f>业务员提成明细!Q335</f>
        <v>#REF!</v>
      </c>
      <c r="R345" s="145">
        <f>业务员提成明细!R335</f>
        <v>0</v>
      </c>
      <c r="S345" s="161">
        <f>业务员提成明细!S335</f>
        <v>0</v>
      </c>
      <c r="T345" s="162" t="str">
        <f>业务员提成明细!V335</f>
        <v>CSR65</v>
      </c>
      <c r="U345" s="144" t="str">
        <f>业务员提成明细!W335</f>
        <v>*石油制品*微乳化型切削液</v>
      </c>
      <c r="V345" s="163" t="str">
        <f>业务员提成明细!V335</f>
        <v>CSR65</v>
      </c>
      <c r="W345" s="164" t="str">
        <f>业务员提成明细!W335</f>
        <v>*石油制品*微乳化型切削液</v>
      </c>
      <c r="X345" s="163" t="str">
        <f>业务员提成明细!X335</f>
        <v>JH-200RP</v>
      </c>
      <c r="Y345" s="169">
        <f>业务员提成明细!Y335</f>
        <v>1000</v>
      </c>
      <c r="Z345" s="170" t="str">
        <f>业务员提成明细!Z335</f>
        <v>千克</v>
      </c>
      <c r="AA345" s="170"/>
      <c r="AB345" s="170"/>
      <c r="AC345" s="171">
        <f>业务员提成明细!AC335</f>
        <v>1000</v>
      </c>
      <c r="AD345" s="170"/>
      <c r="AE345" s="170"/>
      <c r="AF345" s="170" t="str">
        <f>业务员提成明细!AF335</f>
        <v>XOUT18020106</v>
      </c>
      <c r="AG345" s="176">
        <f>业务员提成明细!AG335</f>
        <v>43138</v>
      </c>
      <c r="AH345" s="177">
        <f>业务员提成明细!AH335</f>
        <v>0</v>
      </c>
      <c r="AJ345" s="178">
        <f>业务员提成明细!AJ335</f>
        <v>0.17</v>
      </c>
    </row>
    <row r="346" spans="1:36" ht="11.25" customHeight="1" outlineLevel="2">
      <c r="A346" s="142" t="str">
        <f>业务员提成明细!A336</f>
        <v>刘建凯</v>
      </c>
      <c r="B346" s="143">
        <f>业务员提成明细!B336</f>
        <v>43116</v>
      </c>
      <c r="C346" s="144" t="str">
        <f>业务员提成明细!C336</f>
        <v>a1720</v>
      </c>
      <c r="D346" s="142" t="str">
        <f>业务员提成明细!D336</f>
        <v>浙江力博实业股份有限公司</v>
      </c>
      <c r="E346" s="145">
        <f>业务员提成明细!E336</f>
        <v>41004</v>
      </c>
      <c r="F346" s="146" t="str">
        <f>业务员提成明细!F336</f>
        <v>28120390</v>
      </c>
      <c r="G346" s="143">
        <f>业务员提成明细!G336</f>
        <v>43146</v>
      </c>
      <c r="H346" s="144">
        <f>业务员提成明细!H336</f>
        <v>30</v>
      </c>
      <c r="I346" s="150">
        <f>业务员提成明细!I336</f>
        <v>43278</v>
      </c>
      <c r="J346" s="151">
        <f>业务员提成明细!J336</f>
        <v>31004</v>
      </c>
      <c r="K346" s="145">
        <f>业务员提成明细!K336</f>
        <v>26499.15</v>
      </c>
      <c r="L346" s="152">
        <f>业务员提成明细!L336</f>
        <v>162</v>
      </c>
      <c r="M346" s="153">
        <f>业务员提成明细!M336</f>
        <v>0</v>
      </c>
      <c r="N346" s="76" t="e">
        <f>业务员提成明细!N336</f>
        <v>#REF!</v>
      </c>
      <c r="O346" s="126">
        <f>业务员提成明细!O336</f>
        <v>10.5</v>
      </c>
      <c r="P346" s="154">
        <f>业务员提成明细!P336</f>
        <v>142.91</v>
      </c>
      <c r="Q346" s="125" t="e">
        <f>业务员提成明细!Q336</f>
        <v>#REF!</v>
      </c>
      <c r="R346" s="145">
        <f>业务员提成明细!R336</f>
        <v>0</v>
      </c>
      <c r="S346" s="161">
        <f>业务员提成明细!S336</f>
        <v>0</v>
      </c>
      <c r="T346" s="162" t="str">
        <f>业务员提成明细!V336</f>
        <v>CSR26</v>
      </c>
      <c r="U346" s="144" t="str">
        <f>业务员提成明细!W336</f>
        <v>*石油制品*铜拉丝油</v>
      </c>
      <c r="V346" s="163" t="str">
        <f>业务员提成明细!V336</f>
        <v>CSR26</v>
      </c>
      <c r="W346" s="164" t="str">
        <f>业务员提成明细!W336</f>
        <v>*石油制品*铜拉丝油</v>
      </c>
      <c r="X346" s="163" t="str">
        <f>业务员提成明细!X336</f>
        <v>L-T40</v>
      </c>
      <c r="Y346" s="169">
        <f>业务员提成明细!Y336</f>
        <v>13.6101843722564</v>
      </c>
      <c r="Z346" s="170" t="str">
        <f>业务员提成明细!Z336</f>
        <v>桶</v>
      </c>
      <c r="AA346" s="170"/>
      <c r="AB346" s="170"/>
      <c r="AC346" s="171">
        <f>业务员提成明细!AC336</f>
        <v>2313.7313432835799</v>
      </c>
      <c r="AD346" s="170"/>
      <c r="AE346" s="170"/>
      <c r="AF346" s="170" t="str">
        <f>业务员提成明细!AF336</f>
        <v>XOUT18010294</v>
      </c>
      <c r="AG346" s="176">
        <f>业务员提成明细!AG336</f>
        <v>43117</v>
      </c>
      <c r="AH346" s="177" t="str">
        <f>业务员提成明细!AH336</f>
        <v>拆分付款</v>
      </c>
      <c r="AJ346" s="178">
        <f>业务员提成明细!AJ336</f>
        <v>0.17</v>
      </c>
    </row>
    <row r="347" spans="1:36" ht="11.25" customHeight="1" outlineLevel="2">
      <c r="A347" s="142" t="str">
        <f>业务员提成明细!A337</f>
        <v>刘建凯</v>
      </c>
      <c r="B347" s="143">
        <f>业务员提成明细!B337</f>
        <v>43295</v>
      </c>
      <c r="C347" s="144" t="str">
        <f>业务员提成明细!C337</f>
        <v>a1728</v>
      </c>
      <c r="D347" s="142" t="str">
        <f>业务员提成明细!D337</f>
        <v>泰州市林达金属制品厂</v>
      </c>
      <c r="E347" s="145">
        <f>业务员提成明细!E337</f>
        <v>50000</v>
      </c>
      <c r="F347" s="146" t="str">
        <f>业务员提成明细!F337</f>
        <v>18107064</v>
      </c>
      <c r="G347" s="143">
        <f>业务员提成明细!G337</f>
        <v>43295</v>
      </c>
      <c r="H347" s="144" t="str">
        <f>业务员提成明细!H337</f>
        <v>开票现金</v>
      </c>
      <c r="I347" s="150">
        <f>业务员提成明细!I337</f>
        <v>43278</v>
      </c>
      <c r="J347" s="151">
        <f>业务员提成明细!J337</f>
        <v>50000</v>
      </c>
      <c r="K347" s="145">
        <f>业务员提成明细!K337</f>
        <v>43103.45</v>
      </c>
      <c r="L347" s="152">
        <f>业务员提成明细!L337</f>
        <v>-17</v>
      </c>
      <c r="M347" s="153">
        <f>业务员提成明细!M337</f>
        <v>0</v>
      </c>
      <c r="N347" s="76" t="e">
        <f>业务员提成明细!N337</f>
        <v>#REF!</v>
      </c>
      <c r="O347" s="126">
        <f>业务员提成明细!O337</f>
        <v>10.5</v>
      </c>
      <c r="P347" s="154">
        <f>业务员提成明细!P337</f>
        <v>210</v>
      </c>
      <c r="Q347" s="125" t="e">
        <f>业务员提成明细!Q337</f>
        <v>#REF!</v>
      </c>
      <c r="R347" s="145">
        <f>业务员提成明细!R337</f>
        <v>0</v>
      </c>
      <c r="S347" s="161">
        <f>业务员提成明细!S337</f>
        <v>0</v>
      </c>
      <c r="T347" s="162" t="str">
        <f>业务员提成明细!V337</f>
        <v>CSB14</v>
      </c>
      <c r="U347" s="144" t="str">
        <f>业务员提成明细!W337</f>
        <v>*其他化学制品*不锈钢磨削液</v>
      </c>
      <c r="V347" s="163" t="str">
        <f>业务员提成明细!V337</f>
        <v>CSB14</v>
      </c>
      <c r="W347" s="164" t="str">
        <f>业务员提成明细!W337</f>
        <v>*其他化学制品*不锈钢磨削液</v>
      </c>
      <c r="X347" s="163" t="str">
        <f>业务员提成明细!X337</f>
        <v>JH-101LME</v>
      </c>
      <c r="Y347" s="169">
        <f>业务员提成明细!Y337</f>
        <v>20</v>
      </c>
      <c r="Z347" s="170" t="str">
        <f>业务员提成明细!Z337</f>
        <v>桶</v>
      </c>
      <c r="AA347" s="170"/>
      <c r="AB347" s="170"/>
      <c r="AC347" s="171">
        <f>业务员提成明细!AC337</f>
        <v>3400</v>
      </c>
      <c r="AD347" s="170"/>
      <c r="AE347" s="170"/>
      <c r="AF347" s="170" t="str">
        <f>业务员提成明细!AF337</f>
        <v>XOUT18070313</v>
      </c>
      <c r="AG347" s="176">
        <f>业务员提成明细!AG337</f>
        <v>43295</v>
      </c>
      <c r="AH347" s="177">
        <f>业务员提成明细!AH337</f>
        <v>0</v>
      </c>
      <c r="AJ347" s="178">
        <f>业务员提成明细!AJ337</f>
        <v>0.15999995360000199</v>
      </c>
    </row>
    <row r="348" spans="1:36" outlineLevel="2">
      <c r="A348" s="142" t="str">
        <f>业务员提成明细!A338</f>
        <v>刘建凯</v>
      </c>
      <c r="B348" s="143">
        <f>业务员提成明细!B338</f>
        <v>43228</v>
      </c>
      <c r="C348" s="144" t="str">
        <f>业务员提成明细!C338</f>
        <v>a1807</v>
      </c>
      <c r="D348" s="142" t="str">
        <f>业务员提成明细!D338</f>
        <v>宁波能塑汽车部件有限公司</v>
      </c>
      <c r="E348" s="145">
        <f>业务员提成明细!E338</f>
        <v>14400</v>
      </c>
      <c r="F348" s="146" t="str">
        <f>业务员提成明细!F338</f>
        <v>27754400</v>
      </c>
      <c r="G348" s="143">
        <f>业务员提成明细!G338</f>
        <v>43318</v>
      </c>
      <c r="H348" s="144">
        <f>业务员提成明细!H338</f>
        <v>90</v>
      </c>
      <c r="I348" s="150">
        <f>业务员提成明细!I338</f>
        <v>43278</v>
      </c>
      <c r="J348" s="151">
        <f>业务员提成明细!J338</f>
        <v>14400</v>
      </c>
      <c r="K348" s="145">
        <f>业务员提成明细!K338</f>
        <v>12413.79</v>
      </c>
      <c r="L348" s="152">
        <f>业务员提成明细!L338</f>
        <v>50</v>
      </c>
      <c r="M348" s="153">
        <f>业务员提成明细!M338</f>
        <v>0</v>
      </c>
      <c r="N348" s="76" t="e">
        <f>业务员提成明细!N338</f>
        <v>#REF!</v>
      </c>
      <c r="O348" s="126">
        <f>业务员提成明细!O338</f>
        <v>10.5</v>
      </c>
      <c r="P348" s="154">
        <f>业务员提成明细!P338</f>
        <v>42</v>
      </c>
      <c r="Q348" s="125" t="e">
        <f>业务员提成明细!Q338</f>
        <v>#REF!</v>
      </c>
      <c r="R348" s="145">
        <f>业务员提成明细!R338</f>
        <v>0</v>
      </c>
      <c r="S348" s="161">
        <f>业务员提成明细!S338</f>
        <v>0</v>
      </c>
      <c r="T348" s="162" t="str">
        <f>业务员提成明细!V338</f>
        <v>CSB15</v>
      </c>
      <c r="U348" s="144" t="str">
        <f>业务员提成明细!W338</f>
        <v>*化学试剂助剂*半合成切削液</v>
      </c>
      <c r="V348" s="163" t="str">
        <f>业务员提成明细!V338</f>
        <v>CSB15</v>
      </c>
      <c r="W348" s="164" t="str">
        <f>业务员提成明细!W338</f>
        <v>*化学试剂助剂*半合成切削液</v>
      </c>
      <c r="X348" s="163" t="str">
        <f>业务员提成明细!X338</f>
        <v>LP-3030AL</v>
      </c>
      <c r="Y348" s="169">
        <f>业务员提成明细!Y338</f>
        <v>4</v>
      </c>
      <c r="Z348" s="170" t="str">
        <f>业务员提成明细!Z338</f>
        <v>桶</v>
      </c>
      <c r="AA348" s="170"/>
      <c r="AB348" s="170"/>
      <c r="AC348" s="171">
        <f>业务员提成明细!AC338</f>
        <v>680</v>
      </c>
      <c r="AD348" s="170"/>
      <c r="AE348" s="170"/>
      <c r="AF348" s="170" t="str">
        <f>业务员提成明细!AF338</f>
        <v>XOUT18050118</v>
      </c>
      <c r="AG348" s="176">
        <f>业务员提成明细!AG338</f>
        <v>43229</v>
      </c>
      <c r="AH348" s="177">
        <f>业务员提成明细!AH338</f>
        <v>0</v>
      </c>
      <c r="AJ348" s="178">
        <f>业务员提成明细!AJ338</f>
        <v>0.16000029000007199</v>
      </c>
    </row>
    <row r="349" spans="1:36" outlineLevel="2">
      <c r="A349" s="142" t="str">
        <f>业务员提成明细!A339</f>
        <v>刘建凯</v>
      </c>
      <c r="B349" s="143">
        <f>业务员提成明细!B339</f>
        <v>43248</v>
      </c>
      <c r="C349" s="144" t="str">
        <f>业务员提成明细!C339</f>
        <v>a1807</v>
      </c>
      <c r="D349" s="142" t="str">
        <f>业务员提成明细!D339</f>
        <v>宁波能塑汽车部件有限公司</v>
      </c>
      <c r="E349" s="145">
        <f>业务员提成明细!E339</f>
        <v>14400</v>
      </c>
      <c r="F349" s="146" t="str">
        <f>业务员提成明细!F339</f>
        <v>55874722</v>
      </c>
      <c r="G349" s="143">
        <f>业务员提成明细!G339</f>
        <v>43338</v>
      </c>
      <c r="H349" s="144">
        <f>业务员提成明细!H339</f>
        <v>90</v>
      </c>
      <c r="I349" s="150">
        <f>业务员提成明细!I339</f>
        <v>43278</v>
      </c>
      <c r="J349" s="151">
        <f>业务员提成明细!J339</f>
        <v>14400</v>
      </c>
      <c r="K349" s="145">
        <f>业务员提成明细!K339</f>
        <v>12413.79</v>
      </c>
      <c r="L349" s="152">
        <f>业务员提成明细!L339</f>
        <v>30</v>
      </c>
      <c r="M349" s="153">
        <f>业务员提成明细!M339</f>
        <v>0</v>
      </c>
      <c r="N349" s="76" t="e">
        <f>业务员提成明细!N339</f>
        <v>#REF!</v>
      </c>
      <c r="O349" s="126">
        <f>业务员提成明细!O339</f>
        <v>10.5</v>
      </c>
      <c r="P349" s="154">
        <f>业务员提成明细!P339</f>
        <v>42</v>
      </c>
      <c r="Q349" s="125" t="e">
        <f>业务员提成明细!Q339</f>
        <v>#REF!</v>
      </c>
      <c r="R349" s="145">
        <f>业务员提成明细!R339</f>
        <v>0</v>
      </c>
      <c r="S349" s="161">
        <f>业务员提成明细!S339</f>
        <v>0</v>
      </c>
      <c r="T349" s="162" t="str">
        <f>业务员提成明细!V339</f>
        <v>CSB15</v>
      </c>
      <c r="U349" s="144" t="str">
        <f>业务员提成明细!W339</f>
        <v>*化学试剂助剂*半合成切削液</v>
      </c>
      <c r="V349" s="163" t="str">
        <f>业务员提成明细!V339</f>
        <v>CSB15</v>
      </c>
      <c r="W349" s="164" t="str">
        <f>业务员提成明细!W339</f>
        <v>*化学试剂助剂*半合成切削液</v>
      </c>
      <c r="X349" s="163" t="str">
        <f>业务员提成明细!X339</f>
        <v>LP-3030AL</v>
      </c>
      <c r="Y349" s="169">
        <f>业务员提成明细!Y339</f>
        <v>4</v>
      </c>
      <c r="Z349" s="170" t="str">
        <f>业务员提成明细!Z339</f>
        <v>桶</v>
      </c>
      <c r="AA349" s="170"/>
      <c r="AB349" s="170"/>
      <c r="AC349" s="171">
        <f>业务员提成明细!AC339</f>
        <v>680</v>
      </c>
      <c r="AD349" s="170"/>
      <c r="AE349" s="170"/>
      <c r="AF349" s="170" t="str">
        <f>业务员提成明细!AF339</f>
        <v>XOUT18050510</v>
      </c>
      <c r="AG349" s="176">
        <f>业务员提成明细!AG339</f>
        <v>43248</v>
      </c>
      <c r="AH349" s="177">
        <f>业务员提成明细!AH339</f>
        <v>0</v>
      </c>
      <c r="AJ349" s="178">
        <f>业务员提成明细!AJ339</f>
        <v>0.16000029000007199</v>
      </c>
    </row>
    <row r="350" spans="1:36" outlineLevel="2">
      <c r="A350" s="142" t="str">
        <f>业务员提成明细!A340</f>
        <v>刘建凯</v>
      </c>
      <c r="B350" s="143">
        <f>业务员提成明细!B340</f>
        <v>43304</v>
      </c>
      <c r="C350" s="144" t="str">
        <f>业务员提成明细!C340</f>
        <v>a1955</v>
      </c>
      <c r="D350" s="142" t="str">
        <f>业务员提成明细!D340</f>
        <v>衢州市飞马贸易有限公司</v>
      </c>
      <c r="E350" s="145">
        <f>业务员提成明细!E340</f>
        <v>4400</v>
      </c>
      <c r="F350" s="146" t="str">
        <f>业务员提成明细!F340</f>
        <v>18107250</v>
      </c>
      <c r="G350" s="143">
        <f>业务员提成明细!G340</f>
        <v>43334</v>
      </c>
      <c r="H350" s="144">
        <f>业务员提成明细!H340</f>
        <v>30</v>
      </c>
      <c r="I350" s="150">
        <f>业务员提成明细!I340</f>
        <v>43278</v>
      </c>
      <c r="J350" s="151">
        <f>业务员提成明细!J340</f>
        <v>4400</v>
      </c>
      <c r="K350" s="145">
        <f>业务员提成明细!K340</f>
        <v>3793.1</v>
      </c>
      <c r="L350" s="152">
        <f>业务员提成明细!L340</f>
        <v>-26</v>
      </c>
      <c r="M350" s="153">
        <f>业务员提成明细!M340</f>
        <v>0</v>
      </c>
      <c r="N350" s="76" t="e">
        <f>业务员提成明细!N340</f>
        <v>#REF!</v>
      </c>
      <c r="O350" s="126">
        <f>业务员提成明细!O340</f>
        <v>10.5</v>
      </c>
      <c r="P350" s="154">
        <f>业务员提成明细!P340</f>
        <v>21</v>
      </c>
      <c r="Q350" s="125" t="e">
        <f>业务员提成明细!Q340</f>
        <v>#REF!</v>
      </c>
      <c r="R350" s="145">
        <f>业务员提成明细!R340</f>
        <v>0</v>
      </c>
      <c r="S350" s="161">
        <f>业务员提成明细!S340</f>
        <v>0</v>
      </c>
      <c r="T350" s="162" t="str">
        <f>业务员提成明细!V340</f>
        <v>CSQ13</v>
      </c>
      <c r="U350" s="144" t="str">
        <f>业务员提成明细!W340</f>
        <v>*其他化学制品*高级全合成切削液</v>
      </c>
      <c r="V350" s="163" t="str">
        <f>业务员提成明细!V340</f>
        <v>CSQ13</v>
      </c>
      <c r="W350" s="164" t="str">
        <f>业务员提成明细!W340</f>
        <v>*其他化学制品*高级全合成切削液</v>
      </c>
      <c r="X350" s="163" t="str">
        <f>业务员提成明细!X340</f>
        <v>SC-H801</v>
      </c>
      <c r="Y350" s="169">
        <f>业务员提成明细!Y340</f>
        <v>2</v>
      </c>
      <c r="Z350" s="170" t="str">
        <f>业务员提成明细!Z340</f>
        <v>桶</v>
      </c>
      <c r="AA350" s="170"/>
      <c r="AB350" s="170"/>
      <c r="AC350" s="171">
        <f>业务员提成明细!AC340</f>
        <v>360</v>
      </c>
      <c r="AD350" s="170"/>
      <c r="AE350" s="170"/>
      <c r="AF350" s="170" t="str">
        <f>业务员提成明细!AF340</f>
        <v>XOUT18070474</v>
      </c>
      <c r="AG350" s="176">
        <f>业务员提成明细!AG340</f>
        <v>43302</v>
      </c>
      <c r="AH350" s="177">
        <f>业务员提成明细!AH340</f>
        <v>0</v>
      </c>
      <c r="AJ350" s="178">
        <f>业务员提成明细!AJ340</f>
        <v>0.160001054546413</v>
      </c>
    </row>
    <row r="351" spans="1:36" outlineLevel="1">
      <c r="A351" s="179" t="s">
        <v>7055</v>
      </c>
      <c r="B351" s="143"/>
      <c r="C351" s="144"/>
      <c r="D351" s="142"/>
      <c r="E351" s="145">
        <f>SUBTOTAL(9,E343:E350)</f>
        <v>144204.10999999999</v>
      </c>
      <c r="F351" s="146"/>
      <c r="G351" s="143"/>
      <c r="H351" s="144"/>
      <c r="I351" s="150"/>
      <c r="J351" s="151">
        <f>SUBTOTAL(9,J343:J350)</f>
        <v>134204.10999999999</v>
      </c>
      <c r="K351" s="145">
        <f>SUBTOTAL(9,K343:K350)</f>
        <v>115317.39000000001</v>
      </c>
      <c r="L351" s="152"/>
      <c r="M351" s="153">
        <f>SUBTOTAL(9,M343:M350)</f>
        <v>0</v>
      </c>
      <c r="N351" s="76"/>
      <c r="O351" s="126"/>
      <c r="P351" s="154">
        <f>SUBTOTAL(9,P343:P350)</f>
        <v>12753.41</v>
      </c>
      <c r="Q351" s="125"/>
      <c r="R351" s="145">
        <f>SUBTOTAL(9,R343:R350)</f>
        <v>0</v>
      </c>
      <c r="S351" s="161">
        <f>SUBTOTAL(9,S343:S350)</f>
        <v>0</v>
      </c>
      <c r="T351" s="162"/>
      <c r="U351" s="144"/>
      <c r="V351" s="163"/>
      <c r="W351" s="164"/>
      <c r="X351" s="163"/>
      <c r="Y351" s="169"/>
      <c r="Z351" s="170"/>
      <c r="AA351" s="170"/>
      <c r="AB351" s="170"/>
      <c r="AC351" s="171"/>
      <c r="AD351" s="170"/>
      <c r="AE351" s="170"/>
      <c r="AF351" s="170"/>
      <c r="AG351" s="176"/>
      <c r="AH351" s="177"/>
      <c r="AJ351" s="178"/>
    </row>
    <row r="352" spans="1:36" outlineLevel="2">
      <c r="A352" s="142" t="str">
        <f>业务员提成明细!A341</f>
        <v>刘宽</v>
      </c>
      <c r="B352" s="143">
        <f>业务员提成明细!B341</f>
        <v>43158</v>
      </c>
      <c r="C352" s="144" t="str">
        <f>业务员提成明细!C341</f>
        <v>a0024</v>
      </c>
      <c r="D352" s="142" t="str">
        <f>业务员提成明细!D341</f>
        <v>海门市海真真空设备有限公司</v>
      </c>
      <c r="E352" s="145">
        <f>业务员提成明细!E341</f>
        <v>6000</v>
      </c>
      <c r="F352" s="146" t="str">
        <f>业务员提成明细!F341</f>
        <v>02839349</v>
      </c>
      <c r="G352" s="143">
        <f>业务员提成明细!G341</f>
        <v>43218</v>
      </c>
      <c r="H352" s="144">
        <f>业务员提成明细!H341</f>
        <v>60</v>
      </c>
      <c r="I352" s="150" t="str">
        <f>业务员提成明细!I341</f>
        <v>2018-4-28/2018-6-29</v>
      </c>
      <c r="J352" s="151">
        <f>业务员提成明细!J341</f>
        <v>6000</v>
      </c>
      <c r="K352" s="145">
        <f>业务员提成明细!K341</f>
        <v>5128.21</v>
      </c>
      <c r="L352" s="152">
        <f>业务员提成明细!L341</f>
        <v>154</v>
      </c>
      <c r="M352" s="153">
        <f>业务员提成明细!M341</f>
        <v>0</v>
      </c>
      <c r="N352" s="76" t="e">
        <f>业务员提成明细!N341</f>
        <v>#REF!</v>
      </c>
      <c r="O352" s="126">
        <f>业务员提成明细!O341</f>
        <v>0.01</v>
      </c>
      <c r="P352" s="154">
        <f>业务员提成明细!P341</f>
        <v>51.28</v>
      </c>
      <c r="Q352" s="125" t="e">
        <f>业务员提成明细!Q341</f>
        <v>#REF!</v>
      </c>
      <c r="R352" s="145">
        <f>业务员提成明细!R341</f>
        <v>0</v>
      </c>
      <c r="S352" s="161">
        <f>业务员提成明细!S341</f>
        <v>0</v>
      </c>
      <c r="T352" s="162" t="str">
        <f>业务员提成明细!V341</f>
        <v>CSQ13</v>
      </c>
      <c r="U352" s="144" t="str">
        <f>业务员提成明细!W341</f>
        <v>*其他化学制品*高级全合成磨削液</v>
      </c>
      <c r="V352" s="163" t="str">
        <f>业务员提成明细!V341</f>
        <v>CSQ13</v>
      </c>
      <c r="W352" s="164" t="str">
        <f>业务员提成明细!W341</f>
        <v>*其他化学制品*高级全合成磨削液</v>
      </c>
      <c r="X352" s="163" t="str">
        <f>业务员提成明细!X341</f>
        <v>SC-H801</v>
      </c>
      <c r="Y352" s="169">
        <f>业务员提成明细!Y341</f>
        <v>2</v>
      </c>
      <c r="Z352" s="170" t="str">
        <f>业务员提成明细!Z341</f>
        <v>桶</v>
      </c>
      <c r="AA352" s="170"/>
      <c r="AB352" s="170"/>
      <c r="AC352" s="171">
        <f>业务员提成明细!AC341</f>
        <v>360</v>
      </c>
      <c r="AD352" s="170"/>
      <c r="AE352" s="170"/>
      <c r="AF352" s="170" t="str">
        <f>业务员提成明细!AF341</f>
        <v>XOUT18020173</v>
      </c>
      <c r="AG352" s="176">
        <f>业务员提成明细!AG341</f>
        <v>43157</v>
      </c>
      <c r="AH352" s="177">
        <f>业务员提成明细!AH341</f>
        <v>0</v>
      </c>
      <c r="AJ352" s="178">
        <f>业务员提成明细!AJ341</f>
        <v>0.17</v>
      </c>
    </row>
    <row r="353" spans="1:36" outlineLevel="2">
      <c r="A353" s="142" t="str">
        <f>业务员提成明细!A342</f>
        <v>刘宽</v>
      </c>
      <c r="B353" s="143">
        <f>业务员提成明细!B342</f>
        <v>43213</v>
      </c>
      <c r="C353" s="144" t="str">
        <f>业务员提成明细!C342</f>
        <v>a0027</v>
      </c>
      <c r="D353" s="142" t="str">
        <f>业务员提成明细!D342</f>
        <v>海门市精博五金制品有限公司</v>
      </c>
      <c r="E353" s="145">
        <f>业务员提成明细!E342</f>
        <v>6000</v>
      </c>
      <c r="F353" s="146" t="str">
        <f>业务员提成明细!F342</f>
        <v>27754168</v>
      </c>
      <c r="G353" s="143">
        <f>业务员提成明细!G342</f>
        <v>43303</v>
      </c>
      <c r="H353" s="144">
        <f>业务员提成明细!H342</f>
        <v>90</v>
      </c>
      <c r="I353" s="150">
        <f>业务员提成明细!I342</f>
        <v>43280</v>
      </c>
      <c r="J353" s="151">
        <f>业务员提成明细!J342</f>
        <v>6000</v>
      </c>
      <c r="K353" s="145">
        <f>业务员提成明细!K342</f>
        <v>5128.21</v>
      </c>
      <c r="L353" s="152">
        <f>业务员提成明细!L342</f>
        <v>67</v>
      </c>
      <c r="M353" s="153">
        <f>业务员提成明细!M342</f>
        <v>0</v>
      </c>
      <c r="N353" s="76" t="e">
        <f>业务员提成明细!N342</f>
        <v>#REF!</v>
      </c>
      <c r="O353" s="126">
        <f>业务员提成明细!O342</f>
        <v>0.01</v>
      </c>
      <c r="P353" s="154">
        <f>业务员提成明细!P342</f>
        <v>51.28</v>
      </c>
      <c r="Q353" s="125" t="e">
        <f>业务员提成明细!Q342</f>
        <v>#REF!</v>
      </c>
      <c r="R353" s="145">
        <f>业务员提成明细!R342</f>
        <v>0</v>
      </c>
      <c r="S353" s="161">
        <f>业务员提成明细!S342</f>
        <v>0</v>
      </c>
      <c r="T353" s="162" t="str">
        <f>业务员提成明细!V342</f>
        <v>CSB06</v>
      </c>
      <c r="U353" s="144" t="str">
        <f>业务员提成明细!W342</f>
        <v>*化学试剂助剂*半合成切削液</v>
      </c>
      <c r="V353" s="163" t="str">
        <f>业务员提成明细!V342</f>
        <v>CSB06</v>
      </c>
      <c r="W353" s="164" t="str">
        <f>业务员提成明细!W342</f>
        <v>*化学试剂助剂*半合成切削液</v>
      </c>
      <c r="X353" s="163" t="str">
        <f>业务员提成明细!X342</f>
        <v>LP-3030</v>
      </c>
      <c r="Y353" s="169">
        <f>业务员提成明细!Y342</f>
        <v>2</v>
      </c>
      <c r="Z353" s="170" t="str">
        <f>业务员提成明细!Z342</f>
        <v>桶</v>
      </c>
      <c r="AA353" s="170"/>
      <c r="AB353" s="170"/>
      <c r="AC353" s="171">
        <f>业务员提成明细!AC342</f>
        <v>340</v>
      </c>
      <c r="AD353" s="170"/>
      <c r="AE353" s="170"/>
      <c r="AF353" s="170" t="str">
        <f>业务员提成明细!AF342</f>
        <v>XOUT18040381</v>
      </c>
      <c r="AG353" s="176">
        <f>业务员提成明细!AG342</f>
        <v>43211</v>
      </c>
      <c r="AH353" s="177">
        <f>业务员提成明细!AH342</f>
        <v>0</v>
      </c>
      <c r="AJ353" s="178">
        <f>业务员提成明细!AJ342</f>
        <v>0.17</v>
      </c>
    </row>
    <row r="354" spans="1:36" outlineLevel="2">
      <c r="A354" s="142" t="str">
        <f>业务员提成明细!A343</f>
        <v>刘宽</v>
      </c>
      <c r="B354" s="143">
        <f>业务员提成明细!B343</f>
        <v>43217</v>
      </c>
      <c r="C354" s="144" t="str">
        <f>业务员提成明细!C343</f>
        <v>a0027</v>
      </c>
      <c r="D354" s="142" t="str">
        <f>业务员提成明细!D343</f>
        <v>海门市精博五金制品有限公司</v>
      </c>
      <c r="E354" s="145">
        <f>业务员提成明细!E343</f>
        <v>2800</v>
      </c>
      <c r="F354" s="146" t="str">
        <f>业务员提成明细!F343</f>
        <v>27754296</v>
      </c>
      <c r="G354" s="143">
        <f>业务员提成明细!G343</f>
        <v>43307</v>
      </c>
      <c r="H354" s="144">
        <f>业务员提成明细!H343</f>
        <v>90</v>
      </c>
      <c r="I354" s="150">
        <f>业务员提成明细!I343</f>
        <v>43280</v>
      </c>
      <c r="J354" s="151">
        <f>业务员提成明细!J343</f>
        <v>2800</v>
      </c>
      <c r="K354" s="145">
        <f>业务员提成明细!K343</f>
        <v>2393.16</v>
      </c>
      <c r="L354" s="152">
        <f>业务员提成明细!L343</f>
        <v>63</v>
      </c>
      <c r="M354" s="153">
        <f>业务员提成明细!M343</f>
        <v>0</v>
      </c>
      <c r="N354" s="76" t="e">
        <f>业务员提成明细!N343</f>
        <v>#REF!</v>
      </c>
      <c r="O354" s="126">
        <f>业务员提成明细!O343</f>
        <v>0.01</v>
      </c>
      <c r="P354" s="154">
        <f>业务员提成明细!P343</f>
        <v>23.93</v>
      </c>
      <c r="Q354" s="125" t="e">
        <f>业务员提成明细!Q343</f>
        <v>#REF!</v>
      </c>
      <c r="R354" s="145">
        <f>业务员提成明细!R343</f>
        <v>0</v>
      </c>
      <c r="S354" s="161">
        <f>业务员提成明细!S343</f>
        <v>0</v>
      </c>
      <c r="T354" s="162" t="str">
        <f>业务员提成明细!V343</f>
        <v>CSQ13</v>
      </c>
      <c r="U354" s="144" t="str">
        <f>业务员提成明细!W343</f>
        <v>*其他化学制品*高级全合成切削液</v>
      </c>
      <c r="V354" s="163" t="str">
        <f>业务员提成明细!V343</f>
        <v>CSQ13</v>
      </c>
      <c r="W354" s="164" t="str">
        <f>业务员提成明细!W343</f>
        <v>*其他化学制品*高级全合成切削液</v>
      </c>
      <c r="X354" s="163" t="str">
        <f>业务员提成明细!X343</f>
        <v>SC-H801</v>
      </c>
      <c r="Y354" s="169">
        <f>业务员提成明细!Y343</f>
        <v>1</v>
      </c>
      <c r="Z354" s="170" t="str">
        <f>业务员提成明细!Z343</f>
        <v>桶</v>
      </c>
      <c r="AA354" s="170"/>
      <c r="AB354" s="170"/>
      <c r="AC354" s="171">
        <f>业务员提成明细!AC343</f>
        <v>180</v>
      </c>
      <c r="AD354" s="170"/>
      <c r="AE354" s="170"/>
      <c r="AF354" s="170" t="str">
        <f>业务员提成明细!AF343</f>
        <v>XOUT18040484</v>
      </c>
      <c r="AG354" s="176">
        <f>业务员提成明细!AG343</f>
        <v>43217</v>
      </c>
      <c r="AH354" s="177"/>
      <c r="AJ354" s="178">
        <f>业务员提成明细!AJ343</f>
        <v>0.17</v>
      </c>
    </row>
    <row r="355" spans="1:36" outlineLevel="2">
      <c r="A355" s="142" t="str">
        <f>业务员提成明细!A344</f>
        <v>刘宽</v>
      </c>
      <c r="B355" s="143">
        <f>业务员提成明细!B344</f>
        <v>43173</v>
      </c>
      <c r="C355" s="144" t="str">
        <f>业务员提成明细!C344</f>
        <v>a0185</v>
      </c>
      <c r="D355" s="142" t="str">
        <f>业务员提成明细!D344</f>
        <v>无锡锦合达精密机械有限公司</v>
      </c>
      <c r="E355" s="145">
        <f>业务员提成明细!E344</f>
        <v>5700</v>
      </c>
      <c r="F355" s="146" t="str">
        <f>业务员提成明细!F344</f>
        <v>02839497</v>
      </c>
      <c r="G355" s="143">
        <f>业务员提成明细!G344</f>
        <v>43233</v>
      </c>
      <c r="H355" s="144">
        <f>业务员提成明细!H344</f>
        <v>60</v>
      </c>
      <c r="I355" s="150">
        <f>业务员提成明细!I344</f>
        <v>43280</v>
      </c>
      <c r="J355" s="151">
        <f>业务员提成明细!J344</f>
        <v>5700</v>
      </c>
      <c r="K355" s="145">
        <f>业务员提成明细!K344</f>
        <v>4871.79</v>
      </c>
      <c r="L355" s="152">
        <f>业务员提成明细!L344</f>
        <v>107</v>
      </c>
      <c r="M355" s="153">
        <f>业务员提成明细!M344</f>
        <v>0</v>
      </c>
      <c r="N355" s="76" t="e">
        <f>业务员提成明细!N344</f>
        <v>#REF!</v>
      </c>
      <c r="O355" s="126">
        <f>业务员提成明细!O344</f>
        <v>0.01</v>
      </c>
      <c r="P355" s="154">
        <f>业务员提成明细!P344</f>
        <v>48.72</v>
      </c>
      <c r="Q355" s="125" t="e">
        <f>业务员提成明细!Q344</f>
        <v>#REF!</v>
      </c>
      <c r="R355" s="145">
        <f>业务员提成明细!R344</f>
        <v>0</v>
      </c>
      <c r="S355" s="161">
        <f>业务员提成明细!S344</f>
        <v>0</v>
      </c>
      <c r="T355" s="162" t="str">
        <f>业务员提成明细!V344</f>
        <v>CSR04</v>
      </c>
      <c r="U355" s="144" t="str">
        <f>业务员提成明细!W344</f>
        <v>*专项化学用品*优质切削液</v>
      </c>
      <c r="V355" s="163" t="str">
        <f>业务员提成明细!V344</f>
        <v>CSR04</v>
      </c>
      <c r="W355" s="164" t="str">
        <f>业务员提成明细!W344</f>
        <v>*专项化学用品*优质切削液</v>
      </c>
      <c r="X355" s="163" t="str">
        <f>业务员提成明细!X344</f>
        <v>JH-101</v>
      </c>
      <c r="Y355" s="169">
        <f>业务员提成明细!Y344</f>
        <v>2</v>
      </c>
      <c r="Z355" s="170" t="str">
        <f>业务员提成明细!Z344</f>
        <v>桶</v>
      </c>
      <c r="AA355" s="170"/>
      <c r="AB355" s="170"/>
      <c r="AC355" s="171">
        <f>业务员提成明细!AC344</f>
        <v>340</v>
      </c>
      <c r="AD355" s="170"/>
      <c r="AE355" s="170"/>
      <c r="AF355" s="170" t="str">
        <f>业务员提成明细!AF344</f>
        <v>XOUT18030191</v>
      </c>
      <c r="AG355" s="176">
        <f>业务员提成明细!AG344</f>
        <v>43172</v>
      </c>
      <c r="AH355" s="177"/>
      <c r="AJ355" s="178">
        <f>业务员提成明细!AJ344</f>
        <v>0.17</v>
      </c>
    </row>
    <row r="356" spans="1:36" outlineLevel="2">
      <c r="A356" s="142" t="str">
        <f>业务员提成明细!A345</f>
        <v>刘宽</v>
      </c>
      <c r="B356" s="143">
        <f>业务员提成明细!B345</f>
        <v>43273</v>
      </c>
      <c r="C356" s="144" t="str">
        <f>业务员提成明细!C345</f>
        <v>a0296</v>
      </c>
      <c r="D356" s="142" t="str">
        <f>业务员提成明细!D345</f>
        <v>无锡瑞联德电子制造有限公司</v>
      </c>
      <c r="E356" s="145">
        <f>业务员提成明细!E345</f>
        <v>3100</v>
      </c>
      <c r="F356" s="146" t="str">
        <f>业务员提成明细!F345</f>
        <v>16643950</v>
      </c>
      <c r="G356" s="143">
        <f>业务员提成明细!G345</f>
        <v>43303</v>
      </c>
      <c r="H356" s="144">
        <f>业务员提成明细!H345</f>
        <v>30</v>
      </c>
      <c r="I356" s="150">
        <f>业务员提成明细!I345</f>
        <v>43280</v>
      </c>
      <c r="J356" s="151">
        <f>业务员提成明细!J345</f>
        <v>3100</v>
      </c>
      <c r="K356" s="145">
        <f>业务员提成明细!K345</f>
        <v>2672.41</v>
      </c>
      <c r="L356" s="152">
        <f>业务员提成明细!L345</f>
        <v>7</v>
      </c>
      <c r="M356" s="153">
        <f>业务员提成明细!M345</f>
        <v>0</v>
      </c>
      <c r="N356" s="76" t="e">
        <f>业务员提成明细!N345</f>
        <v>#REF!</v>
      </c>
      <c r="O356" s="126">
        <f>业务员提成明细!O345</f>
        <v>0.01</v>
      </c>
      <c r="P356" s="154">
        <f>业务员提成明细!P345</f>
        <v>26.72</v>
      </c>
      <c r="Q356" s="125" t="e">
        <f>业务员提成明细!Q345</f>
        <v>#REF!</v>
      </c>
      <c r="R356" s="145">
        <f>业务员提成明细!R345</f>
        <v>0</v>
      </c>
      <c r="S356" s="161">
        <f>业务员提成明细!S345</f>
        <v>0</v>
      </c>
      <c r="T356" s="162" t="str">
        <f>业务员提成明细!V345</f>
        <v>CSR24</v>
      </c>
      <c r="U356" s="144" t="str">
        <f>业务员提成明细!W345</f>
        <v>*专项化学用品*铝合金加工液</v>
      </c>
      <c r="V356" s="163" t="str">
        <f>业务员提成明细!V345</f>
        <v>CSR24</v>
      </c>
      <c r="W356" s="164" t="str">
        <f>业务员提成明细!W345</f>
        <v>*专项化学用品*铝合金加工液</v>
      </c>
      <c r="X356" s="163" t="str">
        <f>业务员提成明细!X345</f>
        <v>ZM-3080</v>
      </c>
      <c r="Y356" s="169">
        <f>业务员提成明细!Y345</f>
        <v>1</v>
      </c>
      <c r="Z356" s="170" t="str">
        <f>业务员提成明细!Z345</f>
        <v>桶</v>
      </c>
      <c r="AA356" s="170"/>
      <c r="AB356" s="170"/>
      <c r="AC356" s="171">
        <f>业务员提成明细!AC345</f>
        <v>170</v>
      </c>
      <c r="AD356" s="170"/>
      <c r="AE356" s="170"/>
      <c r="AF356" s="170" t="str">
        <f>业务员提成明细!AF345</f>
        <v>XOUT18060429</v>
      </c>
      <c r="AG356" s="176">
        <f>业务员提成明细!AG345</f>
        <v>43274</v>
      </c>
      <c r="AH356" s="177"/>
      <c r="AJ356" s="178">
        <f>业务员提成明细!AJ345</f>
        <v>0.16000164645395001</v>
      </c>
    </row>
    <row r="357" spans="1:36" outlineLevel="2">
      <c r="A357" s="142" t="str">
        <f>业务员提成明细!A346</f>
        <v>刘宽</v>
      </c>
      <c r="B357" s="143">
        <f>业务员提成明细!B346</f>
        <v>43248</v>
      </c>
      <c r="C357" s="144" t="str">
        <f>业务员提成明细!C346</f>
        <v>a0486</v>
      </c>
      <c r="D357" s="142" t="str">
        <f>业务员提成明细!D346</f>
        <v>常州市维安精密机械有限公司</v>
      </c>
      <c r="E357" s="145">
        <f>业务员提成明细!E346</f>
        <v>12400</v>
      </c>
      <c r="F357" s="146" t="str">
        <f>业务员提成明细!F346</f>
        <v>55874674</v>
      </c>
      <c r="G357" s="143">
        <f>业务员提成明细!G346</f>
        <v>43308</v>
      </c>
      <c r="H357" s="144">
        <f>业务员提成明细!H346</f>
        <v>60</v>
      </c>
      <c r="I357" s="150">
        <f>业务员提成明细!I346</f>
        <v>43280</v>
      </c>
      <c r="J357" s="151">
        <f>业务员提成明细!J346</f>
        <v>12400</v>
      </c>
      <c r="K357" s="145">
        <f>业务员提成明细!K346</f>
        <v>10689.66</v>
      </c>
      <c r="L357" s="152">
        <f>业务员提成明细!L346</f>
        <v>32</v>
      </c>
      <c r="M357" s="153">
        <f>业务员提成明细!M346</f>
        <v>0</v>
      </c>
      <c r="N357" s="76" t="e">
        <f>业务员提成明细!N346</f>
        <v>#REF!</v>
      </c>
      <c r="O357" s="126">
        <f>业务员提成明细!O346</f>
        <v>0.01</v>
      </c>
      <c r="P357" s="154">
        <f>业务员提成明细!P346</f>
        <v>106.9</v>
      </c>
      <c r="Q357" s="125" t="e">
        <f>业务员提成明细!Q346</f>
        <v>#REF!</v>
      </c>
      <c r="R357" s="145">
        <f>业务员提成明细!R346</f>
        <v>0</v>
      </c>
      <c r="S357" s="161">
        <f>业务员提成明细!S346</f>
        <v>0</v>
      </c>
      <c r="T357" s="162" t="str">
        <f>业务员提成明细!V346</f>
        <v>CSR14</v>
      </c>
      <c r="U357" s="144" t="str">
        <f>业务员提成明细!W346</f>
        <v>*专项化学用品*高性能切削液</v>
      </c>
      <c r="V357" s="163" t="str">
        <f>业务员提成明细!V346</f>
        <v>CSR14</v>
      </c>
      <c r="W357" s="164" t="str">
        <f>业务员提成明细!W346</f>
        <v>*专项化学用品*高性能切削液</v>
      </c>
      <c r="X357" s="163" t="str">
        <f>业务员提成明细!X346</f>
        <v>JH-EM13</v>
      </c>
      <c r="Y357" s="169">
        <f>业务员提成明细!Y346</f>
        <v>4</v>
      </c>
      <c r="Z357" s="170" t="str">
        <f>业务员提成明细!Z346</f>
        <v>桶</v>
      </c>
      <c r="AA357" s="170"/>
      <c r="AB357" s="170"/>
      <c r="AC357" s="171">
        <f>业务员提成明细!AC346</f>
        <v>680</v>
      </c>
      <c r="AD357" s="170"/>
      <c r="AE357" s="170"/>
      <c r="AF357" s="170" t="str">
        <f>业务员提成明细!AF346</f>
        <v>XOUT18050460</v>
      </c>
      <c r="AG357" s="176">
        <f>业务员提成明细!AG346</f>
        <v>43245</v>
      </c>
      <c r="AH357" s="177"/>
      <c r="AJ357" s="178">
        <f>业务员提成明细!AJ346</f>
        <v>0.15999947612926901</v>
      </c>
    </row>
    <row r="358" spans="1:36" outlineLevel="2">
      <c r="A358" s="142" t="str">
        <f>业务员提成明细!A347</f>
        <v>刘宽</v>
      </c>
      <c r="B358" s="143">
        <f>业务员提成明细!B347</f>
        <v>43207</v>
      </c>
      <c r="C358" s="144" t="str">
        <f>业务员提成明细!C347</f>
        <v>a0519</v>
      </c>
      <c r="D358" s="142" t="str">
        <f>业务员提成明细!D347</f>
        <v>丹阳市荣诚电子有限公司</v>
      </c>
      <c r="E358" s="145">
        <f>业务员提成明细!E347</f>
        <v>10400</v>
      </c>
      <c r="F358" s="146" t="str">
        <f>业务员提成明细!F347</f>
        <v>15222632</v>
      </c>
      <c r="G358" s="143">
        <f>业务员提成明细!G347</f>
        <v>43267</v>
      </c>
      <c r="H358" s="144">
        <f>业务员提成明细!H347</f>
        <v>60</v>
      </c>
      <c r="I358" s="150">
        <f>业务员提成明细!I347</f>
        <v>43280</v>
      </c>
      <c r="J358" s="151">
        <f>业务员提成明细!J347</f>
        <v>10400</v>
      </c>
      <c r="K358" s="145">
        <f>业务员提成明细!K347</f>
        <v>8888.89</v>
      </c>
      <c r="L358" s="152">
        <f>业务员提成明细!L347</f>
        <v>73</v>
      </c>
      <c r="M358" s="153">
        <f>业务员提成明细!M347</f>
        <v>0</v>
      </c>
      <c r="N358" s="76" t="e">
        <f>业务员提成明细!N347</f>
        <v>#REF!</v>
      </c>
      <c r="O358" s="126">
        <f>业务员提成明细!O347</f>
        <v>0.01</v>
      </c>
      <c r="P358" s="154">
        <f>业务员提成明细!P347</f>
        <v>88.89</v>
      </c>
      <c r="Q358" s="125" t="e">
        <f>业务员提成明细!Q347</f>
        <v>#REF!</v>
      </c>
      <c r="R358" s="145">
        <f>业务员提成明细!R347</f>
        <v>0</v>
      </c>
      <c r="S358" s="161">
        <f>业务员提成明细!S347</f>
        <v>0</v>
      </c>
      <c r="T358" s="162" t="str">
        <f>业务员提成明细!V347</f>
        <v>CSB06</v>
      </c>
      <c r="U358" s="144" t="str">
        <f>业务员提成明细!W347</f>
        <v>*化学试剂助剂*半合成切削液</v>
      </c>
      <c r="V358" s="163" t="str">
        <f>业务员提成明细!V347</f>
        <v>CSB06</v>
      </c>
      <c r="W358" s="164" t="str">
        <f>业务员提成明细!W347</f>
        <v>*化学试剂助剂*半合成切削液</v>
      </c>
      <c r="X358" s="163" t="str">
        <f>业务员提成明细!X347</f>
        <v>LP-3030</v>
      </c>
      <c r="Y358" s="169">
        <f>业务员提成明细!Y347</f>
        <v>4</v>
      </c>
      <c r="Z358" s="170" t="str">
        <f>业务员提成明细!Z347</f>
        <v>桶</v>
      </c>
      <c r="AA358" s="170"/>
      <c r="AB358" s="170"/>
      <c r="AC358" s="171">
        <f>业务员提成明细!AC347</f>
        <v>680</v>
      </c>
      <c r="AD358" s="170"/>
      <c r="AE358" s="170"/>
      <c r="AF358" s="170" t="str">
        <f>业务员提成明细!AF347</f>
        <v>XOUT18040247</v>
      </c>
      <c r="AG358" s="176">
        <f>业务员提成明细!AG347</f>
        <v>43206</v>
      </c>
      <c r="AH358" s="177"/>
      <c r="AJ358" s="178">
        <f>业务员提成明细!AJ347</f>
        <v>0.17</v>
      </c>
    </row>
    <row r="359" spans="1:36" outlineLevel="2">
      <c r="A359" s="142" t="str">
        <f>业务员提成明细!A348</f>
        <v>刘宽</v>
      </c>
      <c r="B359" s="143">
        <f>业务员提成明细!B348</f>
        <v>43278</v>
      </c>
      <c r="C359" s="144" t="str">
        <f>业务员提成明细!C348</f>
        <v>a0519</v>
      </c>
      <c r="D359" s="142" t="str">
        <f>业务员提成明细!D348</f>
        <v>丹阳市荣诚电子有限公司</v>
      </c>
      <c r="E359" s="145">
        <f>业务员提成明细!E348</f>
        <v>10400</v>
      </c>
      <c r="F359" s="146" t="str">
        <f>业务员提成明细!F348</f>
        <v>16644130</v>
      </c>
      <c r="G359" s="143">
        <f>业务员提成明细!G348</f>
        <v>43338</v>
      </c>
      <c r="H359" s="144">
        <f>业务员提成明细!H348</f>
        <v>60</v>
      </c>
      <c r="I359" s="150">
        <f>业务员提成明细!I348</f>
        <v>43280</v>
      </c>
      <c r="J359" s="151">
        <f>业务员提成明细!J348</f>
        <v>10400</v>
      </c>
      <c r="K359" s="145">
        <f>业务员提成明细!K348</f>
        <v>8965.52</v>
      </c>
      <c r="L359" s="152">
        <f>业务员提成明细!L348</f>
        <v>2</v>
      </c>
      <c r="M359" s="153">
        <f>业务员提成明细!M348</f>
        <v>0</v>
      </c>
      <c r="N359" s="76" t="e">
        <f>业务员提成明细!N348</f>
        <v>#REF!</v>
      </c>
      <c r="O359" s="126">
        <f>业务员提成明细!O348</f>
        <v>0.01</v>
      </c>
      <c r="P359" s="154">
        <f>业务员提成明细!P348</f>
        <v>89.66</v>
      </c>
      <c r="Q359" s="125" t="e">
        <f>业务员提成明细!Q348</f>
        <v>#REF!</v>
      </c>
      <c r="R359" s="145">
        <f>业务员提成明细!R348</f>
        <v>0</v>
      </c>
      <c r="S359" s="161">
        <f>业务员提成明细!S348</f>
        <v>0</v>
      </c>
      <c r="T359" s="162" t="str">
        <f>业务员提成明细!V348</f>
        <v>CSB06</v>
      </c>
      <c r="U359" s="144" t="str">
        <f>业务员提成明细!W348</f>
        <v>*化学试剂助剂*半合成切削液</v>
      </c>
      <c r="V359" s="163" t="str">
        <f>业务员提成明细!V348</f>
        <v>CSB06</v>
      </c>
      <c r="W359" s="164" t="str">
        <f>业务员提成明细!W348</f>
        <v>*化学试剂助剂*半合成切削液</v>
      </c>
      <c r="X359" s="163" t="str">
        <f>业务员提成明细!X348</f>
        <v>LP-3030</v>
      </c>
      <c r="Y359" s="169">
        <f>业务员提成明细!Y348</f>
        <v>4</v>
      </c>
      <c r="Z359" s="170" t="str">
        <f>业务员提成明细!Z348</f>
        <v>桶</v>
      </c>
      <c r="AA359" s="170"/>
      <c r="AB359" s="170"/>
      <c r="AC359" s="171">
        <f>业务员提成明细!AC348</f>
        <v>680</v>
      </c>
      <c r="AD359" s="170"/>
      <c r="AE359" s="170"/>
      <c r="AF359" s="170" t="str">
        <f>业务员提成明细!AF348</f>
        <v>XOUT18060522</v>
      </c>
      <c r="AG359" s="176">
        <f>业务员提成明细!AG348</f>
        <v>43278</v>
      </c>
      <c r="AH359" s="177"/>
      <c r="AJ359" s="178">
        <f>业务员提成明细!AJ348</f>
        <v>0.15999964307703299</v>
      </c>
    </row>
    <row r="360" spans="1:36" outlineLevel="2">
      <c r="A360" s="142" t="str">
        <f>业务员提成明细!A349</f>
        <v>刘宽</v>
      </c>
      <c r="B360" s="143">
        <f>业务员提成明细!B349</f>
        <v>43129</v>
      </c>
      <c r="C360" s="144" t="str">
        <f>业务员提成明细!C349</f>
        <v>a0578</v>
      </c>
      <c r="D360" s="142" t="str">
        <f>业务员提成明细!D349</f>
        <v>无锡市富沃成机械厂</v>
      </c>
      <c r="E360" s="145">
        <f>业务员提成明细!E349</f>
        <v>11250</v>
      </c>
      <c r="F360" s="146" t="str">
        <f>业务员提成明细!F349</f>
        <v>28120623</v>
      </c>
      <c r="G360" s="143">
        <f>业务员提成明细!G349</f>
        <v>43219</v>
      </c>
      <c r="H360" s="144">
        <f>业务员提成明细!H349</f>
        <v>90</v>
      </c>
      <c r="I360" s="150">
        <f>业务员提成明细!I349</f>
        <v>43277</v>
      </c>
      <c r="J360" s="151">
        <f>业务员提成明细!J349</f>
        <v>2800</v>
      </c>
      <c r="K360" s="145">
        <f>业务员提成明细!K349</f>
        <v>2393.16</v>
      </c>
      <c r="L360" s="152">
        <f>业务员提成明细!L349</f>
        <v>148</v>
      </c>
      <c r="M360" s="153">
        <f>业务员提成明细!M349</f>
        <v>0</v>
      </c>
      <c r="N360" s="76" t="e">
        <f>业务员提成明细!N349</f>
        <v>#REF!</v>
      </c>
      <c r="O360" s="126">
        <f>业务员提成明细!O349</f>
        <v>0.01</v>
      </c>
      <c r="P360" s="154">
        <f>业务员提成明细!P349</f>
        <v>23.93</v>
      </c>
      <c r="Q360" s="125" t="e">
        <f>业务员提成明细!Q349</f>
        <v>#REF!</v>
      </c>
      <c r="R360" s="145">
        <f>业务员提成明细!R349</f>
        <v>0</v>
      </c>
      <c r="S360" s="161">
        <f>业务员提成明细!S349</f>
        <v>0</v>
      </c>
      <c r="T360" s="162" t="str">
        <f>业务员提成明细!V349</f>
        <v>CYQ10</v>
      </c>
      <c r="U360" s="144" t="str">
        <f>业务员提成明细!W349</f>
        <v>*石油制品*极压切削油</v>
      </c>
      <c r="V360" s="163" t="str">
        <f>业务员提成明细!V349</f>
        <v>CYQ10</v>
      </c>
      <c r="W360" s="164" t="str">
        <f>业务员提成明细!W349</f>
        <v>*石油制品*极压切削油</v>
      </c>
      <c r="X360" s="163" t="str">
        <f>业务员提成明细!X349</f>
        <v>CH-201</v>
      </c>
      <c r="Y360" s="169">
        <f>业务员提成明细!Y349</f>
        <v>1.24444444444444</v>
      </c>
      <c r="Z360" s="170" t="str">
        <f>业务员提成明细!Z349</f>
        <v>桶</v>
      </c>
      <c r="AA360" s="170"/>
      <c r="AB360" s="170"/>
      <c r="AC360" s="171">
        <f>业务员提成明细!AC349</f>
        <v>211.555555555556</v>
      </c>
      <c r="AD360" s="170"/>
      <c r="AE360" s="170"/>
      <c r="AF360" s="170" t="str">
        <f>业务员提成明细!AF349</f>
        <v>XOUT18010515</v>
      </c>
      <c r="AG360" s="176">
        <f>业务员提成明细!AG349</f>
        <v>43130</v>
      </c>
      <c r="AH360" s="177" t="str">
        <f>业务员提成明细!AH349</f>
        <v>拆分付款</v>
      </c>
      <c r="AJ360" s="178">
        <f>业务员提成明细!AJ349</f>
        <v>0.17</v>
      </c>
    </row>
    <row r="361" spans="1:36" outlineLevel="2">
      <c r="A361" s="142" t="str">
        <f>业务员提成明细!A350</f>
        <v>刘宽</v>
      </c>
      <c r="B361" s="143">
        <f>业务员提成明细!B350</f>
        <v>43224</v>
      </c>
      <c r="C361" s="144" t="str">
        <f>业务员提成明细!C350</f>
        <v>a0578</v>
      </c>
      <c r="D361" s="142" t="str">
        <f>业务员提成明细!D350</f>
        <v>无锡市富沃成机械厂</v>
      </c>
      <c r="E361" s="145">
        <f>业务员提成明细!E350</f>
        <v>4500</v>
      </c>
      <c r="F361" s="146" t="str">
        <f>业务员提成明细!F350</f>
        <v>27754358</v>
      </c>
      <c r="G361" s="143">
        <f>业务员提成明细!G350</f>
        <v>43314</v>
      </c>
      <c r="H361" s="144">
        <f>业务员提成明细!H350</f>
        <v>90</v>
      </c>
      <c r="I361" s="150">
        <f>业务员提成明细!I350</f>
        <v>43277</v>
      </c>
      <c r="J361" s="151">
        <f>业务员提成明细!J350</f>
        <v>3350</v>
      </c>
      <c r="K361" s="145">
        <f>业务员提成明细!K350</f>
        <v>2887.93</v>
      </c>
      <c r="L361" s="152">
        <f>业务员提成明细!L350</f>
        <v>53</v>
      </c>
      <c r="M361" s="153">
        <f>业务员提成明细!M350</f>
        <v>0</v>
      </c>
      <c r="N361" s="76" t="e">
        <f>业务员提成明细!N350</f>
        <v>#REF!</v>
      </c>
      <c r="O361" s="126">
        <f>业务员提成明细!O350</f>
        <v>0.05</v>
      </c>
      <c r="P361" s="154">
        <f>业务员提成明细!P350</f>
        <v>144.4</v>
      </c>
      <c r="Q361" s="125" t="e">
        <f>业务员提成明细!Q350</f>
        <v>#REF!</v>
      </c>
      <c r="R361" s="145">
        <f>业务员提成明细!R350</f>
        <v>0</v>
      </c>
      <c r="S361" s="161">
        <f>业务员提成明细!S350</f>
        <v>0</v>
      </c>
      <c r="T361" s="162" t="str">
        <f>业务员提成明细!V350</f>
        <v>CYQ10</v>
      </c>
      <c r="U361" s="144" t="str">
        <f>业务员提成明细!W350</f>
        <v>*化学试剂助剂*钢冷却剂</v>
      </c>
      <c r="V361" s="163" t="str">
        <f>业务员提成明细!V350</f>
        <v>CYQ10</v>
      </c>
      <c r="W361" s="164" t="str">
        <f>业务员提成明细!W350</f>
        <v>*化学试剂助剂*钢冷却剂</v>
      </c>
      <c r="X361" s="163" t="str">
        <f>业务员提成明细!X350</f>
        <v>CH-201</v>
      </c>
      <c r="Y361" s="169">
        <f>业务员提成明细!Y350</f>
        <v>1.48888888888889</v>
      </c>
      <c r="Z361" s="170" t="str">
        <f>业务员提成明细!Z350</f>
        <v>桶</v>
      </c>
      <c r="AA361" s="170"/>
      <c r="AB361" s="170"/>
      <c r="AC361" s="171">
        <f>业务员提成明细!AC350</f>
        <v>253.111111111111</v>
      </c>
      <c r="AD361" s="170"/>
      <c r="AE361" s="170"/>
      <c r="AF361" s="170" t="str">
        <f>业务员提成明细!AF350</f>
        <v>XOUT18050038</v>
      </c>
      <c r="AG361" s="176">
        <f>业务员提成明细!AG350</f>
        <v>43224</v>
      </c>
      <c r="AH361" s="177"/>
      <c r="AJ361" s="178">
        <f>业务员提成明细!AJ350</f>
        <v>0.16000010311112001</v>
      </c>
    </row>
    <row r="362" spans="1:36" outlineLevel="2">
      <c r="A362" s="142" t="str">
        <f>业务员提成明细!A351</f>
        <v>刘宽</v>
      </c>
      <c r="B362" s="143">
        <f>业务员提成明细!B351</f>
        <v>43158</v>
      </c>
      <c r="C362" s="144" t="str">
        <f>业务员提成明细!C351</f>
        <v>a0578</v>
      </c>
      <c r="D362" s="142" t="str">
        <f>业务员提成明细!D351</f>
        <v>无锡市富沃成机械厂</v>
      </c>
      <c r="E362" s="145">
        <f>业务员提成明细!E351</f>
        <v>4500</v>
      </c>
      <c r="F362" s="146" t="str">
        <f>业务员提成明细!F351</f>
        <v>02839355</v>
      </c>
      <c r="G362" s="143">
        <f>业务员提成明细!G351</f>
        <v>43248</v>
      </c>
      <c r="H362" s="144">
        <f>业务员提成明细!H351</f>
        <v>90</v>
      </c>
      <c r="I362" s="150">
        <f>业务员提成明细!I351</f>
        <v>43277</v>
      </c>
      <c r="J362" s="151">
        <f>业务员提成明细!J351</f>
        <v>4500</v>
      </c>
      <c r="K362" s="145">
        <f>业务员提成明细!K351</f>
        <v>3846.15</v>
      </c>
      <c r="L362" s="152">
        <f>业务员提成明细!L351</f>
        <v>119</v>
      </c>
      <c r="M362" s="153">
        <f>业务员提成明细!M351</f>
        <v>0</v>
      </c>
      <c r="N362" s="76" t="e">
        <f>业务员提成明细!N351</f>
        <v>#REF!</v>
      </c>
      <c r="O362" s="126">
        <f>业务员提成明细!O351</f>
        <v>0.04</v>
      </c>
      <c r="P362" s="154">
        <f>业务员提成明细!P351</f>
        <v>153.85</v>
      </c>
      <c r="Q362" s="125" t="e">
        <f>业务员提成明细!Q351</f>
        <v>#REF!</v>
      </c>
      <c r="R362" s="145">
        <f>业务员提成明细!R351</f>
        <v>0</v>
      </c>
      <c r="S362" s="161">
        <f>业务员提成明细!S351</f>
        <v>0</v>
      </c>
      <c r="T362" s="162" t="str">
        <f>业务员提成明细!V351</f>
        <v>CYQ10</v>
      </c>
      <c r="U362" s="144" t="str">
        <f>业务员提成明细!W351</f>
        <v>*润滑油*极压切削油</v>
      </c>
      <c r="V362" s="163" t="str">
        <f>业务员提成明细!V351</f>
        <v>CYQ10</v>
      </c>
      <c r="W362" s="164" t="str">
        <f>业务员提成明细!W351</f>
        <v>*润滑油*极压切削油</v>
      </c>
      <c r="X362" s="163" t="str">
        <f>业务员提成明细!X351</f>
        <v>CH-201</v>
      </c>
      <c r="Y362" s="169">
        <f>业务员提成明细!Y351</f>
        <v>2</v>
      </c>
      <c r="Z362" s="170" t="str">
        <f>业务员提成明细!Z351</f>
        <v>桶</v>
      </c>
      <c r="AA362" s="170"/>
      <c r="AB362" s="170"/>
      <c r="AC362" s="171">
        <f>业务员提成明细!AC351</f>
        <v>340</v>
      </c>
      <c r="AD362" s="170"/>
      <c r="AE362" s="170"/>
      <c r="AF362" s="170" t="str">
        <f>业务员提成明细!AF351</f>
        <v>XOUT18020203</v>
      </c>
      <c r="AG362" s="176">
        <f>业务员提成明细!AG351</f>
        <v>43159</v>
      </c>
      <c r="AH362" s="177"/>
      <c r="AJ362" s="178">
        <f>业务员提成明细!AJ351</f>
        <v>0.17</v>
      </c>
    </row>
    <row r="363" spans="1:36" outlineLevel="2">
      <c r="A363" s="142" t="str">
        <f>业务员提成明细!A352</f>
        <v>刘宽</v>
      </c>
      <c r="B363" s="143">
        <f>业务员提成明细!B352</f>
        <v>43158</v>
      </c>
      <c r="C363" s="144" t="str">
        <f>业务员提成明细!C352</f>
        <v>a0578</v>
      </c>
      <c r="D363" s="142" t="str">
        <f>业务员提成明细!D352</f>
        <v>无锡市富沃成机械厂</v>
      </c>
      <c r="E363" s="145">
        <f>业务员提成明细!E352</f>
        <v>2600</v>
      </c>
      <c r="F363" s="146" t="str">
        <f>业务员提成明细!F352</f>
        <v>02839355</v>
      </c>
      <c r="G363" s="143">
        <f>业务员提成明细!G352</f>
        <v>43248</v>
      </c>
      <c r="H363" s="144">
        <f>业务员提成明细!H352</f>
        <v>90</v>
      </c>
      <c r="I363" s="150">
        <f>业务员提成明细!I352</f>
        <v>43277</v>
      </c>
      <c r="J363" s="151">
        <f>业务员提成明细!J352</f>
        <v>2600</v>
      </c>
      <c r="K363" s="145">
        <f>业务员提成明细!K352</f>
        <v>2222.2199999999998</v>
      </c>
      <c r="L363" s="152">
        <f>业务员提成明细!L352</f>
        <v>119</v>
      </c>
      <c r="M363" s="153">
        <f>业务员提成明细!M352</f>
        <v>0</v>
      </c>
      <c r="N363" s="76" t="e">
        <f>业务员提成明细!N352</f>
        <v>#REF!</v>
      </c>
      <c r="O363" s="126">
        <f>业务员提成明细!O352</f>
        <v>0.04</v>
      </c>
      <c r="P363" s="154">
        <f>业务员提成明细!P352</f>
        <v>88.89</v>
      </c>
      <c r="Q363" s="125" t="e">
        <f>业务员提成明细!Q352</f>
        <v>#REF!</v>
      </c>
      <c r="R363" s="145">
        <f>业务员提成明细!R352</f>
        <v>0</v>
      </c>
      <c r="S363" s="161">
        <f>业务员提成明细!S352</f>
        <v>0</v>
      </c>
      <c r="T363" s="162" t="str">
        <f>业务员提成明细!V352</f>
        <v>CYT11</v>
      </c>
      <c r="U363" s="144" t="str">
        <f>业务员提成明细!W352</f>
        <v>*润滑油*机床导轨油</v>
      </c>
      <c r="V363" s="163" t="str">
        <f>业务员提成明细!V352</f>
        <v>CYT11</v>
      </c>
      <c r="W363" s="164" t="str">
        <f>业务员提成明细!W352</f>
        <v>*润滑油*机床导轨油</v>
      </c>
      <c r="X363" s="163" t="str">
        <f>业务员提成明细!X352</f>
        <v>68#</v>
      </c>
      <c r="Y363" s="169">
        <f>业务员提成明细!Y352</f>
        <v>1</v>
      </c>
      <c r="Z363" s="170" t="str">
        <f>业务员提成明细!Z352</f>
        <v>桶</v>
      </c>
      <c r="AA363" s="170"/>
      <c r="AB363" s="170"/>
      <c r="AC363" s="171">
        <f>业务员提成明细!AC352</f>
        <v>170</v>
      </c>
      <c r="AD363" s="170"/>
      <c r="AE363" s="170"/>
      <c r="AF363" s="170" t="str">
        <f>业务员提成明细!AF352</f>
        <v>XOUT18020203</v>
      </c>
      <c r="AG363" s="176">
        <f>业务员提成明细!AG352</f>
        <v>43159</v>
      </c>
      <c r="AH363" s="177"/>
      <c r="AJ363" s="178">
        <f>业务员提成明细!AJ352</f>
        <v>0.17</v>
      </c>
    </row>
    <row r="364" spans="1:36" outlineLevel="2">
      <c r="A364" s="142" t="str">
        <f>业务员提成明细!A353</f>
        <v>刘宽</v>
      </c>
      <c r="B364" s="143">
        <f>业务员提成明细!B353</f>
        <v>43187</v>
      </c>
      <c r="C364" s="144" t="str">
        <f>业务员提成明细!C353</f>
        <v>a0578</v>
      </c>
      <c r="D364" s="142" t="str">
        <f>业务员提成明细!D353</f>
        <v>无锡市富沃成机械厂</v>
      </c>
      <c r="E364" s="145">
        <f>业务员提成明细!E353</f>
        <v>6750</v>
      </c>
      <c r="F364" s="146" t="str">
        <f>业务员提成明细!F353</f>
        <v>15222302</v>
      </c>
      <c r="G364" s="143">
        <f>业务员提成明细!G353</f>
        <v>43277</v>
      </c>
      <c r="H364" s="144">
        <f>业务员提成明细!H353</f>
        <v>90</v>
      </c>
      <c r="I364" s="150">
        <f>业务员提成明细!I353</f>
        <v>43277</v>
      </c>
      <c r="J364" s="151">
        <f>业务员提成明细!J353</f>
        <v>6750</v>
      </c>
      <c r="K364" s="145">
        <f>业务员提成明细!K353</f>
        <v>5769.23</v>
      </c>
      <c r="L364" s="152">
        <f>业务员提成明细!L353</f>
        <v>90</v>
      </c>
      <c r="M364" s="153">
        <f>业务员提成明细!M353</f>
        <v>0</v>
      </c>
      <c r="N364" s="76" t="e">
        <f>业务员提成明细!N353</f>
        <v>#REF!</v>
      </c>
      <c r="O364" s="126">
        <f>业务员提成明细!O353</f>
        <v>0.04</v>
      </c>
      <c r="P364" s="154">
        <f>业务员提成明细!P353</f>
        <v>230.77</v>
      </c>
      <c r="Q364" s="125" t="e">
        <f>业务员提成明细!Q353</f>
        <v>#REF!</v>
      </c>
      <c r="R364" s="145">
        <f>业务员提成明细!R353</f>
        <v>0</v>
      </c>
      <c r="S364" s="161">
        <f>业务员提成明细!S353</f>
        <v>0</v>
      </c>
      <c r="T364" s="162" t="str">
        <f>业务员提成明细!V353</f>
        <v>CYQ10</v>
      </c>
      <c r="U364" s="144" t="str">
        <f>业务员提成明细!W353</f>
        <v>*专项化学用品*极压切削油</v>
      </c>
      <c r="V364" s="163" t="str">
        <f>业务员提成明细!V353</f>
        <v>CYQ10</v>
      </c>
      <c r="W364" s="164" t="str">
        <f>业务员提成明细!W353</f>
        <v>*专项化学用品*极压切削油</v>
      </c>
      <c r="X364" s="163" t="str">
        <f>业务员提成明细!X353</f>
        <v>CH-201</v>
      </c>
      <c r="Y364" s="169">
        <f>业务员提成明细!Y353</f>
        <v>3</v>
      </c>
      <c r="Z364" s="170" t="str">
        <f>业务员提成明细!Z353</f>
        <v>桶</v>
      </c>
      <c r="AA364" s="170"/>
      <c r="AB364" s="170"/>
      <c r="AC364" s="171">
        <f>业务员提成明细!AC353</f>
        <v>510</v>
      </c>
      <c r="AD364" s="170"/>
      <c r="AE364" s="170"/>
      <c r="AF364" s="170" t="str">
        <f>业务员提成明细!AF353</f>
        <v>XOUT18030469</v>
      </c>
      <c r="AG364" s="176">
        <f>业务员提成明细!AG353</f>
        <v>43188</v>
      </c>
      <c r="AH364" s="177"/>
      <c r="AJ364" s="178">
        <f>业务员提成明细!AJ353</f>
        <v>0.17</v>
      </c>
    </row>
    <row r="365" spans="1:36" outlineLevel="2">
      <c r="A365" s="142" t="str">
        <f>业务员提成明细!A354</f>
        <v>刘宽</v>
      </c>
      <c r="B365" s="143">
        <f>业务员提成明细!B354</f>
        <v>43127</v>
      </c>
      <c r="C365" s="144" t="str">
        <f>业务员提成明细!C354</f>
        <v>a0678</v>
      </c>
      <c r="D365" s="142" t="str">
        <f>业务员提成明细!D354</f>
        <v>无锡乾源机械有限公司</v>
      </c>
      <c r="E365" s="145">
        <f>业务员提成明细!E354</f>
        <v>3000</v>
      </c>
      <c r="F365" s="146" t="str">
        <f>业务员提成明细!F354</f>
        <v>28120613</v>
      </c>
      <c r="G365" s="143">
        <f>业务员提成明细!G354</f>
        <v>43217</v>
      </c>
      <c r="H365" s="144">
        <f>业务员提成明细!H354</f>
        <v>90</v>
      </c>
      <c r="I365" s="150">
        <f>业务员提成明细!I354</f>
        <v>43277</v>
      </c>
      <c r="J365" s="151">
        <f>业务员提成明细!J354</f>
        <v>3000</v>
      </c>
      <c r="K365" s="145">
        <f>业务员提成明细!K354</f>
        <v>2564.1</v>
      </c>
      <c r="L365" s="152">
        <f>业务员提成明细!L354</f>
        <v>150</v>
      </c>
      <c r="M365" s="153">
        <f>业务员提成明细!M354</f>
        <v>0</v>
      </c>
      <c r="N365" s="76" t="e">
        <f>业务员提成明细!N354</f>
        <v>#REF!</v>
      </c>
      <c r="O365" s="126">
        <f>业务员提成明细!O354</f>
        <v>0.02</v>
      </c>
      <c r="P365" s="154">
        <f>业务员提成明细!P354</f>
        <v>51.28</v>
      </c>
      <c r="Q365" s="125" t="e">
        <f>业务员提成明细!Q354</f>
        <v>#REF!</v>
      </c>
      <c r="R365" s="145">
        <f>业务员提成明细!R354</f>
        <v>0</v>
      </c>
      <c r="S365" s="161">
        <f>业务员提成明细!S354</f>
        <v>0</v>
      </c>
      <c r="T365" s="162" t="str">
        <f>业务员提成明细!V354</f>
        <v>CYQ19</v>
      </c>
      <c r="U365" s="144" t="str">
        <f>业务员提成明细!W354</f>
        <v>*石油制品*不锈钢切削油</v>
      </c>
      <c r="V365" s="163" t="str">
        <f>业务员提成明细!V354</f>
        <v>CYQ19</v>
      </c>
      <c r="W365" s="164" t="str">
        <f>业务员提成明细!W354</f>
        <v>*石油制品*不锈钢切削油</v>
      </c>
      <c r="X365" s="163" t="str">
        <f>业务员提成明细!X354</f>
        <v>DH-30A</v>
      </c>
      <c r="Y365" s="169">
        <f>业务员提成明细!Y354</f>
        <v>1</v>
      </c>
      <c r="Z365" s="170" t="str">
        <f>业务员提成明细!Z354</f>
        <v>桶</v>
      </c>
      <c r="AA365" s="170"/>
      <c r="AB365" s="170"/>
      <c r="AC365" s="171">
        <f>业务员提成明细!AC354</f>
        <v>170</v>
      </c>
      <c r="AD365" s="170"/>
      <c r="AE365" s="170"/>
      <c r="AF365" s="170" t="str">
        <f>业务员提成明细!AF354</f>
        <v>XOUT18010266</v>
      </c>
      <c r="AG365" s="176">
        <f>业务员提成明细!AG354</f>
        <v>43116</v>
      </c>
      <c r="AH365" s="177"/>
      <c r="AJ365" s="178">
        <f>业务员提成明细!AJ354</f>
        <v>0.17</v>
      </c>
    </row>
    <row r="366" spans="1:36" outlineLevel="2">
      <c r="A366" s="142" t="str">
        <f>业务员提成明细!A355</f>
        <v>刘宽</v>
      </c>
      <c r="B366" s="143">
        <f>业务员提成明细!B355</f>
        <v>43127</v>
      </c>
      <c r="C366" s="144" t="str">
        <f>业务员提成明细!C355</f>
        <v>a0678</v>
      </c>
      <c r="D366" s="142" t="str">
        <f>业务员提成明细!D355</f>
        <v>无锡乾源机械有限公司</v>
      </c>
      <c r="E366" s="145">
        <f>业务员提成明细!E355</f>
        <v>3500</v>
      </c>
      <c r="F366" s="146" t="str">
        <f>业务员提成明细!F355</f>
        <v>28120613</v>
      </c>
      <c r="G366" s="143">
        <f>业务员提成明细!G355</f>
        <v>43217</v>
      </c>
      <c r="H366" s="144">
        <f>业务员提成明细!H355</f>
        <v>90</v>
      </c>
      <c r="I366" s="150">
        <f>业务员提成明细!I355</f>
        <v>43277</v>
      </c>
      <c r="J366" s="151">
        <f>业务员提成明细!J355</f>
        <v>3500</v>
      </c>
      <c r="K366" s="145">
        <f>业务员提成明细!K355</f>
        <v>2991.45</v>
      </c>
      <c r="L366" s="152">
        <f>业务员提成明细!L355</f>
        <v>150</v>
      </c>
      <c r="M366" s="153">
        <f>业务员提成明细!M355</f>
        <v>0</v>
      </c>
      <c r="N366" s="76" t="e">
        <f>业务员提成明细!N355</f>
        <v>#REF!</v>
      </c>
      <c r="O366" s="126">
        <f>业务员提成明细!O355</f>
        <v>0.02</v>
      </c>
      <c r="P366" s="154">
        <f>业务员提成明细!P355</f>
        <v>59.83</v>
      </c>
      <c r="Q366" s="125" t="e">
        <f>业务员提成明细!Q355</f>
        <v>#REF!</v>
      </c>
      <c r="R366" s="145">
        <f>业务员提成明细!R355</f>
        <v>0</v>
      </c>
      <c r="S366" s="161">
        <f>业务员提成明细!S355</f>
        <v>0</v>
      </c>
      <c r="T366" s="162" t="str">
        <f>业务员提成明细!V355</f>
        <v>CSB02</v>
      </c>
      <c r="U366" s="144" t="str">
        <f>业务员提成明细!W355</f>
        <v>*石油制品*半合成极压切削液</v>
      </c>
      <c r="V366" s="163" t="str">
        <f>业务员提成明细!V355</f>
        <v>CSB02</v>
      </c>
      <c r="W366" s="164" t="str">
        <f>业务员提成明细!W355</f>
        <v>*石油制品*半合成极压切削液</v>
      </c>
      <c r="X366" s="163" t="str">
        <f>业务员提成明细!X355</f>
        <v>EP-3020</v>
      </c>
      <c r="Y366" s="169">
        <f>业务员提成明细!Y355</f>
        <v>1</v>
      </c>
      <c r="Z366" s="170" t="str">
        <f>业务员提成明细!Z355</f>
        <v>桶</v>
      </c>
      <c r="AA366" s="170"/>
      <c r="AB366" s="170"/>
      <c r="AC366" s="171">
        <f>业务员提成明细!AC355</f>
        <v>170</v>
      </c>
      <c r="AD366" s="170"/>
      <c r="AE366" s="170"/>
      <c r="AF366" s="170" t="str">
        <f>业务员提成明细!AF355</f>
        <v>XOUT18010266</v>
      </c>
      <c r="AG366" s="176">
        <f>业务员提成明细!AG355</f>
        <v>43116</v>
      </c>
      <c r="AH366" s="177"/>
      <c r="AJ366" s="178">
        <f>业务员提成明细!AJ355</f>
        <v>0.17</v>
      </c>
    </row>
    <row r="367" spans="1:36" outlineLevel="2">
      <c r="A367" s="142" t="str">
        <f>业务员提成明细!A356</f>
        <v>刘宽</v>
      </c>
      <c r="B367" s="143">
        <f>业务员提成明细!B356</f>
        <v>43292</v>
      </c>
      <c r="C367" s="144" t="str">
        <f>业务员提成明细!C356</f>
        <v>a0738</v>
      </c>
      <c r="D367" s="142" t="str">
        <f>业务员提成明细!D356</f>
        <v>常州市晨旭机械有限公司</v>
      </c>
      <c r="E367" s="145">
        <f>业务员提成明细!E356</f>
        <v>3200</v>
      </c>
      <c r="F367" s="146" t="str">
        <f>业务员提成明细!F356</f>
        <v>18107022</v>
      </c>
      <c r="G367" s="143">
        <f>业务员提成明细!G356</f>
        <v>43322</v>
      </c>
      <c r="H367" s="144">
        <f>业务员提成明细!H356</f>
        <v>30</v>
      </c>
      <c r="I367" s="150">
        <f>业务员提成明细!I356</f>
        <v>43277</v>
      </c>
      <c r="J367" s="151">
        <f>业务员提成明细!J356</f>
        <v>3200</v>
      </c>
      <c r="K367" s="145">
        <f>业务员提成明细!K356</f>
        <v>2758.62</v>
      </c>
      <c r="L367" s="152">
        <f>业务员提成明细!L356</f>
        <v>-15</v>
      </c>
      <c r="M367" s="153">
        <f>业务员提成明细!M356</f>
        <v>0</v>
      </c>
      <c r="N367" s="76" t="e">
        <f>业务员提成明细!N356</f>
        <v>#REF!</v>
      </c>
      <c r="O367" s="126">
        <f>业务员提成明细!O356</f>
        <v>0.05</v>
      </c>
      <c r="P367" s="154">
        <f>业务员提成明细!P356</f>
        <v>137.93</v>
      </c>
      <c r="Q367" s="125" t="e">
        <f>业务员提成明细!Q356</f>
        <v>#REF!</v>
      </c>
      <c r="R367" s="145">
        <f>业务员提成明细!R356</f>
        <v>0</v>
      </c>
      <c r="S367" s="161">
        <f>业务员提成明细!S356</f>
        <v>0</v>
      </c>
      <c r="T367" s="162" t="str">
        <f>业务员提成明细!V356</f>
        <v>CSR14</v>
      </c>
      <c r="U367" s="144" t="str">
        <f>业务员提成明细!W356</f>
        <v>*专项化学用品*高性能切削液</v>
      </c>
      <c r="V367" s="163" t="str">
        <f>业务员提成明细!V356</f>
        <v>CSR14</v>
      </c>
      <c r="W367" s="164" t="str">
        <f>业务员提成明细!W356</f>
        <v>*专项化学用品*高性能切削液</v>
      </c>
      <c r="X367" s="163" t="str">
        <f>业务员提成明细!X356</f>
        <v>JH-EM13</v>
      </c>
      <c r="Y367" s="169">
        <f>业务员提成明细!Y356</f>
        <v>1</v>
      </c>
      <c r="Z367" s="170" t="str">
        <f>业务员提成明细!Z356</f>
        <v>桶</v>
      </c>
      <c r="AA367" s="170"/>
      <c r="AB367" s="170"/>
      <c r="AC367" s="171">
        <f>业务员提成明细!AC356</f>
        <v>170</v>
      </c>
      <c r="AD367" s="170"/>
      <c r="AE367" s="170"/>
      <c r="AF367" s="170" t="str">
        <f>业务员提成明细!AF356</f>
        <v>XOUT18070240</v>
      </c>
      <c r="AG367" s="176">
        <f>业务员提成明细!AG356</f>
        <v>43293</v>
      </c>
      <c r="AH367" s="177"/>
      <c r="AJ367" s="178">
        <f>业务员提成明细!AJ356</f>
        <v>0.16000029000007299</v>
      </c>
    </row>
    <row r="368" spans="1:36" outlineLevel="2">
      <c r="A368" s="142" t="str">
        <f>业务员提成明细!A357</f>
        <v>刘宽</v>
      </c>
      <c r="B368" s="143">
        <f>业务员提成明细!B357</f>
        <v>43292</v>
      </c>
      <c r="C368" s="144" t="str">
        <f>业务员提成明细!C357</f>
        <v>a0738</v>
      </c>
      <c r="D368" s="142" t="str">
        <f>业务员提成明细!D357</f>
        <v>常州市晨旭机械有限公司</v>
      </c>
      <c r="E368" s="145">
        <f>业务员提成明细!E357</f>
        <v>2600</v>
      </c>
      <c r="F368" s="146" t="str">
        <f>业务员提成明细!F357</f>
        <v>18107023</v>
      </c>
      <c r="G368" s="143">
        <f>业务员提成明细!G357</f>
        <v>43322</v>
      </c>
      <c r="H368" s="144">
        <f>业务员提成明细!H357</f>
        <v>30</v>
      </c>
      <c r="I368" s="150">
        <f>业务员提成明细!I357</f>
        <v>43277</v>
      </c>
      <c r="J368" s="151">
        <f>业务员提成明细!J357</f>
        <v>2600</v>
      </c>
      <c r="K368" s="145">
        <f>业务员提成明细!K357</f>
        <v>2241.38</v>
      </c>
      <c r="L368" s="152">
        <f>业务员提成明细!L357</f>
        <v>-15</v>
      </c>
      <c r="M368" s="153">
        <f>业务员提成明细!M357</f>
        <v>0</v>
      </c>
      <c r="N368" s="76" t="e">
        <f>业务员提成明细!N357</f>
        <v>#REF!</v>
      </c>
      <c r="O368" s="126">
        <f>业务员提成明细!O357</f>
        <v>0.05</v>
      </c>
      <c r="P368" s="154">
        <f>业务员提成明细!P357</f>
        <v>112.07</v>
      </c>
      <c r="Q368" s="125" t="e">
        <f>业务员提成明细!Q357</f>
        <v>#REF!</v>
      </c>
      <c r="R368" s="145">
        <f>业务员提成明细!R357</f>
        <v>0</v>
      </c>
      <c r="S368" s="161">
        <f>业务员提成明细!S357</f>
        <v>0</v>
      </c>
      <c r="T368" s="162" t="str">
        <f>业务员提成明细!V357</f>
        <v>CYT11</v>
      </c>
      <c r="U368" s="144" t="str">
        <f>业务员提成明细!W357</f>
        <v>*润滑油*机床导轨油</v>
      </c>
      <c r="V368" s="163" t="str">
        <f>业务员提成明细!V357</f>
        <v>CYT11</v>
      </c>
      <c r="W368" s="164" t="str">
        <f>业务员提成明细!W357</f>
        <v>*润滑油*机床导轨油</v>
      </c>
      <c r="X368" s="163" t="str">
        <f>业务员提成明细!X357</f>
        <v>68#</v>
      </c>
      <c r="Y368" s="169">
        <f>业务员提成明细!Y357</f>
        <v>0.17</v>
      </c>
      <c r="Z368" s="170" t="str">
        <f>业务员提成明细!Z357</f>
        <v>吨</v>
      </c>
      <c r="AA368" s="170"/>
      <c r="AB368" s="170"/>
      <c r="AC368" s="171">
        <f>业务员提成明细!AC357</f>
        <v>170</v>
      </c>
      <c r="AD368" s="170"/>
      <c r="AE368" s="170"/>
      <c r="AF368" s="170" t="str">
        <f>业务员提成明细!AF357</f>
        <v>XOUT18070240</v>
      </c>
      <c r="AG368" s="176">
        <f>业务员提成明细!AG357</f>
        <v>43293</v>
      </c>
      <c r="AH368" s="177"/>
      <c r="AJ368" s="178">
        <f>业务员提成明细!AJ357</f>
        <v>0.15999964307703299</v>
      </c>
    </row>
    <row r="369" spans="1:36" outlineLevel="2">
      <c r="A369" s="142" t="str">
        <f>业务员提成明细!A358</f>
        <v>刘宽</v>
      </c>
      <c r="B369" s="143">
        <f>业务员提成明细!B358</f>
        <v>43223</v>
      </c>
      <c r="C369" s="144" t="str">
        <f>业务员提成明细!C358</f>
        <v>a0908</v>
      </c>
      <c r="D369" s="142" t="str">
        <f>业务员提成明细!D358</f>
        <v>无锡鼎匠机械有限公司</v>
      </c>
      <c r="E369" s="145">
        <f>业务员提成明细!E358</f>
        <v>2700</v>
      </c>
      <c r="F369" s="146" t="str">
        <f>业务员提成明细!F358</f>
        <v>27754339</v>
      </c>
      <c r="G369" s="143">
        <f>业务员提成明细!G358</f>
        <v>43283</v>
      </c>
      <c r="H369" s="144">
        <f>业务员提成明细!H358</f>
        <v>60</v>
      </c>
      <c r="I369" s="150">
        <f>业务员提成明细!I358</f>
        <v>43277</v>
      </c>
      <c r="J369" s="151">
        <f>业务员提成明细!J358</f>
        <v>2700</v>
      </c>
      <c r="K369" s="145">
        <f>业务员提成明细!K358</f>
        <v>2327.59</v>
      </c>
      <c r="L369" s="152">
        <f>业务员提成明细!L358</f>
        <v>54</v>
      </c>
      <c r="M369" s="153">
        <f>业务员提成明细!M358</f>
        <v>0</v>
      </c>
      <c r="N369" s="76" t="e">
        <f>业务员提成明细!N358</f>
        <v>#REF!</v>
      </c>
      <c r="O369" s="126">
        <f>业务员提成明细!O358</f>
        <v>0.05</v>
      </c>
      <c r="P369" s="154">
        <f>业务员提成明细!P358</f>
        <v>116.38</v>
      </c>
      <c r="Q369" s="125" t="e">
        <f>业务员提成明细!Q358</f>
        <v>#REF!</v>
      </c>
      <c r="R369" s="145">
        <f>业务员提成明细!R358</f>
        <v>0</v>
      </c>
      <c r="S369" s="161">
        <f>业务员提成明细!S358</f>
        <v>0</v>
      </c>
      <c r="T369" s="162" t="str">
        <f>业务员提成明细!V358</f>
        <v>CSB06</v>
      </c>
      <c r="U369" s="144" t="str">
        <f>业务员提成明细!W358</f>
        <v>*化学试剂助剂*半合成切削液</v>
      </c>
      <c r="V369" s="163" t="str">
        <f>业务员提成明细!V358</f>
        <v>CSB06</v>
      </c>
      <c r="W369" s="164" t="str">
        <f>业务员提成明细!W358</f>
        <v>*化学试剂助剂*半合成切削液</v>
      </c>
      <c r="X369" s="163" t="str">
        <f>业务员提成明细!X358</f>
        <v>LP-3030</v>
      </c>
      <c r="Y369" s="169">
        <f>业务员提成明细!Y358</f>
        <v>1</v>
      </c>
      <c r="Z369" s="170" t="str">
        <f>业务员提成明细!Z358</f>
        <v>桶</v>
      </c>
      <c r="AA369" s="170"/>
      <c r="AB369" s="170"/>
      <c r="AC369" s="171">
        <f>业务员提成明细!AC358</f>
        <v>170</v>
      </c>
      <c r="AD369" s="170"/>
      <c r="AE369" s="170"/>
      <c r="AF369" s="170" t="str">
        <f>业务员提成明细!AF358</f>
        <v>XOUT18050005</v>
      </c>
      <c r="AG369" s="176">
        <f>业务员提成明细!AG358</f>
        <v>43223</v>
      </c>
      <c r="AH369" s="177"/>
      <c r="AJ369" s="178">
        <f>业务员提成明细!AJ358</f>
        <v>0.15999810963270999</v>
      </c>
    </row>
    <row r="370" spans="1:36" outlineLevel="2">
      <c r="A370" s="142" t="str">
        <f>业务员提成明细!A359</f>
        <v>刘宽</v>
      </c>
      <c r="B370" s="143">
        <f>业务员提成明细!B359</f>
        <v>43215</v>
      </c>
      <c r="C370" s="144" t="str">
        <f>业务员提成明细!C359</f>
        <v>a1121</v>
      </c>
      <c r="D370" s="142" t="str">
        <f>业务员提成明细!D359</f>
        <v>无锡吉冈精密科技股份有限公司</v>
      </c>
      <c r="E370" s="145">
        <f>业务员提成明细!E359</f>
        <v>13600</v>
      </c>
      <c r="F370" s="146" t="str">
        <f>业务员提成明细!F359</f>
        <v>27754239</v>
      </c>
      <c r="G370" s="143">
        <f>业务员提成明细!G359</f>
        <v>43275</v>
      </c>
      <c r="H370" s="144">
        <f>业务员提成明细!H359</f>
        <v>60</v>
      </c>
      <c r="I370" s="150">
        <f>业务员提成明细!I359</f>
        <v>43277</v>
      </c>
      <c r="J370" s="151">
        <f>业务员提成明细!J359</f>
        <v>13600</v>
      </c>
      <c r="K370" s="145">
        <f>业务员提成明细!K359</f>
        <v>11623.93</v>
      </c>
      <c r="L370" s="152">
        <f>业务员提成明细!L359</f>
        <v>62</v>
      </c>
      <c r="M370" s="153">
        <f>业务员提成明细!M359</f>
        <v>0</v>
      </c>
      <c r="N370" s="76" t="e">
        <f>业务员提成明细!N359</f>
        <v>#REF!</v>
      </c>
      <c r="O370" s="126">
        <f>业务员提成明细!O359</f>
        <v>0.04</v>
      </c>
      <c r="P370" s="154">
        <f>业务员提成明细!P359</f>
        <v>464.96</v>
      </c>
      <c r="Q370" s="125" t="e">
        <f>业务员提成明细!Q359</f>
        <v>#REF!</v>
      </c>
      <c r="R370" s="145">
        <f>业务员提成明细!R359</f>
        <v>0</v>
      </c>
      <c r="S370" s="161">
        <f>业务员提成明细!S359</f>
        <v>0</v>
      </c>
      <c r="T370" s="162" t="str">
        <f>业务员提成明细!V359</f>
        <v>CSR24</v>
      </c>
      <c r="U370" s="144" t="str">
        <f>业务员提成明细!W359</f>
        <v>*专项化学用品*铝合金加工液</v>
      </c>
      <c r="V370" s="163" t="str">
        <f>业务员提成明细!V359</f>
        <v>CSR24</v>
      </c>
      <c r="W370" s="164" t="str">
        <f>业务员提成明细!W359</f>
        <v>*专项化学用品*铝合金加工液</v>
      </c>
      <c r="X370" s="163" t="str">
        <f>业务员提成明细!X359</f>
        <v>ZM-3080</v>
      </c>
      <c r="Y370" s="169">
        <f>业务员提成明细!Y359</f>
        <v>4</v>
      </c>
      <c r="Z370" s="170" t="str">
        <f>业务员提成明细!Z359</f>
        <v>桶</v>
      </c>
      <c r="AA370" s="170"/>
      <c r="AB370" s="170"/>
      <c r="AC370" s="171">
        <f>业务员提成明细!AC359</f>
        <v>680</v>
      </c>
      <c r="AD370" s="170"/>
      <c r="AE370" s="170"/>
      <c r="AF370" s="170" t="str">
        <f>业务员提成明细!AF359</f>
        <v>XOUT18040440</v>
      </c>
      <c r="AG370" s="176">
        <f>业务员提成明细!AG359</f>
        <v>43216</v>
      </c>
      <c r="AH370" s="177"/>
      <c r="AJ370" s="178">
        <f>业务员提成明细!AJ359</f>
        <v>0.17</v>
      </c>
    </row>
    <row r="371" spans="1:36" outlineLevel="2">
      <c r="A371" s="142" t="str">
        <f>业务员提成明细!A360</f>
        <v>刘宽</v>
      </c>
      <c r="B371" s="143">
        <f>业务员提成明细!B360</f>
        <v>43285</v>
      </c>
      <c r="C371" s="144" t="str">
        <f>业务员提成明细!C360</f>
        <v>a1131</v>
      </c>
      <c r="D371" s="142" t="str">
        <f>业务员提成明细!D360</f>
        <v>丹阳百川精密部件有限公司</v>
      </c>
      <c r="E371" s="145">
        <f>业务员提成明细!E360</f>
        <v>10000</v>
      </c>
      <c r="F371" s="146" t="str">
        <f>业务员提成明细!F360</f>
        <v>16644245</v>
      </c>
      <c r="G371" s="143">
        <f>业务员提成明细!G360</f>
        <v>43285</v>
      </c>
      <c r="H371" s="144" t="str">
        <f>业务员提成明细!H360</f>
        <v>货到付款</v>
      </c>
      <c r="I371" s="150">
        <f>业务员提成明细!I360</f>
        <v>43277</v>
      </c>
      <c r="J371" s="151">
        <f>业务员提成明细!J360</f>
        <v>10000</v>
      </c>
      <c r="K371" s="145">
        <f>业务员提成明细!K360</f>
        <v>8620.69</v>
      </c>
      <c r="L371" s="152">
        <f>业务员提成明细!L360</f>
        <v>-8</v>
      </c>
      <c r="M371" s="153">
        <f>业务员提成明细!M360</f>
        <v>0</v>
      </c>
      <c r="N371" s="76" t="e">
        <f>业务员提成明细!N360</f>
        <v>#REF!</v>
      </c>
      <c r="O371" s="126">
        <f>业务员提成明细!O360</f>
        <v>0.05</v>
      </c>
      <c r="P371" s="154">
        <f>业务员提成明细!P360</f>
        <v>431.03</v>
      </c>
      <c r="Q371" s="125" t="e">
        <f>业务员提成明细!Q360</f>
        <v>#REF!</v>
      </c>
      <c r="R371" s="145">
        <f>业务员提成明细!R360</f>
        <v>0</v>
      </c>
      <c r="S371" s="161">
        <f>业务员提成明细!S360</f>
        <v>0</v>
      </c>
      <c r="T371" s="162" t="str">
        <f>业务员提成明细!V360</f>
        <v>CYT11</v>
      </c>
      <c r="U371" s="144" t="str">
        <f>业务员提成明细!W360</f>
        <v>*润滑油*机床导轨油</v>
      </c>
      <c r="V371" s="163" t="str">
        <f>业务员提成明细!V360</f>
        <v>CYT11</v>
      </c>
      <c r="W371" s="164" t="str">
        <f>业务员提成明细!W360</f>
        <v>*润滑油*机床导轨油</v>
      </c>
      <c r="X371" s="163" t="str">
        <f>业务员提成明细!X360</f>
        <v>68#</v>
      </c>
      <c r="Y371" s="169">
        <f>业务员提成明细!Y360</f>
        <v>0.68</v>
      </c>
      <c r="Z371" s="170" t="str">
        <f>业务员提成明细!Z360</f>
        <v>吨</v>
      </c>
      <c r="AA371" s="170"/>
      <c r="AB371" s="170"/>
      <c r="AC371" s="171">
        <f>业务员提成明细!AC360</f>
        <v>680</v>
      </c>
      <c r="AD371" s="170"/>
      <c r="AE371" s="170"/>
      <c r="AF371" s="170" t="str">
        <f>业务员提成明细!AF360</f>
        <v>XOUT18070057</v>
      </c>
      <c r="AG371" s="176">
        <f>业务员提成明细!AG360</f>
        <v>43284</v>
      </c>
      <c r="AH371" s="177"/>
      <c r="AJ371" s="178">
        <f>业务员提成明细!AJ360</f>
        <v>0.15999995360000199</v>
      </c>
    </row>
    <row r="372" spans="1:36" outlineLevel="2">
      <c r="A372" s="142" t="str">
        <f>业务员提成明细!A361</f>
        <v>刘宽</v>
      </c>
      <c r="B372" s="143">
        <f>业务员提成明细!B361</f>
        <v>43115</v>
      </c>
      <c r="C372" s="144" t="str">
        <f>业务员提成明细!C361</f>
        <v>a1285</v>
      </c>
      <c r="D372" s="142" t="str">
        <f>业务员提成明细!D361</f>
        <v>丹阳市双瀚电子有限公司</v>
      </c>
      <c r="E372" s="145">
        <f>业务员提成明细!E361</f>
        <v>2600</v>
      </c>
      <c r="F372" s="146" t="str">
        <f>业务员提成明细!F361</f>
        <v>28120317</v>
      </c>
      <c r="G372" s="143">
        <f>业务员提成明细!G361</f>
        <v>43205</v>
      </c>
      <c r="H372" s="144">
        <f>业务员提成明细!H361</f>
        <v>90</v>
      </c>
      <c r="I372" s="150">
        <f>业务员提成明细!I361</f>
        <v>43277</v>
      </c>
      <c r="J372" s="151">
        <f>业务员提成明细!J361</f>
        <v>2600</v>
      </c>
      <c r="K372" s="145">
        <f>业务员提成明细!K361</f>
        <v>2222.2199999999998</v>
      </c>
      <c r="L372" s="152">
        <f>业务员提成明细!L361</f>
        <v>162</v>
      </c>
      <c r="M372" s="153">
        <f>业务员提成明细!M361</f>
        <v>0</v>
      </c>
      <c r="N372" s="76" t="e">
        <f>业务员提成明细!N361</f>
        <v>#REF!</v>
      </c>
      <c r="O372" s="126">
        <f>业务员提成明细!O361</f>
        <v>0.01</v>
      </c>
      <c r="P372" s="154">
        <f>业务员提成明细!P361</f>
        <v>22.22</v>
      </c>
      <c r="Q372" s="125" t="e">
        <f>业务员提成明细!Q361</f>
        <v>#REF!</v>
      </c>
      <c r="R372" s="145">
        <f>业务员提成明细!R361</f>
        <v>0</v>
      </c>
      <c r="S372" s="161">
        <f>业务员提成明细!S361</f>
        <v>0</v>
      </c>
      <c r="T372" s="162" t="str">
        <f>业务员提成明细!V361</f>
        <v>CYT11</v>
      </c>
      <c r="U372" s="144" t="str">
        <f>业务员提成明细!W361</f>
        <v>*石油制品*机床导轨油</v>
      </c>
      <c r="V372" s="163" t="str">
        <f>业务员提成明细!V361</f>
        <v>CYT11</v>
      </c>
      <c r="W372" s="164" t="str">
        <f>业务员提成明细!W361</f>
        <v>*石油制品*机床导轨油</v>
      </c>
      <c r="X372" s="163" t="str">
        <f>业务员提成明细!X361</f>
        <v>68#</v>
      </c>
      <c r="Y372" s="169">
        <f>业务员提成明细!Y361</f>
        <v>1</v>
      </c>
      <c r="Z372" s="170" t="str">
        <f>业务员提成明细!Z361</f>
        <v>桶</v>
      </c>
      <c r="AA372" s="170"/>
      <c r="AB372" s="170"/>
      <c r="AC372" s="171">
        <f>业务员提成明细!AC361</f>
        <v>170</v>
      </c>
      <c r="AD372" s="170"/>
      <c r="AE372" s="170"/>
      <c r="AF372" s="170" t="str">
        <f>业务员提成明细!AF361</f>
        <v>XOUT18010250</v>
      </c>
      <c r="AG372" s="176">
        <f>业务员提成明细!AG361</f>
        <v>43113</v>
      </c>
      <c r="AH372" s="177"/>
      <c r="AJ372" s="178">
        <f>业务员提成明细!AJ361</f>
        <v>0.17</v>
      </c>
    </row>
    <row r="373" spans="1:36" outlineLevel="2">
      <c r="A373" s="142" t="str">
        <f>业务员提成明细!A362</f>
        <v>刘宽</v>
      </c>
      <c r="B373" s="143">
        <f>业务员提成明细!B362</f>
        <v>43137</v>
      </c>
      <c r="C373" s="144" t="str">
        <f>业务员提成明细!C362</f>
        <v>a1285</v>
      </c>
      <c r="D373" s="142" t="str">
        <f>业务员提成明细!D362</f>
        <v>丹阳市双瀚电子有限公司</v>
      </c>
      <c r="E373" s="145">
        <f>业务员提成明细!E362</f>
        <v>2600</v>
      </c>
      <c r="F373" s="146" t="str">
        <f>业务员提成明细!F362</f>
        <v>02839207</v>
      </c>
      <c r="G373" s="143">
        <f>业务员提成明细!G362</f>
        <v>43227</v>
      </c>
      <c r="H373" s="144">
        <f>业务员提成明细!H362</f>
        <v>90</v>
      </c>
      <c r="I373" s="150">
        <f>业务员提成明细!I362</f>
        <v>43252</v>
      </c>
      <c r="J373" s="151">
        <f>业务员提成明细!J362</f>
        <v>2600</v>
      </c>
      <c r="K373" s="145">
        <f>业务员提成明细!K362</f>
        <v>2222.2199999999998</v>
      </c>
      <c r="L373" s="152">
        <f>业务员提成明细!L362</f>
        <v>115</v>
      </c>
      <c r="M373" s="153">
        <f>业务员提成明细!M362</f>
        <v>0</v>
      </c>
      <c r="N373" s="76" t="e">
        <f>业务员提成明细!N362</f>
        <v>#REF!</v>
      </c>
      <c r="O373" s="126">
        <f>业务员提成明细!O362</f>
        <v>0.04</v>
      </c>
      <c r="P373" s="154">
        <f>业务员提成明细!P362</f>
        <v>88.89</v>
      </c>
      <c r="Q373" s="125" t="e">
        <f>业务员提成明细!Q362</f>
        <v>#REF!</v>
      </c>
      <c r="R373" s="145">
        <f>业务员提成明细!R362</f>
        <v>0</v>
      </c>
      <c r="S373" s="161">
        <f>业务员提成明细!S362</f>
        <v>0</v>
      </c>
      <c r="T373" s="162" t="str">
        <f>业务员提成明细!V362</f>
        <v>CYT11</v>
      </c>
      <c r="U373" s="144" t="str">
        <f>业务员提成明细!W362</f>
        <v>*石油制品*机床导轨油</v>
      </c>
      <c r="V373" s="163" t="str">
        <f>业务员提成明细!V362</f>
        <v>CYT11</v>
      </c>
      <c r="W373" s="164" t="str">
        <f>业务员提成明细!W362</f>
        <v>*石油制品*机床导轨油</v>
      </c>
      <c r="X373" s="163" t="str">
        <f>业务员提成明细!X362</f>
        <v>68#</v>
      </c>
      <c r="Y373" s="169">
        <f>业务员提成明细!Y362</f>
        <v>1</v>
      </c>
      <c r="Z373" s="170" t="str">
        <f>业务员提成明细!Z362</f>
        <v>桶</v>
      </c>
      <c r="AA373" s="170"/>
      <c r="AB373" s="170"/>
      <c r="AC373" s="171">
        <f>业务员提成明细!AC362</f>
        <v>170</v>
      </c>
      <c r="AD373" s="170"/>
      <c r="AE373" s="170"/>
      <c r="AF373" s="170" t="str">
        <f>业务员提成明细!AF362</f>
        <v>XOUT18020036</v>
      </c>
      <c r="AG373" s="176">
        <f>业务员提成明细!AG362</f>
        <v>43133</v>
      </c>
      <c r="AH373" s="177"/>
      <c r="AJ373" s="178">
        <f>业务员提成明细!AJ362</f>
        <v>0.17</v>
      </c>
    </row>
    <row r="374" spans="1:36" outlineLevel="2">
      <c r="A374" s="142" t="str">
        <f>业务员提成明细!A363</f>
        <v>刘宽</v>
      </c>
      <c r="B374" s="143">
        <f>业务员提成明细!B363</f>
        <v>43173</v>
      </c>
      <c r="C374" s="144" t="str">
        <f>业务员提成明细!C363</f>
        <v>a1285</v>
      </c>
      <c r="D374" s="142" t="str">
        <f>业务员提成明细!D363</f>
        <v>丹阳市双瀚电子有限公司</v>
      </c>
      <c r="E374" s="145">
        <f>业务员提成明细!E363</f>
        <v>2300</v>
      </c>
      <c r="F374" s="146" t="str">
        <f>业务员提成明细!F363</f>
        <v>02839489</v>
      </c>
      <c r="G374" s="143">
        <f>业务员提成明细!G363</f>
        <v>43263</v>
      </c>
      <c r="H374" s="144">
        <f>业务员提成明细!H363</f>
        <v>90</v>
      </c>
      <c r="I374" s="150">
        <f>业务员提成明细!I363</f>
        <v>43252</v>
      </c>
      <c r="J374" s="151">
        <f>业务员提成明细!J363</f>
        <v>2300</v>
      </c>
      <c r="K374" s="145">
        <f>业务员提成明细!K363</f>
        <v>1965.81</v>
      </c>
      <c r="L374" s="152">
        <f>业务员提成明细!L363</f>
        <v>79</v>
      </c>
      <c r="M374" s="153">
        <f>业务员提成明细!M363</f>
        <v>0</v>
      </c>
      <c r="N374" s="76" t="e">
        <f>业务员提成明细!N363</f>
        <v>#REF!</v>
      </c>
      <c r="O374" s="126">
        <f>业务员提成明细!O363</f>
        <v>0.04</v>
      </c>
      <c r="P374" s="154">
        <f>业务员提成明细!P363</f>
        <v>78.63</v>
      </c>
      <c r="Q374" s="125" t="e">
        <f>业务员提成明细!Q363</f>
        <v>#REF!</v>
      </c>
      <c r="R374" s="145">
        <f>业务员提成明细!R363</f>
        <v>0</v>
      </c>
      <c r="S374" s="161">
        <f>业务员提成明细!S363</f>
        <v>0</v>
      </c>
      <c r="T374" s="162" t="str">
        <f>业务员提成明细!V363</f>
        <v>CYQ13</v>
      </c>
      <c r="U374" s="144" t="str">
        <f>业务员提成明细!W363</f>
        <v>*专项化学用品*铜加工油</v>
      </c>
      <c r="V374" s="163" t="str">
        <f>业务员提成明细!V363</f>
        <v>CYQ13</v>
      </c>
      <c r="W374" s="164" t="str">
        <f>业务员提成明细!W363</f>
        <v>*专项化学用品*铜加工油</v>
      </c>
      <c r="X374" s="163" t="str">
        <f>业务员提成明细!X363</f>
        <v>CC-20F</v>
      </c>
      <c r="Y374" s="169">
        <f>业务员提成明细!Y363</f>
        <v>1</v>
      </c>
      <c r="Z374" s="170" t="str">
        <f>业务员提成明细!Z363</f>
        <v>桶</v>
      </c>
      <c r="AA374" s="170"/>
      <c r="AB374" s="170"/>
      <c r="AC374" s="171">
        <f>业务员提成明细!AC363</f>
        <v>170</v>
      </c>
      <c r="AD374" s="170"/>
      <c r="AE374" s="170"/>
      <c r="AF374" s="170" t="str">
        <f>业务员提成明细!AF363</f>
        <v>XOUT18030209</v>
      </c>
      <c r="AG374" s="176">
        <f>业务员提成明细!AG363</f>
        <v>43172</v>
      </c>
      <c r="AH374" s="177"/>
      <c r="AJ374" s="178">
        <f>业务员提成明细!AJ363</f>
        <v>0.17</v>
      </c>
    </row>
    <row r="375" spans="1:36" outlineLevel="2">
      <c r="A375" s="142" t="str">
        <f>业务员提成明细!A364</f>
        <v>刘宽</v>
      </c>
      <c r="B375" s="143">
        <f>业务员提成明细!B364</f>
        <v>43173</v>
      </c>
      <c r="C375" s="144" t="str">
        <f>业务员提成明细!C364</f>
        <v>a1285</v>
      </c>
      <c r="D375" s="142" t="str">
        <f>业务员提成明细!D364</f>
        <v>丹阳市双瀚电子有限公司</v>
      </c>
      <c r="E375" s="145">
        <f>业务员提成明细!E364</f>
        <v>2300</v>
      </c>
      <c r="F375" s="146" t="str">
        <f>业务员提成明细!F364</f>
        <v>02839489</v>
      </c>
      <c r="G375" s="143">
        <f>业务员提成明细!G364</f>
        <v>43263</v>
      </c>
      <c r="H375" s="144">
        <f>业务员提成明细!H364</f>
        <v>90</v>
      </c>
      <c r="I375" s="150">
        <f>业务员提成明细!I364</f>
        <v>43252</v>
      </c>
      <c r="J375" s="151">
        <f>业务员提成明细!J364</f>
        <v>2300</v>
      </c>
      <c r="K375" s="145">
        <f>业务员提成明细!K364</f>
        <v>1965.81</v>
      </c>
      <c r="L375" s="152">
        <f>业务员提成明细!L364</f>
        <v>79</v>
      </c>
      <c r="M375" s="153">
        <f>业务员提成明细!M364</f>
        <v>0</v>
      </c>
      <c r="N375" s="76" t="e">
        <f>业务员提成明细!N364</f>
        <v>#REF!</v>
      </c>
      <c r="O375" s="126">
        <f>业务员提成明细!O364</f>
        <v>0.04</v>
      </c>
      <c r="P375" s="154">
        <f>业务员提成明细!P364</f>
        <v>78.63</v>
      </c>
      <c r="Q375" s="125" t="e">
        <f>业务员提成明细!Q364</f>
        <v>#REF!</v>
      </c>
      <c r="R375" s="145" t="e">
        <f>业务员提成明细!R364</f>
        <v>#REF!</v>
      </c>
      <c r="S375" s="161" t="e">
        <f>业务员提成明细!S364</f>
        <v>#REF!</v>
      </c>
      <c r="T375" s="162" t="str">
        <f>业务员提成明细!V364</f>
        <v>CYQ13</v>
      </c>
      <c r="U375" s="144" t="str">
        <f>业务员提成明细!W364</f>
        <v>*专项化学用品*铜加工油</v>
      </c>
      <c r="V375" s="163" t="str">
        <f>业务员提成明细!V364</f>
        <v>CYQ13</v>
      </c>
      <c r="W375" s="164" t="str">
        <f>业务员提成明细!W364</f>
        <v>*专项化学用品*铜加工油</v>
      </c>
      <c r="X375" s="163" t="str">
        <f>业务员提成明细!X364</f>
        <v>CC-20F</v>
      </c>
      <c r="Y375" s="169">
        <f>业务员提成明细!Y364</f>
        <v>1</v>
      </c>
      <c r="Z375" s="170" t="str">
        <f>业务员提成明细!Z364</f>
        <v>桶</v>
      </c>
      <c r="AA375" s="170"/>
      <c r="AB375" s="170"/>
      <c r="AC375" s="171">
        <f>业务员提成明细!AC364</f>
        <v>170</v>
      </c>
      <c r="AD375" s="170"/>
      <c r="AE375" s="170"/>
      <c r="AF375" s="170" t="str">
        <f>业务员提成明细!AF364</f>
        <v>XOUT18030209</v>
      </c>
      <c r="AG375" s="176">
        <f>业务员提成明细!AG364</f>
        <v>43172</v>
      </c>
      <c r="AH375" s="177"/>
      <c r="AJ375" s="178">
        <f>业务员提成明细!AJ364</f>
        <v>0.17</v>
      </c>
    </row>
    <row r="376" spans="1:36" outlineLevel="2">
      <c r="A376" s="142" t="str">
        <f>业务员提成明细!A365</f>
        <v>刘宽</v>
      </c>
      <c r="B376" s="143">
        <f>业务员提成明细!B365</f>
        <v>43210</v>
      </c>
      <c r="C376" s="144" t="str">
        <f>业务员提成明细!C365</f>
        <v>a1290</v>
      </c>
      <c r="D376" s="142" t="str">
        <f>业务员提成明细!D365</f>
        <v>无锡合众赢机械制造有限公司</v>
      </c>
      <c r="E376" s="145">
        <f>业务员提成明细!E365</f>
        <v>2600</v>
      </c>
      <c r="F376" s="146" t="str">
        <f>业务员提成明细!F365</f>
        <v>27754151</v>
      </c>
      <c r="G376" s="143">
        <f>业务员提成明细!G365</f>
        <v>43210</v>
      </c>
      <c r="H376" s="144" t="str">
        <f>业务员提成明细!H365</f>
        <v>开票现金</v>
      </c>
      <c r="I376" s="150">
        <f>业务员提成明细!I365</f>
        <v>43252</v>
      </c>
      <c r="J376" s="151">
        <f>业务员提成明细!J365</f>
        <v>2600</v>
      </c>
      <c r="K376" s="145">
        <f>业务员提成明细!K365</f>
        <v>2222.2199999999998</v>
      </c>
      <c r="L376" s="152">
        <f>业务员提成明细!L365</f>
        <v>42</v>
      </c>
      <c r="M376" s="153">
        <f>业务员提成明细!M365</f>
        <v>0</v>
      </c>
      <c r="N376" s="76" t="e">
        <f>业务员提成明细!N365</f>
        <v>#REF!</v>
      </c>
      <c r="O376" s="126">
        <f>业务员提成明细!O365</f>
        <v>0.05</v>
      </c>
      <c r="P376" s="154">
        <f>业务员提成明细!P365</f>
        <v>111.11</v>
      </c>
      <c r="Q376" s="125" t="e">
        <f>业务员提成明细!Q365</f>
        <v>#REF!</v>
      </c>
      <c r="R376" s="145" t="e">
        <f>业务员提成明细!R365</f>
        <v>#REF!</v>
      </c>
      <c r="S376" s="161" t="e">
        <f>业务员提成明细!S365</f>
        <v>#REF!</v>
      </c>
      <c r="T376" s="162" t="str">
        <f>业务员提成明细!V365</f>
        <v>CYQ19</v>
      </c>
      <c r="U376" s="144" t="str">
        <f>业务员提成明细!W365</f>
        <v>*化学试剂助剂*不锈钢加工冷却剂</v>
      </c>
      <c r="V376" s="163" t="str">
        <f>业务员提成明细!V365</f>
        <v>CYQ19</v>
      </c>
      <c r="W376" s="164" t="str">
        <f>业务员提成明细!W365</f>
        <v>*化学试剂助剂*不锈钢加工冷却剂</v>
      </c>
      <c r="X376" s="163" t="str">
        <f>业务员提成明细!X365</f>
        <v>DH-30A</v>
      </c>
      <c r="Y376" s="169">
        <f>业务员提成明细!Y365</f>
        <v>1</v>
      </c>
      <c r="Z376" s="170" t="str">
        <f>业务员提成明细!Z365</f>
        <v>桶</v>
      </c>
      <c r="AA376" s="170"/>
      <c r="AB376" s="170"/>
      <c r="AC376" s="171">
        <f>业务员提成明细!AC365</f>
        <v>170</v>
      </c>
      <c r="AD376" s="170"/>
      <c r="AE376" s="170"/>
      <c r="AF376" s="170" t="str">
        <f>业务员提成明细!AF365</f>
        <v>XOUT18040365</v>
      </c>
      <c r="AG376" s="176">
        <f>业务员提成明细!AG365</f>
        <v>43211</v>
      </c>
      <c r="AH376" s="177"/>
      <c r="AJ376" s="178">
        <f>业务员提成明细!AJ365</f>
        <v>0.17</v>
      </c>
    </row>
    <row r="377" spans="1:36" outlineLevel="2">
      <c r="A377" s="142" t="str">
        <f>业务员提成明细!A366</f>
        <v>刘宽</v>
      </c>
      <c r="B377" s="143">
        <f>业务员提成明细!B366</f>
        <v>43256</v>
      </c>
      <c r="C377" s="144" t="str">
        <f>业务员提成明细!C366</f>
        <v>a1290</v>
      </c>
      <c r="D377" s="142" t="str">
        <f>业务员提成明细!D366</f>
        <v>无锡合众赢机械制造有限公司</v>
      </c>
      <c r="E377" s="145">
        <f>业务员提成明细!E366</f>
        <v>2600</v>
      </c>
      <c r="F377" s="146" t="str">
        <f>业务员提成明细!F366</f>
        <v>55874846</v>
      </c>
      <c r="G377" s="143">
        <f>业务员提成明细!G366</f>
        <v>43256</v>
      </c>
      <c r="H377" s="144" t="str">
        <f>业务员提成明细!H366</f>
        <v>开票现金</v>
      </c>
      <c r="I377" s="150">
        <f>业务员提成明细!I366</f>
        <v>43276</v>
      </c>
      <c r="J377" s="151">
        <f>业务员提成明细!J366</f>
        <v>2600</v>
      </c>
      <c r="K377" s="145">
        <f>业务员提成明细!K366</f>
        <v>2241.38</v>
      </c>
      <c r="L377" s="152">
        <f>业务员提成明细!L366</f>
        <v>20</v>
      </c>
      <c r="M377" s="153">
        <f>业务员提成明细!M366</f>
        <v>0</v>
      </c>
      <c r="N377" s="76" t="e">
        <f>业务员提成明细!N366</f>
        <v>#REF!</v>
      </c>
      <c r="O377" s="126">
        <f>业务员提成明细!O366</f>
        <v>0.05</v>
      </c>
      <c r="P377" s="154">
        <f>业务员提成明细!P366</f>
        <v>112.07</v>
      </c>
      <c r="Q377" s="125">
        <f>业务员提成明细!Q366</f>
        <v>15.083</v>
      </c>
      <c r="R377" s="145">
        <f>业务员提成明细!R366</f>
        <v>2564.11</v>
      </c>
      <c r="S377" s="161">
        <f>业务员提成明细!S366</f>
        <v>-341.89</v>
      </c>
      <c r="T377" s="162" t="str">
        <f>业务员提成明细!V366</f>
        <v>CYQ19</v>
      </c>
      <c r="U377" s="144" t="str">
        <f>业务员提成明细!W366</f>
        <v>*化学试剂助剂*不锈钢冷却剂</v>
      </c>
      <c r="V377" s="163" t="str">
        <f>业务员提成明细!V366</f>
        <v>CYQ19</v>
      </c>
      <c r="W377" s="164" t="str">
        <f>业务员提成明细!W366</f>
        <v>*化学试剂助剂*不锈钢冷却剂</v>
      </c>
      <c r="X377" s="163" t="str">
        <f>业务员提成明细!X366</f>
        <v>DH-30A</v>
      </c>
      <c r="Y377" s="169">
        <f>业务员提成明细!Y366</f>
        <v>1</v>
      </c>
      <c r="Z377" s="170" t="str">
        <f>业务员提成明细!Z366</f>
        <v>桶</v>
      </c>
      <c r="AA377" s="170"/>
      <c r="AB377" s="170"/>
      <c r="AC377" s="171">
        <f>业务员提成明细!AC366</f>
        <v>170</v>
      </c>
      <c r="AD377" s="170"/>
      <c r="AE377" s="170"/>
      <c r="AF377" s="170" t="str">
        <f>业务员提成明细!AF366</f>
        <v>XOUT18060086</v>
      </c>
      <c r="AG377" s="176">
        <f>业务员提成明细!AG366</f>
        <v>43257</v>
      </c>
      <c r="AH377" s="177"/>
      <c r="AJ377" s="178">
        <f>业务员提成明细!AJ366</f>
        <v>0.15999964307703299</v>
      </c>
    </row>
    <row r="378" spans="1:36" outlineLevel="2">
      <c r="A378" s="142" t="str">
        <f>业务员提成明细!A367</f>
        <v>刘宽</v>
      </c>
      <c r="B378" s="143">
        <f>业务员提成明细!B367</f>
        <v>43244</v>
      </c>
      <c r="C378" s="144" t="str">
        <f>业务员提成明细!C367</f>
        <v>a1319</v>
      </c>
      <c r="D378" s="142" t="str">
        <f>业务员提成明细!D367</f>
        <v>无锡裕协精密机械科技有限公司</v>
      </c>
      <c r="E378" s="145">
        <f>业务员提成明细!E367</f>
        <v>2650</v>
      </c>
      <c r="F378" s="146" t="str">
        <f>业务员提成明细!F367</f>
        <v>55874632</v>
      </c>
      <c r="G378" s="143">
        <f>业务员提成明细!G367</f>
        <v>43274</v>
      </c>
      <c r="H378" s="144">
        <f>业务员提成明细!H367</f>
        <v>30</v>
      </c>
      <c r="I378" s="150">
        <f>业务员提成明细!I367</f>
        <v>43276</v>
      </c>
      <c r="J378" s="151">
        <f>业务员提成明细!J367</f>
        <v>2650</v>
      </c>
      <c r="K378" s="145">
        <f>业务员提成明细!K367</f>
        <v>2284.48</v>
      </c>
      <c r="L378" s="152">
        <f>业务员提成明细!L367</f>
        <v>32</v>
      </c>
      <c r="M378" s="153">
        <f>业务员提成明细!M367</f>
        <v>0</v>
      </c>
      <c r="N378" s="76" t="e">
        <f>业务员提成明细!N367</f>
        <v>#REF!</v>
      </c>
      <c r="O378" s="126">
        <f>业务员提成明细!O367</f>
        <v>0.05</v>
      </c>
      <c r="P378" s="154">
        <f>业务员提成明细!P367</f>
        <v>114.22</v>
      </c>
      <c r="Q378" s="125" t="e">
        <f>业务员提成明细!Q367</f>
        <v>#REF!</v>
      </c>
      <c r="R378" s="145" t="e">
        <f>业务员提成明细!R367</f>
        <v>#REF!</v>
      </c>
      <c r="S378" s="161" t="e">
        <f>业务员提成明细!S367</f>
        <v>#REF!</v>
      </c>
      <c r="T378" s="162" t="str">
        <f>业务员提成明细!V367</f>
        <v>CYQ19</v>
      </c>
      <c r="U378" s="144" t="str">
        <f>业务员提成明细!W367</f>
        <v>*化学试剂助剂*不锈钢冷却剂</v>
      </c>
      <c r="V378" s="163" t="str">
        <f>业务员提成明细!V367</f>
        <v>CYQ19</v>
      </c>
      <c r="W378" s="164" t="str">
        <f>业务员提成明细!W367</f>
        <v>*化学试剂助剂*不锈钢冷却剂</v>
      </c>
      <c r="X378" s="163" t="str">
        <f>业务员提成明细!X367</f>
        <v>DH-30A</v>
      </c>
      <c r="Y378" s="169">
        <f>业务员提成明细!Y367</f>
        <v>1</v>
      </c>
      <c r="Z378" s="170" t="str">
        <f>业务员提成明细!Z367</f>
        <v>桶</v>
      </c>
      <c r="AA378" s="170"/>
      <c r="AB378" s="170"/>
      <c r="AC378" s="171">
        <f>业务员提成明细!AC367</f>
        <v>170</v>
      </c>
      <c r="AD378" s="170"/>
      <c r="AE378" s="170"/>
      <c r="AF378" s="170" t="str">
        <f>业务员提成明细!AF367</f>
        <v>XOUT18050433</v>
      </c>
      <c r="AG378" s="176">
        <f>业务员提成明细!AG367</f>
        <v>43245</v>
      </c>
      <c r="AH378" s="177"/>
      <c r="AJ378" s="178">
        <f>业务员提成明细!AJ367</f>
        <v>0.16000140075640801</v>
      </c>
    </row>
    <row r="379" spans="1:36" outlineLevel="2">
      <c r="A379" s="142" t="str">
        <f>业务员提成明细!A368</f>
        <v>刘宽</v>
      </c>
      <c r="B379" s="143">
        <f>业务员提成明细!B368</f>
        <v>43244</v>
      </c>
      <c r="C379" s="144" t="str">
        <f>业务员提成明细!C368</f>
        <v>a1319</v>
      </c>
      <c r="D379" s="142" t="str">
        <f>业务员提成明细!D368</f>
        <v>无锡裕协精密机械科技有限公司</v>
      </c>
      <c r="E379" s="145">
        <f>业务员提成明细!E368</f>
        <v>2700</v>
      </c>
      <c r="F379" s="146" t="str">
        <f>业务员提成明细!F368</f>
        <v>55874633</v>
      </c>
      <c r="G379" s="143">
        <f>业务员提成明细!G368</f>
        <v>43274</v>
      </c>
      <c r="H379" s="144">
        <f>业务员提成明细!H368</f>
        <v>30</v>
      </c>
      <c r="I379" s="150">
        <f>业务员提成明细!I368</f>
        <v>43279</v>
      </c>
      <c r="J379" s="151">
        <f>业务员提成明细!J368</f>
        <v>2700</v>
      </c>
      <c r="K379" s="145">
        <f>业务员提成明细!K368</f>
        <v>2327.59</v>
      </c>
      <c r="L379" s="152">
        <f>业务员提成明细!L368</f>
        <v>35</v>
      </c>
      <c r="M379" s="153">
        <f>业务员提成明细!M368</f>
        <v>0</v>
      </c>
      <c r="N379" s="76" t="e">
        <f>业务员提成明细!N368</f>
        <v>#REF!</v>
      </c>
      <c r="O379" s="126">
        <f>业务员提成明细!O368</f>
        <v>0.05</v>
      </c>
      <c r="P379" s="154">
        <f>业务员提成明细!P368</f>
        <v>116.38</v>
      </c>
      <c r="Q379" s="125" t="e">
        <f>业务员提成明细!Q368</f>
        <v>#REF!</v>
      </c>
      <c r="R379" s="145" t="e">
        <f>业务员提成明细!R368</f>
        <v>#REF!</v>
      </c>
      <c r="S379" s="161" t="e">
        <f>业务员提成明细!S368</f>
        <v>#REF!</v>
      </c>
      <c r="T379" s="162" t="str">
        <f>业务员提成明细!V368</f>
        <v>CYT09</v>
      </c>
      <c r="U379" s="144" t="str">
        <f>业务员提成明细!W368</f>
        <v>*润滑油*抗磨液压油</v>
      </c>
      <c r="V379" s="163" t="str">
        <f>业务员提成明细!V368</f>
        <v>CYT09</v>
      </c>
      <c r="W379" s="164" t="str">
        <f>业务员提成明细!W368</f>
        <v>*润滑油*抗磨液压油</v>
      </c>
      <c r="X379" s="163" t="str">
        <f>业务员提成明细!X368</f>
        <v>32#</v>
      </c>
      <c r="Y379" s="169">
        <f>业务员提成明细!Y368</f>
        <v>0.17</v>
      </c>
      <c r="Z379" s="170" t="str">
        <f>业务员提成明细!Z368</f>
        <v>吨</v>
      </c>
      <c r="AA379" s="170"/>
      <c r="AB379" s="170"/>
      <c r="AC379" s="171">
        <f>业务员提成明细!AC368</f>
        <v>170</v>
      </c>
      <c r="AD379" s="170"/>
      <c r="AE379" s="170"/>
      <c r="AF379" s="170" t="str">
        <f>业务员提成明细!AF368</f>
        <v>XOUT18050447</v>
      </c>
      <c r="AG379" s="176">
        <f>业务员提成明细!AG368</f>
        <v>43245</v>
      </c>
      <c r="AH379" s="177"/>
      <c r="AJ379" s="178">
        <f>业务员提成明细!AJ368</f>
        <v>0.15999810963270999</v>
      </c>
    </row>
    <row r="380" spans="1:36" outlineLevel="2">
      <c r="A380" s="142" t="str">
        <f>业务员提成明细!A369</f>
        <v>刘宽</v>
      </c>
      <c r="B380" s="143">
        <f>业务员提成明细!B369</f>
        <v>43277</v>
      </c>
      <c r="C380" s="144" t="str">
        <f>业务员提成明细!C369</f>
        <v>a1325</v>
      </c>
      <c r="D380" s="142" t="str">
        <f>业务员提成明细!D369</f>
        <v>无锡博得模塑有限公司</v>
      </c>
      <c r="E380" s="145">
        <f>业务员提成明细!E369</f>
        <v>3000</v>
      </c>
      <c r="F380" s="146" t="str">
        <f>业务员提成明细!F369</f>
        <v>16644017</v>
      </c>
      <c r="G380" s="143">
        <f>业务员提成明细!G369</f>
        <v>43277</v>
      </c>
      <c r="H380" s="144" t="str">
        <f>业务员提成明细!H369</f>
        <v>开票现金</v>
      </c>
      <c r="I380" s="150">
        <f>业务员提成明细!I369</f>
        <v>43279</v>
      </c>
      <c r="J380" s="151">
        <f>业务员提成明细!J369</f>
        <v>3000</v>
      </c>
      <c r="K380" s="145">
        <f>业务员提成明细!K369</f>
        <v>2586.21</v>
      </c>
      <c r="L380" s="152">
        <f>业务员提成明细!L369</f>
        <v>2</v>
      </c>
      <c r="M380" s="153">
        <f>业务员提成明细!M369</f>
        <v>0</v>
      </c>
      <c r="N380" s="76" t="e">
        <f>业务员提成明细!N369</f>
        <v>#REF!</v>
      </c>
      <c r="O380" s="126">
        <f>业务员提成明细!O369</f>
        <v>0.05</v>
      </c>
      <c r="P380" s="154">
        <f>业务员提成明细!P369</f>
        <v>129.31</v>
      </c>
      <c r="Q380" s="125" t="e">
        <f>业务员提成明细!Q369</f>
        <v>#REF!</v>
      </c>
      <c r="R380" s="145" t="e">
        <f>业务员提成明细!R369</f>
        <v>#REF!</v>
      </c>
      <c r="S380" s="161" t="e">
        <f>业务员提成明细!S369</f>
        <v>#REF!</v>
      </c>
      <c r="T380" s="162" t="str">
        <f>业务员提成明细!V369</f>
        <v>CSR24</v>
      </c>
      <c r="U380" s="144" t="str">
        <f>业务员提成明细!W369</f>
        <v>*专项化学用品*铝合金加工液</v>
      </c>
      <c r="V380" s="163" t="str">
        <f>业务员提成明细!V369</f>
        <v>CSR24</v>
      </c>
      <c r="W380" s="164" t="str">
        <f>业务员提成明细!W369</f>
        <v>*专项化学用品*铝合金加工液</v>
      </c>
      <c r="X380" s="163" t="str">
        <f>业务员提成明细!X369</f>
        <v>ZM-3080</v>
      </c>
      <c r="Y380" s="169">
        <f>业务员提成明细!Y369</f>
        <v>1</v>
      </c>
      <c r="Z380" s="170" t="str">
        <f>业务员提成明细!Z369</f>
        <v>桶</v>
      </c>
      <c r="AA380" s="170"/>
      <c r="AB380" s="170"/>
      <c r="AC380" s="171">
        <f>业务员提成明细!AC369</f>
        <v>170</v>
      </c>
      <c r="AD380" s="170"/>
      <c r="AE380" s="170"/>
      <c r="AF380" s="170" t="str">
        <f>业务员提成明细!AF369</f>
        <v>XOUT18060462</v>
      </c>
      <c r="AG380" s="176">
        <f>业务员提成明细!AG369</f>
        <v>43277</v>
      </c>
      <c r="AH380" s="177"/>
      <c r="AJ380" s="178">
        <f>业务员提成明细!AJ369</f>
        <v>0.15999860800167001</v>
      </c>
    </row>
    <row r="381" spans="1:36" outlineLevel="2">
      <c r="A381" s="142" t="str">
        <f>业务员提成明细!A370</f>
        <v>刘宽</v>
      </c>
      <c r="B381" s="143">
        <f>业务员提成明细!B370</f>
        <v>43291</v>
      </c>
      <c r="C381" s="144" t="str">
        <f>业务员提成明细!C370</f>
        <v>a1411</v>
      </c>
      <c r="D381" s="142" t="str">
        <f>业务员提成明细!D370</f>
        <v>无锡弘殿机械制造有限公司</v>
      </c>
      <c r="E381" s="145">
        <f>业务员提成明细!E370</f>
        <v>3100</v>
      </c>
      <c r="F381" s="146" t="str">
        <f>业务员提成明细!F370</f>
        <v>18106983</v>
      </c>
      <c r="G381" s="143">
        <f>业务员提成明细!G370</f>
        <v>43291</v>
      </c>
      <c r="H381" s="144" t="str">
        <f>业务员提成明细!H370</f>
        <v>开票现金</v>
      </c>
      <c r="I381" s="150">
        <f>业务员提成明细!I370</f>
        <v>43258</v>
      </c>
      <c r="J381" s="151">
        <f>业务员提成明细!J370</f>
        <v>3100</v>
      </c>
      <c r="K381" s="145">
        <f>业务员提成明细!K370</f>
        <v>2672.41</v>
      </c>
      <c r="L381" s="152">
        <f>业务员提成明细!L370</f>
        <v>-33</v>
      </c>
      <c r="M381" s="153">
        <f>业务员提成明细!M370</f>
        <v>0</v>
      </c>
      <c r="N381" s="76" t="e">
        <f>业务员提成明细!N370</f>
        <v>#REF!</v>
      </c>
      <c r="O381" s="126">
        <f>业务员提成明细!O370</f>
        <v>0.05</v>
      </c>
      <c r="P381" s="154">
        <f>业务员提成明细!P370</f>
        <v>133.62</v>
      </c>
      <c r="Q381" s="125" t="e">
        <f>业务员提成明细!Q370</f>
        <v>#REF!</v>
      </c>
      <c r="R381" s="145" t="e">
        <f>业务员提成明细!R370</f>
        <v>#REF!</v>
      </c>
      <c r="S381" s="161" t="e">
        <f>业务员提成明细!S370</f>
        <v>#REF!</v>
      </c>
      <c r="T381" s="162" t="str">
        <f>业务员提成明细!V370</f>
        <v>CSR24</v>
      </c>
      <c r="U381" s="144" t="str">
        <f>业务员提成明细!W370</f>
        <v>*专项化学用品*铝合金加工液</v>
      </c>
      <c r="V381" s="163" t="str">
        <f>业务员提成明细!V370</f>
        <v>CSR24</v>
      </c>
      <c r="W381" s="164" t="str">
        <f>业务员提成明细!W370</f>
        <v>*专项化学用品*铝合金加工液</v>
      </c>
      <c r="X381" s="163" t="str">
        <f>业务员提成明细!X370</f>
        <v>ZM-3080</v>
      </c>
      <c r="Y381" s="169">
        <f>业务员提成明细!Y370</f>
        <v>1</v>
      </c>
      <c r="Z381" s="170" t="str">
        <f>业务员提成明细!Z370</f>
        <v>桶</v>
      </c>
      <c r="AA381" s="170"/>
      <c r="AB381" s="170"/>
      <c r="AC381" s="171">
        <f>业务员提成明细!AC370</f>
        <v>170</v>
      </c>
      <c r="AD381" s="170"/>
      <c r="AE381" s="170"/>
      <c r="AF381" s="170" t="str">
        <f>业务员提成明细!AF370</f>
        <v>XOUT18070187</v>
      </c>
      <c r="AG381" s="176">
        <f>业务员提成明细!AG370</f>
        <v>43291</v>
      </c>
      <c r="AH381" s="177"/>
      <c r="AJ381" s="178">
        <f>业务员提成明细!AJ370</f>
        <v>0.16000164645395001</v>
      </c>
    </row>
    <row r="382" spans="1:36" outlineLevel="2">
      <c r="A382" s="142" t="str">
        <f>业务员提成明细!A371</f>
        <v>刘宽</v>
      </c>
      <c r="B382" s="143">
        <f>业务员提成明细!B371</f>
        <v>43265</v>
      </c>
      <c r="C382" s="144" t="str">
        <f>业务员提成明细!C371</f>
        <v>a1431</v>
      </c>
      <c r="D382" s="142" t="str">
        <f>业务员提成明细!D371</f>
        <v>无锡市仁中仁科技有限公司</v>
      </c>
      <c r="E382" s="145">
        <f>业务员提成明细!E371</f>
        <v>3100</v>
      </c>
      <c r="F382" s="146" t="str">
        <f>业务员提成明细!F371</f>
        <v>16643870</v>
      </c>
      <c r="G382" s="143">
        <f>业务员提成明细!G371</f>
        <v>43265</v>
      </c>
      <c r="H382" s="144" t="str">
        <f>业务员提成明细!H371</f>
        <v>开票现金</v>
      </c>
      <c r="I382" s="150">
        <f>业务员提成明细!I371</f>
        <v>43256</v>
      </c>
      <c r="J382" s="151">
        <f>业务员提成明细!J371</f>
        <v>3100</v>
      </c>
      <c r="K382" s="145">
        <f>业务员提成明细!K371</f>
        <v>2672.41</v>
      </c>
      <c r="L382" s="152">
        <f>业务员提成明细!L371</f>
        <v>-9</v>
      </c>
      <c r="M382" s="153">
        <f>业务员提成明细!M371</f>
        <v>0</v>
      </c>
      <c r="N382" s="76" t="e">
        <f>业务员提成明细!N371</f>
        <v>#REF!</v>
      </c>
      <c r="O382" s="126">
        <f>业务员提成明细!O371</f>
        <v>0.05</v>
      </c>
      <c r="P382" s="154">
        <f>业务员提成明细!P371</f>
        <v>133.62</v>
      </c>
      <c r="Q382" s="125" t="e">
        <f>业务员提成明细!Q371</f>
        <v>#REF!</v>
      </c>
      <c r="R382" s="145" t="e">
        <f>业务员提成明细!R371</f>
        <v>#REF!</v>
      </c>
      <c r="S382" s="161" t="e">
        <f>业务员提成明细!S371</f>
        <v>#REF!</v>
      </c>
      <c r="T382" s="162" t="str">
        <f>业务员提成明细!V371</f>
        <v>CSB15</v>
      </c>
      <c r="U382" s="144" t="str">
        <f>业务员提成明细!W371</f>
        <v>*化学试剂助剂*半合成切削液</v>
      </c>
      <c r="V382" s="163" t="str">
        <f>业务员提成明细!V371</f>
        <v>CSB15</v>
      </c>
      <c r="W382" s="164" t="str">
        <f>业务员提成明细!W371</f>
        <v>*化学试剂助剂*半合成切削液</v>
      </c>
      <c r="X382" s="163" t="str">
        <f>业务员提成明细!X371</f>
        <v>LP-3030AL</v>
      </c>
      <c r="Y382" s="169">
        <f>业务员提成明细!Y371</f>
        <v>1</v>
      </c>
      <c r="Z382" s="170" t="str">
        <f>业务员提成明细!Z371</f>
        <v>桶</v>
      </c>
      <c r="AA382" s="170"/>
      <c r="AB382" s="170"/>
      <c r="AC382" s="171">
        <f>业务员提成明细!AC371</f>
        <v>170</v>
      </c>
      <c r="AD382" s="170"/>
      <c r="AE382" s="170"/>
      <c r="AF382" s="170" t="str">
        <f>业务员提成明细!AF371</f>
        <v>XOUT18060308</v>
      </c>
      <c r="AG382" s="176">
        <f>业务员提成明细!AG371</f>
        <v>43266</v>
      </c>
      <c r="AH382" s="177"/>
      <c r="AJ382" s="178">
        <f>业务员提成明细!AJ371</f>
        <v>0.16000164645395001</v>
      </c>
    </row>
    <row r="383" spans="1:36" outlineLevel="2">
      <c r="A383" s="142" t="str">
        <f>业务员提成明细!A372</f>
        <v>刘宽</v>
      </c>
      <c r="B383" s="143">
        <f>业务员提成明细!B372</f>
        <v>43304</v>
      </c>
      <c r="C383" s="144" t="str">
        <f>业务员提成明细!C372</f>
        <v>a1440</v>
      </c>
      <c r="D383" s="142" t="str">
        <f>业务员提成明细!D372</f>
        <v>无锡市宝赛德机械制造有限公司</v>
      </c>
      <c r="E383" s="145">
        <f>业务员提成明细!E372</f>
        <v>3000</v>
      </c>
      <c r="F383" s="146" t="str">
        <f>业务员提成明细!F372</f>
        <v>18107258</v>
      </c>
      <c r="G383" s="143">
        <f>业务员提成明细!G372</f>
        <v>43304</v>
      </c>
      <c r="H383" s="144" t="str">
        <f>业务员提成明细!H372</f>
        <v>开票现金</v>
      </c>
      <c r="I383" s="150">
        <f>业务员提成明细!I372</f>
        <v>43256</v>
      </c>
      <c r="J383" s="151">
        <f>业务员提成明细!J372</f>
        <v>3000</v>
      </c>
      <c r="K383" s="145">
        <f>业务员提成明细!K372</f>
        <v>2586.21</v>
      </c>
      <c r="L383" s="152">
        <f>业务员提成明细!L372</f>
        <v>-48</v>
      </c>
      <c r="M383" s="153">
        <f>业务员提成明细!M372</f>
        <v>0</v>
      </c>
      <c r="N383" s="76" t="e">
        <f>业务员提成明细!N372</f>
        <v>#REF!</v>
      </c>
      <c r="O383" s="126">
        <f>业务员提成明细!O372</f>
        <v>0.05</v>
      </c>
      <c r="P383" s="154">
        <f>业务员提成明细!P372</f>
        <v>129.31</v>
      </c>
      <c r="Q383" s="125">
        <f>业务员提成明细!Q372</f>
        <v>15.083</v>
      </c>
      <c r="R383" s="145">
        <f>业务员提成明细!R372</f>
        <v>2564.11</v>
      </c>
      <c r="S383" s="161">
        <f>业务员提成明细!S372</f>
        <v>-0.01</v>
      </c>
      <c r="T383" s="162" t="str">
        <f>业务员提成明细!V372</f>
        <v>CSB03</v>
      </c>
      <c r="U383" s="144" t="str">
        <f>业务员提成明细!W372</f>
        <v>*化学试剂助剂*半合成切削液</v>
      </c>
      <c r="V383" s="163" t="str">
        <f>业务员提成明细!V372</f>
        <v>CSB03</v>
      </c>
      <c r="W383" s="164" t="str">
        <f>业务员提成明细!W372</f>
        <v>*化学试剂助剂*半合成切削液</v>
      </c>
      <c r="X383" s="163" t="str">
        <f>业务员提成明细!X372</f>
        <v>JH-3010</v>
      </c>
      <c r="Y383" s="169">
        <f>业务员提成明细!Y372</f>
        <v>1</v>
      </c>
      <c r="Z383" s="170" t="str">
        <f>业务员提成明细!Z372</f>
        <v>桶</v>
      </c>
      <c r="AA383" s="170"/>
      <c r="AB383" s="170"/>
      <c r="AC383" s="171">
        <f>业务员提成明细!AC372</f>
        <v>170</v>
      </c>
      <c r="AD383" s="170"/>
      <c r="AE383" s="170"/>
      <c r="AF383" s="170" t="str">
        <f>业务员提成明细!AF372</f>
        <v>XOUT18070493</v>
      </c>
      <c r="AG383" s="176">
        <f>业务员提成明细!AG372</f>
        <v>43305</v>
      </c>
      <c r="AH383" s="177"/>
      <c r="AJ383" s="178">
        <f>业务员提成明细!AJ372</f>
        <v>0.15999860800167001</v>
      </c>
    </row>
    <row r="384" spans="1:36" outlineLevel="2">
      <c r="A384" s="142" t="str">
        <f>业务员提成明细!A373</f>
        <v>刘宽</v>
      </c>
      <c r="B384" s="143">
        <f>业务员提成明细!B373</f>
        <v>43224</v>
      </c>
      <c r="C384" s="144" t="str">
        <f>业务员提成明细!C373</f>
        <v>a1461</v>
      </c>
      <c r="D384" s="142" t="str">
        <f>业务员提成明细!D373</f>
        <v>常州市金上精密五金有限公司</v>
      </c>
      <c r="E384" s="145">
        <f>业务员提成明细!E373</f>
        <v>5600</v>
      </c>
      <c r="F384" s="146" t="str">
        <f>业务员提成明细!F373</f>
        <v>27754360</v>
      </c>
      <c r="G384" s="143">
        <f>业务员提成明细!G373</f>
        <v>43284</v>
      </c>
      <c r="H384" s="144">
        <f>业务员提成明细!H373</f>
        <v>60</v>
      </c>
      <c r="I384" s="150">
        <f>业务员提成明细!I373</f>
        <v>43256</v>
      </c>
      <c r="J384" s="151">
        <f>业务员提成明细!J373</f>
        <v>5600</v>
      </c>
      <c r="K384" s="145">
        <f>业务员提成明细!K373</f>
        <v>4827.59</v>
      </c>
      <c r="L384" s="152">
        <f>业务员提成明细!L373</f>
        <v>32</v>
      </c>
      <c r="M384" s="153">
        <f>业务员提成明细!M373</f>
        <v>0</v>
      </c>
      <c r="N384" s="76" t="e">
        <f>业务员提成明细!N373</f>
        <v>#REF!</v>
      </c>
      <c r="O384" s="126">
        <f>业务员提成明细!O373</f>
        <v>0.05</v>
      </c>
      <c r="P384" s="154">
        <f>业务员提成明细!P373</f>
        <v>241.38</v>
      </c>
      <c r="Q384" s="125" t="e">
        <f>业务员提成明细!Q373</f>
        <v>#REF!</v>
      </c>
      <c r="R384" s="145" t="e">
        <f>业务员提成明细!R373</f>
        <v>#REF!</v>
      </c>
      <c r="S384" s="161" t="e">
        <f>业务员提成明细!S373</f>
        <v>#REF!</v>
      </c>
      <c r="T384" s="162" t="str">
        <f>业务员提成明细!V373</f>
        <v>CYQ19</v>
      </c>
      <c r="U384" s="144" t="str">
        <f>业务员提成明细!W373</f>
        <v>*化学试剂助剂*不锈钢冷却剂</v>
      </c>
      <c r="V384" s="163" t="str">
        <f>业务员提成明细!V373</f>
        <v>CYQ19</v>
      </c>
      <c r="W384" s="164" t="str">
        <f>业务员提成明细!W373</f>
        <v>*化学试剂助剂*不锈钢冷却剂</v>
      </c>
      <c r="X384" s="163" t="str">
        <f>业务员提成明细!X373</f>
        <v>DH-30A</v>
      </c>
      <c r="Y384" s="169">
        <f>业务员提成明细!Y373</f>
        <v>2</v>
      </c>
      <c r="Z384" s="170" t="str">
        <f>业务员提成明细!Z373</f>
        <v>桶</v>
      </c>
      <c r="AA384" s="170"/>
      <c r="AB384" s="170"/>
      <c r="AC384" s="171">
        <f>业务员提成明细!AC373</f>
        <v>340</v>
      </c>
      <c r="AD384" s="170"/>
      <c r="AE384" s="170"/>
      <c r="AF384" s="170" t="str">
        <f>业务员提成明细!AF373</f>
        <v>XOUT18050027</v>
      </c>
      <c r="AG384" s="176">
        <f>业务员提成明细!AG373</f>
        <v>43223</v>
      </c>
      <c r="AH384" s="177"/>
      <c r="AJ384" s="178">
        <f>业务员提成明细!AJ373</f>
        <v>0.15999908857214501</v>
      </c>
    </row>
    <row r="385" spans="1:36" outlineLevel="2">
      <c r="A385" s="142" t="str">
        <f>业务员提成明细!A374</f>
        <v>刘宽</v>
      </c>
      <c r="B385" s="143">
        <f>业务员提成明细!B374</f>
        <v>43248</v>
      </c>
      <c r="C385" s="144" t="str">
        <f>业务员提成明细!C374</f>
        <v>a1461</v>
      </c>
      <c r="D385" s="142" t="str">
        <f>业务员提成明细!D374</f>
        <v>常州市金上精密五金有限公司</v>
      </c>
      <c r="E385" s="145">
        <f>业务员提成明细!E374</f>
        <v>2800</v>
      </c>
      <c r="F385" s="146" t="str">
        <f>业务员提成明细!F374</f>
        <v>55874675</v>
      </c>
      <c r="G385" s="143">
        <f>业务员提成明细!G374</f>
        <v>43308</v>
      </c>
      <c r="H385" s="144">
        <f>业务员提成明细!H374</f>
        <v>60</v>
      </c>
      <c r="I385" s="150">
        <f>业务员提成明细!I374</f>
        <v>43256</v>
      </c>
      <c r="J385" s="151">
        <f>业务员提成明细!J374</f>
        <v>2800</v>
      </c>
      <c r="K385" s="145">
        <f>业务员提成明细!K374</f>
        <v>2413.79</v>
      </c>
      <c r="L385" s="152">
        <f>业务员提成明细!L374</f>
        <v>8</v>
      </c>
      <c r="M385" s="153">
        <f>业务员提成明细!M374</f>
        <v>0</v>
      </c>
      <c r="N385" s="76" t="e">
        <f>业务员提成明细!N374</f>
        <v>#REF!</v>
      </c>
      <c r="O385" s="126">
        <f>业务员提成明细!O374</f>
        <v>0.05</v>
      </c>
      <c r="P385" s="154">
        <f>业务员提成明细!P374</f>
        <v>120.69</v>
      </c>
      <c r="Q385" s="125">
        <f>业务员提成明细!Q374</f>
        <v>15.083</v>
      </c>
      <c r="R385" s="145">
        <f>业务员提成明细!R374</f>
        <v>2564.11</v>
      </c>
      <c r="S385" s="161">
        <f>业务员提成明细!S374</f>
        <v>-150.32</v>
      </c>
      <c r="T385" s="162" t="str">
        <f>业务员提成明细!V374</f>
        <v>CYT11</v>
      </c>
      <c r="U385" s="144" t="str">
        <f>业务员提成明细!W374</f>
        <v>*润滑油*机床导轨油</v>
      </c>
      <c r="V385" s="163" t="str">
        <f>业务员提成明细!V374</f>
        <v>CYT11</v>
      </c>
      <c r="W385" s="164" t="str">
        <f>业务员提成明细!W374</f>
        <v>*润滑油*机床导轨油</v>
      </c>
      <c r="X385" s="163" t="str">
        <f>业务员提成明细!X374</f>
        <v>68#</v>
      </c>
      <c r="Y385" s="169">
        <f>业务员提成明细!Y374</f>
        <v>0.17</v>
      </c>
      <c r="Z385" s="170" t="str">
        <f>业务员提成明细!Z374</f>
        <v>吨</v>
      </c>
      <c r="AA385" s="170"/>
      <c r="AB385" s="170"/>
      <c r="AC385" s="171">
        <f>业务员提成明细!AC374</f>
        <v>170</v>
      </c>
      <c r="AD385" s="170"/>
      <c r="AE385" s="170"/>
      <c r="AF385" s="170" t="str">
        <f>业务员提成明细!AF374</f>
        <v>XOUT18050458</v>
      </c>
      <c r="AG385" s="176">
        <f>业务员提成明细!AG374</f>
        <v>43245</v>
      </c>
      <c r="AH385" s="177"/>
      <c r="AJ385" s="178">
        <f>业务员提成明细!AJ374</f>
        <v>0.160001491430489</v>
      </c>
    </row>
    <row r="386" spans="1:36" outlineLevel="2">
      <c r="A386" s="142" t="str">
        <f>业务员提成明细!A375</f>
        <v>刘宽</v>
      </c>
      <c r="B386" s="143">
        <f>业务员提成明细!B375</f>
        <v>43287</v>
      </c>
      <c r="C386" s="144" t="str">
        <f>业务员提成明细!C375</f>
        <v>a1498</v>
      </c>
      <c r="D386" s="142" t="str">
        <f>业务员提成明细!D375</f>
        <v>无锡奥特维科技股份有限公司</v>
      </c>
      <c r="E386" s="145">
        <f>业务员提成明细!E375</f>
        <v>2875</v>
      </c>
      <c r="F386" s="146" t="str">
        <f>业务员提成明细!F375</f>
        <v>16644274</v>
      </c>
      <c r="G386" s="143">
        <f>业务员提成明细!G375</f>
        <v>43347</v>
      </c>
      <c r="H386" s="144">
        <f>业务员提成明细!H375</f>
        <v>60</v>
      </c>
      <c r="I386" s="150">
        <f>业务员提成明细!I375</f>
        <v>43265</v>
      </c>
      <c r="J386" s="151">
        <f>业务员提成明细!J375</f>
        <v>2875</v>
      </c>
      <c r="K386" s="145">
        <f>业务员提成明细!K375</f>
        <v>2478.4499999999998</v>
      </c>
      <c r="L386" s="152">
        <f>业务员提成明细!L375</f>
        <v>-22</v>
      </c>
      <c r="M386" s="153">
        <f>业务员提成明细!M375</f>
        <v>0</v>
      </c>
      <c r="N386" s="76" t="e">
        <f>业务员提成明细!N375</f>
        <v>#REF!</v>
      </c>
      <c r="O386" s="126">
        <f>业务员提成明细!O375</f>
        <v>0.05</v>
      </c>
      <c r="P386" s="154">
        <f>业务员提成明细!P375</f>
        <v>123.92</v>
      </c>
      <c r="Q386" s="125" t="e">
        <f>业务员提成明细!Q375</f>
        <v>#REF!</v>
      </c>
      <c r="R386" s="145" t="e">
        <f>业务员提成明细!R375</f>
        <v>#REF!</v>
      </c>
      <c r="S386" s="161" t="e">
        <f>业务员提成明细!S375</f>
        <v>#REF!</v>
      </c>
      <c r="T386" s="162" t="str">
        <f>业务员提成明细!V375</f>
        <v>CSR07</v>
      </c>
      <c r="U386" s="144" t="str">
        <f>业务员提成明细!W375</f>
        <v>*其他化学制品*优质切削液</v>
      </c>
      <c r="V386" s="163" t="str">
        <f>业务员提成明细!V375</f>
        <v>CSR07</v>
      </c>
      <c r="W386" s="164" t="str">
        <f>业务员提成明细!W375</f>
        <v>*其他化学制品*优质切削液</v>
      </c>
      <c r="X386" s="163" t="str">
        <f>业务员提成明细!X375</f>
        <v>JH-101SL</v>
      </c>
      <c r="Y386" s="169">
        <f>业务员提成明细!Y375</f>
        <v>10</v>
      </c>
      <c r="Z386" s="170" t="str">
        <f>业务员提成明细!Z375</f>
        <v>桶</v>
      </c>
      <c r="AA386" s="170"/>
      <c r="AB386" s="170"/>
      <c r="AC386" s="171">
        <f>业务员提成明细!AC375</f>
        <v>170</v>
      </c>
      <c r="AD386" s="170"/>
      <c r="AE386" s="170"/>
      <c r="AF386" s="170" t="str">
        <f>业务员提成明细!AF375</f>
        <v>XOUT18070128</v>
      </c>
      <c r="AG386" s="176">
        <f>业务员提成明细!AG375</f>
        <v>43288</v>
      </c>
      <c r="AH386" s="177"/>
      <c r="AJ386" s="178">
        <f>业务员提成明细!AJ375</f>
        <v>0.15999919304404001</v>
      </c>
    </row>
    <row r="387" spans="1:36" outlineLevel="1">
      <c r="A387" s="179" t="s">
        <v>7056</v>
      </c>
      <c r="B387" s="143"/>
      <c r="C387" s="144"/>
      <c r="D387" s="142"/>
      <c r="E387" s="145">
        <f>SUBTOTAL(9,E352:E386)</f>
        <v>168825</v>
      </c>
      <c r="F387" s="146"/>
      <c r="G387" s="143"/>
      <c r="H387" s="144"/>
      <c r="I387" s="150"/>
      <c r="J387" s="151">
        <f>SUBTOTAL(9,J352:J386)</f>
        <v>159225</v>
      </c>
      <c r="K387" s="145">
        <f>SUBTOTAL(9,K352:K386)</f>
        <v>136673.10000000006</v>
      </c>
      <c r="L387" s="152"/>
      <c r="M387" s="153">
        <f>SUBTOTAL(9,M352:M386)</f>
        <v>0</v>
      </c>
      <c r="N387" s="76"/>
      <c r="O387" s="126"/>
      <c r="P387" s="154">
        <f>SUBTOTAL(9,P352:P386)</f>
        <v>4236.7</v>
      </c>
      <c r="Q387" s="125"/>
      <c r="R387" s="145" t="e">
        <f>SUBTOTAL(9,R352:R386)</f>
        <v>#REF!</v>
      </c>
      <c r="S387" s="161" t="e">
        <f>SUBTOTAL(9,S352:S386)</f>
        <v>#REF!</v>
      </c>
      <c r="T387" s="162"/>
      <c r="U387" s="144"/>
      <c r="V387" s="163"/>
      <c r="W387" s="164"/>
      <c r="X387" s="163"/>
      <c r="Y387" s="169"/>
      <c r="Z387" s="170"/>
      <c r="AA387" s="170"/>
      <c r="AB387" s="170"/>
      <c r="AC387" s="171"/>
      <c r="AD387" s="170"/>
      <c r="AE387" s="170"/>
      <c r="AF387" s="170"/>
      <c r="AG387" s="176"/>
      <c r="AH387" s="177"/>
      <c r="AJ387" s="178"/>
    </row>
    <row r="388" spans="1:36" outlineLevel="2">
      <c r="A388" s="142" t="str">
        <f>业务员提成明细!A376</f>
        <v>刘宽</v>
      </c>
      <c r="B388" s="143">
        <f>业务员提成明细!B376</f>
        <v>43298</v>
      </c>
      <c r="C388" s="144" t="str">
        <f>业务员提成明细!C376</f>
        <v>a1498</v>
      </c>
      <c r="D388" s="142" t="str">
        <f>业务员提成明细!D376</f>
        <v>无锡奥特维科技股份有限公司</v>
      </c>
      <c r="E388" s="145">
        <f>业务员提成明细!E376</f>
        <v>7336</v>
      </c>
      <c r="F388" s="146" t="str">
        <f>业务员提成明细!F376</f>
        <v>18107087</v>
      </c>
      <c r="G388" s="143">
        <f>业务员提成明细!G376</f>
        <v>43358</v>
      </c>
      <c r="H388" s="144">
        <f>业务员提成明细!H376</f>
        <v>60</v>
      </c>
      <c r="I388" s="150" t="str">
        <f>业务员提成明细!I376</f>
        <v>2018-3-26/2018-6-15</v>
      </c>
      <c r="J388" s="151">
        <f>业务员提成明细!J376</f>
        <v>7336</v>
      </c>
      <c r="K388" s="145">
        <f>业务员提成明细!K376</f>
        <v>6324.14</v>
      </c>
      <c r="L388" s="152">
        <f>业务员提成明细!L376</f>
        <v>137</v>
      </c>
      <c r="M388" s="153">
        <f>业务员提成明细!M376</f>
        <v>341.88034188034192</v>
      </c>
      <c r="N388" s="76" t="e">
        <f>业务员提成明细!N376</f>
        <v>#REF!</v>
      </c>
      <c r="O388" s="126">
        <f>业务员提成明细!O376</f>
        <v>0.02</v>
      </c>
      <c r="P388" s="154">
        <f>业务员提成明细!P376</f>
        <v>119.65</v>
      </c>
      <c r="Q388" s="125" t="e">
        <f>业务员提成明细!Q376</f>
        <v>#REF!</v>
      </c>
      <c r="R388" s="145" t="e">
        <f>业务员提成明细!R376</f>
        <v>#REF!</v>
      </c>
      <c r="S388" s="161" t="e">
        <f>业务员提成明细!S376</f>
        <v>#REF!</v>
      </c>
      <c r="T388" s="162" t="str">
        <f>业务员提成明细!V376</f>
        <v>CSQ12</v>
      </c>
      <c r="U388" s="144" t="str">
        <f>业务员提成明细!W376</f>
        <v>*其他化学制品*高级全合成切削液</v>
      </c>
      <c r="V388" s="163" t="str">
        <f>业务员提成明细!V376</f>
        <v>CSQ12</v>
      </c>
      <c r="W388" s="164" t="str">
        <f>业务员提成明细!W376</f>
        <v>*其他化学制品*高级全合成切削液</v>
      </c>
      <c r="X388" s="163" t="str">
        <f>业务员提成明细!X376</f>
        <v>SC-601</v>
      </c>
      <c r="Y388" s="169">
        <f>业务员提成明细!Y376</f>
        <v>2</v>
      </c>
      <c r="Z388" s="170" t="str">
        <f>业务员提成明细!Z376</f>
        <v>桶</v>
      </c>
      <c r="AA388" s="170"/>
      <c r="AB388" s="170"/>
      <c r="AC388" s="171">
        <f>业务员提成明细!AC376</f>
        <v>360</v>
      </c>
      <c r="AD388" s="170"/>
      <c r="AE388" s="170"/>
      <c r="AF388" s="170" t="str">
        <f>业务员提成明细!AF376</f>
        <v>XOUT18070365</v>
      </c>
      <c r="AG388" s="176">
        <f>业务员提成明细!AG376</f>
        <v>43299</v>
      </c>
      <c r="AH388" s="177">
        <f>业务员提成明细!AH376</f>
        <v>0</v>
      </c>
      <c r="AJ388" s="178">
        <f>业务员提成明细!AJ376</f>
        <v>0.15999957250798899</v>
      </c>
    </row>
    <row r="389" spans="1:36" outlineLevel="2">
      <c r="A389" s="142" t="str">
        <f>业务员提成明细!A377</f>
        <v>刘宽</v>
      </c>
      <c r="B389" s="143">
        <f>业务员提成明细!B377</f>
        <v>43298</v>
      </c>
      <c r="C389" s="144" t="str">
        <f>业务员提成明细!C377</f>
        <v>a1498</v>
      </c>
      <c r="D389" s="142" t="str">
        <f>业务员提成明细!D377</f>
        <v>无锡奥特维科技股份有限公司</v>
      </c>
      <c r="E389" s="145">
        <f>业务员提成明细!E377</f>
        <v>8565</v>
      </c>
      <c r="F389" s="146" t="str">
        <f>业务员提成明细!F377</f>
        <v>18107088</v>
      </c>
      <c r="G389" s="143">
        <f>业务员提成明细!G377</f>
        <v>43358</v>
      </c>
      <c r="H389" s="144">
        <f>业务员提成明细!H377</f>
        <v>60</v>
      </c>
      <c r="I389" s="150">
        <f>业务员提成明细!I377</f>
        <v>43266</v>
      </c>
      <c r="J389" s="151">
        <f>业务员提成明细!J377</f>
        <v>8565</v>
      </c>
      <c r="K389" s="145">
        <f>业务员提成明细!K377</f>
        <v>7383.62</v>
      </c>
      <c r="L389" s="152">
        <f>业务员提成明细!L377</f>
        <v>-32</v>
      </c>
      <c r="M389" s="153">
        <f>业务员提成明细!M377</f>
        <v>0</v>
      </c>
      <c r="N389" s="76" t="e">
        <f>业务员提成明细!N377</f>
        <v>#REF!</v>
      </c>
      <c r="O389" s="126">
        <f>业务员提成明细!O377</f>
        <v>0.05</v>
      </c>
      <c r="P389" s="154">
        <f>业务员提成明细!P377</f>
        <v>369.18</v>
      </c>
      <c r="Q389" s="125" t="e">
        <f>业务员提成明细!Q377</f>
        <v>#REF!</v>
      </c>
      <c r="R389" s="145" t="e">
        <f>业务员提成明细!R377</f>
        <v>#REF!</v>
      </c>
      <c r="S389" s="161" t="e">
        <f>业务员提成明细!S377</f>
        <v>#REF!</v>
      </c>
      <c r="T389" s="162" t="str">
        <f>业务员提成明细!V377</f>
        <v>CYT11</v>
      </c>
      <c r="U389" s="144" t="str">
        <f>业务员提成明细!W377</f>
        <v>*润滑油*机床导轨油</v>
      </c>
      <c r="V389" s="163" t="str">
        <f>业务员提成明细!V377</f>
        <v>CYT11</v>
      </c>
      <c r="W389" s="164" t="str">
        <f>业务员提成明细!W377</f>
        <v>*润滑油*机床导轨油</v>
      </c>
      <c r="X389" s="163" t="str">
        <f>业务员提成明细!X377</f>
        <v>68#</v>
      </c>
      <c r="Y389" s="169">
        <f>业务员提成明细!Y377</f>
        <v>0.51</v>
      </c>
      <c r="Z389" s="170" t="str">
        <f>业务员提成明细!Z377</f>
        <v>吨</v>
      </c>
      <c r="AA389" s="170"/>
      <c r="AB389" s="170"/>
      <c r="AC389" s="171">
        <f>业务员提成明细!AC377</f>
        <v>510</v>
      </c>
      <c r="AD389" s="170"/>
      <c r="AE389" s="170"/>
      <c r="AF389" s="170" t="str">
        <f>业务员提成明细!AF377</f>
        <v>XOUT18070365</v>
      </c>
      <c r="AG389" s="176">
        <f>业务员提成明细!AG377</f>
        <v>43299</v>
      </c>
      <c r="AH389" s="177" t="str">
        <f>业务员提成明细!AH377</f>
        <v>拆分付款</v>
      </c>
      <c r="AJ389" s="178">
        <f>业务员提成明细!AJ377</f>
        <v>0.16000010834793801</v>
      </c>
    </row>
    <row r="390" spans="1:36" outlineLevel="2">
      <c r="A390" s="142" t="str">
        <f>业务员提成明细!A378</f>
        <v>刘宽</v>
      </c>
      <c r="B390" s="143">
        <f>业务员提成明细!B378</f>
        <v>43298</v>
      </c>
      <c r="C390" s="144" t="str">
        <f>业务员提成明细!C378</f>
        <v>a1498</v>
      </c>
      <c r="D390" s="142" t="str">
        <f>业务员提成明细!D378</f>
        <v>无锡奥特维科技股份有限公司</v>
      </c>
      <c r="E390" s="145">
        <f>业务员提成明细!E378</f>
        <v>10854</v>
      </c>
      <c r="F390" s="146" t="str">
        <f>业务员提成明细!F378</f>
        <v>18107087</v>
      </c>
      <c r="G390" s="143">
        <f>业务员提成明细!G378</f>
        <v>43358</v>
      </c>
      <c r="H390" s="144">
        <f>业务员提成明细!H378</f>
        <v>60</v>
      </c>
      <c r="I390" s="150">
        <f>业务员提成明细!I378</f>
        <v>43266</v>
      </c>
      <c r="J390" s="151">
        <f>业务员提成明细!J378</f>
        <v>10854</v>
      </c>
      <c r="K390" s="145">
        <f>业务员提成明细!K378</f>
        <v>9356.9</v>
      </c>
      <c r="L390" s="152">
        <f>业务员提成明细!L378</f>
        <v>-32</v>
      </c>
      <c r="M390" s="153">
        <f>业务员提成明细!M378</f>
        <v>0</v>
      </c>
      <c r="N390" s="76" t="e">
        <f>业务员提成明细!N378</f>
        <v>#REF!</v>
      </c>
      <c r="O390" s="126">
        <f>业务员提成明细!O378</f>
        <v>0.05</v>
      </c>
      <c r="P390" s="154">
        <f>业务员提成明细!P378</f>
        <v>467.85</v>
      </c>
      <c r="Q390" s="125" t="e">
        <f>业务员提成明细!Q378</f>
        <v>#REF!</v>
      </c>
      <c r="R390" s="145" t="e">
        <f>业务员提成明细!R378</f>
        <v>#REF!</v>
      </c>
      <c r="S390" s="161" t="e">
        <f>业务员提成明细!S378</f>
        <v>#REF!</v>
      </c>
      <c r="T390" s="162" t="str">
        <f>业务员提成明细!V378</f>
        <v>CSB15</v>
      </c>
      <c r="U390" s="144" t="str">
        <f>业务员提成明细!W378</f>
        <v>*化学试剂助剂*半合成切削液</v>
      </c>
      <c r="V390" s="163" t="str">
        <f>业务员提成明细!V378</f>
        <v>CSB15</v>
      </c>
      <c r="W390" s="164" t="str">
        <f>业务员提成明细!W378</f>
        <v>*化学试剂助剂*半合成切削液</v>
      </c>
      <c r="X390" s="163" t="str">
        <f>业务员提成明细!X378</f>
        <v>LP-3030AL</v>
      </c>
      <c r="Y390" s="169">
        <f>业务员提成明细!Y378</f>
        <v>3</v>
      </c>
      <c r="Z390" s="170" t="str">
        <f>业务员提成明细!Z378</f>
        <v>桶</v>
      </c>
      <c r="AA390" s="170"/>
      <c r="AB390" s="170"/>
      <c r="AC390" s="171">
        <f>业务员提成明细!AC378</f>
        <v>510</v>
      </c>
      <c r="AD390" s="170"/>
      <c r="AE390" s="170"/>
      <c r="AF390" s="170" t="str">
        <f>业务员提成明细!AF378</f>
        <v>XOUT18070365</v>
      </c>
      <c r="AG390" s="176">
        <f>业务员提成明细!AG378</f>
        <v>43299</v>
      </c>
      <c r="AH390" s="177"/>
      <c r="AJ390" s="178">
        <f>业务员提成明细!AJ378</f>
        <v>0.15999957250798899</v>
      </c>
    </row>
    <row r="391" spans="1:36" outlineLevel="2">
      <c r="A391" s="142" t="str">
        <f>业务员提成明细!A379</f>
        <v>刘宽</v>
      </c>
      <c r="B391" s="143">
        <f>业务员提成明细!B379</f>
        <v>43304</v>
      </c>
      <c r="C391" s="144" t="str">
        <f>业务员提成明细!C379</f>
        <v>a1525</v>
      </c>
      <c r="D391" s="142" t="str">
        <f>业务员提成明细!D379</f>
        <v>丹阳卉丰机电设备有限公司</v>
      </c>
      <c r="E391" s="145">
        <f>业务员提成明细!E379</f>
        <v>3500</v>
      </c>
      <c r="F391" s="146" t="str">
        <f>业务员提成明细!F379</f>
        <v>18107252</v>
      </c>
      <c r="G391" s="143">
        <f>业务员提成明细!G379</f>
        <v>43304</v>
      </c>
      <c r="H391" s="144" t="str">
        <f>业务员提成明细!H379</f>
        <v>票到付款</v>
      </c>
      <c r="I391" s="150">
        <f>业务员提成明细!I379</f>
        <v>43266</v>
      </c>
      <c r="J391" s="151">
        <f>业务员提成明细!J379</f>
        <v>3500</v>
      </c>
      <c r="K391" s="145">
        <f>业务员提成明细!K379</f>
        <v>3017.24</v>
      </c>
      <c r="L391" s="152">
        <f>业务员提成明细!L379</f>
        <v>-38</v>
      </c>
      <c r="M391" s="153">
        <f>业务员提成明细!M379</f>
        <v>0</v>
      </c>
      <c r="N391" s="76" t="e">
        <f>业务员提成明细!N379</f>
        <v>#REF!</v>
      </c>
      <c r="O391" s="126">
        <f>业务员提成明细!O379</f>
        <v>0.05</v>
      </c>
      <c r="P391" s="154">
        <f>业务员提成明细!P379</f>
        <v>150.86000000000001</v>
      </c>
      <c r="Q391" s="125" t="e">
        <f>业务员提成明细!Q379</f>
        <v>#REF!</v>
      </c>
      <c r="R391" s="145" t="e">
        <f>业务员提成明细!R379</f>
        <v>#REF!</v>
      </c>
      <c r="S391" s="161" t="e">
        <f>业务员提成明细!S379</f>
        <v>#REF!</v>
      </c>
      <c r="T391" s="162" t="str">
        <f>业务员提成明细!V379</f>
        <v>CSR09</v>
      </c>
      <c r="U391" s="144" t="str">
        <f>业务员提成明细!W379</f>
        <v>*化学试剂助剂*乳化冷却液</v>
      </c>
      <c r="V391" s="163" t="str">
        <f>业务员提成明细!V379</f>
        <v>CSR09</v>
      </c>
      <c r="W391" s="164" t="str">
        <f>业务员提成明细!W379</f>
        <v>*化学试剂助剂*乳化冷却液</v>
      </c>
      <c r="X391" s="163" t="str">
        <f>业务员提成明细!X379</f>
        <v>JH-105</v>
      </c>
      <c r="Y391" s="169">
        <f>业务员提成明细!Y379</f>
        <v>1</v>
      </c>
      <c r="Z391" s="170" t="str">
        <f>业务员提成明细!Z379</f>
        <v>桶</v>
      </c>
      <c r="AA391" s="170"/>
      <c r="AB391" s="170"/>
      <c r="AC391" s="171">
        <f>业务员提成明细!AC379</f>
        <v>170</v>
      </c>
      <c r="AD391" s="170"/>
      <c r="AE391" s="170"/>
      <c r="AF391" s="170" t="str">
        <f>业务员提成明细!AF379</f>
        <v>XOUT18070446</v>
      </c>
      <c r="AG391" s="176">
        <f>业务员提成明细!AG379</f>
        <v>43301</v>
      </c>
      <c r="AH391" s="177"/>
      <c r="AJ391" s="178">
        <f>业务员提成明细!AJ379</f>
        <v>0.16000053028595701</v>
      </c>
    </row>
    <row r="392" spans="1:36" outlineLevel="2">
      <c r="A392" s="142" t="str">
        <f>业务员提成明细!A380</f>
        <v>刘宽</v>
      </c>
      <c r="B392" s="143">
        <f>业务员提成明细!B380</f>
        <v>43283</v>
      </c>
      <c r="C392" s="144" t="str">
        <f>业务员提成明细!C380</f>
        <v>a1561</v>
      </c>
      <c r="D392" s="142" t="str">
        <f>业务员提成明细!D380</f>
        <v>无锡赫尔德克精密机械有限公司</v>
      </c>
      <c r="E392" s="145">
        <f>业务员提成明细!E380</f>
        <v>2600</v>
      </c>
      <c r="F392" s="146" t="str">
        <f>业务员提成明细!F380</f>
        <v>16644205</v>
      </c>
      <c r="G392" s="143">
        <f>业务员提成明细!G380</f>
        <v>43313</v>
      </c>
      <c r="H392" s="144">
        <f>业务员提成明细!H380</f>
        <v>30</v>
      </c>
      <c r="I392" s="150">
        <f>业务员提成明细!I380</f>
        <v>43271</v>
      </c>
      <c r="J392" s="151">
        <f>业务员提成明细!J380</f>
        <v>2600</v>
      </c>
      <c r="K392" s="145">
        <f>业务员提成明细!K380</f>
        <v>2241.38</v>
      </c>
      <c r="L392" s="152">
        <f>业务员提成明细!L380</f>
        <v>-12</v>
      </c>
      <c r="M392" s="153">
        <f>业务员提成明细!M380</f>
        <v>0</v>
      </c>
      <c r="N392" s="76" t="e">
        <f>业务员提成明细!N380</f>
        <v>#REF!</v>
      </c>
      <c r="O392" s="126">
        <f>业务员提成明细!O380</f>
        <v>0.05</v>
      </c>
      <c r="P392" s="154">
        <f>业务员提成明细!P380</f>
        <v>112.07</v>
      </c>
      <c r="Q392" s="125" t="e">
        <f>业务员提成明细!Q380</f>
        <v>#REF!</v>
      </c>
      <c r="R392" s="145" t="e">
        <f>业务员提成明细!R380</f>
        <v>#REF!</v>
      </c>
      <c r="S392" s="161" t="e">
        <f>业务员提成明细!S380</f>
        <v>#REF!</v>
      </c>
      <c r="T392" s="162" t="str">
        <f>业务员提成明细!V380</f>
        <v>CYQ19</v>
      </c>
      <c r="U392" s="144" t="str">
        <f>业务员提成明细!W380</f>
        <v>*化学试剂助剂*不锈钢冷却剂</v>
      </c>
      <c r="V392" s="163" t="str">
        <f>业务员提成明细!V380</f>
        <v>CYQ19</v>
      </c>
      <c r="W392" s="164" t="str">
        <f>业务员提成明细!W380</f>
        <v>*化学试剂助剂*不锈钢冷却剂</v>
      </c>
      <c r="X392" s="163" t="str">
        <f>业务员提成明细!X380</f>
        <v>DH-30A</v>
      </c>
      <c r="Y392" s="169">
        <f>业务员提成明细!Y380</f>
        <v>1</v>
      </c>
      <c r="Z392" s="170" t="str">
        <f>业务员提成明细!Z380</f>
        <v>桶</v>
      </c>
      <c r="AA392" s="170"/>
      <c r="AB392" s="170"/>
      <c r="AC392" s="171">
        <f>业务员提成明细!AC380</f>
        <v>170</v>
      </c>
      <c r="AD392" s="170"/>
      <c r="AE392" s="170"/>
      <c r="AF392" s="170" t="str">
        <f>业务员提成明细!AF380</f>
        <v>XOUT18070025</v>
      </c>
      <c r="AG392" s="176">
        <f>业务员提成明细!AG380</f>
        <v>43284</v>
      </c>
      <c r="AH392" s="177"/>
      <c r="AJ392" s="178">
        <f>业务员提成明细!AJ380</f>
        <v>0.15999964307703299</v>
      </c>
    </row>
    <row r="393" spans="1:36" outlineLevel="2">
      <c r="A393" s="142" t="str">
        <f>业务员提成明细!A381</f>
        <v>刘宽</v>
      </c>
      <c r="B393" s="143">
        <f>业务员提成明细!B381</f>
        <v>43210</v>
      </c>
      <c r="C393" s="144" t="str">
        <f>业务员提成明细!C381</f>
        <v>a1678</v>
      </c>
      <c r="D393" s="142" t="str">
        <f>业务员提成明细!D381</f>
        <v>常州大本润滑油有限公司</v>
      </c>
      <c r="E393" s="145">
        <f>业务员提成明细!E381</f>
        <v>2300</v>
      </c>
      <c r="F393" s="146" t="str">
        <f>业务员提成明细!F381</f>
        <v>27754129</v>
      </c>
      <c r="G393" s="143">
        <f>业务员提成明细!G381</f>
        <v>43240</v>
      </c>
      <c r="H393" s="144">
        <f>业务员提成明细!H381</f>
        <v>30</v>
      </c>
      <c r="I393" s="150">
        <f>业务员提成明细!I381</f>
        <v>43280</v>
      </c>
      <c r="J393" s="151">
        <f>业务员提成明细!J381</f>
        <v>2300</v>
      </c>
      <c r="K393" s="145">
        <f>业务员提成明细!K381</f>
        <v>1965.81</v>
      </c>
      <c r="L393" s="152">
        <f>业务员提成明细!L381</f>
        <v>70</v>
      </c>
      <c r="M393" s="153">
        <f>业务员提成明细!M381</f>
        <v>0</v>
      </c>
      <c r="N393" s="76" t="e">
        <f>业务员提成明细!N381</f>
        <v>#REF!</v>
      </c>
      <c r="O393" s="126">
        <f>业务员提成明细!O381</f>
        <v>0.04</v>
      </c>
      <c r="P393" s="154">
        <f>业务员提成明细!P381</f>
        <v>78.63</v>
      </c>
      <c r="Q393" s="125" t="e">
        <f>业务员提成明细!Q381</f>
        <v>#REF!</v>
      </c>
      <c r="R393" s="145" t="e">
        <f>业务员提成明细!R381</f>
        <v>#REF!</v>
      </c>
      <c r="S393" s="161" t="e">
        <f>业务员提成明细!S381</f>
        <v>#REF!</v>
      </c>
      <c r="T393" s="162" t="str">
        <f>业务员提成明细!V381</f>
        <v>CSQ15</v>
      </c>
      <c r="U393" s="144" t="str">
        <f>业务员提成明细!W381</f>
        <v>*化学试剂助剂*全合成切削液</v>
      </c>
      <c r="V393" s="163" t="str">
        <f>业务员提成明细!V381</f>
        <v>CSQ15</v>
      </c>
      <c r="W393" s="164" t="str">
        <f>业务员提成明细!W381</f>
        <v>*化学试剂助剂*全合成切削液</v>
      </c>
      <c r="X393" s="163" t="str">
        <f>业务员提成明细!X381</f>
        <v>SH-805</v>
      </c>
      <c r="Y393" s="169">
        <f>业务员提成明细!Y381</f>
        <v>1</v>
      </c>
      <c r="Z393" s="170" t="str">
        <f>业务员提成明细!Z381</f>
        <v>桶</v>
      </c>
      <c r="AA393" s="170"/>
      <c r="AB393" s="170"/>
      <c r="AC393" s="171">
        <f>业务员提成明细!AC381</f>
        <v>180</v>
      </c>
      <c r="AD393" s="170"/>
      <c r="AE393" s="170"/>
      <c r="AF393" s="170" t="str">
        <f>业务员提成明细!AF381</f>
        <v>XOUT18040350</v>
      </c>
      <c r="AG393" s="176">
        <f>业务员提成明细!AG381</f>
        <v>43210</v>
      </c>
      <c r="AH393" s="177"/>
      <c r="AJ393" s="178">
        <f>业务员提成明细!AJ381</f>
        <v>0.17</v>
      </c>
    </row>
    <row r="394" spans="1:36" outlineLevel="2">
      <c r="A394" s="142" t="str">
        <f>业务员提成明细!A382</f>
        <v>刘宽</v>
      </c>
      <c r="B394" s="143">
        <f>业务员提成明细!B382</f>
        <v>43217</v>
      </c>
      <c r="C394" s="144" t="str">
        <f>业务员提成明细!C382</f>
        <v>a1678</v>
      </c>
      <c r="D394" s="142" t="str">
        <f>业务员提成明细!D382</f>
        <v>常州大本润滑油有限公司</v>
      </c>
      <c r="E394" s="145">
        <f>业务员提成明细!E382</f>
        <v>2300</v>
      </c>
      <c r="F394" s="146" t="str">
        <f>业务员提成明细!F382</f>
        <v>27754298</v>
      </c>
      <c r="G394" s="143">
        <f>业务员提成明细!G382</f>
        <v>43247</v>
      </c>
      <c r="H394" s="144">
        <f>业务员提成明细!H382</f>
        <v>30</v>
      </c>
      <c r="I394" s="150">
        <f>业务员提成明细!I382</f>
        <v>43280</v>
      </c>
      <c r="J394" s="151">
        <f>业务员提成明细!J382</f>
        <v>2300</v>
      </c>
      <c r="K394" s="145">
        <f>业务员提成明细!K382</f>
        <v>1965.81</v>
      </c>
      <c r="L394" s="152">
        <f>业务员提成明细!L382</f>
        <v>63</v>
      </c>
      <c r="M394" s="153">
        <f>业务员提成明细!M382</f>
        <v>0</v>
      </c>
      <c r="N394" s="76" t="e">
        <f>业务员提成明细!N382</f>
        <v>#REF!</v>
      </c>
      <c r="O394" s="126">
        <f>业务员提成明细!O382</f>
        <v>0.04</v>
      </c>
      <c r="P394" s="154">
        <f>业务员提成明细!P382</f>
        <v>78.63</v>
      </c>
      <c r="Q394" s="125" t="e">
        <f>业务员提成明细!Q382</f>
        <v>#REF!</v>
      </c>
      <c r="R394" s="145" t="e">
        <f>业务员提成明细!R382</f>
        <v>#REF!</v>
      </c>
      <c r="S394" s="161" t="e">
        <f>业务员提成明细!S382</f>
        <v>#REF!</v>
      </c>
      <c r="T394" s="162" t="str">
        <f>业务员提成明细!V382</f>
        <v>CSQ15</v>
      </c>
      <c r="U394" s="144" t="str">
        <f>业务员提成明细!W382</f>
        <v>*化学试剂助剂*全合成切削液</v>
      </c>
      <c r="V394" s="163" t="str">
        <f>业务员提成明细!V382</f>
        <v>CSQ15</v>
      </c>
      <c r="W394" s="164" t="str">
        <f>业务员提成明细!W382</f>
        <v>*化学试剂助剂*全合成切削液</v>
      </c>
      <c r="X394" s="163" t="str">
        <f>业务员提成明细!X382</f>
        <v>SH-805</v>
      </c>
      <c r="Y394" s="169">
        <f>业务员提成明细!Y382</f>
        <v>1</v>
      </c>
      <c r="Z394" s="170" t="str">
        <f>业务员提成明细!Z382</f>
        <v>桶</v>
      </c>
      <c r="AA394" s="170"/>
      <c r="AB394" s="170"/>
      <c r="AC394" s="171">
        <f>业务员提成明细!AC382</f>
        <v>180</v>
      </c>
      <c r="AD394" s="170"/>
      <c r="AE394" s="170"/>
      <c r="AF394" s="170" t="str">
        <f>业务员提成明细!AF382</f>
        <v>XOUT18040481</v>
      </c>
      <c r="AG394" s="176">
        <f>业务员提成明细!AG382</f>
        <v>43217</v>
      </c>
      <c r="AH394" s="177"/>
      <c r="AJ394" s="178">
        <f>业务员提成明细!AJ382</f>
        <v>0.17</v>
      </c>
    </row>
    <row r="395" spans="1:36" outlineLevel="2">
      <c r="A395" s="142" t="str">
        <f>业务员提成明细!A383</f>
        <v>刘宽</v>
      </c>
      <c r="B395" s="143">
        <f>业务员提成明细!B383</f>
        <v>43241</v>
      </c>
      <c r="C395" s="144" t="str">
        <f>业务员提成明细!C383</f>
        <v>a1713</v>
      </c>
      <c r="D395" s="142" t="str">
        <f>业务员提成明细!D383</f>
        <v>扬州仪林精密机械有限公司</v>
      </c>
      <c r="E395" s="145">
        <f>业务员提成明细!E383</f>
        <v>2650</v>
      </c>
      <c r="F395" s="146" t="str">
        <f>业务员提成明细!F383</f>
        <v>27754547</v>
      </c>
      <c r="G395" s="143">
        <f>业务员提成明细!G383</f>
        <v>43271</v>
      </c>
      <c r="H395" s="144">
        <f>业务员提成明细!H383</f>
        <v>30</v>
      </c>
      <c r="I395" s="150">
        <f>业务员提成明细!I383</f>
        <v>43280</v>
      </c>
      <c r="J395" s="151">
        <f>业务员提成明细!J383</f>
        <v>150</v>
      </c>
      <c r="K395" s="145">
        <f>业务员提成明细!K383</f>
        <v>129.31</v>
      </c>
      <c r="L395" s="152">
        <f>业务员提成明细!L383</f>
        <v>39</v>
      </c>
      <c r="M395" s="153">
        <f>业务员提成明细!M383</f>
        <v>0</v>
      </c>
      <c r="N395" s="76" t="e">
        <f>业务员提成明细!N383</f>
        <v>#REF!</v>
      </c>
      <c r="O395" s="126">
        <f>业务员提成明细!O383</f>
        <v>0.05</v>
      </c>
      <c r="P395" s="154">
        <f>业务员提成明细!P383</f>
        <v>6.47</v>
      </c>
      <c r="Q395" s="125" t="e">
        <f>业务员提成明细!Q383</f>
        <v>#REF!</v>
      </c>
      <c r="R395" s="145" t="e">
        <f>业务员提成明细!R383</f>
        <v>#REF!</v>
      </c>
      <c r="S395" s="161" t="e">
        <f>业务员提成明细!S383</f>
        <v>#REF!</v>
      </c>
      <c r="T395" s="162" t="str">
        <f>业务员提成明细!V383</f>
        <v>CYQ19</v>
      </c>
      <c r="U395" s="144" t="str">
        <f>业务员提成明细!W383</f>
        <v>*化学试剂助剂*不锈钢冷却剂</v>
      </c>
      <c r="V395" s="163" t="str">
        <f>业务员提成明细!V383</f>
        <v>CYQ19</v>
      </c>
      <c r="W395" s="164" t="str">
        <f>业务员提成明细!W383</f>
        <v>*化学试剂助剂*不锈钢冷却剂</v>
      </c>
      <c r="X395" s="163" t="str">
        <f>业务员提成明细!X383</f>
        <v>DH-30A</v>
      </c>
      <c r="Y395" s="169">
        <f>业务员提成明细!Y383</f>
        <v>5.6603773584905703E-2</v>
      </c>
      <c r="Z395" s="170" t="str">
        <f>业务员提成明细!Z383</f>
        <v>桶</v>
      </c>
      <c r="AA395" s="170"/>
      <c r="AB395" s="170"/>
      <c r="AC395" s="171">
        <f>业务员提成明细!AC383</f>
        <v>9.6226415094339597</v>
      </c>
      <c r="AD395" s="170"/>
      <c r="AE395" s="170"/>
      <c r="AF395" s="170" t="str">
        <f>业务员提成明细!AF383</f>
        <v>XOUT18050249</v>
      </c>
      <c r="AG395" s="176">
        <f>业务员提成明细!AG383</f>
        <v>43235</v>
      </c>
      <c r="AH395" s="177"/>
      <c r="AJ395" s="178">
        <f>业务员提成明细!AJ383</f>
        <v>0.16000140075640801</v>
      </c>
    </row>
    <row r="396" spans="1:36" outlineLevel="2">
      <c r="A396" s="142" t="str">
        <f>业务员提成明细!A384</f>
        <v>刘宽</v>
      </c>
      <c r="B396" s="143">
        <f>业务员提成明细!B384</f>
        <v>43273</v>
      </c>
      <c r="C396" s="144" t="str">
        <f>业务员提成明细!C384</f>
        <v>a1721</v>
      </c>
      <c r="D396" s="142" t="str">
        <f>业务员提成明细!D384</f>
        <v>无锡德尔塔机械制造有限公司</v>
      </c>
      <c r="E396" s="145">
        <f>业务员提成明细!E384</f>
        <v>3000</v>
      </c>
      <c r="F396" s="146" t="str">
        <f>业务员提成明细!F384</f>
        <v>16643941</v>
      </c>
      <c r="G396" s="143">
        <f>业务员提成明细!G384</f>
        <v>43303</v>
      </c>
      <c r="H396" s="144">
        <f>业务员提成明细!H384</f>
        <v>30</v>
      </c>
      <c r="I396" s="150">
        <f>业务员提成明细!I384</f>
        <v>43259</v>
      </c>
      <c r="J396" s="151">
        <f>业务员提成明细!J384</f>
        <v>3000</v>
      </c>
      <c r="K396" s="145">
        <f>业务员提成明细!K384</f>
        <v>2586.21</v>
      </c>
      <c r="L396" s="152">
        <f>业务员提成明细!L384</f>
        <v>-14</v>
      </c>
      <c r="M396" s="153">
        <f>业务员提成明细!M384</f>
        <v>0</v>
      </c>
      <c r="N396" s="76" t="e">
        <f>业务员提成明细!N384</f>
        <v>#REF!</v>
      </c>
      <c r="O396" s="126">
        <f>业务员提成明细!O384</f>
        <v>0.05</v>
      </c>
      <c r="P396" s="154">
        <f>业务员提成明细!P384</f>
        <v>129.31</v>
      </c>
      <c r="Q396" s="125" t="e">
        <f>业务员提成明细!Q384</f>
        <v>#REF!</v>
      </c>
      <c r="R396" s="145" t="e">
        <f>业务员提成明细!R384</f>
        <v>#REF!</v>
      </c>
      <c r="S396" s="161" t="e">
        <f>业务员提成明细!S384</f>
        <v>#REF!</v>
      </c>
      <c r="T396" s="162" t="str">
        <f>业务员提成明细!V384</f>
        <v>CSR24</v>
      </c>
      <c r="U396" s="144" t="str">
        <f>业务员提成明细!W384</f>
        <v>*专项化学用品*铝合金加工液</v>
      </c>
      <c r="V396" s="163" t="str">
        <f>业务员提成明细!V384</f>
        <v>CSR24</v>
      </c>
      <c r="W396" s="164" t="str">
        <f>业务员提成明细!W384</f>
        <v>*专项化学用品*铝合金加工液</v>
      </c>
      <c r="X396" s="163" t="str">
        <f>业务员提成明细!X384</f>
        <v>ZM-3080</v>
      </c>
      <c r="Y396" s="169">
        <f>业务员提成明细!Y384</f>
        <v>1</v>
      </c>
      <c r="Z396" s="170" t="str">
        <f>业务员提成明细!Z384</f>
        <v>桶</v>
      </c>
      <c r="AA396" s="170"/>
      <c r="AB396" s="170"/>
      <c r="AC396" s="171">
        <f>业务员提成明细!AC384</f>
        <v>170</v>
      </c>
      <c r="AD396" s="170"/>
      <c r="AE396" s="170"/>
      <c r="AF396" s="170" t="str">
        <f>业务员提成明细!AF384</f>
        <v>XOUT18060363</v>
      </c>
      <c r="AG396" s="176">
        <f>业务员提成明细!AG384</f>
        <v>43271</v>
      </c>
      <c r="AH396" s="177"/>
      <c r="AJ396" s="178">
        <f>业务员提成明细!AJ384</f>
        <v>0.15999860800167001</v>
      </c>
    </row>
    <row r="397" spans="1:36" outlineLevel="2">
      <c r="A397" s="142" t="str">
        <f>业务员提成明细!A385</f>
        <v>刘宽</v>
      </c>
      <c r="B397" s="143">
        <f>业务员提成明细!B385</f>
        <v>43273</v>
      </c>
      <c r="C397" s="144" t="str">
        <f>业务员提成明细!C385</f>
        <v>a1806</v>
      </c>
      <c r="D397" s="142" t="str">
        <f>业务员提成明细!D385</f>
        <v>无锡诺新恒精密机械有限公司</v>
      </c>
      <c r="E397" s="145">
        <f>业务员提成明细!E385</f>
        <v>3000</v>
      </c>
      <c r="F397" s="146" t="str">
        <f>业务员提成明细!F385</f>
        <v>16643942</v>
      </c>
      <c r="G397" s="143">
        <f>业务员提成明细!G385</f>
        <v>43303</v>
      </c>
      <c r="H397" s="144">
        <f>业务员提成明细!H385</f>
        <v>30</v>
      </c>
      <c r="I397" s="150">
        <f>业务员提成明细!I385</f>
        <v>43259</v>
      </c>
      <c r="J397" s="151">
        <f>业务员提成明细!J385</f>
        <v>3000</v>
      </c>
      <c r="K397" s="145">
        <f>业务员提成明细!K385</f>
        <v>2586.21</v>
      </c>
      <c r="L397" s="152">
        <f>业务员提成明细!L385</f>
        <v>-14</v>
      </c>
      <c r="M397" s="153">
        <f>业务员提成明细!M385</f>
        <v>0</v>
      </c>
      <c r="N397" s="76" t="e">
        <f>业务员提成明细!N385</f>
        <v>#REF!</v>
      </c>
      <c r="O397" s="126">
        <f>业务员提成明细!O385</f>
        <v>0.05</v>
      </c>
      <c r="P397" s="154">
        <f>业务员提成明细!P385</f>
        <v>129.31</v>
      </c>
      <c r="Q397" s="125" t="e">
        <f>业务员提成明细!Q385</f>
        <v>#REF!</v>
      </c>
      <c r="R397" s="145" t="e">
        <f>业务员提成明细!R385</f>
        <v>#REF!</v>
      </c>
      <c r="S397" s="161" t="e">
        <f>业务员提成明细!S385</f>
        <v>#REF!</v>
      </c>
      <c r="T397" s="162" t="str">
        <f>业务员提成明细!V385</f>
        <v>CSR24</v>
      </c>
      <c r="U397" s="144" t="str">
        <f>业务员提成明细!W385</f>
        <v>*专项化学用品*铝合金加工液</v>
      </c>
      <c r="V397" s="163" t="str">
        <f>业务员提成明细!V385</f>
        <v>CSR24</v>
      </c>
      <c r="W397" s="164" t="str">
        <f>业务员提成明细!W385</f>
        <v>*专项化学用品*铝合金加工液</v>
      </c>
      <c r="X397" s="163" t="str">
        <f>业务员提成明细!X385</f>
        <v>ZM-3080</v>
      </c>
      <c r="Y397" s="169">
        <f>业务员提成明细!Y385</f>
        <v>1</v>
      </c>
      <c r="Z397" s="170" t="str">
        <f>业务员提成明细!Z385</f>
        <v>桶</v>
      </c>
      <c r="AA397" s="170"/>
      <c r="AB397" s="170"/>
      <c r="AC397" s="171">
        <f>业务员提成明细!AC385</f>
        <v>170</v>
      </c>
      <c r="AD397" s="170"/>
      <c r="AE397" s="170"/>
      <c r="AF397" s="170" t="str">
        <f>业务员提成明细!AF385</f>
        <v>XOUT18060361</v>
      </c>
      <c r="AG397" s="176">
        <f>业务员提成明细!AG385</f>
        <v>43271</v>
      </c>
      <c r="AH397" s="177"/>
      <c r="AJ397" s="178">
        <f>业务员提成明细!AJ385</f>
        <v>0.15999860800167001</v>
      </c>
    </row>
    <row r="398" spans="1:36" outlineLevel="2">
      <c r="A398" s="142" t="str">
        <f>业务员提成明细!A386</f>
        <v>刘宽</v>
      </c>
      <c r="B398" s="143">
        <f>业务员提成明细!B386</f>
        <v>43277</v>
      </c>
      <c r="C398" s="144" t="str">
        <f>业务员提成明细!C386</f>
        <v>a1806</v>
      </c>
      <c r="D398" s="142" t="str">
        <f>业务员提成明细!D386</f>
        <v>无锡诺新恒精密机械有限公司</v>
      </c>
      <c r="E398" s="145">
        <f>业务员提成明细!E386</f>
        <v>320</v>
      </c>
      <c r="F398" s="146" t="str">
        <f>业务员提成明细!F386</f>
        <v>16644072</v>
      </c>
      <c r="G398" s="143">
        <f>业务员提成明细!G386</f>
        <v>43307</v>
      </c>
      <c r="H398" s="144">
        <f>业务员提成明细!H386</f>
        <v>30</v>
      </c>
      <c r="I398" s="150">
        <f>业务员提成明细!I386</f>
        <v>43264</v>
      </c>
      <c r="J398" s="151">
        <f>业务员提成明细!J386</f>
        <v>320</v>
      </c>
      <c r="K398" s="145">
        <f>业务员提成明细!K386</f>
        <v>275.86</v>
      </c>
      <c r="L398" s="152">
        <f>业务员提成明细!L386</f>
        <v>-13</v>
      </c>
      <c r="M398" s="153">
        <f>业务员提成明细!M386</f>
        <v>0</v>
      </c>
      <c r="N398" s="76" t="e">
        <f>业务员提成明细!N386</f>
        <v>#REF!</v>
      </c>
      <c r="O398" s="126">
        <f>业务员提成明细!O386</f>
        <v>0.05</v>
      </c>
      <c r="P398" s="154">
        <f>业务员提成明细!P386</f>
        <v>13.79</v>
      </c>
      <c r="Q398" s="125" t="e">
        <f>业务员提成明细!Q386</f>
        <v>#REF!</v>
      </c>
      <c r="R398" s="145" t="e">
        <f>业务员提成明细!R386</f>
        <v>#REF!</v>
      </c>
      <c r="S398" s="161" t="e">
        <f>业务员提成明细!S386</f>
        <v>#REF!</v>
      </c>
      <c r="T398" s="162" t="str">
        <f>业务员提成明细!V386</f>
        <v>CYT11</v>
      </c>
      <c r="U398" s="144" t="str">
        <f>业务员提成明细!W386</f>
        <v>*润滑油*机床导轨油</v>
      </c>
      <c r="V398" s="163" t="str">
        <f>业务员提成明细!V386</f>
        <v>CYT11</v>
      </c>
      <c r="W398" s="164" t="str">
        <f>业务员提成明细!W386</f>
        <v>*润滑油*机床导轨油</v>
      </c>
      <c r="X398" s="163" t="str">
        <f>业务员提成明细!X386</f>
        <v>68#</v>
      </c>
      <c r="Y398" s="169">
        <f>业务员提成明细!Y386</f>
        <v>1.7000000000000001E-2</v>
      </c>
      <c r="Z398" s="170" t="str">
        <f>业务员提成明细!Z386</f>
        <v>吨</v>
      </c>
      <c r="AA398" s="170"/>
      <c r="AB398" s="170"/>
      <c r="AC398" s="171">
        <f>业务员提成明细!AC386</f>
        <v>17</v>
      </c>
      <c r="AD398" s="170"/>
      <c r="AE398" s="170"/>
      <c r="AF398" s="170" t="str">
        <f>业务员提成明细!AF386</f>
        <v>XOUT18060479</v>
      </c>
      <c r="AG398" s="176">
        <f>业务员提成明细!AG386</f>
        <v>43277</v>
      </c>
      <c r="AH398" s="177"/>
      <c r="AJ398" s="178">
        <f>业务员提成明细!AJ386</f>
        <v>0.16000870006525</v>
      </c>
    </row>
    <row r="399" spans="1:36" outlineLevel="2">
      <c r="A399" s="142" t="str">
        <f>业务员提成明细!A387</f>
        <v>刘宽</v>
      </c>
      <c r="B399" s="143">
        <f>业务员提成明细!B387</f>
        <v>43292</v>
      </c>
      <c r="C399" s="144" t="str">
        <f>业务员提成明细!C387</f>
        <v>a1859</v>
      </c>
      <c r="D399" s="142" t="str">
        <f>业务员提成明细!D387</f>
        <v>无锡新朋盛自控设备有限公司</v>
      </c>
      <c r="E399" s="145">
        <f>业务员提成明细!E387</f>
        <v>3100</v>
      </c>
      <c r="F399" s="146" t="str">
        <f>业务员提成明细!F387</f>
        <v>18107021</v>
      </c>
      <c r="G399" s="143">
        <f>业务员提成明细!G387</f>
        <v>43322</v>
      </c>
      <c r="H399" s="144">
        <f>业务员提成明细!H387</f>
        <v>30</v>
      </c>
      <c r="I399" s="150">
        <f>业务员提成明细!I387</f>
        <v>43270</v>
      </c>
      <c r="J399" s="151">
        <f>业务员提成明细!J387</f>
        <v>3100</v>
      </c>
      <c r="K399" s="145">
        <f>业务员提成明细!K387</f>
        <v>2672.41</v>
      </c>
      <c r="L399" s="152">
        <f>业务员提成明细!L387</f>
        <v>-22</v>
      </c>
      <c r="M399" s="153">
        <f>业务员提成明细!M387</f>
        <v>0</v>
      </c>
      <c r="N399" s="76" t="e">
        <f>业务员提成明细!N387</f>
        <v>#REF!</v>
      </c>
      <c r="O399" s="126">
        <f>业务员提成明细!O387</f>
        <v>0.05</v>
      </c>
      <c r="P399" s="154">
        <f>业务员提成明细!P387</f>
        <v>133.62</v>
      </c>
      <c r="Q399" s="125" t="e">
        <f>业务员提成明细!Q387</f>
        <v>#REF!</v>
      </c>
      <c r="R399" s="145" t="e">
        <f>业务员提成明细!R387</f>
        <v>#REF!</v>
      </c>
      <c r="S399" s="161" t="e">
        <f>业务员提成明细!S387</f>
        <v>#REF!</v>
      </c>
      <c r="T399" s="162" t="str">
        <f>业务员提成明细!V387</f>
        <v>CSR24</v>
      </c>
      <c r="U399" s="144" t="str">
        <f>业务员提成明细!W387</f>
        <v>*专项化学用品*铝合金加工液</v>
      </c>
      <c r="V399" s="163" t="str">
        <f>业务员提成明细!V387</f>
        <v>CSR24</v>
      </c>
      <c r="W399" s="164" t="str">
        <f>业务员提成明细!W387</f>
        <v>*专项化学用品*铝合金加工液</v>
      </c>
      <c r="X399" s="163" t="str">
        <f>业务员提成明细!X387</f>
        <v>ZM-3080</v>
      </c>
      <c r="Y399" s="169">
        <f>业务员提成明细!Y387</f>
        <v>1</v>
      </c>
      <c r="Z399" s="170" t="str">
        <f>业务员提成明细!Z387</f>
        <v>桶</v>
      </c>
      <c r="AA399" s="170"/>
      <c r="AB399" s="170"/>
      <c r="AC399" s="171">
        <f>业务员提成明细!AC387</f>
        <v>170</v>
      </c>
      <c r="AD399" s="170"/>
      <c r="AE399" s="170"/>
      <c r="AF399" s="170" t="str">
        <f>业务员提成明细!AF387</f>
        <v>XOUT18070239</v>
      </c>
      <c r="AG399" s="176">
        <f>业务员提成明细!AG387</f>
        <v>43293</v>
      </c>
      <c r="AH399" s="177"/>
      <c r="AJ399" s="178">
        <f>业务员提成明细!AJ387</f>
        <v>0.16000164645395001</v>
      </c>
    </row>
    <row r="400" spans="1:36" outlineLevel="2">
      <c r="A400" s="142" t="str">
        <f>业务员提成明细!A388</f>
        <v>刘宽</v>
      </c>
      <c r="B400" s="143">
        <f>业务员提成明细!B388</f>
        <v>43246</v>
      </c>
      <c r="C400" s="144" t="str">
        <f>业务员提成明细!C388</f>
        <v>a1878</v>
      </c>
      <c r="D400" s="142" t="str">
        <f>业务员提成明细!D388</f>
        <v>无锡发东科技有限公司</v>
      </c>
      <c r="E400" s="145">
        <f>业务员提成明细!E388</f>
        <v>2900</v>
      </c>
      <c r="F400" s="146" t="str">
        <f>业务员提成明细!F388</f>
        <v>55874669</v>
      </c>
      <c r="G400" s="143">
        <f>业务员提成明细!G388</f>
        <v>43276</v>
      </c>
      <c r="H400" s="144">
        <f>业务员提成明细!H388</f>
        <v>30</v>
      </c>
      <c r="I400" s="150">
        <f>业务员提成明细!I388</f>
        <v>43270</v>
      </c>
      <c r="J400" s="151">
        <f>业务员提成明细!J388</f>
        <v>2900</v>
      </c>
      <c r="K400" s="145">
        <f>业务员提成明细!K388</f>
        <v>2500</v>
      </c>
      <c r="L400" s="152">
        <f>业务员提成明细!L388</f>
        <v>24</v>
      </c>
      <c r="M400" s="153">
        <f>业务员提成明细!M388</f>
        <v>0</v>
      </c>
      <c r="N400" s="76" t="e">
        <f>业务员提成明细!N388</f>
        <v>#REF!</v>
      </c>
      <c r="O400" s="126">
        <f>业务员提成明细!O388</f>
        <v>0.05</v>
      </c>
      <c r="P400" s="154">
        <f>业务员提成明细!P388</f>
        <v>125</v>
      </c>
      <c r="Q400" s="125" t="e">
        <f>业务员提成明细!Q388</f>
        <v>#REF!</v>
      </c>
      <c r="R400" s="145" t="e">
        <f>业务员提成明细!R388</f>
        <v>#REF!</v>
      </c>
      <c r="S400" s="161" t="e">
        <f>业务员提成明细!S388</f>
        <v>#REF!</v>
      </c>
      <c r="T400" s="162" t="str">
        <f>业务员提成明细!V388</f>
        <v>CSB15</v>
      </c>
      <c r="U400" s="144" t="str">
        <f>业务员提成明细!W388</f>
        <v>*化学试剂助剂*半合成切削液</v>
      </c>
      <c r="V400" s="163" t="str">
        <f>业务员提成明细!V388</f>
        <v>CSB15</v>
      </c>
      <c r="W400" s="164" t="str">
        <f>业务员提成明细!W388</f>
        <v>*化学试剂助剂*半合成切削液</v>
      </c>
      <c r="X400" s="163" t="str">
        <f>业务员提成明细!X388</f>
        <v>LP-3030AL</v>
      </c>
      <c r="Y400" s="169">
        <f>业务员提成明细!Y388</f>
        <v>1</v>
      </c>
      <c r="Z400" s="170" t="str">
        <f>业务员提成明细!Z388</f>
        <v>桶</v>
      </c>
      <c r="AA400" s="170"/>
      <c r="AB400" s="170"/>
      <c r="AC400" s="171">
        <f>业务员提成明细!AC388</f>
        <v>170</v>
      </c>
      <c r="AD400" s="170"/>
      <c r="AE400" s="170"/>
      <c r="AF400" s="170" t="str">
        <f>业务员提成明细!AF388</f>
        <v>XOUT18050484</v>
      </c>
      <c r="AG400" s="176">
        <f>业务员提成明细!AG388</f>
        <v>43248</v>
      </c>
      <c r="AH400" s="177"/>
      <c r="AJ400" s="178">
        <f>业务员提成明细!AJ388</f>
        <v>0.16</v>
      </c>
    </row>
    <row r="401" spans="1:36" outlineLevel="2">
      <c r="A401" s="142" t="str">
        <f>业务员提成明细!A389</f>
        <v>刘宽</v>
      </c>
      <c r="B401" s="143">
        <f>业务员提成明细!B389</f>
        <v>43257</v>
      </c>
      <c r="C401" s="144" t="str">
        <f>业务员提成明细!C389</f>
        <v>a1896</v>
      </c>
      <c r="D401" s="142" t="str">
        <f>业务员提成明细!D389</f>
        <v>无锡工业高级技工学校</v>
      </c>
      <c r="E401" s="145">
        <f>业务员提成明细!E389</f>
        <v>2890</v>
      </c>
      <c r="F401" s="146" t="str">
        <f>业务员提成明细!F389</f>
        <v>55874862</v>
      </c>
      <c r="G401" s="143">
        <f>业务员提成明细!G389</f>
        <v>43257</v>
      </c>
      <c r="H401" s="144" t="str">
        <f>业务员提成明细!H389</f>
        <v>开票现金</v>
      </c>
      <c r="I401" s="150">
        <f>业务员提成明细!I389</f>
        <v>43252</v>
      </c>
      <c r="J401" s="151">
        <f>业务员提成明细!J389</f>
        <v>2890</v>
      </c>
      <c r="K401" s="145">
        <f>业务员提成明细!K389</f>
        <v>2491.38</v>
      </c>
      <c r="L401" s="152">
        <f>业务员提成明细!L389</f>
        <v>-5</v>
      </c>
      <c r="M401" s="153">
        <f>业务员提成明细!M389</f>
        <v>0</v>
      </c>
      <c r="N401" s="76" t="e">
        <f>业务员提成明细!N389</f>
        <v>#REF!</v>
      </c>
      <c r="O401" s="126">
        <f>业务员提成明细!O389</f>
        <v>0.05</v>
      </c>
      <c r="P401" s="154">
        <f>业务员提成明细!P389</f>
        <v>124.57</v>
      </c>
      <c r="Q401" s="125" t="e">
        <f>业务员提成明细!Q389</f>
        <v>#REF!</v>
      </c>
      <c r="R401" s="145" t="e">
        <f>业务员提成明细!R389</f>
        <v>#REF!</v>
      </c>
      <c r="S401" s="161" t="e">
        <f>业务员提成明细!S389</f>
        <v>#REF!</v>
      </c>
      <c r="T401" s="162" t="str">
        <f>业务员提成明细!V389</f>
        <v>CYT11</v>
      </c>
      <c r="U401" s="144" t="str">
        <f>业务员提成明细!W389</f>
        <v>*润滑油*机床导轨油</v>
      </c>
      <c r="V401" s="163" t="str">
        <f>业务员提成明细!V389</f>
        <v>CYT11</v>
      </c>
      <c r="W401" s="164" t="str">
        <f>业务员提成明细!W389</f>
        <v>*润滑油*机床导轨油</v>
      </c>
      <c r="X401" s="163" t="str">
        <f>业务员提成明细!X389</f>
        <v>68#</v>
      </c>
      <c r="Y401" s="169">
        <f>业务员提成明细!Y389</f>
        <v>0.17</v>
      </c>
      <c r="Z401" s="170" t="str">
        <f>业务员提成明细!Z389</f>
        <v>吨</v>
      </c>
      <c r="AA401" s="170"/>
      <c r="AB401" s="170"/>
      <c r="AC401" s="171">
        <f>业务员提成明细!AC389</f>
        <v>170</v>
      </c>
      <c r="AD401" s="170"/>
      <c r="AE401" s="170"/>
      <c r="AF401" s="170" t="str">
        <f>业务员提成明细!AF389</f>
        <v>XOUT18060120</v>
      </c>
      <c r="AG401" s="176">
        <f>业务员提成明细!AG389</f>
        <v>43257</v>
      </c>
      <c r="AH401" s="177"/>
      <c r="AJ401" s="178">
        <f>业务员提成明细!AJ389</f>
        <v>0.15999967889282199</v>
      </c>
    </row>
    <row r="402" spans="1:36" outlineLevel="2">
      <c r="A402" s="142" t="str">
        <f>业务员提成明细!A390</f>
        <v>刘宽</v>
      </c>
      <c r="B402" s="143">
        <f>业务员提成明细!B390</f>
        <v>43279</v>
      </c>
      <c r="C402" s="144" t="str">
        <f>业务员提成明细!C390</f>
        <v>a1900</v>
      </c>
      <c r="D402" s="142" t="str">
        <f>业务员提成明细!D390</f>
        <v>常州宏思博医疗器械有限公司</v>
      </c>
      <c r="E402" s="145">
        <f>业务员提成明细!E390</f>
        <v>600</v>
      </c>
      <c r="F402" s="146" t="str">
        <f>业务员提成明细!F390</f>
        <v>16644153</v>
      </c>
      <c r="G402" s="143">
        <f>业务员提成明细!G390</f>
        <v>43309</v>
      </c>
      <c r="H402" s="144">
        <f>业务员提成明细!H390</f>
        <v>30</v>
      </c>
      <c r="I402" s="150">
        <f>业务员提成明细!I390</f>
        <v>43252</v>
      </c>
      <c r="J402" s="151">
        <f>业务员提成明细!J390</f>
        <v>600</v>
      </c>
      <c r="K402" s="145">
        <f>业务员提成明细!K390</f>
        <v>517.24</v>
      </c>
      <c r="L402" s="152">
        <f>业务员提成明细!L390</f>
        <v>-27</v>
      </c>
      <c r="M402" s="153">
        <f>业务员提成明细!M390</f>
        <v>0</v>
      </c>
      <c r="N402" s="76" t="e">
        <f>业务员提成明细!N390</f>
        <v>#REF!</v>
      </c>
      <c r="O402" s="126">
        <f>业务员提成明细!O390</f>
        <v>0.05</v>
      </c>
      <c r="P402" s="154">
        <f>业务员提成明细!P390</f>
        <v>25.86</v>
      </c>
      <c r="Q402" s="125" t="e">
        <f>业务员提成明细!Q390</f>
        <v>#REF!</v>
      </c>
      <c r="R402" s="145" t="e">
        <f>业务员提成明细!R390</f>
        <v>#REF!</v>
      </c>
      <c r="S402" s="161" t="e">
        <f>业务员提成明细!S390</f>
        <v>#REF!</v>
      </c>
      <c r="T402" s="162" t="str">
        <f>业务员提成明细!V390</f>
        <v>CYT12</v>
      </c>
      <c r="U402" s="144" t="str">
        <f>业务员提成明细!W390</f>
        <v>*润滑油*抗磨液压油</v>
      </c>
      <c r="V402" s="163" t="str">
        <f>业务员提成明细!V390</f>
        <v>CYT12</v>
      </c>
      <c r="W402" s="164" t="str">
        <f>业务员提成明细!W390</f>
        <v>*润滑油*抗磨液压油</v>
      </c>
      <c r="X402" s="163" t="str">
        <f>业务员提成明细!X390</f>
        <v>68#</v>
      </c>
      <c r="Y402" s="169">
        <f>业务员提成明细!Y390</f>
        <v>3.4000000000000002E-2</v>
      </c>
      <c r="Z402" s="170" t="str">
        <f>业务员提成明细!Z390</f>
        <v>吨</v>
      </c>
      <c r="AA402" s="170"/>
      <c r="AB402" s="170"/>
      <c r="AC402" s="171">
        <f>业务员提成明细!AC390</f>
        <v>34</v>
      </c>
      <c r="AD402" s="170"/>
      <c r="AE402" s="170"/>
      <c r="AF402" s="170" t="str">
        <f>业务员提成明细!AF390</f>
        <v>XOUT18060548</v>
      </c>
      <c r="AG402" s="176">
        <f>业务员提成明细!AG390</f>
        <v>43279</v>
      </c>
      <c r="AH402" s="177"/>
      <c r="AJ402" s="178">
        <f>业务员提成明细!AJ390</f>
        <v>0.160003093341582</v>
      </c>
    </row>
    <row r="403" spans="1:36" outlineLevel="2">
      <c r="A403" s="142" t="str">
        <f>业务员提成明细!A391</f>
        <v>刘宽</v>
      </c>
      <c r="B403" s="143">
        <f>业务员提成明细!B391</f>
        <v>43262</v>
      </c>
      <c r="C403" s="144" t="str">
        <f>业务员提成明细!C391</f>
        <v>b276</v>
      </c>
      <c r="D403" s="142" t="str">
        <f>业务员提成明细!D391</f>
        <v>昆山同洋机械</v>
      </c>
      <c r="E403" s="145">
        <f>业务员提成明细!E391</f>
        <v>260</v>
      </c>
      <c r="F403" s="146" t="str">
        <f>业务员提成明细!F391</f>
        <v>未税</v>
      </c>
      <c r="G403" s="143">
        <f>业务员提成明细!G391</f>
        <v>0</v>
      </c>
      <c r="H403" s="144">
        <f>业务员提成明细!H391</f>
        <v>0</v>
      </c>
      <c r="I403" s="150">
        <f>业务员提成明细!I391</f>
        <v>43265</v>
      </c>
      <c r="J403" s="151">
        <f>业务员提成明细!J391</f>
        <v>260</v>
      </c>
      <c r="K403" s="145">
        <f>业务员提成明细!K391</f>
        <v>260</v>
      </c>
      <c r="L403" s="152">
        <f>业务员提成明细!L391</f>
        <v>3</v>
      </c>
      <c r="M403" s="153">
        <f>业务员提成明细!M391</f>
        <v>0</v>
      </c>
      <c r="N403" s="76" t="e">
        <f>业务员提成明细!N391</f>
        <v>#REF!</v>
      </c>
      <c r="O403" s="126">
        <f>业务员提成明细!O391</f>
        <v>0.05</v>
      </c>
      <c r="P403" s="154">
        <f>业务员提成明细!P391</f>
        <v>13</v>
      </c>
      <c r="Q403" s="125" t="e">
        <f>业务员提成明细!Q391</f>
        <v>#REF!</v>
      </c>
      <c r="R403" s="145" t="e">
        <f>业务员提成明细!R391</f>
        <v>#REF!</v>
      </c>
      <c r="S403" s="161" t="e">
        <f>业务员提成明细!S391</f>
        <v>#REF!</v>
      </c>
      <c r="T403" s="162" t="str">
        <f>业务员提成明细!V391</f>
        <v>CYT08</v>
      </c>
      <c r="U403" s="144" t="str">
        <f>业务员提成明细!W391</f>
        <v>机床导轨油</v>
      </c>
      <c r="V403" s="163" t="str">
        <f>业务员提成明细!V391</f>
        <v>CYT08</v>
      </c>
      <c r="W403" s="164" t="str">
        <f>业务员提成明细!W391</f>
        <v>机床导轨油</v>
      </c>
      <c r="X403" s="163" t="str">
        <f>业务员提成明细!X391</f>
        <v>32#</v>
      </c>
      <c r="Y403" s="169">
        <f>业务员提成明细!Y391</f>
        <v>1</v>
      </c>
      <c r="Z403" s="170">
        <f>业务员提成明细!Z391</f>
        <v>0</v>
      </c>
      <c r="AA403" s="170"/>
      <c r="AB403" s="170"/>
      <c r="AC403" s="171">
        <f>业务员提成明细!AC391</f>
        <v>17</v>
      </c>
      <c r="AD403" s="170"/>
      <c r="AE403" s="170"/>
      <c r="AF403" s="170" t="str">
        <f>业务员提成明细!AF391</f>
        <v>R18060008</v>
      </c>
      <c r="AG403" s="176">
        <f>业务员提成明细!AG391</f>
        <v>43262</v>
      </c>
      <c r="AH403" s="177"/>
      <c r="AJ403" s="178">
        <f>业务员提成明细!AJ391</f>
        <v>0.15999957250798899</v>
      </c>
    </row>
    <row r="404" spans="1:36" outlineLevel="2">
      <c r="A404" s="142" t="str">
        <f>业务员提成明细!A392</f>
        <v>刘宽</v>
      </c>
      <c r="B404" s="143">
        <f>业务员提成明细!B392</f>
        <v>43284</v>
      </c>
      <c r="C404" s="144" t="str">
        <f>业务员提成明细!C392</f>
        <v>b276</v>
      </c>
      <c r="D404" s="142" t="str">
        <f>业务员提成明细!D392</f>
        <v>昆山同洋机械</v>
      </c>
      <c r="E404" s="145">
        <f>业务员提成明细!E392</f>
        <v>260</v>
      </c>
      <c r="F404" s="146" t="str">
        <f>业务员提成明细!F392</f>
        <v>未税</v>
      </c>
      <c r="G404" s="143">
        <f>业务员提成明细!G392</f>
        <v>0</v>
      </c>
      <c r="H404" s="144">
        <f>业务员提成明细!H392</f>
        <v>0</v>
      </c>
      <c r="I404" s="150">
        <f>业务员提成明细!I392</f>
        <v>43279</v>
      </c>
      <c r="J404" s="151">
        <f>业务员提成明细!J392</f>
        <v>260</v>
      </c>
      <c r="K404" s="145">
        <f>业务员提成明细!K392</f>
        <v>260</v>
      </c>
      <c r="L404" s="152">
        <f>业务员提成明细!L392</f>
        <v>-5</v>
      </c>
      <c r="M404" s="153">
        <f>业务员提成明细!M392</f>
        <v>0</v>
      </c>
      <c r="N404" s="76" t="e">
        <f>业务员提成明细!N392</f>
        <v>#REF!</v>
      </c>
      <c r="O404" s="126">
        <f>业务员提成明细!O392</f>
        <v>0.05</v>
      </c>
      <c r="P404" s="154">
        <f>业务员提成明细!P392</f>
        <v>13</v>
      </c>
      <c r="Q404" s="125" t="e">
        <f>业务员提成明细!Q392</f>
        <v>#REF!</v>
      </c>
      <c r="R404" s="145" t="e">
        <f>业务员提成明细!R392</f>
        <v>#REF!</v>
      </c>
      <c r="S404" s="161" t="e">
        <f>业务员提成明细!S392</f>
        <v>#REF!</v>
      </c>
      <c r="T404" s="162" t="str">
        <f>业务员提成明细!V392</f>
        <v>CYT08</v>
      </c>
      <c r="U404" s="144" t="str">
        <f>业务员提成明细!W392</f>
        <v>机床导轨油</v>
      </c>
      <c r="V404" s="163" t="str">
        <f>业务员提成明细!V392</f>
        <v>CYT08</v>
      </c>
      <c r="W404" s="164" t="str">
        <f>业务员提成明细!W392</f>
        <v>机床导轨油</v>
      </c>
      <c r="X404" s="163" t="str">
        <f>业务员提成明细!X392</f>
        <v>32#</v>
      </c>
      <c r="Y404" s="169">
        <f>业务员提成明细!Y392</f>
        <v>1</v>
      </c>
      <c r="Z404" s="170">
        <f>业务员提成明细!Z392</f>
        <v>0</v>
      </c>
      <c r="AA404" s="170"/>
      <c r="AB404" s="170"/>
      <c r="AC404" s="171">
        <f>业务员提成明细!AC392</f>
        <v>17</v>
      </c>
      <c r="AD404" s="170"/>
      <c r="AE404" s="170"/>
      <c r="AF404" s="170" t="str">
        <f>业务员提成明细!AF392</f>
        <v>R18070001</v>
      </c>
      <c r="AG404" s="176">
        <f>业务员提成明细!AG392</f>
        <v>43284</v>
      </c>
      <c r="AH404" s="177"/>
      <c r="AJ404" s="178">
        <f>业务员提成明细!AJ392</f>
        <v>0.15999957250798899</v>
      </c>
    </row>
    <row r="405" spans="1:36" outlineLevel="2">
      <c r="A405" s="142" t="str">
        <f>业务员提成明细!A393</f>
        <v>卢莉</v>
      </c>
      <c r="B405" s="143">
        <f>业务员提成明细!B393</f>
        <v>43172</v>
      </c>
      <c r="C405" s="144" t="str">
        <f>业务员提成明细!C393</f>
        <v>a0870</v>
      </c>
      <c r="D405" s="142" t="str">
        <f>业务员提成明细!D393</f>
        <v>深圳基准精密工业有限公司</v>
      </c>
      <c r="E405" s="145">
        <f>业务员提成明细!E393</f>
        <v>14040</v>
      </c>
      <c r="F405" s="146" t="str">
        <f>业务员提成明细!F393</f>
        <v>02839373</v>
      </c>
      <c r="G405" s="143">
        <f>业务员提成明细!G393</f>
        <v>43286</v>
      </c>
      <c r="H405" s="144">
        <f>业务员提成明细!H393</f>
        <v>90</v>
      </c>
      <c r="I405" s="150">
        <f>业务员提成明细!I393</f>
        <v>43255</v>
      </c>
      <c r="J405" s="151">
        <f>业务员提成明细!J393</f>
        <v>14040</v>
      </c>
      <c r="K405" s="145">
        <f>业务员提成明细!K393</f>
        <v>12000</v>
      </c>
      <c r="L405" s="152">
        <f>业务员提成明细!L393</f>
        <v>83</v>
      </c>
      <c r="M405" s="153">
        <f>业务员提成明细!M393</f>
        <v>0</v>
      </c>
      <c r="N405" s="76" t="e">
        <f>业务员提成明细!N393</f>
        <v>#REF!</v>
      </c>
      <c r="O405" s="126">
        <f>业务员提成明细!O393</f>
        <v>0.04</v>
      </c>
      <c r="P405" s="154">
        <f>业务员提成明细!P393</f>
        <v>480</v>
      </c>
      <c r="Q405" s="125" t="e">
        <f>业务员提成明细!Q393</f>
        <v>#REF!</v>
      </c>
      <c r="R405" s="145" t="e">
        <f>业务员提成明细!R393</f>
        <v>#REF!</v>
      </c>
      <c r="S405" s="161" t="e">
        <f>业务员提成明细!S393</f>
        <v>#REF!</v>
      </c>
      <c r="T405" s="162" t="str">
        <f>业务员提成明细!V393</f>
        <v>CSQ24</v>
      </c>
      <c r="U405" s="144" t="str">
        <f>业务员提成明细!W393</f>
        <v>*专项化学用品*切削液</v>
      </c>
      <c r="V405" s="163" t="str">
        <f>业务员提成明细!V393</f>
        <v>CSQ24</v>
      </c>
      <c r="W405" s="164" t="str">
        <f>业务员提成明细!W393</f>
        <v>*专项化学用品*切削液</v>
      </c>
      <c r="X405" s="163" t="str">
        <f>业务员提成明细!X393</f>
        <v>SH-860FM,净重200KG/桶</v>
      </c>
      <c r="Y405" s="169">
        <f>业务员提成明细!Y393</f>
        <v>6</v>
      </c>
      <c r="Z405" s="170" t="str">
        <f>业务员提成明细!Z393</f>
        <v>桶</v>
      </c>
      <c r="AA405" s="170"/>
      <c r="AB405" s="170"/>
      <c r="AC405" s="171">
        <f>业务员提成明细!AC393</f>
        <v>1200</v>
      </c>
      <c r="AD405" s="170"/>
      <c r="AE405" s="170"/>
      <c r="AF405" s="170" t="str">
        <f>业务员提成明细!AF393</f>
        <v>XOUT17120305</v>
      </c>
      <c r="AG405" s="176">
        <f>业务员提成明细!AG393</f>
        <v>43085</v>
      </c>
      <c r="AH405" s="177"/>
      <c r="AJ405" s="178">
        <f>业务员提成明细!AJ393</f>
        <v>0.17</v>
      </c>
    </row>
    <row r="406" spans="1:36" outlineLevel="2">
      <c r="A406" s="142" t="str">
        <f>业务员提成明细!A394</f>
        <v>卢莉</v>
      </c>
      <c r="B406" s="143">
        <f>业务员提成明细!B394</f>
        <v>43230</v>
      </c>
      <c r="C406" s="144" t="str">
        <f>业务员提成明细!C394</f>
        <v>a1041</v>
      </c>
      <c r="D406" s="142" t="str">
        <f>业务员提成明细!D394</f>
        <v>东莞市金材五金有限公司</v>
      </c>
      <c r="E406" s="145">
        <f>业务员提成明细!E394</f>
        <v>5000</v>
      </c>
      <c r="F406" s="146" t="str">
        <f>业务员提成明细!F394</f>
        <v>27754444</v>
      </c>
      <c r="G406" s="143">
        <f>业务员提成明细!G394</f>
        <v>43290</v>
      </c>
      <c r="H406" s="144">
        <f>业务员提成明细!H394</f>
        <v>60</v>
      </c>
      <c r="I406" s="150">
        <f>业务员提成明细!I394</f>
        <v>43266</v>
      </c>
      <c r="J406" s="151">
        <f>业务员提成明细!J394</f>
        <v>5000</v>
      </c>
      <c r="K406" s="145">
        <f>业务员提成明细!K394</f>
        <v>4273.5</v>
      </c>
      <c r="L406" s="152">
        <f>业务员提成明细!L394</f>
        <v>36</v>
      </c>
      <c r="M406" s="153">
        <f>业务员提成明细!M394</f>
        <v>0</v>
      </c>
      <c r="N406" s="76" t="e">
        <f>业务员提成明细!N394</f>
        <v>#REF!</v>
      </c>
      <c r="O406" s="126">
        <f>业务员提成明细!O394</f>
        <v>0.05</v>
      </c>
      <c r="P406" s="154">
        <f>业务员提成明细!P394</f>
        <v>213.68</v>
      </c>
      <c r="Q406" s="125" t="e">
        <f>业务员提成明细!Q394</f>
        <v>#REF!</v>
      </c>
      <c r="R406" s="145" t="e">
        <f>业务员提成明细!R394</f>
        <v>#REF!</v>
      </c>
      <c r="S406" s="161" t="e">
        <f>业务员提成明细!S394</f>
        <v>#REF!</v>
      </c>
      <c r="T406" s="162" t="str">
        <f>业务员提成明细!V394</f>
        <v>CYT12</v>
      </c>
      <c r="U406" s="144" t="str">
        <f>业务员提成明细!W394</f>
        <v>*润滑油*抗磨液压油</v>
      </c>
      <c r="V406" s="163" t="str">
        <f>业务员提成明细!V394</f>
        <v>CYT12</v>
      </c>
      <c r="W406" s="164" t="str">
        <f>业务员提成明细!W394</f>
        <v>*润滑油*抗磨液压油</v>
      </c>
      <c r="X406" s="163" t="str">
        <f>业务员提成明细!X394</f>
        <v>68#</v>
      </c>
      <c r="Y406" s="169">
        <f>业务员提成明细!Y394</f>
        <v>0.34</v>
      </c>
      <c r="Z406" s="170" t="str">
        <f>业务员提成明细!Z394</f>
        <v>吨</v>
      </c>
      <c r="AA406" s="170"/>
      <c r="AB406" s="170"/>
      <c r="AC406" s="171">
        <f>业务员提成明细!AC394</f>
        <v>340</v>
      </c>
      <c r="AD406" s="170"/>
      <c r="AE406" s="170"/>
      <c r="AF406" s="170" t="str">
        <f>业务员提成明细!AF394</f>
        <v>XOUT18030448</v>
      </c>
      <c r="AG406" s="176">
        <f>业务员提成明细!AG394</f>
        <v>43187</v>
      </c>
      <c r="AH406" s="177"/>
      <c r="AJ406" s="178">
        <f>业务员提成明细!AJ394</f>
        <v>0.17000117000116999</v>
      </c>
    </row>
    <row r="407" spans="1:36" outlineLevel="2">
      <c r="A407" s="142" t="str">
        <f>业务员提成明细!A395</f>
        <v>卢莉</v>
      </c>
      <c r="B407" s="143">
        <f>业务员提成明细!B395</f>
        <v>43089</v>
      </c>
      <c r="C407" s="144" t="str">
        <f>业务员提成明细!C395</f>
        <v>a1234</v>
      </c>
      <c r="D407" s="142" t="str">
        <f>业务员提成明细!D395</f>
        <v>东莞市中泰模具股份有限公司</v>
      </c>
      <c r="E407" s="145">
        <f>业务员提成明细!E395</f>
        <v>12500</v>
      </c>
      <c r="F407" s="146" t="str">
        <f>业务员提成明细!F395</f>
        <v>09926807</v>
      </c>
      <c r="G407" s="143">
        <f>业务员提成明细!G395</f>
        <v>43179</v>
      </c>
      <c r="H407" s="144">
        <f>业务员提成明细!H395</f>
        <v>90</v>
      </c>
      <c r="I407" s="150">
        <f>业务员提成明细!I395</f>
        <v>43266</v>
      </c>
      <c r="J407" s="151">
        <f>业务员提成明细!J395</f>
        <v>12500</v>
      </c>
      <c r="K407" s="145">
        <f>业务员提成明细!K395</f>
        <v>10683.76</v>
      </c>
      <c r="L407" s="152">
        <f>业务员提成明细!L395</f>
        <v>177</v>
      </c>
      <c r="M407" s="153">
        <f>业务员提成明细!M395</f>
        <v>0</v>
      </c>
      <c r="N407" s="76" t="e">
        <f>业务员提成明细!N395</f>
        <v>#REF!</v>
      </c>
      <c r="O407" s="126">
        <f>业务员提成明细!O395</f>
        <v>0.01</v>
      </c>
      <c r="P407" s="154">
        <f>业务员提成明细!P395</f>
        <v>106.84</v>
      </c>
      <c r="Q407" s="125" t="e">
        <f>业务员提成明细!Q395</f>
        <v>#REF!</v>
      </c>
      <c r="R407" s="145" t="e">
        <f>业务员提成明细!R395</f>
        <v>#REF!</v>
      </c>
      <c r="S407" s="161" t="e">
        <f>业务员提成明细!S395</f>
        <v>#REF!</v>
      </c>
      <c r="T407" s="162" t="str">
        <f>业务员提成明细!V395</f>
        <v>CYT11</v>
      </c>
      <c r="U407" s="144" t="str">
        <f>业务员提成明细!W395</f>
        <v>机床导轨油</v>
      </c>
      <c r="V407" s="163" t="str">
        <f>业务员提成明细!V395</f>
        <v>CYT11</v>
      </c>
      <c r="W407" s="164" t="str">
        <f>业务员提成明细!W395</f>
        <v>机床导轨油</v>
      </c>
      <c r="X407" s="163" t="str">
        <f>业务员提成明细!X395</f>
        <v>68#</v>
      </c>
      <c r="Y407" s="169">
        <f>业务员提成明细!Y395</f>
        <v>5</v>
      </c>
      <c r="Z407" s="170" t="str">
        <f>业务员提成明细!Z395</f>
        <v>桶</v>
      </c>
      <c r="AA407" s="170"/>
      <c r="AB407" s="170"/>
      <c r="AC407" s="171">
        <f>业务员提成明细!AC395</f>
        <v>850</v>
      </c>
      <c r="AD407" s="170"/>
      <c r="AE407" s="170"/>
      <c r="AF407" s="170" t="str">
        <f>业务员提成明细!AF395</f>
        <v>XOUT17120035</v>
      </c>
      <c r="AG407" s="176">
        <f>业务员提成明细!AG395</f>
        <v>43071</v>
      </c>
      <c r="AH407" s="177"/>
      <c r="AJ407" s="178">
        <f>业务员提成明细!AJ395</f>
        <v>0.17</v>
      </c>
    </row>
    <row r="408" spans="1:36" outlineLevel="2">
      <c r="A408" s="142" t="str">
        <f>业务员提成明细!A396</f>
        <v>卢莉</v>
      </c>
      <c r="B408" s="143">
        <f>业务员提成明细!B396</f>
        <v>43117</v>
      </c>
      <c r="C408" s="144" t="str">
        <f>业务员提成明细!C396</f>
        <v>a1234</v>
      </c>
      <c r="D408" s="142" t="str">
        <f>业务员提成明细!D396</f>
        <v>东莞市中泰模具股份有限公司</v>
      </c>
      <c r="E408" s="145">
        <f>业务员提成明细!E396</f>
        <v>5000</v>
      </c>
      <c r="F408" s="146" t="str">
        <f>业务员提成明细!F396</f>
        <v>28120448</v>
      </c>
      <c r="G408" s="143">
        <f>业务员提成明细!G396</f>
        <v>43207</v>
      </c>
      <c r="H408" s="144">
        <f>业务员提成明细!H396</f>
        <v>90</v>
      </c>
      <c r="I408" s="150">
        <f>业务员提成明细!I396</f>
        <v>43276</v>
      </c>
      <c r="J408" s="151">
        <f>业务员提成明细!J396</f>
        <v>5000</v>
      </c>
      <c r="K408" s="145">
        <f>业务员提成明细!K396</f>
        <v>4273.5</v>
      </c>
      <c r="L408" s="152">
        <f>业务员提成明细!L396</f>
        <v>159</v>
      </c>
      <c r="M408" s="153">
        <f>业务员提成明细!M396</f>
        <v>0</v>
      </c>
      <c r="N408" s="76" t="e">
        <f>业务员提成明细!N396</f>
        <v>#REF!</v>
      </c>
      <c r="O408" s="126">
        <f>业务员提成明细!O396</f>
        <v>0.01</v>
      </c>
      <c r="P408" s="154">
        <f>业务员提成明细!P396</f>
        <v>42.74</v>
      </c>
      <c r="Q408" s="125" t="e">
        <f>业务员提成明细!Q396</f>
        <v>#REF!</v>
      </c>
      <c r="R408" s="145" t="e">
        <f>业务员提成明细!R396</f>
        <v>#REF!</v>
      </c>
      <c r="S408" s="161" t="e">
        <f>业务员提成明细!S396</f>
        <v>#REF!</v>
      </c>
      <c r="T408" s="162" t="str">
        <f>业务员提成明细!V396</f>
        <v>CYT11</v>
      </c>
      <c r="U408" s="144" t="str">
        <f>业务员提成明细!W396</f>
        <v>*石油制品*机床导轨油</v>
      </c>
      <c r="V408" s="163" t="str">
        <f>业务员提成明细!V396</f>
        <v>CYT11</v>
      </c>
      <c r="W408" s="164" t="str">
        <f>业务员提成明细!W396</f>
        <v>*石油制品*机床导轨油</v>
      </c>
      <c r="X408" s="163" t="str">
        <f>业务员提成明细!X396</f>
        <v>68#</v>
      </c>
      <c r="Y408" s="169">
        <f>业务员提成明细!Y396</f>
        <v>2</v>
      </c>
      <c r="Z408" s="170" t="str">
        <f>业务员提成明细!Z396</f>
        <v>桶</v>
      </c>
      <c r="AA408" s="170"/>
      <c r="AB408" s="170"/>
      <c r="AC408" s="171">
        <f>业务员提成明细!AC396</f>
        <v>340</v>
      </c>
      <c r="AD408" s="170"/>
      <c r="AE408" s="170"/>
      <c r="AF408" s="170" t="str">
        <f>业务员提成明细!AF396</f>
        <v>XOUT17120394</v>
      </c>
      <c r="AG408" s="176">
        <f>业务员提成明细!AG396</f>
        <v>43089</v>
      </c>
      <c r="AH408" s="177"/>
      <c r="AJ408" s="178">
        <f>业务员提成明细!AJ396</f>
        <v>0.17</v>
      </c>
    </row>
    <row r="409" spans="1:36" outlineLevel="2">
      <c r="A409" s="142" t="str">
        <f>业务员提成明细!A397</f>
        <v>卢莉</v>
      </c>
      <c r="B409" s="143">
        <f>业务员提成明细!B397</f>
        <v>43202</v>
      </c>
      <c r="C409" s="144" t="str">
        <f>业务员提成明细!C397</f>
        <v>a1359</v>
      </c>
      <c r="D409" s="142" t="str">
        <f>业务员提成明细!D397</f>
        <v>湖北道普润滑科技有限公司</v>
      </c>
      <c r="E409" s="145">
        <f>业务员提成明细!E397</f>
        <v>73710</v>
      </c>
      <c r="F409" s="146" t="str">
        <f>业务员提成明细!F397</f>
        <v>15222504</v>
      </c>
      <c r="G409" s="143">
        <f>业务员提成明细!G397</f>
        <v>43277</v>
      </c>
      <c r="H409" s="144">
        <f>业务员提成明细!H397</f>
        <v>60</v>
      </c>
      <c r="I409" s="150">
        <f>业务员提成明细!I397</f>
        <v>43264</v>
      </c>
      <c r="J409" s="151">
        <f>业务员提成明细!J397</f>
        <v>73710</v>
      </c>
      <c r="K409" s="145">
        <f>业务员提成明细!K397</f>
        <v>63000</v>
      </c>
      <c r="L409" s="152">
        <f>业务员提成明细!L397</f>
        <v>62</v>
      </c>
      <c r="M409" s="153">
        <f>业务员提成明细!M397</f>
        <v>0</v>
      </c>
      <c r="N409" s="76" t="e">
        <f>业务员提成明细!N397</f>
        <v>#REF!</v>
      </c>
      <c r="O409" s="126">
        <f>业务员提成明细!O397</f>
        <v>0.04</v>
      </c>
      <c r="P409" s="154">
        <f>业务员提成明细!P397</f>
        <v>2520</v>
      </c>
      <c r="Q409" s="125" t="e">
        <f>业务员提成明细!Q397</f>
        <v>#REF!</v>
      </c>
      <c r="R409" s="145" t="e">
        <f>业务员提成明细!R397</f>
        <v>#REF!</v>
      </c>
      <c r="S409" s="161" t="e">
        <f>业务员提成明细!S397</f>
        <v>#REF!</v>
      </c>
      <c r="T409" s="162" t="str">
        <f>业务员提成明细!V397</f>
        <v>CSR47</v>
      </c>
      <c r="U409" s="144" t="str">
        <f>业务员提成明细!W397</f>
        <v>*专项化学用品*切削液</v>
      </c>
      <c r="V409" s="163" t="str">
        <f>业务员提成明细!V397</f>
        <v>CSR47</v>
      </c>
      <c r="W409" s="164" t="str">
        <f>业务员提成明细!W397</f>
        <v>*专项化学用品*切削液</v>
      </c>
      <c r="X409" s="163" t="str">
        <f>业务员提成明细!X397</f>
        <v>CF-2600A</v>
      </c>
      <c r="Y409" s="169">
        <f>业务员提成明细!Y397</f>
        <v>30</v>
      </c>
      <c r="Z409" s="170" t="str">
        <f>业务员提成明细!Z397</f>
        <v>桶</v>
      </c>
      <c r="AA409" s="170"/>
      <c r="AB409" s="170"/>
      <c r="AC409" s="171">
        <f>业务员提成明细!AC397</f>
        <v>5400</v>
      </c>
      <c r="AD409" s="170"/>
      <c r="AE409" s="170"/>
      <c r="AF409" s="170" t="str">
        <f>业务员提成明细!AF397</f>
        <v>XOUT18020006</v>
      </c>
      <c r="AG409" s="176">
        <f>业务员提成明细!AG397</f>
        <v>43132</v>
      </c>
      <c r="AH409" s="177"/>
      <c r="AJ409" s="178">
        <f>业务员提成明细!AJ397</f>
        <v>0.17</v>
      </c>
    </row>
    <row r="410" spans="1:36" outlineLevel="2">
      <c r="A410" s="142" t="str">
        <f>业务员提成明细!A398</f>
        <v>卢莉</v>
      </c>
      <c r="B410" s="143">
        <f>业务员提成明细!B398</f>
        <v>43204</v>
      </c>
      <c r="C410" s="144" t="str">
        <f>业务员提成明细!C398</f>
        <v>a1359</v>
      </c>
      <c r="D410" s="142" t="str">
        <f>业务员提成明细!D398</f>
        <v>湖北道普润滑科技有限公司</v>
      </c>
      <c r="E410" s="145">
        <f>业务员提成明细!E398</f>
        <v>73710</v>
      </c>
      <c r="F410" s="146" t="str">
        <f>业务员提成明细!F398</f>
        <v>15222554</v>
      </c>
      <c r="G410" s="143">
        <f>业务员提成明细!G398</f>
        <v>43277</v>
      </c>
      <c r="H410" s="144">
        <f>业务员提成明细!H398</f>
        <v>60</v>
      </c>
      <c r="I410" s="150">
        <f>业务员提成明细!I398</f>
        <v>43265</v>
      </c>
      <c r="J410" s="151">
        <f>业务员提成明细!J398</f>
        <v>73710</v>
      </c>
      <c r="K410" s="145">
        <f>业务员提成明细!K398</f>
        <v>63000</v>
      </c>
      <c r="L410" s="152">
        <f>业务员提成明细!L398</f>
        <v>61</v>
      </c>
      <c r="M410" s="153">
        <f>业务员提成明细!M398</f>
        <v>0</v>
      </c>
      <c r="N410" s="76" t="e">
        <f>业务员提成明细!N398</f>
        <v>#REF!</v>
      </c>
      <c r="O410" s="126">
        <f>业务员提成明细!O398</f>
        <v>0.04</v>
      </c>
      <c r="P410" s="154">
        <f>业务员提成明细!P398</f>
        <v>2520</v>
      </c>
      <c r="Q410" s="125" t="e">
        <f>业务员提成明细!Q398</f>
        <v>#REF!</v>
      </c>
      <c r="R410" s="145" t="e">
        <f>业务员提成明细!R398</f>
        <v>#REF!</v>
      </c>
      <c r="S410" s="161" t="e">
        <f>业务员提成明细!S398</f>
        <v>#REF!</v>
      </c>
      <c r="T410" s="162" t="str">
        <f>业务员提成明细!V398</f>
        <v>CSR47</v>
      </c>
      <c r="U410" s="144" t="str">
        <f>业务员提成明细!W398</f>
        <v>*专项化学用品*切削液</v>
      </c>
      <c r="V410" s="163" t="str">
        <f>业务员提成明细!V398</f>
        <v>CSR47</v>
      </c>
      <c r="W410" s="164" t="str">
        <f>业务员提成明细!W398</f>
        <v>*专项化学用品*切削液</v>
      </c>
      <c r="X410" s="163" t="str">
        <f>业务员提成明细!X398</f>
        <v>CF-2600A</v>
      </c>
      <c r="Y410" s="169">
        <f>业务员提成明细!Y398</f>
        <v>30</v>
      </c>
      <c r="Z410" s="170" t="str">
        <f>业务员提成明细!Z398</f>
        <v>桶</v>
      </c>
      <c r="AA410" s="170"/>
      <c r="AB410" s="170"/>
      <c r="AC410" s="171">
        <f>业务员提成明细!AC398</f>
        <v>5400</v>
      </c>
      <c r="AD410" s="170"/>
      <c r="AE410" s="170"/>
      <c r="AF410" s="170" t="str">
        <f>业务员提成明细!AF398</f>
        <v>XOUT18030167</v>
      </c>
      <c r="AG410" s="176">
        <f>业务员提成明细!AG398</f>
        <v>43171</v>
      </c>
      <c r="AH410" s="177"/>
      <c r="AJ410" s="178">
        <f>业务员提成明细!AJ398</f>
        <v>0.17</v>
      </c>
    </row>
    <row r="411" spans="1:36" outlineLevel="2">
      <c r="A411" s="142" t="str">
        <f>业务员提成明细!A399</f>
        <v>卢莉</v>
      </c>
      <c r="B411" s="143">
        <f>业务员提成明细!B399</f>
        <v>43204</v>
      </c>
      <c r="C411" s="144" t="str">
        <f>业务员提成明细!C399</f>
        <v>a1359</v>
      </c>
      <c r="D411" s="142" t="str">
        <f>业务员提成明细!D399</f>
        <v>湖北道普润滑科技有限公司</v>
      </c>
      <c r="E411" s="145">
        <f>业务员提成明细!E399</f>
        <v>61920</v>
      </c>
      <c r="F411" s="146" t="str">
        <f>业务员提成明细!F399</f>
        <v>15222545</v>
      </c>
      <c r="G411" s="143"/>
      <c r="H411" s="144"/>
      <c r="I411" s="150">
        <f>业务员提成明细!I399</f>
        <v>43265</v>
      </c>
      <c r="J411" s="151">
        <f>业务员提成明细!J399</f>
        <v>61920</v>
      </c>
      <c r="K411" s="145">
        <f>业务员提成明细!K399</f>
        <v>61920</v>
      </c>
      <c r="L411" s="152">
        <f>业务员提成明细!L399</f>
        <v>61</v>
      </c>
      <c r="M411" s="153">
        <f>业务员提成明细!M399</f>
        <v>0</v>
      </c>
      <c r="N411" s="76" t="e">
        <f>业务员提成明细!N399</f>
        <v>#REF!</v>
      </c>
      <c r="O411" s="126">
        <f>业务员提成明细!O399</f>
        <v>0.04</v>
      </c>
      <c r="P411" s="154">
        <f>业务员提成明细!P399</f>
        <v>2476.8000000000002</v>
      </c>
      <c r="Q411" s="125" t="e">
        <f>业务员提成明细!Q399</f>
        <v>#REF!</v>
      </c>
      <c r="R411" s="145" t="e">
        <f>业务员提成明细!R399</f>
        <v>#REF!</v>
      </c>
      <c r="S411" s="161" t="e">
        <f>业务员提成明细!S399</f>
        <v>#REF!</v>
      </c>
      <c r="T411" s="162" t="str">
        <f>业务员提成明细!V399</f>
        <v>CYQ76</v>
      </c>
      <c r="U411" s="144" t="str">
        <f>业务员提成明细!W399</f>
        <v>*专项化学用品*切削油</v>
      </c>
      <c r="V411" s="163" t="str">
        <f>业务员提成明细!V399</f>
        <v>CYQ76</v>
      </c>
      <c r="W411" s="164" t="str">
        <f>业务员提成明细!W399</f>
        <v>*专项化学用品*切削油</v>
      </c>
      <c r="X411" s="163" t="str">
        <f>业务员提成明细!X399</f>
        <v>CF-OS-002</v>
      </c>
      <c r="Y411" s="169">
        <f>业务员提成明细!Y399</f>
        <v>34</v>
      </c>
      <c r="Z411" s="170" t="str">
        <f>业务员提成明细!Z399</f>
        <v>桶</v>
      </c>
      <c r="AA411" s="170"/>
      <c r="AB411" s="170"/>
      <c r="AC411" s="171">
        <f>业务员提成明细!AC399</f>
        <v>5848</v>
      </c>
      <c r="AD411" s="170"/>
      <c r="AE411" s="170"/>
      <c r="AF411" s="170" t="str">
        <f>业务员提成明细!AF399</f>
        <v>XOUT18010005</v>
      </c>
      <c r="AG411" s="176">
        <f>业务员提成明细!AG399</f>
        <v>43103</v>
      </c>
      <c r="AH411" s="177"/>
      <c r="AJ411" s="178"/>
    </row>
    <row r="412" spans="1:36" outlineLevel="2">
      <c r="A412" s="142" t="str">
        <f>业务员提成明细!A400</f>
        <v>卢莉</v>
      </c>
      <c r="B412" s="143">
        <f>业务员提成明细!B400</f>
        <v>43204</v>
      </c>
      <c r="C412" s="144" t="str">
        <f>业务员提成明细!C400</f>
        <v>a1359</v>
      </c>
      <c r="D412" s="142" t="str">
        <f>业务员提成明细!D400</f>
        <v>湖北道普润滑科技有限公司</v>
      </c>
      <c r="E412" s="145">
        <f>业务员提成明细!E400</f>
        <v>18433.8</v>
      </c>
      <c r="F412" s="146" t="str">
        <f>业务员提成明细!F400</f>
        <v>15222547</v>
      </c>
      <c r="G412" s="143"/>
      <c r="H412" s="144"/>
      <c r="I412" s="150">
        <f>业务员提成明细!I400</f>
        <v>43252</v>
      </c>
      <c r="J412" s="151">
        <f>业务员提成明细!J400</f>
        <v>18433.8</v>
      </c>
      <c r="K412" s="145">
        <f>业务员提成明细!K400</f>
        <v>18433.8</v>
      </c>
      <c r="L412" s="152">
        <f>业务员提成明细!L400</f>
        <v>48</v>
      </c>
      <c r="M412" s="153">
        <f>业务员提成明细!M400</f>
        <v>0</v>
      </c>
      <c r="N412" s="76" t="e">
        <f>业务员提成明细!N400</f>
        <v>#REF!</v>
      </c>
      <c r="O412" s="126">
        <f>业务员提成明细!O400</f>
        <v>0.05</v>
      </c>
      <c r="P412" s="154">
        <f>业务员提成明细!P400</f>
        <v>921.69</v>
      </c>
      <c r="Q412" s="125" t="e">
        <f>业务员提成明细!Q400</f>
        <v>#REF!</v>
      </c>
      <c r="R412" s="145" t="e">
        <f>业务员提成明细!R400</f>
        <v>#REF!</v>
      </c>
      <c r="S412" s="161" t="e">
        <f>业务员提成明细!S400</f>
        <v>#REF!</v>
      </c>
      <c r="T412" s="162" t="str">
        <f>业务员提成明细!V400</f>
        <v>CSQ68</v>
      </c>
      <c r="U412" s="144" t="str">
        <f>业务员提成明细!W400</f>
        <v>*专项化学用品*切削液</v>
      </c>
      <c r="V412" s="163" t="str">
        <f>业务员提成明细!V400</f>
        <v>CSQ68</v>
      </c>
      <c r="W412" s="164" t="str">
        <f>业务员提成明细!W400</f>
        <v>*专项化学用品*切削液</v>
      </c>
      <c r="X412" s="163" t="str">
        <f>业务员提成明细!X400</f>
        <v>CF-9938-B</v>
      </c>
      <c r="Y412" s="169">
        <f>业务员提成明细!Y400</f>
        <v>6</v>
      </c>
      <c r="Z412" s="170" t="str">
        <f>业务员提成明细!Z400</f>
        <v>桶</v>
      </c>
      <c r="AA412" s="170"/>
      <c r="AB412" s="170"/>
      <c r="AC412" s="171">
        <f>业务员提成明细!AC400</f>
        <v>1260</v>
      </c>
      <c r="AD412" s="170"/>
      <c r="AE412" s="170"/>
      <c r="AF412" s="170" t="str">
        <f>业务员提成明细!AF400</f>
        <v>XOUT18010042</v>
      </c>
      <c r="AG412" s="176">
        <f>业务员提成明细!AG400</f>
        <v>43104</v>
      </c>
      <c r="AH412" s="177"/>
      <c r="AJ412" s="178"/>
    </row>
    <row r="413" spans="1:36" outlineLevel="2">
      <c r="A413" s="142" t="str">
        <f>业务员提成明细!A401</f>
        <v>卢莉</v>
      </c>
      <c r="B413" s="143">
        <f>业务员提成明细!B401</f>
        <v>43204</v>
      </c>
      <c r="C413" s="144" t="str">
        <f>业务员提成明细!C401</f>
        <v>a1359</v>
      </c>
      <c r="D413" s="142" t="str">
        <f>业务员提成明细!D401</f>
        <v>湖北道普润滑科技有限公司</v>
      </c>
      <c r="E413" s="145">
        <f>业务员提成明细!E401</f>
        <v>6144.6</v>
      </c>
      <c r="F413" s="146" t="str">
        <f>业务员提成明细!F401</f>
        <v>15222545</v>
      </c>
      <c r="G413" s="143"/>
      <c r="H413" s="144"/>
      <c r="I413" s="150">
        <f>业务员提成明细!I401</f>
        <v>43252</v>
      </c>
      <c r="J413" s="151">
        <f>业务员提成明细!J401</f>
        <v>6144.6</v>
      </c>
      <c r="K413" s="145">
        <f>业务员提成明细!K401</f>
        <v>6144.6</v>
      </c>
      <c r="L413" s="152">
        <f>业务员提成明细!L401</f>
        <v>48</v>
      </c>
      <c r="M413" s="153">
        <f>业务员提成明细!M401</f>
        <v>0</v>
      </c>
      <c r="N413" s="76" t="e">
        <f>业务员提成明细!N401</f>
        <v>#REF!</v>
      </c>
      <c r="O413" s="126">
        <f>业务员提成明细!O401</f>
        <v>0.05</v>
      </c>
      <c r="P413" s="154">
        <f>业务员提成明细!P401</f>
        <v>307.23</v>
      </c>
      <c r="Q413" s="125" t="e">
        <f>业务员提成明细!Q401</f>
        <v>#REF!</v>
      </c>
      <c r="R413" s="145" t="e">
        <f>业务员提成明细!R401</f>
        <v>#REF!</v>
      </c>
      <c r="S413" s="161" t="e">
        <f>业务员提成明细!S401</f>
        <v>#REF!</v>
      </c>
      <c r="T413" s="162" t="str">
        <f>业务员提成明细!V401</f>
        <v>CSQ68</v>
      </c>
      <c r="U413" s="144" t="str">
        <f>业务员提成明细!W401</f>
        <v>*专项化学用品*切削液</v>
      </c>
      <c r="V413" s="163" t="str">
        <f>业务员提成明细!V401</f>
        <v>CSQ68</v>
      </c>
      <c r="W413" s="164" t="str">
        <f>业务员提成明细!W401</f>
        <v>*专项化学用品*切削液</v>
      </c>
      <c r="X413" s="163" t="str">
        <f>业务员提成明细!X401</f>
        <v>CF-9938-B</v>
      </c>
      <c r="Y413" s="169">
        <f>业务员提成明细!Y401</f>
        <v>2</v>
      </c>
      <c r="Z413" s="170" t="str">
        <f>业务员提成明细!Z401</f>
        <v>桶</v>
      </c>
      <c r="AA413" s="170"/>
      <c r="AB413" s="170"/>
      <c r="AC413" s="171">
        <f>业务员提成明细!AC401</f>
        <v>420</v>
      </c>
      <c r="AD413" s="170"/>
      <c r="AE413" s="170"/>
      <c r="AF413" s="170" t="str">
        <f>业务员提成明细!AF401</f>
        <v>XOUT18010255</v>
      </c>
      <c r="AG413" s="176">
        <f>业务员提成明细!AG401</f>
        <v>43115</v>
      </c>
      <c r="AH413" s="177"/>
      <c r="AJ413" s="178"/>
    </row>
    <row r="414" spans="1:36" outlineLevel="1">
      <c r="A414" s="179" t="s">
        <v>7057</v>
      </c>
      <c r="B414" s="143"/>
      <c r="C414" s="144"/>
      <c r="D414" s="142"/>
      <c r="E414" s="145">
        <f>SUBTOTAL(9,E388:E413)</f>
        <v>326893.39999999997</v>
      </c>
      <c r="F414" s="146"/>
      <c r="G414" s="143"/>
      <c r="H414" s="144"/>
      <c r="I414" s="150"/>
      <c r="J414" s="151">
        <f>SUBTOTAL(9,J388:J413)</f>
        <v>324393.39999999997</v>
      </c>
      <c r="K414" s="145">
        <f>SUBTOTAL(9,K388:K413)</f>
        <v>290262.68</v>
      </c>
      <c r="L414" s="152"/>
      <c r="M414" s="153">
        <f>SUBTOTAL(9,M388:M413)</f>
        <v>341.88034188034192</v>
      </c>
      <c r="N414" s="76"/>
      <c r="O414" s="126"/>
      <c r="P414" s="154">
        <f>SUBTOTAL(9,P388:P413)</f>
        <v>11679.78</v>
      </c>
      <c r="Q414" s="125"/>
      <c r="R414" s="145" t="e">
        <f>SUBTOTAL(9,R388:R413)</f>
        <v>#REF!</v>
      </c>
      <c r="S414" s="161" t="e">
        <f>SUBTOTAL(9,S388:S413)</f>
        <v>#REF!</v>
      </c>
      <c r="T414" s="162"/>
      <c r="U414" s="144"/>
      <c r="V414" s="163"/>
      <c r="W414" s="164"/>
      <c r="X414" s="163"/>
      <c r="Y414" s="169"/>
      <c r="Z414" s="170"/>
      <c r="AA414" s="170"/>
      <c r="AB414" s="170"/>
      <c r="AC414" s="171"/>
      <c r="AD414" s="170"/>
      <c r="AE414" s="170"/>
      <c r="AF414" s="170"/>
      <c r="AG414" s="176"/>
      <c r="AH414" s="177"/>
      <c r="AJ414" s="178"/>
    </row>
    <row r="415" spans="1:36" outlineLevel="2">
      <c r="A415" s="142" t="str">
        <f>业务员提成明细!A402</f>
        <v>卢莉</v>
      </c>
      <c r="B415" s="143">
        <f>业务员提成明细!B402</f>
        <v>43242</v>
      </c>
      <c r="C415" s="144" t="str">
        <f>业务员提成明细!C402</f>
        <v>a0050吴</v>
      </c>
      <c r="D415" s="142" t="str">
        <f>业务员提成明细!D402</f>
        <v>湖北道普润滑科技有限公司</v>
      </c>
      <c r="E415" s="145">
        <f>业务员提成明细!E402</f>
        <v>12285</v>
      </c>
      <c r="F415" s="146" t="str">
        <f>业务员提成明细!F402</f>
        <v>55874544</v>
      </c>
      <c r="G415" s="143">
        <f>业务员提成明细!G402</f>
        <v>43307</v>
      </c>
      <c r="H415" s="144">
        <f>业务员提成明细!H402</f>
        <v>60</v>
      </c>
      <c r="I415" s="150">
        <f>业务员提成明细!I402</f>
        <v>43255</v>
      </c>
      <c r="J415" s="151">
        <f>业务员提成明细!J402</f>
        <v>12285</v>
      </c>
      <c r="K415" s="145">
        <f>业务员提成明细!K402</f>
        <v>10500</v>
      </c>
      <c r="L415" s="152">
        <f>业务员提成明细!L402</f>
        <v>13</v>
      </c>
      <c r="M415" s="153">
        <f>业务员提成明细!M402</f>
        <v>0</v>
      </c>
      <c r="N415" s="76" t="str">
        <f>业务员提成明细!N402</f>
        <v>大客户0.5%，20170101后出货按0.7%结算，20170601后出货按0.6%及占比分配计算，20180101后出货按0.5%吴70%简30%分配</v>
      </c>
      <c r="O415" s="126">
        <f>业务员提成明细!O402</f>
        <v>1.98E-3</v>
      </c>
      <c r="P415" s="154">
        <f>业务员提成明细!P402</f>
        <v>20.79</v>
      </c>
      <c r="Q415" s="125" t="e">
        <f>业务员提成明细!Q402</f>
        <v>#REF!</v>
      </c>
      <c r="R415" s="145">
        <f>业务员提成明细!R402</f>
        <v>0</v>
      </c>
      <c r="S415" s="161">
        <f>业务员提成明细!S402</f>
        <v>0</v>
      </c>
      <c r="T415" s="162" t="str">
        <f>业务员提成明细!V402</f>
        <v>CSR47</v>
      </c>
      <c r="U415" s="144" t="str">
        <f>业务员提成明细!W402</f>
        <v>*专项化学用品*切削液</v>
      </c>
      <c r="V415" s="163" t="str">
        <f>业务员提成明细!V402</f>
        <v>CSR47</v>
      </c>
      <c r="W415" s="164" t="str">
        <f>业务员提成明细!W402</f>
        <v>*专项化学用品*切削液</v>
      </c>
      <c r="X415" s="163" t="str">
        <f>业务员提成明细!X402</f>
        <v>CF-2600A</v>
      </c>
      <c r="Y415" s="169">
        <f>业务员提成明细!Y402</f>
        <v>5</v>
      </c>
      <c r="Z415" s="170" t="str">
        <f>业务员提成明细!Z402</f>
        <v>桶</v>
      </c>
      <c r="AA415" s="170"/>
      <c r="AB415" s="170"/>
      <c r="AC415" s="171">
        <f>业务员提成明细!AC402</f>
        <v>900</v>
      </c>
      <c r="AD415" s="170"/>
      <c r="AE415" s="170"/>
      <c r="AF415" s="170" t="str">
        <f>业务员提成明细!AF402</f>
        <v>XOUT17120153</v>
      </c>
      <c r="AG415" s="176">
        <f>业务员提成明细!AG402</f>
        <v>43078</v>
      </c>
      <c r="AH415" s="177"/>
      <c r="AJ415" s="178">
        <f>业务员提成明细!AJ402</f>
        <v>0.17</v>
      </c>
    </row>
    <row r="416" spans="1:36" ht="12" customHeight="1" outlineLevel="2">
      <c r="A416" s="142" t="str">
        <f>业务员提成明细!A403</f>
        <v>卢莉</v>
      </c>
      <c r="B416" s="143">
        <f>业务员提成明细!B403</f>
        <v>43242</v>
      </c>
      <c r="C416" s="144" t="str">
        <f>业务员提成明细!C403</f>
        <v>a0050吴</v>
      </c>
      <c r="D416" s="142" t="str">
        <f>业务员提成明细!D403</f>
        <v>湖北道普润滑科技有限公司</v>
      </c>
      <c r="E416" s="145">
        <f>业务员提成明细!E403</f>
        <v>14569.41</v>
      </c>
      <c r="F416" s="146" t="str">
        <f>业务员提成明细!F403</f>
        <v>55874544</v>
      </c>
      <c r="G416" s="143">
        <f>业务员提成明细!G403</f>
        <v>43307</v>
      </c>
      <c r="H416" s="144">
        <f>业务员提成明细!H403</f>
        <v>60</v>
      </c>
      <c r="I416" s="150">
        <f>业务员提成明细!I403</f>
        <v>43255</v>
      </c>
      <c r="J416" s="151">
        <f>业务员提成明细!J403</f>
        <v>14569.41</v>
      </c>
      <c r="K416" s="145">
        <f>业务员提成明细!K403</f>
        <v>12452.49</v>
      </c>
      <c r="L416" s="152">
        <f>业务员提成明细!L403</f>
        <v>13</v>
      </c>
      <c r="M416" s="153">
        <f>业务员提成明细!M403</f>
        <v>0</v>
      </c>
      <c r="N416" s="76" t="str">
        <f>业务员提成明细!N403</f>
        <v>大客户0.5%，20170101后出货按0.7%结算，20170601后出货按0.6%及占比分配计算，20180101后出货按0.5%吴70%简30%分配</v>
      </c>
      <c r="O416" s="126">
        <f>业务员提成明细!O403</f>
        <v>1.98E-3</v>
      </c>
      <c r="P416" s="154">
        <f>业务员提成明细!P403</f>
        <v>24.66</v>
      </c>
      <c r="Q416" s="125" t="e">
        <f>业务员提成明细!Q403</f>
        <v>#REF!</v>
      </c>
      <c r="R416" s="145">
        <f>业务员提成明细!R403</f>
        <v>0</v>
      </c>
      <c r="S416" s="161">
        <f>业务员提成明细!S403</f>
        <v>0</v>
      </c>
      <c r="T416" s="162" t="str">
        <f>业务员提成明细!V403</f>
        <v>CYQ76</v>
      </c>
      <c r="U416" s="144" t="str">
        <f>业务员提成明细!W403</f>
        <v>*专项化学用品*切削油</v>
      </c>
      <c r="V416" s="163" t="str">
        <f>业务员提成明细!V403</f>
        <v>CYQ76</v>
      </c>
      <c r="W416" s="164" t="str">
        <f>业务员提成明细!W403</f>
        <v>*专项化学用品*切削油</v>
      </c>
      <c r="X416" s="163" t="str">
        <f>业务员提成明细!X403</f>
        <v>CF-OS-002</v>
      </c>
      <c r="Y416" s="169">
        <f>业务员提成明细!Y403</f>
        <v>8</v>
      </c>
      <c r="Z416" s="170" t="str">
        <f>业务员提成明细!Z403</f>
        <v>桶</v>
      </c>
      <c r="AA416" s="170"/>
      <c r="AB416" s="170"/>
      <c r="AC416" s="171">
        <f>业务员提成明细!AC403</f>
        <v>1376</v>
      </c>
      <c r="AD416" s="170"/>
      <c r="AE416" s="170"/>
      <c r="AF416" s="170" t="str">
        <f>业务员提成明细!AF403</f>
        <v>XOUT17120153</v>
      </c>
      <c r="AG416" s="176">
        <f>业务员提成明细!AG403</f>
        <v>43078</v>
      </c>
      <c r="AH416" s="177"/>
      <c r="AJ416" s="178">
        <f>业务员提成明细!AJ403</f>
        <v>0.17</v>
      </c>
    </row>
    <row r="417" spans="1:36" outlineLevel="2">
      <c r="A417" s="142" t="str">
        <f>业务员提成明细!A404</f>
        <v>卢莉</v>
      </c>
      <c r="B417" s="143">
        <f>业务员提成明细!B404</f>
        <v>43242</v>
      </c>
      <c r="C417" s="144" t="str">
        <f>业务员提成明细!C404</f>
        <v>a0050</v>
      </c>
      <c r="D417" s="142" t="str">
        <f>业务员提成明细!D404</f>
        <v>湖北道普润滑科技有限公司</v>
      </c>
      <c r="E417" s="145">
        <f>业务员提成明细!E404</f>
        <v>49140</v>
      </c>
      <c r="F417" s="146" t="str">
        <f>业务员提成明细!F404</f>
        <v>55874548</v>
      </c>
      <c r="G417" s="143">
        <f>业务员提成明细!G404</f>
        <v>43307</v>
      </c>
      <c r="H417" s="144">
        <f>业务员提成明细!H404</f>
        <v>60</v>
      </c>
      <c r="I417" s="150">
        <f>业务员提成明细!I404</f>
        <v>43255</v>
      </c>
      <c r="J417" s="151">
        <f>业务员提成明细!J404</f>
        <v>49140</v>
      </c>
      <c r="K417" s="145">
        <f>业务员提成明细!K404</f>
        <v>42000</v>
      </c>
      <c r="L417" s="152">
        <f>业务员提成明细!L404</f>
        <v>13</v>
      </c>
      <c r="M417" s="153">
        <f>业务员提成明细!M404</f>
        <v>0</v>
      </c>
      <c r="N417" s="76" t="str">
        <f>业务员提成明细!N404</f>
        <v>大客户0.5%，20170101后出货按0.7%结算，20170601后出货按0.6%及占比分配计算，20180101后出货按0.5%吴70%简30%分配</v>
      </c>
      <c r="O417" s="126">
        <f>业务员提成明细!O404</f>
        <v>3.5000000000000001E-3</v>
      </c>
      <c r="P417" s="154">
        <f>业务员提成明细!P404</f>
        <v>147</v>
      </c>
      <c r="Q417" s="125" t="e">
        <f>业务员提成明细!Q404</f>
        <v>#REF!</v>
      </c>
      <c r="R417" s="145">
        <f>业务员提成明细!R404</f>
        <v>0</v>
      </c>
      <c r="S417" s="161">
        <f>业务员提成明细!S404</f>
        <v>0</v>
      </c>
      <c r="T417" s="162" t="str">
        <f>业务员提成明细!V404</f>
        <v>CSR34</v>
      </c>
      <c r="U417" s="144" t="str">
        <f>业务员提成明细!W404</f>
        <v>*专项化学用品*切削液</v>
      </c>
      <c r="V417" s="163" t="str">
        <f>业务员提成明细!V404</f>
        <v>CSR34</v>
      </c>
      <c r="W417" s="164" t="str">
        <f>业务员提成明细!W404</f>
        <v>*专项化学用品*切削液</v>
      </c>
      <c r="X417" s="163" t="str">
        <f>业务员提成明细!X404</f>
        <v>CF-2600A</v>
      </c>
      <c r="Y417" s="169">
        <f>业务员提成明细!Y404</f>
        <v>20</v>
      </c>
      <c r="Z417" s="170" t="str">
        <f>业务员提成明细!Z404</f>
        <v>桶</v>
      </c>
      <c r="AA417" s="170"/>
      <c r="AB417" s="170"/>
      <c r="AC417" s="171">
        <f>业务员提成明细!AC404</f>
        <v>3600</v>
      </c>
      <c r="AD417" s="170"/>
      <c r="AE417" s="170"/>
      <c r="AF417" s="170" t="str">
        <f>业务员提成明细!AF404</f>
        <v>XOUT18040281</v>
      </c>
      <c r="AG417" s="176">
        <f>业务员提成明细!AG404</f>
        <v>43207</v>
      </c>
      <c r="AH417" s="177"/>
      <c r="AJ417" s="178">
        <f>业务员提成明细!AJ404</f>
        <v>0.17</v>
      </c>
    </row>
    <row r="418" spans="1:36" outlineLevel="2">
      <c r="A418" s="142" t="str">
        <f>业务员提成明细!A405</f>
        <v>卢莉</v>
      </c>
      <c r="B418" s="143">
        <f>业务员提成明细!B405</f>
        <v>43242</v>
      </c>
      <c r="C418" s="144" t="str">
        <f>业务员提成明细!C405</f>
        <v>a0050吴</v>
      </c>
      <c r="D418" s="142" t="str">
        <f>业务员提成明细!D405</f>
        <v>湖北道普润滑科技有限公司</v>
      </c>
      <c r="E418" s="145">
        <f>业务员提成明细!E405</f>
        <v>39312</v>
      </c>
      <c r="F418" s="146" t="str">
        <f>业务员提成明细!F405</f>
        <v>55874515</v>
      </c>
      <c r="G418" s="143">
        <f>业务员提成明细!G405</f>
        <v>43307</v>
      </c>
      <c r="H418" s="144">
        <f>业务员提成明细!H405</f>
        <v>60</v>
      </c>
      <c r="I418" s="150">
        <f>业务员提成明细!I405</f>
        <v>43255</v>
      </c>
      <c r="J418" s="151">
        <f>业务员提成明细!J405</f>
        <v>39312</v>
      </c>
      <c r="K418" s="145">
        <f>业务员提成明细!K405</f>
        <v>33600</v>
      </c>
      <c r="L418" s="152">
        <f>业务员提成明细!L405</f>
        <v>13</v>
      </c>
      <c r="M418" s="153">
        <f>业务员提成明细!M405</f>
        <v>0</v>
      </c>
      <c r="N418" s="76" t="str">
        <f>业务员提成明细!N405</f>
        <v>大客户0.5%，20170101后出货按0.7%结算，20170601后出货按0.6%及占比分配计算，20180101后出货按0.5%吴70%简30%分配</v>
      </c>
      <c r="O418" s="126">
        <f>业务员提成明细!O405</f>
        <v>1.98E-3</v>
      </c>
      <c r="P418" s="154">
        <f>业务员提成明细!P405</f>
        <v>66.53</v>
      </c>
      <c r="Q418" s="125" t="e">
        <f>业务员提成明细!Q405</f>
        <v>#REF!</v>
      </c>
      <c r="R418" s="145">
        <f>业务员提成明细!R405</f>
        <v>0</v>
      </c>
      <c r="S418" s="161">
        <f>业务员提成明细!S405</f>
        <v>0</v>
      </c>
      <c r="T418" s="162" t="str">
        <f>业务员提成明细!V405</f>
        <v>CSR34</v>
      </c>
      <c r="U418" s="144" t="str">
        <f>业务员提成明细!W405</f>
        <v>*专项化学用品*切削液</v>
      </c>
      <c r="V418" s="163" t="str">
        <f>业务员提成明细!V405</f>
        <v>CSR34</v>
      </c>
      <c r="W418" s="164" t="str">
        <f>业务员提成明细!W405</f>
        <v>*专项化学用品*切削液</v>
      </c>
      <c r="X418" s="163" t="str">
        <f>业务员提成明细!X405</f>
        <v>CF-2600A</v>
      </c>
      <c r="Y418" s="169">
        <f>业务员提成明细!Y405</f>
        <v>16</v>
      </c>
      <c r="Z418" s="170" t="str">
        <f>业务员提成明细!Z405</f>
        <v>桶</v>
      </c>
      <c r="AA418" s="170"/>
      <c r="AB418" s="170"/>
      <c r="AC418" s="171">
        <f>业务员提成明细!AC405</f>
        <v>2880</v>
      </c>
      <c r="AD418" s="170"/>
      <c r="AE418" s="170"/>
      <c r="AF418" s="170" t="str">
        <f>业务员提成明细!AF405</f>
        <v>XOUT18040482</v>
      </c>
      <c r="AG418" s="176">
        <f>业务员提成明细!AG405</f>
        <v>43218</v>
      </c>
      <c r="AH418" s="177"/>
      <c r="AJ418" s="178">
        <f>业务员提成明细!AJ405</f>
        <v>0.17</v>
      </c>
    </row>
    <row r="419" spans="1:36" outlineLevel="2">
      <c r="A419" s="142" t="str">
        <f>业务员提成明细!A406</f>
        <v>卢莉</v>
      </c>
      <c r="B419" s="143">
        <f>业务员提成明细!B406</f>
        <v>43242</v>
      </c>
      <c r="C419" s="144" t="str">
        <f>业务员提成明细!C406</f>
        <v>a0050</v>
      </c>
      <c r="D419" s="142" t="str">
        <f>业务员提成明细!D406</f>
        <v>湖北道普润滑科技有限公司</v>
      </c>
      <c r="E419" s="145">
        <f>业务员提成明细!E406</f>
        <v>41769</v>
      </c>
      <c r="F419" s="146" t="str">
        <f>业务员提成明细!F406</f>
        <v>55874541</v>
      </c>
      <c r="G419" s="143">
        <f>业务员提成明细!G406</f>
        <v>43307</v>
      </c>
      <c r="H419" s="144">
        <f>业务员提成明细!H406</f>
        <v>60</v>
      </c>
      <c r="I419" s="150">
        <f>业务员提成明细!I406</f>
        <v>43255</v>
      </c>
      <c r="J419" s="151">
        <f>业务员提成明细!J406</f>
        <v>41769</v>
      </c>
      <c r="K419" s="145">
        <f>业务员提成明细!K406</f>
        <v>35700</v>
      </c>
      <c r="L419" s="152">
        <f>业务员提成明细!L406</f>
        <v>13</v>
      </c>
      <c r="M419" s="153">
        <f>业务员提成明细!M406</f>
        <v>0</v>
      </c>
      <c r="N419" s="76" t="str">
        <f>业务员提成明细!N406</f>
        <v>大客户0.5%，20170101后出货按0.7%结算，20170601后出货按0.6%及占比分配计算，20180101后出货按0.5%吴70%简30%分配</v>
      </c>
      <c r="O419" s="126">
        <f>业务员提成明细!O406</f>
        <v>3.5000000000000001E-3</v>
      </c>
      <c r="P419" s="154">
        <f>业务员提成明细!P406</f>
        <v>124.95</v>
      </c>
      <c r="Q419" s="125" t="e">
        <f>业务员提成明细!Q406</f>
        <v>#REF!</v>
      </c>
      <c r="R419" s="145">
        <f>业务员提成明细!R406</f>
        <v>0</v>
      </c>
      <c r="S419" s="161">
        <f>业务员提成明细!S406</f>
        <v>0</v>
      </c>
      <c r="T419" s="162" t="str">
        <f>业务员提成明细!V406</f>
        <v>CSR47</v>
      </c>
      <c r="U419" s="144" t="str">
        <f>业务员提成明细!W406</f>
        <v>*专项化学用品*切削液</v>
      </c>
      <c r="V419" s="163" t="str">
        <f>业务员提成明细!V406</f>
        <v>CSR47</v>
      </c>
      <c r="W419" s="164" t="str">
        <f>业务员提成明细!W406</f>
        <v>*专项化学用品*切削液</v>
      </c>
      <c r="X419" s="163" t="str">
        <f>业务员提成明细!X406</f>
        <v>CF-2600A</v>
      </c>
      <c r="Y419" s="169">
        <f>业务员提成明细!Y406</f>
        <v>17</v>
      </c>
      <c r="Z419" s="170" t="str">
        <f>业务员提成明细!Z406</f>
        <v>桶</v>
      </c>
      <c r="AA419" s="170"/>
      <c r="AB419" s="170"/>
      <c r="AC419" s="171">
        <f>业务员提成明细!AC406</f>
        <v>3060</v>
      </c>
      <c r="AD419" s="170"/>
      <c r="AE419" s="170"/>
      <c r="AF419" s="170" t="str">
        <f>业务员提成明细!AF406</f>
        <v>XOUT18010255</v>
      </c>
      <c r="AG419" s="176">
        <f>业务员提成明细!AG406</f>
        <v>43115</v>
      </c>
      <c r="AH419" s="177"/>
      <c r="AJ419" s="178">
        <f>业务员提成明细!AJ406</f>
        <v>0.17</v>
      </c>
    </row>
    <row r="420" spans="1:36" outlineLevel="2">
      <c r="A420" s="142" t="str">
        <f>业务员提成明细!A407</f>
        <v>卢莉</v>
      </c>
      <c r="B420" s="143">
        <f>业务员提成明细!B407</f>
        <v>43242</v>
      </c>
      <c r="C420" s="144" t="str">
        <f>业务员提成明细!C407</f>
        <v>a0050吴</v>
      </c>
      <c r="D420" s="142" t="str">
        <f>业务员提成明细!D407</f>
        <v>湖北道普润滑科技有限公司</v>
      </c>
      <c r="E420" s="145">
        <f>业务员提成明细!E407</f>
        <v>73710</v>
      </c>
      <c r="F420" s="146" t="str">
        <f>业务员提成明细!F407</f>
        <v>55874541</v>
      </c>
      <c r="G420" s="143">
        <f>业务员提成明细!G407</f>
        <v>43307</v>
      </c>
      <c r="H420" s="144">
        <f>业务员提成明细!H407</f>
        <v>60</v>
      </c>
      <c r="I420" s="150">
        <f>业务员提成明细!I407</f>
        <v>43255</v>
      </c>
      <c r="J420" s="151">
        <f>业务员提成明细!J407</f>
        <v>73710</v>
      </c>
      <c r="K420" s="145">
        <f>业务员提成明细!K407</f>
        <v>63000</v>
      </c>
      <c r="L420" s="152">
        <f>业务员提成明细!L407</f>
        <v>13</v>
      </c>
      <c r="M420" s="153">
        <f>业务员提成明细!M407</f>
        <v>0</v>
      </c>
      <c r="N420" s="76" t="str">
        <f>业务员提成明细!N407</f>
        <v>大客户0.5%，20170101后出货按0.7%结算，20170601后出货按0.6%及占比分配计算，20180101后出货按0.5%吴70%简30%分配</v>
      </c>
      <c r="O420" s="126">
        <f>业务员提成明细!O407</f>
        <v>1.98E-3</v>
      </c>
      <c r="P420" s="154">
        <f>业务员提成明细!P407</f>
        <v>124.74</v>
      </c>
      <c r="Q420" s="125" t="e">
        <f>业务员提成明细!Q407</f>
        <v>#REF!</v>
      </c>
      <c r="R420" s="145">
        <f>业务员提成明细!R407</f>
        <v>0</v>
      </c>
      <c r="S420" s="161">
        <f>业务员提成明细!S407</f>
        <v>0</v>
      </c>
      <c r="T420" s="162" t="str">
        <f>业务员提成明细!V407</f>
        <v>CSR47</v>
      </c>
      <c r="U420" s="144" t="str">
        <f>业务员提成明细!W407</f>
        <v>*专项化学用品*切削液</v>
      </c>
      <c r="V420" s="163" t="str">
        <f>业务员提成明细!V407</f>
        <v>CSR47</v>
      </c>
      <c r="W420" s="164" t="str">
        <f>业务员提成明细!W407</f>
        <v>*专项化学用品*切削液</v>
      </c>
      <c r="X420" s="163" t="str">
        <f>业务员提成明细!X407</f>
        <v>CF-2600A</v>
      </c>
      <c r="Y420" s="169">
        <f>业务员提成明细!Y407</f>
        <v>30</v>
      </c>
      <c r="Z420" s="170" t="str">
        <f>业务员提成明细!Z407</f>
        <v>桶</v>
      </c>
      <c r="AA420" s="170"/>
      <c r="AB420" s="170"/>
      <c r="AC420" s="171">
        <f>业务员提成明细!AC407</f>
        <v>5400</v>
      </c>
      <c r="AD420" s="170"/>
      <c r="AE420" s="170"/>
      <c r="AF420" s="170" t="str">
        <f>业务员提成明细!AF407</f>
        <v>XOUT18010460</v>
      </c>
      <c r="AG420" s="176">
        <f>业务员提成明细!AG407</f>
        <v>43126</v>
      </c>
      <c r="AH420" s="177"/>
      <c r="AJ420" s="178">
        <f>业务员提成明细!AJ407</f>
        <v>0.17</v>
      </c>
    </row>
    <row r="421" spans="1:36" outlineLevel="2">
      <c r="A421" s="142" t="str">
        <f>业务员提成明细!A408</f>
        <v>卢莉</v>
      </c>
      <c r="B421" s="143">
        <f>业务员提成明细!B408</f>
        <v>43242</v>
      </c>
      <c r="C421" s="144" t="str">
        <f>业务员提成明细!C408</f>
        <v>a0050</v>
      </c>
      <c r="D421" s="142" t="str">
        <f>业务员提成明细!D408</f>
        <v>湖北道普润滑科技有限公司</v>
      </c>
      <c r="E421" s="145">
        <f>业务员提成明细!E408</f>
        <v>78624</v>
      </c>
      <c r="F421" s="146" t="str">
        <f>业务员提成明细!F408</f>
        <v>55874543</v>
      </c>
      <c r="G421" s="143">
        <f>业务员提成明细!G408</f>
        <v>43307</v>
      </c>
      <c r="H421" s="144">
        <f>业务员提成明细!H408</f>
        <v>60</v>
      </c>
      <c r="I421" s="150">
        <f>业务员提成明细!I408</f>
        <v>43255</v>
      </c>
      <c r="J421" s="151">
        <f>业务员提成明细!J408</f>
        <v>78624</v>
      </c>
      <c r="K421" s="145">
        <f>业务员提成明细!K408</f>
        <v>67200</v>
      </c>
      <c r="L421" s="152">
        <f>业务员提成明细!L408</f>
        <v>13</v>
      </c>
      <c r="M421" s="153">
        <f>业务员提成明细!M408</f>
        <v>0</v>
      </c>
      <c r="N421" s="76" t="str">
        <f>业务员提成明细!N408</f>
        <v>大客户0.5%，20170101后出货按0.7%结算，20170601后出货按0.6%及占比分配计算，20180101后出货按0.5%吴70%简30%分配</v>
      </c>
      <c r="O421" s="126">
        <f>业务员提成明细!O408</f>
        <v>3.5000000000000001E-3</v>
      </c>
      <c r="P421" s="154">
        <f>业务员提成明细!P408</f>
        <v>235.2</v>
      </c>
      <c r="Q421" s="125" t="e">
        <f>业务员提成明细!Q408</f>
        <v>#REF!</v>
      </c>
      <c r="R421" s="145">
        <f>业务员提成明细!R408</f>
        <v>0</v>
      </c>
      <c r="S421" s="161">
        <f>业务员提成明细!S408</f>
        <v>0</v>
      </c>
      <c r="T421" s="162" t="str">
        <f>业务员提成明细!V408</f>
        <v>CSR47</v>
      </c>
      <c r="U421" s="144" t="str">
        <f>业务员提成明细!W408</f>
        <v>*专项化学用品*切削液</v>
      </c>
      <c r="V421" s="163" t="str">
        <f>业务员提成明细!V408</f>
        <v>CSR47</v>
      </c>
      <c r="W421" s="164" t="str">
        <f>业务员提成明细!W408</f>
        <v>*专项化学用品*切削液</v>
      </c>
      <c r="X421" s="163" t="str">
        <f>业务员提成明细!X408</f>
        <v>CF-2600A</v>
      </c>
      <c r="Y421" s="169">
        <f>业务员提成明细!Y408</f>
        <v>32</v>
      </c>
      <c r="Z421" s="170" t="str">
        <f>业务员提成明细!Z408</f>
        <v>桶</v>
      </c>
      <c r="AA421" s="170"/>
      <c r="AB421" s="170"/>
      <c r="AC421" s="171">
        <f>业务员提成明细!AC408</f>
        <v>5760</v>
      </c>
      <c r="AD421" s="170"/>
      <c r="AE421" s="170"/>
      <c r="AF421" s="170" t="str">
        <f>业务员提成明细!AF408</f>
        <v>XOUT18020005</v>
      </c>
      <c r="AG421" s="176">
        <f>业务员提成明细!AG408</f>
        <v>43132</v>
      </c>
      <c r="AH421" s="177"/>
      <c r="AJ421" s="178">
        <f>业务员提成明细!AJ408</f>
        <v>0.17</v>
      </c>
    </row>
    <row r="422" spans="1:36" outlineLevel="2">
      <c r="A422" s="142" t="str">
        <f>业务员提成明细!A409</f>
        <v>卢莉</v>
      </c>
      <c r="B422" s="143">
        <f>业务员提成明细!B409</f>
        <v>43242</v>
      </c>
      <c r="C422" s="144" t="str">
        <f>业务员提成明细!C409</f>
        <v>a0050</v>
      </c>
      <c r="D422" s="142" t="str">
        <f>业务员提成明细!D409</f>
        <v>湖北道普润滑科技有限公司</v>
      </c>
      <c r="E422" s="145">
        <f>业务员提成明细!E409</f>
        <v>73710</v>
      </c>
      <c r="F422" s="146" t="str">
        <f>业务员提成明细!F409</f>
        <v>55874542</v>
      </c>
      <c r="G422" s="143">
        <f>业务员提成明细!G409</f>
        <v>43307</v>
      </c>
      <c r="H422" s="144">
        <f>业务员提成明细!H409</f>
        <v>60</v>
      </c>
      <c r="I422" s="150">
        <f>业务员提成明细!I409</f>
        <v>43255</v>
      </c>
      <c r="J422" s="151">
        <f>业务员提成明细!J409</f>
        <v>73710</v>
      </c>
      <c r="K422" s="145">
        <f>业务员提成明细!K409</f>
        <v>63000</v>
      </c>
      <c r="L422" s="152">
        <f>业务员提成明细!L409</f>
        <v>13</v>
      </c>
      <c r="M422" s="153">
        <f>业务员提成明细!M409</f>
        <v>0</v>
      </c>
      <c r="N422" s="76" t="str">
        <f>业务员提成明细!N409</f>
        <v>大客户0.5%，20170101后出货按0.7%结算，20170601后出货按0.6%及占比分配计算，20180101后出货按0.5%吴70%简30%分配</v>
      </c>
      <c r="O422" s="126">
        <f>业务员提成明细!O409</f>
        <v>3.5000000000000001E-3</v>
      </c>
      <c r="P422" s="154">
        <f>业务员提成明细!P409</f>
        <v>220.5</v>
      </c>
      <c r="Q422" s="125" t="e">
        <f>业务员提成明细!Q409</f>
        <v>#REF!</v>
      </c>
      <c r="R422" s="145">
        <f>业务员提成明细!R409</f>
        <v>0</v>
      </c>
      <c r="S422" s="161">
        <f>业务员提成明细!S409</f>
        <v>0</v>
      </c>
      <c r="T422" s="162" t="str">
        <f>业务员提成明细!V409</f>
        <v>CSR47</v>
      </c>
      <c r="U422" s="144" t="str">
        <f>业务员提成明细!W409</f>
        <v>*专项化学用品*切削液</v>
      </c>
      <c r="V422" s="163" t="str">
        <f>业务员提成明细!V409</f>
        <v>CSR47</v>
      </c>
      <c r="W422" s="164" t="str">
        <f>业务员提成明细!W409</f>
        <v>*专项化学用品*切削液</v>
      </c>
      <c r="X422" s="163" t="str">
        <f>业务员提成明细!X409</f>
        <v>CF-2600A</v>
      </c>
      <c r="Y422" s="169">
        <f>业务员提成明细!Y409</f>
        <v>30</v>
      </c>
      <c r="Z422" s="170" t="str">
        <f>业务员提成明细!Z409</f>
        <v>桶</v>
      </c>
      <c r="AA422" s="170"/>
      <c r="AB422" s="170"/>
      <c r="AC422" s="171">
        <f>业务员提成明细!AC409</f>
        <v>5400</v>
      </c>
      <c r="AD422" s="170"/>
      <c r="AE422" s="170"/>
      <c r="AF422" s="170" t="str">
        <f>业务员提成明细!AF409</f>
        <v>XOUT18030003</v>
      </c>
      <c r="AG422" s="176">
        <f>业务员提成明细!AG409</f>
        <v>43161</v>
      </c>
      <c r="AH422" s="177"/>
      <c r="AJ422" s="178">
        <f>业务员提成明细!AJ409</f>
        <v>0.17</v>
      </c>
    </row>
    <row r="423" spans="1:36" outlineLevel="2">
      <c r="A423" s="142" t="str">
        <f>业务员提成明细!A410</f>
        <v>卢莉</v>
      </c>
      <c r="B423" s="143">
        <f>业务员提成明细!B410</f>
        <v>43242</v>
      </c>
      <c r="C423" s="144" t="str">
        <f>业务员提成明细!C410</f>
        <v>a0050</v>
      </c>
      <c r="D423" s="142" t="str">
        <f>业务员提成明细!D410</f>
        <v>湖北道普润滑科技有限公司</v>
      </c>
      <c r="E423" s="145">
        <f>业务员提成明细!E410</f>
        <v>12285</v>
      </c>
      <c r="F423" s="146" t="str">
        <f>业务员提成明细!F410</f>
        <v>55874539</v>
      </c>
      <c r="G423" s="143">
        <f>业务员提成明细!G410</f>
        <v>43307</v>
      </c>
      <c r="H423" s="144">
        <f>业务员提成明细!H410</f>
        <v>60</v>
      </c>
      <c r="I423" s="150">
        <f>业务员提成明细!I410</f>
        <v>43255</v>
      </c>
      <c r="J423" s="151">
        <f>业务员提成明细!J410</f>
        <v>12285</v>
      </c>
      <c r="K423" s="145">
        <f>业务员提成明细!K410</f>
        <v>10500</v>
      </c>
      <c r="L423" s="152">
        <f>业务员提成明细!L410</f>
        <v>13</v>
      </c>
      <c r="M423" s="153">
        <f>业务员提成明细!M410</f>
        <v>0</v>
      </c>
      <c r="N423" s="76" t="str">
        <f>业务员提成明细!N410</f>
        <v>大客户0.5%，20170101后出货按0.7%结算，20170601后出货按0.6%及占比分配计算，20180101后出货按0.5%吴70%简30%分配</v>
      </c>
      <c r="O423" s="126">
        <f>业务员提成明细!O410</f>
        <v>3.5000000000000001E-3</v>
      </c>
      <c r="P423" s="154">
        <f>业务员提成明细!P410</f>
        <v>36.75</v>
      </c>
      <c r="Q423" s="125" t="e">
        <f>业务员提成明细!Q410</f>
        <v>#REF!</v>
      </c>
      <c r="R423" s="145">
        <f>业务员提成明细!R410</f>
        <v>0</v>
      </c>
      <c r="S423" s="161">
        <f>业务员提成明细!S410</f>
        <v>0</v>
      </c>
      <c r="T423" s="162" t="str">
        <f>业务员提成明细!V410</f>
        <v>CSR47</v>
      </c>
      <c r="U423" s="144" t="str">
        <f>业务员提成明细!W410</f>
        <v>*专项化学用品*切削液</v>
      </c>
      <c r="V423" s="163" t="str">
        <f>业务员提成明细!V410</f>
        <v>CSR47</v>
      </c>
      <c r="W423" s="164" t="str">
        <f>业务员提成明细!W410</f>
        <v>*专项化学用品*切削液</v>
      </c>
      <c r="X423" s="163" t="str">
        <f>业务员提成明细!X410</f>
        <v>CF-2600</v>
      </c>
      <c r="Y423" s="169">
        <f>业务员提成明细!Y410</f>
        <v>5</v>
      </c>
      <c r="Z423" s="170" t="str">
        <f>业务员提成明细!Z410</f>
        <v>桶</v>
      </c>
      <c r="AA423" s="170"/>
      <c r="AB423" s="170"/>
      <c r="AC423" s="171">
        <f>业务员提成明细!AC410</f>
        <v>900</v>
      </c>
      <c r="AD423" s="170"/>
      <c r="AE423" s="170"/>
      <c r="AF423" s="170" t="str">
        <f>业务员提成明细!AF410</f>
        <v>XOUT17110399</v>
      </c>
      <c r="AG423" s="176">
        <f>业务员提成明细!AG410</f>
        <v>43057</v>
      </c>
      <c r="AH423" s="177"/>
      <c r="AJ423" s="178">
        <f>业务员提成明细!AJ410</f>
        <v>0.17</v>
      </c>
    </row>
    <row r="424" spans="1:36" outlineLevel="2">
      <c r="A424" s="142" t="str">
        <f>业务员提成明细!A411</f>
        <v>卢莉</v>
      </c>
      <c r="B424" s="143">
        <f>业务员提成明细!B411</f>
        <v>43242</v>
      </c>
      <c r="C424" s="144" t="str">
        <f>业务员提成明细!C411</f>
        <v>a0050吴</v>
      </c>
      <c r="D424" s="142" t="str">
        <f>业务员提成明细!D411</f>
        <v>湖北道普润滑科技有限公司</v>
      </c>
      <c r="E424" s="145">
        <f>业务员提成明细!E411</f>
        <v>24570</v>
      </c>
      <c r="F424" s="146" t="str">
        <f>业务员提成明细!F411</f>
        <v>55874542</v>
      </c>
      <c r="G424" s="143">
        <f>业务员提成明细!G411</f>
        <v>43307</v>
      </c>
      <c r="H424" s="144">
        <f>业务员提成明细!H411</f>
        <v>60</v>
      </c>
      <c r="I424" s="150">
        <f>业务员提成明细!I411</f>
        <v>43255</v>
      </c>
      <c r="J424" s="151">
        <f>业务员提成明细!J411</f>
        <v>24570</v>
      </c>
      <c r="K424" s="145">
        <f>业务员提成明细!K411</f>
        <v>21000</v>
      </c>
      <c r="L424" s="152">
        <f>业务员提成明细!L411</f>
        <v>13</v>
      </c>
      <c r="M424" s="153">
        <f>业务员提成明细!M411</f>
        <v>0</v>
      </c>
      <c r="N424" s="76" t="str">
        <f>业务员提成明细!N411</f>
        <v>大客户0.5%，20170101后出货按0.7%结算，20170601后出货按0.6%及占比分配计算，20180101后出货按0.5%吴70%简30%分配</v>
      </c>
      <c r="O424" s="126">
        <f>业务员提成明细!O411</f>
        <v>1.98E-3</v>
      </c>
      <c r="P424" s="154">
        <f>业务员提成明细!P411</f>
        <v>41.58</v>
      </c>
      <c r="Q424" s="125" t="e">
        <f>业务员提成明细!Q411</f>
        <v>#REF!</v>
      </c>
      <c r="R424" s="145">
        <f>业务员提成明细!R411</f>
        <v>0</v>
      </c>
      <c r="S424" s="161">
        <f>业务员提成明细!S411</f>
        <v>0</v>
      </c>
      <c r="T424" s="162" t="str">
        <f>业务员提成明细!V411</f>
        <v>CSR47</v>
      </c>
      <c r="U424" s="144" t="str">
        <f>业务员提成明细!W411</f>
        <v>*专项化学用品*切削液</v>
      </c>
      <c r="V424" s="163" t="str">
        <f>业务员提成明细!V411</f>
        <v>CSR47</v>
      </c>
      <c r="W424" s="164" t="str">
        <f>业务员提成明细!W411</f>
        <v>*专项化学用品*切削液</v>
      </c>
      <c r="X424" s="163" t="str">
        <f>业务员提成明细!X411</f>
        <v>CF-2600</v>
      </c>
      <c r="Y424" s="169">
        <f>业务员提成明细!Y411</f>
        <v>10</v>
      </c>
      <c r="Z424" s="170" t="str">
        <f>业务员提成明细!Z411</f>
        <v>桶</v>
      </c>
      <c r="AA424" s="170"/>
      <c r="AB424" s="170"/>
      <c r="AC424" s="171">
        <f>业务员提成明细!AC411</f>
        <v>1800</v>
      </c>
      <c r="AD424" s="170"/>
      <c r="AE424" s="170"/>
      <c r="AF424" s="170" t="str">
        <f>业务员提成明细!AF411</f>
        <v>XOUT17120120</v>
      </c>
      <c r="AG424" s="176">
        <f>业务员提成明细!AG411</f>
        <v>43077</v>
      </c>
      <c r="AH424" s="177"/>
      <c r="AJ424" s="178">
        <f>业务员提成明细!AJ411</f>
        <v>0.17</v>
      </c>
    </row>
    <row r="425" spans="1:36" outlineLevel="2">
      <c r="A425" s="142" t="str">
        <f>业务员提成明细!A412</f>
        <v>卢莉</v>
      </c>
      <c r="B425" s="143">
        <f>业务员提成明细!B412</f>
        <v>43242</v>
      </c>
      <c r="C425" s="144" t="str">
        <f>业务员提成明细!C412</f>
        <v>a0050</v>
      </c>
      <c r="D425" s="142" t="str">
        <f>业务员提成明细!D412</f>
        <v>湖北道普润滑科技有限公司</v>
      </c>
      <c r="E425" s="145">
        <f>业务员提成明细!E412</f>
        <v>3202</v>
      </c>
      <c r="F425" s="146" t="str">
        <f>业务员提成明细!F412</f>
        <v>55874527</v>
      </c>
      <c r="G425" s="143">
        <f>业务员提成明细!G412</f>
        <v>43307</v>
      </c>
      <c r="H425" s="144">
        <f>业务员提成明细!H412</f>
        <v>60</v>
      </c>
      <c r="I425" s="150">
        <f>业务员提成明细!I412</f>
        <v>43255</v>
      </c>
      <c r="J425" s="151">
        <f>业务员提成明细!J412</f>
        <v>3202</v>
      </c>
      <c r="K425" s="145">
        <f>业务员提成明细!K412</f>
        <v>2736.75</v>
      </c>
      <c r="L425" s="152">
        <f>业务员提成明细!L412</f>
        <v>13</v>
      </c>
      <c r="M425" s="153">
        <f>业务员提成明细!M412</f>
        <v>0</v>
      </c>
      <c r="N425" s="76" t="str">
        <f>业务员提成明细!N412</f>
        <v>大客户0.5%，20170101后出货按0.7%结算，20170601后出货按0.6%及占比分配计算，20180101后出货按0.5%吴70%简30%分配</v>
      </c>
      <c r="O425" s="126">
        <f>业务员提成明细!O412</f>
        <v>3.5000000000000001E-3</v>
      </c>
      <c r="P425" s="154">
        <f>业务员提成明细!P412</f>
        <v>9.58</v>
      </c>
      <c r="Q425" s="125" t="e">
        <f>业务员提成明细!Q412</f>
        <v>#REF!</v>
      </c>
      <c r="R425" s="145">
        <f>业务员提成明细!R412</f>
        <v>0</v>
      </c>
      <c r="S425" s="161">
        <f>业务员提成明细!S412</f>
        <v>0</v>
      </c>
      <c r="T425" s="162" t="str">
        <f>业务员提成明细!V412</f>
        <v>CSQ23</v>
      </c>
      <c r="U425" s="144" t="str">
        <f>业务员提成明细!W412</f>
        <v>*专项化学用品*切削液</v>
      </c>
      <c r="V425" s="163" t="str">
        <f>业务员提成明细!V412</f>
        <v>CSQ23</v>
      </c>
      <c r="W425" s="164" t="str">
        <f>业务员提成明细!W412</f>
        <v>*专项化学用品*切削液</v>
      </c>
      <c r="X425" s="163" t="str">
        <f>业务员提成明细!X412</f>
        <v>CF-WS-018</v>
      </c>
      <c r="Y425" s="169">
        <f>业务员提成明细!Y412</f>
        <v>1</v>
      </c>
      <c r="Z425" s="170" t="str">
        <f>业务员提成明细!Z412</f>
        <v>桶</v>
      </c>
      <c r="AA425" s="170"/>
      <c r="AB425" s="170"/>
      <c r="AC425" s="171">
        <f>业务员提成明细!AC412</f>
        <v>213</v>
      </c>
      <c r="AD425" s="170"/>
      <c r="AE425" s="170"/>
      <c r="AF425" s="170" t="str">
        <f>业务员提成明细!AF412</f>
        <v>XOUT18040283</v>
      </c>
      <c r="AG425" s="176">
        <f>业务员提成明细!AG412</f>
        <v>43207</v>
      </c>
      <c r="AH425" s="177"/>
      <c r="AJ425" s="178">
        <f>业务员提成明细!AJ412</f>
        <v>0.170000913492281</v>
      </c>
    </row>
    <row r="426" spans="1:36" outlineLevel="2">
      <c r="A426" s="142" t="str">
        <f>业务员提成明细!A413</f>
        <v>卢莉</v>
      </c>
      <c r="B426" s="143">
        <f>业务员提成明细!B413</f>
        <v>43242</v>
      </c>
      <c r="C426" s="144" t="str">
        <f>业务员提成明细!C413</f>
        <v>a0050</v>
      </c>
      <c r="D426" s="142" t="str">
        <f>业务员提成明细!D413</f>
        <v>湖北道普润滑科技有限公司</v>
      </c>
      <c r="E426" s="145">
        <f>业务员提成明细!E413</f>
        <v>5896.87</v>
      </c>
      <c r="F426" s="146" t="str">
        <f>业务员提成明细!F413</f>
        <v>55874532</v>
      </c>
      <c r="G426" s="143">
        <f>业务员提成明细!G413</f>
        <v>43307</v>
      </c>
      <c r="H426" s="144">
        <f>业务员提成明细!H413</f>
        <v>60</v>
      </c>
      <c r="I426" s="150">
        <f>业务员提成明细!I413</f>
        <v>43255</v>
      </c>
      <c r="J426" s="151">
        <f>业务员提成明细!J413</f>
        <v>5896.87</v>
      </c>
      <c r="K426" s="145">
        <f>业务员提成明细!K413</f>
        <v>5040.0600000000004</v>
      </c>
      <c r="L426" s="152">
        <f>业务员提成明细!L413</f>
        <v>13</v>
      </c>
      <c r="M426" s="153">
        <f>业务员提成明细!M413</f>
        <v>0</v>
      </c>
      <c r="N426" s="76" t="str">
        <f>业务员提成明细!N413</f>
        <v>大客户0.5%，20170101后出货按0.7%结算，20170601后出货按0.6%及占比分配计算，20180101后出货按0.5%吴70%简30%分配</v>
      </c>
      <c r="O426" s="126">
        <f>业务员提成明细!O413</f>
        <v>3.5000000000000001E-3</v>
      </c>
      <c r="P426" s="154">
        <f>业务员提成明细!P413</f>
        <v>17.64</v>
      </c>
      <c r="Q426" s="125" t="e">
        <f>业务员提成明细!Q413</f>
        <v>#REF!</v>
      </c>
      <c r="R426" s="145">
        <f>业务员提成明细!R413</f>
        <v>0</v>
      </c>
      <c r="S426" s="161">
        <f>业务员提成明细!S413</f>
        <v>0</v>
      </c>
      <c r="T426" s="162" t="str">
        <f>业务员提成明细!V413</f>
        <v>CYT87</v>
      </c>
      <c r="U426" s="144" t="str">
        <f>业务员提成明细!W413</f>
        <v>*专项化学用品*拉伸油</v>
      </c>
      <c r="V426" s="163" t="str">
        <f>业务员提成明细!V413</f>
        <v>CYT87</v>
      </c>
      <c r="W426" s="164" t="str">
        <f>业务员提成明细!W413</f>
        <v>*专项化学用品*拉伸油</v>
      </c>
      <c r="X426" s="163" t="str">
        <f>业务员提成明细!X413</f>
        <v>CF-OS-004</v>
      </c>
      <c r="Y426" s="169">
        <f>业务员提成明细!Y413</f>
        <v>2</v>
      </c>
      <c r="Z426" s="170" t="str">
        <f>业务员提成明细!Z413</f>
        <v>桶</v>
      </c>
      <c r="AA426" s="170"/>
      <c r="AB426" s="170"/>
      <c r="AC426" s="171">
        <f>业务员提成明细!AC413</f>
        <v>340</v>
      </c>
      <c r="AD426" s="170"/>
      <c r="AE426" s="170"/>
      <c r="AF426" s="170" t="str">
        <f>业务员提成明细!AF413</f>
        <v>XOUT18040268</v>
      </c>
      <c r="AG426" s="176">
        <f>业务员提成明细!AG413</f>
        <v>43207</v>
      </c>
      <c r="AH426" s="177"/>
      <c r="AJ426" s="178">
        <f>业务员提成明细!AJ413</f>
        <v>0.16999996031793299</v>
      </c>
    </row>
    <row r="427" spans="1:36" outlineLevel="2">
      <c r="A427" s="142" t="str">
        <f>业务员提成明细!A414</f>
        <v>卢莉</v>
      </c>
      <c r="B427" s="143">
        <f>业务员提成明细!B414</f>
        <v>43213</v>
      </c>
      <c r="C427" s="144" t="str">
        <f>业务员提成明细!C414</f>
        <v>a0051吴</v>
      </c>
      <c r="D427" s="142" t="str">
        <f>业务员提成明细!D414</f>
        <v>东莞领丰电子有限公司</v>
      </c>
      <c r="E427" s="145">
        <f>业务员提成明细!E414</f>
        <v>58200</v>
      </c>
      <c r="F427" s="146" t="str">
        <f>业务员提成明细!F414</f>
        <v>27754169</v>
      </c>
      <c r="G427" s="143">
        <f>业务员提成明细!G414</f>
        <v>43333</v>
      </c>
      <c r="H427" s="144">
        <f>业务员提成明细!H414</f>
        <v>120</v>
      </c>
      <c r="I427" s="150">
        <f>业务员提成明细!I414</f>
        <v>43255</v>
      </c>
      <c r="J427" s="151">
        <f>业务员提成明细!J414</f>
        <v>58200</v>
      </c>
      <c r="K427" s="145">
        <f>业务员提成明细!K414</f>
        <v>49743.59</v>
      </c>
      <c r="L427" s="152">
        <f>业务员提成明细!L414</f>
        <v>42</v>
      </c>
      <c r="M427" s="153">
        <f>业务员提成明细!M414</f>
        <v>0</v>
      </c>
      <c r="N427" s="76" t="str">
        <f>业务员提成明细!N414</f>
        <v>大客户0.5%，20170101后出货按0.7%结算，20170601后出货按0.6%及占比分配计算，20180101后出货按0.5%吴70%简30%分配</v>
      </c>
      <c r="O427" s="126">
        <f>业务员提成明细!O414</f>
        <v>1.98E-3</v>
      </c>
      <c r="P427" s="154">
        <f>业务员提成明细!P414</f>
        <v>98.49</v>
      </c>
      <c r="Q427" s="125" t="e">
        <f>业务员提成明细!Q414</f>
        <v>#REF!</v>
      </c>
      <c r="R427" s="145">
        <f>业务员提成明细!R414</f>
        <v>0</v>
      </c>
      <c r="S427" s="161">
        <f>业务员提成明细!S414</f>
        <v>0</v>
      </c>
      <c r="T427" s="162" t="str">
        <f>业务员提成明细!V414</f>
        <v>CSR47</v>
      </c>
      <c r="U427" s="144" t="str">
        <f>业务员提成明细!W414</f>
        <v>*其他化学制品*植物切削液</v>
      </c>
      <c r="V427" s="163" t="str">
        <f>业务员提成明细!V414</f>
        <v>CSR47</v>
      </c>
      <c r="W427" s="164" t="str">
        <f>业务员提成明细!W414</f>
        <v>*其他化学制品*植物切削液</v>
      </c>
      <c r="X427" s="163" t="str">
        <f>业务员提成明细!X414</f>
        <v>JH-100EP</v>
      </c>
      <c r="Y427" s="169">
        <f>业务员提成明细!Y414</f>
        <v>15</v>
      </c>
      <c r="Z427" s="170" t="str">
        <f>业务员提成明细!Z414</f>
        <v>桶</v>
      </c>
      <c r="AA427" s="170"/>
      <c r="AB427" s="170"/>
      <c r="AC427" s="171">
        <f>业务员提成明细!AC414</f>
        <v>2700</v>
      </c>
      <c r="AD427" s="170"/>
      <c r="AE427" s="170"/>
      <c r="AF427" s="170" t="str">
        <f>业务员提成明细!AF414</f>
        <v>XOUT18030290</v>
      </c>
      <c r="AG427" s="176">
        <f>业务员提成明细!AG414</f>
        <v>43179</v>
      </c>
      <c r="AH427" s="177"/>
      <c r="AJ427" s="178">
        <f>业务员提成明细!AJ414</f>
        <v>0.17</v>
      </c>
    </row>
    <row r="428" spans="1:36" outlineLevel="2">
      <c r="A428" s="142" t="str">
        <f>业务员提成明细!A415</f>
        <v>卢莉</v>
      </c>
      <c r="B428" s="143">
        <f>业务员提成明细!B415</f>
        <v>43213</v>
      </c>
      <c r="C428" s="144" t="str">
        <f>业务员提成明细!C415</f>
        <v>a0051吴</v>
      </c>
      <c r="D428" s="142" t="str">
        <f>业务员提成明细!D415</f>
        <v>东莞领丰电子有限公司</v>
      </c>
      <c r="E428" s="145">
        <f>业务员提成明细!E415</f>
        <v>31040</v>
      </c>
      <c r="F428" s="146" t="str">
        <f>业务员提成明细!F415</f>
        <v>27754169</v>
      </c>
      <c r="G428" s="143">
        <f>业务员提成明细!G415</f>
        <v>43333</v>
      </c>
      <c r="H428" s="144">
        <f>业务员提成明细!H415</f>
        <v>120</v>
      </c>
      <c r="I428" s="150">
        <f>业务员提成明细!I415</f>
        <v>43255</v>
      </c>
      <c r="J428" s="151">
        <f>业务员提成明细!J415</f>
        <v>31040</v>
      </c>
      <c r="K428" s="145">
        <f>业务员提成明细!K415</f>
        <v>26529.91</v>
      </c>
      <c r="L428" s="152">
        <f>业务员提成明细!L415</f>
        <v>42</v>
      </c>
      <c r="M428" s="153">
        <f>业务员提成明细!M415</f>
        <v>0</v>
      </c>
      <c r="N428" s="76" t="str">
        <f>业务员提成明细!N415</f>
        <v>大客户0.5%，20170101后出货按0.7%结算，20170601后出货按0.6%及占比分配计算，20180101后出货按0.5%吴70%简30%分配</v>
      </c>
      <c r="O428" s="126">
        <f>业务员提成明细!O415</f>
        <v>1.98E-3</v>
      </c>
      <c r="P428" s="154">
        <f>业务员提成明细!P415</f>
        <v>52.53</v>
      </c>
      <c r="Q428" s="125" t="e">
        <f>业务员提成明细!Q415</f>
        <v>#REF!</v>
      </c>
      <c r="R428" s="145">
        <f>业务员提成明细!R415</f>
        <v>0</v>
      </c>
      <c r="S428" s="161">
        <f>业务员提成明细!S415</f>
        <v>0</v>
      </c>
      <c r="T428" s="162" t="str">
        <f>业务员提成明细!V415</f>
        <v>CSR47</v>
      </c>
      <c r="U428" s="144" t="str">
        <f>业务员提成明细!W415</f>
        <v>*其他化学制品*植物切削液</v>
      </c>
      <c r="V428" s="163" t="str">
        <f>业务员提成明细!V415</f>
        <v>CSR47</v>
      </c>
      <c r="W428" s="164" t="str">
        <f>业务员提成明细!W415</f>
        <v>*其他化学制品*植物切削液</v>
      </c>
      <c r="X428" s="163" t="str">
        <f>业务员提成明细!X415</f>
        <v>JH-100EP</v>
      </c>
      <c r="Y428" s="169">
        <f>业务员提成明细!Y415</f>
        <v>8</v>
      </c>
      <c r="Z428" s="170" t="str">
        <f>业务员提成明细!Z415</f>
        <v>桶</v>
      </c>
      <c r="AA428" s="170"/>
      <c r="AB428" s="170"/>
      <c r="AC428" s="171">
        <f>业务员提成明细!AC415</f>
        <v>1440</v>
      </c>
      <c r="AD428" s="170"/>
      <c r="AE428" s="170"/>
      <c r="AF428" s="170" t="str">
        <f>业务员提成明细!AF415</f>
        <v>XOUT18030490</v>
      </c>
      <c r="AG428" s="176">
        <f>业务员提成明细!AG415</f>
        <v>43189</v>
      </c>
      <c r="AH428" s="177"/>
      <c r="AJ428" s="178">
        <f>业务员提成明细!AJ415</f>
        <v>0.17</v>
      </c>
    </row>
    <row r="429" spans="1:36" outlineLevel="2">
      <c r="A429" s="142" t="str">
        <f>业务员提成明细!A416</f>
        <v>卢伟</v>
      </c>
      <c r="B429" s="143">
        <f>业务员提成明细!B416</f>
        <v>43202</v>
      </c>
      <c r="C429" s="144" t="str">
        <f>业务员提成明细!C416</f>
        <v>a0051</v>
      </c>
      <c r="D429" s="142" t="str">
        <f>业务员提成明细!D416</f>
        <v>湖北道普润滑科技有限公司</v>
      </c>
      <c r="E429" s="145">
        <f>业务员提成明细!E416</f>
        <v>18000</v>
      </c>
      <c r="F429" s="146" t="str">
        <f>业务员提成明细!F416</f>
        <v>15222498</v>
      </c>
      <c r="G429" s="143">
        <f>业务员提成明细!G416</f>
        <v>43277</v>
      </c>
      <c r="H429" s="144">
        <f>业务员提成明细!H416</f>
        <v>60</v>
      </c>
      <c r="I429" s="150">
        <f>业务员提成明细!I416</f>
        <v>43255</v>
      </c>
      <c r="J429" s="151">
        <f>业务员提成明细!J416</f>
        <v>18000</v>
      </c>
      <c r="K429" s="145">
        <f>业务员提成明细!K416</f>
        <v>15384.62</v>
      </c>
      <c r="L429" s="152">
        <f>业务员提成明细!L416</f>
        <v>53</v>
      </c>
      <c r="M429" s="153">
        <f>业务员提成明细!M416</f>
        <v>0</v>
      </c>
      <c r="N429" s="76" t="str">
        <f>业务员提成明细!N416</f>
        <v>大客户0.5%，20170101后出货按0.7%结算，20170601后出货按0.6%及占比分配计算，20180101后出货按0.5%吴70%简30%分配</v>
      </c>
      <c r="O429" s="126">
        <f>业务员提成明细!O416</f>
        <v>3.5000000000000001E-3</v>
      </c>
      <c r="P429" s="154">
        <f>业务员提成明细!P416</f>
        <v>53.85</v>
      </c>
      <c r="Q429" s="125" t="e">
        <f>业务员提成明细!Q416</f>
        <v>#REF!</v>
      </c>
      <c r="R429" s="145">
        <f>业务员提成明细!R416</f>
        <v>0</v>
      </c>
      <c r="S429" s="161">
        <f>业务员提成明细!S416</f>
        <v>0</v>
      </c>
      <c r="T429" s="162" t="str">
        <f>业务员提成明细!V416</f>
        <v>CYQ87</v>
      </c>
      <c r="U429" s="144" t="str">
        <f>业务员提成明细!W416</f>
        <v>*专项化学用品*不锈钢切削油</v>
      </c>
      <c r="V429" s="163" t="str">
        <f>业务员提成明细!V416</f>
        <v>CYQ87</v>
      </c>
      <c r="W429" s="164" t="str">
        <f>业务员提成明细!W416</f>
        <v>*专项化学用品*不锈钢切削油</v>
      </c>
      <c r="X429" s="163" t="str">
        <f>业务员提成明细!X416</f>
        <v>CF-OS-005</v>
      </c>
      <c r="Y429" s="169">
        <f>业务员提成明细!Y416</f>
        <v>10</v>
      </c>
      <c r="Z429" s="170" t="str">
        <f>业务员提成明细!Z416</f>
        <v>桶</v>
      </c>
      <c r="AA429" s="170"/>
      <c r="AB429" s="170"/>
      <c r="AC429" s="171">
        <f>业务员提成明细!AC416</f>
        <v>1700</v>
      </c>
      <c r="AD429" s="170"/>
      <c r="AE429" s="170"/>
      <c r="AF429" s="170" t="str">
        <f>业务员提成明细!AF416</f>
        <v>XOUT18010510</v>
      </c>
      <c r="AG429" s="176">
        <f>业务员提成明细!AG416</f>
        <v>43129</v>
      </c>
      <c r="AH429" s="177"/>
      <c r="AJ429" s="178">
        <f>业务员提成明细!AJ416</f>
        <v>0.17</v>
      </c>
    </row>
    <row r="430" spans="1:36" outlineLevel="2">
      <c r="A430" s="142" t="str">
        <f>业务员提成明细!A417</f>
        <v>卢伟</v>
      </c>
      <c r="B430" s="143">
        <f>业务员提成明细!B417</f>
        <v>43204</v>
      </c>
      <c r="C430" s="144" t="str">
        <f>业务员提成明细!C417</f>
        <v>a0051</v>
      </c>
      <c r="D430" s="142" t="str">
        <f>业务员提成明细!D417</f>
        <v>湖北道普润滑科技有限公司</v>
      </c>
      <c r="E430" s="145">
        <f>业务员提成明细!E417</f>
        <v>39048.75</v>
      </c>
      <c r="F430" s="146" t="str">
        <f>业务员提成明细!F417</f>
        <v>15222553</v>
      </c>
      <c r="G430" s="143">
        <f>业务员提成明细!G417</f>
        <v>43277</v>
      </c>
      <c r="H430" s="144">
        <f>业务员提成明细!H417</f>
        <v>60</v>
      </c>
      <c r="I430" s="150">
        <f>业务员提成明细!I417</f>
        <v>43255</v>
      </c>
      <c r="J430" s="151">
        <f>业务员提成明细!J417</f>
        <v>39048.75</v>
      </c>
      <c r="K430" s="145">
        <f>业务员提成明细!K417</f>
        <v>33375</v>
      </c>
      <c r="L430" s="152">
        <f>业务员提成明细!L417</f>
        <v>51</v>
      </c>
      <c r="M430" s="153">
        <f>业务员提成明细!M417</f>
        <v>0</v>
      </c>
      <c r="N430" s="76" t="str">
        <f>业务员提成明细!N417</f>
        <v>大客户0.5%，20170101后出货按0.7%结算，20170601后出货按0.6%及占比分配计算，20180101后出货按0.5%吴70%简30%分配</v>
      </c>
      <c r="O430" s="126">
        <f>业务员提成明细!O417</f>
        <v>3.5000000000000001E-3</v>
      </c>
      <c r="P430" s="154">
        <f>业务员提成明细!P417</f>
        <v>116.81</v>
      </c>
      <c r="Q430" s="125" t="e">
        <f>业务员提成明细!Q417</f>
        <v>#REF!</v>
      </c>
      <c r="R430" s="145">
        <f>业务员提成明细!R417</f>
        <v>0</v>
      </c>
      <c r="S430" s="161">
        <f>业务员提成明细!S417</f>
        <v>0</v>
      </c>
      <c r="T430" s="162" t="str">
        <f>业务员提成明细!V417</f>
        <v>CSR65</v>
      </c>
      <c r="U430" s="144" t="str">
        <f>业务员提成明细!W417</f>
        <v>*专项化学用品*切削液</v>
      </c>
      <c r="V430" s="163" t="str">
        <f>业务员提成明细!V417</f>
        <v>CSR65</v>
      </c>
      <c r="W430" s="164" t="str">
        <f>业务员提成明细!W417</f>
        <v>*专项化学用品*切削液</v>
      </c>
      <c r="X430" s="163" t="str">
        <f>业务员提成明细!X417</f>
        <v>JH-600CW</v>
      </c>
      <c r="Y430" s="169">
        <f>业务员提成明细!Y417</f>
        <v>20</v>
      </c>
      <c r="Z430" s="170" t="str">
        <f>业务员提成明细!Z417</f>
        <v>桶</v>
      </c>
      <c r="AA430" s="170"/>
      <c r="AB430" s="170"/>
      <c r="AC430" s="171">
        <f>业务员提成明细!AC417</f>
        <v>3400</v>
      </c>
      <c r="AD430" s="170"/>
      <c r="AE430" s="170"/>
      <c r="AF430" s="170" t="str">
        <f>业务员提成明细!AF417</f>
        <v>XOUT18030139</v>
      </c>
      <c r="AG430" s="176">
        <f>业务员提成明细!AG417</f>
        <v>43169</v>
      </c>
      <c r="AH430" s="177"/>
      <c r="AJ430" s="178">
        <f>业务员提成明细!AJ417</f>
        <v>0.17</v>
      </c>
    </row>
    <row r="431" spans="1:36" outlineLevel="2">
      <c r="A431" s="142" t="str">
        <f>业务员提成明细!A418</f>
        <v>卢伟</v>
      </c>
      <c r="B431" s="143">
        <f>业务员提成明细!B418</f>
        <v>43242</v>
      </c>
      <c r="C431" s="144" t="str">
        <f>业务员提成明细!C418</f>
        <v>a0051</v>
      </c>
      <c r="D431" s="142" t="str">
        <f>业务员提成明细!D418</f>
        <v>湖北道普润滑科技有限公司</v>
      </c>
      <c r="E431" s="145">
        <f>业务员提成明细!E418</f>
        <v>19524.37</v>
      </c>
      <c r="F431" s="146" t="str">
        <f>业务员提成明细!F418</f>
        <v>55874536</v>
      </c>
      <c r="G431" s="143">
        <f>业务员提成明细!G418</f>
        <v>43307</v>
      </c>
      <c r="H431" s="144">
        <f>业务员提成明细!H418</f>
        <v>60</v>
      </c>
      <c r="I431" s="150">
        <f>业务员提成明细!I418</f>
        <v>43255</v>
      </c>
      <c r="J431" s="151">
        <f>业务员提成明细!J418</f>
        <v>19524.37</v>
      </c>
      <c r="K431" s="145">
        <f>业务员提成明细!K418</f>
        <v>16687.5</v>
      </c>
      <c r="L431" s="152">
        <f>业务员提成明细!L418</f>
        <v>13</v>
      </c>
      <c r="M431" s="153">
        <f>业务员提成明细!M418</f>
        <v>0</v>
      </c>
      <c r="N431" s="76" t="str">
        <f>业务员提成明细!N418</f>
        <v>大客户0.5%，20170101后出货按0.7%结算，20170601后出货按0.6%及占比分配计算，20180101后出货按0.5%吴70%简30%分配</v>
      </c>
      <c r="O431" s="126">
        <f>业务员提成明细!O418</f>
        <v>3.5000000000000001E-3</v>
      </c>
      <c r="P431" s="154">
        <f>业务员提成明细!P418</f>
        <v>58.41</v>
      </c>
      <c r="Q431" s="125" t="e">
        <f>业务员提成明细!Q418</f>
        <v>#REF!</v>
      </c>
      <c r="R431" s="145">
        <f>业务员提成明细!R418</f>
        <v>0</v>
      </c>
      <c r="S431" s="161">
        <f>业务员提成明细!S418</f>
        <v>0</v>
      </c>
      <c r="T431" s="162" t="str">
        <f>业务员提成明细!V418</f>
        <v>CSR65</v>
      </c>
      <c r="U431" s="144" t="str">
        <f>业务员提成明细!W418</f>
        <v>*专项化学用品*切削液</v>
      </c>
      <c r="V431" s="163" t="str">
        <f>业务员提成明细!V418</f>
        <v>CSR65</v>
      </c>
      <c r="W431" s="164" t="str">
        <f>业务员提成明细!W418</f>
        <v>*专项化学用品*切削液</v>
      </c>
      <c r="X431" s="163" t="str">
        <f>业务员提成明细!X418</f>
        <v>JH-600CW</v>
      </c>
      <c r="Y431" s="169">
        <f>业务员提成明细!Y418</f>
        <v>10</v>
      </c>
      <c r="Z431" s="170" t="str">
        <f>业务员提成明细!Z418</f>
        <v>桶</v>
      </c>
      <c r="AA431" s="170"/>
      <c r="AB431" s="170"/>
      <c r="AC431" s="171">
        <f>业务员提成明细!AC418</f>
        <v>1700</v>
      </c>
      <c r="AD431" s="170"/>
      <c r="AE431" s="170"/>
      <c r="AF431" s="170" t="str">
        <f>业务员提成明细!AF418</f>
        <v>XOUT18040105</v>
      </c>
      <c r="AG431" s="176">
        <f>业务员提成明细!AG418</f>
        <v>43199</v>
      </c>
      <c r="AH431" s="177"/>
      <c r="AJ431" s="178">
        <f>业务员提成明细!AJ418</f>
        <v>0.16999970037453199</v>
      </c>
    </row>
    <row r="432" spans="1:36" outlineLevel="2">
      <c r="A432" s="142" t="str">
        <f>业务员提成明细!A419</f>
        <v>唐雪涛</v>
      </c>
      <c r="B432" s="143">
        <f>业务员提成明细!B419</f>
        <v>43202</v>
      </c>
      <c r="C432" s="144" t="str">
        <f>业务员提成明细!C419</f>
        <v>a0314</v>
      </c>
      <c r="D432" s="142" t="str">
        <f>业务员提成明细!D419</f>
        <v>湖北道普润滑科技有限公司</v>
      </c>
      <c r="E432" s="145">
        <f>业务员提成明细!E419</f>
        <v>17156.88</v>
      </c>
      <c r="F432" s="146" t="str">
        <f>业务员提成明细!F419</f>
        <v>15222498</v>
      </c>
      <c r="G432" s="143">
        <f>业务员提成明细!G419</f>
        <v>43277</v>
      </c>
      <c r="H432" s="144">
        <f>业务员提成明细!H419</f>
        <v>60</v>
      </c>
      <c r="I432" s="150">
        <f>业务员提成明细!I419</f>
        <v>43271</v>
      </c>
      <c r="J432" s="151">
        <f>业务员提成明细!J419</f>
        <v>17156.88</v>
      </c>
      <c r="K432" s="145">
        <f>业务员提成明细!K419</f>
        <v>14664</v>
      </c>
      <c r="L432" s="152">
        <f>业务员提成明细!L419</f>
        <v>69</v>
      </c>
      <c r="M432" s="153">
        <f>业务员提成明细!M419</f>
        <v>0</v>
      </c>
      <c r="N432" s="76" t="str">
        <f>业务员提成明细!N419</f>
        <v>大客户1%，20180101前出货为徐俊，后为吴佳佳</v>
      </c>
      <c r="O432" s="126">
        <f>业务员提成明细!O419</f>
        <v>0.01</v>
      </c>
      <c r="P432" s="154">
        <f>业务员提成明细!P419</f>
        <v>146.63999999999999</v>
      </c>
      <c r="Q432" s="125" t="e">
        <f>业务员提成明细!Q419</f>
        <v>#REF!</v>
      </c>
      <c r="R432" s="145">
        <f>业务员提成明细!R419</f>
        <v>0</v>
      </c>
      <c r="S432" s="161">
        <f>业务员提成明细!S419</f>
        <v>0</v>
      </c>
      <c r="T432" s="162" t="str">
        <f>业务员提成明细!V419</f>
        <v>CSQ24</v>
      </c>
      <c r="U432" s="144" t="str">
        <f>业务员提成明细!W419</f>
        <v>*专项化学用品*切削液</v>
      </c>
      <c r="V432" s="163" t="str">
        <f>业务员提成明细!V419</f>
        <v>CSQ24</v>
      </c>
      <c r="W432" s="164" t="str">
        <f>业务员提成明细!W419</f>
        <v>*专项化学用品*切削液</v>
      </c>
      <c r="X432" s="163" t="str">
        <f>业务员提成明细!X419</f>
        <v>CF-WS-010</v>
      </c>
      <c r="Y432" s="169">
        <f>业务员提成明细!Y419</f>
        <v>13</v>
      </c>
      <c r="Z432" s="170" t="str">
        <f>业务员提成明细!Z419</f>
        <v>桶</v>
      </c>
      <c r="AA432" s="170"/>
      <c r="AB432" s="170"/>
      <c r="AC432" s="171">
        <f>业务员提成明细!AC419</f>
        <v>2600</v>
      </c>
      <c r="AD432" s="170"/>
      <c r="AE432" s="170"/>
      <c r="AF432" s="170" t="str">
        <f>业务员提成明细!AF419</f>
        <v>XOUT18010509</v>
      </c>
      <c r="AG432" s="176">
        <f>业务员提成明细!AG419</f>
        <v>43129</v>
      </c>
      <c r="AH432" s="177"/>
      <c r="AJ432" s="178">
        <f>业务员提成明细!AJ419</f>
        <v>0.17</v>
      </c>
    </row>
    <row r="433" spans="1:36" outlineLevel="2">
      <c r="A433" s="142" t="str">
        <f>业务员提成明细!A420</f>
        <v>唐雪涛</v>
      </c>
      <c r="B433" s="143">
        <f>业务员提成明细!B420</f>
        <v>43202</v>
      </c>
      <c r="C433" s="144" t="str">
        <f>业务员提成明细!C420</f>
        <v>a0627吴</v>
      </c>
      <c r="D433" s="142" t="str">
        <f>业务员提成明细!D420</f>
        <v>湖北道普润滑科技有限公司</v>
      </c>
      <c r="E433" s="145">
        <f>业务员提成明细!E420</f>
        <v>46683</v>
      </c>
      <c r="F433" s="146" t="str">
        <f>业务员提成明细!F420</f>
        <v>15222497</v>
      </c>
      <c r="G433" s="143">
        <f>业务员提成明细!G420</f>
        <v>43277</v>
      </c>
      <c r="H433" s="144">
        <f>业务员提成明细!H420</f>
        <v>60</v>
      </c>
      <c r="I433" s="150">
        <f>业务员提成明细!I420</f>
        <v>43255</v>
      </c>
      <c r="J433" s="151">
        <f>业务员提成明细!J420</f>
        <v>46683</v>
      </c>
      <c r="K433" s="145">
        <f>业务员提成明细!K420</f>
        <v>39900</v>
      </c>
      <c r="L433" s="152">
        <f>业务员提成明细!L420</f>
        <v>53</v>
      </c>
      <c r="M433" s="153">
        <f>业务员提成明细!M420</f>
        <v>0</v>
      </c>
      <c r="N433" s="76" t="str">
        <f>业务员提成明细!N420</f>
        <v>大客户0.5%，20170101后出货按0.7%结算，20170601后出货按0.6%及占比分配计算，20180101后出货按0.5%吴70%简30%分配</v>
      </c>
      <c r="O433" s="126">
        <f>业务员提成明细!O420</f>
        <v>1.98E-3</v>
      </c>
      <c r="P433" s="154">
        <f>业务员提成明细!P420</f>
        <v>79</v>
      </c>
      <c r="Q433" s="125" t="e">
        <f>业务员提成明细!Q420</f>
        <v>#REF!</v>
      </c>
      <c r="R433" s="145">
        <f>业务员提成明细!R420</f>
        <v>0</v>
      </c>
      <c r="S433" s="161">
        <f>业务员提成明细!S420</f>
        <v>0</v>
      </c>
      <c r="T433" s="162" t="str">
        <f>业务员提成明细!V420</f>
        <v>CSR47</v>
      </c>
      <c r="U433" s="144" t="str">
        <f>业务员提成明细!W420</f>
        <v>*专项化学用品*切削液</v>
      </c>
      <c r="V433" s="163" t="str">
        <f>业务员提成明细!V420</f>
        <v>CSR47</v>
      </c>
      <c r="W433" s="164" t="str">
        <f>业务员提成明细!W420</f>
        <v>*专项化学用品*切削液</v>
      </c>
      <c r="X433" s="163" t="str">
        <f>业务员提成明细!X420</f>
        <v>CF-2600A</v>
      </c>
      <c r="Y433" s="169">
        <f>业务员提成明细!Y420</f>
        <v>19</v>
      </c>
      <c r="Z433" s="170" t="str">
        <f>业务员提成明细!Z420</f>
        <v>桶</v>
      </c>
      <c r="AA433" s="170"/>
      <c r="AB433" s="170"/>
      <c r="AC433" s="171">
        <f>业务员提成明细!AC420</f>
        <v>3420</v>
      </c>
      <c r="AD433" s="170"/>
      <c r="AE433" s="170"/>
      <c r="AF433" s="170" t="str">
        <f>业务员提成明细!AF420</f>
        <v>XOUT18010464</v>
      </c>
      <c r="AG433" s="176">
        <f>业务员提成明细!AG420</f>
        <v>43127</v>
      </c>
      <c r="AH433" s="177"/>
      <c r="AJ433" s="178">
        <f>业务员提成明细!AJ420</f>
        <v>0.17</v>
      </c>
    </row>
    <row r="434" spans="1:36" outlineLevel="2">
      <c r="A434" s="142" t="str">
        <f>业务员提成明细!A421</f>
        <v>唐雪涛</v>
      </c>
      <c r="B434" s="143">
        <f>业务员提成明细!B421</f>
        <v>43202</v>
      </c>
      <c r="C434" s="144" t="str">
        <f>业务员提成明细!C421</f>
        <v>a0627</v>
      </c>
      <c r="D434" s="142" t="str">
        <f>业务员提成明细!D421</f>
        <v>湖北道普润滑科技有限公司</v>
      </c>
      <c r="E434" s="145">
        <f>业务员提成明细!E421</f>
        <v>3959.28</v>
      </c>
      <c r="F434" s="146" t="str">
        <f>业务员提成明细!F421</f>
        <v>15222497</v>
      </c>
      <c r="G434" s="143">
        <f>业务员提成明细!G421</f>
        <v>43277</v>
      </c>
      <c r="H434" s="144">
        <f>业务员提成明细!H421</f>
        <v>60</v>
      </c>
      <c r="I434" s="150">
        <f>业务员提成明细!I421</f>
        <v>43255</v>
      </c>
      <c r="J434" s="151">
        <f>业务员提成明细!J421</f>
        <v>3959.28</v>
      </c>
      <c r="K434" s="145">
        <f>业务员提成明细!K421</f>
        <v>3384</v>
      </c>
      <c r="L434" s="152">
        <f>业务员提成明细!L421</f>
        <v>53</v>
      </c>
      <c r="M434" s="153">
        <f>业务员提成明细!M421</f>
        <v>0</v>
      </c>
      <c r="N434" s="76" t="str">
        <f>业务员提成明细!N421</f>
        <v>大客户0.5%，20170101后出货按0.7%结算，20170601后出货按0.6%及占比分配计算，20180101后出货按0.5%吴70%简30%分配</v>
      </c>
      <c r="O434" s="126">
        <f>业务员提成明细!O421</f>
        <v>3.5000000000000001E-3</v>
      </c>
      <c r="P434" s="154">
        <f>业务员提成明细!P421</f>
        <v>11.84</v>
      </c>
      <c r="Q434" s="125" t="e">
        <f>业务员提成明细!Q421</f>
        <v>#REF!</v>
      </c>
      <c r="R434" s="145">
        <f>业务员提成明细!R421</f>
        <v>0</v>
      </c>
      <c r="S434" s="161">
        <f>业务员提成明细!S421</f>
        <v>0</v>
      </c>
      <c r="T434" s="162" t="str">
        <f>业务员提成明细!V421</f>
        <v>CSQ24</v>
      </c>
      <c r="U434" s="144" t="str">
        <f>业务员提成明细!W421</f>
        <v>*专项化学用品*切削液</v>
      </c>
      <c r="V434" s="163" t="str">
        <f>业务员提成明细!V421</f>
        <v>CSQ24</v>
      </c>
      <c r="W434" s="164" t="str">
        <f>业务员提成明细!W421</f>
        <v>*专项化学用品*切削液</v>
      </c>
      <c r="X434" s="163" t="str">
        <f>业务员提成明细!X421</f>
        <v>CF-WS-010</v>
      </c>
      <c r="Y434" s="169">
        <f>业务员提成明细!Y421</f>
        <v>3</v>
      </c>
      <c r="Z434" s="170" t="str">
        <f>业务员提成明细!Z421</f>
        <v>桶</v>
      </c>
      <c r="AA434" s="170"/>
      <c r="AB434" s="170"/>
      <c r="AC434" s="171">
        <f>业务员提成明细!AC421</f>
        <v>600</v>
      </c>
      <c r="AD434" s="170"/>
      <c r="AE434" s="170"/>
      <c r="AF434" s="170" t="str">
        <f>业务员提成明细!AF421</f>
        <v>XOUT18010464</v>
      </c>
      <c r="AG434" s="176">
        <f>业务员提成明细!AG421</f>
        <v>43127</v>
      </c>
      <c r="AH434" s="177"/>
      <c r="AJ434" s="178">
        <f>业务员提成明细!AJ421</f>
        <v>0.17</v>
      </c>
    </row>
    <row r="435" spans="1:36" outlineLevel="2">
      <c r="A435" s="142" t="str">
        <f>业务员提成明细!A422</f>
        <v>唐雪涛</v>
      </c>
      <c r="B435" s="143">
        <f>业务员提成明细!B422</f>
        <v>43202</v>
      </c>
      <c r="C435" s="144" t="str">
        <f>业务员提成明细!C422</f>
        <v>a0627</v>
      </c>
      <c r="D435" s="142" t="str">
        <f>业务员提成明细!D422</f>
        <v>湖北道普润滑科技有限公司</v>
      </c>
      <c r="E435" s="145">
        <f>业务员提成明细!E422</f>
        <v>27027</v>
      </c>
      <c r="F435" s="146" t="str">
        <f>业务员提成明细!F422</f>
        <v>15222497</v>
      </c>
      <c r="G435" s="143">
        <f>业务员提成明细!G422</f>
        <v>43277</v>
      </c>
      <c r="H435" s="144">
        <f>业务员提成明细!H422</f>
        <v>60</v>
      </c>
      <c r="I435" s="150">
        <f>业务员提成明细!I422</f>
        <v>43255</v>
      </c>
      <c r="J435" s="151">
        <f>业务员提成明细!J422</f>
        <v>27027</v>
      </c>
      <c r="K435" s="145">
        <f>业务员提成明细!K422</f>
        <v>23100</v>
      </c>
      <c r="L435" s="152">
        <f>业务员提成明细!L422</f>
        <v>53</v>
      </c>
      <c r="M435" s="153">
        <f>业务员提成明细!M422</f>
        <v>0</v>
      </c>
      <c r="N435" s="76" t="str">
        <f>业务员提成明细!N422</f>
        <v>大客户0.5%，20170101后出货按0.7%结算，20170601后出货按0.6%及占比分配计算，20180101后出货按0.5%吴70%简30%分配</v>
      </c>
      <c r="O435" s="126">
        <f>业务员提成明细!O422</f>
        <v>3.5000000000000001E-3</v>
      </c>
      <c r="P435" s="154">
        <f>业务员提成明细!P422</f>
        <v>80.849999999999994</v>
      </c>
      <c r="Q435" s="125" t="e">
        <f>业务员提成明细!Q422</f>
        <v>#REF!</v>
      </c>
      <c r="R435" s="145">
        <f>业务员提成明细!R422</f>
        <v>0</v>
      </c>
      <c r="S435" s="161">
        <f>业务员提成明细!S422</f>
        <v>0</v>
      </c>
      <c r="T435" s="162" t="str">
        <f>业务员提成明细!V422</f>
        <v>CSR47</v>
      </c>
      <c r="U435" s="144" t="str">
        <f>业务员提成明细!W422</f>
        <v>*专项化学用品*切削液</v>
      </c>
      <c r="V435" s="163" t="str">
        <f>业务员提成明细!V422</f>
        <v>CSR47</v>
      </c>
      <c r="W435" s="164" t="str">
        <f>业务员提成明细!W422</f>
        <v>*专项化学用品*切削液</v>
      </c>
      <c r="X435" s="163" t="str">
        <f>业务员提成明细!X422</f>
        <v>CF-2600A</v>
      </c>
      <c r="Y435" s="169">
        <f>业务员提成明细!Y422</f>
        <v>11</v>
      </c>
      <c r="Z435" s="170" t="str">
        <f>业务员提成明细!Z422</f>
        <v>桶</v>
      </c>
      <c r="AA435" s="170"/>
      <c r="AB435" s="170"/>
      <c r="AC435" s="171">
        <f>业务员提成明细!AC422</f>
        <v>1980</v>
      </c>
      <c r="AD435" s="170"/>
      <c r="AE435" s="170"/>
      <c r="AF435" s="170" t="str">
        <f>业务员提成明细!AF422</f>
        <v>XOUT18010464</v>
      </c>
      <c r="AG435" s="176">
        <f>业务员提成明细!AG422</f>
        <v>43127</v>
      </c>
      <c r="AH435" s="177"/>
      <c r="AJ435" s="178">
        <f>业务员提成明细!AJ422</f>
        <v>0.17</v>
      </c>
    </row>
    <row r="436" spans="1:36" outlineLevel="2">
      <c r="A436" s="142" t="str">
        <f>业务员提成明细!A423</f>
        <v>唐雪涛</v>
      </c>
      <c r="B436" s="143">
        <f>业务员提成明细!B423</f>
        <v>43202</v>
      </c>
      <c r="C436" s="144" t="str">
        <f>业务员提成明细!C423</f>
        <v>a0627</v>
      </c>
      <c r="D436" s="142" t="str">
        <f>业务员提成明细!D423</f>
        <v>湖北道普润滑科技有限公司</v>
      </c>
      <c r="E436" s="145">
        <f>业务员提成明细!E423</f>
        <v>22113</v>
      </c>
      <c r="F436" s="146" t="str">
        <f>业务员提成明细!F423</f>
        <v>15222504</v>
      </c>
      <c r="G436" s="143">
        <f>业务员提成明细!G423</f>
        <v>43277</v>
      </c>
      <c r="H436" s="144">
        <f>业务员提成明细!H423</f>
        <v>60</v>
      </c>
      <c r="I436" s="150">
        <f>业务员提成明细!I423</f>
        <v>43255</v>
      </c>
      <c r="J436" s="151">
        <f>业务员提成明细!J423</f>
        <v>22113</v>
      </c>
      <c r="K436" s="145">
        <f>业务员提成明细!K423</f>
        <v>18900</v>
      </c>
      <c r="L436" s="152">
        <f>业务员提成明细!L423</f>
        <v>53</v>
      </c>
      <c r="M436" s="153">
        <f>业务员提成明细!M423</f>
        <v>0</v>
      </c>
      <c r="N436" s="76" t="str">
        <f>业务员提成明细!N423</f>
        <v>大客户0.5%，20170101后出货按0.7%结算，20170601后出货按0.6%及占比分配计算，20180101后出货按0.5%吴70%简30%分配</v>
      </c>
      <c r="O436" s="126">
        <f>业务员提成明细!O423</f>
        <v>3.5000000000000001E-3</v>
      </c>
      <c r="P436" s="154">
        <f>业务员提成明细!P423</f>
        <v>66.150000000000006</v>
      </c>
      <c r="Q436" s="125" t="e">
        <f>业务员提成明细!Q423</f>
        <v>#REF!</v>
      </c>
      <c r="R436" s="145">
        <f>业务员提成明细!R423</f>
        <v>0</v>
      </c>
      <c r="S436" s="161">
        <f>业务员提成明细!S423</f>
        <v>0</v>
      </c>
      <c r="T436" s="162" t="str">
        <f>业务员提成明细!V423</f>
        <v>CSR47</v>
      </c>
      <c r="U436" s="144" t="str">
        <f>业务员提成明细!W423</f>
        <v>*专项化学用品*切削液</v>
      </c>
      <c r="V436" s="163" t="str">
        <f>业务员提成明细!V423</f>
        <v>CSR47</v>
      </c>
      <c r="W436" s="164" t="str">
        <f>业务员提成明细!W423</f>
        <v>*专项化学用品*切削液</v>
      </c>
      <c r="X436" s="163" t="str">
        <f>业务员提成明细!X423</f>
        <v>CF-2600A</v>
      </c>
      <c r="Y436" s="169">
        <f>业务员提成明细!Y423</f>
        <v>9</v>
      </c>
      <c r="Z436" s="170" t="str">
        <f>业务员提成明细!Z423</f>
        <v>桶</v>
      </c>
      <c r="AA436" s="170"/>
      <c r="AB436" s="170"/>
      <c r="AC436" s="171">
        <f>业务员提成明细!AC423</f>
        <v>1620</v>
      </c>
      <c r="AD436" s="170"/>
      <c r="AE436" s="170"/>
      <c r="AF436" s="170" t="str">
        <f>业务员提成明细!AF423</f>
        <v>XOUT18020007</v>
      </c>
      <c r="AG436" s="176">
        <f>业务员提成明细!AG423</f>
        <v>43132</v>
      </c>
      <c r="AH436" s="177"/>
      <c r="AJ436" s="178">
        <f>业务员提成明细!AJ423</f>
        <v>0.17</v>
      </c>
    </row>
    <row r="437" spans="1:36" outlineLevel="2">
      <c r="A437" s="142" t="str">
        <f>业务员提成明细!A424</f>
        <v>唐雪涛</v>
      </c>
      <c r="B437" s="143">
        <f>业务员提成明细!B424</f>
        <v>43204</v>
      </c>
      <c r="C437" s="144" t="str">
        <f>业务员提成明细!C424</f>
        <v>a0627吴</v>
      </c>
      <c r="D437" s="142" t="str">
        <f>业务员提成明细!D424</f>
        <v>湖北道普润滑科技有限公司</v>
      </c>
      <c r="E437" s="145">
        <f>业务员提成明细!E424</f>
        <v>7371</v>
      </c>
      <c r="F437" s="146" t="str">
        <f>业务员提成明细!F424</f>
        <v>15222551</v>
      </c>
      <c r="G437" s="143">
        <f>业务员提成明细!G424</f>
        <v>43277</v>
      </c>
      <c r="H437" s="144">
        <f>业务员提成明细!H424</f>
        <v>60</v>
      </c>
      <c r="I437" s="150">
        <f>业务员提成明细!I424</f>
        <v>43255</v>
      </c>
      <c r="J437" s="151">
        <f>业务员提成明细!J424</f>
        <v>7371</v>
      </c>
      <c r="K437" s="145">
        <f>业务员提成明细!K424</f>
        <v>6300</v>
      </c>
      <c r="L437" s="152">
        <f>业务员提成明细!L424</f>
        <v>51</v>
      </c>
      <c r="M437" s="153">
        <f>业务员提成明细!M424</f>
        <v>0</v>
      </c>
      <c r="N437" s="76" t="str">
        <f>业务员提成明细!N424</f>
        <v>大客户0.5%，20170101后出货按0.7%结算，20170601后出货按0.6%及占比分配计算，20180101后出货按0.5%吴70%简30%分配</v>
      </c>
      <c r="O437" s="126">
        <f>业务员提成明细!O424</f>
        <v>1.98E-3</v>
      </c>
      <c r="P437" s="154">
        <f>业务员提成明细!P424</f>
        <v>12.47</v>
      </c>
      <c r="Q437" s="125" t="e">
        <f>业务员提成明细!Q424</f>
        <v>#REF!</v>
      </c>
      <c r="R437" s="145">
        <f>业务员提成明细!R424</f>
        <v>0</v>
      </c>
      <c r="S437" s="161">
        <f>业务员提成明细!S424</f>
        <v>0</v>
      </c>
      <c r="T437" s="162" t="str">
        <f>业务员提成明细!V424</f>
        <v>CSR47</v>
      </c>
      <c r="U437" s="144" t="str">
        <f>业务员提成明细!W424</f>
        <v>*专项化学用品*切削液</v>
      </c>
      <c r="V437" s="163" t="str">
        <f>业务员提成明细!V424</f>
        <v>CSR47</v>
      </c>
      <c r="W437" s="164" t="str">
        <f>业务员提成明细!W424</f>
        <v>*专项化学用品*切削液</v>
      </c>
      <c r="X437" s="163" t="str">
        <f>业务员提成明细!X424</f>
        <v>CF-2600A</v>
      </c>
      <c r="Y437" s="169">
        <f>业务员提成明细!Y424</f>
        <v>3</v>
      </c>
      <c r="Z437" s="170" t="str">
        <f>业务员提成明细!Z424</f>
        <v>桶</v>
      </c>
      <c r="AA437" s="170"/>
      <c r="AB437" s="170"/>
      <c r="AC437" s="171">
        <f>业务员提成明细!AC424</f>
        <v>540</v>
      </c>
      <c r="AD437" s="170"/>
      <c r="AE437" s="170"/>
      <c r="AF437" s="170" t="str">
        <f>业务员提成明细!AF424</f>
        <v>XOUT18030027</v>
      </c>
      <c r="AG437" s="176">
        <f>业务员提成明细!AG424</f>
        <v>43162</v>
      </c>
      <c r="AH437" s="177"/>
      <c r="AJ437" s="178">
        <f>业务员提成明细!AJ424</f>
        <v>0.17</v>
      </c>
    </row>
    <row r="438" spans="1:36" outlineLevel="2">
      <c r="A438" s="142" t="str">
        <f>业务员提成明细!A425</f>
        <v>唐雪涛</v>
      </c>
      <c r="B438" s="143">
        <f>业务员提成明细!B425</f>
        <v>43204</v>
      </c>
      <c r="C438" s="144" t="str">
        <f>业务员提成明细!C425</f>
        <v>a1050</v>
      </c>
      <c r="D438" s="142" t="str">
        <f>业务员提成明细!D425</f>
        <v>湖北道普润滑科技有限公司</v>
      </c>
      <c r="E438" s="145">
        <f>业务员提成明细!E425</f>
        <v>22414</v>
      </c>
      <c r="F438" s="146" t="str">
        <f>业务员提成明细!F425</f>
        <v>15222551</v>
      </c>
      <c r="G438" s="143">
        <f>业务员提成明细!G425</f>
        <v>43277</v>
      </c>
      <c r="H438" s="144">
        <f>业务员提成明细!H425</f>
        <v>60</v>
      </c>
      <c r="I438" s="150">
        <f>业务员提成明细!I425</f>
        <v>43264</v>
      </c>
      <c r="J438" s="151">
        <f>业务员提成明细!J425</f>
        <v>22414</v>
      </c>
      <c r="K438" s="145">
        <f>业务员提成明细!K425</f>
        <v>19157.259999999998</v>
      </c>
      <c r="L438" s="152">
        <f>业务员提成明细!L425</f>
        <v>60</v>
      </c>
      <c r="M438" s="153">
        <f>业务员提成明细!M425</f>
        <v>0</v>
      </c>
      <c r="N438" s="76" t="str">
        <f>业务员提成明细!N425</f>
        <v>大客户1%，20180101前出货为徐俊，后为吴佳佳</v>
      </c>
      <c r="O438" s="126">
        <f>业务员提成明细!O425</f>
        <v>0.01</v>
      </c>
      <c r="P438" s="154">
        <f>业务员提成明细!P425</f>
        <v>191.57</v>
      </c>
      <c r="Q438" s="125" t="e">
        <f>业务员提成明细!Q425</f>
        <v>#REF!</v>
      </c>
      <c r="R438" s="145">
        <f>业务员提成明细!R425</f>
        <v>0</v>
      </c>
      <c r="S438" s="161">
        <f>业务员提成明细!S425</f>
        <v>0</v>
      </c>
      <c r="T438" s="162" t="str">
        <f>业务员提成明细!V425</f>
        <v>CSQ23</v>
      </c>
      <c r="U438" s="144" t="str">
        <f>业务员提成明细!W425</f>
        <v>*专项化学用品*切削液</v>
      </c>
      <c r="V438" s="163" t="str">
        <f>业务员提成明细!V425</f>
        <v>CSQ23</v>
      </c>
      <c r="W438" s="164" t="str">
        <f>业务员提成明细!W425</f>
        <v>*专项化学用品*切削液</v>
      </c>
      <c r="X438" s="163" t="str">
        <f>业务员提成明细!X425</f>
        <v>CF-9928</v>
      </c>
      <c r="Y438" s="169">
        <f>业务员提成明细!Y425</f>
        <v>7</v>
      </c>
      <c r="Z438" s="170" t="str">
        <f>业务员提成明细!Z425</f>
        <v>桶</v>
      </c>
      <c r="AA438" s="170"/>
      <c r="AB438" s="170"/>
      <c r="AC438" s="171">
        <f>业务员提成明细!AC425</f>
        <v>1491</v>
      </c>
      <c r="AD438" s="170"/>
      <c r="AE438" s="170"/>
      <c r="AF438" s="170" t="str">
        <f>业务员提成明细!AF425</f>
        <v>XOUT18030027</v>
      </c>
      <c r="AG438" s="176">
        <f>业务员提成明细!AG425</f>
        <v>43162</v>
      </c>
      <c r="AH438" s="177"/>
      <c r="AJ438" s="178">
        <f>业务员提成明细!AJ425</f>
        <v>0.17</v>
      </c>
    </row>
    <row r="439" spans="1:36" outlineLevel="2">
      <c r="A439" s="142" t="str">
        <f>业务员提成明细!A426</f>
        <v>唐雪涛</v>
      </c>
      <c r="B439" s="143">
        <f>业务员提成明细!B426</f>
        <v>43204</v>
      </c>
      <c r="C439" s="144" t="str">
        <f>业务员提成明细!C426</f>
        <v>a1081</v>
      </c>
      <c r="D439" s="142" t="str">
        <f>业务员提成明细!D426</f>
        <v>湖北道普润滑科技有限公司</v>
      </c>
      <c r="E439" s="145">
        <f>业务员提成明细!E426</f>
        <v>29484</v>
      </c>
      <c r="F439" s="146" t="str">
        <f>业务员提成明细!F426</f>
        <v>15222551</v>
      </c>
      <c r="G439" s="143">
        <f>业务员提成明细!G426</f>
        <v>43277</v>
      </c>
      <c r="H439" s="144">
        <f>业务员提成明细!H426</f>
        <v>60</v>
      </c>
      <c r="I439" s="150">
        <f>业务员提成明细!I426</f>
        <v>43257</v>
      </c>
      <c r="J439" s="151">
        <f>业务员提成明细!J426</f>
        <v>29484</v>
      </c>
      <c r="K439" s="145">
        <f>业务员提成明细!K426</f>
        <v>25200</v>
      </c>
      <c r="L439" s="152">
        <f>业务员提成明细!L426</f>
        <v>53</v>
      </c>
      <c r="M439" s="153">
        <f>业务员提成明细!M426</f>
        <v>0</v>
      </c>
      <c r="N439" s="76" t="str">
        <f>业务员提成明细!N426</f>
        <v>大客户1%，20180101前出货为徐俊，后为吴佳佳</v>
      </c>
      <c r="O439" s="126">
        <f>业务员提成明细!O426</f>
        <v>0.01</v>
      </c>
      <c r="P439" s="154">
        <f>业务员提成明细!P426</f>
        <v>252</v>
      </c>
      <c r="Q439" s="125" t="e">
        <f>业务员提成明细!Q426</f>
        <v>#REF!</v>
      </c>
      <c r="R439" s="145">
        <f>业务员提成明细!R426</f>
        <v>0</v>
      </c>
      <c r="S439" s="161">
        <f>业务员提成明细!S426</f>
        <v>0</v>
      </c>
      <c r="T439" s="162" t="str">
        <f>业务员提成明细!V426</f>
        <v>CSR47</v>
      </c>
      <c r="U439" s="144" t="str">
        <f>业务员提成明细!W426</f>
        <v>*专项化学用品*切削液</v>
      </c>
      <c r="V439" s="163" t="str">
        <f>业务员提成明细!V426</f>
        <v>CSR47</v>
      </c>
      <c r="W439" s="164" t="str">
        <f>业务员提成明细!W426</f>
        <v>*专项化学用品*切削液</v>
      </c>
      <c r="X439" s="163" t="str">
        <f>业务员提成明细!X426</f>
        <v>CF-2600A</v>
      </c>
      <c r="Y439" s="169">
        <f>业务员提成明细!Y426</f>
        <v>12</v>
      </c>
      <c r="Z439" s="170" t="str">
        <f>业务员提成明细!Z426</f>
        <v>桶</v>
      </c>
      <c r="AA439" s="170"/>
      <c r="AB439" s="170"/>
      <c r="AC439" s="171">
        <f>业务员提成明细!AC426</f>
        <v>2160</v>
      </c>
      <c r="AD439" s="170"/>
      <c r="AE439" s="170"/>
      <c r="AF439" s="170" t="str">
        <f>业务员提成明细!AF426</f>
        <v>XOUT18030027</v>
      </c>
      <c r="AG439" s="176">
        <f>业务员提成明细!AG426</f>
        <v>43162</v>
      </c>
      <c r="AH439" s="177"/>
      <c r="AJ439" s="178">
        <f>业务员提成明细!AJ426</f>
        <v>0.17</v>
      </c>
    </row>
    <row r="440" spans="1:36" outlineLevel="2">
      <c r="A440" s="142" t="str">
        <f>业务员提成明细!A427</f>
        <v>唐雪涛</v>
      </c>
      <c r="B440" s="143">
        <f>业务员提成明细!B427</f>
        <v>43204</v>
      </c>
      <c r="C440" s="144" t="str">
        <f>业务员提成明细!C427</f>
        <v>a1081</v>
      </c>
      <c r="D440" s="142" t="str">
        <f>业务员提成明细!D427</f>
        <v>湖北道普润滑科技有限公司</v>
      </c>
      <c r="E440" s="145">
        <f>业务员提成明细!E427</f>
        <v>66339</v>
      </c>
      <c r="F440" s="146" t="str">
        <f>业务员提成明细!F427</f>
        <v>15222555</v>
      </c>
      <c r="G440" s="143">
        <f>业务员提成明细!G427</f>
        <v>43277</v>
      </c>
      <c r="H440" s="144">
        <f>业务员提成明细!H427</f>
        <v>60</v>
      </c>
      <c r="I440" s="150">
        <f>业务员提成明细!I427</f>
        <v>43257</v>
      </c>
      <c r="J440" s="151">
        <f>业务员提成明细!J427</f>
        <v>66339</v>
      </c>
      <c r="K440" s="145">
        <f>业务员提成明细!K427</f>
        <v>56700</v>
      </c>
      <c r="L440" s="152">
        <f>业务员提成明细!L427</f>
        <v>53</v>
      </c>
      <c r="M440" s="153">
        <f>业务员提成明细!M427</f>
        <v>0</v>
      </c>
      <c r="N440" s="76" t="str">
        <f>业务员提成明细!N427</f>
        <v>大客户1%，20180101前出货为徐俊，后为吴佳佳</v>
      </c>
      <c r="O440" s="126">
        <f>业务员提成明细!O427</f>
        <v>0.01</v>
      </c>
      <c r="P440" s="154">
        <f>业务员提成明细!P427</f>
        <v>567</v>
      </c>
      <c r="Q440" s="125" t="e">
        <f>业务员提成明细!Q427</f>
        <v>#REF!</v>
      </c>
      <c r="R440" s="145">
        <f>业务员提成明细!R427</f>
        <v>0</v>
      </c>
      <c r="S440" s="161">
        <f>业务员提成明细!S427</f>
        <v>0</v>
      </c>
      <c r="T440" s="162" t="str">
        <f>业务员提成明细!V427</f>
        <v>CSR47</v>
      </c>
      <c r="U440" s="144" t="str">
        <f>业务员提成明细!W427</f>
        <v>*专项化学用品*切削液</v>
      </c>
      <c r="V440" s="163" t="str">
        <f>业务员提成明细!V427</f>
        <v>CSR47</v>
      </c>
      <c r="W440" s="164" t="str">
        <f>业务员提成明细!W427</f>
        <v>*专项化学用品*切削液</v>
      </c>
      <c r="X440" s="163" t="str">
        <f>业务员提成明细!X427</f>
        <v>CF-2600A</v>
      </c>
      <c r="Y440" s="169">
        <f>业务员提成明细!Y427</f>
        <v>27</v>
      </c>
      <c r="Z440" s="170" t="str">
        <f>业务员提成明细!Z427</f>
        <v>桶</v>
      </c>
      <c r="AA440" s="170"/>
      <c r="AB440" s="170"/>
      <c r="AC440" s="171">
        <f>业务员提成明细!AC427</f>
        <v>4860</v>
      </c>
      <c r="AD440" s="170"/>
      <c r="AE440" s="170"/>
      <c r="AF440" s="170" t="str">
        <f>业务员提成明细!AF427</f>
        <v>XOUT18030169</v>
      </c>
      <c r="AG440" s="176">
        <f>业务员提成明细!AG427</f>
        <v>43171</v>
      </c>
      <c r="AH440" s="177"/>
      <c r="AJ440" s="178">
        <f>业务员提成明细!AJ427</f>
        <v>0.17</v>
      </c>
    </row>
    <row r="441" spans="1:36" outlineLevel="2">
      <c r="A441" s="142" t="str">
        <f>业务员提成明细!A428</f>
        <v>唐雪涛</v>
      </c>
      <c r="B441" s="143">
        <f>业务员提成明细!B428</f>
        <v>43204</v>
      </c>
      <c r="C441" s="144" t="str">
        <f>业务员提成明细!C428</f>
        <v>a1081</v>
      </c>
      <c r="D441" s="142" t="str">
        <f>业务员提成明细!D428</f>
        <v>湖北道普润滑科技有限公司</v>
      </c>
      <c r="E441" s="145">
        <f>业务员提成明细!E428</f>
        <v>36855</v>
      </c>
      <c r="F441" s="146" t="str">
        <f>业务员提成明细!F428</f>
        <v>15222555</v>
      </c>
      <c r="G441" s="143">
        <f>业务员提成明细!G428</f>
        <v>43277</v>
      </c>
      <c r="H441" s="144">
        <f>业务员提成明细!H428</f>
        <v>60</v>
      </c>
      <c r="I441" s="150">
        <f>业务员提成明细!I428</f>
        <v>43257</v>
      </c>
      <c r="J441" s="151">
        <f>业务员提成明细!J428</f>
        <v>36855</v>
      </c>
      <c r="K441" s="145">
        <f>业务员提成明细!K428</f>
        <v>31500</v>
      </c>
      <c r="L441" s="152">
        <f>业务员提成明细!L428</f>
        <v>53</v>
      </c>
      <c r="M441" s="153">
        <f>业务员提成明细!M428</f>
        <v>0</v>
      </c>
      <c r="N441" s="76" t="str">
        <f>业务员提成明细!N428</f>
        <v>大客户1%，20180101前出货为徐俊，后为吴佳佳</v>
      </c>
      <c r="O441" s="126">
        <f>业务员提成明细!O428</f>
        <v>0.01</v>
      </c>
      <c r="P441" s="154">
        <f>业务员提成明细!P428</f>
        <v>315</v>
      </c>
      <c r="Q441" s="125" t="e">
        <f>业务员提成明细!Q428</f>
        <v>#REF!</v>
      </c>
      <c r="R441" s="145">
        <f>业务员提成明细!R428</f>
        <v>0</v>
      </c>
      <c r="S441" s="161">
        <f>业务员提成明细!S428</f>
        <v>0</v>
      </c>
      <c r="T441" s="162" t="str">
        <f>业务员提成明细!V428</f>
        <v>CSR47</v>
      </c>
      <c r="U441" s="144" t="str">
        <f>业务员提成明细!W428</f>
        <v>*专项化学用品*切削液</v>
      </c>
      <c r="V441" s="163" t="str">
        <f>业务员提成明细!V428</f>
        <v>CSR47</v>
      </c>
      <c r="W441" s="164" t="str">
        <f>业务员提成明细!W428</f>
        <v>*专项化学用品*切削液</v>
      </c>
      <c r="X441" s="163" t="str">
        <f>业务员提成明细!X428</f>
        <v>CF-2600A</v>
      </c>
      <c r="Y441" s="169">
        <f>业务员提成明细!Y428</f>
        <v>15</v>
      </c>
      <c r="Z441" s="170" t="str">
        <f>业务员提成明细!Z428</f>
        <v>桶</v>
      </c>
      <c r="AA441" s="170"/>
      <c r="AB441" s="170"/>
      <c r="AC441" s="171">
        <f>业务员提成明细!AC428</f>
        <v>2700</v>
      </c>
      <c r="AD441" s="170"/>
      <c r="AE441" s="170"/>
      <c r="AF441" s="170" t="str">
        <f>业务员提成明细!AF428</f>
        <v>XOUT18030169</v>
      </c>
      <c r="AG441" s="176">
        <f>业务员提成明细!AG428</f>
        <v>43171</v>
      </c>
      <c r="AH441" s="177"/>
      <c r="AJ441" s="178">
        <f>业务员提成明细!AJ428</f>
        <v>0.17</v>
      </c>
    </row>
    <row r="442" spans="1:36" outlineLevel="2">
      <c r="A442" s="142" t="str">
        <f>业务员提成明细!A429</f>
        <v>唐雪涛</v>
      </c>
      <c r="B442" s="143">
        <f>业务员提成明细!B429</f>
        <v>43204</v>
      </c>
      <c r="C442" s="144" t="str">
        <f>业务员提成明细!C429</f>
        <v>a1081</v>
      </c>
      <c r="D442" s="142" t="str">
        <f>业务员提成明细!D429</f>
        <v>湖北道普润滑科技有限公司</v>
      </c>
      <c r="E442" s="145">
        <f>业务员提成明细!E429</f>
        <v>6404</v>
      </c>
      <c r="F442" s="146" t="str">
        <f>业务员提成明细!F429</f>
        <v>15222556</v>
      </c>
      <c r="G442" s="143">
        <f>业务员提成明细!G429</f>
        <v>43277</v>
      </c>
      <c r="H442" s="144">
        <f>业务员提成明细!H429</f>
        <v>60</v>
      </c>
      <c r="I442" s="150">
        <f>业务员提成明细!I429</f>
        <v>43257</v>
      </c>
      <c r="J442" s="151">
        <f>业务员提成明细!J429</f>
        <v>6404</v>
      </c>
      <c r="K442" s="145">
        <f>业务员提成明细!K429</f>
        <v>5473.5</v>
      </c>
      <c r="L442" s="152">
        <f>业务员提成明细!L429</f>
        <v>53</v>
      </c>
      <c r="M442" s="153">
        <f>业务员提成明细!M429</f>
        <v>0</v>
      </c>
      <c r="N442" s="76" t="str">
        <f>业务员提成明细!N429</f>
        <v>大客户1%，20180101前出货为徐俊，后为吴佳佳</v>
      </c>
      <c r="O442" s="126">
        <f>业务员提成明细!O429</f>
        <v>0.01</v>
      </c>
      <c r="P442" s="154">
        <f>业务员提成明细!P429</f>
        <v>54.74</v>
      </c>
      <c r="Q442" s="125" t="e">
        <f>业务员提成明细!Q429</f>
        <v>#REF!</v>
      </c>
      <c r="R442" s="145">
        <f>业务员提成明细!R429</f>
        <v>0</v>
      </c>
      <c r="S442" s="161">
        <f>业务员提成明细!S429</f>
        <v>0</v>
      </c>
      <c r="T442" s="162" t="str">
        <f>业务员提成明细!V429</f>
        <v>CSQ23</v>
      </c>
      <c r="U442" s="144" t="str">
        <f>业务员提成明细!W429</f>
        <v>*专项化学用品*切削液</v>
      </c>
      <c r="V442" s="163" t="str">
        <f>业务员提成明细!V429</f>
        <v>CSQ23</v>
      </c>
      <c r="W442" s="164" t="str">
        <f>业务员提成明细!W429</f>
        <v>*专项化学用品*切削液</v>
      </c>
      <c r="X442" s="163" t="str">
        <f>业务员提成明细!X429</f>
        <v>CF-9928</v>
      </c>
      <c r="Y442" s="169">
        <f>业务员提成明细!Y429</f>
        <v>2</v>
      </c>
      <c r="Z442" s="170" t="str">
        <f>业务员提成明细!Z429</f>
        <v>桶</v>
      </c>
      <c r="AA442" s="170"/>
      <c r="AB442" s="170"/>
      <c r="AC442" s="171">
        <f>业务员提成明细!AC429</f>
        <v>426</v>
      </c>
      <c r="AD442" s="170"/>
      <c r="AE442" s="170"/>
      <c r="AF442" s="170" t="str">
        <f>业务员提成明细!AF429</f>
        <v>XOUT18030169</v>
      </c>
      <c r="AG442" s="176">
        <f>业务员提成明细!AG429</f>
        <v>43171</v>
      </c>
      <c r="AH442" s="177"/>
      <c r="AJ442" s="178">
        <f>业务员提成明细!AJ429</f>
        <v>0.17</v>
      </c>
    </row>
    <row r="443" spans="1:36" outlineLevel="2">
      <c r="A443" s="142" t="str">
        <f>业务员提成明细!A430</f>
        <v>唐雪涛</v>
      </c>
      <c r="B443" s="143">
        <f>业务员提成明细!B430</f>
        <v>43204</v>
      </c>
      <c r="C443" s="144" t="str">
        <f>业务员提成明细!C430</f>
        <v>a1081</v>
      </c>
      <c r="D443" s="142" t="str">
        <f>业务员提成明细!D430</f>
        <v>湖北道普润滑科技有限公司</v>
      </c>
      <c r="E443" s="145">
        <f>业务员提成明细!E430</f>
        <v>12285</v>
      </c>
      <c r="F443" s="146" t="str">
        <f>业务员提成明细!F430</f>
        <v>15222556</v>
      </c>
      <c r="G443" s="143">
        <f>业务员提成明细!G430</f>
        <v>43277</v>
      </c>
      <c r="H443" s="144">
        <f>业务员提成明细!H430</f>
        <v>60</v>
      </c>
      <c r="I443" s="150">
        <f>业务员提成明细!I430</f>
        <v>43257</v>
      </c>
      <c r="J443" s="151">
        <f>业务员提成明细!J430</f>
        <v>12285</v>
      </c>
      <c r="K443" s="145">
        <f>业务员提成明细!K430</f>
        <v>10500</v>
      </c>
      <c r="L443" s="152">
        <f>业务员提成明细!L430</f>
        <v>53</v>
      </c>
      <c r="M443" s="153">
        <f>业务员提成明细!M430</f>
        <v>0</v>
      </c>
      <c r="N443" s="76" t="str">
        <f>业务员提成明细!N430</f>
        <v>大客户1%，20180101前出货为徐俊，后为吴佳佳</v>
      </c>
      <c r="O443" s="126">
        <f>业务员提成明细!O430</f>
        <v>0.01</v>
      </c>
      <c r="P443" s="154">
        <f>业务员提成明细!P430</f>
        <v>105</v>
      </c>
      <c r="Q443" s="125" t="e">
        <f>业务员提成明细!Q430</f>
        <v>#REF!</v>
      </c>
      <c r="R443" s="145">
        <f>业务员提成明细!R430</f>
        <v>0</v>
      </c>
      <c r="S443" s="161">
        <f>业务员提成明细!S430</f>
        <v>0</v>
      </c>
      <c r="T443" s="162" t="str">
        <f>业务员提成明细!V430</f>
        <v>CSR47</v>
      </c>
      <c r="U443" s="144" t="str">
        <f>业务员提成明细!W430</f>
        <v>*专项化学用品*切削液</v>
      </c>
      <c r="V443" s="163" t="str">
        <f>业务员提成明细!V430</f>
        <v>CSR47</v>
      </c>
      <c r="W443" s="164" t="str">
        <f>业务员提成明细!W430</f>
        <v>*专项化学用品*切削液</v>
      </c>
      <c r="X443" s="163" t="str">
        <f>业务员提成明细!X430</f>
        <v>CF-2600A</v>
      </c>
      <c r="Y443" s="169">
        <f>业务员提成明细!Y430</f>
        <v>5</v>
      </c>
      <c r="Z443" s="170" t="str">
        <f>业务员提成明细!Z430</f>
        <v>桶</v>
      </c>
      <c r="AA443" s="170"/>
      <c r="AB443" s="170"/>
      <c r="AC443" s="171">
        <f>业务员提成明细!AC430</f>
        <v>900</v>
      </c>
      <c r="AD443" s="170"/>
      <c r="AE443" s="170"/>
      <c r="AF443" s="170" t="str">
        <f>业务员提成明细!AF430</f>
        <v>XOUT18030169</v>
      </c>
      <c r="AG443" s="176">
        <f>业务员提成明细!AG430</f>
        <v>43171</v>
      </c>
      <c r="AH443" s="177"/>
      <c r="AJ443" s="178">
        <f>业务员提成明细!AJ430</f>
        <v>0.17</v>
      </c>
    </row>
    <row r="444" spans="1:36" outlineLevel="2">
      <c r="A444" s="142" t="str">
        <f>业务员提成明细!A431</f>
        <v>唐雪涛</v>
      </c>
      <c r="B444" s="143">
        <f>业务员提成明细!B431</f>
        <v>43204</v>
      </c>
      <c r="C444" s="144" t="str">
        <f>业务员提成明细!C431</f>
        <v>a1081</v>
      </c>
      <c r="D444" s="142" t="str">
        <f>业务员提成明细!D431</f>
        <v>湖北道普润滑科技有限公司</v>
      </c>
      <c r="E444" s="145">
        <f>业务员提成明细!E431</f>
        <v>17156.88</v>
      </c>
      <c r="F444" s="146" t="str">
        <f>业务员提成明细!F431</f>
        <v>15222556</v>
      </c>
      <c r="G444" s="143">
        <f>业务员提成明细!G431</f>
        <v>43277</v>
      </c>
      <c r="H444" s="144">
        <f>业务员提成明细!H431</f>
        <v>60</v>
      </c>
      <c r="I444" s="150">
        <f>业务员提成明细!I431</f>
        <v>43257</v>
      </c>
      <c r="J444" s="151">
        <f>业务员提成明细!J431</f>
        <v>17156.88</v>
      </c>
      <c r="K444" s="145">
        <f>业务员提成明细!K431</f>
        <v>14664</v>
      </c>
      <c r="L444" s="152">
        <f>业务员提成明细!L431</f>
        <v>53</v>
      </c>
      <c r="M444" s="153">
        <f>业务员提成明细!M431</f>
        <v>0</v>
      </c>
      <c r="N444" s="76" t="str">
        <f>业务员提成明细!N431</f>
        <v>大客户1%，20180101前出货为徐俊，后为吴佳佳</v>
      </c>
      <c r="O444" s="126">
        <f>业务员提成明细!O431</f>
        <v>0.01</v>
      </c>
      <c r="P444" s="154">
        <f>业务员提成明细!P431</f>
        <v>146.63999999999999</v>
      </c>
      <c r="Q444" s="125" t="e">
        <f>业务员提成明细!Q431</f>
        <v>#REF!</v>
      </c>
      <c r="R444" s="145">
        <f>业务员提成明细!R431</f>
        <v>0</v>
      </c>
      <c r="S444" s="161">
        <f>业务员提成明细!S431</f>
        <v>0</v>
      </c>
      <c r="T444" s="162" t="str">
        <f>业务员提成明细!V431</f>
        <v>CSQ24</v>
      </c>
      <c r="U444" s="144" t="str">
        <f>业务员提成明细!W431</f>
        <v>*专项化学用品*切削液</v>
      </c>
      <c r="V444" s="163" t="str">
        <f>业务员提成明细!V431</f>
        <v>CSQ24</v>
      </c>
      <c r="W444" s="164" t="str">
        <f>业务员提成明细!W431</f>
        <v>*专项化学用品*切削液</v>
      </c>
      <c r="X444" s="163" t="str">
        <f>业务员提成明细!X431</f>
        <v>CF-WS-010</v>
      </c>
      <c r="Y444" s="169">
        <f>业务员提成明细!Y431</f>
        <v>13</v>
      </c>
      <c r="Z444" s="170" t="str">
        <f>业务员提成明细!Z431</f>
        <v>桶</v>
      </c>
      <c r="AA444" s="170"/>
      <c r="AB444" s="170"/>
      <c r="AC444" s="171">
        <f>业务员提成明细!AC431</f>
        <v>2600</v>
      </c>
      <c r="AD444" s="170"/>
      <c r="AE444" s="170"/>
      <c r="AF444" s="170" t="str">
        <f>业务员提成明细!AF431</f>
        <v>XOUT18030238</v>
      </c>
      <c r="AG444" s="176">
        <f>业务员提成明细!AG431</f>
        <v>43175</v>
      </c>
      <c r="AH444" s="177"/>
      <c r="AJ444" s="178">
        <f>业务员提成明细!AJ431</f>
        <v>0.17</v>
      </c>
    </row>
    <row r="445" spans="1:36" outlineLevel="2">
      <c r="A445" s="142" t="str">
        <f>业务员提成明细!A432</f>
        <v>唐雪涛</v>
      </c>
      <c r="B445" s="143">
        <f>业务员提成明细!B432</f>
        <v>43204</v>
      </c>
      <c r="C445" s="144" t="str">
        <f>业务员提成明细!C432</f>
        <v>a1081</v>
      </c>
      <c r="D445" s="142" t="str">
        <f>业务员提成明细!D432</f>
        <v>湖北道普润滑科技有限公司</v>
      </c>
      <c r="E445" s="145">
        <f>业务员提成明细!E432</f>
        <v>9828</v>
      </c>
      <c r="F445" s="146" t="str">
        <f>业务员提成明细!F432</f>
        <v>15222548</v>
      </c>
      <c r="G445" s="143">
        <f>业务员提成明细!G432</f>
        <v>43277</v>
      </c>
      <c r="H445" s="144">
        <f>业务员提成明细!H432</f>
        <v>60</v>
      </c>
      <c r="I445" s="150">
        <f>业务员提成明细!I432</f>
        <v>43257</v>
      </c>
      <c r="J445" s="151">
        <f>业务员提成明细!J432</f>
        <v>9828</v>
      </c>
      <c r="K445" s="145">
        <f>业务员提成明细!K432</f>
        <v>8400</v>
      </c>
      <c r="L445" s="152">
        <f>业务员提成明细!L432</f>
        <v>53</v>
      </c>
      <c r="M445" s="153">
        <f>业务员提成明细!M432</f>
        <v>0</v>
      </c>
      <c r="N445" s="76" t="str">
        <f>业务员提成明细!N432</f>
        <v>大客户1%，20180101前出货为徐俊，后为吴佳佳</v>
      </c>
      <c r="O445" s="126">
        <f>业务员提成明细!O432</f>
        <v>0.01</v>
      </c>
      <c r="P445" s="154">
        <f>业务员提成明细!P432</f>
        <v>84</v>
      </c>
      <c r="Q445" s="125" t="e">
        <f>业务员提成明细!Q432</f>
        <v>#REF!</v>
      </c>
      <c r="R445" s="145">
        <f>业务员提成明细!R432</f>
        <v>0</v>
      </c>
      <c r="S445" s="161">
        <f>业务员提成明细!S432</f>
        <v>0</v>
      </c>
      <c r="T445" s="162" t="str">
        <f>业务员提成明细!V432</f>
        <v>CSR47</v>
      </c>
      <c r="U445" s="144" t="str">
        <f>业务员提成明细!W432</f>
        <v>*专项化学用品*切削液</v>
      </c>
      <c r="V445" s="163" t="str">
        <f>业务员提成明细!V432</f>
        <v>CSR47</v>
      </c>
      <c r="W445" s="164" t="str">
        <f>业务员提成明细!W432</f>
        <v>*专项化学用品*切削液</v>
      </c>
      <c r="X445" s="163" t="str">
        <f>业务员提成明细!X432</f>
        <v>CF-2600A</v>
      </c>
      <c r="Y445" s="169">
        <f>业务员提成明细!Y432</f>
        <v>4</v>
      </c>
      <c r="Z445" s="170" t="str">
        <f>业务员提成明细!Z432</f>
        <v>桶</v>
      </c>
      <c r="AA445" s="170"/>
      <c r="AB445" s="170"/>
      <c r="AC445" s="171">
        <f>业务员提成明细!AC432</f>
        <v>720</v>
      </c>
      <c r="AD445" s="170"/>
      <c r="AE445" s="170"/>
      <c r="AF445" s="170" t="str">
        <f>业务员提成明细!AF432</f>
        <v>XOUT18030001</v>
      </c>
      <c r="AG445" s="176">
        <f>业务员提成明细!AG432</f>
        <v>43160</v>
      </c>
      <c r="AH445" s="177"/>
      <c r="AJ445" s="178">
        <f>业务员提成明细!AJ432</f>
        <v>0.17</v>
      </c>
    </row>
    <row r="446" spans="1:36" outlineLevel="2">
      <c r="A446" s="142" t="str">
        <f>业务员提成明细!A433</f>
        <v>唐雪涛</v>
      </c>
      <c r="B446" s="143">
        <f>业务员提成明细!B433</f>
        <v>43204</v>
      </c>
      <c r="C446" s="144" t="str">
        <f>业务员提成明细!C433</f>
        <v>a1306吴</v>
      </c>
      <c r="D446" s="142" t="str">
        <f>业务员提成明细!D433</f>
        <v>湖北道普润滑科技有限公司</v>
      </c>
      <c r="E446" s="145">
        <f>业务员提成明细!E433</f>
        <v>73710</v>
      </c>
      <c r="F446" s="146" t="str">
        <f>业务员提成明细!F433</f>
        <v>15222548</v>
      </c>
      <c r="G446" s="143">
        <f>业务员提成明细!G433</f>
        <v>43277</v>
      </c>
      <c r="H446" s="144">
        <f>业务员提成明细!H433</f>
        <v>60</v>
      </c>
      <c r="I446" s="150">
        <f>业务员提成明细!I433</f>
        <v>43255</v>
      </c>
      <c r="J446" s="151">
        <f>业务员提成明细!J433</f>
        <v>73710</v>
      </c>
      <c r="K446" s="145">
        <f>业务员提成明细!K433</f>
        <v>63000</v>
      </c>
      <c r="L446" s="152">
        <f>业务员提成明细!L433</f>
        <v>51</v>
      </c>
      <c r="M446" s="153">
        <f>业务员提成明细!M433</f>
        <v>0</v>
      </c>
      <c r="N446" s="76" t="str">
        <f>业务员提成明细!N433</f>
        <v>大客户0.5%，20170101后出货按0.7%结算，20170601后出货按0.6%及占比分配计算，20180101后出货按0.5%吴70%简30%分配</v>
      </c>
      <c r="O446" s="126">
        <f>业务员提成明细!O433</f>
        <v>1.98E-3</v>
      </c>
      <c r="P446" s="154">
        <f>业务员提成明细!P433</f>
        <v>124.74</v>
      </c>
      <c r="Q446" s="125" t="e">
        <f>业务员提成明细!Q433</f>
        <v>#REF!</v>
      </c>
      <c r="R446" s="145">
        <f>业务员提成明细!R433</f>
        <v>0</v>
      </c>
      <c r="S446" s="161">
        <f>业务员提成明细!S433</f>
        <v>0</v>
      </c>
      <c r="T446" s="162" t="str">
        <f>业务员提成明细!V433</f>
        <v>CSR47</v>
      </c>
      <c r="U446" s="144" t="str">
        <f>业务员提成明细!W433</f>
        <v>*专项化学用品*切削液</v>
      </c>
      <c r="V446" s="163" t="str">
        <f>业务员提成明细!V433</f>
        <v>CSR47</v>
      </c>
      <c r="W446" s="164" t="str">
        <f>业务员提成明细!W433</f>
        <v>*专项化学用品*切削液</v>
      </c>
      <c r="X446" s="163" t="str">
        <f>业务员提成明细!X433</f>
        <v>CF-2600A</v>
      </c>
      <c r="Y446" s="169">
        <f>业务员提成明细!Y433</f>
        <v>30</v>
      </c>
      <c r="Z446" s="170" t="str">
        <f>业务员提成明细!Z433</f>
        <v>桶</v>
      </c>
      <c r="AA446" s="170"/>
      <c r="AB446" s="170"/>
      <c r="AC446" s="171">
        <f>业务员提成明细!AC433</f>
        <v>5400</v>
      </c>
      <c r="AD446" s="170"/>
      <c r="AE446" s="170"/>
      <c r="AF446" s="170" t="str">
        <f>业务员提成明细!AF433</f>
        <v>XOUT18030001</v>
      </c>
      <c r="AG446" s="176">
        <f>业务员提成明细!AG433</f>
        <v>43160</v>
      </c>
      <c r="AH446" s="177"/>
      <c r="AJ446" s="178">
        <f>业务员提成明细!AJ433</f>
        <v>0.17</v>
      </c>
    </row>
    <row r="447" spans="1:36" outlineLevel="2">
      <c r="A447" s="142" t="str">
        <f>业务员提成明细!A434</f>
        <v>唐雪涛</v>
      </c>
      <c r="B447" s="143">
        <f>业务员提成明细!B434</f>
        <v>43204</v>
      </c>
      <c r="C447" s="144" t="str">
        <f>业务员提成明细!C434</f>
        <v>a1306吴</v>
      </c>
      <c r="D447" s="142" t="str">
        <f>业务员提成明细!D434</f>
        <v>湖北道普润滑科技有限公司</v>
      </c>
      <c r="E447" s="145">
        <f>业务员提成明细!E434</f>
        <v>9470.7099999999991</v>
      </c>
      <c r="F447" s="146" t="str">
        <f>业务员提成明细!F434</f>
        <v>15222548</v>
      </c>
      <c r="G447" s="143">
        <f>业务员提成明细!G434</f>
        <v>43277</v>
      </c>
      <c r="H447" s="144">
        <f>业务员提成明细!H434</f>
        <v>60</v>
      </c>
      <c r="I447" s="150">
        <f>业务员提成明细!I434</f>
        <v>43255</v>
      </c>
      <c r="J447" s="151">
        <f>业务员提成明细!J434</f>
        <v>9470.7099999999991</v>
      </c>
      <c r="K447" s="145">
        <f>业务员提成明细!K434</f>
        <v>8094.62</v>
      </c>
      <c r="L447" s="152">
        <f>业务员提成明细!L434</f>
        <v>51</v>
      </c>
      <c r="M447" s="153">
        <f>业务员提成明细!M434</f>
        <v>0</v>
      </c>
      <c r="N447" s="76" t="str">
        <f>业务员提成明细!N434</f>
        <v>大客户0.5%，20170101后出货按0.7%结算，20170601后出货按0.6%及占比分配计算，20180101后出货按0.5%吴70%简30%分配</v>
      </c>
      <c r="O447" s="126">
        <f>业务员提成明细!O434</f>
        <v>1.98E-3</v>
      </c>
      <c r="P447" s="154">
        <f>业务员提成明细!P434</f>
        <v>16.03</v>
      </c>
      <c r="Q447" s="125" t="e">
        <f>业务员提成明细!Q434</f>
        <v>#REF!</v>
      </c>
      <c r="R447" s="145">
        <f>业务员提成明细!R434</f>
        <v>0</v>
      </c>
      <c r="S447" s="161">
        <f>业务员提成明细!S434</f>
        <v>0</v>
      </c>
      <c r="T447" s="162" t="str">
        <f>业务员提成明细!V434</f>
        <v>CSQ23</v>
      </c>
      <c r="U447" s="144" t="str">
        <f>业务员提成明细!W434</f>
        <v>*专项化学用品*切削液</v>
      </c>
      <c r="V447" s="163" t="str">
        <f>业务员提成明细!V434</f>
        <v>CSQ23</v>
      </c>
      <c r="W447" s="164" t="str">
        <f>业务员提成明细!W434</f>
        <v>*专项化学用品*切削液</v>
      </c>
      <c r="X447" s="163" t="str">
        <f>业务员提成明细!X434</f>
        <v>CF-9938-B</v>
      </c>
      <c r="Y447" s="169">
        <f>业务员提成明细!Y434</f>
        <v>3</v>
      </c>
      <c r="Z447" s="170" t="str">
        <f>业务员提成明细!Z434</f>
        <v>桶</v>
      </c>
      <c r="AA447" s="170"/>
      <c r="AB447" s="170"/>
      <c r="AC447" s="171">
        <f>业务员提成明细!AC434</f>
        <v>630</v>
      </c>
      <c r="AD447" s="170"/>
      <c r="AE447" s="170"/>
      <c r="AF447" s="170" t="str">
        <f>业务员提成明细!AF434</f>
        <v>XOUT18030001</v>
      </c>
      <c r="AG447" s="176">
        <f>业务员提成明细!AG434</f>
        <v>43160</v>
      </c>
      <c r="AH447" s="177"/>
      <c r="AJ447" s="178">
        <f>业务员提成明细!AJ434</f>
        <v>0.17</v>
      </c>
    </row>
    <row r="448" spans="1:36" outlineLevel="2">
      <c r="A448" s="142" t="str">
        <f>业务员提成明细!A435</f>
        <v>唐雪涛</v>
      </c>
      <c r="B448" s="143">
        <f>业务员提成明细!B435</f>
        <v>43204</v>
      </c>
      <c r="C448" s="144" t="str">
        <f>业务员提成明细!C435</f>
        <v>a1306吴</v>
      </c>
      <c r="D448" s="142" t="str">
        <f>业务员提成明细!D435</f>
        <v>湖北道普润滑科技有限公司</v>
      </c>
      <c r="E448" s="145">
        <f>业务员提成明细!E435</f>
        <v>3072.3</v>
      </c>
      <c r="F448" s="146" t="str">
        <f>业务员提成明细!F435</f>
        <v>15222548</v>
      </c>
      <c r="G448" s="143">
        <f>业务员提成明细!G435</f>
        <v>43277</v>
      </c>
      <c r="H448" s="144">
        <f>业务员提成明细!H435</f>
        <v>60</v>
      </c>
      <c r="I448" s="150">
        <f>业务员提成明细!I435</f>
        <v>43255</v>
      </c>
      <c r="J448" s="151">
        <f>业务员提成明细!J435</f>
        <v>3072.3</v>
      </c>
      <c r="K448" s="145">
        <f>业务员提成明细!K435</f>
        <v>2625.9</v>
      </c>
      <c r="L448" s="152">
        <f>业务员提成明细!L435</f>
        <v>51</v>
      </c>
      <c r="M448" s="153">
        <f>业务员提成明细!M435</f>
        <v>0</v>
      </c>
      <c r="N448" s="76" t="str">
        <f>业务员提成明细!N435</f>
        <v>大客户0.5%，20170101后出货按0.7%结算，20170601后出货按0.6%及占比分配计算，20180101后出货按0.5%吴70%简30%分配</v>
      </c>
      <c r="O448" s="126">
        <f>业务员提成明细!O435</f>
        <v>1.98E-3</v>
      </c>
      <c r="P448" s="154">
        <f>业务员提成明细!P435</f>
        <v>5.2</v>
      </c>
      <c r="Q448" s="125" t="e">
        <f>业务员提成明细!Q435</f>
        <v>#REF!</v>
      </c>
      <c r="R448" s="145">
        <f>业务员提成明细!R435</f>
        <v>0</v>
      </c>
      <c r="S448" s="161">
        <f>业务员提成明细!S435</f>
        <v>0</v>
      </c>
      <c r="T448" s="162" t="str">
        <f>业务员提成明细!V435</f>
        <v>CSQ68</v>
      </c>
      <c r="U448" s="144" t="str">
        <f>业务员提成明细!W435</f>
        <v>*专项化学用品*切削液</v>
      </c>
      <c r="V448" s="163" t="str">
        <f>业务员提成明细!V435</f>
        <v>CSQ68</v>
      </c>
      <c r="W448" s="164" t="str">
        <f>业务员提成明细!W435</f>
        <v>*专项化学用品*切削液</v>
      </c>
      <c r="X448" s="163" t="str">
        <f>业务员提成明细!X435</f>
        <v>CF-9938-B</v>
      </c>
      <c r="Y448" s="169">
        <f>业务员提成明细!Y435</f>
        <v>1</v>
      </c>
      <c r="Z448" s="170" t="str">
        <f>业务员提成明细!Z435</f>
        <v>桶</v>
      </c>
      <c r="AA448" s="170"/>
      <c r="AB448" s="170"/>
      <c r="AC448" s="171">
        <f>业务员提成明细!AC435</f>
        <v>210</v>
      </c>
      <c r="AD448" s="170"/>
      <c r="AE448" s="170"/>
      <c r="AF448" s="170" t="str">
        <f>业务员提成明细!AF435</f>
        <v>XOUT18030001</v>
      </c>
      <c r="AG448" s="176">
        <f>业务员提成明细!AG435</f>
        <v>43160</v>
      </c>
      <c r="AH448" s="177"/>
      <c r="AJ448" s="178">
        <f>业务员提成明细!AJ435</f>
        <v>0.17</v>
      </c>
    </row>
    <row r="449" spans="1:36" outlineLevel="2">
      <c r="A449" s="142" t="str">
        <f>业务员提成明细!A436</f>
        <v>唐雪涛</v>
      </c>
      <c r="B449" s="143">
        <f>业务员提成明细!B436</f>
        <v>43204</v>
      </c>
      <c r="C449" s="144" t="str">
        <f>业务员提成明细!C436</f>
        <v>a1306</v>
      </c>
      <c r="D449" s="142" t="str">
        <f>业务员提成明细!D436</f>
        <v>湖北道普润滑科技有限公司</v>
      </c>
      <c r="E449" s="145">
        <f>业务员提成明细!E436</f>
        <v>110565</v>
      </c>
      <c r="F449" s="146" t="str">
        <f>业务员提成明细!F436</f>
        <v>15222549</v>
      </c>
      <c r="G449" s="143">
        <f>业务员提成明细!G436</f>
        <v>43277</v>
      </c>
      <c r="H449" s="144">
        <f>业务员提成明细!H436</f>
        <v>60</v>
      </c>
      <c r="I449" s="150">
        <f>业务员提成明细!I436</f>
        <v>43255</v>
      </c>
      <c r="J449" s="151">
        <f>业务员提成明细!J436</f>
        <v>110565</v>
      </c>
      <c r="K449" s="145">
        <f>业务员提成明细!K436</f>
        <v>94500</v>
      </c>
      <c r="L449" s="152">
        <f>业务员提成明细!L436</f>
        <v>51</v>
      </c>
      <c r="M449" s="153">
        <f>业务员提成明细!M436</f>
        <v>0</v>
      </c>
      <c r="N449" s="76" t="str">
        <f>业务员提成明细!N436</f>
        <v>大客户0.5%，20170101后出货按0.7%结算，20170601后出货按0.6%及占比分配计算，20180101后出货按0.5%吴70%简30%分配</v>
      </c>
      <c r="O449" s="126">
        <f>业务员提成明细!O436</f>
        <v>3.5000000000000001E-3</v>
      </c>
      <c r="P449" s="154">
        <f>业务员提成明细!P436</f>
        <v>330.75</v>
      </c>
      <c r="Q449" s="125" t="e">
        <f>业务员提成明细!Q436</f>
        <v>#REF!</v>
      </c>
      <c r="R449" s="145">
        <f>业务员提成明细!R436</f>
        <v>0</v>
      </c>
      <c r="S449" s="161">
        <f>业务员提成明细!S436</f>
        <v>0</v>
      </c>
      <c r="T449" s="162" t="str">
        <f>业务员提成明细!V436</f>
        <v>CSR47</v>
      </c>
      <c r="U449" s="144" t="str">
        <f>业务员提成明细!W436</f>
        <v>*专项化学用品*切削液</v>
      </c>
      <c r="V449" s="163" t="str">
        <f>业务员提成明细!V436</f>
        <v>CSR47</v>
      </c>
      <c r="W449" s="164" t="str">
        <f>业务员提成明细!W436</f>
        <v>*专项化学用品*切削液</v>
      </c>
      <c r="X449" s="163" t="str">
        <f>业务员提成明细!X436</f>
        <v>CF-2600A</v>
      </c>
      <c r="Y449" s="169">
        <f>业务员提成明细!Y436</f>
        <v>45</v>
      </c>
      <c r="Z449" s="170" t="str">
        <f>业务员提成明细!Z436</f>
        <v>桶</v>
      </c>
      <c r="AA449" s="170"/>
      <c r="AB449" s="170"/>
      <c r="AC449" s="171">
        <f>业务员提成明细!AC436</f>
        <v>8100</v>
      </c>
      <c r="AD449" s="170"/>
      <c r="AE449" s="170"/>
      <c r="AF449" s="170" t="str">
        <f>业务员提成明细!AF436</f>
        <v>XOUT18030001</v>
      </c>
      <c r="AG449" s="176">
        <f>业务员提成明细!AG436</f>
        <v>43160</v>
      </c>
      <c r="AH449" s="177"/>
      <c r="AJ449" s="178">
        <f>业务员提成明细!AJ436</f>
        <v>0.17</v>
      </c>
    </row>
    <row r="450" spans="1:36" outlineLevel="2">
      <c r="A450" s="142" t="str">
        <f>业务员提成明细!A437</f>
        <v>唐雪涛</v>
      </c>
      <c r="B450" s="143">
        <f>业务员提成明细!B437</f>
        <v>43204</v>
      </c>
      <c r="C450" s="144" t="str">
        <f>业务员提成明细!C437</f>
        <v>a1306吴</v>
      </c>
      <c r="D450" s="142" t="str">
        <f>业务员提成明细!D437</f>
        <v>湖北道普润滑科技有限公司</v>
      </c>
      <c r="E450" s="145">
        <f>业务员提成明细!E437</f>
        <v>98280</v>
      </c>
      <c r="F450" s="146" t="str">
        <f>业务员提成明细!F437</f>
        <v>15222552</v>
      </c>
      <c r="G450" s="143">
        <f>业务员提成明细!G437</f>
        <v>43277</v>
      </c>
      <c r="H450" s="144">
        <f>业务员提成明细!H437</f>
        <v>60</v>
      </c>
      <c r="I450" s="150">
        <f>业务员提成明细!I437</f>
        <v>43255</v>
      </c>
      <c r="J450" s="151">
        <f>业务员提成明细!J437</f>
        <v>98280</v>
      </c>
      <c r="K450" s="145">
        <f>业务员提成明细!K437</f>
        <v>84000</v>
      </c>
      <c r="L450" s="152">
        <f>业务员提成明细!L437</f>
        <v>51</v>
      </c>
      <c r="M450" s="153">
        <f>业务员提成明细!M437</f>
        <v>0</v>
      </c>
      <c r="N450" s="76" t="str">
        <f>业务员提成明细!N437</f>
        <v>大客户0.5%，20170101后出货按0.7%结算，20170601后出货按0.6%及占比分配计算，20180101后出货按0.5%吴70%简30%分配</v>
      </c>
      <c r="O450" s="126">
        <f>业务员提成明细!O437</f>
        <v>1.98E-3</v>
      </c>
      <c r="P450" s="154">
        <f>业务员提成明细!P437</f>
        <v>166.32</v>
      </c>
      <c r="Q450" s="125" t="e">
        <f>业务员提成明细!Q437</f>
        <v>#REF!</v>
      </c>
      <c r="R450" s="145">
        <f>业务员提成明细!R437</f>
        <v>0</v>
      </c>
      <c r="S450" s="161">
        <f>业务员提成明细!S437</f>
        <v>0</v>
      </c>
      <c r="T450" s="162" t="str">
        <f>业务员提成明细!V437</f>
        <v>CSR47</v>
      </c>
      <c r="U450" s="144" t="str">
        <f>业务员提成明细!W437</f>
        <v>*专项化学用品*切削液</v>
      </c>
      <c r="V450" s="163" t="str">
        <f>业务员提成明细!V437</f>
        <v>CSR47</v>
      </c>
      <c r="W450" s="164" t="str">
        <f>业务员提成明细!W437</f>
        <v>*专项化学用品*切削液</v>
      </c>
      <c r="X450" s="163" t="str">
        <f>业务员提成明细!X437</f>
        <v>CF-2600A</v>
      </c>
      <c r="Y450" s="169">
        <f>业务员提成明细!Y437</f>
        <v>40</v>
      </c>
      <c r="Z450" s="170" t="str">
        <f>业务员提成明细!Z437</f>
        <v>桶</v>
      </c>
      <c r="AA450" s="170"/>
      <c r="AB450" s="170"/>
      <c r="AC450" s="171">
        <f>业务员提成明细!AC437</f>
        <v>7200</v>
      </c>
      <c r="AD450" s="170"/>
      <c r="AE450" s="170"/>
      <c r="AF450" s="170" t="str">
        <f>业务员提成明细!AF437</f>
        <v>XOUT18030124</v>
      </c>
      <c r="AG450" s="176">
        <f>业务员提成明细!AG437</f>
        <v>43168</v>
      </c>
      <c r="AH450" s="177"/>
      <c r="AJ450" s="178">
        <f>业务员提成明细!AJ437</f>
        <v>0.17</v>
      </c>
    </row>
    <row r="451" spans="1:36" outlineLevel="2">
      <c r="A451" s="142" t="str">
        <f>业务员提成明细!A438</f>
        <v>唐雪涛</v>
      </c>
      <c r="B451" s="143">
        <f>业务员提成明细!B438</f>
        <v>43204</v>
      </c>
      <c r="C451" s="144" t="str">
        <f>业务员提成明细!C438</f>
        <v>a1306吴</v>
      </c>
      <c r="D451" s="142" t="str">
        <f>业务员提成明细!D438</f>
        <v>湖北道普润滑科技有限公司</v>
      </c>
      <c r="E451" s="145">
        <f>业务员提成明细!E438</f>
        <v>98280</v>
      </c>
      <c r="F451" s="146" t="str">
        <f>业务员提成明细!F438</f>
        <v>15222558</v>
      </c>
      <c r="G451" s="143">
        <f>业务员提成明细!G438</f>
        <v>43277</v>
      </c>
      <c r="H451" s="144">
        <f>业务员提成明细!H438</f>
        <v>60</v>
      </c>
      <c r="I451" s="150">
        <f>业务员提成明细!I438</f>
        <v>43255</v>
      </c>
      <c r="J451" s="151">
        <f>业务员提成明细!J438</f>
        <v>98280</v>
      </c>
      <c r="K451" s="145">
        <f>业务员提成明细!K438</f>
        <v>84000</v>
      </c>
      <c r="L451" s="152">
        <f>业务员提成明细!L438</f>
        <v>51</v>
      </c>
      <c r="M451" s="153">
        <f>业务员提成明细!M438</f>
        <v>0</v>
      </c>
      <c r="N451" s="76" t="str">
        <f>业务员提成明细!N438</f>
        <v>大客户0.5%，20170101后出货按0.7%结算，20170601后出货按0.6%及占比分配计算，20180101后出货按0.5%吴70%简30%分配</v>
      </c>
      <c r="O451" s="126">
        <f>业务员提成明细!O438</f>
        <v>1.98E-3</v>
      </c>
      <c r="P451" s="154">
        <f>业务员提成明细!P438</f>
        <v>166.32</v>
      </c>
      <c r="Q451" s="125" t="e">
        <f>业务员提成明细!Q438</f>
        <v>#REF!</v>
      </c>
      <c r="R451" s="145">
        <f>业务员提成明细!R438</f>
        <v>0</v>
      </c>
      <c r="S451" s="161">
        <f>业务员提成明细!S438</f>
        <v>0</v>
      </c>
      <c r="T451" s="162" t="str">
        <f>业务员提成明细!V438</f>
        <v>CSR47</v>
      </c>
      <c r="U451" s="144" t="str">
        <f>业务员提成明细!W438</f>
        <v>*专项化学用品*切削液</v>
      </c>
      <c r="V451" s="163" t="str">
        <f>业务员提成明细!V438</f>
        <v>CSR47</v>
      </c>
      <c r="W451" s="164" t="str">
        <f>业务员提成明细!W438</f>
        <v>*专项化学用品*切削液</v>
      </c>
      <c r="X451" s="163" t="str">
        <f>业务员提成明细!X438</f>
        <v>CF-2600A</v>
      </c>
      <c r="Y451" s="169">
        <f>业务员提成明细!Y438</f>
        <v>40</v>
      </c>
      <c r="Z451" s="170" t="str">
        <f>业务员提成明细!Z438</f>
        <v>桶</v>
      </c>
      <c r="AA451" s="170"/>
      <c r="AB451" s="170"/>
      <c r="AC451" s="171">
        <f>业务员提成明细!AC438</f>
        <v>7200</v>
      </c>
      <c r="AD451" s="170"/>
      <c r="AE451" s="170"/>
      <c r="AF451" s="170" t="str">
        <f>业务员提成明细!AF438</f>
        <v>XOUT18030259</v>
      </c>
      <c r="AG451" s="176">
        <f>业务员提成明细!AG438</f>
        <v>43176</v>
      </c>
      <c r="AH451" s="177"/>
      <c r="AJ451" s="178">
        <f>业务员提成明细!AJ438</f>
        <v>0.17</v>
      </c>
    </row>
    <row r="452" spans="1:36" outlineLevel="2">
      <c r="A452" s="142" t="str">
        <f>业务员提成明细!A439</f>
        <v>唐雪涛</v>
      </c>
      <c r="B452" s="143">
        <f>业务员提成明细!B439</f>
        <v>43204</v>
      </c>
      <c r="C452" s="144" t="str">
        <f>业务员提成明细!C439</f>
        <v>a1306</v>
      </c>
      <c r="D452" s="142" t="str">
        <f>业务员提成明细!D439</f>
        <v>湖北道普润滑科技有限公司</v>
      </c>
      <c r="E452" s="145">
        <f>业务员提成明细!E439</f>
        <v>98280</v>
      </c>
      <c r="F452" s="146" t="str">
        <f>业务员提成明细!F439</f>
        <v>15222562</v>
      </c>
      <c r="G452" s="143">
        <f>业务员提成明细!G439</f>
        <v>43277</v>
      </c>
      <c r="H452" s="144">
        <f>业务员提成明细!H439</f>
        <v>60</v>
      </c>
      <c r="I452" s="150">
        <f>业务员提成明细!I439</f>
        <v>43255</v>
      </c>
      <c r="J452" s="151">
        <f>业务员提成明细!J439</f>
        <v>98280</v>
      </c>
      <c r="K452" s="145">
        <f>业务员提成明细!K439</f>
        <v>84000</v>
      </c>
      <c r="L452" s="152">
        <f>业务员提成明细!L439</f>
        <v>51</v>
      </c>
      <c r="M452" s="153">
        <f>业务员提成明细!M439</f>
        <v>0</v>
      </c>
      <c r="N452" s="76" t="str">
        <f>业务员提成明细!N439</f>
        <v>大客户0.5%，20170101后出货按0.7%结算，20170601后出货按0.6%及占比分配计算，20180101后出货按0.5%吴70%简30%分配</v>
      </c>
      <c r="O452" s="126">
        <f>业务员提成明细!O439</f>
        <v>3.5000000000000001E-3</v>
      </c>
      <c r="P452" s="154">
        <f>业务员提成明细!P439</f>
        <v>294</v>
      </c>
      <c r="Q452" s="125" t="e">
        <f>业务员提成明细!Q439</f>
        <v>#REF!</v>
      </c>
      <c r="R452" s="145">
        <f>业务员提成明细!R439</f>
        <v>0</v>
      </c>
      <c r="S452" s="161">
        <f>业务员提成明细!S439</f>
        <v>0</v>
      </c>
      <c r="T452" s="162" t="str">
        <f>业务员提成明细!V439</f>
        <v>CSR47</v>
      </c>
      <c r="U452" s="144" t="str">
        <f>业务员提成明细!W439</f>
        <v>*专项化学用品*切削液</v>
      </c>
      <c r="V452" s="163" t="str">
        <f>业务员提成明细!V439</f>
        <v>CSR47</v>
      </c>
      <c r="W452" s="164" t="str">
        <f>业务员提成明细!W439</f>
        <v>*专项化学用品*切削液</v>
      </c>
      <c r="X452" s="163" t="str">
        <f>业务员提成明细!X439</f>
        <v>CF-2600A</v>
      </c>
      <c r="Y452" s="169">
        <f>业务员提成明细!Y439</f>
        <v>40</v>
      </c>
      <c r="Z452" s="170" t="str">
        <f>业务员提成明细!Z439</f>
        <v>桶</v>
      </c>
      <c r="AA452" s="170"/>
      <c r="AB452" s="170"/>
      <c r="AC452" s="171">
        <f>业务员提成明细!AC439</f>
        <v>7200</v>
      </c>
      <c r="AD452" s="170"/>
      <c r="AE452" s="170"/>
      <c r="AF452" s="170" t="str">
        <f>业务员提成明细!AF439</f>
        <v>XOUT18030346</v>
      </c>
      <c r="AG452" s="176">
        <f>业务员提成明细!AG439</f>
        <v>43182</v>
      </c>
      <c r="AH452" s="177"/>
      <c r="AJ452" s="178">
        <f>业务员提成明细!AJ439</f>
        <v>0.17</v>
      </c>
    </row>
    <row r="453" spans="1:36" outlineLevel="2">
      <c r="A453" s="142" t="str">
        <f>业务员提成明细!A440</f>
        <v>唐雪涛</v>
      </c>
      <c r="B453" s="143">
        <f>业务员提成明细!B440</f>
        <v>43242</v>
      </c>
      <c r="C453" s="144" t="str">
        <f>业务员提成明细!C440</f>
        <v>a1402</v>
      </c>
      <c r="D453" s="142" t="str">
        <f>业务员提成明细!D440</f>
        <v>湖北道普润滑科技有限公司</v>
      </c>
      <c r="E453" s="145">
        <f>业务员提成明细!E440</f>
        <v>21116.16</v>
      </c>
      <c r="F453" s="146" t="str">
        <f>业务员提成明细!F440</f>
        <v>55874538</v>
      </c>
      <c r="G453" s="143">
        <f>业务员提成明细!G440</f>
        <v>43307</v>
      </c>
      <c r="H453" s="144">
        <f>业务员提成明细!H440</f>
        <v>60</v>
      </c>
      <c r="I453" s="150">
        <f>业务员提成明细!I440</f>
        <v>43255</v>
      </c>
      <c r="J453" s="151">
        <f>业务员提成明细!J440</f>
        <v>21116.16</v>
      </c>
      <c r="K453" s="145">
        <f>业务员提成明细!K440</f>
        <v>18048</v>
      </c>
      <c r="L453" s="152">
        <f>业务员提成明细!L440</f>
        <v>13</v>
      </c>
      <c r="M453" s="153">
        <f>业务员提成明细!M440</f>
        <v>0</v>
      </c>
      <c r="N453" s="76" t="str">
        <f>业务员提成明细!N440</f>
        <v>大客户0.5%，20170101后出货按0.7%结算，20170601后出货按0.6%及占比分配计算，20180101后出货按0.5%吴70%简30%分配</v>
      </c>
      <c r="O453" s="126">
        <f>业务员提成明细!O440</f>
        <v>3.5000000000000001E-3</v>
      </c>
      <c r="P453" s="154">
        <f>业务员提成明细!P440</f>
        <v>63.17</v>
      </c>
      <c r="Q453" s="125" t="e">
        <f>业务员提成明细!Q440</f>
        <v>#REF!</v>
      </c>
      <c r="R453" s="145">
        <f>业务员提成明细!R440</f>
        <v>0</v>
      </c>
      <c r="S453" s="161">
        <f>业务员提成明细!S440</f>
        <v>0</v>
      </c>
      <c r="T453" s="162" t="str">
        <f>业务员提成明细!V440</f>
        <v>CSQ24</v>
      </c>
      <c r="U453" s="144" t="str">
        <f>业务员提成明细!W440</f>
        <v>*专项化学用品*切削液</v>
      </c>
      <c r="V453" s="163" t="str">
        <f>业务员提成明细!V440</f>
        <v>CSQ24</v>
      </c>
      <c r="W453" s="164" t="str">
        <f>业务员提成明细!W440</f>
        <v>*专项化学用品*切削液</v>
      </c>
      <c r="X453" s="163" t="str">
        <f>业务员提成明细!X440</f>
        <v>CF-WS-010</v>
      </c>
      <c r="Y453" s="169">
        <f>业务员提成明细!Y440</f>
        <v>16</v>
      </c>
      <c r="Z453" s="170" t="str">
        <f>业务员提成明细!Z440</f>
        <v>桶</v>
      </c>
      <c r="AA453" s="170"/>
      <c r="AB453" s="170"/>
      <c r="AC453" s="171">
        <f>业务员提成明细!AC440</f>
        <v>3200</v>
      </c>
      <c r="AD453" s="170"/>
      <c r="AE453" s="170"/>
      <c r="AF453" s="170" t="str">
        <f>业务员提成明细!AF440</f>
        <v>XOUT18040051</v>
      </c>
      <c r="AG453" s="176">
        <f>业务员提成明细!AG440</f>
        <v>43194</v>
      </c>
      <c r="AH453" s="177"/>
      <c r="AJ453" s="178">
        <f>业务员提成明细!AJ440</f>
        <v>0.17</v>
      </c>
    </row>
    <row r="454" spans="1:36" outlineLevel="2">
      <c r="A454" s="142" t="str">
        <f>业务员提成明细!A441</f>
        <v>唐雪涛</v>
      </c>
      <c r="B454" s="143">
        <f>业务员提成明细!B441</f>
        <v>43242</v>
      </c>
      <c r="C454" s="144" t="str">
        <f>业务员提成明细!C441</f>
        <v>a1402吴</v>
      </c>
      <c r="D454" s="142" t="str">
        <f>业务员提成明细!D441</f>
        <v>湖北道普润滑科技有限公司</v>
      </c>
      <c r="E454" s="145">
        <f>业务员提成明细!E441</f>
        <v>15837.12</v>
      </c>
      <c r="F454" s="146" t="str">
        <f>业务员提成明细!F441</f>
        <v>55874533</v>
      </c>
      <c r="G454" s="143">
        <f>业务员提成明细!G441</f>
        <v>43307</v>
      </c>
      <c r="H454" s="144">
        <f>业务员提成明细!H441</f>
        <v>60</v>
      </c>
      <c r="I454" s="150">
        <f>业务员提成明细!I441</f>
        <v>43255</v>
      </c>
      <c r="J454" s="151">
        <f>业务员提成明细!J441</f>
        <v>15837.12</v>
      </c>
      <c r="K454" s="145">
        <f>业务员提成明细!K441</f>
        <v>13536</v>
      </c>
      <c r="L454" s="152">
        <f>业务员提成明细!L441</f>
        <v>13</v>
      </c>
      <c r="M454" s="153">
        <f>业务员提成明细!M441</f>
        <v>0</v>
      </c>
      <c r="N454" s="76" t="str">
        <f>业务员提成明细!N441</f>
        <v>大客户0.5%，20170101后出货按0.7%结算，20170601后出货按0.6%及占比分配计算，20180101后出货按0.5%吴70%简30%分配</v>
      </c>
      <c r="O454" s="126">
        <f>业务员提成明细!O441</f>
        <v>1.98E-3</v>
      </c>
      <c r="P454" s="154">
        <f>业务员提成明细!P441</f>
        <v>26.8</v>
      </c>
      <c r="Q454" s="125" t="e">
        <f>业务员提成明细!Q441</f>
        <v>#REF!</v>
      </c>
      <c r="R454" s="145">
        <f>业务员提成明细!R441</f>
        <v>0</v>
      </c>
      <c r="S454" s="161">
        <f>业务员提成明细!S441</f>
        <v>0</v>
      </c>
      <c r="T454" s="162" t="str">
        <f>业务员提成明细!V441</f>
        <v>CSQ24</v>
      </c>
      <c r="U454" s="144" t="str">
        <f>业务员提成明细!W441</f>
        <v>*专项化学用品*切削液</v>
      </c>
      <c r="V454" s="163" t="str">
        <f>业务员提成明细!V441</f>
        <v>CSQ24</v>
      </c>
      <c r="W454" s="164" t="str">
        <f>业务员提成明细!W441</f>
        <v>*专项化学用品*切削液</v>
      </c>
      <c r="X454" s="163" t="str">
        <f>业务员提成明细!X441</f>
        <v>CF-WS-010</v>
      </c>
      <c r="Y454" s="169">
        <f>业务员提成明细!Y441</f>
        <v>12</v>
      </c>
      <c r="Z454" s="170" t="str">
        <f>业务员提成明细!Z441</f>
        <v>桶</v>
      </c>
      <c r="AA454" s="170"/>
      <c r="AB454" s="170"/>
      <c r="AC454" s="171">
        <f>业务员提成明细!AC441</f>
        <v>2400</v>
      </c>
      <c r="AD454" s="170"/>
      <c r="AE454" s="170"/>
      <c r="AF454" s="170" t="str">
        <f>业务员提成明细!AF441</f>
        <v>XOUT18040256</v>
      </c>
      <c r="AG454" s="176">
        <f>业务员提成明细!AG441</f>
        <v>43207</v>
      </c>
      <c r="AH454" s="177"/>
      <c r="AJ454" s="178">
        <f>业务员提成明细!AJ441</f>
        <v>0.17</v>
      </c>
    </row>
    <row r="455" spans="1:36" outlineLevel="2">
      <c r="A455" s="142" t="str">
        <f>业务员提成明细!A442</f>
        <v>唐雪涛</v>
      </c>
      <c r="B455" s="143">
        <f>业务员提成明细!B442</f>
        <v>43242</v>
      </c>
      <c r="C455" s="144" t="str">
        <f>业务员提成明细!C442</f>
        <v>a1402吴</v>
      </c>
      <c r="D455" s="142" t="str">
        <f>业务员提成明细!D442</f>
        <v>湖北道普润滑科技有限公司</v>
      </c>
      <c r="E455" s="145">
        <f>业务员提成明细!E442</f>
        <v>31674.240000000002</v>
      </c>
      <c r="F455" s="146" t="str">
        <f>业务员提成明细!F442</f>
        <v>55874522</v>
      </c>
      <c r="G455" s="143">
        <f>业务员提成明细!G442</f>
        <v>43307</v>
      </c>
      <c r="H455" s="144">
        <f>业务员提成明细!H442</f>
        <v>60</v>
      </c>
      <c r="I455" s="150">
        <f>业务员提成明细!I442</f>
        <v>43255</v>
      </c>
      <c r="J455" s="151">
        <f>业务员提成明细!J442</f>
        <v>31674.240000000002</v>
      </c>
      <c r="K455" s="145">
        <f>业务员提成明细!K442</f>
        <v>27072</v>
      </c>
      <c r="L455" s="152">
        <f>业务员提成明细!L442</f>
        <v>13</v>
      </c>
      <c r="M455" s="153">
        <f>业务员提成明细!M442</f>
        <v>0</v>
      </c>
      <c r="N455" s="76" t="str">
        <f>业务员提成明细!N442</f>
        <v>大客户0.5%，20170101后出货按0.7%结算，20170601后出货按0.6%及占比分配计算，20180101后出货按0.5%吴70%简30%分配</v>
      </c>
      <c r="O455" s="126">
        <f>业务员提成明细!O442</f>
        <v>1.98E-3</v>
      </c>
      <c r="P455" s="154">
        <f>业务员提成明细!P442</f>
        <v>53.6</v>
      </c>
      <c r="Q455" s="125" t="e">
        <f>业务员提成明细!Q442</f>
        <v>#REF!</v>
      </c>
      <c r="R455" s="145">
        <f>业务员提成明细!R442</f>
        <v>0</v>
      </c>
      <c r="S455" s="161">
        <f>业务员提成明细!S442</f>
        <v>0</v>
      </c>
      <c r="T455" s="162" t="str">
        <f>业务员提成明细!V442</f>
        <v>CSQ24</v>
      </c>
      <c r="U455" s="144" t="str">
        <f>业务员提成明细!W442</f>
        <v>*专项化学用品*切削液</v>
      </c>
      <c r="V455" s="163" t="str">
        <f>业务员提成明细!V442</f>
        <v>CSQ24</v>
      </c>
      <c r="W455" s="164" t="str">
        <f>业务员提成明细!W442</f>
        <v>*专项化学用品*切削液</v>
      </c>
      <c r="X455" s="163" t="str">
        <f>业务员提成明细!X442</f>
        <v>CF-WS-010</v>
      </c>
      <c r="Y455" s="169">
        <f>业务员提成明细!Y442</f>
        <v>24</v>
      </c>
      <c r="Z455" s="170" t="str">
        <f>业务员提成明细!Z442</f>
        <v>桶</v>
      </c>
      <c r="AA455" s="170"/>
      <c r="AB455" s="170"/>
      <c r="AC455" s="171">
        <f>业务员提成明细!AC442</f>
        <v>4800</v>
      </c>
      <c r="AD455" s="170"/>
      <c r="AE455" s="170"/>
      <c r="AF455" s="170" t="str">
        <f>业务员提成明细!AF442</f>
        <v>XOUT18040408</v>
      </c>
      <c r="AG455" s="176">
        <f>业务员提成明细!AG442</f>
        <v>43214</v>
      </c>
      <c r="AH455" s="177"/>
      <c r="AJ455" s="178">
        <f>业务员提成明细!AJ442</f>
        <v>0.17</v>
      </c>
    </row>
    <row r="456" spans="1:36" outlineLevel="2">
      <c r="A456" s="142" t="str">
        <f>业务员提成明细!A443</f>
        <v>唐雪涛</v>
      </c>
      <c r="B456" s="143">
        <f>业务员提成明细!B443</f>
        <v>43242</v>
      </c>
      <c r="C456" s="144" t="str">
        <f>业务员提成明细!C443</f>
        <v>a1359</v>
      </c>
      <c r="D456" s="142" t="str">
        <f>业务员提成明细!D443</f>
        <v>湖北道普润滑科技有限公司</v>
      </c>
      <c r="E456" s="145">
        <f>业务员提成明细!E443</f>
        <v>26395.200000000001</v>
      </c>
      <c r="F456" s="146" t="str">
        <f>业务员提成明细!F443</f>
        <v>55874518</v>
      </c>
      <c r="G456" s="143">
        <f>业务员提成明细!G443</f>
        <v>43307</v>
      </c>
      <c r="H456" s="144">
        <f>业务员提成明细!H443</f>
        <v>60</v>
      </c>
      <c r="I456" s="150">
        <f>业务员提成明细!I443</f>
        <v>43255</v>
      </c>
      <c r="J456" s="151">
        <f>业务员提成明细!J443</f>
        <v>26395.200000000001</v>
      </c>
      <c r="K456" s="145">
        <f>业务员提成明细!K443</f>
        <v>22560</v>
      </c>
      <c r="L456" s="152">
        <f>业务员提成明细!L443</f>
        <v>13</v>
      </c>
      <c r="M456" s="153">
        <f>业务员提成明细!M443</f>
        <v>0</v>
      </c>
      <c r="N456" s="76" t="str">
        <f>业务员提成明细!N443</f>
        <v>大客户0.5%，20170101后出货按0.7%结算，20170601后出货按0.6%及占比分配计算，20180101后出货按0.5%吴70%简30%分配</v>
      </c>
      <c r="O456" s="126">
        <f>业务员提成明细!O443</f>
        <v>3.5000000000000001E-3</v>
      </c>
      <c r="P456" s="154">
        <f>业务员提成明细!P443</f>
        <v>78.959999999999994</v>
      </c>
      <c r="Q456" s="125" t="e">
        <f>业务员提成明细!Q443</f>
        <v>#REF!</v>
      </c>
      <c r="R456" s="145">
        <f>业务员提成明细!R443</f>
        <v>0</v>
      </c>
      <c r="S456" s="161">
        <f>业务员提成明细!S443</f>
        <v>0</v>
      </c>
      <c r="T456" s="162" t="str">
        <f>业务员提成明细!V443</f>
        <v>CSQ24</v>
      </c>
      <c r="U456" s="144" t="str">
        <f>业务员提成明细!W443</f>
        <v>*专项化学用品*切削液</v>
      </c>
      <c r="V456" s="163" t="str">
        <f>业务员提成明细!V443</f>
        <v>CSQ24</v>
      </c>
      <c r="W456" s="164" t="str">
        <f>业务员提成明细!W443</f>
        <v>*专项化学用品*切削液</v>
      </c>
      <c r="X456" s="163" t="str">
        <f>业务员提成明细!X443</f>
        <v>CF-WS-010</v>
      </c>
      <c r="Y456" s="169">
        <f>业务员提成明细!Y443</f>
        <v>20</v>
      </c>
      <c r="Z456" s="170" t="str">
        <f>业务员提成明细!Z443</f>
        <v>桶</v>
      </c>
      <c r="AA456" s="170"/>
      <c r="AB456" s="170"/>
      <c r="AC456" s="171">
        <f>业务员提成明细!AC443</f>
        <v>4000</v>
      </c>
      <c r="AD456" s="170"/>
      <c r="AE456" s="170"/>
      <c r="AF456" s="170" t="str">
        <f>业务员提成明细!AF443</f>
        <v>XOUT18040472</v>
      </c>
      <c r="AG456" s="176">
        <f>业务员提成明细!AG443</f>
        <v>43218</v>
      </c>
      <c r="AH456" s="177"/>
      <c r="AJ456" s="178">
        <f>业务员提成明细!AJ443</f>
        <v>0.17</v>
      </c>
    </row>
    <row r="457" spans="1:36" outlineLevel="2">
      <c r="A457" s="142" t="str">
        <f>业务员提成明细!A444</f>
        <v>唐雪涛</v>
      </c>
      <c r="B457" s="143">
        <f>业务员提成明细!B444</f>
        <v>43242</v>
      </c>
      <c r="C457" s="144" t="str">
        <f>业务员提成明细!C444</f>
        <v>a1359</v>
      </c>
      <c r="D457" s="142" t="str">
        <f>业务员提成明细!D444</f>
        <v>湖北道普润滑科技有限公司</v>
      </c>
      <c r="E457" s="145">
        <f>业务员提成明细!E444</f>
        <v>85995</v>
      </c>
      <c r="F457" s="146" t="str">
        <f>业务员提成明细!F444</f>
        <v>55874540</v>
      </c>
      <c r="G457" s="143">
        <f>业务员提成明细!G444</f>
        <v>43307</v>
      </c>
      <c r="H457" s="144">
        <f>业务员提成明细!H444</f>
        <v>60</v>
      </c>
      <c r="I457" s="150">
        <f>业务员提成明细!I444</f>
        <v>43279</v>
      </c>
      <c r="J457" s="151">
        <f>业务员提成明细!J444</f>
        <v>85995</v>
      </c>
      <c r="K457" s="145">
        <f>业务员提成明细!K444</f>
        <v>73499.81</v>
      </c>
      <c r="L457" s="152">
        <f>业务员提成明细!L444</f>
        <v>37</v>
      </c>
      <c r="M457" s="153">
        <f>业务员提成明细!M444</f>
        <v>0</v>
      </c>
      <c r="N457" s="76" t="e">
        <f>业务员提成明细!N444</f>
        <v>#REF!</v>
      </c>
      <c r="O457" s="126">
        <f>业务员提成明细!O444</f>
        <v>0.05</v>
      </c>
      <c r="P457" s="154">
        <f>业务员提成明细!P444</f>
        <v>3674.99</v>
      </c>
      <c r="Q457" s="125" t="e">
        <f>业务员提成明细!Q444</f>
        <v>#REF!</v>
      </c>
      <c r="R457" s="145" t="e">
        <f>业务员提成明细!R444</f>
        <v>#REF!</v>
      </c>
      <c r="S457" s="161" t="e">
        <f>业务员提成明细!S444</f>
        <v>#REF!</v>
      </c>
      <c r="T457" s="162" t="str">
        <f>业务员提成明细!V444</f>
        <v>CSR47</v>
      </c>
      <c r="U457" s="144" t="str">
        <f>业务员提成明细!W444</f>
        <v>*专项化学用品*切削液</v>
      </c>
      <c r="V457" s="163" t="str">
        <f>业务员提成明细!V444</f>
        <v>CSR47</v>
      </c>
      <c r="W457" s="164" t="str">
        <f>业务员提成明细!W444</f>
        <v>*专项化学用品*切削液</v>
      </c>
      <c r="X457" s="163" t="str">
        <f>业务员提成明细!X444</f>
        <v>CF-2600A</v>
      </c>
      <c r="Y457" s="169">
        <f>业务员提成明细!Y444</f>
        <v>35</v>
      </c>
      <c r="Z457" s="170" t="str">
        <f>业务员提成明细!Z444</f>
        <v>桶</v>
      </c>
      <c r="AA457" s="170"/>
      <c r="AB457" s="170"/>
      <c r="AC457" s="171">
        <f>业务员提成明细!AC444</f>
        <v>6300</v>
      </c>
      <c r="AD457" s="170"/>
      <c r="AE457" s="170"/>
      <c r="AF457" s="170" t="str">
        <f>业务员提成明细!AF444</f>
        <v>XOUT18030283</v>
      </c>
      <c r="AG457" s="176">
        <f>业务员提成明细!AG444</f>
        <v>43179</v>
      </c>
      <c r="AH457" s="177"/>
      <c r="AJ457" s="178">
        <f>业务员提成明细!AJ444</f>
        <v>0.17000308372308201</v>
      </c>
    </row>
    <row r="458" spans="1:36" outlineLevel="2">
      <c r="A458" s="142" t="str">
        <f>业务员提成明细!A445</f>
        <v>唐雪涛</v>
      </c>
      <c r="B458" s="143">
        <f>业务员提成明细!B445</f>
        <v>43242</v>
      </c>
      <c r="C458" s="144" t="str">
        <f>业务员提成明细!C445</f>
        <v>a1359</v>
      </c>
      <c r="D458" s="142" t="str">
        <f>业务员提成明细!D445</f>
        <v>湖北道普润滑科技有限公司</v>
      </c>
      <c r="E458" s="145">
        <f>业务员提成明细!E445</f>
        <v>6404</v>
      </c>
      <c r="F458" s="146" t="str">
        <f>业务员提成明细!F445</f>
        <v>55874540</v>
      </c>
      <c r="G458" s="143">
        <f>业务员提成明细!G445</f>
        <v>43307</v>
      </c>
      <c r="H458" s="144">
        <f>业务员提成明细!H445</f>
        <v>60</v>
      </c>
      <c r="I458" s="150">
        <f>业务员提成明细!I445</f>
        <v>43279</v>
      </c>
      <c r="J458" s="151">
        <f>业务员提成明细!J445</f>
        <v>6404</v>
      </c>
      <c r="K458" s="145">
        <f>业务员提成明细!K445</f>
        <v>5473.49</v>
      </c>
      <c r="L458" s="152">
        <f>业务员提成明细!L445</f>
        <v>37</v>
      </c>
      <c r="M458" s="153">
        <f>业务员提成明细!M445</f>
        <v>0</v>
      </c>
      <c r="N458" s="76" t="e">
        <f>业务员提成明细!N445</f>
        <v>#REF!</v>
      </c>
      <c r="O458" s="126">
        <f>业务员提成明细!O445</f>
        <v>0.05</v>
      </c>
      <c r="P458" s="154">
        <f>业务员提成明细!P445</f>
        <v>273.67</v>
      </c>
      <c r="Q458" s="125" t="e">
        <f>业务员提成明细!Q445</f>
        <v>#REF!</v>
      </c>
      <c r="R458" s="145" t="e">
        <f>业务员提成明细!R445</f>
        <v>#REF!</v>
      </c>
      <c r="S458" s="161" t="e">
        <f>业务员提成明细!S445</f>
        <v>#REF!</v>
      </c>
      <c r="T458" s="162" t="str">
        <f>业务员提成明细!V445</f>
        <v>CSQ23</v>
      </c>
      <c r="U458" s="144" t="str">
        <f>业务员提成明细!W445</f>
        <v>*专项化学用品*切削液</v>
      </c>
      <c r="V458" s="163" t="str">
        <f>业务员提成明细!V445</f>
        <v>CSQ23</v>
      </c>
      <c r="W458" s="164" t="str">
        <f>业务员提成明细!W445</f>
        <v>*专项化学用品*切削液</v>
      </c>
      <c r="X458" s="163" t="str">
        <f>业务员提成明细!X445</f>
        <v>CF-9928</v>
      </c>
      <c r="Y458" s="169">
        <f>业务员提成明细!Y445</f>
        <v>2</v>
      </c>
      <c r="Z458" s="170" t="str">
        <f>业务员提成明细!Z445</f>
        <v>桶</v>
      </c>
      <c r="AA458" s="170"/>
      <c r="AB458" s="170"/>
      <c r="AC458" s="171">
        <f>业务员提成明细!AC445</f>
        <v>426</v>
      </c>
      <c r="AD458" s="170"/>
      <c r="AE458" s="170"/>
      <c r="AF458" s="170" t="str">
        <f>业务员提成明细!AF445</f>
        <v>XOUT18030283</v>
      </c>
      <c r="AG458" s="176">
        <f>业务员提成明细!AG445</f>
        <v>43179</v>
      </c>
      <c r="AH458" s="177"/>
      <c r="AJ458" s="178">
        <f>业务员提成明细!AJ445</f>
        <v>0.17000308372308201</v>
      </c>
    </row>
    <row r="459" spans="1:36" outlineLevel="1">
      <c r="A459" s="179" t="s">
        <v>7058</v>
      </c>
      <c r="B459" s="143"/>
      <c r="C459" s="144"/>
      <c r="D459" s="142"/>
      <c r="E459" s="145">
        <f>SUBTOTAL(9,E415:E458)</f>
        <v>1599042.1700000002</v>
      </c>
      <c r="F459" s="146"/>
      <c r="G459" s="143"/>
      <c r="H459" s="144"/>
      <c r="I459" s="150"/>
      <c r="J459" s="151">
        <f>SUBTOTAL(9,J415:J458)</f>
        <v>1599042.1700000002</v>
      </c>
      <c r="K459" s="145">
        <f>SUBTOTAL(9,K415:K458)</f>
        <v>1366702.5</v>
      </c>
      <c r="L459" s="152"/>
      <c r="M459" s="153">
        <f>SUBTOTAL(9,M415:M458)</f>
        <v>0</v>
      </c>
      <c r="N459" s="76"/>
      <c r="O459" s="126"/>
      <c r="P459" s="154">
        <f>SUBTOTAL(9,P415:P458)</f>
        <v>8837.4599999999991</v>
      </c>
      <c r="Q459" s="125"/>
      <c r="R459" s="145" t="e">
        <f>SUBTOTAL(9,R415:R458)</f>
        <v>#REF!</v>
      </c>
      <c r="S459" s="161" t="e">
        <f>SUBTOTAL(9,S415:S458)</f>
        <v>#REF!</v>
      </c>
      <c r="T459" s="162"/>
      <c r="U459" s="144"/>
      <c r="V459" s="163"/>
      <c r="W459" s="164"/>
      <c r="X459" s="163"/>
      <c r="Y459" s="169"/>
      <c r="Z459" s="170"/>
      <c r="AA459" s="170"/>
      <c r="AB459" s="170"/>
      <c r="AC459" s="171"/>
      <c r="AD459" s="170"/>
      <c r="AE459" s="170"/>
      <c r="AF459" s="170"/>
      <c r="AG459" s="176"/>
      <c r="AH459" s="177"/>
      <c r="AJ459" s="178"/>
    </row>
    <row r="460" spans="1:36" outlineLevel="2">
      <c r="A460" s="142" t="str">
        <f>业务员提成明细!A446</f>
        <v>唐雪涛</v>
      </c>
      <c r="B460" s="143">
        <f>业务员提成明细!B446</f>
        <v>43242</v>
      </c>
      <c r="C460" s="144" t="str">
        <f>业务员提成明细!C446</f>
        <v>a1359</v>
      </c>
      <c r="D460" s="142" t="str">
        <f>业务员提成明细!D446</f>
        <v>湖北道普润滑科技有限公司</v>
      </c>
      <c r="E460" s="145">
        <f>业务员提成明细!E446</f>
        <v>10558.08</v>
      </c>
      <c r="F460" s="146" t="str">
        <f>业务员提成明细!F446</f>
        <v>55874538</v>
      </c>
      <c r="G460" s="143">
        <f>业务员提成明细!G446</f>
        <v>43307</v>
      </c>
      <c r="H460" s="144">
        <f>业务员提成明细!H446</f>
        <v>60</v>
      </c>
      <c r="I460" s="150">
        <f>业务员提成明细!I446</f>
        <v>43278</v>
      </c>
      <c r="J460" s="151">
        <f>业务员提成明细!J446</f>
        <v>10558.08</v>
      </c>
      <c r="K460" s="145">
        <f>业务员提成明细!K446</f>
        <v>9024</v>
      </c>
      <c r="L460" s="152">
        <f>业务员提成明细!L446</f>
        <v>36</v>
      </c>
      <c r="M460" s="153">
        <f>业务员提成明细!M446</f>
        <v>0</v>
      </c>
      <c r="N460" s="76" t="e">
        <f>业务员提成明细!N446</f>
        <v>#REF!</v>
      </c>
      <c r="O460" s="126">
        <f>业务员提成明细!O446</f>
        <v>10.5</v>
      </c>
      <c r="P460" s="154">
        <f>业务员提成明细!P446</f>
        <v>84</v>
      </c>
      <c r="Q460" s="125" t="e">
        <f>业务员提成明细!Q446</f>
        <v>#REF!</v>
      </c>
      <c r="R460" s="145">
        <f>业务员提成明细!R446</f>
        <v>0</v>
      </c>
      <c r="S460" s="161">
        <f>业务员提成明细!S446</f>
        <v>0</v>
      </c>
      <c r="T460" s="162" t="str">
        <f>业务员提成明细!V446</f>
        <v>CSQ24</v>
      </c>
      <c r="U460" s="144" t="str">
        <f>业务员提成明细!W446</f>
        <v>*专项化学用品*切削液</v>
      </c>
      <c r="V460" s="163" t="str">
        <f>业务员提成明细!V446</f>
        <v>CSQ24</v>
      </c>
      <c r="W460" s="164" t="str">
        <f>业务员提成明细!W446</f>
        <v>*专项化学用品*切削液</v>
      </c>
      <c r="X460" s="163" t="str">
        <f>业务员提成明细!X446</f>
        <v>CF-WS-010</v>
      </c>
      <c r="Y460" s="169">
        <f>业务员提成明细!Y446</f>
        <v>8</v>
      </c>
      <c r="Z460" s="170" t="str">
        <f>业务员提成明细!Z446</f>
        <v>桶</v>
      </c>
      <c r="AA460" s="170"/>
      <c r="AB460" s="170"/>
      <c r="AC460" s="171">
        <f>业务员提成明细!AC446</f>
        <v>1600</v>
      </c>
      <c r="AD460" s="170"/>
      <c r="AE460" s="170"/>
      <c r="AF460" s="170" t="str">
        <f>业务员提成明细!AF446</f>
        <v>XOUT18040115</v>
      </c>
      <c r="AG460" s="176">
        <f>业务员提成明细!AG446</f>
        <v>43199</v>
      </c>
      <c r="AH460" s="177" t="str">
        <f>业务员提成明细!AH446</f>
        <v>纳诺-郑州加工区</v>
      </c>
      <c r="AJ460" s="178">
        <f>业务员提成明细!AJ446</f>
        <v>0.17</v>
      </c>
    </row>
    <row r="461" spans="1:36" outlineLevel="2">
      <c r="A461" s="142" t="str">
        <f>业务员提成明细!A447</f>
        <v>唐雪涛</v>
      </c>
      <c r="B461" s="143">
        <f>业务员提成明细!B447</f>
        <v>43242</v>
      </c>
      <c r="C461" s="144" t="str">
        <f>业务员提成明细!C447</f>
        <v>a1359</v>
      </c>
      <c r="D461" s="142" t="str">
        <f>业务员提成明细!D447</f>
        <v>湖北道普润滑科技有限公司</v>
      </c>
      <c r="E461" s="145">
        <f>业务员提成明细!E447</f>
        <v>49140</v>
      </c>
      <c r="F461" s="146" t="str">
        <f>业务员提成明细!F447</f>
        <v>55874535</v>
      </c>
      <c r="G461" s="143">
        <f>业务员提成明细!G447</f>
        <v>43307</v>
      </c>
      <c r="H461" s="144">
        <f>业务员提成明细!H447</f>
        <v>60</v>
      </c>
      <c r="I461" s="150">
        <f>业务员提成明细!I447</f>
        <v>43278</v>
      </c>
      <c r="J461" s="151">
        <f>业务员提成明细!J447</f>
        <v>49140</v>
      </c>
      <c r="K461" s="145">
        <f>业务员提成明细!K447</f>
        <v>42000</v>
      </c>
      <c r="L461" s="152">
        <f>业务员提成明细!L447</f>
        <v>36</v>
      </c>
      <c r="M461" s="153">
        <f>业务员提成明细!M447</f>
        <v>0</v>
      </c>
      <c r="N461" s="76" t="e">
        <f>业务员提成明细!N447</f>
        <v>#REF!</v>
      </c>
      <c r="O461" s="126">
        <f>业务员提成明细!O447</f>
        <v>10.5</v>
      </c>
      <c r="P461" s="154">
        <f>业务员提成明细!P447</f>
        <v>210</v>
      </c>
      <c r="Q461" s="125" t="e">
        <f>业务员提成明细!Q447</f>
        <v>#REF!</v>
      </c>
      <c r="R461" s="145">
        <f>业务员提成明细!R447</f>
        <v>0</v>
      </c>
      <c r="S461" s="161">
        <f>业务员提成明细!S447</f>
        <v>0</v>
      </c>
      <c r="T461" s="162" t="str">
        <f>业务员提成明细!V447</f>
        <v>CSR34</v>
      </c>
      <c r="U461" s="144" t="str">
        <f>业务员提成明细!W447</f>
        <v>*专项化学用品*切削液</v>
      </c>
      <c r="V461" s="163" t="str">
        <f>业务员提成明细!V447</f>
        <v>CSR34</v>
      </c>
      <c r="W461" s="164" t="str">
        <f>业务员提成明细!W447</f>
        <v>*专项化学用品*切削液</v>
      </c>
      <c r="X461" s="163" t="str">
        <f>业务员提成明细!X447</f>
        <v>CF-2600A</v>
      </c>
      <c r="Y461" s="169">
        <f>业务员提成明细!Y447</f>
        <v>20</v>
      </c>
      <c r="Z461" s="170" t="str">
        <f>业务员提成明细!Z447</f>
        <v>桶</v>
      </c>
      <c r="AA461" s="170"/>
      <c r="AB461" s="170"/>
      <c r="AC461" s="171">
        <f>业务员提成明细!AC447</f>
        <v>3600</v>
      </c>
      <c r="AD461" s="170"/>
      <c r="AE461" s="170"/>
      <c r="AF461" s="170" t="str">
        <f>业务员提成明细!AF447</f>
        <v>XOUT18040159</v>
      </c>
      <c r="AG461" s="176">
        <f>业务员提成明细!AG447</f>
        <v>43202</v>
      </c>
      <c r="AH461" s="177" t="str">
        <f>业务员提成明细!AH447</f>
        <v>纳诺-郑州加工区</v>
      </c>
      <c r="AJ461" s="178">
        <f>业务员提成明细!AJ447</f>
        <v>0.17</v>
      </c>
    </row>
    <row r="462" spans="1:36" outlineLevel="2">
      <c r="A462" s="142" t="str">
        <f>业务员提成明细!A448</f>
        <v>唐雪涛</v>
      </c>
      <c r="B462" s="143">
        <f>业务员提成明细!B448</f>
        <v>43242</v>
      </c>
      <c r="C462" s="144" t="str">
        <f>业务员提成明细!C448</f>
        <v>a1359</v>
      </c>
      <c r="D462" s="142" t="str">
        <f>业务员提成明细!D448</f>
        <v>湖北道普润滑科技有限公司</v>
      </c>
      <c r="E462" s="145">
        <f>业务员提成明细!E448</f>
        <v>78624</v>
      </c>
      <c r="F462" s="146" t="str">
        <f>业务员提成明细!F448</f>
        <v>55874532</v>
      </c>
      <c r="G462" s="143">
        <f>业务员提成明细!G448</f>
        <v>43307</v>
      </c>
      <c r="H462" s="144">
        <f>业务员提成明细!H448</f>
        <v>60</v>
      </c>
      <c r="I462" s="150">
        <f>业务员提成明细!I448</f>
        <v>43278</v>
      </c>
      <c r="J462" s="151">
        <f>业务员提成明细!J448</f>
        <v>78624</v>
      </c>
      <c r="K462" s="145">
        <f>业务员提成明细!K448</f>
        <v>67200</v>
      </c>
      <c r="L462" s="152">
        <f>业务员提成明细!L448</f>
        <v>36</v>
      </c>
      <c r="M462" s="153">
        <f>业务员提成明细!M448</f>
        <v>0</v>
      </c>
      <c r="N462" s="76" t="e">
        <f>业务员提成明细!N448</f>
        <v>#REF!</v>
      </c>
      <c r="O462" s="126">
        <f>业务员提成明细!O448</f>
        <v>0.05</v>
      </c>
      <c r="P462" s="154">
        <f>业务员提成明细!P448</f>
        <v>3360</v>
      </c>
      <c r="Q462" s="125" t="e">
        <f>业务员提成明细!Q448</f>
        <v>#REF!</v>
      </c>
      <c r="R462" s="145" t="e">
        <f>业务员提成明细!R448</f>
        <v>#REF!</v>
      </c>
      <c r="S462" s="161" t="e">
        <f>业务员提成明细!S448</f>
        <v>#REF!</v>
      </c>
      <c r="T462" s="162" t="str">
        <f>业务员提成明细!V448</f>
        <v>CSR34</v>
      </c>
      <c r="U462" s="144" t="str">
        <f>业务员提成明细!W448</f>
        <v>*专项化学用品*切削液</v>
      </c>
      <c r="V462" s="163" t="str">
        <f>业务员提成明细!V448</f>
        <v>CSR34</v>
      </c>
      <c r="W462" s="164" t="str">
        <f>业务员提成明细!W448</f>
        <v>*专项化学用品*切削液</v>
      </c>
      <c r="X462" s="163" t="str">
        <f>业务员提成明细!X448</f>
        <v>CF-2600A</v>
      </c>
      <c r="Y462" s="169">
        <f>业务员提成明细!Y448</f>
        <v>32</v>
      </c>
      <c r="Z462" s="170" t="str">
        <f>业务员提成明细!Z448</f>
        <v>桶</v>
      </c>
      <c r="AA462" s="170"/>
      <c r="AB462" s="170"/>
      <c r="AC462" s="171">
        <f>业务员提成明细!AC448</f>
        <v>5760</v>
      </c>
      <c r="AD462" s="170"/>
      <c r="AE462" s="170"/>
      <c r="AF462" s="170" t="str">
        <f>业务员提成明细!AF448</f>
        <v>XOUT18040278</v>
      </c>
      <c r="AG462" s="176">
        <f>业务员提成明细!AG448</f>
        <v>43207</v>
      </c>
      <c r="AH462" s="177"/>
      <c r="AJ462" s="178">
        <f>业务员提成明细!AJ448</f>
        <v>0.16999996031793299</v>
      </c>
    </row>
    <row r="463" spans="1:36" outlineLevel="2">
      <c r="A463" s="142" t="str">
        <f>业务员提成明细!A449</f>
        <v>唐雪涛</v>
      </c>
      <c r="B463" s="143">
        <f>业务员提成明细!B449</f>
        <v>43242</v>
      </c>
      <c r="C463" s="144" t="str">
        <f>业务员提成明细!C449</f>
        <v>a1359</v>
      </c>
      <c r="D463" s="142" t="str">
        <f>业务员提成明细!D449</f>
        <v>湖北道普润滑科技有限公司</v>
      </c>
      <c r="E463" s="145">
        <f>业务员提成明细!E449</f>
        <v>14517.36</v>
      </c>
      <c r="F463" s="146" t="str">
        <f>业务员提成明细!F449</f>
        <v>55874545</v>
      </c>
      <c r="G463" s="143"/>
      <c r="H463" s="144"/>
      <c r="I463" s="150">
        <f>业务员提成明细!I449</f>
        <v>43279</v>
      </c>
      <c r="J463" s="151">
        <f>业务员提成明细!J449</f>
        <v>14517.36</v>
      </c>
      <c r="K463" s="145">
        <f>业务员提成明细!K449</f>
        <v>14517.36</v>
      </c>
      <c r="L463" s="152">
        <f>业务员提成明细!L449</f>
        <v>37</v>
      </c>
      <c r="M463" s="153">
        <f>业务员提成明细!M449</f>
        <v>0</v>
      </c>
      <c r="N463" s="76" t="e">
        <f>业务员提成明细!N449</f>
        <v>#REF!</v>
      </c>
      <c r="O463" s="126">
        <f>业务员提成明细!O449</f>
        <v>0.05</v>
      </c>
      <c r="P463" s="154">
        <f>业务员提成明细!P449</f>
        <v>725.87</v>
      </c>
      <c r="Q463" s="125" t="e">
        <f>业务员提成明细!Q449</f>
        <v>#REF!</v>
      </c>
      <c r="R463" s="145" t="e">
        <f>业务员提成明细!R449</f>
        <v>#REF!</v>
      </c>
      <c r="S463" s="161" t="e">
        <f>业务员提成明细!S449</f>
        <v>#REF!</v>
      </c>
      <c r="T463" s="162" t="str">
        <f>业务员提成明细!V449</f>
        <v>CSQ24</v>
      </c>
      <c r="U463" s="144" t="str">
        <f>业务员提成明细!W449</f>
        <v>*专项化学用品*切削液</v>
      </c>
      <c r="V463" s="163" t="str">
        <f>业务员提成明细!V449</f>
        <v>CSQ24</v>
      </c>
      <c r="W463" s="164" t="str">
        <f>业务员提成明细!W449</f>
        <v>*专项化学用品*切削液</v>
      </c>
      <c r="X463" s="163" t="str">
        <f>业务员提成明细!X449</f>
        <v>CF-WS-010</v>
      </c>
      <c r="Y463" s="169">
        <f>业务员提成明细!Y449</f>
        <v>11</v>
      </c>
      <c r="Z463" s="170" t="str">
        <f>业务员提成明细!Z449</f>
        <v>桶</v>
      </c>
      <c r="AA463" s="170"/>
      <c r="AB463" s="170"/>
      <c r="AC463" s="171">
        <f>业务员提成明细!AC449</f>
        <v>2200</v>
      </c>
      <c r="AD463" s="170"/>
      <c r="AE463" s="170"/>
      <c r="AF463" s="170" t="str">
        <f>业务员提成明细!AF449</f>
        <v>XOUT18040473</v>
      </c>
      <c r="AG463" s="176">
        <f>业务员提成明细!AG449</f>
        <v>43218</v>
      </c>
      <c r="AH463" s="177"/>
      <c r="AJ463" s="178"/>
    </row>
    <row r="464" spans="1:36" outlineLevel="2">
      <c r="A464" s="142" t="str">
        <f>业务员提成明细!A450</f>
        <v>唐雪涛</v>
      </c>
      <c r="B464" s="143">
        <f>业务员提成明细!B450</f>
        <v>43242</v>
      </c>
      <c r="C464" s="144" t="str">
        <f>业务员提成明细!C450</f>
        <v>a1359</v>
      </c>
      <c r="D464" s="142" t="str">
        <f>业务员提成明细!D450</f>
        <v>湖北道普润滑科技有限公司</v>
      </c>
      <c r="E464" s="145">
        <f>业务员提成明细!E450</f>
        <v>46683</v>
      </c>
      <c r="F464" s="146" t="str">
        <f>业务员提成明细!F450</f>
        <v>55874545</v>
      </c>
      <c r="G464" s="143"/>
      <c r="H464" s="144"/>
      <c r="I464" s="150">
        <f>业务员提成明细!I450</f>
        <v>43279</v>
      </c>
      <c r="J464" s="151">
        <f>业务员提成明细!J450</f>
        <v>46683</v>
      </c>
      <c r="K464" s="145">
        <f>业务员提成明细!K450</f>
        <v>46683</v>
      </c>
      <c r="L464" s="152">
        <f>业务员提成明细!L450</f>
        <v>37</v>
      </c>
      <c r="M464" s="153">
        <f>业务员提成明细!M450</f>
        <v>0</v>
      </c>
      <c r="N464" s="76" t="e">
        <f>业务员提成明细!N450</f>
        <v>#REF!</v>
      </c>
      <c r="O464" s="126">
        <f>业务员提成明细!O450</f>
        <v>0.05</v>
      </c>
      <c r="P464" s="154">
        <f>业务员提成明细!P450</f>
        <v>2334.15</v>
      </c>
      <c r="Q464" s="125" t="e">
        <f>业务员提成明细!Q450</f>
        <v>#REF!</v>
      </c>
      <c r="R464" s="145" t="e">
        <f>业务员提成明细!R450</f>
        <v>#REF!</v>
      </c>
      <c r="S464" s="161" t="e">
        <f>业务员提成明细!S450</f>
        <v>#REF!</v>
      </c>
      <c r="T464" s="162" t="str">
        <f>业务员提成明细!V450</f>
        <v>CSR34</v>
      </c>
      <c r="U464" s="144" t="str">
        <f>业务员提成明细!W450</f>
        <v>*专项化学用品*切削液</v>
      </c>
      <c r="V464" s="163" t="str">
        <f>业务员提成明细!V450</f>
        <v>CSR34</v>
      </c>
      <c r="W464" s="164" t="str">
        <f>业务员提成明细!W450</f>
        <v>*专项化学用品*切削液</v>
      </c>
      <c r="X464" s="163" t="str">
        <f>业务员提成明细!X450</f>
        <v>CF-2600A</v>
      </c>
      <c r="Y464" s="169">
        <f>业务员提成明细!Y450</f>
        <v>19</v>
      </c>
      <c r="Z464" s="170" t="str">
        <f>业务员提成明细!Z450</f>
        <v>桶</v>
      </c>
      <c r="AA464" s="170"/>
      <c r="AB464" s="170"/>
      <c r="AC464" s="171">
        <f>业务员提成明细!AC450</f>
        <v>3420</v>
      </c>
      <c r="AD464" s="170"/>
      <c r="AE464" s="170"/>
      <c r="AF464" s="170" t="str">
        <f>业务员提成明细!AF450</f>
        <v>XOUT18040473</v>
      </c>
      <c r="AG464" s="176">
        <f>业务员提成明细!AG450</f>
        <v>43218</v>
      </c>
      <c r="AH464" s="177"/>
      <c r="AJ464" s="178"/>
    </row>
    <row r="465" spans="1:36" outlineLevel="2">
      <c r="A465" s="142" t="str">
        <f>业务员提成明细!A451</f>
        <v>唐雪涛</v>
      </c>
      <c r="B465" s="143">
        <f>业务员提成明细!B451</f>
        <v>43242</v>
      </c>
      <c r="C465" s="144" t="str">
        <f>业务员提成明细!C451</f>
        <v>a1359</v>
      </c>
      <c r="D465" s="142" t="str">
        <f>业务员提成明细!D451</f>
        <v>湖北道普润滑科技有限公司</v>
      </c>
      <c r="E465" s="145">
        <f>业务员提成明细!E451</f>
        <v>7371</v>
      </c>
      <c r="F465" s="146" t="str">
        <f>业务员提成明细!F451</f>
        <v>55874545</v>
      </c>
      <c r="G465" s="143"/>
      <c r="H465" s="144"/>
      <c r="I465" s="150">
        <f>业务员提成明细!I451</f>
        <v>43279</v>
      </c>
      <c r="J465" s="151">
        <f>业务员提成明细!J451</f>
        <v>7371</v>
      </c>
      <c r="K465" s="145">
        <f>业务员提成明细!K451</f>
        <v>7371</v>
      </c>
      <c r="L465" s="152">
        <f>业务员提成明细!L451</f>
        <v>37</v>
      </c>
      <c r="M465" s="153">
        <f>业务员提成明细!M451</f>
        <v>0</v>
      </c>
      <c r="N465" s="76" t="e">
        <f>业务员提成明细!N451</f>
        <v>#REF!</v>
      </c>
      <c r="O465" s="126">
        <f>业务员提成明细!O451</f>
        <v>0.05</v>
      </c>
      <c r="P465" s="154">
        <f>业务员提成明细!P451</f>
        <v>368.55</v>
      </c>
      <c r="Q465" s="125" t="e">
        <f>业务员提成明细!Q451</f>
        <v>#REF!</v>
      </c>
      <c r="R465" s="145" t="e">
        <f>业务员提成明细!R451</f>
        <v>#REF!</v>
      </c>
      <c r="S465" s="161" t="e">
        <f>业务员提成明细!S451</f>
        <v>#REF!</v>
      </c>
      <c r="T465" s="162" t="str">
        <f>业务员提成明细!V451</f>
        <v>CSR34</v>
      </c>
      <c r="U465" s="144" t="str">
        <f>业务员提成明细!W451</f>
        <v>*专项化学用品*切削液</v>
      </c>
      <c r="V465" s="163" t="str">
        <f>业务员提成明细!V451</f>
        <v>CSR34</v>
      </c>
      <c r="W465" s="164" t="str">
        <f>业务员提成明细!W451</f>
        <v>*专项化学用品*切削液</v>
      </c>
      <c r="X465" s="163" t="str">
        <f>业务员提成明细!X451</f>
        <v>CF-2600A</v>
      </c>
      <c r="Y465" s="169">
        <f>业务员提成明细!Y451</f>
        <v>3</v>
      </c>
      <c r="Z465" s="170" t="str">
        <f>业务员提成明细!Z451</f>
        <v>桶</v>
      </c>
      <c r="AA465" s="170"/>
      <c r="AB465" s="170"/>
      <c r="AC465" s="171">
        <f>业务员提成明细!AC451</f>
        <v>540</v>
      </c>
      <c r="AD465" s="170"/>
      <c r="AE465" s="170"/>
      <c r="AF465" s="170" t="str">
        <f>业务员提成明细!AF451</f>
        <v>XOUT18040473</v>
      </c>
      <c r="AG465" s="176">
        <f>业务员提成明细!AG451</f>
        <v>43218</v>
      </c>
      <c r="AH465" s="177"/>
      <c r="AJ465" s="178"/>
    </row>
    <row r="466" spans="1:36" outlineLevel="1">
      <c r="A466" s="179" t="s">
        <v>7059</v>
      </c>
      <c r="B466" s="143"/>
      <c r="C466" s="144"/>
      <c r="D466" s="142"/>
      <c r="E466" s="145">
        <f>SUBTOTAL(9,E460:E465)</f>
        <v>206893.44</v>
      </c>
      <c r="F466" s="146"/>
      <c r="G466" s="143"/>
      <c r="H466" s="144"/>
      <c r="I466" s="150"/>
      <c r="J466" s="151">
        <f>SUBTOTAL(9,J460:J465)</f>
        <v>206893.44</v>
      </c>
      <c r="K466" s="145">
        <f>SUBTOTAL(9,K460:K465)</f>
        <v>186795.36</v>
      </c>
      <c r="L466" s="152"/>
      <c r="M466" s="153">
        <f>SUBTOTAL(9,M460:M465)</f>
        <v>0</v>
      </c>
      <c r="N466" s="76"/>
      <c r="O466" s="126"/>
      <c r="P466" s="154">
        <f>SUBTOTAL(9,P460:P465)</f>
        <v>7082.5700000000006</v>
      </c>
      <c r="Q466" s="125"/>
      <c r="R466" s="145" t="e">
        <f>SUBTOTAL(9,R460:R465)</f>
        <v>#REF!</v>
      </c>
      <c r="S466" s="161" t="e">
        <f>SUBTOTAL(9,S460:S465)</f>
        <v>#REF!</v>
      </c>
      <c r="T466" s="162"/>
      <c r="U466" s="144"/>
      <c r="V466" s="163"/>
      <c r="W466" s="164"/>
      <c r="X466" s="163"/>
      <c r="Y466" s="169"/>
      <c r="Z466" s="170"/>
      <c r="AA466" s="170"/>
      <c r="AB466" s="170"/>
      <c r="AC466" s="171"/>
      <c r="AD466" s="170"/>
      <c r="AE466" s="170"/>
      <c r="AF466" s="170"/>
      <c r="AG466" s="176"/>
      <c r="AH466" s="177"/>
      <c r="AJ466" s="178"/>
    </row>
    <row r="467" spans="1:36" outlineLevel="2">
      <c r="A467" s="142" t="str">
        <f>业务员提成明细!A452</f>
        <v>唐雪涛</v>
      </c>
      <c r="B467" s="143">
        <f>业务员提成明细!B452</f>
        <v>43242</v>
      </c>
      <c r="C467" s="144" t="str">
        <f>业务员提成明细!C452</f>
        <v>a1359</v>
      </c>
      <c r="D467" s="142" t="str">
        <f>业务员提成明细!D452</f>
        <v>湖北道普润滑科技有限公司</v>
      </c>
      <c r="E467" s="145">
        <f>业务员提成明细!E452</f>
        <v>98280</v>
      </c>
      <c r="F467" s="146" t="str">
        <f>业务员提成明细!F452</f>
        <v>55874528</v>
      </c>
      <c r="G467" s="143">
        <f>业务员提成明细!G452</f>
        <v>43307</v>
      </c>
      <c r="H467" s="144">
        <f>业务员提成明细!H452</f>
        <v>60</v>
      </c>
      <c r="I467" s="150">
        <f>业务员提成明细!I452</f>
        <v>43281</v>
      </c>
      <c r="J467" s="151">
        <f>业务员提成明细!J452</f>
        <v>98280</v>
      </c>
      <c r="K467" s="145">
        <f>业务员提成明细!K452</f>
        <v>84000</v>
      </c>
      <c r="L467" s="152">
        <f>业务员提成明细!L452</f>
        <v>39</v>
      </c>
      <c r="M467" s="153">
        <f>业务员提成明细!M452</f>
        <v>0</v>
      </c>
      <c r="N467" s="76" t="e">
        <f>业务员提成明细!N452</f>
        <v>#REF!</v>
      </c>
      <c r="O467" s="126">
        <f>业务员提成明细!O452</f>
        <v>0.05</v>
      </c>
      <c r="P467" s="154">
        <f>业务员提成明细!P452</f>
        <v>4200</v>
      </c>
      <c r="Q467" s="125" t="e">
        <f>业务员提成明细!Q452</f>
        <v>#REF!</v>
      </c>
      <c r="R467" s="145">
        <f>业务员提成明细!R452</f>
        <v>0</v>
      </c>
      <c r="S467" s="161">
        <f>业务员提成明细!S452</f>
        <v>0</v>
      </c>
      <c r="T467" s="162" t="str">
        <f>业务员提成明细!V452</f>
        <v>CSR34</v>
      </c>
      <c r="U467" s="144" t="str">
        <f>业务员提成明细!W452</f>
        <v>*专项化学用品*切削液</v>
      </c>
      <c r="V467" s="163" t="str">
        <f>业务员提成明细!V452</f>
        <v>CSR34</v>
      </c>
      <c r="W467" s="164" t="str">
        <f>业务员提成明细!W452</f>
        <v>*专项化学用品*切削液</v>
      </c>
      <c r="X467" s="163" t="str">
        <f>业务员提成明细!X452</f>
        <v>CF-2600A</v>
      </c>
      <c r="Y467" s="169">
        <f>业务员提成明细!Y452</f>
        <v>40</v>
      </c>
      <c r="Z467" s="170" t="str">
        <f>业务员提成明细!Z452</f>
        <v>桶</v>
      </c>
      <c r="AA467" s="170"/>
      <c r="AB467" s="170"/>
      <c r="AC467" s="171">
        <f>业务员提成明细!AC452</f>
        <v>7200</v>
      </c>
      <c r="AD467" s="170"/>
      <c r="AE467" s="170"/>
      <c r="AF467" s="170" t="str">
        <f>业务员提成明细!AF452</f>
        <v>XOUT18040301</v>
      </c>
      <c r="AG467" s="176">
        <f>业务员提成明细!AG452</f>
        <v>43209</v>
      </c>
      <c r="AH467" s="177"/>
      <c r="AJ467" s="178">
        <f>业务员提成明细!AJ452</f>
        <v>0.17</v>
      </c>
    </row>
    <row r="468" spans="1:36" outlineLevel="2">
      <c r="A468" s="142" t="str">
        <f>业务员提成明细!A453</f>
        <v>唐雪涛</v>
      </c>
      <c r="B468" s="143">
        <f>业务员提成明细!B453</f>
        <v>43242</v>
      </c>
      <c r="C468" s="144" t="str">
        <f>业务员提成明细!C453</f>
        <v>a1359</v>
      </c>
      <c r="D468" s="142" t="str">
        <f>业务员提成明细!D453</f>
        <v>湖北道普润滑科技有限公司</v>
      </c>
      <c r="E468" s="145">
        <f>业务员提成明细!E453</f>
        <v>25616</v>
      </c>
      <c r="F468" s="146" t="str">
        <f>业务员提成明细!F453</f>
        <v>55874548</v>
      </c>
      <c r="G468" s="143">
        <f>业务员提成明细!G453</f>
        <v>43307</v>
      </c>
      <c r="H468" s="144">
        <f>业务员提成明细!H453</f>
        <v>60</v>
      </c>
      <c r="I468" s="150">
        <f>业务员提成明细!I453</f>
        <v>43281</v>
      </c>
      <c r="J468" s="151">
        <f>业务员提成明细!J453</f>
        <v>25616</v>
      </c>
      <c r="K468" s="145">
        <f>业务员提成明细!K453</f>
        <v>21894.02</v>
      </c>
      <c r="L468" s="152">
        <f>业务员提成明细!L453</f>
        <v>39</v>
      </c>
      <c r="M468" s="153">
        <f>业务员提成明细!M453</f>
        <v>0</v>
      </c>
      <c r="N468" s="76" t="e">
        <f>业务员提成明细!N453</f>
        <v>#REF!</v>
      </c>
      <c r="O468" s="126">
        <f>业务员提成明细!O453</f>
        <v>0.05</v>
      </c>
      <c r="P468" s="154">
        <f>业务员提成明细!P453</f>
        <v>1094.7</v>
      </c>
      <c r="Q468" s="125" t="e">
        <f>业务员提成明细!Q453</f>
        <v>#REF!</v>
      </c>
      <c r="R468" s="145">
        <f>业务员提成明细!R453</f>
        <v>0</v>
      </c>
      <c r="S468" s="161">
        <f>业务员提成明细!S453</f>
        <v>0</v>
      </c>
      <c r="T468" s="162" t="str">
        <f>业务员提成明细!V453</f>
        <v>CSQ23</v>
      </c>
      <c r="U468" s="144" t="str">
        <f>业务员提成明细!W453</f>
        <v>*专项化学用品*切削液</v>
      </c>
      <c r="V468" s="163" t="str">
        <f>业务员提成明细!V453</f>
        <v>CSQ23</v>
      </c>
      <c r="W468" s="164" t="str">
        <f>业务员提成明细!W453</f>
        <v>*专项化学用品*切削液</v>
      </c>
      <c r="X468" s="163" t="str">
        <f>业务员提成明细!X453</f>
        <v>CF-9928</v>
      </c>
      <c r="Y468" s="169">
        <f>业务员提成明细!Y453</f>
        <v>8</v>
      </c>
      <c r="Z468" s="170" t="str">
        <f>业务员提成明细!Z453</f>
        <v>桶</v>
      </c>
      <c r="AA468" s="170"/>
      <c r="AB468" s="170"/>
      <c r="AC468" s="171">
        <f>业务员提成明细!AC453</f>
        <v>1704</v>
      </c>
      <c r="AD468" s="170"/>
      <c r="AE468" s="170"/>
      <c r="AF468" s="170" t="str">
        <f>业务员提成明细!AF453</f>
        <v>XOUT18040301</v>
      </c>
      <c r="AG468" s="176">
        <f>业务员提成明细!AG453</f>
        <v>43209</v>
      </c>
      <c r="AH468" s="177"/>
      <c r="AJ468" s="178">
        <f>业务员提成明细!AJ453</f>
        <v>0.17</v>
      </c>
    </row>
    <row r="469" spans="1:36" outlineLevel="2">
      <c r="A469" s="142" t="str">
        <f>业务员提成明细!A454</f>
        <v>唐雪涛</v>
      </c>
      <c r="B469" s="143">
        <f>业务员提成明细!B454</f>
        <v>43242</v>
      </c>
      <c r="C469" s="144" t="str">
        <f>业务员提成明细!C454</f>
        <v>a1359</v>
      </c>
      <c r="D469" s="142" t="str">
        <f>业务员提成明细!D454</f>
        <v>湖北道普润滑科技有限公司</v>
      </c>
      <c r="E469" s="145">
        <f>业务员提成明细!E454</f>
        <v>110565</v>
      </c>
      <c r="F469" s="146" t="str">
        <f>业务员提成明细!F454</f>
        <v>55874523</v>
      </c>
      <c r="G469" s="143">
        <f>业务员提成明细!G454</f>
        <v>43307</v>
      </c>
      <c r="H469" s="144">
        <f>业务员提成明细!H454</f>
        <v>60</v>
      </c>
      <c r="I469" s="150">
        <f>业务员提成明细!I454</f>
        <v>43281</v>
      </c>
      <c r="J469" s="151">
        <f>业务员提成明细!J454</f>
        <v>110565</v>
      </c>
      <c r="K469" s="145">
        <f>业务员提成明细!K454</f>
        <v>94500</v>
      </c>
      <c r="L469" s="152">
        <f>业务员提成明细!L454</f>
        <v>39</v>
      </c>
      <c r="M469" s="153">
        <f>业务员提成明细!M454</f>
        <v>0</v>
      </c>
      <c r="N469" s="76" t="e">
        <f>业务员提成明细!N454</f>
        <v>#REF!</v>
      </c>
      <c r="O469" s="126">
        <f>业务员提成明细!O454</f>
        <v>0.05</v>
      </c>
      <c r="P469" s="154">
        <f>业务员提成明细!P454</f>
        <v>4725</v>
      </c>
      <c r="Q469" s="125" t="e">
        <f>业务员提成明细!Q454</f>
        <v>#REF!</v>
      </c>
      <c r="R469" s="145">
        <f>业务员提成明细!R454</f>
        <v>0</v>
      </c>
      <c r="S469" s="161">
        <f>业务员提成明细!S454</f>
        <v>0</v>
      </c>
      <c r="T469" s="162" t="str">
        <f>业务员提成明细!V454</f>
        <v>CSR34</v>
      </c>
      <c r="U469" s="144" t="str">
        <f>业务员提成明细!W454</f>
        <v>*专项化学用品*切削液</v>
      </c>
      <c r="V469" s="163" t="str">
        <f>业务员提成明细!V454</f>
        <v>CSR34</v>
      </c>
      <c r="W469" s="164" t="str">
        <f>业务员提成明细!W454</f>
        <v>*专项化学用品*切削液</v>
      </c>
      <c r="X469" s="163" t="str">
        <f>业务员提成明细!X454</f>
        <v>CF-2600A</v>
      </c>
      <c r="Y469" s="169">
        <f>业务员提成明细!Y454</f>
        <v>45</v>
      </c>
      <c r="Z469" s="170" t="str">
        <f>业务员提成明细!Z454</f>
        <v>桶</v>
      </c>
      <c r="AA469" s="170"/>
      <c r="AB469" s="170"/>
      <c r="AC469" s="171">
        <f>业务员提成明细!AC454</f>
        <v>8100</v>
      </c>
      <c r="AD469" s="170"/>
      <c r="AE469" s="170"/>
      <c r="AF469" s="170" t="str">
        <f>业务员提成明细!AF454</f>
        <v>XOUT18040386</v>
      </c>
      <c r="AG469" s="176">
        <f>业务员提成明细!AG454</f>
        <v>43213</v>
      </c>
      <c r="AH469" s="177"/>
      <c r="AJ469" s="178">
        <f>业务员提成明细!AJ454</f>
        <v>0.17</v>
      </c>
    </row>
    <row r="470" spans="1:36" outlineLevel="2">
      <c r="A470" s="142" t="str">
        <f>业务员提成明细!A455</f>
        <v>唐雪涛</v>
      </c>
      <c r="B470" s="143">
        <f>业务员提成明细!B455</f>
        <v>43242</v>
      </c>
      <c r="C470" s="144" t="str">
        <f>业务员提成明细!C455</f>
        <v>a1359</v>
      </c>
      <c r="D470" s="142" t="str">
        <f>业务员提成明细!D455</f>
        <v>湖北道普润滑科技有限公司</v>
      </c>
      <c r="E470" s="145">
        <f>业务员提成明细!E455</f>
        <v>19212</v>
      </c>
      <c r="F470" s="146" t="str">
        <f>业务员提成明细!F455</f>
        <v>55874547</v>
      </c>
      <c r="G470" s="143">
        <f>业务员提成明细!G455</f>
        <v>43307</v>
      </c>
      <c r="H470" s="144">
        <f>业务员提成明细!H455</f>
        <v>60</v>
      </c>
      <c r="I470" s="150">
        <f>业务员提成明细!I455</f>
        <v>43281</v>
      </c>
      <c r="J470" s="151">
        <f>业务员提成明细!J455</f>
        <v>19212</v>
      </c>
      <c r="K470" s="145">
        <f>业务员提成明细!K455</f>
        <v>16420.509999999998</v>
      </c>
      <c r="L470" s="152">
        <f>业务员提成明细!L455</f>
        <v>39</v>
      </c>
      <c r="M470" s="153">
        <f>业务员提成明细!M455</f>
        <v>0</v>
      </c>
      <c r="N470" s="76" t="e">
        <f>业务员提成明细!N455</f>
        <v>#REF!</v>
      </c>
      <c r="O470" s="126">
        <f>业务员提成明细!O455</f>
        <v>0.05</v>
      </c>
      <c r="P470" s="154">
        <f>业务员提成明细!P455</f>
        <v>821.03</v>
      </c>
      <c r="Q470" s="125" t="e">
        <f>业务员提成明细!Q455</f>
        <v>#REF!</v>
      </c>
      <c r="R470" s="145">
        <f>业务员提成明细!R455</f>
        <v>0</v>
      </c>
      <c r="S470" s="161">
        <f>业务员提成明细!S455</f>
        <v>0</v>
      </c>
      <c r="T470" s="162" t="str">
        <f>业务员提成明细!V455</f>
        <v>CSQ23</v>
      </c>
      <c r="U470" s="144" t="str">
        <f>业务员提成明细!W455</f>
        <v>*专项化学用品*切削液</v>
      </c>
      <c r="V470" s="163" t="str">
        <f>业务员提成明细!V455</f>
        <v>CSQ23</v>
      </c>
      <c r="W470" s="164" t="str">
        <f>业务员提成明细!W455</f>
        <v>*专项化学用品*切削液</v>
      </c>
      <c r="X470" s="163" t="str">
        <f>业务员提成明细!X455</f>
        <v>CF-9928</v>
      </c>
      <c r="Y470" s="169">
        <f>业务员提成明细!Y455</f>
        <v>6</v>
      </c>
      <c r="Z470" s="170" t="str">
        <f>业务员提成明细!Z455</f>
        <v>桶</v>
      </c>
      <c r="AA470" s="170"/>
      <c r="AB470" s="170"/>
      <c r="AC470" s="171">
        <f>业务员提成明细!AC455</f>
        <v>1278</v>
      </c>
      <c r="AD470" s="170"/>
      <c r="AE470" s="170"/>
      <c r="AF470" s="170" t="str">
        <f>业务员提成明细!AF455</f>
        <v>XOUT18040386</v>
      </c>
      <c r="AG470" s="176">
        <f>业务员提成明细!AG455</f>
        <v>43213</v>
      </c>
      <c r="AH470" s="177"/>
      <c r="AJ470" s="178">
        <f>业务员提成明细!AJ455</f>
        <v>0.17</v>
      </c>
    </row>
    <row r="471" spans="1:36" outlineLevel="2">
      <c r="A471" s="142" t="str">
        <f>业务员提成明细!A456</f>
        <v>唐雪涛</v>
      </c>
      <c r="B471" s="143">
        <f>业务员提成明细!B456</f>
        <v>43242</v>
      </c>
      <c r="C471" s="144" t="str">
        <f>业务员提成明细!C456</f>
        <v>a1359</v>
      </c>
      <c r="D471" s="142" t="str">
        <f>业务员提成明细!D456</f>
        <v>湖北道普润滑科技有限公司</v>
      </c>
      <c r="E471" s="145">
        <f>业务员提成明细!E456</f>
        <v>12285</v>
      </c>
      <c r="F471" s="146" t="str">
        <f>业务员提成明细!F456</f>
        <v>55874547</v>
      </c>
      <c r="G471" s="143">
        <f>业务员提成明细!G456</f>
        <v>43307</v>
      </c>
      <c r="H471" s="144">
        <f>业务员提成明细!H456</f>
        <v>60</v>
      </c>
      <c r="I471" s="150" t="str">
        <f>业务员提成明细!I456</f>
        <v>2018-6-6/2018-6-11</v>
      </c>
      <c r="J471" s="151">
        <f>业务员提成明细!J456</f>
        <v>12285</v>
      </c>
      <c r="K471" s="145">
        <f>业务员提成明细!K456</f>
        <v>10500</v>
      </c>
      <c r="L471" s="152">
        <f>业务员提成明细!L456</f>
        <v>31</v>
      </c>
      <c r="M471" s="153">
        <f>业务员提成明细!M456</f>
        <v>0</v>
      </c>
      <c r="N471" s="76" t="e">
        <f>业务员提成明细!N456</f>
        <v>#REF!</v>
      </c>
      <c r="O471" s="126">
        <f>业务员提成明细!O456</f>
        <v>0.01</v>
      </c>
      <c r="P471" s="154">
        <f>业务员提成明细!P456</f>
        <v>105</v>
      </c>
      <c r="Q471" s="125" t="e">
        <f>业务员提成明细!Q456</f>
        <v>#REF!</v>
      </c>
      <c r="R471" s="145" t="e">
        <f>业务员提成明细!R456</f>
        <v>#REF!</v>
      </c>
      <c r="S471" s="161">
        <f>业务员提成明细!S456</f>
        <v>0</v>
      </c>
      <c r="T471" s="162" t="str">
        <f>业务员提成明细!V456</f>
        <v>CSR34</v>
      </c>
      <c r="U471" s="144" t="str">
        <f>业务员提成明细!W456</f>
        <v>*专项化学用品*切削液</v>
      </c>
      <c r="V471" s="163" t="str">
        <f>业务员提成明细!V456</f>
        <v>CSR34</v>
      </c>
      <c r="W471" s="164" t="str">
        <f>业务员提成明细!W456</f>
        <v>*专项化学用品*切削液</v>
      </c>
      <c r="X471" s="163" t="str">
        <f>业务员提成明细!X456</f>
        <v>CF-2600A</v>
      </c>
      <c r="Y471" s="169">
        <f>业务员提成明细!Y456</f>
        <v>5</v>
      </c>
      <c r="Z471" s="170" t="str">
        <f>业务员提成明细!Z456</f>
        <v>桶</v>
      </c>
      <c r="AA471" s="170"/>
      <c r="AB471" s="170"/>
      <c r="AC471" s="171">
        <f>业务员提成明细!AC456</f>
        <v>900</v>
      </c>
      <c r="AD471" s="170"/>
      <c r="AE471" s="170"/>
      <c r="AF471" s="170" t="str">
        <f>业务员提成明细!AF456</f>
        <v>XOUT18040386</v>
      </c>
      <c r="AG471" s="176">
        <f>业务员提成明细!AG456</f>
        <v>43213</v>
      </c>
      <c r="AH471" s="177" t="str">
        <f>业务员提成明细!AH456</f>
        <v>纳诺-郑州裕展（港区）</v>
      </c>
      <c r="AJ471" s="178">
        <f>业务员提成明细!AJ456</f>
        <v>0.17</v>
      </c>
    </row>
    <row r="472" spans="1:36" outlineLevel="2">
      <c r="A472" s="142" t="str">
        <f>业务员提成明细!A457</f>
        <v>唐雪涛</v>
      </c>
      <c r="B472" s="143">
        <f>业务员提成明细!B457</f>
        <v>43242</v>
      </c>
      <c r="C472" s="144" t="str">
        <f>业务员提成明细!C457</f>
        <v>a1359</v>
      </c>
      <c r="D472" s="142" t="str">
        <f>业务员提成明细!D457</f>
        <v>湖北道普润滑科技有限公司</v>
      </c>
      <c r="E472" s="145">
        <f>业务员提成明细!E457</f>
        <v>88779.6</v>
      </c>
      <c r="F472" s="146" t="str">
        <f>业务员提成明细!F457</f>
        <v>55874517</v>
      </c>
      <c r="G472" s="143"/>
      <c r="H472" s="144"/>
      <c r="I472" s="150">
        <f>业务员提成明细!I457</f>
        <v>43277</v>
      </c>
      <c r="J472" s="151">
        <f>业务员提成明细!J457</f>
        <v>88779.6</v>
      </c>
      <c r="K472" s="145">
        <f>业务员提成明细!K457</f>
        <v>88779.6</v>
      </c>
      <c r="L472" s="152">
        <f>业务员提成明细!L457</f>
        <v>35</v>
      </c>
      <c r="M472" s="153">
        <f>业务员提成明细!M457</f>
        <v>0</v>
      </c>
      <c r="N472" s="76" t="e">
        <f>业务员提成明细!N457</f>
        <v>#REF!</v>
      </c>
      <c r="O472" s="126">
        <f>业务员提成明细!O457</f>
        <v>0.01</v>
      </c>
      <c r="P472" s="154">
        <f>业务员提成明细!P457</f>
        <v>887.8</v>
      </c>
      <c r="Q472" s="125" t="e">
        <f>业务员提成明细!Q457</f>
        <v>#REF!</v>
      </c>
      <c r="R472" s="145" t="e">
        <f>业务员提成明细!R457</f>
        <v>#REF!</v>
      </c>
      <c r="S472" s="161">
        <f>业务员提成明细!S457</f>
        <v>0</v>
      </c>
      <c r="T472" s="162" t="str">
        <f>业务员提成明细!V457</f>
        <v>CSR34</v>
      </c>
      <c r="U472" s="144" t="str">
        <f>业务员提成明细!W457</f>
        <v>*专项化学用品*切削液</v>
      </c>
      <c r="V472" s="163" t="str">
        <f>业务员提成明细!V457</f>
        <v>CSR34</v>
      </c>
      <c r="W472" s="164" t="str">
        <f>业务员提成明细!W457</f>
        <v>*专项化学用品*切削液</v>
      </c>
      <c r="X472" s="163" t="str">
        <f>业务员提成明细!X457</f>
        <v>CF-2600A</v>
      </c>
      <c r="Y472" s="169">
        <f>业务员提成明细!Y457</f>
        <v>36</v>
      </c>
      <c r="Z472" s="170" t="str">
        <f>业务员提成明细!Z457</f>
        <v>桶</v>
      </c>
      <c r="AA472" s="170"/>
      <c r="AB472" s="170"/>
      <c r="AC472" s="171">
        <f>业务员提成明细!AC457</f>
        <v>6504</v>
      </c>
      <c r="AD472" s="170"/>
      <c r="AE472" s="170"/>
      <c r="AF472" s="170" t="str">
        <f>业务员提成明细!AF457</f>
        <v>XOUT18040474</v>
      </c>
      <c r="AG472" s="176">
        <f>业务员提成明细!AG457</f>
        <v>43218</v>
      </c>
      <c r="AH472" s="177" t="str">
        <f>业务员提成明细!AH457</f>
        <v>纳诺-郑州裕展（港区）</v>
      </c>
      <c r="AJ472" s="178"/>
    </row>
    <row r="473" spans="1:36" outlineLevel="2">
      <c r="A473" s="142" t="str">
        <f>业务员提成明细!A458</f>
        <v>唐雪涛</v>
      </c>
      <c r="B473" s="143">
        <f>业务员提成明细!B458</f>
        <v>43242</v>
      </c>
      <c r="C473" s="144" t="str">
        <f>业务员提成明细!C458</f>
        <v>a1359</v>
      </c>
      <c r="D473" s="142" t="str">
        <f>业务员提成明细!D458</f>
        <v>湖北道普润滑科技有限公司</v>
      </c>
      <c r="E473" s="145">
        <f>业务员提成明细!E458</f>
        <v>15178.8</v>
      </c>
      <c r="F473" s="146" t="str">
        <f>业务员提成明细!F458</f>
        <v>55874517</v>
      </c>
      <c r="G473" s="143"/>
      <c r="H473" s="144"/>
      <c r="I473" s="150">
        <f>业务员提成明细!I458</f>
        <v>43255</v>
      </c>
      <c r="J473" s="151">
        <f>业务员提成明细!J458</f>
        <v>15178.8</v>
      </c>
      <c r="K473" s="145">
        <f>业务员提成明细!K458</f>
        <v>15178.8</v>
      </c>
      <c r="L473" s="152">
        <f>业务员提成明细!L458</f>
        <v>13</v>
      </c>
      <c r="M473" s="153">
        <f>业务员提成明细!M458</f>
        <v>0</v>
      </c>
      <c r="N473" s="76" t="e">
        <f>业务员提成明细!N458</f>
        <v>#REF!</v>
      </c>
      <c r="O473" s="126">
        <f>业务员提成明细!O458</f>
        <v>0.01</v>
      </c>
      <c r="P473" s="154">
        <f>业务员提成明细!P458</f>
        <v>151.79</v>
      </c>
      <c r="Q473" s="125" t="e">
        <f>业务员提成明细!Q458</f>
        <v>#REF!</v>
      </c>
      <c r="R473" s="145" t="e">
        <f>业务员提成明细!R458</f>
        <v>#REF!</v>
      </c>
      <c r="S473" s="161">
        <f>业务员提成明细!S458</f>
        <v>0</v>
      </c>
      <c r="T473" s="162" t="str">
        <f>业务员提成明细!V458</f>
        <v>CSR34</v>
      </c>
      <c r="U473" s="144" t="str">
        <f>业务员提成明细!W458</f>
        <v>*专项化学用品*切削液</v>
      </c>
      <c r="V473" s="163" t="str">
        <f>业务员提成明细!V458</f>
        <v>CSR34</v>
      </c>
      <c r="W473" s="164" t="str">
        <f>业务员提成明细!W458</f>
        <v>*专项化学用品*切削液</v>
      </c>
      <c r="X473" s="163" t="str">
        <f>业务员提成明细!X458</f>
        <v>CF-2600A</v>
      </c>
      <c r="Y473" s="169">
        <f>业务员提成明细!Y458</f>
        <v>6</v>
      </c>
      <c r="Z473" s="170" t="str">
        <f>业务员提成明细!Z458</f>
        <v>桶</v>
      </c>
      <c r="AA473" s="170"/>
      <c r="AB473" s="170"/>
      <c r="AC473" s="171">
        <f>业务员提成明细!AC458</f>
        <v>1112</v>
      </c>
      <c r="AD473" s="170"/>
      <c r="AE473" s="170"/>
      <c r="AF473" s="170" t="str">
        <f>业务员提成明细!AF458</f>
        <v>XOUT18040474</v>
      </c>
      <c r="AG473" s="176">
        <f>业务员提成明细!AG458</f>
        <v>43218</v>
      </c>
      <c r="AH473" s="177"/>
      <c r="AJ473" s="178"/>
    </row>
    <row r="474" spans="1:36" outlineLevel="2">
      <c r="A474" s="142" t="str">
        <f>业务员提成明细!A459</f>
        <v>唐雪涛</v>
      </c>
      <c r="B474" s="143">
        <f>业务员提成明细!B459</f>
        <v>43242</v>
      </c>
      <c r="C474" s="144" t="str">
        <f>业务员提成明细!C459</f>
        <v>a1359</v>
      </c>
      <c r="D474" s="142" t="str">
        <f>业务员提成明细!D459</f>
        <v>湖北道普润滑科技有限公司</v>
      </c>
      <c r="E474" s="145">
        <f>业务员提成明细!E459</f>
        <v>18891.599999999999</v>
      </c>
      <c r="F474" s="146" t="str">
        <f>业务员提成明细!F459</f>
        <v>55874518</v>
      </c>
      <c r="G474" s="143"/>
      <c r="H474" s="144"/>
      <c r="I474" s="150">
        <f>业务员提成明细!I459</f>
        <v>43277</v>
      </c>
      <c r="J474" s="151">
        <f>业务员提成明细!J459</f>
        <v>18891.599999999999</v>
      </c>
      <c r="K474" s="145">
        <f>业务员提成明细!K459</f>
        <v>18891.599999999999</v>
      </c>
      <c r="L474" s="152">
        <f>业务员提成明细!L459</f>
        <v>35</v>
      </c>
      <c r="M474" s="153">
        <f>业务员提成明细!M459</f>
        <v>0</v>
      </c>
      <c r="N474" s="76" t="e">
        <f>业务员提成明细!N459</f>
        <v>#REF!</v>
      </c>
      <c r="O474" s="126">
        <f>业务员提成明细!O459</f>
        <v>0.01</v>
      </c>
      <c r="P474" s="154">
        <f>业务员提成明细!P459</f>
        <v>188.92</v>
      </c>
      <c r="Q474" s="125" t="e">
        <f>业务员提成明细!Q459</f>
        <v>#REF!</v>
      </c>
      <c r="R474" s="145" t="e">
        <f>业务员提成明细!R459</f>
        <v>#REF!</v>
      </c>
      <c r="S474" s="161">
        <f>业务员提成明细!S459</f>
        <v>0</v>
      </c>
      <c r="T474" s="162" t="str">
        <f>业务员提成明细!V459</f>
        <v>CSR34</v>
      </c>
      <c r="U474" s="144" t="str">
        <f>业务员提成明细!W459</f>
        <v>*专项化学用品*切削液</v>
      </c>
      <c r="V474" s="163" t="str">
        <f>业务员提成明细!V459</f>
        <v>CSR34</v>
      </c>
      <c r="W474" s="164" t="str">
        <f>业务员提成明细!W459</f>
        <v>*专项化学用品*切削液</v>
      </c>
      <c r="X474" s="163" t="str">
        <f>业务员提成明细!X459</f>
        <v>CF-2600A</v>
      </c>
      <c r="Y474" s="169">
        <f>业务员提成明细!Y459</f>
        <v>8</v>
      </c>
      <c r="Z474" s="170" t="str">
        <f>业务员提成明细!Z459</f>
        <v>桶</v>
      </c>
      <c r="AA474" s="170"/>
      <c r="AB474" s="170"/>
      <c r="AC474" s="171">
        <f>业务员提成明细!AC459</f>
        <v>1384</v>
      </c>
      <c r="AD474" s="170"/>
      <c r="AE474" s="170"/>
      <c r="AF474" s="170" t="str">
        <f>业务员提成明细!AF459</f>
        <v>XOUT18040474</v>
      </c>
      <c r="AG474" s="176">
        <f>业务员提成明细!AG459</f>
        <v>43218</v>
      </c>
      <c r="AH474" s="177"/>
      <c r="AJ474" s="178"/>
    </row>
    <row r="475" spans="1:36" outlineLevel="2">
      <c r="A475" s="142" t="str">
        <f>业务员提成明细!A460</f>
        <v>王建平</v>
      </c>
      <c r="B475" s="143">
        <f>业务员提成明细!B460</f>
        <v>43172</v>
      </c>
      <c r="C475" s="144" t="str">
        <f>业务员提成明细!C460</f>
        <v>a0232</v>
      </c>
      <c r="D475" s="142" t="str">
        <f>业务员提成明细!D460</f>
        <v>浙江久立特材科技股份有限公司吴兴分公司</v>
      </c>
      <c r="E475" s="145">
        <f>业务员提成明细!E460</f>
        <v>33000</v>
      </c>
      <c r="F475" s="146" t="str">
        <f>业务员提成明细!F460</f>
        <v>02839444</v>
      </c>
      <c r="G475" s="143"/>
      <c r="H475" s="144"/>
      <c r="I475" s="150">
        <f>业务员提成明细!I460</f>
        <v>43260</v>
      </c>
      <c r="J475" s="151">
        <f>业务员提成明细!J460</f>
        <v>3403</v>
      </c>
      <c r="K475" s="145">
        <f>业务员提成明细!K460</f>
        <v>3403</v>
      </c>
      <c r="L475" s="152">
        <f>业务员提成明细!L460</f>
        <v>88</v>
      </c>
      <c r="M475" s="153">
        <f>业务员提成明细!M460</f>
        <v>0</v>
      </c>
      <c r="N475" s="76" t="e">
        <f>业务员提成明细!N460</f>
        <v>#REF!</v>
      </c>
      <c r="O475" s="126">
        <f>业务员提成明细!O460</f>
        <v>0.04</v>
      </c>
      <c r="P475" s="154">
        <f>业务员提成明细!P460</f>
        <v>136.12</v>
      </c>
      <c r="Q475" s="125" t="e">
        <f>业务员提成明细!Q460</f>
        <v>#REF!</v>
      </c>
      <c r="R475" s="145" t="e">
        <f>业务员提成明细!R460</f>
        <v>#REF!</v>
      </c>
      <c r="S475" s="161" t="e">
        <f>业务员提成明细!S460</f>
        <v>#REF!</v>
      </c>
      <c r="T475" s="162" t="str">
        <f>业务员提成明细!V460</f>
        <v>CYZ16</v>
      </c>
      <c r="U475" s="144" t="str">
        <f>业务员提成明细!W460</f>
        <v>*专项化学用品*高速轧机专用冷轧油</v>
      </c>
      <c r="V475" s="163" t="str">
        <f>业务员提成明细!V460</f>
        <v>CYZ16</v>
      </c>
      <c r="W475" s="164" t="str">
        <f>业务员提成明细!W460</f>
        <v>*专项化学用品*高速轧机专用冷轧油</v>
      </c>
      <c r="X475" s="163" t="str">
        <f>业务员提成明细!X460</f>
        <v>EF-1080G</v>
      </c>
      <c r="Y475" s="169">
        <f>业务员提成明细!Y460</f>
        <v>0.30936363636363601</v>
      </c>
      <c r="Z475" s="170" t="str">
        <f>业务员提成明细!Z460</f>
        <v>吨</v>
      </c>
      <c r="AA475" s="170"/>
      <c r="AB475" s="170"/>
      <c r="AC475" s="171">
        <f>业务员提成明细!AC460</f>
        <v>309.36363636363598</v>
      </c>
      <c r="AD475" s="170"/>
      <c r="AE475" s="170"/>
      <c r="AF475" s="170" t="str">
        <f>业务员提成明细!AF460</f>
        <v>XOUT18030127</v>
      </c>
      <c r="AG475" s="176">
        <f>业务员提成明细!AG460</f>
        <v>43168</v>
      </c>
      <c r="AH475" s="177"/>
      <c r="AJ475" s="178"/>
    </row>
    <row r="476" spans="1:36" outlineLevel="1">
      <c r="A476" s="179" t="s">
        <v>7060</v>
      </c>
      <c r="B476" s="143"/>
      <c r="C476" s="144"/>
      <c r="D476" s="142"/>
      <c r="E476" s="145">
        <f>SUBTOTAL(9,E467:E475)</f>
        <v>421807.99999999994</v>
      </c>
      <c r="F476" s="146"/>
      <c r="G476" s="143"/>
      <c r="H476" s="144"/>
      <c r="I476" s="150"/>
      <c r="J476" s="151">
        <f>SUBTOTAL(9,J467:J475)</f>
        <v>392210.99999999994</v>
      </c>
      <c r="K476" s="145">
        <f>SUBTOTAL(9,K467:K475)</f>
        <v>353567.52999999997</v>
      </c>
      <c r="L476" s="152"/>
      <c r="M476" s="153">
        <f>SUBTOTAL(9,M467:M475)</f>
        <v>0</v>
      </c>
      <c r="N476" s="76"/>
      <c r="O476" s="126"/>
      <c r="P476" s="154">
        <f>SUBTOTAL(9,P467:P475)</f>
        <v>12310.360000000002</v>
      </c>
      <c r="Q476" s="125"/>
      <c r="R476" s="145" t="e">
        <f>SUBTOTAL(9,R467:R475)</f>
        <v>#REF!</v>
      </c>
      <c r="S476" s="161" t="e">
        <f>SUBTOTAL(9,S467:S475)</f>
        <v>#REF!</v>
      </c>
      <c r="T476" s="162"/>
      <c r="U476" s="144"/>
      <c r="V476" s="163"/>
      <c r="W476" s="164"/>
      <c r="X476" s="163"/>
      <c r="Y476" s="169"/>
      <c r="Z476" s="170"/>
      <c r="AA476" s="170"/>
      <c r="AB476" s="170"/>
      <c r="AC476" s="171"/>
      <c r="AD476" s="170"/>
      <c r="AE476" s="170"/>
      <c r="AF476" s="170"/>
      <c r="AG476" s="176"/>
      <c r="AH476" s="177"/>
      <c r="AJ476" s="178"/>
    </row>
    <row r="477" spans="1:36" outlineLevel="2">
      <c r="A477" s="142" t="str">
        <f>业务员提成明细!A461</f>
        <v>王建平</v>
      </c>
      <c r="B477" s="143">
        <f>业务员提成明细!B461</f>
        <v>43175</v>
      </c>
      <c r="C477" s="144" t="str">
        <f>业务员提成明细!C461</f>
        <v>a0232</v>
      </c>
      <c r="D477" s="142" t="str">
        <f>业务员提成明细!D461</f>
        <v>浙江久立特材科技股份有限公司吴兴分公司</v>
      </c>
      <c r="E477" s="145">
        <f>业务员提成明细!E461</f>
        <v>33000</v>
      </c>
      <c r="F477" s="146" t="str">
        <f>业务员提成明细!F461</f>
        <v>02839591</v>
      </c>
      <c r="G477" s="143">
        <f>业务员提成明细!G461</f>
        <v>43205</v>
      </c>
      <c r="H477" s="144">
        <f>业务员提成明细!H461</f>
        <v>30</v>
      </c>
      <c r="I477" s="150">
        <f>业务员提成明细!I461</f>
        <v>43253</v>
      </c>
      <c r="J477" s="151">
        <f>业务员提成明细!J461</f>
        <v>33000</v>
      </c>
      <c r="K477" s="145">
        <f>业务员提成明细!K461</f>
        <v>28205.13</v>
      </c>
      <c r="L477" s="152">
        <f>业务员提成明细!L461</f>
        <v>78</v>
      </c>
      <c r="M477" s="153">
        <f>业务员提成明细!M461</f>
        <v>1025.6410256410256</v>
      </c>
      <c r="N477" s="76" t="e">
        <f>业务员提成明细!N461</f>
        <v>#REF!</v>
      </c>
      <c r="O477" s="126">
        <f>业务员提成明细!O461</f>
        <v>0.04</v>
      </c>
      <c r="P477" s="154">
        <f>业务员提成明细!P461</f>
        <v>1087.18</v>
      </c>
      <c r="Q477" s="125" t="e">
        <f>业务员提成明细!Q461</f>
        <v>#REF!</v>
      </c>
      <c r="R477" s="145" t="e">
        <f>业务员提成明细!R461</f>
        <v>#REF!</v>
      </c>
      <c r="S477" s="161" t="e">
        <f>业务员提成明细!S461</f>
        <v>#REF!</v>
      </c>
      <c r="T477" s="162" t="str">
        <f>业务员提成明细!V461</f>
        <v>CYZ16</v>
      </c>
      <c r="U477" s="144" t="str">
        <f>业务员提成明细!W461</f>
        <v>*专项化学用品*高速轧机专用冷轧油</v>
      </c>
      <c r="V477" s="163" t="str">
        <f>业务员提成明细!V461</f>
        <v>CYZ16</v>
      </c>
      <c r="W477" s="164" t="str">
        <f>业务员提成明细!W461</f>
        <v>*专项化学用品*高速轧机专用冷轧油</v>
      </c>
      <c r="X477" s="163" t="str">
        <f>业务员提成明细!X461</f>
        <v>EF-1080G</v>
      </c>
      <c r="Y477" s="169">
        <f>业务员提成明细!Y461</f>
        <v>3</v>
      </c>
      <c r="Z477" s="170" t="str">
        <f>业务员提成明细!Z461</f>
        <v>吨</v>
      </c>
      <c r="AA477" s="170"/>
      <c r="AB477" s="170"/>
      <c r="AC477" s="171">
        <f>业务员提成明细!AC461</f>
        <v>3000</v>
      </c>
      <c r="AD477" s="170"/>
      <c r="AE477" s="170"/>
      <c r="AF477" s="170" t="str">
        <f>业务员提成明细!AF461</f>
        <v>XOUT18030231</v>
      </c>
      <c r="AG477" s="176">
        <f>业务员提成明细!AG461</f>
        <v>43174</v>
      </c>
      <c r="AH477" s="177"/>
      <c r="AJ477" s="178">
        <f>业务员提成明细!AJ461</f>
        <v>0.17</v>
      </c>
    </row>
    <row r="478" spans="1:36" outlineLevel="2">
      <c r="A478" s="142" t="str">
        <f>业务员提成明细!A462</f>
        <v>王建平</v>
      </c>
      <c r="B478" s="143">
        <f>业务员提成明细!B462</f>
        <v>43234</v>
      </c>
      <c r="C478" s="144" t="str">
        <f>业务员提成明细!C462</f>
        <v>a0232</v>
      </c>
      <c r="D478" s="142" t="str">
        <f>业务员提成明细!D462</f>
        <v>浙江久立特材科技股份有限公司吴兴分公司</v>
      </c>
      <c r="E478" s="145">
        <f>业务员提成明细!E462</f>
        <v>32718</v>
      </c>
      <c r="F478" s="146" t="str">
        <f>业务员提成明细!F462</f>
        <v>27754506</v>
      </c>
      <c r="G478" s="143">
        <f>业务员提成明细!G462</f>
        <v>43264</v>
      </c>
      <c r="H478" s="144">
        <f>业务员提成明细!H462</f>
        <v>30</v>
      </c>
      <c r="I478" s="150">
        <f>业务员提成明细!I462</f>
        <v>43263</v>
      </c>
      <c r="J478" s="151">
        <f>业务员提成明细!J462</f>
        <v>19863</v>
      </c>
      <c r="K478" s="145">
        <f>业务员提成明细!K462</f>
        <v>17123.27</v>
      </c>
      <c r="L478" s="152">
        <f>业务员提成明细!L462</f>
        <v>29</v>
      </c>
      <c r="M478" s="153">
        <f>业务员提成明细!M462</f>
        <v>0</v>
      </c>
      <c r="N478" s="76" t="e">
        <f>业务员提成明细!N462</f>
        <v>#REF!</v>
      </c>
      <c r="O478" s="126">
        <f>业务员提成明细!O462</f>
        <v>0.05</v>
      </c>
      <c r="P478" s="154">
        <f>业务员提成明细!P462</f>
        <v>856.16</v>
      </c>
      <c r="Q478" s="125" t="e">
        <f>业务员提成明细!Q462</f>
        <v>#REF!</v>
      </c>
      <c r="R478" s="145" t="e">
        <f>业务员提成明细!R462</f>
        <v>#REF!</v>
      </c>
      <c r="S478" s="161" t="e">
        <f>业务员提成明细!S462</f>
        <v>#REF!</v>
      </c>
      <c r="T478" s="162" t="str">
        <f>业务员提成明细!V462</f>
        <v>CYZ16</v>
      </c>
      <c r="U478" s="144" t="str">
        <f>业务员提成明细!W462</f>
        <v>*化学试剂助剂*高速轧制油</v>
      </c>
      <c r="V478" s="163" t="str">
        <f>业务员提成明细!V462</f>
        <v>CYZ16</v>
      </c>
      <c r="W478" s="164" t="str">
        <f>业务员提成明细!W462</f>
        <v>*化学试剂助剂*高速轧制油</v>
      </c>
      <c r="X478" s="163" t="str">
        <f>业务员提成明细!X462</f>
        <v>EF-1080G</v>
      </c>
      <c r="Y478" s="169">
        <f>业务员提成明细!Y462</f>
        <v>1.8212910324592</v>
      </c>
      <c r="Z478" s="170" t="str">
        <f>业务员提成明细!Z462</f>
        <v>吨</v>
      </c>
      <c r="AA478" s="170"/>
      <c r="AB478" s="170"/>
      <c r="AC478" s="171">
        <f>业务员提成明细!AC462</f>
        <v>1821.2910324592001</v>
      </c>
      <c r="AD478" s="170"/>
      <c r="AE478" s="170"/>
      <c r="AF478" s="170" t="str">
        <f>业务员提成明细!AF462</f>
        <v>XOUT18050181</v>
      </c>
      <c r="AG478" s="176">
        <f>业务员提成明细!AG462</f>
        <v>43231</v>
      </c>
      <c r="AH478" s="177"/>
      <c r="AJ478" s="178">
        <f>业务员提成明细!AJ462</f>
        <v>0.16000009927257999</v>
      </c>
    </row>
    <row r="479" spans="1:36" outlineLevel="2">
      <c r="A479" s="142" t="str">
        <f>业务员提成明细!A463</f>
        <v>王建平</v>
      </c>
      <c r="B479" s="143">
        <f>业务员提成明细!B463</f>
        <v>43210</v>
      </c>
      <c r="C479" s="144" t="str">
        <f>业务员提成明细!C463</f>
        <v>a0232</v>
      </c>
      <c r="D479" s="142" t="str">
        <f>业务员提成明细!D463</f>
        <v>浙江久立特材科技股份有限公司吴兴分公司</v>
      </c>
      <c r="E479" s="145">
        <f>业务员提成明细!E463</f>
        <v>8700</v>
      </c>
      <c r="F479" s="146" t="str">
        <f>业务员提成明细!F463</f>
        <v>27754155</v>
      </c>
      <c r="G479" s="143">
        <f>业务员提成明细!G463</f>
        <v>43240</v>
      </c>
      <c r="H479" s="144">
        <f>业务员提成明细!H463</f>
        <v>30</v>
      </c>
      <c r="I479" s="150">
        <f>业务员提成明细!I463</f>
        <v>43263</v>
      </c>
      <c r="J479" s="151">
        <f>业务员提成明细!J463</f>
        <v>8700</v>
      </c>
      <c r="K479" s="145">
        <f>业务员提成明细!K463</f>
        <v>7435.9</v>
      </c>
      <c r="L479" s="152">
        <f>业务员提成明细!L463</f>
        <v>53</v>
      </c>
      <c r="M479" s="153">
        <f>业务员提成明细!M463</f>
        <v>0</v>
      </c>
      <c r="N479" s="76" t="e">
        <f>业务员提成明细!N463</f>
        <v>#REF!</v>
      </c>
      <c r="O479" s="126">
        <f>业务员提成明细!O463</f>
        <v>0.05</v>
      </c>
      <c r="P479" s="154">
        <f>业务员提成明细!P463</f>
        <v>371.8</v>
      </c>
      <c r="Q479" s="125" t="e">
        <f>业务员提成明细!Q463</f>
        <v>#REF!</v>
      </c>
      <c r="R479" s="145" t="e">
        <f>业务员提成明细!R463</f>
        <v>#REF!</v>
      </c>
      <c r="S479" s="161" t="e">
        <f>业务员提成明细!S463</f>
        <v>#REF!</v>
      </c>
      <c r="T479" s="162" t="str">
        <f>业务员提成明细!V463</f>
        <v>CYT57</v>
      </c>
      <c r="U479" s="144" t="str">
        <f>业务员提成明细!W463</f>
        <v>*化学试剂助剂*内润滑剂</v>
      </c>
      <c r="V479" s="163" t="str">
        <f>业务员提成明细!V463</f>
        <v>CYT57</v>
      </c>
      <c r="W479" s="164" t="str">
        <f>业务员提成明细!W463</f>
        <v>*化学试剂助剂*内润滑剂</v>
      </c>
      <c r="X479" s="163" t="str">
        <f>业务员提成明细!X463</f>
        <v>EF-307EF</v>
      </c>
      <c r="Y479" s="169">
        <f>业务员提成明细!Y463</f>
        <v>3</v>
      </c>
      <c r="Z479" s="170" t="str">
        <f>业务员提成明细!Z463</f>
        <v>桶</v>
      </c>
      <c r="AA479" s="170"/>
      <c r="AB479" s="170"/>
      <c r="AC479" s="171">
        <f>业务员提成明细!AC463</f>
        <v>600</v>
      </c>
      <c r="AD479" s="170"/>
      <c r="AE479" s="170"/>
      <c r="AF479" s="170" t="str">
        <f>业务员提成明细!AF463</f>
        <v>XOUT18040026</v>
      </c>
      <c r="AG479" s="176">
        <f>业务员提成明细!AG463</f>
        <v>43192</v>
      </c>
      <c r="AH479" s="177"/>
      <c r="AJ479" s="178">
        <f>业务员提成明细!AJ463</f>
        <v>0.17</v>
      </c>
    </row>
    <row r="480" spans="1:36" outlineLevel="2">
      <c r="A480" s="142" t="str">
        <f>业务员提成明细!A464</f>
        <v>王建平</v>
      </c>
      <c r="B480" s="143">
        <f>业务员提成明细!B464</f>
        <v>43210</v>
      </c>
      <c r="C480" s="144" t="str">
        <f>业务员提成明细!C464</f>
        <v>a0232</v>
      </c>
      <c r="D480" s="142" t="str">
        <f>业务员提成明细!D464</f>
        <v>浙江久立特材科技股份有限公司吴兴分公司</v>
      </c>
      <c r="E480" s="145">
        <f>业务员提成明细!E464</f>
        <v>22000</v>
      </c>
      <c r="F480" s="146" t="str">
        <f>业务员提成明细!F464</f>
        <v>27754155</v>
      </c>
      <c r="G480" s="143">
        <f>业务员提成明细!G464</f>
        <v>43240</v>
      </c>
      <c r="H480" s="144">
        <f>业务员提成明细!H464</f>
        <v>30</v>
      </c>
      <c r="I480" s="150">
        <f>业务员提成明细!I464</f>
        <v>43263</v>
      </c>
      <c r="J480" s="151">
        <f>业务员提成明细!J464</f>
        <v>22000</v>
      </c>
      <c r="K480" s="145">
        <f>业务员提成明细!K464</f>
        <v>18803.419999999998</v>
      </c>
      <c r="L480" s="152">
        <f>业务员提成明细!L464</f>
        <v>53</v>
      </c>
      <c r="M480" s="153">
        <f>业务员提成明细!M464</f>
        <v>0</v>
      </c>
      <c r="N480" s="76" t="e">
        <f>业务员提成明细!N464</f>
        <v>#REF!</v>
      </c>
      <c r="O480" s="126">
        <f>业务员提成明细!O464</f>
        <v>0.05</v>
      </c>
      <c r="P480" s="154">
        <f>业务员提成明细!P464</f>
        <v>940.17</v>
      </c>
      <c r="Q480" s="125" t="e">
        <f>业务员提成明细!Q464</f>
        <v>#REF!</v>
      </c>
      <c r="R480" s="145" t="e">
        <f>业务员提成明细!R464</f>
        <v>#REF!</v>
      </c>
      <c r="S480" s="161" t="e">
        <f>业务员提成明细!S464</f>
        <v>#REF!</v>
      </c>
      <c r="T480" s="162" t="str">
        <f>业务员提成明细!V464</f>
        <v>CYZ16</v>
      </c>
      <c r="U480" s="144" t="str">
        <f>业务员提成明细!W464</f>
        <v>*化学试剂助剂*高速轧制油</v>
      </c>
      <c r="V480" s="163" t="str">
        <f>业务员提成明细!V464</f>
        <v>CYZ16</v>
      </c>
      <c r="W480" s="164" t="str">
        <f>业务员提成明细!W464</f>
        <v>*化学试剂助剂*高速轧制油</v>
      </c>
      <c r="X480" s="163" t="str">
        <f>业务员提成明细!X464</f>
        <v>EF-1080G</v>
      </c>
      <c r="Y480" s="169">
        <f>业务员提成明细!Y464</f>
        <v>2</v>
      </c>
      <c r="Z480" s="170" t="str">
        <f>业务员提成明细!Z464</f>
        <v>吨</v>
      </c>
      <c r="AA480" s="170"/>
      <c r="AB480" s="170"/>
      <c r="AC480" s="171">
        <f>业务员提成明细!AC464</f>
        <v>2000</v>
      </c>
      <c r="AD480" s="170"/>
      <c r="AE480" s="170"/>
      <c r="AF480" s="170" t="str">
        <f>业务员提成明细!AF464</f>
        <v>XOUT18040299</v>
      </c>
      <c r="AG480" s="176">
        <f>业务员提成明细!AG464</f>
        <v>43208</v>
      </c>
      <c r="AH480" s="177"/>
      <c r="AJ480" s="178">
        <f>业务员提成明细!AJ464</f>
        <v>0.17</v>
      </c>
    </row>
    <row r="481" spans="1:36" outlineLevel="2">
      <c r="A481" s="142" t="str">
        <f>业务员提成明细!A465</f>
        <v>王建平</v>
      </c>
      <c r="B481" s="143">
        <f>业务员提成明细!B465</f>
        <v>43215</v>
      </c>
      <c r="C481" s="144" t="str">
        <f>业务员提成明细!C465</f>
        <v>a0232</v>
      </c>
      <c r="D481" s="142" t="str">
        <f>业务员提成明细!D465</f>
        <v>浙江久立特材科技股份有限公司吴兴分公司</v>
      </c>
      <c r="E481" s="145">
        <f>业务员提成明细!E465</f>
        <v>33000</v>
      </c>
      <c r="F481" s="146" t="str">
        <f>业务员提成明细!F465</f>
        <v>27754219</v>
      </c>
      <c r="G481" s="143">
        <f>业务员提成明细!G465</f>
        <v>43245</v>
      </c>
      <c r="H481" s="144">
        <f>业务员提成明细!H465</f>
        <v>30</v>
      </c>
      <c r="I481" s="150">
        <f>业务员提成明细!I465</f>
        <v>43263</v>
      </c>
      <c r="J481" s="151">
        <f>业务员提成明细!J465</f>
        <v>33000</v>
      </c>
      <c r="K481" s="145">
        <f>业务员提成明细!K465</f>
        <v>28205.13</v>
      </c>
      <c r="L481" s="152">
        <f>业务员提成明细!L465</f>
        <v>48</v>
      </c>
      <c r="M481" s="153">
        <f>业务员提成明细!M465</f>
        <v>0</v>
      </c>
      <c r="N481" s="76" t="e">
        <f>业务员提成明细!N465</f>
        <v>#REF!</v>
      </c>
      <c r="O481" s="126">
        <f>业务员提成明细!O465</f>
        <v>0.05</v>
      </c>
      <c r="P481" s="154">
        <f>业务员提成明细!P465</f>
        <v>1410.26</v>
      </c>
      <c r="Q481" s="125" t="e">
        <f>业务员提成明细!Q465</f>
        <v>#REF!</v>
      </c>
      <c r="R481" s="145" t="e">
        <f>业务员提成明细!R465</f>
        <v>#REF!</v>
      </c>
      <c r="S481" s="161" t="e">
        <f>业务员提成明细!S465</f>
        <v>#REF!</v>
      </c>
      <c r="T481" s="162" t="str">
        <f>业务员提成明细!V465</f>
        <v>CYZ16</v>
      </c>
      <c r="U481" s="144" t="str">
        <f>业务员提成明细!W465</f>
        <v>*化学试剂助剂*高速轧制油</v>
      </c>
      <c r="V481" s="163" t="str">
        <f>业务员提成明细!V465</f>
        <v>CYZ16</v>
      </c>
      <c r="W481" s="164" t="str">
        <f>业务员提成明细!W465</f>
        <v>*化学试剂助剂*高速轧制油</v>
      </c>
      <c r="X481" s="163" t="str">
        <f>业务员提成明细!X465</f>
        <v>EF-1080G</v>
      </c>
      <c r="Y481" s="169">
        <f>业务员提成明细!Y465</f>
        <v>3</v>
      </c>
      <c r="Z481" s="170" t="str">
        <f>业务员提成明细!Z465</f>
        <v>吨</v>
      </c>
      <c r="AA481" s="170"/>
      <c r="AB481" s="170"/>
      <c r="AC481" s="171">
        <f>业务员提成明细!AC465</f>
        <v>3000</v>
      </c>
      <c r="AD481" s="170"/>
      <c r="AE481" s="170"/>
      <c r="AF481" s="170" t="str">
        <f>业务员提成明细!AF465</f>
        <v>XOUT18040407</v>
      </c>
      <c r="AG481" s="176">
        <f>业务员提成明细!AG465</f>
        <v>43214</v>
      </c>
      <c r="AH481" s="177"/>
      <c r="AJ481" s="178">
        <f>业务员提成明细!AJ465</f>
        <v>0.17</v>
      </c>
    </row>
    <row r="482" spans="1:36" outlineLevel="2">
      <c r="A482" s="142" t="str">
        <f>业务员提成明细!A466</f>
        <v>王建平</v>
      </c>
      <c r="B482" s="143">
        <f>业务员提成明细!B466</f>
        <v>43192</v>
      </c>
      <c r="C482" s="144" t="str">
        <f>业务员提成明细!C466</f>
        <v>a1451</v>
      </c>
      <c r="D482" s="142" t="str">
        <f>业务员提成明细!D466</f>
        <v>苏州金秋自动化科技有限公司</v>
      </c>
      <c r="E482" s="145">
        <f>业务员提成明细!E466</f>
        <v>3500</v>
      </c>
      <c r="F482" s="146" t="str">
        <f>业务员提成明细!F466</f>
        <v>15222351</v>
      </c>
      <c r="G482" s="143">
        <f>业务员提成明细!G466</f>
        <v>43252</v>
      </c>
      <c r="H482" s="144">
        <f>业务员提成明细!H466</f>
        <v>60</v>
      </c>
      <c r="I482" s="150">
        <f>业务员提成明细!I466</f>
        <v>43276</v>
      </c>
      <c r="J482" s="151">
        <f>业务员提成明细!J466</f>
        <v>3500</v>
      </c>
      <c r="K482" s="145">
        <f>业务员提成明细!K466</f>
        <v>2991.45</v>
      </c>
      <c r="L482" s="152">
        <f>业务员提成明细!L466</f>
        <v>84</v>
      </c>
      <c r="M482" s="153">
        <f>业务员提成明细!M466</f>
        <v>0</v>
      </c>
      <c r="N482" s="76" t="e">
        <f>业务员提成明细!N466</f>
        <v>#REF!</v>
      </c>
      <c r="O482" s="126">
        <f>业务员提成明细!O466</f>
        <v>0.01</v>
      </c>
      <c r="P482" s="154">
        <f>业务员提成明细!P466</f>
        <v>29.91</v>
      </c>
      <c r="Q482" s="125" t="e">
        <f>业务员提成明细!Q466</f>
        <v>#REF!</v>
      </c>
      <c r="R482" s="145">
        <f>业务员提成明细!R466</f>
        <v>0</v>
      </c>
      <c r="S482" s="161">
        <f>业务员提成明细!S466</f>
        <v>0</v>
      </c>
      <c r="T482" s="162" t="str">
        <f>业务员提成明细!V466</f>
        <v>CSR24</v>
      </c>
      <c r="U482" s="144" t="str">
        <f>业务员提成明细!W466</f>
        <v>*专项化学用品*铝合金加工液</v>
      </c>
      <c r="V482" s="163" t="str">
        <f>业务员提成明细!V466</f>
        <v>CSR24</v>
      </c>
      <c r="W482" s="164" t="str">
        <f>业务员提成明细!W466</f>
        <v>*专项化学用品*铝合金加工液</v>
      </c>
      <c r="X482" s="163" t="str">
        <f>业务员提成明细!X466</f>
        <v>ZM-3080</v>
      </c>
      <c r="Y482" s="169">
        <f>业务员提成明细!Y466</f>
        <v>1</v>
      </c>
      <c r="Z482" s="170" t="str">
        <f>业务员提成明细!Z466</f>
        <v>桶</v>
      </c>
      <c r="AA482" s="170"/>
      <c r="AB482" s="170"/>
      <c r="AC482" s="171">
        <f>业务员提成明细!AC466</f>
        <v>170</v>
      </c>
      <c r="AD482" s="170"/>
      <c r="AE482" s="170"/>
      <c r="AF482" s="170" t="str">
        <f>业务员提成明细!AF466</f>
        <v>XOUT18040030</v>
      </c>
      <c r="AG482" s="176">
        <f>业务员提成明细!AG466</f>
        <v>43193</v>
      </c>
      <c r="AH482" s="177"/>
      <c r="AJ482" s="178">
        <f>业务员提成明细!AJ466</f>
        <v>0.17</v>
      </c>
    </row>
    <row r="483" spans="1:36" outlineLevel="2">
      <c r="A483" s="142" t="str">
        <f>业务员提成明细!A467</f>
        <v>王建平</v>
      </c>
      <c r="B483" s="143">
        <f>业务员提成明细!B467</f>
        <v>43192</v>
      </c>
      <c r="C483" s="144" t="str">
        <f>业务员提成明细!C467</f>
        <v>a1451</v>
      </c>
      <c r="D483" s="142" t="str">
        <f>业务员提成明细!D467</f>
        <v>苏州金秋自动化科技有限公司</v>
      </c>
      <c r="E483" s="145">
        <f>业务员提成明细!E467</f>
        <v>5200</v>
      </c>
      <c r="F483" s="146" t="str">
        <f>业务员提成明细!F467</f>
        <v>15222352</v>
      </c>
      <c r="G483" s="143">
        <f>业务员提成明细!G467</f>
        <v>43252</v>
      </c>
      <c r="H483" s="144">
        <f>业务员提成明细!H467</f>
        <v>60</v>
      </c>
      <c r="I483" s="150">
        <f>业务员提成明细!I467</f>
        <v>43276</v>
      </c>
      <c r="J483" s="151">
        <f>业务员提成明细!J467</f>
        <v>5200</v>
      </c>
      <c r="K483" s="145">
        <f>业务员提成明细!K467</f>
        <v>4444.4399999999996</v>
      </c>
      <c r="L483" s="152">
        <f>业务员提成明细!L467</f>
        <v>84</v>
      </c>
      <c r="M483" s="153">
        <f>业务员提成明细!M467</f>
        <v>0</v>
      </c>
      <c r="N483" s="76" t="e">
        <f>业务员提成明细!N467</f>
        <v>#REF!</v>
      </c>
      <c r="O483" s="126">
        <f>业务员提成明细!O467</f>
        <v>0.01</v>
      </c>
      <c r="P483" s="154">
        <f>业务员提成明细!P467</f>
        <v>44.44</v>
      </c>
      <c r="Q483" s="125" t="e">
        <f>业务员提成明细!Q467</f>
        <v>#REF!</v>
      </c>
      <c r="R483" s="145">
        <f>业务员提成明细!R467</f>
        <v>0</v>
      </c>
      <c r="S483" s="161">
        <f>业务员提成明细!S467</f>
        <v>0</v>
      </c>
      <c r="T483" s="162" t="str">
        <f>业务员提成明细!V467</f>
        <v>CYT11</v>
      </c>
      <c r="U483" s="144" t="str">
        <f>业务员提成明细!W467</f>
        <v>*润滑油*机床导轨油</v>
      </c>
      <c r="V483" s="163" t="str">
        <f>业务员提成明细!V467</f>
        <v>CYT11</v>
      </c>
      <c r="W483" s="164" t="str">
        <f>业务员提成明细!W467</f>
        <v>*润滑油*机床导轨油</v>
      </c>
      <c r="X483" s="163" t="str">
        <f>业务员提成明细!X467</f>
        <v>68#</v>
      </c>
      <c r="Y483" s="169">
        <f>业务员提成明细!Y467</f>
        <v>0.34</v>
      </c>
      <c r="Z483" s="170" t="str">
        <f>业务员提成明细!Z467</f>
        <v>吨</v>
      </c>
      <c r="AA483" s="170"/>
      <c r="AB483" s="170"/>
      <c r="AC483" s="171">
        <f>业务员提成明细!AC467</f>
        <v>340</v>
      </c>
      <c r="AD483" s="170"/>
      <c r="AE483" s="170"/>
      <c r="AF483" s="170" t="str">
        <f>业务员提成明细!AF467</f>
        <v>XOUT18040030</v>
      </c>
      <c r="AG483" s="176">
        <f>业务员提成明细!AG467</f>
        <v>43193</v>
      </c>
      <c r="AH483" s="177"/>
      <c r="AJ483" s="178">
        <f>业务员提成明细!AJ467</f>
        <v>0.17</v>
      </c>
    </row>
    <row r="484" spans="1:36" outlineLevel="2">
      <c r="A484" s="142" t="str">
        <f>业务员提成明细!A468</f>
        <v>王建平</v>
      </c>
      <c r="B484" s="143">
        <f>业务员提成明细!B468</f>
        <v>43200</v>
      </c>
      <c r="C484" s="144" t="str">
        <f>业务员提成明细!C468</f>
        <v>a1451</v>
      </c>
      <c r="D484" s="142" t="str">
        <f>业务员提成明细!D468</f>
        <v>苏州金秋自动化科技有限公司</v>
      </c>
      <c r="E484" s="145">
        <f>业务员提成明细!E468</f>
        <v>350</v>
      </c>
      <c r="F484" s="146" t="str">
        <f>业务员提成明细!F468</f>
        <v>15222463</v>
      </c>
      <c r="G484" s="143">
        <f>业务员提成明细!G468</f>
        <v>43260</v>
      </c>
      <c r="H484" s="144">
        <f>业务员提成明细!H468</f>
        <v>60</v>
      </c>
      <c r="I484" s="150">
        <f>业务员提成明细!I468</f>
        <v>43266</v>
      </c>
      <c r="J484" s="151">
        <f>业务员提成明细!J468</f>
        <v>350</v>
      </c>
      <c r="K484" s="145">
        <f>业务员提成明细!K468</f>
        <v>299.14999999999998</v>
      </c>
      <c r="L484" s="152">
        <f>业务员提成明细!L468</f>
        <v>66</v>
      </c>
      <c r="M484" s="153">
        <f>业务员提成明细!M468</f>
        <v>0</v>
      </c>
      <c r="N484" s="76" t="e">
        <f>业务员提成明细!N468</f>
        <v>#REF!</v>
      </c>
      <c r="O484" s="126">
        <f>业务员提成明细!O468</f>
        <v>0.04</v>
      </c>
      <c r="P484" s="154">
        <f>业务员提成明细!P468</f>
        <v>11.97</v>
      </c>
      <c r="Q484" s="125" t="e">
        <f>业务员提成明细!Q468</f>
        <v>#REF!</v>
      </c>
      <c r="R484" s="145" t="e">
        <f>业务员提成明细!R468</f>
        <v>#REF!</v>
      </c>
      <c r="S484" s="161" t="e">
        <f>业务员提成明细!S468</f>
        <v>#REF!</v>
      </c>
      <c r="T484" s="162" t="str">
        <f>业务员提成明细!V468</f>
        <v>CYF05</v>
      </c>
      <c r="U484" s="144" t="str">
        <f>业务员提成明细!W468</f>
        <v>*专项化学用品*矿物剂型防锈剂</v>
      </c>
      <c r="V484" s="163" t="str">
        <f>业务员提成明细!V468</f>
        <v>CYF05</v>
      </c>
      <c r="W484" s="164" t="str">
        <f>业务员提成明细!W468</f>
        <v>*专项化学用品*矿物剂型防锈剂</v>
      </c>
      <c r="X484" s="163" t="str">
        <f>业务员提成明细!X468</f>
        <v>X-36</v>
      </c>
      <c r="Y484" s="169">
        <f>业务员提成明细!Y468</f>
        <v>1</v>
      </c>
      <c r="Z484" s="170" t="str">
        <f>业务员提成明细!Z468</f>
        <v>桶</v>
      </c>
      <c r="AA484" s="170"/>
      <c r="AB484" s="170"/>
      <c r="AC484" s="171">
        <f>业务员提成明细!AC468</f>
        <v>17</v>
      </c>
      <c r="AD484" s="170"/>
      <c r="AE484" s="170"/>
      <c r="AF484" s="170" t="str">
        <f>业务员提成明细!AF468</f>
        <v>XOUT18040092</v>
      </c>
      <c r="AG484" s="176">
        <f>业务员提成明细!AG468</f>
        <v>43198</v>
      </c>
      <c r="AH484" s="177"/>
      <c r="AJ484" s="178">
        <f>业务员提成明细!AJ468</f>
        <v>0.17</v>
      </c>
    </row>
    <row r="485" spans="1:36" outlineLevel="2">
      <c r="A485" s="142" t="str">
        <f>业务员提成明细!A469</f>
        <v>王建平</v>
      </c>
      <c r="B485" s="143">
        <f>业务员提成明细!B469</f>
        <v>43200</v>
      </c>
      <c r="C485" s="144" t="str">
        <f>业务员提成明细!C469</f>
        <v>a1451</v>
      </c>
      <c r="D485" s="142" t="str">
        <f>业务员提成明细!D469</f>
        <v>苏州金秋自动化科技有限公司</v>
      </c>
      <c r="E485" s="145">
        <f>业务员提成明细!E469</f>
        <v>780</v>
      </c>
      <c r="F485" s="146" t="str">
        <f>业务员提成明细!F469</f>
        <v>15222463</v>
      </c>
      <c r="G485" s="143">
        <f>业务员提成明细!G469</f>
        <v>43260</v>
      </c>
      <c r="H485" s="144">
        <f>业务员提成明细!H469</f>
        <v>60</v>
      </c>
      <c r="I485" s="150">
        <f>业务员提成明细!I469</f>
        <v>43264</v>
      </c>
      <c r="J485" s="151">
        <f>业务员提成明细!J469</f>
        <v>780</v>
      </c>
      <c r="K485" s="145">
        <f>业务员提成明细!K469</f>
        <v>666.67</v>
      </c>
      <c r="L485" s="152">
        <f>业务员提成明细!L469</f>
        <v>64</v>
      </c>
      <c r="M485" s="153">
        <f>业务员提成明细!M469</f>
        <v>0</v>
      </c>
      <c r="N485" s="76" t="e">
        <f>业务员提成明细!N469</f>
        <v>#REF!</v>
      </c>
      <c r="O485" s="126">
        <f>业务员提成明细!O469</f>
        <v>0.04</v>
      </c>
      <c r="P485" s="154">
        <f>业务员提成明细!P469</f>
        <v>26.67</v>
      </c>
      <c r="Q485" s="125" t="e">
        <f>业务员提成明细!Q469</f>
        <v>#REF!</v>
      </c>
      <c r="R485" s="145" t="e">
        <f>业务员提成明细!R469</f>
        <v>#REF!</v>
      </c>
      <c r="S485" s="161" t="e">
        <f>业务员提成明细!S469</f>
        <v>#REF!</v>
      </c>
      <c r="T485" s="162" t="str">
        <f>业务员提成明细!V469</f>
        <v>CYT06</v>
      </c>
      <c r="U485" s="144" t="str">
        <f>业务员提成明细!W469</f>
        <v>*化学试剂助剂*主轴保护剂</v>
      </c>
      <c r="V485" s="163" t="str">
        <f>业务员提成明细!V469</f>
        <v>CYT06</v>
      </c>
      <c r="W485" s="164" t="str">
        <f>业务员提成明细!W469</f>
        <v>*化学试剂助剂*主轴保护剂</v>
      </c>
      <c r="X485" s="163" t="str">
        <f>业务员提成明细!X469</f>
        <v>5#</v>
      </c>
      <c r="Y485" s="169">
        <f>业务员提成明细!Y469</f>
        <v>3</v>
      </c>
      <c r="Z485" s="170" t="str">
        <f>业务员提成明细!Z469</f>
        <v>桶</v>
      </c>
      <c r="AA485" s="170"/>
      <c r="AB485" s="170"/>
      <c r="AC485" s="171">
        <f>业务员提成明细!AC469</f>
        <v>51</v>
      </c>
      <c r="AD485" s="170"/>
      <c r="AE485" s="170"/>
      <c r="AF485" s="170" t="str">
        <f>业务员提成明细!AF469</f>
        <v>XOUT18040150</v>
      </c>
      <c r="AG485" s="176">
        <f>业务员提成明细!AG469</f>
        <v>43200</v>
      </c>
      <c r="AH485" s="177"/>
      <c r="AJ485" s="178">
        <f>业务员提成明细!AJ469</f>
        <v>0.17</v>
      </c>
    </row>
    <row r="486" spans="1:36" outlineLevel="2">
      <c r="A486" s="142" t="str">
        <f>业务员提成明细!A470</f>
        <v>王建平</v>
      </c>
      <c r="B486" s="143">
        <f>业务员提成明细!B470</f>
        <v>43048</v>
      </c>
      <c r="C486" s="144" t="str">
        <f>业务员提成明细!C470</f>
        <v>a1578</v>
      </c>
      <c r="D486" s="142" t="str">
        <f>业务员提成明细!D470</f>
        <v>石狮市山峰五金制品有限公司</v>
      </c>
      <c r="E486" s="145">
        <f>业务员提成明细!E470</f>
        <v>15000</v>
      </c>
      <c r="F486" s="146" t="str">
        <f>业务员提成明细!F470</f>
        <v>14035191</v>
      </c>
      <c r="G486" s="143">
        <f>业务员提成明细!G470</f>
        <v>43108</v>
      </c>
      <c r="H486" s="144">
        <f>业务员提成明细!H470</f>
        <v>60</v>
      </c>
      <c r="I486" s="150">
        <f>业务员提成明细!I470</f>
        <v>43259</v>
      </c>
      <c r="J486" s="151">
        <f>业务员提成明细!J470</f>
        <v>13000</v>
      </c>
      <c r="K486" s="145">
        <f>业务员提成明细!K470</f>
        <v>11111.11</v>
      </c>
      <c r="L486" s="152">
        <f>业务员提成明细!L470</f>
        <v>211</v>
      </c>
      <c r="M486" s="153">
        <f>业务员提成明细!M470</f>
        <v>0</v>
      </c>
      <c r="N486" s="76" t="e">
        <f>业务员提成明细!N470</f>
        <v>#REF!</v>
      </c>
      <c r="O486" s="126">
        <f>业务员提成明细!O470</f>
        <v>0</v>
      </c>
      <c r="P486" s="154">
        <f>业务员提成明细!P470</f>
        <v>0</v>
      </c>
      <c r="Q486" s="125" t="e">
        <f>业务员提成明细!Q470</f>
        <v>#REF!</v>
      </c>
      <c r="R486" s="145" t="e">
        <f>业务员提成明细!R470</f>
        <v>#REF!</v>
      </c>
      <c r="S486" s="161" t="e">
        <f>业务员提成明细!S470</f>
        <v>#REF!</v>
      </c>
      <c r="T486" s="162" t="str">
        <f>业务员提成明细!V470</f>
        <v>CSR34</v>
      </c>
      <c r="U486" s="144" t="str">
        <f>业务员提成明细!W470</f>
        <v>植物切削液</v>
      </c>
      <c r="V486" s="163" t="str">
        <f>业务员提成明细!V470</f>
        <v>CSR34</v>
      </c>
      <c r="W486" s="164" t="str">
        <f>业务员提成明细!W470</f>
        <v>植物切削液</v>
      </c>
      <c r="X486" s="163" t="str">
        <f>业务员提成明细!X470</f>
        <v>JH-200RP</v>
      </c>
      <c r="Y486" s="169">
        <f>业务员提成明细!Y470</f>
        <v>4.3333333333333304</v>
      </c>
      <c r="Z486" s="170" t="str">
        <f>业务员提成明细!Z470</f>
        <v>桶</v>
      </c>
      <c r="AA486" s="170"/>
      <c r="AB486" s="170"/>
      <c r="AC486" s="171">
        <f>业务员提成明细!AC470</f>
        <v>780</v>
      </c>
      <c r="AD486" s="170"/>
      <c r="AE486" s="170"/>
      <c r="AF486" s="170" t="str">
        <f>业务员提成明细!AF470</f>
        <v>XOUT17100391</v>
      </c>
      <c r="AG486" s="176">
        <f>业务员提成明细!AG470</f>
        <v>43035</v>
      </c>
      <c r="AH486" s="177"/>
      <c r="AJ486" s="178">
        <f>业务员提成明细!AJ470</f>
        <v>0.17</v>
      </c>
    </row>
    <row r="487" spans="1:36" outlineLevel="2">
      <c r="A487" s="142" t="str">
        <f>业务员提成明细!A471</f>
        <v>王建平</v>
      </c>
      <c r="B487" s="143">
        <f>业务员提成明细!B471</f>
        <v>43172</v>
      </c>
      <c r="C487" s="144" t="str">
        <f>业务员提成明细!C471</f>
        <v>a1578</v>
      </c>
      <c r="D487" s="142" t="str">
        <f>业务员提成明细!D471</f>
        <v>石狮市山峰五金制品有限公司</v>
      </c>
      <c r="E487" s="145">
        <f>业务员提成明细!E471</f>
        <v>15000</v>
      </c>
      <c r="F487" s="146" t="str">
        <f>业务员提成明细!F471</f>
        <v>02839437</v>
      </c>
      <c r="G487" s="143">
        <f>业务员提成明细!G471</f>
        <v>43232</v>
      </c>
      <c r="H487" s="144">
        <f>业务员提成明细!H471</f>
        <v>60</v>
      </c>
      <c r="I487" s="150">
        <f>业务员提成明细!I471</f>
        <v>43281</v>
      </c>
      <c r="J487" s="151">
        <f>业务员提成明细!J471</f>
        <v>12000</v>
      </c>
      <c r="K487" s="145">
        <f>业务员提成明细!K471</f>
        <v>10256.41</v>
      </c>
      <c r="L487" s="152">
        <f>业务员提成明细!L471</f>
        <v>109</v>
      </c>
      <c r="M487" s="153">
        <f>业务员提成明细!M471</f>
        <v>0</v>
      </c>
      <c r="N487" s="76" t="e">
        <f>业务员提成明细!N471</f>
        <v>#REF!</v>
      </c>
      <c r="O487" s="126">
        <f>业务员提成明细!O471</f>
        <v>0.04</v>
      </c>
      <c r="P487" s="154">
        <f>业务员提成明细!P471</f>
        <v>410.26</v>
      </c>
      <c r="Q487" s="125" t="e">
        <f>业务员提成明细!Q471</f>
        <v>#REF!</v>
      </c>
      <c r="R487" s="145" t="e">
        <f>业务员提成明细!R471</f>
        <v>#REF!</v>
      </c>
      <c r="S487" s="161" t="e">
        <f>业务员提成明细!S471</f>
        <v>#REF!</v>
      </c>
      <c r="T487" s="162" t="str">
        <f>业务员提成明细!V471</f>
        <v>CSR34</v>
      </c>
      <c r="U487" s="144" t="str">
        <f>业务员提成明细!W471</f>
        <v>*其他化学制品*植物切削液</v>
      </c>
      <c r="V487" s="163" t="str">
        <f>业务员提成明细!V471</f>
        <v>CSR34</v>
      </c>
      <c r="W487" s="164" t="str">
        <f>业务员提成明细!W471</f>
        <v>*其他化学制品*植物切削液</v>
      </c>
      <c r="X487" s="163" t="str">
        <f>业务员提成明细!X471</f>
        <v>JH-200RP</v>
      </c>
      <c r="Y487" s="169">
        <f>业务员提成明细!Y471</f>
        <v>4</v>
      </c>
      <c r="Z487" s="170" t="str">
        <f>业务员提成明细!Z471</f>
        <v>桶</v>
      </c>
      <c r="AA487" s="170"/>
      <c r="AB487" s="170"/>
      <c r="AC487" s="171">
        <f>业务员提成明细!AC471</f>
        <v>720</v>
      </c>
      <c r="AD487" s="170"/>
      <c r="AE487" s="170"/>
      <c r="AF487" s="170" t="str">
        <f>业务员提成明细!AF471</f>
        <v>XOUT18010179</v>
      </c>
      <c r="AG487" s="176">
        <f>业务员提成明细!AG471</f>
        <v>43110</v>
      </c>
      <c r="AH487" s="177"/>
      <c r="AJ487" s="178">
        <f>业务员提成明细!AJ471</f>
        <v>0.17</v>
      </c>
    </row>
    <row r="488" spans="1:36" outlineLevel="2">
      <c r="A488" s="142" t="str">
        <f>业务员提成明细!A472</f>
        <v>王建平</v>
      </c>
      <c r="B488" s="143">
        <f>业务员提成明细!B472</f>
        <v>43085</v>
      </c>
      <c r="C488" s="144" t="str">
        <f>业务员提成明细!C472</f>
        <v>a1578</v>
      </c>
      <c r="D488" s="142" t="str">
        <f>业务员提成明细!D472</f>
        <v>石狮市山峰五金制品有限公司</v>
      </c>
      <c r="E488" s="145">
        <f>业务员提成明细!E472</f>
        <v>30000</v>
      </c>
      <c r="F488" s="146" t="str">
        <f>业务员提成明细!F472</f>
        <v>09926639</v>
      </c>
      <c r="G488" s="143">
        <f>业务员提成明细!G472</f>
        <v>43145</v>
      </c>
      <c r="H488" s="144">
        <f>业务员提成明细!H472</f>
        <v>60</v>
      </c>
      <c r="I488" s="150">
        <f>业务员提成明细!I472</f>
        <v>43255</v>
      </c>
      <c r="J488" s="151">
        <f>业务员提成明细!J472</f>
        <v>30000</v>
      </c>
      <c r="K488" s="145">
        <f>业务员提成明细!K472</f>
        <v>25641.03</v>
      </c>
      <c r="L488" s="152">
        <f>业务员提成明细!L472</f>
        <v>170</v>
      </c>
      <c r="M488" s="153">
        <f>业务员提成明细!M472</f>
        <v>0</v>
      </c>
      <c r="N488" s="76" t="e">
        <f>业务员提成明细!N472</f>
        <v>#REF!</v>
      </c>
      <c r="O488" s="126">
        <f>业务员提成明细!O472</f>
        <v>0.01</v>
      </c>
      <c r="P488" s="154">
        <f>业务员提成明细!P472</f>
        <v>256.41000000000003</v>
      </c>
      <c r="Q488" s="125" t="e">
        <f>业务员提成明细!Q472</f>
        <v>#REF!</v>
      </c>
      <c r="R488" s="145" t="e">
        <f>业务员提成明细!R472</f>
        <v>#REF!</v>
      </c>
      <c r="S488" s="161" t="e">
        <f>业务员提成明细!S472</f>
        <v>#REF!</v>
      </c>
      <c r="T488" s="162" t="str">
        <f>业务员提成明细!V472</f>
        <v>CSR34</v>
      </c>
      <c r="U488" s="144" t="str">
        <f>业务员提成明细!W472</f>
        <v>植物切削液</v>
      </c>
      <c r="V488" s="163" t="str">
        <f>业务员提成明细!V472</f>
        <v>CSR34</v>
      </c>
      <c r="W488" s="164" t="str">
        <f>业务员提成明细!W472</f>
        <v>植物切削液</v>
      </c>
      <c r="X488" s="163" t="str">
        <f>业务员提成明细!X472</f>
        <v>JH-200RP</v>
      </c>
      <c r="Y488" s="169">
        <f>业务员提成明细!Y472</f>
        <v>10</v>
      </c>
      <c r="Z488" s="170" t="str">
        <f>业务员提成明细!Z472</f>
        <v>桶</v>
      </c>
      <c r="AA488" s="170"/>
      <c r="AB488" s="170"/>
      <c r="AC488" s="171">
        <f>业务员提成明细!AC472</f>
        <v>1800</v>
      </c>
      <c r="AD488" s="170"/>
      <c r="AE488" s="170"/>
      <c r="AF488" s="170" t="str">
        <f>业务员提成明细!AF472</f>
        <v>XOUT17110078</v>
      </c>
      <c r="AG488" s="176">
        <f>业务员提成明细!AG472</f>
        <v>43043</v>
      </c>
      <c r="AH488" s="177"/>
      <c r="AJ488" s="178">
        <f>业务员提成明细!AJ472</f>
        <v>0.17</v>
      </c>
    </row>
    <row r="489" spans="1:36" outlineLevel="2">
      <c r="A489" s="142" t="str">
        <f>业务员提成明细!A473</f>
        <v>王建平</v>
      </c>
      <c r="B489" s="143">
        <f>业务员提成明细!B473</f>
        <v>43085</v>
      </c>
      <c r="C489" s="144" t="str">
        <f>业务员提成明细!C473</f>
        <v>a1578</v>
      </c>
      <c r="D489" s="142" t="str">
        <f>业务员提成明细!D473</f>
        <v>石狮市山峰五金制品有限公司</v>
      </c>
      <c r="E489" s="145">
        <f>业务员提成明细!E473</f>
        <v>15000</v>
      </c>
      <c r="F489" s="146" t="str">
        <f>业务员提成明细!F473</f>
        <v>09926639</v>
      </c>
      <c r="G489" s="143">
        <f>业务员提成明细!G473</f>
        <v>43145</v>
      </c>
      <c r="H489" s="144">
        <f>业务员提成明细!H473</f>
        <v>60</v>
      </c>
      <c r="I489" s="150">
        <f>业务员提成明细!I473</f>
        <v>43273</v>
      </c>
      <c r="J489" s="151">
        <f>业务员提成明细!J473</f>
        <v>15000</v>
      </c>
      <c r="K489" s="145">
        <f>业务员提成明细!K473</f>
        <v>12820.51</v>
      </c>
      <c r="L489" s="152">
        <f>业务员提成明细!L473</f>
        <v>188</v>
      </c>
      <c r="M489" s="153">
        <f>业务员提成明细!M473</f>
        <v>0</v>
      </c>
      <c r="N489" s="76" t="e">
        <f>业务员提成明细!N473</f>
        <v>#REF!</v>
      </c>
      <c r="O489" s="126">
        <f>业务员提成明细!O473</f>
        <v>0</v>
      </c>
      <c r="P489" s="154">
        <f>业务员提成明细!P473</f>
        <v>0</v>
      </c>
      <c r="Q489" s="125" t="e">
        <f>业务员提成明细!Q473</f>
        <v>#REF!</v>
      </c>
      <c r="R489" s="145" t="e">
        <f>业务员提成明细!R473</f>
        <v>#REF!</v>
      </c>
      <c r="S489" s="161" t="e">
        <f>业务员提成明细!S473</f>
        <v>#REF!</v>
      </c>
      <c r="T489" s="162" t="str">
        <f>业务员提成明细!V473</f>
        <v>CSR34</v>
      </c>
      <c r="U489" s="144" t="str">
        <f>业务员提成明细!W473</f>
        <v>植物切削液</v>
      </c>
      <c r="V489" s="163" t="str">
        <f>业务员提成明细!V473</f>
        <v>CSR34</v>
      </c>
      <c r="W489" s="164" t="str">
        <f>业务员提成明细!W473</f>
        <v>植物切削液</v>
      </c>
      <c r="X489" s="163" t="str">
        <f>业务员提成明细!X473</f>
        <v>JH-200RP</v>
      </c>
      <c r="Y489" s="169">
        <f>业务员提成明细!Y473</f>
        <v>5</v>
      </c>
      <c r="Z489" s="170" t="str">
        <f>业务员提成明细!Z473</f>
        <v>桶</v>
      </c>
      <c r="AA489" s="170"/>
      <c r="AB489" s="170"/>
      <c r="AC489" s="171">
        <f>业务员提成明细!AC473</f>
        <v>900</v>
      </c>
      <c r="AD489" s="170"/>
      <c r="AE489" s="170"/>
      <c r="AF489" s="170" t="str">
        <f>业务员提成明细!AF473</f>
        <v>XOUT17110558</v>
      </c>
      <c r="AG489" s="176">
        <f>业务员提成明细!AG473</f>
        <v>43064</v>
      </c>
      <c r="AH489" s="177"/>
      <c r="AJ489" s="178">
        <f>业务员提成明细!AJ473</f>
        <v>0.17</v>
      </c>
    </row>
    <row r="490" spans="1:36" outlineLevel="2">
      <c r="A490" s="142" t="str">
        <f>业务员提成明细!A474</f>
        <v>王建平</v>
      </c>
      <c r="B490" s="143">
        <f>业务员提成明细!B474</f>
        <v>43111</v>
      </c>
      <c r="C490" s="144" t="str">
        <f>业务员提成明细!C474</f>
        <v>a1578</v>
      </c>
      <c r="D490" s="142" t="str">
        <f>业务员提成明细!D474</f>
        <v>石狮市山峰五金制品有限公司</v>
      </c>
      <c r="E490" s="145">
        <f>业务员提成明细!E474</f>
        <v>30000</v>
      </c>
      <c r="F490" s="146" t="str">
        <f>业务员提成明细!F474</f>
        <v>28120265</v>
      </c>
      <c r="G490" s="143">
        <f>业务员提成明细!G474</f>
        <v>43171</v>
      </c>
      <c r="H490" s="144">
        <f>业务员提成明细!H474</f>
        <v>60</v>
      </c>
      <c r="I490" s="150">
        <f>业务员提成明细!I474</f>
        <v>43280</v>
      </c>
      <c r="J490" s="151">
        <f>业务员提成明细!J474</f>
        <v>30000</v>
      </c>
      <c r="K490" s="145">
        <f>业务员提成明细!K474</f>
        <v>25641.03</v>
      </c>
      <c r="L490" s="152">
        <f>业务员提成明细!L474</f>
        <v>169</v>
      </c>
      <c r="M490" s="153">
        <f>业务员提成明细!M474</f>
        <v>0</v>
      </c>
      <c r="N490" s="76" t="e">
        <f>业务员提成明细!N474</f>
        <v>#REF!</v>
      </c>
      <c r="O490" s="126">
        <f>业务员提成明细!O474</f>
        <v>0.01</v>
      </c>
      <c r="P490" s="154">
        <f>业务员提成明细!P474</f>
        <v>256.41000000000003</v>
      </c>
      <c r="Q490" s="125" t="e">
        <f>业务员提成明细!Q474</f>
        <v>#REF!</v>
      </c>
      <c r="R490" s="145" t="e">
        <f>业务员提成明细!R474</f>
        <v>#REF!</v>
      </c>
      <c r="S490" s="161" t="e">
        <f>业务员提成明细!S474</f>
        <v>#REF!</v>
      </c>
      <c r="T490" s="162" t="str">
        <f>业务员提成明细!V474</f>
        <v>CSR34</v>
      </c>
      <c r="U490" s="144" t="str">
        <f>业务员提成明细!W474</f>
        <v>*其他化学制品*植物切削液</v>
      </c>
      <c r="V490" s="163" t="str">
        <f>业务员提成明细!V474</f>
        <v>CSR34</v>
      </c>
      <c r="W490" s="164" t="str">
        <f>业务员提成明细!W474</f>
        <v>*其他化学制品*植物切削液</v>
      </c>
      <c r="X490" s="163" t="str">
        <f>业务员提成明细!X474</f>
        <v>JH-200RP</v>
      </c>
      <c r="Y490" s="169">
        <f>业务员提成明细!Y474</f>
        <v>10</v>
      </c>
      <c r="Z490" s="170" t="str">
        <f>业务员提成明细!Z474</f>
        <v>桶</v>
      </c>
      <c r="AA490" s="170"/>
      <c r="AB490" s="170"/>
      <c r="AC490" s="171">
        <f>业务员提成明细!AC474</f>
        <v>1800</v>
      </c>
      <c r="AD490" s="170"/>
      <c r="AE490" s="170"/>
      <c r="AF490" s="170" t="str">
        <f>业务员提成明细!AF474</f>
        <v>XOUT17120458</v>
      </c>
      <c r="AG490" s="176">
        <f>业务员提成明细!AG474</f>
        <v>43092</v>
      </c>
      <c r="AH490" s="177"/>
      <c r="AJ490" s="178">
        <f>业务员提成明细!AJ474</f>
        <v>0.17</v>
      </c>
    </row>
    <row r="491" spans="1:36" outlineLevel="2">
      <c r="A491" s="142" t="str">
        <f>业务员提成明细!A475</f>
        <v>王建平</v>
      </c>
      <c r="B491" s="143">
        <f>业务员提成明细!B475</f>
        <v>43102</v>
      </c>
      <c r="C491" s="144" t="str">
        <f>业务员提成明细!C475</f>
        <v>a1588</v>
      </c>
      <c r="D491" s="142" t="str">
        <f>业务员提成明细!D475</f>
        <v>昆山速力特精密机械有限公司</v>
      </c>
      <c r="E491" s="145">
        <f>业务员提成明细!E475</f>
        <v>2800</v>
      </c>
      <c r="F491" s="146" t="str">
        <f>业务员提成明细!F475</f>
        <v>09926951</v>
      </c>
      <c r="G491" s="143">
        <f>业务员提成明细!G475</f>
        <v>43192</v>
      </c>
      <c r="H491" s="144">
        <f>业务员提成明细!H475</f>
        <v>90</v>
      </c>
      <c r="I491" s="150">
        <f>业务员提成明细!I475</f>
        <v>43280</v>
      </c>
      <c r="J491" s="151">
        <f>业务员提成明细!J475</f>
        <v>2400</v>
      </c>
      <c r="K491" s="145">
        <f>业务员提成明细!K475</f>
        <v>2051.2800000000002</v>
      </c>
      <c r="L491" s="152">
        <f>业务员提成明细!L475</f>
        <v>178</v>
      </c>
      <c r="M491" s="153">
        <f>业务员提成明细!M475</f>
        <v>0</v>
      </c>
      <c r="N491" s="76" t="e">
        <f>业务员提成明细!N475</f>
        <v>#REF!</v>
      </c>
      <c r="O491" s="126">
        <f>业务员提成明细!O475</f>
        <v>0.01</v>
      </c>
      <c r="P491" s="154">
        <f>业务员提成明细!P475</f>
        <v>20.51</v>
      </c>
      <c r="Q491" s="125" t="e">
        <f>业务员提成明细!Q475</f>
        <v>#REF!</v>
      </c>
      <c r="R491" s="145" t="e">
        <f>业务员提成明细!R475</f>
        <v>#REF!</v>
      </c>
      <c r="S491" s="161" t="e">
        <f>业务员提成明细!S475</f>
        <v>#REF!</v>
      </c>
      <c r="T491" s="162" t="str">
        <f>业务员提成明细!V475</f>
        <v>CSB15</v>
      </c>
      <c r="U491" s="144" t="str">
        <f>业务员提成明细!W475</f>
        <v>半合成切削液</v>
      </c>
      <c r="V491" s="163" t="str">
        <f>业务员提成明细!V475</f>
        <v>CSB15</v>
      </c>
      <c r="W491" s="164" t="str">
        <f>业务员提成明细!W475</f>
        <v>半合成切削液</v>
      </c>
      <c r="X491" s="163" t="str">
        <f>业务员提成明细!X475</f>
        <v>LP-3030AL</v>
      </c>
      <c r="Y491" s="169">
        <f>业务员提成明细!Y475</f>
        <v>0.85714285714285698</v>
      </c>
      <c r="Z491" s="170" t="str">
        <f>业务员提成明细!Z475</f>
        <v>桶</v>
      </c>
      <c r="AA491" s="170"/>
      <c r="AB491" s="170"/>
      <c r="AC491" s="171">
        <f>业务员提成明细!AC475</f>
        <v>145.71428571428601</v>
      </c>
      <c r="AD491" s="170"/>
      <c r="AE491" s="170"/>
      <c r="AF491" s="170" t="str">
        <f>业务员提成明细!AF475</f>
        <v>XOUT18010022</v>
      </c>
      <c r="AG491" s="176">
        <f>业务员提成明细!AG475</f>
        <v>43102</v>
      </c>
      <c r="AH491" s="177"/>
      <c r="AJ491" s="178">
        <f>业务员提成明细!AJ475</f>
        <v>0.17</v>
      </c>
    </row>
    <row r="492" spans="1:36" outlineLevel="2">
      <c r="A492" s="142" t="str">
        <f>业务员提成明细!A476</f>
        <v>王建平</v>
      </c>
      <c r="B492" s="143">
        <f>业务员提成明细!B476</f>
        <v>43172</v>
      </c>
      <c r="C492" s="144" t="str">
        <f>业务员提成明细!C476</f>
        <v>a1697</v>
      </c>
      <c r="D492" s="142" t="str">
        <f>业务员提成明细!D476</f>
        <v>无锡沃睿特机电有限公司</v>
      </c>
      <c r="E492" s="145">
        <f>业务员提成明细!E476</f>
        <v>11000</v>
      </c>
      <c r="F492" s="146" t="str">
        <f>业务员提成明细!F476</f>
        <v>02839472</v>
      </c>
      <c r="G492" s="143">
        <f>业务员提成明细!G476</f>
        <v>43172</v>
      </c>
      <c r="H492" s="144" t="str">
        <f>业务员提成明细!H476</f>
        <v>现金</v>
      </c>
      <c r="I492" s="150">
        <f>业务员提成明细!I476</f>
        <v>43273</v>
      </c>
      <c r="J492" s="151">
        <f>业务员提成明细!J476</f>
        <v>6950</v>
      </c>
      <c r="K492" s="145">
        <f>业务员提成明细!K476</f>
        <v>5940.17</v>
      </c>
      <c r="L492" s="152">
        <f>业务员提成明细!L476</f>
        <v>101</v>
      </c>
      <c r="M492" s="153">
        <f>业务员提成明细!M476</f>
        <v>0</v>
      </c>
      <c r="N492" s="76" t="e">
        <f>业务员提成明细!N476</f>
        <v>#REF!</v>
      </c>
      <c r="O492" s="126">
        <f>业务员提成明细!O476</f>
        <v>0.04</v>
      </c>
      <c r="P492" s="154">
        <f>业务员提成明细!P476</f>
        <v>237.61</v>
      </c>
      <c r="Q492" s="125" t="e">
        <f>业务员提成明细!Q476</f>
        <v>#REF!</v>
      </c>
      <c r="R492" s="145" t="e">
        <f>业务员提成明细!R476</f>
        <v>#REF!</v>
      </c>
      <c r="S492" s="161" t="e">
        <f>业务员提成明细!S476</f>
        <v>#REF!</v>
      </c>
      <c r="T492" s="162" t="str">
        <f>业务员提成明细!V476</f>
        <v>CSR07</v>
      </c>
      <c r="U492" s="144" t="str">
        <f>业务员提成明细!W476</f>
        <v>*专项化学用品*优质切削液</v>
      </c>
      <c r="V492" s="163" t="str">
        <f>业务员提成明细!V476</f>
        <v>CSR07</v>
      </c>
      <c r="W492" s="164" t="str">
        <f>业务员提成明细!W476</f>
        <v>*专项化学用品*优质切削液</v>
      </c>
      <c r="X492" s="163" t="str">
        <f>业务员提成明细!X476</f>
        <v>JH-101SL</v>
      </c>
      <c r="Y492" s="169">
        <f>业务员提成明细!Y476</f>
        <v>2.52727272727273</v>
      </c>
      <c r="Z492" s="170" t="str">
        <f>业务员提成明细!Z476</f>
        <v>桶</v>
      </c>
      <c r="AA492" s="170"/>
      <c r="AB492" s="170"/>
      <c r="AC492" s="171">
        <f>业务员提成明细!AC476</f>
        <v>429.63636363636402</v>
      </c>
      <c r="AD492" s="170"/>
      <c r="AE492" s="170"/>
      <c r="AF492" s="170" t="str">
        <f>业务员提成明细!AF476</f>
        <v>XOUT18030018</v>
      </c>
      <c r="AG492" s="176">
        <f>业务员提成明细!AG476</f>
        <v>43161</v>
      </c>
      <c r="AH492" s="177"/>
      <c r="AJ492" s="178">
        <f>业务员提成明细!AJ476</f>
        <v>0.17</v>
      </c>
    </row>
    <row r="493" spans="1:36" outlineLevel="2">
      <c r="A493" s="142" t="str">
        <f>业务员提成明细!A477</f>
        <v>王建平</v>
      </c>
      <c r="B493" s="143">
        <f>业务员提成明细!B477</f>
        <v>43172</v>
      </c>
      <c r="C493" s="144" t="str">
        <f>业务员提成明细!C477</f>
        <v>a1697</v>
      </c>
      <c r="D493" s="142" t="str">
        <f>业务员提成明细!D477</f>
        <v>无锡沃睿特机电有限公司</v>
      </c>
      <c r="E493" s="145">
        <f>业务员提成明细!E477</f>
        <v>8250</v>
      </c>
      <c r="F493" s="146" t="str">
        <f>业务员提成明细!F477</f>
        <v>02839416</v>
      </c>
      <c r="G493" s="143">
        <f>业务员提成明细!G477</f>
        <v>43172</v>
      </c>
      <c r="H493" s="144" t="str">
        <f>业务员提成明细!H477</f>
        <v>现金</v>
      </c>
      <c r="I493" s="150">
        <f>业务员提成明细!I477</f>
        <v>43277</v>
      </c>
      <c r="J493" s="151">
        <f>业务员提成明细!J477</f>
        <v>8250</v>
      </c>
      <c r="K493" s="145">
        <f>业务员提成明细!K477</f>
        <v>7051.28</v>
      </c>
      <c r="L493" s="152">
        <f>业务员提成明细!L477</f>
        <v>105</v>
      </c>
      <c r="M493" s="153">
        <f>业务员提成明细!M477</f>
        <v>0</v>
      </c>
      <c r="N493" s="76" t="e">
        <f>业务员提成明细!N477</f>
        <v>#REF!</v>
      </c>
      <c r="O493" s="126">
        <f>业务员提成明细!O477</f>
        <v>0.04</v>
      </c>
      <c r="P493" s="154">
        <f>业务员提成明细!P477</f>
        <v>282.05</v>
      </c>
      <c r="Q493" s="125" t="e">
        <f>业务员提成明细!Q477</f>
        <v>#REF!</v>
      </c>
      <c r="R493" s="145" t="e">
        <f>业务员提成明细!R477</f>
        <v>#REF!</v>
      </c>
      <c r="S493" s="161" t="e">
        <f>业务员提成明细!S477</f>
        <v>#REF!</v>
      </c>
      <c r="T493" s="162" t="str">
        <f>业务员提成明细!V477</f>
        <v>CSR07</v>
      </c>
      <c r="U493" s="144" t="str">
        <f>业务员提成明细!W477</f>
        <v>*专项化学用品*优质切削液</v>
      </c>
      <c r="V493" s="163" t="str">
        <f>业务员提成明细!V477</f>
        <v>CSR07</v>
      </c>
      <c r="W493" s="164" t="str">
        <f>业务员提成明细!W477</f>
        <v>*专项化学用品*优质切削液</v>
      </c>
      <c r="X493" s="163" t="str">
        <f>业务员提成明细!X477</f>
        <v>JH-101SL</v>
      </c>
      <c r="Y493" s="169">
        <f>业务员提成明细!Y477</f>
        <v>3</v>
      </c>
      <c r="Z493" s="170" t="str">
        <f>业务员提成明细!Z477</f>
        <v>桶</v>
      </c>
      <c r="AA493" s="170"/>
      <c r="AB493" s="170"/>
      <c r="AC493" s="171">
        <f>业务员提成明细!AC477</f>
        <v>510</v>
      </c>
      <c r="AD493" s="170"/>
      <c r="AE493" s="170"/>
      <c r="AF493" s="170" t="str">
        <f>业务员提成明细!AF477</f>
        <v>XOUT18030202</v>
      </c>
      <c r="AG493" s="176">
        <f>业务员提成明细!AG477</f>
        <v>43172</v>
      </c>
      <c r="AH493" s="177"/>
      <c r="AJ493" s="178">
        <f>业务员提成明细!AJ477</f>
        <v>0.17</v>
      </c>
    </row>
    <row r="494" spans="1:36" outlineLevel="2">
      <c r="A494" s="142" t="str">
        <f>业务员提成明细!A478</f>
        <v>王建平</v>
      </c>
      <c r="B494" s="143">
        <f>业务员提成明细!B478</f>
        <v>43172</v>
      </c>
      <c r="C494" s="144" t="str">
        <f>业务员提成明细!C478</f>
        <v>a1697</v>
      </c>
      <c r="D494" s="142" t="str">
        <f>业务员提成明细!D478</f>
        <v>无锡沃睿特机电有限公司</v>
      </c>
      <c r="E494" s="145">
        <f>业务员提成明细!E478</f>
        <v>4800</v>
      </c>
      <c r="F494" s="146" t="str">
        <f>业务员提成明细!F478</f>
        <v>02839416</v>
      </c>
      <c r="G494" s="143">
        <f>业务员提成明细!G478</f>
        <v>43172</v>
      </c>
      <c r="H494" s="144" t="str">
        <f>业务员提成明细!H478</f>
        <v>现金</v>
      </c>
      <c r="I494" s="150">
        <f>业务员提成明细!I478</f>
        <v>43277</v>
      </c>
      <c r="J494" s="151">
        <f>业务员提成明细!J478</f>
        <v>4800</v>
      </c>
      <c r="K494" s="145">
        <f>业务员提成明细!K478</f>
        <v>4102.5600000000004</v>
      </c>
      <c r="L494" s="152">
        <f>业务员提成明细!L478</f>
        <v>105</v>
      </c>
      <c r="M494" s="153">
        <f>业务员提成明细!M478</f>
        <v>0</v>
      </c>
      <c r="N494" s="76" t="e">
        <f>业务员提成明细!N478</f>
        <v>#REF!</v>
      </c>
      <c r="O494" s="126">
        <f>业务员提成明细!O478</f>
        <v>0.04</v>
      </c>
      <c r="P494" s="154">
        <f>业务员提成明细!P478</f>
        <v>164.1</v>
      </c>
      <c r="Q494" s="125" t="e">
        <f>业务员提成明细!Q478</f>
        <v>#REF!</v>
      </c>
      <c r="R494" s="145" t="e">
        <f>业务员提成明细!R478</f>
        <v>#REF!</v>
      </c>
      <c r="S494" s="161" t="e">
        <f>业务员提成明细!S478</f>
        <v>#REF!</v>
      </c>
      <c r="T494" s="162" t="str">
        <f>业务员提成明细!V478</f>
        <v>CYT11</v>
      </c>
      <c r="U494" s="144" t="str">
        <f>业务员提成明细!W478</f>
        <v>*专项化学用品*机床导轨油</v>
      </c>
      <c r="V494" s="163" t="str">
        <f>业务员提成明细!V478</f>
        <v>CYT11</v>
      </c>
      <c r="W494" s="164" t="str">
        <f>业务员提成明细!W478</f>
        <v>*专项化学用品*机床导轨油</v>
      </c>
      <c r="X494" s="163" t="str">
        <f>业务员提成明细!X478</f>
        <v>68#</v>
      </c>
      <c r="Y494" s="169">
        <f>业务员提成明细!Y478</f>
        <v>2</v>
      </c>
      <c r="Z494" s="170" t="str">
        <f>业务员提成明细!Z478</f>
        <v>桶</v>
      </c>
      <c r="AA494" s="170"/>
      <c r="AB494" s="170"/>
      <c r="AC494" s="171">
        <f>业务员提成明细!AC478</f>
        <v>340</v>
      </c>
      <c r="AD494" s="170"/>
      <c r="AE494" s="170"/>
      <c r="AF494" s="170" t="str">
        <f>业务员提成明细!AF478</f>
        <v>XOUT18030202</v>
      </c>
      <c r="AG494" s="176">
        <f>业务员提成明细!AG478</f>
        <v>43172</v>
      </c>
      <c r="AH494" s="177"/>
      <c r="AJ494" s="178">
        <f>业务员提成明细!AJ478</f>
        <v>0.17</v>
      </c>
    </row>
    <row r="495" spans="1:36" outlineLevel="2">
      <c r="A495" s="142" t="str">
        <f>业务员提成明细!A479</f>
        <v>王建平</v>
      </c>
      <c r="B495" s="143">
        <f>业务员提成明细!B479</f>
        <v>43304</v>
      </c>
      <c r="C495" s="144" t="str">
        <f>业务员提成明细!C479</f>
        <v>a1952</v>
      </c>
      <c r="D495" s="142" t="str">
        <f>业务员提成明细!D479</f>
        <v>苏州华亦扬传动科技有限公司</v>
      </c>
      <c r="E495" s="145">
        <f>业务员提成明细!E479</f>
        <v>10000</v>
      </c>
      <c r="F495" s="146" t="str">
        <f>业务员提成明细!F479</f>
        <v>18107256</v>
      </c>
      <c r="G495" s="143">
        <f>业务员提成明细!G479</f>
        <v>43334</v>
      </c>
      <c r="H495" s="144">
        <f>业务员提成明细!H479</f>
        <v>30</v>
      </c>
      <c r="I495" s="150">
        <f>业务员提成明细!I479</f>
        <v>43279</v>
      </c>
      <c r="J495" s="151">
        <f>业务员提成明细!J479</f>
        <v>10000</v>
      </c>
      <c r="K495" s="145">
        <f>业务员提成明细!K479</f>
        <v>8620.69</v>
      </c>
      <c r="L495" s="152">
        <f>业务员提成明细!L479</f>
        <v>-25</v>
      </c>
      <c r="M495" s="153">
        <f>业务员提成明细!M479</f>
        <v>0</v>
      </c>
      <c r="N495" s="76" t="e">
        <f>业务员提成明细!N479</f>
        <v>#REF!</v>
      </c>
      <c r="O495" s="126">
        <f>业务员提成明细!O479</f>
        <v>0.05</v>
      </c>
      <c r="P495" s="154">
        <f>业务员提成明细!P479</f>
        <v>431.03</v>
      </c>
      <c r="Q495" s="125" t="e">
        <f>业务员提成明细!Q479</f>
        <v>#REF!</v>
      </c>
      <c r="R495" s="145" t="e">
        <f>业务员提成明细!R479</f>
        <v>#REF!</v>
      </c>
      <c r="S495" s="161" t="e">
        <f>业务员提成明细!S479</f>
        <v>#REF!</v>
      </c>
      <c r="T495" s="162" t="str">
        <f>业务员提成明细!V479</f>
        <v>CYT09</v>
      </c>
      <c r="U495" s="144" t="str">
        <f>业务员提成明细!W479</f>
        <v>*润滑油*抗磨液压油</v>
      </c>
      <c r="V495" s="163" t="str">
        <f>业务员提成明细!V479</f>
        <v>CYT09</v>
      </c>
      <c r="W495" s="164" t="str">
        <f>业务员提成明细!W479</f>
        <v>*润滑油*抗磨液压油</v>
      </c>
      <c r="X495" s="163" t="str">
        <f>业务员提成明细!X479</f>
        <v>32#</v>
      </c>
      <c r="Y495" s="169">
        <f>业务员提成明细!Y479</f>
        <v>0.68</v>
      </c>
      <c r="Z495" s="170" t="str">
        <f>业务员提成明细!Z479</f>
        <v>吨</v>
      </c>
      <c r="AA495" s="170"/>
      <c r="AB495" s="170"/>
      <c r="AC495" s="171">
        <f>业务员提成明细!AC479</f>
        <v>680</v>
      </c>
      <c r="AD495" s="170"/>
      <c r="AE495" s="170"/>
      <c r="AF495" s="170" t="str">
        <f>业务员提成明细!AF479</f>
        <v>XOUT18070483</v>
      </c>
      <c r="AG495" s="176">
        <f>业务员提成明细!AG479</f>
        <v>43305</v>
      </c>
      <c r="AH495" s="177"/>
      <c r="AJ495" s="178">
        <f>业务员提成明细!AJ479</f>
        <v>0.15999995360000199</v>
      </c>
    </row>
    <row r="496" spans="1:36" outlineLevel="2">
      <c r="A496" s="142" t="str">
        <f>业务员提成明细!A480</f>
        <v>王建平</v>
      </c>
      <c r="B496" s="143">
        <f>业务员提成明细!B480</f>
        <v>43304</v>
      </c>
      <c r="C496" s="144" t="str">
        <f>业务员提成明细!C480</f>
        <v>a1952</v>
      </c>
      <c r="D496" s="142" t="str">
        <f>业务员提成明细!D480</f>
        <v>苏州华亦扬传动科技有限公司</v>
      </c>
      <c r="E496" s="145">
        <f>业务员提成明细!E480</f>
        <v>2600</v>
      </c>
      <c r="F496" s="146" t="str">
        <f>业务员提成明细!F480</f>
        <v>18107256</v>
      </c>
      <c r="G496" s="143">
        <f>业务员提成明细!G480</f>
        <v>43334</v>
      </c>
      <c r="H496" s="144">
        <f>业务员提成明细!H480</f>
        <v>30</v>
      </c>
      <c r="I496" s="150">
        <f>业务员提成明细!I480</f>
        <v>43279</v>
      </c>
      <c r="J496" s="151">
        <f>业务员提成明细!J480</f>
        <v>2600</v>
      </c>
      <c r="K496" s="145">
        <f>业务员提成明细!K480</f>
        <v>2241.38</v>
      </c>
      <c r="L496" s="152">
        <f>业务员提成明细!L480</f>
        <v>-25</v>
      </c>
      <c r="M496" s="153">
        <f>业务员提成明细!M480</f>
        <v>0</v>
      </c>
      <c r="N496" s="76" t="e">
        <f>业务员提成明细!N480</f>
        <v>#REF!</v>
      </c>
      <c r="O496" s="126">
        <f>业务员提成明细!O480</f>
        <v>0.05</v>
      </c>
      <c r="P496" s="154">
        <f>业务员提成明细!P480</f>
        <v>112.07</v>
      </c>
      <c r="Q496" s="125" t="e">
        <f>业务员提成明细!Q480</f>
        <v>#REF!</v>
      </c>
      <c r="R496" s="145" t="e">
        <f>业务员提成明细!R480</f>
        <v>#REF!</v>
      </c>
      <c r="S496" s="161" t="e">
        <f>业务员提成明细!S480</f>
        <v>#REF!</v>
      </c>
      <c r="T496" s="162" t="str">
        <f>业务员提成明细!V480</f>
        <v>CYT11</v>
      </c>
      <c r="U496" s="144" t="str">
        <f>业务员提成明细!W480</f>
        <v>*润滑油*机床导轨油</v>
      </c>
      <c r="V496" s="163" t="str">
        <f>业务员提成明细!V480</f>
        <v>CYT11</v>
      </c>
      <c r="W496" s="164" t="str">
        <f>业务员提成明细!W480</f>
        <v>*润滑油*机床导轨油</v>
      </c>
      <c r="X496" s="163" t="str">
        <f>业务员提成明细!X480</f>
        <v>68#</v>
      </c>
      <c r="Y496" s="169">
        <f>业务员提成明细!Y480</f>
        <v>0.17</v>
      </c>
      <c r="Z496" s="170" t="str">
        <f>业务员提成明细!Z480</f>
        <v>吨</v>
      </c>
      <c r="AA496" s="170"/>
      <c r="AB496" s="170"/>
      <c r="AC496" s="171">
        <f>业务员提成明细!AC480</f>
        <v>170</v>
      </c>
      <c r="AD496" s="170"/>
      <c r="AE496" s="170"/>
      <c r="AF496" s="170" t="str">
        <f>业务员提成明细!AF480</f>
        <v>XOUT18070483</v>
      </c>
      <c r="AG496" s="176">
        <f>业务员提成明细!AG480</f>
        <v>43305</v>
      </c>
      <c r="AH496" s="177"/>
      <c r="AJ496" s="178">
        <f>业务员提成明细!AJ480</f>
        <v>0.15999995360000199</v>
      </c>
    </row>
    <row r="497" spans="1:36" outlineLevel="2">
      <c r="A497" s="142" t="str">
        <f>业务员提成明细!A481</f>
        <v>王建平</v>
      </c>
      <c r="B497" s="143">
        <f>业务员提成明细!B481</f>
        <v>43304</v>
      </c>
      <c r="C497" s="144" t="str">
        <f>业务员提成明细!C481</f>
        <v>a1952</v>
      </c>
      <c r="D497" s="142" t="str">
        <f>业务员提成明细!D481</f>
        <v>苏州华亦扬传动科技有限公司</v>
      </c>
      <c r="E497" s="145">
        <f>业务员提成明细!E481</f>
        <v>16800</v>
      </c>
      <c r="F497" s="146" t="str">
        <f>业务员提成明细!F481</f>
        <v>18107267</v>
      </c>
      <c r="G497" s="143">
        <f>业务员提成明细!G481</f>
        <v>43334</v>
      </c>
      <c r="H497" s="144">
        <f>业务员提成明细!H481</f>
        <v>30</v>
      </c>
      <c r="I497" s="150">
        <f>业务员提成明细!I481</f>
        <v>43279</v>
      </c>
      <c r="J497" s="151">
        <f>业务员提成明细!J481</f>
        <v>16800</v>
      </c>
      <c r="K497" s="145">
        <f>业务员提成明细!K481</f>
        <v>14482.76</v>
      </c>
      <c r="L497" s="152">
        <f>业务员提成明细!L481</f>
        <v>-25</v>
      </c>
      <c r="M497" s="153">
        <f>业务员提成明细!M481</f>
        <v>0</v>
      </c>
      <c r="N497" s="76" t="e">
        <f>业务员提成明细!N481</f>
        <v>#REF!</v>
      </c>
      <c r="O497" s="126">
        <f>业务员提成明细!O481</f>
        <v>0.05</v>
      </c>
      <c r="P497" s="154">
        <f>业务员提成明细!P481</f>
        <v>724.14</v>
      </c>
      <c r="Q497" s="125" t="e">
        <f>业务员提成明细!Q481</f>
        <v>#REF!</v>
      </c>
      <c r="R497" s="145" t="e">
        <f>业务员提成明细!R481</f>
        <v>#REF!</v>
      </c>
      <c r="S497" s="161" t="e">
        <f>业务员提成明细!S481</f>
        <v>#REF!</v>
      </c>
      <c r="T497" s="162" t="str">
        <f>业务员提成明细!V481</f>
        <v>CYT36</v>
      </c>
      <c r="U497" s="144" t="str">
        <f>业务员提成明细!W481</f>
        <v>*非成品油石油制品*轴承加工助剂</v>
      </c>
      <c r="V497" s="163" t="str">
        <f>业务员提成明细!V481</f>
        <v>CYT36</v>
      </c>
      <c r="W497" s="164" t="str">
        <f>业务员提成明细!W481</f>
        <v>*非成品油石油制品*轴承加工助剂</v>
      </c>
      <c r="X497" s="163" t="str">
        <f>业务员提成明细!X481</f>
        <v>CH-500</v>
      </c>
      <c r="Y497" s="169">
        <f>业务员提成明细!Y481</f>
        <v>6</v>
      </c>
      <c r="Z497" s="170" t="str">
        <f>业务员提成明细!Z481</f>
        <v>桶</v>
      </c>
      <c r="AA497" s="170"/>
      <c r="AB497" s="170"/>
      <c r="AC497" s="171">
        <f>业务员提成明细!AC481</f>
        <v>1020</v>
      </c>
      <c r="AD497" s="170"/>
      <c r="AE497" s="170"/>
      <c r="AF497" s="170" t="str">
        <f>业务员提成明细!AF481</f>
        <v>XOUT18070482</v>
      </c>
      <c r="AG497" s="176">
        <f>业务员提成明细!AG481</f>
        <v>43305</v>
      </c>
      <c r="AH497" s="177"/>
      <c r="AJ497" s="178">
        <f>业务员提成明细!AJ481</f>
        <v>0.15999988952381999</v>
      </c>
    </row>
    <row r="498" spans="1:36" outlineLevel="2">
      <c r="A498" s="142" t="str">
        <f>业务员提成明细!A482</f>
        <v>王建平</v>
      </c>
      <c r="B498" s="143">
        <f>业务员提成明细!B482</f>
        <v>43304</v>
      </c>
      <c r="C498" s="144" t="str">
        <f>业务员提成明细!C482</f>
        <v>a1952</v>
      </c>
      <c r="D498" s="142" t="str">
        <f>业务员提成明细!D482</f>
        <v>苏州华亦扬传动科技有限公司</v>
      </c>
      <c r="E498" s="145">
        <f>业务员提成明细!E482</f>
        <v>5200</v>
      </c>
      <c r="F498" s="146" t="str">
        <f>业务员提成明细!F482</f>
        <v>18107267</v>
      </c>
      <c r="G498" s="143">
        <f>业务员提成明细!G482</f>
        <v>43334</v>
      </c>
      <c r="H498" s="144">
        <f>业务员提成明细!H482</f>
        <v>30</v>
      </c>
      <c r="I498" s="150">
        <f>业务员提成明细!I482</f>
        <v>43273</v>
      </c>
      <c r="J498" s="151">
        <f>业务员提成明细!J482</f>
        <v>5200</v>
      </c>
      <c r="K498" s="145">
        <f>业务员提成明细!K482</f>
        <v>4482.76</v>
      </c>
      <c r="L498" s="152">
        <f>业务员提成明细!L482</f>
        <v>-31</v>
      </c>
      <c r="M498" s="153">
        <f>业务员提成明细!M482</f>
        <v>0</v>
      </c>
      <c r="N498" s="76" t="e">
        <f>业务员提成明细!N482</f>
        <v>#REF!</v>
      </c>
      <c r="O498" s="126">
        <f>业务员提成明细!O482</f>
        <v>0.05</v>
      </c>
      <c r="P498" s="154">
        <f>业务员提成明细!P482</f>
        <v>224.14</v>
      </c>
      <c r="Q498" s="125" t="e">
        <f>业务员提成明细!Q482</f>
        <v>#REF!</v>
      </c>
      <c r="R498" s="145" t="e">
        <f>业务员提成明细!R482</f>
        <v>#REF!</v>
      </c>
      <c r="S498" s="161" t="e">
        <f>业务员提成明细!S482</f>
        <v>#REF!</v>
      </c>
      <c r="T498" s="162" t="str">
        <f>业务员提成明细!V482</f>
        <v>CYT06</v>
      </c>
      <c r="U498" s="144" t="str">
        <f>业务员提成明细!W482</f>
        <v>*化学试剂助剂*主轴保护剂</v>
      </c>
      <c r="V498" s="163" t="str">
        <f>业务员提成明细!V482</f>
        <v>CYT06</v>
      </c>
      <c r="W498" s="164" t="str">
        <f>业务员提成明细!W482</f>
        <v>*化学试剂助剂*主轴保护剂</v>
      </c>
      <c r="X498" s="163" t="str">
        <f>业务员提成明细!X482</f>
        <v>5#</v>
      </c>
      <c r="Y498" s="169">
        <f>业务员提成明细!Y482</f>
        <v>2</v>
      </c>
      <c r="Z498" s="170" t="str">
        <f>业务员提成明细!Z482</f>
        <v>桶</v>
      </c>
      <c r="AA498" s="170"/>
      <c r="AB498" s="170"/>
      <c r="AC498" s="171">
        <f>业务员提成明细!AC482</f>
        <v>340</v>
      </c>
      <c r="AD498" s="170"/>
      <c r="AE498" s="170"/>
      <c r="AF498" s="170" t="str">
        <f>业务员提成明细!AF482</f>
        <v>XOUT18070482</v>
      </c>
      <c r="AG498" s="176">
        <f>业务员提成明细!AG482</f>
        <v>43305</v>
      </c>
      <c r="AH498" s="177"/>
      <c r="AJ498" s="178">
        <f>业务员提成明细!AJ482</f>
        <v>0.15999988952381999</v>
      </c>
    </row>
    <row r="499" spans="1:36" outlineLevel="2">
      <c r="A499" s="142" t="str">
        <f>业务员提成明细!A483</f>
        <v>王建平</v>
      </c>
      <c r="B499" s="143">
        <f>业务员提成明细!B483</f>
        <v>43304</v>
      </c>
      <c r="C499" s="144" t="str">
        <f>业务员提成明细!C483</f>
        <v>a1952</v>
      </c>
      <c r="D499" s="142" t="str">
        <f>业务员提成明细!D483</f>
        <v>苏州华亦扬传动科技有限公司</v>
      </c>
      <c r="E499" s="145">
        <f>业务员提成明细!E483</f>
        <v>3500</v>
      </c>
      <c r="F499" s="146" t="str">
        <f>业务员提成明细!F483</f>
        <v>18107267</v>
      </c>
      <c r="G499" s="143">
        <f>业务员提成明细!G483</f>
        <v>43334</v>
      </c>
      <c r="H499" s="144">
        <f>业务员提成明细!H483</f>
        <v>30</v>
      </c>
      <c r="I499" s="150">
        <f>业务员提成明细!I483</f>
        <v>43257</v>
      </c>
      <c r="J499" s="151">
        <f>业务员提成明细!J483</f>
        <v>3500</v>
      </c>
      <c r="K499" s="145">
        <f>业务员提成明细!K483</f>
        <v>3017.24</v>
      </c>
      <c r="L499" s="152">
        <f>业务员提成明细!L483</f>
        <v>-47</v>
      </c>
      <c r="M499" s="153">
        <f>业务员提成明细!M483</f>
        <v>0</v>
      </c>
      <c r="N499" s="76" t="e">
        <f>业务员提成明细!N483</f>
        <v>#REF!</v>
      </c>
      <c r="O499" s="126">
        <f>业务员提成明细!O483</f>
        <v>0.05</v>
      </c>
      <c r="P499" s="154">
        <f>业务员提成明细!P483</f>
        <v>150.86000000000001</v>
      </c>
      <c r="Q499" s="125" t="e">
        <f>业务员提成明细!Q483</f>
        <v>#REF!</v>
      </c>
      <c r="R499" s="145">
        <f>业务员提成明细!R483</f>
        <v>0</v>
      </c>
      <c r="S499" s="161">
        <f>业务员提成明细!S483</f>
        <v>0</v>
      </c>
      <c r="T499" s="162" t="str">
        <f>业务员提成明细!V483</f>
        <v>CSR24</v>
      </c>
      <c r="U499" s="144" t="str">
        <f>业务员提成明细!W483</f>
        <v>*专项化学用品*铝合金加工液</v>
      </c>
      <c r="V499" s="163" t="str">
        <f>业务员提成明细!V483</f>
        <v>CSR24</v>
      </c>
      <c r="W499" s="164" t="str">
        <f>业务员提成明细!W483</f>
        <v>*专项化学用品*铝合金加工液</v>
      </c>
      <c r="X499" s="163" t="str">
        <f>业务员提成明细!X483</f>
        <v>ZM-3080Z</v>
      </c>
      <c r="Y499" s="169">
        <f>业务员提成明细!Y483</f>
        <v>1</v>
      </c>
      <c r="Z499" s="170" t="str">
        <f>业务员提成明细!Z483</f>
        <v>桶</v>
      </c>
      <c r="AA499" s="170"/>
      <c r="AB499" s="170"/>
      <c r="AC499" s="171">
        <f>业务员提成明细!AC483</f>
        <v>170</v>
      </c>
      <c r="AD499" s="170"/>
      <c r="AE499" s="170"/>
      <c r="AF499" s="170" t="str">
        <f>业务员提成明细!AF483</f>
        <v>XOUT18070482</v>
      </c>
      <c r="AG499" s="176">
        <f>业务员提成明细!AG483</f>
        <v>43305</v>
      </c>
      <c r="AH499" s="177"/>
      <c r="AJ499" s="178">
        <f>业务员提成明细!AJ483</f>
        <v>0.15999988952381999</v>
      </c>
    </row>
    <row r="500" spans="1:36" outlineLevel="2">
      <c r="A500" s="142" t="str">
        <f>业务员提成明细!A484</f>
        <v>王建平</v>
      </c>
      <c r="B500" s="143">
        <f>业务员提成明细!B484</f>
        <v>43304</v>
      </c>
      <c r="C500" s="144" t="str">
        <f>业务员提成明细!C484</f>
        <v>a1952</v>
      </c>
      <c r="D500" s="142" t="str">
        <f>业务员提成明细!D484</f>
        <v>苏州华亦扬传动科技有限公司</v>
      </c>
      <c r="E500" s="145">
        <f>业务员提成明细!E484</f>
        <v>2750</v>
      </c>
      <c r="F500" s="146" t="str">
        <f>业务员提成明细!F484</f>
        <v>18107267</v>
      </c>
      <c r="G500" s="143">
        <f>业务员提成明细!G484</f>
        <v>43334</v>
      </c>
      <c r="H500" s="144">
        <f>业务员提成明细!H484</f>
        <v>30</v>
      </c>
      <c r="I500" s="150">
        <f>业务员提成明细!I484</f>
        <v>43257</v>
      </c>
      <c r="J500" s="151">
        <f>业务员提成明细!J484</f>
        <v>2750</v>
      </c>
      <c r="K500" s="145">
        <f>业务员提成明细!K484</f>
        <v>2370.69</v>
      </c>
      <c r="L500" s="152">
        <f>业务员提成明细!L484</f>
        <v>-47</v>
      </c>
      <c r="M500" s="153">
        <f>业务员提成明细!M484</f>
        <v>0</v>
      </c>
      <c r="N500" s="76" t="e">
        <f>业务员提成明细!N484</f>
        <v>#REF!</v>
      </c>
      <c r="O500" s="126">
        <f>业务员提成明细!O484</f>
        <v>0.05</v>
      </c>
      <c r="P500" s="154">
        <f>业务员提成明细!P484</f>
        <v>118.53</v>
      </c>
      <c r="Q500" s="125" t="e">
        <f>业务员提成明细!Q484</f>
        <v>#REF!</v>
      </c>
      <c r="R500" s="145" t="e">
        <f>业务员提成明细!R484</f>
        <v>#REF!</v>
      </c>
      <c r="S500" s="161" t="e">
        <f>业务员提成明细!S484</f>
        <v>#REF!</v>
      </c>
      <c r="T500" s="162" t="str">
        <f>业务员提成明细!V484</f>
        <v>CSX17</v>
      </c>
      <c r="U500" s="144" t="str">
        <f>业务员提成明细!W484</f>
        <v>*洗涤剂*清洗剂</v>
      </c>
      <c r="V500" s="163" t="str">
        <f>业务员提成明细!V484</f>
        <v>CSX17</v>
      </c>
      <c r="W500" s="164" t="str">
        <f>业务员提成明细!W484</f>
        <v>*洗涤剂*清洗剂</v>
      </c>
      <c r="X500" s="163" t="str">
        <f>业务员提成明细!X484</f>
        <v>AS-9000CA</v>
      </c>
      <c r="Y500" s="169">
        <f>业务员提成明细!Y484</f>
        <v>1</v>
      </c>
      <c r="Z500" s="170" t="str">
        <f>业务员提成明细!Z484</f>
        <v>桶</v>
      </c>
      <c r="AA500" s="170"/>
      <c r="AB500" s="170"/>
      <c r="AC500" s="171">
        <f>业务员提成明细!AC484</f>
        <v>200</v>
      </c>
      <c r="AD500" s="170"/>
      <c r="AE500" s="170"/>
      <c r="AF500" s="170" t="str">
        <f>业务员提成明细!AF484</f>
        <v>XOUT18070482</v>
      </c>
      <c r="AG500" s="176">
        <f>业务员提成明细!AG484</f>
        <v>43305</v>
      </c>
      <c r="AH500" s="177"/>
      <c r="AJ500" s="178">
        <f>业务员提成明细!AJ484</f>
        <v>0.15999988952381999</v>
      </c>
    </row>
    <row r="501" spans="1:36" outlineLevel="2">
      <c r="A501" s="142" t="str">
        <f>业务员提成明细!A485</f>
        <v>王建平</v>
      </c>
      <c r="B501" s="143">
        <f>业务员提成明细!B485</f>
        <v>43304</v>
      </c>
      <c r="C501" s="144" t="str">
        <f>业务员提成明细!C485</f>
        <v>a1952</v>
      </c>
      <c r="D501" s="142" t="str">
        <f>业务员提成明细!D485</f>
        <v>苏州华亦扬传动科技有限公司</v>
      </c>
      <c r="E501" s="145">
        <f>业务员提成明细!E485</f>
        <v>3300</v>
      </c>
      <c r="F501" s="146" t="str">
        <f>业务员提成明细!F485</f>
        <v>18107267</v>
      </c>
      <c r="G501" s="143">
        <f>业务员提成明细!G485</f>
        <v>43334</v>
      </c>
      <c r="H501" s="144">
        <f>业务员提成明细!H485</f>
        <v>30</v>
      </c>
      <c r="I501" s="150">
        <f>业务员提成明细!I485</f>
        <v>43281</v>
      </c>
      <c r="J501" s="151">
        <f>业务员提成明细!J485</f>
        <v>3300</v>
      </c>
      <c r="K501" s="145">
        <f>业务员提成明细!K485</f>
        <v>2844.83</v>
      </c>
      <c r="L501" s="152">
        <f>业务员提成明细!L485</f>
        <v>-23</v>
      </c>
      <c r="M501" s="153">
        <f>业务员提成明细!M485</f>
        <v>0</v>
      </c>
      <c r="N501" s="76" t="e">
        <f>业务员提成明细!N485</f>
        <v>#REF!</v>
      </c>
      <c r="O501" s="126">
        <f>业务员提成明细!O485</f>
        <v>0.05</v>
      </c>
      <c r="P501" s="154">
        <f>业务员提成明细!P485</f>
        <v>142.24</v>
      </c>
      <c r="Q501" s="125">
        <f>业务员提成明细!Q485</f>
        <v>15.083</v>
      </c>
      <c r="R501" s="145">
        <f>业务员提成明细!R485</f>
        <v>2564.11</v>
      </c>
      <c r="S501" s="161">
        <f>业务员提成明细!S485</f>
        <v>256.39999999999998</v>
      </c>
      <c r="T501" s="162" t="str">
        <f>业务员提成明细!V485</f>
        <v>CYF05</v>
      </c>
      <c r="U501" s="144" t="str">
        <f>业务员提成明细!W485</f>
        <v>*专项化学用品*矿物防锈剂</v>
      </c>
      <c r="V501" s="163" t="str">
        <f>业务员提成明细!V485</f>
        <v>CYF05</v>
      </c>
      <c r="W501" s="164" t="str">
        <f>业务员提成明细!W485</f>
        <v>*专项化学用品*矿物防锈剂</v>
      </c>
      <c r="X501" s="163" t="str">
        <f>业务员提成明细!X485</f>
        <v>X-36</v>
      </c>
      <c r="Y501" s="169">
        <f>业务员提成明细!Y485</f>
        <v>1</v>
      </c>
      <c r="Z501" s="170" t="str">
        <f>业务员提成明细!Z485</f>
        <v>桶</v>
      </c>
      <c r="AA501" s="170"/>
      <c r="AB501" s="170"/>
      <c r="AC501" s="171">
        <f>业务员提成明细!AC485</f>
        <v>170</v>
      </c>
      <c r="AD501" s="170"/>
      <c r="AE501" s="170"/>
      <c r="AF501" s="170" t="str">
        <f>业务员提成明细!AF485</f>
        <v>XOUT18070482</v>
      </c>
      <c r="AG501" s="176">
        <f>业务员提成明细!AG485</f>
        <v>43305</v>
      </c>
      <c r="AH501" s="177"/>
      <c r="AJ501" s="178">
        <f>业务员提成明细!AJ485</f>
        <v>0.15999988952381999</v>
      </c>
    </row>
    <row r="502" spans="1:36" outlineLevel="2">
      <c r="A502" s="142" t="str">
        <f>业务员提成明细!A486</f>
        <v>王建平</v>
      </c>
      <c r="B502" s="143">
        <f>业务员提成明细!B486</f>
        <v>43297</v>
      </c>
      <c r="C502" s="144" t="str">
        <f>业务员提成明细!C486</f>
        <v>b280</v>
      </c>
      <c r="D502" s="142" t="str">
        <f>业务员提成明细!D486</f>
        <v>百韧模具厂</v>
      </c>
      <c r="E502" s="145">
        <f>业务员提成明细!E486</f>
        <v>2100</v>
      </c>
      <c r="F502" s="146" t="str">
        <f>业务员提成明细!F486</f>
        <v>未税</v>
      </c>
      <c r="G502" s="143">
        <f>业务员提成明细!G486</f>
        <v>0</v>
      </c>
      <c r="H502" s="144">
        <f>业务员提成明细!H486</f>
        <v>0</v>
      </c>
      <c r="I502" s="150">
        <f>业务员提成明细!I486</f>
        <v>43252</v>
      </c>
      <c r="J502" s="151">
        <f>业务员提成明细!J486</f>
        <v>2100</v>
      </c>
      <c r="K502" s="145">
        <f>业务员提成明细!K486</f>
        <v>2100</v>
      </c>
      <c r="L502" s="152">
        <f>业务员提成明细!L486</f>
        <v>-45</v>
      </c>
      <c r="M502" s="153">
        <f>业务员提成明细!M486</f>
        <v>0</v>
      </c>
      <c r="N502" s="76" t="e">
        <f>业务员提成明细!N486</f>
        <v>#REF!</v>
      </c>
      <c r="O502" s="126">
        <f>业务员提成明细!O486</f>
        <v>0.05</v>
      </c>
      <c r="P502" s="154">
        <f>业务员提成明细!P486</f>
        <v>105</v>
      </c>
      <c r="Q502" s="125" t="e">
        <f>业务员提成明细!Q486</f>
        <v>#REF!</v>
      </c>
      <c r="R502" s="145" t="e">
        <f>业务员提成明细!R486</f>
        <v>#REF!</v>
      </c>
      <c r="S502" s="161" t="e">
        <f>业务员提成明细!S486</f>
        <v>#REF!</v>
      </c>
      <c r="T502" s="162" t="str">
        <f>业务员提成明细!V486</f>
        <v>CSB06</v>
      </c>
      <c r="U502" s="144" t="str">
        <f>业务员提成明细!W486</f>
        <v>半合成切削液</v>
      </c>
      <c r="V502" s="163" t="str">
        <f>业务员提成明细!V486</f>
        <v>CSB06</v>
      </c>
      <c r="W502" s="164" t="str">
        <f>业务员提成明细!W486</f>
        <v>半合成切削液</v>
      </c>
      <c r="X502" s="163" t="str">
        <f>业务员提成明细!X486</f>
        <v>LP-3030</v>
      </c>
      <c r="Y502" s="169">
        <f>业务员提成明细!Y486</f>
        <v>1</v>
      </c>
      <c r="Z502" s="170">
        <f>业务员提成明细!Z486</f>
        <v>0</v>
      </c>
      <c r="AA502" s="170"/>
      <c r="AB502" s="170"/>
      <c r="AC502" s="171">
        <f>业务员提成明细!AC486</f>
        <v>170</v>
      </c>
      <c r="AD502" s="170"/>
      <c r="AE502" s="170"/>
      <c r="AF502" s="170" t="str">
        <f>业务员提成明细!AF486</f>
        <v>R18070010</v>
      </c>
      <c r="AG502" s="176">
        <f>业务员提成明细!AG486</f>
        <v>43297</v>
      </c>
      <c r="AH502" s="177"/>
      <c r="AJ502" s="178">
        <f>业务员提成明细!AJ486</f>
        <v>0.15999957250798899</v>
      </c>
    </row>
    <row r="503" spans="1:36" outlineLevel="2">
      <c r="A503" s="142" t="str">
        <f>业务员提成明细!A487</f>
        <v>王建平</v>
      </c>
      <c r="B503" s="143">
        <f>业务员提成明细!B487</f>
        <v>43297</v>
      </c>
      <c r="C503" s="144" t="str">
        <f>业务员提成明细!C487</f>
        <v>b280</v>
      </c>
      <c r="D503" s="142" t="str">
        <f>业务员提成明细!D487</f>
        <v>百韧模具厂</v>
      </c>
      <c r="E503" s="145">
        <f>业务员提成明细!E487</f>
        <v>2100</v>
      </c>
      <c r="F503" s="146" t="str">
        <f>业务员提成明细!F487</f>
        <v>未税</v>
      </c>
      <c r="G503" s="143">
        <f>业务员提成明细!G487</f>
        <v>0</v>
      </c>
      <c r="H503" s="144">
        <f>业务员提成明细!H487</f>
        <v>0</v>
      </c>
      <c r="I503" s="150">
        <f>业务员提成明细!I487</f>
        <v>43252</v>
      </c>
      <c r="J503" s="151">
        <f>业务员提成明细!J487</f>
        <v>2100</v>
      </c>
      <c r="K503" s="145">
        <f>业务员提成明细!K487</f>
        <v>2100</v>
      </c>
      <c r="L503" s="152">
        <f>业务员提成明细!L487</f>
        <v>-45</v>
      </c>
      <c r="M503" s="153">
        <f>业务员提成明细!M487</f>
        <v>0</v>
      </c>
      <c r="N503" s="76" t="e">
        <f>业务员提成明细!N487</f>
        <v>#REF!</v>
      </c>
      <c r="O503" s="126">
        <f>业务员提成明细!O487</f>
        <v>0.05</v>
      </c>
      <c r="P503" s="154">
        <f>业务员提成明细!P487</f>
        <v>105</v>
      </c>
      <c r="Q503" s="125" t="e">
        <f>业务员提成明细!Q487</f>
        <v>#REF!</v>
      </c>
      <c r="R503" s="145" t="e">
        <f>业务员提成明细!R487</f>
        <v>#REF!</v>
      </c>
      <c r="S503" s="161" t="e">
        <f>业务员提成明细!S487</f>
        <v>#REF!</v>
      </c>
      <c r="T503" s="162" t="str">
        <f>业务员提成明细!V487</f>
        <v>CYT11</v>
      </c>
      <c r="U503" s="144" t="str">
        <f>业务员提成明细!W487</f>
        <v>机床导轨油</v>
      </c>
      <c r="V503" s="163" t="str">
        <f>业务员提成明细!V487</f>
        <v>CYT11</v>
      </c>
      <c r="W503" s="164" t="str">
        <f>业务员提成明细!W487</f>
        <v>机床导轨油</v>
      </c>
      <c r="X503" s="163" t="str">
        <f>业务员提成明细!X487</f>
        <v>68#</v>
      </c>
      <c r="Y503" s="169">
        <f>业务员提成明细!Y487</f>
        <v>1</v>
      </c>
      <c r="Z503" s="170">
        <f>业务员提成明细!Z487</f>
        <v>0</v>
      </c>
      <c r="AA503" s="170"/>
      <c r="AB503" s="170"/>
      <c r="AC503" s="171">
        <f>业务员提成明细!AC487</f>
        <v>170</v>
      </c>
      <c r="AD503" s="170"/>
      <c r="AE503" s="170"/>
      <c r="AF503" s="170" t="str">
        <f>业务员提成明细!AF487</f>
        <v>R18070010</v>
      </c>
      <c r="AG503" s="176">
        <f>业务员提成明细!AG487</f>
        <v>43297</v>
      </c>
      <c r="AH503" s="177"/>
      <c r="AJ503" s="178">
        <f>业务员提成明细!AJ487</f>
        <v>0.15999957250798899</v>
      </c>
    </row>
    <row r="504" spans="1:36" outlineLevel="2">
      <c r="A504" s="142" t="str">
        <f>业务员提成明细!A488</f>
        <v>王立柱</v>
      </c>
      <c r="B504" s="143">
        <f>业务员提成明细!B488</f>
        <v>43231</v>
      </c>
      <c r="C504" s="144" t="str">
        <f>业务员提成明细!C488</f>
        <v>a0010</v>
      </c>
      <c r="D504" s="142" t="str">
        <f>业务员提成明细!D488</f>
        <v>常熟永佳重工管件有限公司</v>
      </c>
      <c r="E504" s="145">
        <f>业务员提成明细!E488</f>
        <v>11470</v>
      </c>
      <c r="F504" s="146" t="str">
        <f>业务员提成明细!F488</f>
        <v>27754474</v>
      </c>
      <c r="G504" s="143">
        <f>业务员提成明细!G488</f>
        <v>43291</v>
      </c>
      <c r="H504" s="144">
        <f>业务员提成明细!H488</f>
        <v>60</v>
      </c>
      <c r="I504" s="150">
        <f>业务员提成明细!I488</f>
        <v>43277</v>
      </c>
      <c r="J504" s="151">
        <f>业务员提成明细!J488</f>
        <v>11470</v>
      </c>
      <c r="K504" s="145">
        <f>业务员提成明细!K488</f>
        <v>9887.93</v>
      </c>
      <c r="L504" s="152">
        <f>业务员提成明细!L488</f>
        <v>46</v>
      </c>
      <c r="M504" s="153">
        <f>业务员提成明细!M488</f>
        <v>0</v>
      </c>
      <c r="N504" s="76" t="e">
        <f>业务员提成明细!N488</f>
        <v>#REF!</v>
      </c>
      <c r="O504" s="126">
        <f>业务员提成明细!O488</f>
        <v>0.05</v>
      </c>
      <c r="P504" s="154">
        <f>业务员提成明细!P488</f>
        <v>494.4</v>
      </c>
      <c r="Q504" s="125" t="e">
        <f>业务员提成明细!Q488</f>
        <v>#REF!</v>
      </c>
      <c r="R504" s="145" t="e">
        <f>业务员提成明细!R488</f>
        <v>#REF!</v>
      </c>
      <c r="S504" s="161" t="e">
        <f>业务员提成明细!S488</f>
        <v>#REF!</v>
      </c>
      <c r="T504" s="162" t="str">
        <f>业务员提成明细!V488</f>
        <v>CYT86</v>
      </c>
      <c r="U504" s="144" t="str">
        <f>业务员提成明细!W488</f>
        <v>*其他化学制品*环保压延剂</v>
      </c>
      <c r="V504" s="163" t="str">
        <f>业务员提成明细!V488</f>
        <v>CYT86</v>
      </c>
      <c r="W504" s="164" t="str">
        <f>业务员提成明细!W488</f>
        <v>*其他化学制品*环保压延剂</v>
      </c>
      <c r="X504" s="163" t="str">
        <f>业务员提成明细!X488</f>
        <v>YH-101</v>
      </c>
      <c r="Y504" s="169">
        <f>业务员提成明细!Y488</f>
        <v>10</v>
      </c>
      <c r="Z504" s="170" t="str">
        <f>业务员提成明细!Z488</f>
        <v>桶</v>
      </c>
      <c r="AA504" s="170"/>
      <c r="AB504" s="170"/>
      <c r="AC504" s="171">
        <f>业务员提成明细!AC488</f>
        <v>500</v>
      </c>
      <c r="AD504" s="170"/>
      <c r="AE504" s="170"/>
      <c r="AF504" s="170" t="str">
        <f>业务员提成明细!AF488</f>
        <v>XOUT18050203</v>
      </c>
      <c r="AG504" s="176">
        <f>业务员提成明细!AG488</f>
        <v>43232</v>
      </c>
      <c r="AH504" s="177"/>
      <c r="AJ504" s="178">
        <f>业务员提成明细!AJ488</f>
        <v>0.16000012136008199</v>
      </c>
    </row>
    <row r="505" spans="1:36" outlineLevel="2">
      <c r="A505" s="142" t="str">
        <f>业务员提成明细!A489</f>
        <v>王立柱</v>
      </c>
      <c r="B505" s="143">
        <f>业务员提成明细!B489</f>
        <v>43214</v>
      </c>
      <c r="C505" s="144" t="str">
        <f>业务员提成明细!C489</f>
        <v>a0010</v>
      </c>
      <c r="D505" s="142" t="str">
        <f>业务员提成明细!D489</f>
        <v>常熟永佳重工管件有限公司</v>
      </c>
      <c r="E505" s="145">
        <f>业务员提成明细!E489</f>
        <v>7000</v>
      </c>
      <c r="F505" s="146" t="str">
        <f>业务员提成明细!F489</f>
        <v>27754198</v>
      </c>
      <c r="G505" s="143">
        <f>业务员提成明细!G489</f>
        <v>43274</v>
      </c>
      <c r="H505" s="144">
        <f>业务员提成明细!H489</f>
        <v>60</v>
      </c>
      <c r="I505" s="150">
        <f>业务员提成明细!I489</f>
        <v>43277</v>
      </c>
      <c r="J505" s="151">
        <f>业务员提成明细!J489</f>
        <v>7000</v>
      </c>
      <c r="K505" s="145">
        <f>业务员提成明细!K489</f>
        <v>5982.91</v>
      </c>
      <c r="L505" s="152">
        <f>业务员提成明细!L489</f>
        <v>63</v>
      </c>
      <c r="M505" s="153">
        <f>业务员提成明细!M489</f>
        <v>0</v>
      </c>
      <c r="N505" s="76" t="e">
        <f>业务员提成明细!N489</f>
        <v>#REF!</v>
      </c>
      <c r="O505" s="126">
        <f>业务员提成明细!O489</f>
        <v>0.04</v>
      </c>
      <c r="P505" s="154">
        <f>业务员提成明细!P489</f>
        <v>239.32</v>
      </c>
      <c r="Q505" s="125" t="e">
        <f>业务员提成明细!Q489</f>
        <v>#REF!</v>
      </c>
      <c r="R505" s="145" t="e">
        <f>业务员提成明细!R489</f>
        <v>#REF!</v>
      </c>
      <c r="S505" s="161" t="e">
        <f>业务员提成明细!S489</f>
        <v>#REF!</v>
      </c>
      <c r="T505" s="162" t="str">
        <f>业务员提成明细!V489</f>
        <v>CSB02</v>
      </c>
      <c r="U505" s="144" t="str">
        <f>业务员提成明细!W489</f>
        <v>*化学试剂助剂*半合成切削液</v>
      </c>
      <c r="V505" s="163" t="str">
        <f>业务员提成明细!V489</f>
        <v>CSB02</v>
      </c>
      <c r="W505" s="164" t="str">
        <f>业务员提成明细!W489</f>
        <v>*化学试剂助剂*半合成切削液</v>
      </c>
      <c r="X505" s="163" t="str">
        <f>业务员提成明细!X489</f>
        <v>EP-3020</v>
      </c>
      <c r="Y505" s="169">
        <f>业务员提成明细!Y489</f>
        <v>2</v>
      </c>
      <c r="Z505" s="170" t="str">
        <f>业务员提成明细!Z489</f>
        <v>桶</v>
      </c>
      <c r="AA505" s="170"/>
      <c r="AB505" s="170"/>
      <c r="AC505" s="171">
        <f>业务员提成明细!AC489</f>
        <v>340</v>
      </c>
      <c r="AD505" s="170"/>
      <c r="AE505" s="170"/>
      <c r="AF505" s="170" t="str">
        <f>业务员提成明细!AF489</f>
        <v>XOUT18040416</v>
      </c>
      <c r="AG505" s="176">
        <f>业务员提成明细!AG489</f>
        <v>43215</v>
      </c>
      <c r="AH505" s="177"/>
      <c r="AJ505" s="178">
        <f>业务员提成明细!AJ489</f>
        <v>0.17</v>
      </c>
    </row>
    <row r="506" spans="1:36" outlineLevel="2">
      <c r="A506" s="142" t="str">
        <f>业务员提成明细!A490</f>
        <v>王立柱</v>
      </c>
      <c r="B506" s="143">
        <f>业务员提成明细!B490</f>
        <v>43291</v>
      </c>
      <c r="C506" s="144" t="str">
        <f>业务员提成明细!C490</f>
        <v>a0088</v>
      </c>
      <c r="D506" s="142" t="str">
        <f>业务员提成明细!D490</f>
        <v>昆山中士设备工业有限公司</v>
      </c>
      <c r="E506" s="145">
        <f>业务员提成明细!E490</f>
        <v>2500</v>
      </c>
      <c r="F506" s="146" t="str">
        <f>业务员提成明细!F490</f>
        <v>18106990</v>
      </c>
      <c r="G506" s="143">
        <f>业务员提成明细!G490</f>
        <v>43291</v>
      </c>
      <c r="H506" s="144" t="str">
        <f>业务员提成明细!H490</f>
        <v>现金</v>
      </c>
      <c r="I506" s="150">
        <f>业务员提成明细!I490</f>
        <v>43277</v>
      </c>
      <c r="J506" s="151">
        <f>业务员提成明细!J490</f>
        <v>2500</v>
      </c>
      <c r="K506" s="145">
        <f>业务员提成明细!K490</f>
        <v>2155.17</v>
      </c>
      <c r="L506" s="152">
        <f>业务员提成明细!L490</f>
        <v>-14</v>
      </c>
      <c r="M506" s="153">
        <f>业务员提成明细!M490</f>
        <v>0</v>
      </c>
      <c r="N506" s="76" t="e">
        <f>业务员提成明细!N490</f>
        <v>#REF!</v>
      </c>
      <c r="O506" s="126">
        <f>业务员提成明细!O490</f>
        <v>0.05</v>
      </c>
      <c r="P506" s="154">
        <f>业务员提成明细!P490</f>
        <v>107.76</v>
      </c>
      <c r="Q506" s="125" t="e">
        <f>业务员提成明细!Q490</f>
        <v>#REF!</v>
      </c>
      <c r="R506" s="145" t="e">
        <f>业务员提成明细!R490</f>
        <v>#REF!</v>
      </c>
      <c r="S506" s="161" t="e">
        <f>业务员提成明细!S490</f>
        <v>#REF!</v>
      </c>
      <c r="T506" s="162" t="str">
        <f>业务员提成明细!V490</f>
        <v>CSB06</v>
      </c>
      <c r="U506" s="144" t="str">
        <f>业务员提成明细!W490</f>
        <v>*化学试剂助剂*半合成切削液</v>
      </c>
      <c r="V506" s="163" t="str">
        <f>业务员提成明细!V490</f>
        <v>CSB06</v>
      </c>
      <c r="W506" s="164" t="str">
        <f>业务员提成明细!W490</f>
        <v>*化学试剂助剂*半合成切削液</v>
      </c>
      <c r="X506" s="163" t="str">
        <f>业务员提成明细!X490</f>
        <v>LP-3030</v>
      </c>
      <c r="Y506" s="169">
        <f>业务员提成明细!Y490</f>
        <v>1</v>
      </c>
      <c r="Z506" s="170" t="str">
        <f>业务员提成明细!Z490</f>
        <v>桶</v>
      </c>
      <c r="AA506" s="170"/>
      <c r="AB506" s="170"/>
      <c r="AC506" s="171">
        <f>业务员提成明细!AC490</f>
        <v>170</v>
      </c>
      <c r="AD506" s="170"/>
      <c r="AE506" s="170"/>
      <c r="AF506" s="170" t="str">
        <f>业务员提成明细!AF490</f>
        <v>XOUT18070218</v>
      </c>
      <c r="AG506" s="176">
        <f>业务员提成明细!AG490</f>
        <v>43292</v>
      </c>
      <c r="AH506" s="177"/>
      <c r="AJ506" s="178">
        <f>业务员提成明细!AJ490</f>
        <v>0.16000129920145501</v>
      </c>
    </row>
    <row r="507" spans="1:36" outlineLevel="2">
      <c r="A507" s="142" t="str">
        <f>业务员提成明细!A491</f>
        <v>王立柱</v>
      </c>
      <c r="B507" s="143">
        <f>业务员提成明细!B491</f>
        <v>43210</v>
      </c>
      <c r="C507" s="144" t="str">
        <f>业务员提成明细!C491</f>
        <v>a0146</v>
      </c>
      <c r="D507" s="142" t="str">
        <f>业务员提成明细!D491</f>
        <v>苏州恒姆精密部件有限公司</v>
      </c>
      <c r="E507" s="145">
        <f>业务员提成明细!E491</f>
        <v>6200</v>
      </c>
      <c r="F507" s="146" t="str">
        <f>业务员提成明细!F491</f>
        <v>27754134</v>
      </c>
      <c r="G507" s="143">
        <f>业务员提成明细!G491</f>
        <v>43240</v>
      </c>
      <c r="H507" s="144">
        <f>业务员提成明细!H491</f>
        <v>30</v>
      </c>
      <c r="I507" s="150">
        <f>业务员提成明细!I491</f>
        <v>43277</v>
      </c>
      <c r="J507" s="151">
        <f>业务员提成明细!J491</f>
        <v>6200</v>
      </c>
      <c r="K507" s="145">
        <f>业务员提成明细!K491</f>
        <v>5299.15</v>
      </c>
      <c r="L507" s="152">
        <f>业务员提成明细!L491</f>
        <v>67</v>
      </c>
      <c r="M507" s="153">
        <f>业务员提成明细!M491</f>
        <v>0</v>
      </c>
      <c r="N507" s="76" t="e">
        <f>业务员提成明细!N491</f>
        <v>#REF!</v>
      </c>
      <c r="O507" s="126">
        <f>业务员提成明细!O491</f>
        <v>0.04</v>
      </c>
      <c r="P507" s="154">
        <f>业务员提成明细!P491</f>
        <v>211.97</v>
      </c>
      <c r="Q507" s="125" t="e">
        <f>业务员提成明细!Q491</f>
        <v>#REF!</v>
      </c>
      <c r="R507" s="145" t="e">
        <f>业务员提成明细!R491</f>
        <v>#REF!</v>
      </c>
      <c r="S507" s="161" t="e">
        <f>业务员提成明细!S491</f>
        <v>#REF!</v>
      </c>
      <c r="T507" s="162" t="str">
        <f>业务员提成明细!V491</f>
        <v>CSQ32</v>
      </c>
      <c r="U507" s="144" t="str">
        <f>业务员提成明细!W491</f>
        <v>*化学试剂助剂*全合成切削液</v>
      </c>
      <c r="V507" s="163" t="str">
        <f>业务员提成明细!V491</f>
        <v>CSQ32</v>
      </c>
      <c r="W507" s="164" t="str">
        <f>业务员提成明细!W491</f>
        <v>*化学试剂助剂*全合成切削液</v>
      </c>
      <c r="X507" s="163" t="str">
        <f>业务员提成明细!X491</f>
        <v>SH-801HL-A</v>
      </c>
      <c r="Y507" s="169">
        <f>业务员提成明细!Y491</f>
        <v>2</v>
      </c>
      <c r="Z507" s="170" t="str">
        <f>业务员提成明细!Z491</f>
        <v>桶</v>
      </c>
      <c r="AA507" s="170"/>
      <c r="AB507" s="170"/>
      <c r="AC507" s="171">
        <f>业务员提成明细!AC491</f>
        <v>360</v>
      </c>
      <c r="AD507" s="170"/>
      <c r="AE507" s="170"/>
      <c r="AF507" s="170" t="str">
        <f>业务员提成明细!AF491</f>
        <v>XOUT18040355</v>
      </c>
      <c r="AG507" s="176">
        <f>业务员提成明细!AG491</f>
        <v>43211</v>
      </c>
      <c r="AH507" s="177"/>
      <c r="AJ507" s="178">
        <f>业务员提成明细!AJ491</f>
        <v>0.17</v>
      </c>
    </row>
    <row r="508" spans="1:36" outlineLevel="2">
      <c r="A508" s="142" t="str">
        <f>业务员提成明细!A492</f>
        <v>王立柱</v>
      </c>
      <c r="B508" s="143">
        <f>业务员提成明细!B492</f>
        <v>43224</v>
      </c>
      <c r="C508" s="144" t="str">
        <f>业务员提成明细!C492</f>
        <v>a0146</v>
      </c>
      <c r="D508" s="142" t="str">
        <f>业务员提成明细!D492</f>
        <v>苏州恒姆精密部件有限公司</v>
      </c>
      <c r="E508" s="145">
        <f>业务员提成明细!E492</f>
        <v>6742</v>
      </c>
      <c r="F508" s="146" t="str">
        <f>业务员提成明细!F492</f>
        <v>27754374</v>
      </c>
      <c r="G508" s="143">
        <f>业务员提成明细!G492</f>
        <v>43254</v>
      </c>
      <c r="H508" s="144">
        <f>业务员提成明细!H492</f>
        <v>30</v>
      </c>
      <c r="I508" s="150">
        <f>业务员提成明细!I492</f>
        <v>43277</v>
      </c>
      <c r="J508" s="151">
        <f>业务员提成明细!J492</f>
        <v>6742</v>
      </c>
      <c r="K508" s="145">
        <f>业务员提成明细!K492</f>
        <v>5812.07</v>
      </c>
      <c r="L508" s="152">
        <f>业务员提成明细!L492</f>
        <v>53</v>
      </c>
      <c r="M508" s="153">
        <f>业务员提成明细!M492</f>
        <v>0</v>
      </c>
      <c r="N508" s="76" t="e">
        <f>业务员提成明细!N492</f>
        <v>#REF!</v>
      </c>
      <c r="O508" s="126">
        <f>业务员提成明细!O492</f>
        <v>0.05</v>
      </c>
      <c r="P508" s="154">
        <f>业务员提成明细!P492</f>
        <v>290.60000000000002</v>
      </c>
      <c r="Q508" s="125" t="e">
        <f>业务员提成明细!Q492</f>
        <v>#REF!</v>
      </c>
      <c r="R508" s="145" t="e">
        <f>业务员提成明细!R492</f>
        <v>#REF!</v>
      </c>
      <c r="S508" s="161" t="e">
        <f>业务员提成明细!S492</f>
        <v>#REF!</v>
      </c>
      <c r="T508" s="162" t="str">
        <f>业务员提成明细!V492</f>
        <v>CSB01</v>
      </c>
      <c r="U508" s="144" t="str">
        <f>业务员提成明细!W492</f>
        <v>*化学试剂助剂*半合成切削液</v>
      </c>
      <c r="V508" s="163" t="str">
        <f>业务员提成明细!V492</f>
        <v>CSB01</v>
      </c>
      <c r="W508" s="164" t="str">
        <f>业务员提成明细!W492</f>
        <v>*化学试剂助剂*半合成切削液</v>
      </c>
      <c r="X508" s="163" t="str">
        <f>业务员提成明细!X492</f>
        <v>AP-3040</v>
      </c>
      <c r="Y508" s="169">
        <f>业务员提成明细!Y492</f>
        <v>2</v>
      </c>
      <c r="Z508" s="170" t="str">
        <f>业务员提成明细!Z492</f>
        <v>桶</v>
      </c>
      <c r="AA508" s="170"/>
      <c r="AB508" s="170"/>
      <c r="AC508" s="171">
        <f>业务员提成明细!AC492</f>
        <v>340</v>
      </c>
      <c r="AD508" s="170"/>
      <c r="AE508" s="170"/>
      <c r="AF508" s="170" t="str">
        <f>业务员提成明细!AF492</f>
        <v>XOUT18050065</v>
      </c>
      <c r="AG508" s="176">
        <f>业务员提成明细!AG492</f>
        <v>43225</v>
      </c>
      <c r="AH508" s="177"/>
      <c r="AJ508" s="178">
        <f>业务员提成明细!AJ492</f>
        <v>0.159999793533113</v>
      </c>
    </row>
    <row r="509" spans="1:36" outlineLevel="2">
      <c r="A509" s="142" t="str">
        <f>业务员提成明细!A493</f>
        <v>王立柱</v>
      </c>
      <c r="B509" s="143">
        <f>业务员提成明细!B493</f>
        <v>43224</v>
      </c>
      <c r="C509" s="144" t="str">
        <f>业务员提成明细!C493</f>
        <v>a0146</v>
      </c>
      <c r="D509" s="142" t="str">
        <f>业务员提成明细!D493</f>
        <v>苏州恒姆精密部件有限公司</v>
      </c>
      <c r="E509" s="145">
        <f>业务员提成明细!E493</f>
        <v>3074</v>
      </c>
      <c r="F509" s="146" t="str">
        <f>业务员提成明细!F493</f>
        <v>27754374</v>
      </c>
      <c r="G509" s="143">
        <f>业务员提成明细!G493</f>
        <v>43254</v>
      </c>
      <c r="H509" s="144">
        <f>业务员提成明细!H493</f>
        <v>30</v>
      </c>
      <c r="I509" s="150">
        <f>业务员提成明细!I493</f>
        <v>43277</v>
      </c>
      <c r="J509" s="151">
        <f>业务员提成明细!J493</f>
        <v>3074</v>
      </c>
      <c r="K509" s="145">
        <f>业务员提成明细!K493</f>
        <v>2650</v>
      </c>
      <c r="L509" s="152">
        <f>业务员提成明细!L493</f>
        <v>53</v>
      </c>
      <c r="M509" s="153">
        <f>业务员提成明细!M493</f>
        <v>0</v>
      </c>
      <c r="N509" s="76" t="e">
        <f>业务员提成明细!N493</f>
        <v>#REF!</v>
      </c>
      <c r="O509" s="126">
        <f>业务员提成明细!O493</f>
        <v>0.05</v>
      </c>
      <c r="P509" s="154">
        <f>业务员提成明细!P493</f>
        <v>132.5</v>
      </c>
      <c r="Q509" s="125" t="e">
        <f>业务员提成明细!Q493</f>
        <v>#REF!</v>
      </c>
      <c r="R509" s="145" t="e">
        <f>业务员提成明细!R493</f>
        <v>#REF!</v>
      </c>
      <c r="S509" s="161" t="e">
        <f>业务员提成明细!S493</f>
        <v>#REF!</v>
      </c>
      <c r="T509" s="162" t="str">
        <f>业务员提成明细!V493</f>
        <v>CSQ32</v>
      </c>
      <c r="U509" s="144" t="str">
        <f>业务员提成明细!W493</f>
        <v>*化学试剂助剂*全合成切削液</v>
      </c>
      <c r="V509" s="163" t="str">
        <f>业务员提成明细!V493</f>
        <v>CSQ32</v>
      </c>
      <c r="W509" s="164" t="str">
        <f>业务员提成明细!W493</f>
        <v>*化学试剂助剂*全合成切削液</v>
      </c>
      <c r="X509" s="163" t="str">
        <f>业务员提成明细!X493</f>
        <v>SH-801HL-A</v>
      </c>
      <c r="Y509" s="169">
        <f>业务员提成明细!Y493</f>
        <v>1</v>
      </c>
      <c r="Z509" s="170" t="str">
        <f>业务员提成明细!Z493</f>
        <v>桶</v>
      </c>
      <c r="AA509" s="170"/>
      <c r="AB509" s="170"/>
      <c r="AC509" s="171">
        <f>业务员提成明细!AC493</f>
        <v>180</v>
      </c>
      <c r="AD509" s="170"/>
      <c r="AE509" s="170"/>
      <c r="AF509" s="170" t="str">
        <f>业务员提成明细!AF493</f>
        <v>XOUT18050065</v>
      </c>
      <c r="AG509" s="176">
        <f>业务员提成明细!AG493</f>
        <v>43225</v>
      </c>
      <c r="AH509" s="177"/>
      <c r="AJ509" s="178">
        <f>业务员提成明细!AJ493</f>
        <v>0.159999793533113</v>
      </c>
    </row>
    <row r="510" spans="1:36" outlineLevel="2">
      <c r="A510" s="142" t="str">
        <f>业务员提成明细!A494</f>
        <v>王立柱</v>
      </c>
      <c r="B510" s="143">
        <f>业务员提成明细!B494</f>
        <v>43228</v>
      </c>
      <c r="C510" s="144" t="str">
        <f>业务员提成明细!C494</f>
        <v>a0146</v>
      </c>
      <c r="D510" s="142" t="str">
        <f>业务员提成明细!D494</f>
        <v>苏州恒姆精密部件有限公司</v>
      </c>
      <c r="E510" s="145">
        <f>业务员提成明细!E494</f>
        <v>2700</v>
      </c>
      <c r="F510" s="146" t="str">
        <f>业务员提成明细!F494</f>
        <v>27754413</v>
      </c>
      <c r="G510" s="143">
        <f>业务员提成明细!G494</f>
        <v>43258</v>
      </c>
      <c r="H510" s="144">
        <f>业务员提成明细!H494</f>
        <v>30</v>
      </c>
      <c r="I510" s="150">
        <f>业务员提成明细!I494</f>
        <v>43266</v>
      </c>
      <c r="J510" s="151">
        <f>业务员提成明细!J494</f>
        <v>2700</v>
      </c>
      <c r="K510" s="145">
        <f>业务员提成明细!K494</f>
        <v>2327.59</v>
      </c>
      <c r="L510" s="152">
        <f>业务员提成明细!L494</f>
        <v>38</v>
      </c>
      <c r="M510" s="153">
        <f>业务员提成明细!M494</f>
        <v>0</v>
      </c>
      <c r="N510" s="76" t="e">
        <f>业务员提成明细!N494</f>
        <v>#REF!</v>
      </c>
      <c r="O510" s="126">
        <f>业务员提成明细!O494</f>
        <v>0.05</v>
      </c>
      <c r="P510" s="154">
        <f>业务员提成明细!P494</f>
        <v>116.38</v>
      </c>
      <c r="Q510" s="125" t="e">
        <f>业务员提成明细!Q494</f>
        <v>#REF!</v>
      </c>
      <c r="R510" s="145" t="e">
        <f>业务员提成明细!R494</f>
        <v>#REF!</v>
      </c>
      <c r="S510" s="161" t="e">
        <f>业务员提成明细!S494</f>
        <v>#REF!</v>
      </c>
      <c r="T510" s="162" t="str">
        <f>业务员提成明细!V494</f>
        <v>CYQ19</v>
      </c>
      <c r="U510" s="144" t="str">
        <f>业务员提成明细!W494</f>
        <v>*化学试剂助剂*不锈钢冷却剂</v>
      </c>
      <c r="V510" s="163" t="str">
        <f>业务员提成明细!V494</f>
        <v>CYQ19</v>
      </c>
      <c r="W510" s="164" t="str">
        <f>业务员提成明细!W494</f>
        <v>*化学试剂助剂*不锈钢冷却剂</v>
      </c>
      <c r="X510" s="163" t="str">
        <f>业务员提成明细!X494</f>
        <v>DH-30A</v>
      </c>
      <c r="Y510" s="169">
        <f>业务员提成明细!Y494</f>
        <v>1</v>
      </c>
      <c r="Z510" s="170" t="str">
        <f>业务员提成明细!Z494</f>
        <v>桶</v>
      </c>
      <c r="AA510" s="170"/>
      <c r="AB510" s="170"/>
      <c r="AC510" s="171">
        <f>业务员提成明细!AC494</f>
        <v>170</v>
      </c>
      <c r="AD510" s="170"/>
      <c r="AE510" s="170"/>
      <c r="AF510" s="170" t="str">
        <f>业务员提成明细!AF494</f>
        <v>XOUT18050132</v>
      </c>
      <c r="AG510" s="176">
        <f>业务员提成明细!AG494</f>
        <v>43228</v>
      </c>
      <c r="AH510" s="177"/>
      <c r="AJ510" s="178">
        <f>业务员提成明细!AJ494</f>
        <v>0.15999810963270999</v>
      </c>
    </row>
    <row r="511" spans="1:36" outlineLevel="2">
      <c r="A511" s="142" t="str">
        <f>业务员提成明细!A495</f>
        <v>王立柱</v>
      </c>
      <c r="B511" s="143">
        <f>业务员提成明细!B495</f>
        <v>43231</v>
      </c>
      <c r="C511" s="144" t="str">
        <f>业务员提成明细!C495</f>
        <v>a0146</v>
      </c>
      <c r="D511" s="142" t="str">
        <f>业务员提成明细!D495</f>
        <v>苏州恒姆精密部件有限公司</v>
      </c>
      <c r="E511" s="145">
        <f>业务员提成明细!E495</f>
        <v>2700</v>
      </c>
      <c r="F511" s="146" t="str">
        <f>业务员提成明细!F495</f>
        <v>27754469</v>
      </c>
      <c r="G511" s="143">
        <f>业务员提成明细!G495</f>
        <v>43261</v>
      </c>
      <c r="H511" s="144">
        <f>业务员提成明细!H495</f>
        <v>30</v>
      </c>
      <c r="I511" s="150">
        <f>业务员提成明细!I495</f>
        <v>43280</v>
      </c>
      <c r="J511" s="151">
        <f>业务员提成明细!J495</f>
        <v>2700</v>
      </c>
      <c r="K511" s="145">
        <f>业务员提成明细!K495</f>
        <v>2327.59</v>
      </c>
      <c r="L511" s="152">
        <f>业务员提成明细!L495</f>
        <v>49</v>
      </c>
      <c r="M511" s="153">
        <f>业务员提成明细!M495</f>
        <v>0</v>
      </c>
      <c r="N511" s="76" t="e">
        <f>业务员提成明细!N495</f>
        <v>#REF!</v>
      </c>
      <c r="O511" s="126">
        <f>业务员提成明细!O495</f>
        <v>0.05</v>
      </c>
      <c r="P511" s="154">
        <f>业务员提成明细!P495</f>
        <v>116.38</v>
      </c>
      <c r="Q511" s="125" t="e">
        <f>业务员提成明细!Q495</f>
        <v>#REF!</v>
      </c>
      <c r="R511" s="145" t="e">
        <f>业务员提成明细!R495</f>
        <v>#REF!</v>
      </c>
      <c r="S511" s="161" t="e">
        <f>业务员提成明细!S495</f>
        <v>#REF!</v>
      </c>
      <c r="T511" s="162" t="str">
        <f>业务员提成明细!V495</f>
        <v>CYQ19</v>
      </c>
      <c r="U511" s="144" t="str">
        <f>业务员提成明细!W495</f>
        <v>*化学试剂助剂*不锈钢冷却剂</v>
      </c>
      <c r="V511" s="163" t="str">
        <f>业务员提成明细!V495</f>
        <v>CYQ19</v>
      </c>
      <c r="W511" s="164" t="str">
        <f>业务员提成明细!W495</f>
        <v>*化学试剂助剂*不锈钢冷却剂</v>
      </c>
      <c r="X511" s="163" t="str">
        <f>业务员提成明细!X495</f>
        <v>DH-30A</v>
      </c>
      <c r="Y511" s="169">
        <f>业务员提成明细!Y495</f>
        <v>1</v>
      </c>
      <c r="Z511" s="170" t="str">
        <f>业务员提成明细!Z495</f>
        <v>桶</v>
      </c>
      <c r="AA511" s="170"/>
      <c r="AB511" s="170"/>
      <c r="AC511" s="171">
        <f>业务员提成明细!AC495</f>
        <v>170</v>
      </c>
      <c r="AD511" s="170"/>
      <c r="AE511" s="170"/>
      <c r="AF511" s="170" t="str">
        <f>业务员提成明细!AF495</f>
        <v>XOUT18050198</v>
      </c>
      <c r="AG511" s="176">
        <f>业务员提成明细!AG495</f>
        <v>43232</v>
      </c>
      <c r="AH511" s="177"/>
      <c r="AJ511" s="178">
        <f>业务员提成明细!AJ495</f>
        <v>0.15999810963270999</v>
      </c>
    </row>
    <row r="512" spans="1:36" outlineLevel="2">
      <c r="A512" s="142" t="str">
        <f>业务员提成明细!A496</f>
        <v>王立柱</v>
      </c>
      <c r="B512" s="143">
        <f>业务员提成明细!B496</f>
        <v>43207</v>
      </c>
      <c r="C512" s="144" t="str">
        <f>业务员提成明细!C496</f>
        <v>a0323</v>
      </c>
      <c r="D512" s="142" t="str">
        <f>业务员提成明细!D496</f>
        <v>苏州市意可机电有限公司</v>
      </c>
      <c r="E512" s="145">
        <f>业务员提成明细!E496</f>
        <v>8100</v>
      </c>
      <c r="F512" s="146" t="str">
        <f>业务员提成明细!F496</f>
        <v>15222644</v>
      </c>
      <c r="G512" s="143">
        <f>业务员提成明细!G496</f>
        <v>43297</v>
      </c>
      <c r="H512" s="144">
        <f>业务员提成明细!H496</f>
        <v>90</v>
      </c>
      <c r="I512" s="150">
        <f>业务员提成明细!I496</f>
        <v>43280</v>
      </c>
      <c r="J512" s="151">
        <f>业务员提成明细!J496</f>
        <v>7958.16</v>
      </c>
      <c r="K512" s="145">
        <f>业务员提成明细!K496</f>
        <v>6801.85</v>
      </c>
      <c r="L512" s="152">
        <f>业务员提成明细!L496</f>
        <v>73</v>
      </c>
      <c r="M512" s="153">
        <f>业务员提成明细!M496</f>
        <v>0</v>
      </c>
      <c r="N512" s="76" t="e">
        <f>业务员提成明细!N496</f>
        <v>#REF!</v>
      </c>
      <c r="O512" s="126">
        <f>业务员提成明细!O496</f>
        <v>0.04</v>
      </c>
      <c r="P512" s="154">
        <f>业务员提成明细!P496</f>
        <v>272.07</v>
      </c>
      <c r="Q512" s="125">
        <f>业务员提成明细!Q496</f>
        <v>15.083</v>
      </c>
      <c r="R512" s="145">
        <f>业务员提成明细!R496</f>
        <v>7557.63</v>
      </c>
      <c r="S512" s="161">
        <f>业务员提成明细!S496</f>
        <v>-755.78</v>
      </c>
      <c r="T512" s="162" t="str">
        <f>业务员提成明细!V496</f>
        <v>CYQ19</v>
      </c>
      <c r="U512" s="144" t="str">
        <f>业务员提成明细!W496</f>
        <v>*化学试剂助剂*不锈钢加工冷却剂</v>
      </c>
      <c r="V512" s="163" t="str">
        <f>业务员提成明细!V496</f>
        <v>CYQ19</v>
      </c>
      <c r="W512" s="164" t="str">
        <f>业务员提成明细!W496</f>
        <v>*化学试剂助剂*不锈钢加工冷却剂</v>
      </c>
      <c r="X512" s="163" t="str">
        <f>业务员提成明细!X496</f>
        <v>DH-30A</v>
      </c>
      <c r="Y512" s="169">
        <f>业务员提成明细!Y496</f>
        <v>2.9474666666666698</v>
      </c>
      <c r="Z512" s="170" t="str">
        <f>业务员提成明细!Z496</f>
        <v>桶</v>
      </c>
      <c r="AA512" s="170"/>
      <c r="AB512" s="170"/>
      <c r="AC512" s="171">
        <f>业务员提成明细!AC496</f>
        <v>501.06933333333302</v>
      </c>
      <c r="AD512" s="170"/>
      <c r="AE512" s="170"/>
      <c r="AF512" s="170" t="str">
        <f>业务员提成明细!AF496</f>
        <v>XOUT18040296</v>
      </c>
      <c r="AG512" s="176">
        <f>业务员提成明细!AG496</f>
        <v>43208</v>
      </c>
      <c r="AH512" s="177"/>
      <c r="AJ512" s="178">
        <f>业务员提成明细!AJ496</f>
        <v>0.17</v>
      </c>
    </row>
    <row r="513" spans="1:36" outlineLevel="2">
      <c r="A513" s="142" t="str">
        <f>业务员提成明细!A497</f>
        <v>王立柱</v>
      </c>
      <c r="B513" s="143">
        <f>业务员提成明细!B497</f>
        <v>43235</v>
      </c>
      <c r="C513" s="144" t="str">
        <f>业务员提成明细!C497</f>
        <v>a0323</v>
      </c>
      <c r="D513" s="142" t="str">
        <f>业务员提成明细!D497</f>
        <v>苏州市意可机电有限公司</v>
      </c>
      <c r="E513" s="145">
        <f>业务员提成明细!E497</f>
        <v>8031</v>
      </c>
      <c r="F513" s="146" t="str">
        <f>业务员提成明细!F497</f>
        <v>27754528</v>
      </c>
      <c r="G513" s="143">
        <f>业务员提成明细!G497</f>
        <v>43325</v>
      </c>
      <c r="H513" s="144">
        <f>业务员提成明细!H497</f>
        <v>90</v>
      </c>
      <c r="I513" s="150">
        <f>业务员提成明细!I497</f>
        <v>43256</v>
      </c>
      <c r="J513" s="151">
        <f>业务员提成明细!J497</f>
        <v>6984.84</v>
      </c>
      <c r="K513" s="145">
        <f>业务员提成明细!K497</f>
        <v>6021.42</v>
      </c>
      <c r="L513" s="152">
        <f>业务员提成明细!L497</f>
        <v>21</v>
      </c>
      <c r="M513" s="153">
        <f>业务员提成明细!M497</f>
        <v>0</v>
      </c>
      <c r="N513" s="76" t="e">
        <f>业务员提成明细!N497</f>
        <v>#REF!</v>
      </c>
      <c r="O513" s="126">
        <f>业务员提成明细!O497</f>
        <v>0.05</v>
      </c>
      <c r="P513" s="154">
        <f>业务员提成明细!P497</f>
        <v>301.07</v>
      </c>
      <c r="Q513" s="125" t="e">
        <f>业务员提成明细!Q497</f>
        <v>#REF!</v>
      </c>
      <c r="R513" s="145" t="e">
        <f>业务员提成明细!R497</f>
        <v>#REF!</v>
      </c>
      <c r="S513" s="161" t="e">
        <f>业务员提成明细!S497</f>
        <v>#REF!</v>
      </c>
      <c r="T513" s="162" t="str">
        <f>业务员提成明细!V497</f>
        <v>CYQ19</v>
      </c>
      <c r="U513" s="144" t="str">
        <f>业务员提成明细!W497</f>
        <v>*化学试剂助剂*不锈钢冷却剂</v>
      </c>
      <c r="V513" s="163" t="str">
        <f>业务员提成明细!V497</f>
        <v>CYQ19</v>
      </c>
      <c r="W513" s="164" t="str">
        <f>业务员提成明细!W497</f>
        <v>*化学试剂助剂*不锈钢冷却剂</v>
      </c>
      <c r="X513" s="163" t="str">
        <f>业务员提成明细!X497</f>
        <v>DH-30A</v>
      </c>
      <c r="Y513" s="169">
        <f>业务员提成明细!Y497</f>
        <v>2.6092043332088202</v>
      </c>
      <c r="Z513" s="170" t="str">
        <f>业务员提成明细!Z497</f>
        <v>桶</v>
      </c>
      <c r="AA513" s="170"/>
      <c r="AB513" s="170"/>
      <c r="AC513" s="171">
        <f>业务员提成明细!AC497</f>
        <v>443.56473664549901</v>
      </c>
      <c r="AD513" s="170"/>
      <c r="AE513" s="170"/>
      <c r="AF513" s="170" t="str">
        <f>业务员提成明细!AF497</f>
        <v>XOUT18050285</v>
      </c>
      <c r="AG513" s="176">
        <f>业务员提成明细!AG497</f>
        <v>43236</v>
      </c>
      <c r="AH513" s="177"/>
      <c r="AJ513" s="178">
        <f>业务员提成明细!AJ497</f>
        <v>0.15999930668700399</v>
      </c>
    </row>
    <row r="514" spans="1:36" outlineLevel="2">
      <c r="A514" s="142" t="str">
        <f>业务员提成明细!A498</f>
        <v>王立柱</v>
      </c>
      <c r="B514" s="143">
        <f>业务员提成明细!B498</f>
        <v>43231</v>
      </c>
      <c r="C514" s="144" t="str">
        <f>业务员提成明细!C498</f>
        <v>a0426</v>
      </c>
      <c r="D514" s="142" t="str">
        <f>业务员提成明细!D498</f>
        <v>昆山建昌金属科技有限公司</v>
      </c>
      <c r="E514" s="145">
        <f>业务员提成明细!E498</f>
        <v>4200</v>
      </c>
      <c r="F514" s="146" t="str">
        <f>业务员提成明细!F498</f>
        <v>27754456</v>
      </c>
      <c r="G514" s="143">
        <f>业务员提成明细!G498</f>
        <v>43261</v>
      </c>
      <c r="H514" s="144">
        <f>业务员提成明细!H498</f>
        <v>30</v>
      </c>
      <c r="I514" s="150">
        <f>业务员提成明细!I498</f>
        <v>43262</v>
      </c>
      <c r="J514" s="151">
        <f>业务员提成明细!J498</f>
        <v>4200</v>
      </c>
      <c r="K514" s="145">
        <f>业务员提成明细!K498</f>
        <v>3620.69</v>
      </c>
      <c r="L514" s="152">
        <f>业务员提成明细!L498</f>
        <v>31</v>
      </c>
      <c r="M514" s="153">
        <f>业务员提成明细!M498</f>
        <v>0</v>
      </c>
      <c r="N514" s="76" t="e">
        <f>业务员提成明细!N498</f>
        <v>#REF!</v>
      </c>
      <c r="O514" s="126">
        <f>业务员提成明细!O498</f>
        <v>0.05</v>
      </c>
      <c r="P514" s="154">
        <f>业务员提成明细!P498</f>
        <v>181.03</v>
      </c>
      <c r="Q514" s="125" t="e">
        <f>业务员提成明细!Q498</f>
        <v>#REF!</v>
      </c>
      <c r="R514" s="145" t="e">
        <f>业务员提成明细!R498</f>
        <v>#REF!</v>
      </c>
      <c r="S514" s="161" t="e">
        <f>业务员提成明细!S498</f>
        <v>#REF!</v>
      </c>
      <c r="T514" s="162" t="str">
        <f>业务员提成明细!V498</f>
        <v>CSQ07</v>
      </c>
      <c r="U514" s="144" t="str">
        <f>业务员提成明细!W498</f>
        <v>*专项化学用品*不锈钢研磨液</v>
      </c>
      <c r="V514" s="163" t="str">
        <f>业务员提成明细!V498</f>
        <v>CSQ07</v>
      </c>
      <c r="W514" s="164" t="str">
        <f>业务员提成明细!W498</f>
        <v>*专项化学用品*不锈钢研磨液</v>
      </c>
      <c r="X514" s="163" t="str">
        <f>业务员提成明细!X498</f>
        <v>SH-801AX</v>
      </c>
      <c r="Y514" s="169">
        <f>业务员提成明细!Y498</f>
        <v>1</v>
      </c>
      <c r="Z514" s="170" t="str">
        <f>业务员提成明细!Z498</f>
        <v>桶</v>
      </c>
      <c r="AA514" s="170"/>
      <c r="AB514" s="170"/>
      <c r="AC514" s="171">
        <f>业务员提成明细!AC498</f>
        <v>180</v>
      </c>
      <c r="AD514" s="170"/>
      <c r="AE514" s="170"/>
      <c r="AF514" s="170" t="str">
        <f>业务员提成明细!AF498</f>
        <v>XOUT18040511</v>
      </c>
      <c r="AG514" s="176">
        <f>业务员提成明细!AG498</f>
        <v>43222</v>
      </c>
      <c r="AH514" s="177"/>
      <c r="AJ514" s="178">
        <f>业务员提成明细!AJ498</f>
        <v>0.15999988952381999</v>
      </c>
    </row>
    <row r="515" spans="1:36" outlineLevel="2">
      <c r="A515" s="142" t="str">
        <f>业务员提成明细!A499</f>
        <v>王立柱</v>
      </c>
      <c r="B515" s="143">
        <f>业务员提成明细!B499</f>
        <v>43098</v>
      </c>
      <c r="C515" s="144" t="str">
        <f>业务员提成明细!C499</f>
        <v>a0587</v>
      </c>
      <c r="D515" s="142" t="str">
        <f>业务员提成明细!D499</f>
        <v>昆山富瑞凯精密机械有限公司</v>
      </c>
      <c r="E515" s="145">
        <f>业务员提成明细!E499</f>
        <v>7200</v>
      </c>
      <c r="F515" s="146" t="str">
        <f>业务员提成明细!F499</f>
        <v>09926938</v>
      </c>
      <c r="G515" s="143">
        <f>业务员提成明细!G499</f>
        <v>43158</v>
      </c>
      <c r="H515" s="144">
        <f>业务员提成明细!H499</f>
        <v>60</v>
      </c>
      <c r="I515" s="150">
        <f>业务员提成明细!I499</f>
        <v>43280</v>
      </c>
      <c r="J515" s="151">
        <f>业务员提成明细!J499</f>
        <v>4808.3999999999996</v>
      </c>
      <c r="K515" s="145">
        <f>业务员提成明细!K499</f>
        <v>4109.74</v>
      </c>
      <c r="L515" s="152">
        <f>业务员提成明细!L499</f>
        <v>182</v>
      </c>
      <c r="M515" s="153">
        <f>业务员提成明细!M499</f>
        <v>0</v>
      </c>
      <c r="N515" s="76" t="e">
        <f>业务员提成明细!N499</f>
        <v>#REF!</v>
      </c>
      <c r="O515" s="126">
        <f>业务员提成明细!O499</f>
        <v>0</v>
      </c>
      <c r="P515" s="154">
        <f>业务员提成明细!P499</f>
        <v>0</v>
      </c>
      <c r="Q515" s="125" t="e">
        <f>业务员提成明细!Q499</f>
        <v>#REF!</v>
      </c>
      <c r="R515" s="145" t="e">
        <f>业务员提成明细!R499</f>
        <v>#REF!</v>
      </c>
      <c r="S515" s="161" t="e">
        <f>业务员提成明细!S499</f>
        <v>#REF!</v>
      </c>
      <c r="T515" s="162" t="str">
        <f>业务员提成明细!V499</f>
        <v>CSB01</v>
      </c>
      <c r="U515" s="144" t="str">
        <f>业务员提成明细!W499</f>
        <v>半合成切削液</v>
      </c>
      <c r="V515" s="163" t="str">
        <f>业务员提成明细!V499</f>
        <v>CSB01</v>
      </c>
      <c r="W515" s="164" t="str">
        <f>业务员提成明细!W499</f>
        <v>半合成切削液</v>
      </c>
      <c r="X515" s="163" t="str">
        <f>业务员提成明细!X499</f>
        <v>AP-3040</v>
      </c>
      <c r="Y515" s="169">
        <f>业务员提成明细!Y499</f>
        <v>1.3356666666666701</v>
      </c>
      <c r="Z515" s="170" t="str">
        <f>业务员提成明细!Z499</f>
        <v>桶</v>
      </c>
      <c r="AA515" s="170"/>
      <c r="AB515" s="170"/>
      <c r="AC515" s="171">
        <f>业务员提成明细!AC499</f>
        <v>227.06333333333299</v>
      </c>
      <c r="AD515" s="170"/>
      <c r="AE515" s="170"/>
      <c r="AF515" s="170" t="str">
        <f>业务员提成明细!AF499</f>
        <v>XOUT17120569</v>
      </c>
      <c r="AG515" s="176">
        <f>业务员提成明细!AG499</f>
        <v>43098</v>
      </c>
      <c r="AH515" s="177"/>
      <c r="AJ515" s="178">
        <f>业务员提成明细!AJ499</f>
        <v>0.17</v>
      </c>
    </row>
    <row r="516" spans="1:36" outlineLevel="2">
      <c r="A516" s="142" t="str">
        <f>业务员提成明细!A500</f>
        <v>王立柱</v>
      </c>
      <c r="B516" s="143">
        <f>业务员提成明细!B500</f>
        <v>43188</v>
      </c>
      <c r="C516" s="144" t="str">
        <f>业务员提成明细!C500</f>
        <v>a0587</v>
      </c>
      <c r="D516" s="142" t="str">
        <f>业务员提成明细!D500</f>
        <v>昆山富瑞凯精密机械有限公司</v>
      </c>
      <c r="E516" s="145">
        <f>业务员提成明细!E500</f>
        <v>7200</v>
      </c>
      <c r="F516" s="146" t="str">
        <f>业务员提成明细!F500</f>
        <v>15222311</v>
      </c>
      <c r="G516" s="143">
        <f>业务员提成明细!G500</f>
        <v>43248</v>
      </c>
      <c r="H516" s="144">
        <f>业务员提成明细!H500</f>
        <v>60</v>
      </c>
      <c r="I516" s="150">
        <f>业务员提成明细!I500</f>
        <v>43279</v>
      </c>
      <c r="J516" s="151">
        <f>业务员提成明细!J500</f>
        <v>7191.6</v>
      </c>
      <c r="K516" s="145">
        <f>业务员提成明细!K500</f>
        <v>6146.67</v>
      </c>
      <c r="L516" s="152">
        <f>业务员提成明细!L500</f>
        <v>91</v>
      </c>
      <c r="M516" s="153">
        <f>业务员提成明细!M500</f>
        <v>0</v>
      </c>
      <c r="N516" s="76" t="e">
        <f>业务员提成明细!N500</f>
        <v>#REF!</v>
      </c>
      <c r="O516" s="126">
        <f>业务员提成明细!O500</f>
        <v>0.04</v>
      </c>
      <c r="P516" s="154">
        <f>业务员提成明细!P500</f>
        <v>245.87</v>
      </c>
      <c r="Q516" s="125" t="e">
        <f>业务员提成明细!Q500</f>
        <v>#REF!</v>
      </c>
      <c r="R516" s="145" t="e">
        <f>业务员提成明细!R500</f>
        <v>#REF!</v>
      </c>
      <c r="S516" s="161" t="e">
        <f>业务员提成明细!S500</f>
        <v>#REF!</v>
      </c>
      <c r="T516" s="162" t="str">
        <f>业务员提成明细!V500</f>
        <v>CSB01</v>
      </c>
      <c r="U516" s="144" t="str">
        <f>业务员提成明细!W500</f>
        <v>*专项化学用品*半合成切削液</v>
      </c>
      <c r="V516" s="163" t="str">
        <f>业务员提成明细!V500</f>
        <v>CSB01</v>
      </c>
      <c r="W516" s="164" t="str">
        <f>业务员提成明细!W500</f>
        <v>*专项化学用品*半合成切削液</v>
      </c>
      <c r="X516" s="163" t="str">
        <f>业务员提成明细!X500</f>
        <v>AP-3040</v>
      </c>
      <c r="Y516" s="169">
        <f>业务员提成明细!Y500</f>
        <v>1.99766666666667</v>
      </c>
      <c r="Z516" s="170" t="str">
        <f>业务员提成明细!Z500</f>
        <v>桶</v>
      </c>
      <c r="AA516" s="170"/>
      <c r="AB516" s="170"/>
      <c r="AC516" s="171">
        <f>业务员提成明细!AC500</f>
        <v>339.60333333333301</v>
      </c>
      <c r="AD516" s="170"/>
      <c r="AE516" s="170"/>
      <c r="AF516" s="170" t="str">
        <f>业务员提成明细!AF500</f>
        <v>XOUT18030493</v>
      </c>
      <c r="AG516" s="176">
        <f>业务员提成明细!AG500</f>
        <v>43189</v>
      </c>
      <c r="AH516" s="177"/>
      <c r="AJ516" s="178">
        <f>业务员提成明细!AJ500</f>
        <v>0.17</v>
      </c>
    </row>
    <row r="517" spans="1:36" outlineLevel="2">
      <c r="A517" s="142" t="str">
        <f>业务员提成明细!A501</f>
        <v>王立柱</v>
      </c>
      <c r="B517" s="143">
        <f>业务员提成明细!B501</f>
        <v>43119</v>
      </c>
      <c r="C517" s="144" t="str">
        <f>业务员提成明细!C501</f>
        <v>a0587</v>
      </c>
      <c r="D517" s="142" t="str">
        <f>业务员提成明细!D501</f>
        <v>昆山富瑞凯精密机械有限公司</v>
      </c>
      <c r="E517" s="145">
        <f>业务员提成明细!E501</f>
        <v>2400</v>
      </c>
      <c r="F517" s="146" t="str">
        <f>业务员提成明细!F501</f>
        <v>28120495</v>
      </c>
      <c r="G517" s="143">
        <f>业务员提成明细!G501</f>
        <v>43179</v>
      </c>
      <c r="H517" s="144">
        <f>业务员提成明细!H501</f>
        <v>60</v>
      </c>
      <c r="I517" s="150">
        <f>业务员提成明细!I501</f>
        <v>43279</v>
      </c>
      <c r="J517" s="151">
        <f>业务员提成明细!J501</f>
        <v>2400</v>
      </c>
      <c r="K517" s="145">
        <f>业务员提成明细!K501</f>
        <v>2051.2800000000002</v>
      </c>
      <c r="L517" s="152">
        <f>业务员提成明细!L501</f>
        <v>160</v>
      </c>
      <c r="M517" s="153">
        <f>业务员提成明细!M501</f>
        <v>0</v>
      </c>
      <c r="N517" s="76" t="e">
        <f>业务员提成明细!N501</f>
        <v>#REF!</v>
      </c>
      <c r="O517" s="126">
        <f>业务员提成明细!O501</f>
        <v>0.01</v>
      </c>
      <c r="P517" s="154">
        <f>业务员提成明细!P501</f>
        <v>20.51</v>
      </c>
      <c r="Q517" s="125" t="e">
        <f>业务员提成明细!Q501</f>
        <v>#REF!</v>
      </c>
      <c r="R517" s="145" t="e">
        <f>业务员提成明细!R501</f>
        <v>#REF!</v>
      </c>
      <c r="S517" s="161" t="e">
        <f>业务员提成明细!S501</f>
        <v>#REF!</v>
      </c>
      <c r="T517" s="162" t="str">
        <f>业务员提成明细!V501</f>
        <v>CYT11</v>
      </c>
      <c r="U517" s="144" t="str">
        <f>业务员提成明细!W501</f>
        <v>*石油制品*机床导轨油</v>
      </c>
      <c r="V517" s="163" t="str">
        <f>业务员提成明细!V501</f>
        <v>CYT11</v>
      </c>
      <c r="W517" s="164" t="str">
        <f>业务员提成明细!W501</f>
        <v>*石油制品*机床导轨油</v>
      </c>
      <c r="X517" s="163" t="str">
        <f>业务员提成明细!X501</f>
        <v>68#</v>
      </c>
      <c r="Y517" s="169">
        <f>业务员提成明细!Y501</f>
        <v>1</v>
      </c>
      <c r="Z517" s="170" t="str">
        <f>业务员提成明细!Z501</f>
        <v>桶</v>
      </c>
      <c r="AA517" s="170"/>
      <c r="AB517" s="170"/>
      <c r="AC517" s="171">
        <f>业务员提成明细!AC501</f>
        <v>170</v>
      </c>
      <c r="AD517" s="170"/>
      <c r="AE517" s="170"/>
      <c r="AF517" s="170" t="str">
        <f>业务员提成明细!AF501</f>
        <v>XOUT18010353</v>
      </c>
      <c r="AG517" s="176">
        <f>业务员提成明细!AG501</f>
        <v>43120</v>
      </c>
      <c r="AH517" s="177"/>
      <c r="AJ517" s="178">
        <f>业务员提成明细!AJ501</f>
        <v>0.17</v>
      </c>
    </row>
    <row r="518" spans="1:36" outlineLevel="2">
      <c r="A518" s="142" t="str">
        <f>业务员提成明细!A502</f>
        <v>王立柱</v>
      </c>
      <c r="B518" s="143">
        <f>业务员提成明细!B502</f>
        <v>43206</v>
      </c>
      <c r="C518" s="144" t="str">
        <f>业务员提成明细!C502</f>
        <v>a0671</v>
      </c>
      <c r="D518" s="142" t="str">
        <f>业务员提成明细!D502</f>
        <v>苏州蕾安精密机械有限公司</v>
      </c>
      <c r="E518" s="145">
        <f>业务员提成明细!E502</f>
        <v>5400</v>
      </c>
      <c r="F518" s="146" t="str">
        <f>业务员提成明细!F502</f>
        <v>15222614</v>
      </c>
      <c r="G518" s="143">
        <f>业务员提成明细!G502</f>
        <v>43266</v>
      </c>
      <c r="H518" s="144">
        <f>业务员提成明细!H502</f>
        <v>60</v>
      </c>
      <c r="I518" s="150" t="str">
        <f>业务员提成明细!I502</f>
        <v>2018-3-8/2018-6-6</v>
      </c>
      <c r="J518" s="151">
        <f>业务员提成明细!J502</f>
        <v>5400</v>
      </c>
      <c r="K518" s="145">
        <f>业务员提成明细!K502</f>
        <v>4615.38</v>
      </c>
      <c r="L518" s="152">
        <f>业务员提成明细!L502</f>
        <v>85</v>
      </c>
      <c r="M518" s="153">
        <f>业务员提成明细!M502</f>
        <v>0</v>
      </c>
      <c r="N518" s="76" t="e">
        <f>业务员提成明细!N502</f>
        <v>#REF!</v>
      </c>
      <c r="O518" s="126">
        <f>业务员提成明细!O502</f>
        <v>0.04</v>
      </c>
      <c r="P518" s="154">
        <f>业务员提成明细!P502</f>
        <v>184.62</v>
      </c>
      <c r="Q518" s="125" t="e">
        <f>业务员提成明细!Q502</f>
        <v>#REF!</v>
      </c>
      <c r="R518" s="145" t="e">
        <f>业务员提成明细!R502</f>
        <v>#REF!</v>
      </c>
      <c r="S518" s="161" t="e">
        <f>业务员提成明细!S502</f>
        <v>#REF!</v>
      </c>
      <c r="T518" s="162" t="str">
        <f>业务员提成明细!V502</f>
        <v>CSB06</v>
      </c>
      <c r="U518" s="144" t="str">
        <f>业务员提成明细!W502</f>
        <v>*化学试剂助剂*半合成切削液</v>
      </c>
      <c r="V518" s="163" t="str">
        <f>业务员提成明细!V502</f>
        <v>CSB06</v>
      </c>
      <c r="W518" s="164" t="str">
        <f>业务员提成明细!W502</f>
        <v>*化学试剂助剂*半合成切削液</v>
      </c>
      <c r="X518" s="163" t="str">
        <f>业务员提成明细!X502</f>
        <v>LP-3030</v>
      </c>
      <c r="Y518" s="169">
        <f>业务员提成明细!Y502</f>
        <v>2</v>
      </c>
      <c r="Z518" s="170" t="str">
        <f>业务员提成明细!Z502</f>
        <v>桶</v>
      </c>
      <c r="AA518" s="170"/>
      <c r="AB518" s="170"/>
      <c r="AC518" s="171">
        <f>业务员提成明细!AC502</f>
        <v>340</v>
      </c>
      <c r="AD518" s="170"/>
      <c r="AE518" s="170"/>
      <c r="AF518" s="170" t="str">
        <f>业务员提成明细!AF502</f>
        <v>XOUT18040272</v>
      </c>
      <c r="AG518" s="176">
        <f>业务员提成明细!AG502</f>
        <v>43207</v>
      </c>
      <c r="AH518" s="177">
        <f>业务员提成明细!AH502</f>
        <v>0</v>
      </c>
      <c r="AJ518" s="178">
        <f>业务员提成明细!AJ502</f>
        <v>0.17</v>
      </c>
    </row>
    <row r="519" spans="1:36" outlineLevel="2">
      <c r="A519" s="142" t="str">
        <f>业务员提成明细!A503</f>
        <v>王立柱</v>
      </c>
      <c r="B519" s="143">
        <f>业务员提成明细!B503</f>
        <v>43194</v>
      </c>
      <c r="C519" s="144" t="str">
        <f>业务员提成明细!C503</f>
        <v>a0700</v>
      </c>
      <c r="D519" s="142" t="str">
        <f>业务员提成明细!D503</f>
        <v>苏州苏航金属材料有限公司</v>
      </c>
      <c r="E519" s="145">
        <f>业务员提成明细!E503</f>
        <v>800</v>
      </c>
      <c r="F519" s="146" t="str">
        <f>业务员提成明细!F503</f>
        <v>15222413</v>
      </c>
      <c r="G519" s="143">
        <f>业务员提成明细!G503</f>
        <v>43224</v>
      </c>
      <c r="H519" s="144">
        <f>业务员提成明细!H503</f>
        <v>30</v>
      </c>
      <c r="I519" s="150">
        <f>业务员提成明细!I503</f>
        <v>43257</v>
      </c>
      <c r="J519" s="151">
        <f>业务员提成明细!J503</f>
        <v>800</v>
      </c>
      <c r="K519" s="145">
        <f>业务员提成明细!K503</f>
        <v>683.76</v>
      </c>
      <c r="L519" s="152">
        <f>业务员提成明细!L503</f>
        <v>63</v>
      </c>
      <c r="M519" s="153">
        <f>业务员提成明细!M503</f>
        <v>0</v>
      </c>
      <c r="N519" s="76" t="e">
        <f>业务员提成明细!N503</f>
        <v>#REF!</v>
      </c>
      <c r="O519" s="126">
        <f>业务员提成明细!O503</f>
        <v>0.04</v>
      </c>
      <c r="P519" s="154">
        <f>业务员提成明细!P503</f>
        <v>27.35</v>
      </c>
      <c r="Q519" s="125" t="e">
        <f>业务员提成明细!Q503</f>
        <v>#REF!</v>
      </c>
      <c r="R519" s="145" t="e">
        <f>业务员提成明细!R503</f>
        <v>#REF!</v>
      </c>
      <c r="S519" s="161" t="e">
        <f>业务员提成明细!S503</f>
        <v>#REF!</v>
      </c>
      <c r="T519" s="162" t="str">
        <f>业务员提成明细!V503</f>
        <v>CSB01</v>
      </c>
      <c r="U519" s="144" t="str">
        <f>业务员提成明细!W503</f>
        <v>*化学试剂助剂*半合成切削液</v>
      </c>
      <c r="V519" s="163" t="str">
        <f>业务员提成明细!V503</f>
        <v>CSB01</v>
      </c>
      <c r="W519" s="164" t="str">
        <f>业务员提成明细!W503</f>
        <v>*化学试剂助剂*半合成切削液</v>
      </c>
      <c r="X519" s="163" t="str">
        <f>业务员提成明细!X503</f>
        <v>AP-3040</v>
      </c>
      <c r="Y519" s="169">
        <f>业务员提成明细!Y503</f>
        <v>2</v>
      </c>
      <c r="Z519" s="170" t="str">
        <f>业务员提成明细!Z503</f>
        <v>桶</v>
      </c>
      <c r="AA519" s="170"/>
      <c r="AB519" s="170"/>
      <c r="AC519" s="171">
        <f>业务员提成明细!AC503</f>
        <v>34</v>
      </c>
      <c r="AD519" s="170"/>
      <c r="AE519" s="170"/>
      <c r="AF519" s="170" t="str">
        <f>业务员提成明细!AF503</f>
        <v>XOUT18040071</v>
      </c>
      <c r="AG519" s="176">
        <f>业务员提成明细!AG503</f>
        <v>43194</v>
      </c>
      <c r="AH519" s="177"/>
      <c r="AJ519" s="178">
        <f>业务员提成明细!AJ503</f>
        <v>0.17</v>
      </c>
    </row>
    <row r="520" spans="1:36" outlineLevel="2">
      <c r="A520" s="142" t="str">
        <f>业务员提成明细!A504</f>
        <v>王立柱</v>
      </c>
      <c r="B520" s="143">
        <f>业务员提成明细!B504</f>
        <v>43194</v>
      </c>
      <c r="C520" s="144" t="str">
        <f>业务员提成明细!C504</f>
        <v>a0700</v>
      </c>
      <c r="D520" s="142" t="str">
        <f>业务员提成明细!D504</f>
        <v>苏州苏航金属材料有限公司</v>
      </c>
      <c r="E520" s="145">
        <f>业务员提成明细!E504</f>
        <v>11100</v>
      </c>
      <c r="F520" s="146" t="str">
        <f>业务员提成明细!F504</f>
        <v>15222413</v>
      </c>
      <c r="G520" s="143">
        <f>业务员提成明细!G504</f>
        <v>43224</v>
      </c>
      <c r="H520" s="144">
        <f>业务员提成明细!H504</f>
        <v>30</v>
      </c>
      <c r="I520" s="150">
        <f>业务员提成明细!I504</f>
        <v>43279</v>
      </c>
      <c r="J520" s="151">
        <f>业务员提成明细!J504</f>
        <v>11100</v>
      </c>
      <c r="K520" s="145">
        <f>业务员提成明细!K504</f>
        <v>9487.18</v>
      </c>
      <c r="L520" s="152">
        <f>业务员提成明细!L504</f>
        <v>85</v>
      </c>
      <c r="M520" s="153">
        <f>业务员提成明细!M504</f>
        <v>0</v>
      </c>
      <c r="N520" s="76" t="e">
        <f>业务员提成明细!N504</f>
        <v>#REF!</v>
      </c>
      <c r="O520" s="126">
        <f>业务员提成明细!O504</f>
        <v>0.04</v>
      </c>
      <c r="P520" s="154">
        <f>业务员提成明细!P504</f>
        <v>379.49</v>
      </c>
      <c r="Q520" s="125" t="e">
        <f>业务员提成明细!Q504</f>
        <v>#REF!</v>
      </c>
      <c r="R520" s="145" t="e">
        <f>业务员提成明细!R504</f>
        <v>#REF!</v>
      </c>
      <c r="S520" s="161" t="e">
        <f>业务员提成明细!S504</f>
        <v>#REF!</v>
      </c>
      <c r="T520" s="162" t="str">
        <f>业务员提成明细!V504</f>
        <v>CSB01</v>
      </c>
      <c r="U520" s="144" t="str">
        <f>业务员提成明细!W504</f>
        <v>*化学试剂助剂*半合成切削液</v>
      </c>
      <c r="V520" s="163" t="str">
        <f>业务员提成明细!V504</f>
        <v>CSB01</v>
      </c>
      <c r="W520" s="164" t="str">
        <f>业务员提成明细!W504</f>
        <v>*化学试剂助剂*半合成切削液</v>
      </c>
      <c r="X520" s="163" t="str">
        <f>业务员提成明细!X504</f>
        <v>AP-3040</v>
      </c>
      <c r="Y520" s="169">
        <f>业务员提成明细!Y504</f>
        <v>3</v>
      </c>
      <c r="Z520" s="170" t="str">
        <f>业务员提成明细!Z504</f>
        <v>桶</v>
      </c>
      <c r="AA520" s="170"/>
      <c r="AB520" s="170"/>
      <c r="AC520" s="171">
        <f>业务员提成明细!AC504</f>
        <v>510</v>
      </c>
      <c r="AD520" s="170"/>
      <c r="AE520" s="170"/>
      <c r="AF520" s="170" t="str">
        <f>业务员提成明细!AF504</f>
        <v>XOUT18040084</v>
      </c>
      <c r="AG520" s="176">
        <f>业务员提成明细!AG504</f>
        <v>43198</v>
      </c>
      <c r="AH520" s="177"/>
      <c r="AJ520" s="178">
        <f>业务员提成明细!AJ504</f>
        <v>0.17</v>
      </c>
    </row>
    <row r="521" spans="1:36" outlineLevel="2">
      <c r="A521" s="142" t="str">
        <f>业务员提成明细!A505</f>
        <v>王立柱</v>
      </c>
      <c r="B521" s="143">
        <f>业务员提成明细!B505</f>
        <v>43194</v>
      </c>
      <c r="C521" s="144" t="str">
        <f>业务员提成明细!C505</f>
        <v>a0700</v>
      </c>
      <c r="D521" s="142" t="str">
        <f>业务员提成明细!D505</f>
        <v>苏州苏航金属材料有限公司</v>
      </c>
      <c r="E521" s="145">
        <f>业务员提成明细!E505</f>
        <v>2500</v>
      </c>
      <c r="F521" s="146" t="str">
        <f>业务员提成明细!F505</f>
        <v>15222414</v>
      </c>
      <c r="G521" s="143">
        <f>业务员提成明细!G505</f>
        <v>43224</v>
      </c>
      <c r="H521" s="144">
        <f>业务员提成明细!H505</f>
        <v>30</v>
      </c>
      <c r="I521" s="150">
        <f>业务员提成明细!I505</f>
        <v>43256</v>
      </c>
      <c r="J521" s="151">
        <f>业务员提成明细!J505</f>
        <v>2500</v>
      </c>
      <c r="K521" s="145">
        <f>业务员提成明细!K505</f>
        <v>2136.75</v>
      </c>
      <c r="L521" s="152">
        <f>业务员提成明细!L505</f>
        <v>62</v>
      </c>
      <c r="M521" s="153">
        <f>业务员提成明细!M505</f>
        <v>0</v>
      </c>
      <c r="N521" s="76" t="e">
        <f>业务员提成明细!N505</f>
        <v>#REF!</v>
      </c>
      <c r="O521" s="126">
        <f>业务员提成明细!O505</f>
        <v>0.04</v>
      </c>
      <c r="P521" s="154">
        <f>业务员提成明细!P505</f>
        <v>85.47</v>
      </c>
      <c r="Q521" s="125">
        <f>业务员提成明细!Q505</f>
        <v>15.083</v>
      </c>
      <c r="R521" s="145">
        <f>业务员提成明细!R505</f>
        <v>2564.11</v>
      </c>
      <c r="S521" s="161">
        <f>业务员提成明细!S505</f>
        <v>-427.36</v>
      </c>
      <c r="T521" s="162" t="str">
        <f>业务员提成明细!V505</f>
        <v>CYT11</v>
      </c>
      <c r="U521" s="144" t="str">
        <f>业务员提成明细!W505</f>
        <v>*润滑油*机床导轨油</v>
      </c>
      <c r="V521" s="163" t="str">
        <f>业务员提成明细!V505</f>
        <v>CYT11</v>
      </c>
      <c r="W521" s="164" t="str">
        <f>业务员提成明细!W505</f>
        <v>*润滑油*机床导轨油</v>
      </c>
      <c r="X521" s="163" t="str">
        <f>业务员提成明细!X505</f>
        <v>68#</v>
      </c>
      <c r="Y521" s="169">
        <f>业务员提成明细!Y505</f>
        <v>0.17</v>
      </c>
      <c r="Z521" s="170" t="str">
        <f>业务员提成明细!Z505</f>
        <v>吨</v>
      </c>
      <c r="AA521" s="170"/>
      <c r="AB521" s="170"/>
      <c r="AC521" s="171">
        <f>业务员提成明细!AC505</f>
        <v>170</v>
      </c>
      <c r="AD521" s="170"/>
      <c r="AE521" s="170"/>
      <c r="AF521" s="170" t="str">
        <f>业务员提成明细!AF505</f>
        <v>XOUT18040084</v>
      </c>
      <c r="AG521" s="176">
        <f>业务员提成明细!AG505</f>
        <v>43198</v>
      </c>
      <c r="AH521" s="177"/>
      <c r="AJ521" s="178">
        <f>业务员提成明细!AJ505</f>
        <v>0.17</v>
      </c>
    </row>
    <row r="522" spans="1:36" outlineLevel="2">
      <c r="A522" s="142" t="str">
        <f>业务员提成明细!A506</f>
        <v>王立柱</v>
      </c>
      <c r="B522" s="143">
        <f>业务员提成明细!B506</f>
        <v>43262</v>
      </c>
      <c r="C522" s="144" t="str">
        <f>业务员提成明细!C506</f>
        <v>a0718</v>
      </c>
      <c r="D522" s="142" t="str">
        <f>业务员提成明细!D506</f>
        <v>斯达克精密机械（苏州）有限公司</v>
      </c>
      <c r="E522" s="145">
        <f>业务员提成明细!E506</f>
        <v>387</v>
      </c>
      <c r="F522" s="146" t="str">
        <f>业务员提成明细!F506</f>
        <v>55874902</v>
      </c>
      <c r="G522" s="143">
        <f>业务员提成明细!G506</f>
        <v>43292</v>
      </c>
      <c r="H522" s="144">
        <f>业务员提成明细!H506</f>
        <v>30</v>
      </c>
      <c r="I522" s="150">
        <f>业务员提成明细!I506</f>
        <v>43256</v>
      </c>
      <c r="J522" s="151">
        <f>业务员提成明细!J506</f>
        <v>387</v>
      </c>
      <c r="K522" s="145">
        <f>业务员提成明细!K506</f>
        <v>333.62</v>
      </c>
      <c r="L522" s="152">
        <f>业务员提成明细!L506</f>
        <v>-6</v>
      </c>
      <c r="M522" s="153">
        <f>业务员提成明细!M506</f>
        <v>0</v>
      </c>
      <c r="N522" s="76" t="e">
        <f>业务员提成明细!N506</f>
        <v>#REF!</v>
      </c>
      <c r="O522" s="126">
        <f>业务员提成明细!O506</f>
        <v>0.05</v>
      </c>
      <c r="P522" s="154">
        <f>业务员提成明细!P506</f>
        <v>16.68</v>
      </c>
      <c r="Q522" s="125" t="e">
        <f>业务员提成明细!Q506</f>
        <v>#REF!</v>
      </c>
      <c r="R522" s="145" t="e">
        <f>业务员提成明细!R506</f>
        <v>#REF!</v>
      </c>
      <c r="S522" s="161" t="e">
        <f>业务员提成明细!S506</f>
        <v>#REF!</v>
      </c>
      <c r="T522" s="162" t="str">
        <f>业务员提成明细!V506</f>
        <v>CSB01</v>
      </c>
      <c r="U522" s="144" t="str">
        <f>业务员提成明细!W506</f>
        <v>*化学试剂助剂*半合成切削液</v>
      </c>
      <c r="V522" s="163" t="str">
        <f>业务员提成明细!V506</f>
        <v>CSB01</v>
      </c>
      <c r="W522" s="164" t="str">
        <f>业务员提成明细!W506</f>
        <v>*化学试剂助剂*半合成切削液</v>
      </c>
      <c r="X522" s="163" t="str">
        <f>业务员提成明细!X506</f>
        <v>AP-3040</v>
      </c>
      <c r="Y522" s="169">
        <f>业务员提成明细!Y506</f>
        <v>1</v>
      </c>
      <c r="Z522" s="170" t="str">
        <f>业务员提成明细!Z506</f>
        <v>桶</v>
      </c>
      <c r="AA522" s="170"/>
      <c r="AB522" s="170"/>
      <c r="AC522" s="171">
        <f>业务员提成明细!AC506</f>
        <v>17</v>
      </c>
      <c r="AD522" s="170"/>
      <c r="AE522" s="170"/>
      <c r="AF522" s="170" t="str">
        <f>业务员提成明细!AF506</f>
        <v>XOUT18060167</v>
      </c>
      <c r="AG522" s="176">
        <f>业务员提成明细!AG506</f>
        <v>43260</v>
      </c>
      <c r="AH522" s="177"/>
      <c r="AJ522" s="178">
        <f>业务员提成明细!AJ506</f>
        <v>0.16000239793777399</v>
      </c>
    </row>
    <row r="523" spans="1:36" outlineLevel="2">
      <c r="A523" s="142" t="str">
        <f>业务员提成明细!A507</f>
        <v>王立柱</v>
      </c>
      <c r="B523" s="143">
        <f>业务员提成明细!B507</f>
        <v>43260</v>
      </c>
      <c r="C523" s="144" t="str">
        <f>业务员提成明细!C507</f>
        <v>a0718</v>
      </c>
      <c r="D523" s="142" t="str">
        <f>业务员提成明细!D507</f>
        <v>斯达克精密机械（苏州）有限公司</v>
      </c>
      <c r="E523" s="145">
        <f>业务员提成明细!E507</f>
        <v>3870</v>
      </c>
      <c r="F523" s="146" t="str">
        <f>业务员提成明细!F507</f>
        <v>55874901</v>
      </c>
      <c r="G523" s="143">
        <f>业务员提成明细!G507</f>
        <v>43290</v>
      </c>
      <c r="H523" s="144">
        <f>业务员提成明细!H507</f>
        <v>30</v>
      </c>
      <c r="I523" s="150">
        <f>业务员提成明细!I507</f>
        <v>43263</v>
      </c>
      <c r="J523" s="151">
        <f>业务员提成明细!J507</f>
        <v>3870</v>
      </c>
      <c r="K523" s="145">
        <f>业务员提成明细!K507</f>
        <v>3336.21</v>
      </c>
      <c r="L523" s="152">
        <f>业务员提成明细!L507</f>
        <v>3</v>
      </c>
      <c r="M523" s="153">
        <f>业务员提成明细!M507</f>
        <v>0</v>
      </c>
      <c r="N523" s="76" t="e">
        <f>业务员提成明细!N507</f>
        <v>#REF!</v>
      </c>
      <c r="O523" s="126">
        <f>业务员提成明细!O507</f>
        <v>0.05</v>
      </c>
      <c r="P523" s="154">
        <f>业务员提成明细!P507</f>
        <v>166.81</v>
      </c>
      <c r="Q523" s="125" t="e">
        <f>业务员提成明细!Q507</f>
        <v>#REF!</v>
      </c>
      <c r="R523" s="145" t="e">
        <f>业务员提成明细!R507</f>
        <v>#REF!</v>
      </c>
      <c r="S523" s="161" t="e">
        <f>业务员提成明细!S507</f>
        <v>#REF!</v>
      </c>
      <c r="T523" s="162" t="str">
        <f>业务员提成明细!V507</f>
        <v>CSB01</v>
      </c>
      <c r="U523" s="144" t="str">
        <f>业务员提成明细!W507</f>
        <v>*化学试剂助剂*半合成切削液</v>
      </c>
      <c r="V523" s="163" t="str">
        <f>业务员提成明细!V507</f>
        <v>CSB01</v>
      </c>
      <c r="W523" s="164" t="str">
        <f>业务员提成明细!W507</f>
        <v>*化学试剂助剂*半合成切削液</v>
      </c>
      <c r="X523" s="163" t="str">
        <f>业务员提成明细!X507</f>
        <v>AP-3040</v>
      </c>
      <c r="Y523" s="169">
        <f>业务员提成明细!Y507</f>
        <v>1</v>
      </c>
      <c r="Z523" s="170" t="str">
        <f>业务员提成明细!Z507</f>
        <v>桶</v>
      </c>
      <c r="AA523" s="170"/>
      <c r="AB523" s="170"/>
      <c r="AC523" s="171">
        <f>业务员提成明细!AC507</f>
        <v>170</v>
      </c>
      <c r="AD523" s="170"/>
      <c r="AE523" s="170"/>
      <c r="AF523" s="170" t="str">
        <f>业务员提成明细!AF507</f>
        <v>XOUT18060185</v>
      </c>
      <c r="AG523" s="176">
        <f>业务员提成明细!AG507</f>
        <v>43262</v>
      </c>
      <c r="AH523" s="177"/>
      <c r="AJ523" s="178">
        <f>业务员提成明细!AJ507</f>
        <v>0.15999892093123599</v>
      </c>
    </row>
    <row r="524" spans="1:36" outlineLevel="2">
      <c r="A524" s="142" t="str">
        <f>业务员提成明细!A508</f>
        <v>王立柱</v>
      </c>
      <c r="B524" s="143">
        <f>业务员提成明细!B508</f>
        <v>43265</v>
      </c>
      <c r="C524" s="144" t="str">
        <f>业务员提成明细!C508</f>
        <v>a0732</v>
      </c>
      <c r="D524" s="142" t="str">
        <f>业务员提成明细!D508</f>
        <v>常熟市国缘机械有限公司</v>
      </c>
      <c r="E524" s="145">
        <f>业务员提成明细!E508</f>
        <v>2500</v>
      </c>
      <c r="F524" s="146" t="str">
        <f>业务员提成明细!F508</f>
        <v>16643861</v>
      </c>
      <c r="G524" s="143">
        <f>业务员提成明细!G508</f>
        <v>43265</v>
      </c>
      <c r="H524" s="144" t="str">
        <f>业务员提成明细!H508</f>
        <v>票到付款</v>
      </c>
      <c r="I524" s="150" t="str">
        <f>业务员提成明细!I508</f>
        <v>2018-5-29/2018-6-25</v>
      </c>
      <c r="J524" s="151">
        <f>业务员提成明细!J508</f>
        <v>2500</v>
      </c>
      <c r="K524" s="145">
        <f>业务员提成明细!K508</f>
        <v>2155.17</v>
      </c>
      <c r="L524" s="152">
        <f>业务员提成明细!L508</f>
        <v>210</v>
      </c>
      <c r="M524" s="153">
        <f>业务员提成明细!M508</f>
        <v>0</v>
      </c>
      <c r="N524" s="76" t="e">
        <f>业务员提成明细!N508</f>
        <v>#REF!</v>
      </c>
      <c r="O524" s="126">
        <f>业务员提成明细!O508</f>
        <v>0</v>
      </c>
      <c r="P524" s="154">
        <f>业务员提成明细!P508</f>
        <v>0</v>
      </c>
      <c r="Q524" s="125" t="e">
        <f>业务员提成明细!Q508</f>
        <v>#REF!</v>
      </c>
      <c r="R524" s="145">
        <f>业务员提成明细!R508</f>
        <v>0</v>
      </c>
      <c r="S524" s="161">
        <f>业务员提成明细!S508</f>
        <v>0</v>
      </c>
      <c r="T524" s="162" t="str">
        <f>业务员提成明细!V508</f>
        <v>CYQ10</v>
      </c>
      <c r="U524" s="144" t="str">
        <f>业务员提成明细!W508</f>
        <v>*化学试剂助剂*钢冷却剂</v>
      </c>
      <c r="V524" s="163" t="str">
        <f>业务员提成明细!V508</f>
        <v>CYQ10</v>
      </c>
      <c r="W524" s="164" t="str">
        <f>业务员提成明细!W508</f>
        <v>*化学试剂助剂*钢冷却剂</v>
      </c>
      <c r="X524" s="163" t="str">
        <f>业务员提成明细!X508</f>
        <v>CH-201</v>
      </c>
      <c r="Y524" s="169">
        <f>业务员提成明细!Y508</f>
        <v>1</v>
      </c>
      <c r="Z524" s="170" t="str">
        <f>业务员提成明细!Z508</f>
        <v>桶</v>
      </c>
      <c r="AA524" s="170"/>
      <c r="AB524" s="170"/>
      <c r="AC524" s="171">
        <f>业务员提成明细!AC508</f>
        <v>170</v>
      </c>
      <c r="AD524" s="170"/>
      <c r="AE524" s="170"/>
      <c r="AF524" s="170" t="str">
        <f>业务员提成明细!AF508</f>
        <v>XOUT18060294</v>
      </c>
      <c r="AG524" s="176">
        <f>业务员提成明细!AG508</f>
        <v>43266</v>
      </c>
      <c r="AH524" s="177">
        <f>业务员提成明细!AH508</f>
        <v>0</v>
      </c>
      <c r="AJ524" s="178">
        <f>业务员提成明细!AJ508</f>
        <v>0.16000129920145501</v>
      </c>
    </row>
    <row r="525" spans="1:36" outlineLevel="2">
      <c r="A525" s="142" t="str">
        <f>业务员提成明细!A509</f>
        <v>王立柱</v>
      </c>
      <c r="B525" s="143">
        <f>业务员提成明细!B509</f>
        <v>43265</v>
      </c>
      <c r="C525" s="144" t="str">
        <f>业务员提成明细!C509</f>
        <v>a0732</v>
      </c>
      <c r="D525" s="142" t="str">
        <f>业务员提成明细!D509</f>
        <v>常熟市国缘机械有限公司</v>
      </c>
      <c r="E525" s="145">
        <f>业务员提成明细!E509</f>
        <v>2700</v>
      </c>
      <c r="F525" s="146" t="str">
        <f>业务员提成明细!F509</f>
        <v>16643861</v>
      </c>
      <c r="G525" s="143">
        <f>业务员提成明细!G509</f>
        <v>43265</v>
      </c>
      <c r="H525" s="144" t="str">
        <f>业务员提成明细!H509</f>
        <v>票到付款</v>
      </c>
      <c r="I525" s="150">
        <f>业务员提成明细!I509</f>
        <v>43276</v>
      </c>
      <c r="J525" s="151">
        <f>业务员提成明细!J509</f>
        <v>2700</v>
      </c>
      <c r="K525" s="145">
        <f>业务员提成明细!K509</f>
        <v>2327.58</v>
      </c>
      <c r="L525" s="152">
        <f>业务员提成明细!L509</f>
        <v>11</v>
      </c>
      <c r="M525" s="153">
        <f>业务员提成明细!M509</f>
        <v>0</v>
      </c>
      <c r="N525" s="76" t="e">
        <f>业务员提成明细!N509</f>
        <v>#REF!</v>
      </c>
      <c r="O525" s="126">
        <f>业务员提成明细!O509</f>
        <v>0.05</v>
      </c>
      <c r="P525" s="154">
        <f>业务员提成明细!P509</f>
        <v>116.38</v>
      </c>
      <c r="Q525" s="125" t="e">
        <f>业务员提成明细!Q509</f>
        <v>#REF!</v>
      </c>
      <c r="R525" s="145" t="e">
        <f>业务员提成明细!R509</f>
        <v>#REF!</v>
      </c>
      <c r="S525" s="161" t="e">
        <f>业务员提成明细!S509</f>
        <v>#REF!</v>
      </c>
      <c r="T525" s="162" t="str">
        <f>业务员提成明细!V509</f>
        <v>CYQ74</v>
      </c>
      <c r="U525" s="144" t="str">
        <f>业务员提成明细!W509</f>
        <v>*化学试剂助剂*不锈钢冷却剂</v>
      </c>
      <c r="V525" s="163" t="str">
        <f>业务员提成明细!V509</f>
        <v>CYQ74</v>
      </c>
      <c r="W525" s="164" t="str">
        <f>业务员提成明细!W509</f>
        <v>*化学试剂助剂*不锈钢冷却剂</v>
      </c>
      <c r="X525" s="163" t="str">
        <f>业务员提成明细!X509</f>
        <v>CH-105</v>
      </c>
      <c r="Y525" s="169">
        <f>业务员提成明细!Y509</f>
        <v>1</v>
      </c>
      <c r="Z525" s="170" t="str">
        <f>业务员提成明细!Z509</f>
        <v>桶</v>
      </c>
      <c r="AA525" s="170"/>
      <c r="AB525" s="170"/>
      <c r="AC525" s="171">
        <f>业务员提成明细!AC509</f>
        <v>170</v>
      </c>
      <c r="AD525" s="170"/>
      <c r="AE525" s="170"/>
      <c r="AF525" s="170" t="str">
        <f>业务员提成明细!AF509</f>
        <v>XOUT18060294</v>
      </c>
      <c r="AG525" s="176">
        <f>业务员提成明细!AG509</f>
        <v>43266</v>
      </c>
      <c r="AH525" s="177">
        <f>业务员提成明细!AH509</f>
        <v>0</v>
      </c>
      <c r="AJ525" s="178">
        <f>业务员提成明细!AJ509</f>
        <v>0.16000129920145501</v>
      </c>
    </row>
    <row r="526" spans="1:36" outlineLevel="2">
      <c r="A526" s="142" t="str">
        <f>业务员提成明细!A510</f>
        <v>王立柱</v>
      </c>
      <c r="B526" s="143">
        <f>业务员提成明细!B510</f>
        <v>43192</v>
      </c>
      <c r="C526" s="144" t="str">
        <f>业务员提成明细!C510</f>
        <v>a0801</v>
      </c>
      <c r="D526" s="142" t="str">
        <f>业务员提成明细!D510</f>
        <v>苏州市吴中区胥口鸿硕精密机械厂</v>
      </c>
      <c r="E526" s="145">
        <f>业务员提成明细!E510</f>
        <v>4800</v>
      </c>
      <c r="F526" s="146" t="str">
        <f>业务员提成明细!F510</f>
        <v>15222343</v>
      </c>
      <c r="G526" s="143">
        <f>业务员提成明细!G510</f>
        <v>43252</v>
      </c>
      <c r="H526" s="144">
        <f>业务员提成明细!H510</f>
        <v>60</v>
      </c>
      <c r="I526" s="150">
        <f>业务员提成明细!I510</f>
        <v>43276</v>
      </c>
      <c r="J526" s="151">
        <f>业务员提成明细!J510</f>
        <v>4800</v>
      </c>
      <c r="K526" s="145">
        <f>业务员提成明细!K510</f>
        <v>4102.5600000000004</v>
      </c>
      <c r="L526" s="152">
        <f>业务员提成明细!L510</f>
        <v>84</v>
      </c>
      <c r="M526" s="153">
        <f>业务员提成明细!M510</f>
        <v>0</v>
      </c>
      <c r="N526" s="76" t="e">
        <f>业务员提成明细!N510</f>
        <v>#REF!</v>
      </c>
      <c r="O526" s="126">
        <f>业务员提成明细!O510</f>
        <v>0.04</v>
      </c>
      <c r="P526" s="154">
        <f>业务员提成明细!P510</f>
        <v>164.1</v>
      </c>
      <c r="Q526" s="125" t="e">
        <f>业务员提成明细!Q510</f>
        <v>#REF!</v>
      </c>
      <c r="R526" s="145">
        <f>业务员提成明细!R510</f>
        <v>0</v>
      </c>
      <c r="S526" s="161">
        <f>业务员提成明细!S510</f>
        <v>0</v>
      </c>
      <c r="T526" s="162" t="str">
        <f>业务员提成明细!V510</f>
        <v>CSB06</v>
      </c>
      <c r="U526" s="144" t="str">
        <f>业务员提成明细!W510</f>
        <v>*化学试剂助剂*半合成切削液</v>
      </c>
      <c r="V526" s="163" t="str">
        <f>业务员提成明细!V510</f>
        <v>CSB06</v>
      </c>
      <c r="W526" s="164" t="str">
        <f>业务员提成明细!W510</f>
        <v>*化学试剂助剂*半合成切削液</v>
      </c>
      <c r="X526" s="163" t="str">
        <f>业务员提成明细!X510</f>
        <v>LP-3030</v>
      </c>
      <c r="Y526" s="169">
        <f>业务员提成明细!Y510</f>
        <v>2</v>
      </c>
      <c r="Z526" s="170" t="str">
        <f>业务员提成明细!Z510</f>
        <v>桶</v>
      </c>
      <c r="AA526" s="170"/>
      <c r="AB526" s="170"/>
      <c r="AC526" s="171">
        <f>业务员提成明细!AC510</f>
        <v>340</v>
      </c>
      <c r="AD526" s="170"/>
      <c r="AE526" s="170"/>
      <c r="AF526" s="170" t="str">
        <f>业务员提成明细!AF510</f>
        <v>XOUT18040005</v>
      </c>
      <c r="AG526" s="176">
        <f>业务员提成明细!AG510</f>
        <v>43193</v>
      </c>
      <c r="AH526" s="177"/>
      <c r="AJ526" s="178">
        <f>业务员提成明细!AJ510</f>
        <v>0.17</v>
      </c>
    </row>
    <row r="527" spans="1:36" outlineLevel="2">
      <c r="A527" s="142" t="str">
        <f>业务员提成明细!A511</f>
        <v>王立柱</v>
      </c>
      <c r="B527" s="143">
        <f>业务员提成明细!B511</f>
        <v>43214</v>
      </c>
      <c r="C527" s="144" t="str">
        <f>业务员提成明细!C511</f>
        <v>a0801</v>
      </c>
      <c r="D527" s="142" t="str">
        <f>业务员提成明细!D511</f>
        <v>苏州市吴中区胥口鸿硕精密机械厂</v>
      </c>
      <c r="E527" s="145">
        <f>业务员提成明细!E511</f>
        <v>4800</v>
      </c>
      <c r="F527" s="146" t="str">
        <f>业务员提成明细!F511</f>
        <v>27754201</v>
      </c>
      <c r="G527" s="143">
        <f>业务员提成明细!G511</f>
        <v>43274</v>
      </c>
      <c r="H527" s="144">
        <f>业务员提成明细!H511</f>
        <v>60</v>
      </c>
      <c r="I527" s="150">
        <f>业务员提成明细!I511</f>
        <v>43276</v>
      </c>
      <c r="J527" s="151">
        <f>业务员提成明细!J511</f>
        <v>4800</v>
      </c>
      <c r="K527" s="145">
        <f>业务员提成明细!K511</f>
        <v>4102.5600000000004</v>
      </c>
      <c r="L527" s="152">
        <f>业务员提成明细!L511</f>
        <v>62</v>
      </c>
      <c r="M527" s="153">
        <f>业务员提成明细!M511</f>
        <v>0</v>
      </c>
      <c r="N527" s="76" t="e">
        <f>业务员提成明细!N511</f>
        <v>#REF!</v>
      </c>
      <c r="O527" s="126">
        <f>业务员提成明细!O511</f>
        <v>0.04</v>
      </c>
      <c r="P527" s="154">
        <f>业务员提成明细!P511</f>
        <v>164.1</v>
      </c>
      <c r="Q527" s="125" t="e">
        <f>业务员提成明细!Q511</f>
        <v>#REF!</v>
      </c>
      <c r="R527" s="145" t="e">
        <f>业务员提成明细!R511</f>
        <v>#REF!</v>
      </c>
      <c r="S527" s="161" t="e">
        <f>业务员提成明细!S511</f>
        <v>#REF!</v>
      </c>
      <c r="T527" s="162" t="str">
        <f>业务员提成明细!V511</f>
        <v>CSB06</v>
      </c>
      <c r="U527" s="144" t="str">
        <f>业务员提成明细!W511</f>
        <v>*化学试剂助剂*半合成切削液</v>
      </c>
      <c r="V527" s="163" t="str">
        <f>业务员提成明细!V511</f>
        <v>CSB06</v>
      </c>
      <c r="W527" s="164" t="str">
        <f>业务员提成明细!W511</f>
        <v>*化学试剂助剂*半合成切削液</v>
      </c>
      <c r="X527" s="163" t="str">
        <f>业务员提成明细!X511</f>
        <v>LP-3030</v>
      </c>
      <c r="Y527" s="169">
        <f>业务员提成明细!Y511</f>
        <v>2</v>
      </c>
      <c r="Z527" s="170" t="str">
        <f>业务员提成明细!Z511</f>
        <v>桶</v>
      </c>
      <c r="AA527" s="170"/>
      <c r="AB527" s="170"/>
      <c r="AC527" s="171">
        <f>业务员提成明细!AC511</f>
        <v>340</v>
      </c>
      <c r="AD527" s="170"/>
      <c r="AE527" s="170"/>
      <c r="AF527" s="170" t="str">
        <f>业务员提成明细!AF511</f>
        <v>XOUT18040427</v>
      </c>
      <c r="AG527" s="176">
        <f>业务员提成明细!AG511</f>
        <v>43215</v>
      </c>
      <c r="AH527" s="177"/>
      <c r="AJ527" s="178">
        <f>业务员提成明细!AJ511</f>
        <v>0.17</v>
      </c>
    </row>
    <row r="528" spans="1:36" outlineLevel="2">
      <c r="A528" s="142" t="str">
        <f>业务员提成明细!A512</f>
        <v>王立柱</v>
      </c>
      <c r="B528" s="143">
        <f>业务员提成明细!B512</f>
        <v>43214</v>
      </c>
      <c r="C528" s="144" t="str">
        <f>业务员提成明细!C512</f>
        <v>a0801</v>
      </c>
      <c r="D528" s="142" t="str">
        <f>业务员提成明细!D512</f>
        <v>苏州市吴中区胥口鸿硕精密机械厂</v>
      </c>
      <c r="E528" s="145">
        <f>业务员提成明细!E512</f>
        <v>2500</v>
      </c>
      <c r="F528" s="146" t="str">
        <f>业务员提成明细!F512</f>
        <v>27754202</v>
      </c>
      <c r="G528" s="143">
        <f>业务员提成明细!G512</f>
        <v>43274</v>
      </c>
      <c r="H528" s="144">
        <f>业务员提成明细!H512</f>
        <v>60</v>
      </c>
      <c r="I528" s="150">
        <f>业务员提成明细!I512</f>
        <v>43277</v>
      </c>
      <c r="J528" s="151">
        <f>业务员提成明细!J512</f>
        <v>2500</v>
      </c>
      <c r="K528" s="145">
        <f>业务员提成明细!K512</f>
        <v>2136.75</v>
      </c>
      <c r="L528" s="152">
        <f>业务员提成明细!L512</f>
        <v>63</v>
      </c>
      <c r="M528" s="153">
        <f>业务员提成明细!M512</f>
        <v>0</v>
      </c>
      <c r="N528" s="76" t="e">
        <f>业务员提成明细!N512</f>
        <v>#REF!</v>
      </c>
      <c r="O528" s="126">
        <f>业务员提成明细!O512</f>
        <v>0.04</v>
      </c>
      <c r="P528" s="154">
        <f>业务员提成明细!P512</f>
        <v>85.47</v>
      </c>
      <c r="Q528" s="125" t="e">
        <f>业务员提成明细!Q512</f>
        <v>#REF!</v>
      </c>
      <c r="R528" s="145" t="e">
        <f>业务员提成明细!R512</f>
        <v>#REF!</v>
      </c>
      <c r="S528" s="161" t="e">
        <f>业务员提成明细!S512</f>
        <v>#REF!</v>
      </c>
      <c r="T528" s="162" t="str">
        <f>业务员提成明细!V512</f>
        <v>CYT11</v>
      </c>
      <c r="U528" s="144" t="str">
        <f>业务员提成明细!W512</f>
        <v>*润滑油*机床导轨油</v>
      </c>
      <c r="V528" s="163" t="str">
        <f>业务员提成明细!V512</f>
        <v>CYT11</v>
      </c>
      <c r="W528" s="164" t="str">
        <f>业务员提成明细!W512</f>
        <v>*润滑油*机床导轨油</v>
      </c>
      <c r="X528" s="163" t="str">
        <f>业务员提成明细!X512</f>
        <v>68#</v>
      </c>
      <c r="Y528" s="169">
        <f>业务员提成明细!Y512</f>
        <v>0.17</v>
      </c>
      <c r="Z528" s="170" t="str">
        <f>业务员提成明细!Z512</f>
        <v>吨</v>
      </c>
      <c r="AA528" s="170"/>
      <c r="AB528" s="170"/>
      <c r="AC528" s="171">
        <f>业务员提成明细!AC512</f>
        <v>170</v>
      </c>
      <c r="AD528" s="170"/>
      <c r="AE528" s="170"/>
      <c r="AF528" s="170" t="str">
        <f>业务员提成明细!AF512</f>
        <v>XOUT18040427</v>
      </c>
      <c r="AG528" s="176">
        <f>业务员提成明细!AG512</f>
        <v>43215</v>
      </c>
      <c r="AH528" s="177"/>
      <c r="AJ528" s="178">
        <f>业务员提成明细!AJ512</f>
        <v>0.17</v>
      </c>
    </row>
    <row r="529" spans="1:36" outlineLevel="2">
      <c r="A529" s="142" t="str">
        <f>业务员提成明细!A513</f>
        <v>王立柱</v>
      </c>
      <c r="B529" s="143">
        <f>业务员提成明细!B513</f>
        <v>43307</v>
      </c>
      <c r="C529" s="144" t="str">
        <f>业务员提成明细!C513</f>
        <v>a0990</v>
      </c>
      <c r="D529" s="142" t="str">
        <f>业务员提成明细!D513</f>
        <v>苏州金保利卫生材料有限公司</v>
      </c>
      <c r="E529" s="145">
        <f>业务员提成明细!E513</f>
        <v>800</v>
      </c>
      <c r="F529" s="146" t="str">
        <f>业务员提成明细!F513</f>
        <v>18107321</v>
      </c>
      <c r="G529" s="143">
        <f>业务员提成明细!G513</f>
        <v>43307</v>
      </c>
      <c r="H529" s="144" t="str">
        <f>业务员提成明细!H513</f>
        <v>开票现金</v>
      </c>
      <c r="I529" s="150">
        <f>业务员提成明细!I513</f>
        <v>43277</v>
      </c>
      <c r="J529" s="151">
        <f>业务员提成明细!J513</f>
        <v>800</v>
      </c>
      <c r="K529" s="145">
        <f>业务员提成明细!K513</f>
        <v>689.66</v>
      </c>
      <c r="L529" s="152">
        <f>业务员提成明细!L513</f>
        <v>-30</v>
      </c>
      <c r="M529" s="153">
        <f>业务员提成明细!M513</f>
        <v>0</v>
      </c>
      <c r="N529" s="76" t="e">
        <f>业务员提成明细!N513</f>
        <v>#REF!</v>
      </c>
      <c r="O529" s="126">
        <f>业务员提成明细!O513</f>
        <v>0.05</v>
      </c>
      <c r="P529" s="154">
        <f>业务员提成明细!P513</f>
        <v>34.479999999999997</v>
      </c>
      <c r="Q529" s="125" t="e">
        <f>业务员提成明细!Q513</f>
        <v>#REF!</v>
      </c>
      <c r="R529" s="145" t="e">
        <f>业务员提成明细!R513</f>
        <v>#REF!</v>
      </c>
      <c r="S529" s="161" t="e">
        <f>业务员提成明细!S513</f>
        <v>#REF!</v>
      </c>
      <c r="T529" s="162" t="str">
        <f>业务员提成明细!V513</f>
        <v>CSB02</v>
      </c>
      <c r="U529" s="144" t="str">
        <f>业务员提成明细!W513</f>
        <v>*专项化学用品*半合成极压切削液</v>
      </c>
      <c r="V529" s="163" t="str">
        <f>业务员提成明细!V513</f>
        <v>CSB02</v>
      </c>
      <c r="W529" s="164" t="str">
        <f>业务员提成明细!W513</f>
        <v>*专项化学用品*半合成极压切削液</v>
      </c>
      <c r="X529" s="163" t="str">
        <f>业务员提成明细!X513</f>
        <v>EP-3020</v>
      </c>
      <c r="Y529" s="169">
        <f>业务员提成明细!Y513</f>
        <v>2</v>
      </c>
      <c r="Z529" s="170" t="str">
        <f>业务员提成明细!Z513</f>
        <v>桶</v>
      </c>
      <c r="AA529" s="170"/>
      <c r="AB529" s="170"/>
      <c r="AC529" s="171">
        <f>业务员提成明细!AC513</f>
        <v>34</v>
      </c>
      <c r="AD529" s="170"/>
      <c r="AE529" s="170"/>
      <c r="AF529" s="170" t="str">
        <f>业务员提成明细!AF513</f>
        <v>XOUT18070511</v>
      </c>
      <c r="AG529" s="176">
        <f>业务员提成明细!AG513</f>
        <v>43305</v>
      </c>
      <c r="AH529" s="177"/>
      <c r="AJ529" s="178">
        <f>业务员提成明细!AJ513</f>
        <v>0.15999188005684001</v>
      </c>
    </row>
    <row r="530" spans="1:36" outlineLevel="2">
      <c r="A530" s="142" t="str">
        <f>业务员提成明细!A514</f>
        <v>王立柱</v>
      </c>
      <c r="B530" s="143">
        <f>业务员提成明细!B514</f>
        <v>43260</v>
      </c>
      <c r="C530" s="144" t="str">
        <f>业务员提成明细!C514</f>
        <v>a1260</v>
      </c>
      <c r="D530" s="142" t="str">
        <f>业务员提成明细!D514</f>
        <v>昆山昌利达精密机械有限公司</v>
      </c>
      <c r="E530" s="145">
        <f>业务员提成明细!E514</f>
        <v>2900</v>
      </c>
      <c r="F530" s="146" t="str">
        <f>业务员提成明细!F514</f>
        <v>55874898</v>
      </c>
      <c r="G530" s="143">
        <f>业务员提成明细!G514</f>
        <v>43290</v>
      </c>
      <c r="H530" s="144">
        <f>业务员提成明细!H514</f>
        <v>30</v>
      </c>
      <c r="I530" s="150">
        <f>业务员提成明细!I514</f>
        <v>43277</v>
      </c>
      <c r="J530" s="151">
        <f>业务员提成明细!J514</f>
        <v>2900</v>
      </c>
      <c r="K530" s="145">
        <f>业务员提成明细!K514</f>
        <v>2500</v>
      </c>
      <c r="L530" s="152">
        <f>业务员提成明细!L514</f>
        <v>17</v>
      </c>
      <c r="M530" s="153">
        <f>业务员提成明细!M514</f>
        <v>0</v>
      </c>
      <c r="N530" s="76" t="e">
        <f>业务员提成明细!N514</f>
        <v>#REF!</v>
      </c>
      <c r="O530" s="126">
        <f>业务员提成明细!O514</f>
        <v>0.05</v>
      </c>
      <c r="P530" s="154">
        <f>业务员提成明细!P514</f>
        <v>125</v>
      </c>
      <c r="Q530" s="125" t="e">
        <f>业务员提成明细!Q514</f>
        <v>#REF!</v>
      </c>
      <c r="R530" s="145" t="e">
        <f>业务员提成明细!R514</f>
        <v>#REF!</v>
      </c>
      <c r="S530" s="161" t="e">
        <f>业务员提成明细!S514</f>
        <v>#REF!</v>
      </c>
      <c r="T530" s="162" t="str">
        <f>业务员提成明细!V514</f>
        <v>CSR65</v>
      </c>
      <c r="U530" s="144" t="str">
        <f>业务员提成明细!W514</f>
        <v>*化学试剂助剂*乳化冷却液</v>
      </c>
      <c r="V530" s="163" t="str">
        <f>业务员提成明细!V514</f>
        <v>CSR65</v>
      </c>
      <c r="W530" s="164" t="str">
        <f>业务员提成明细!W514</f>
        <v>*化学试剂助剂*乳化冷却液</v>
      </c>
      <c r="X530" s="163" t="str">
        <f>业务员提成明细!X514</f>
        <v>JH-600CW</v>
      </c>
      <c r="Y530" s="169">
        <f>业务员提成明细!Y514</f>
        <v>1</v>
      </c>
      <c r="Z530" s="170" t="str">
        <f>业务员提成明细!Z514</f>
        <v>桶</v>
      </c>
      <c r="AA530" s="170"/>
      <c r="AB530" s="170"/>
      <c r="AC530" s="171">
        <f>业务员提成明细!AC514</f>
        <v>170</v>
      </c>
      <c r="AD530" s="170"/>
      <c r="AE530" s="170"/>
      <c r="AF530" s="170" t="str">
        <f>业务员提成明细!AF514</f>
        <v>XOUT18060187</v>
      </c>
      <c r="AG530" s="176">
        <f>业务员提成明细!AG514</f>
        <v>43260</v>
      </c>
      <c r="AH530" s="177"/>
      <c r="AJ530" s="178">
        <f>业务员提成明细!AJ514</f>
        <v>0.16</v>
      </c>
    </row>
    <row r="531" spans="1:36" outlineLevel="2">
      <c r="A531" s="142" t="str">
        <f>业务员提成明细!A515</f>
        <v>王立柱</v>
      </c>
      <c r="B531" s="143">
        <f>业务员提成明细!B515</f>
        <v>43277</v>
      </c>
      <c r="C531" s="144" t="str">
        <f>业务员提成明细!C515</f>
        <v>a1307</v>
      </c>
      <c r="D531" s="142" t="str">
        <f>业务员提成明细!D515</f>
        <v>康伟诺机械（昆山）有限公司</v>
      </c>
      <c r="E531" s="145">
        <f>业务员提成明细!E515</f>
        <v>5000</v>
      </c>
      <c r="F531" s="146" t="str">
        <f>业务员提成明细!F515</f>
        <v>16644093</v>
      </c>
      <c r="G531" s="143">
        <f>业务员提成明细!G515</f>
        <v>43307</v>
      </c>
      <c r="H531" s="144">
        <f>业务员提成明细!H515</f>
        <v>30</v>
      </c>
      <c r="I531" s="150">
        <f>业务员提成明细!I515</f>
        <v>43272</v>
      </c>
      <c r="J531" s="151">
        <f>业务员提成明细!J515</f>
        <v>5000</v>
      </c>
      <c r="K531" s="145">
        <f>业务员提成明细!K515</f>
        <v>4310.34</v>
      </c>
      <c r="L531" s="152">
        <f>业务员提成明细!L515</f>
        <v>-5</v>
      </c>
      <c r="M531" s="153">
        <f>业务员提成明细!M515</f>
        <v>0</v>
      </c>
      <c r="N531" s="76" t="e">
        <f>业务员提成明细!N515</f>
        <v>#REF!</v>
      </c>
      <c r="O531" s="126">
        <f>业务员提成明细!O515</f>
        <v>0.05</v>
      </c>
      <c r="P531" s="154">
        <f>业务员提成明细!P515</f>
        <v>215.52</v>
      </c>
      <c r="Q531" s="125" t="e">
        <f>业务员提成明细!Q515</f>
        <v>#REF!</v>
      </c>
      <c r="R531" s="145" t="e">
        <f>业务员提成明细!R515</f>
        <v>#REF!</v>
      </c>
      <c r="S531" s="161" t="e">
        <f>业务员提成明细!S515</f>
        <v>#REF!</v>
      </c>
      <c r="T531" s="162" t="str">
        <f>业务员提成明细!V515</f>
        <v>CSB06</v>
      </c>
      <c r="U531" s="144" t="str">
        <f>业务员提成明细!W515</f>
        <v>*化学试剂助剂*半合成切削液</v>
      </c>
      <c r="V531" s="163" t="str">
        <f>业务员提成明细!V515</f>
        <v>CSB06</v>
      </c>
      <c r="W531" s="164" t="str">
        <f>业务员提成明细!W515</f>
        <v>*化学试剂助剂*半合成切削液</v>
      </c>
      <c r="X531" s="163" t="str">
        <f>业务员提成明细!X515</f>
        <v>LP-3030</v>
      </c>
      <c r="Y531" s="169">
        <f>业务员提成明细!Y515</f>
        <v>2</v>
      </c>
      <c r="Z531" s="170" t="str">
        <f>业务员提成明细!Z515</f>
        <v>桶</v>
      </c>
      <c r="AA531" s="170"/>
      <c r="AB531" s="170"/>
      <c r="AC531" s="171">
        <f>业务员提成明细!AC515</f>
        <v>340</v>
      </c>
      <c r="AD531" s="170"/>
      <c r="AE531" s="170"/>
      <c r="AF531" s="170" t="str">
        <f>业务员提成明细!AF515</f>
        <v>XOUT18060501</v>
      </c>
      <c r="AG531" s="176">
        <f>业务员提成明细!AG515</f>
        <v>43278</v>
      </c>
      <c r="AH531" s="177"/>
      <c r="AJ531" s="178">
        <f>业务员提成明细!AJ515</f>
        <v>0.16000129920145501</v>
      </c>
    </row>
    <row r="532" spans="1:36" outlineLevel="2">
      <c r="A532" s="142" t="str">
        <f>业务员提成明细!A516</f>
        <v>王立柱</v>
      </c>
      <c r="B532" s="143">
        <f>业务员提成明细!B516</f>
        <v>43284</v>
      </c>
      <c r="C532" s="144" t="str">
        <f>业务员提成明细!C516</f>
        <v>a1336</v>
      </c>
      <c r="D532" s="142" t="str">
        <f>业务员提成明细!D516</f>
        <v>苏州三格斯机电有限公司</v>
      </c>
      <c r="E532" s="145">
        <f>业务员提成明细!E516</f>
        <v>6000</v>
      </c>
      <c r="F532" s="146" t="str">
        <f>业务员提成明细!F516</f>
        <v>16644227</v>
      </c>
      <c r="G532" s="143">
        <f>业务员提成明细!G516</f>
        <v>43314</v>
      </c>
      <c r="H532" s="144">
        <f>业务员提成明细!H516</f>
        <v>30</v>
      </c>
      <c r="I532" s="150">
        <f>业务员提成明细!I516</f>
        <v>43252</v>
      </c>
      <c r="J532" s="151">
        <f>业务员提成明细!J516</f>
        <v>6000</v>
      </c>
      <c r="K532" s="145">
        <f>业务员提成明细!K516</f>
        <v>5172.41</v>
      </c>
      <c r="L532" s="152">
        <f>业务员提成明细!L516</f>
        <v>-32</v>
      </c>
      <c r="M532" s="153">
        <f>业务员提成明细!M516</f>
        <v>0</v>
      </c>
      <c r="N532" s="76" t="e">
        <f>业务员提成明细!N516</f>
        <v>#REF!</v>
      </c>
      <c r="O532" s="126">
        <f>业务员提成明细!O516</f>
        <v>0.05</v>
      </c>
      <c r="P532" s="154">
        <f>业务员提成明细!P516</f>
        <v>258.62</v>
      </c>
      <c r="Q532" s="125" t="e">
        <f>业务员提成明细!Q516</f>
        <v>#REF!</v>
      </c>
      <c r="R532" s="145" t="e">
        <f>业务员提成明细!R516</f>
        <v>#REF!</v>
      </c>
      <c r="S532" s="161" t="e">
        <f>业务员提成明细!S516</f>
        <v>#REF!</v>
      </c>
      <c r="T532" s="162" t="str">
        <f>业务员提成明细!V516</f>
        <v>CYQ14</v>
      </c>
      <c r="U532" s="144" t="str">
        <f>业务员提成明细!W516</f>
        <v>*化学试剂助剂*铜切削冷却剂</v>
      </c>
      <c r="V532" s="163" t="str">
        <f>业务员提成明细!V516</f>
        <v>CYQ14</v>
      </c>
      <c r="W532" s="164" t="str">
        <f>业务员提成明细!W516</f>
        <v>*化学试剂助剂*铜切削冷却剂</v>
      </c>
      <c r="X532" s="163" t="str">
        <f>业务员提成明细!X516</f>
        <v>CC-20FA</v>
      </c>
      <c r="Y532" s="169">
        <f>业务员提成明细!Y516</f>
        <v>2</v>
      </c>
      <c r="Z532" s="170" t="str">
        <f>业务员提成明细!Z516</f>
        <v>桶</v>
      </c>
      <c r="AA532" s="170"/>
      <c r="AB532" s="170"/>
      <c r="AC532" s="171">
        <f>业务员提成明细!AC516</f>
        <v>340</v>
      </c>
      <c r="AD532" s="170"/>
      <c r="AE532" s="170"/>
      <c r="AF532" s="170" t="str">
        <f>业务员提成明细!AF516</f>
        <v>XOUT18070051</v>
      </c>
      <c r="AG532" s="176">
        <f>业务员提成明细!AG516</f>
        <v>43285</v>
      </c>
      <c r="AH532" s="177"/>
      <c r="AJ532" s="178">
        <f>业务员提成明细!AJ516</f>
        <v>0.160000850667291</v>
      </c>
    </row>
    <row r="533" spans="1:36" outlineLevel="2">
      <c r="A533" s="142" t="str">
        <f>业务员提成明细!A517</f>
        <v>王立柱</v>
      </c>
      <c r="B533" s="143">
        <f>业务员提成明细!B517</f>
        <v>43172</v>
      </c>
      <c r="C533" s="144" t="str">
        <f>业务员提成明细!C517</f>
        <v>a1362</v>
      </c>
      <c r="D533" s="142" t="str">
        <f>业务员提成明细!D517</f>
        <v>吴江市银翔机械零件厂</v>
      </c>
      <c r="E533" s="145">
        <f>业务员提成明细!E517</f>
        <v>1000</v>
      </c>
      <c r="F533" s="146" t="str">
        <f>业务员提成明细!F517</f>
        <v>02839485</v>
      </c>
      <c r="G533" s="143">
        <f>业务员提成明细!G517</f>
        <v>43232</v>
      </c>
      <c r="H533" s="144">
        <f>业务员提成明细!H517</f>
        <v>60</v>
      </c>
      <c r="I533" s="150">
        <f>业务员提成明细!I517</f>
        <v>43280</v>
      </c>
      <c r="J533" s="151">
        <f>业务员提成明细!J517</f>
        <v>1000</v>
      </c>
      <c r="K533" s="145">
        <f>业务员提成明细!K517</f>
        <v>854.7</v>
      </c>
      <c r="L533" s="152">
        <f>业务员提成明细!L517</f>
        <v>108</v>
      </c>
      <c r="M533" s="153">
        <f>业务员提成明细!M517</f>
        <v>0</v>
      </c>
      <c r="N533" s="76" t="e">
        <f>业务员提成明细!N517</f>
        <v>#REF!</v>
      </c>
      <c r="O533" s="126">
        <f>业务员提成明细!O517</f>
        <v>0.04</v>
      </c>
      <c r="P533" s="154">
        <f>业务员提成明细!P517</f>
        <v>34.19</v>
      </c>
      <c r="Q533" s="125" t="e">
        <f>业务员提成明细!Q517</f>
        <v>#REF!</v>
      </c>
      <c r="R533" s="145" t="e">
        <f>业务员提成明细!R517</f>
        <v>#REF!</v>
      </c>
      <c r="S533" s="161" t="e">
        <f>业务员提成明细!S517</f>
        <v>#REF!</v>
      </c>
      <c r="T533" s="162" t="str">
        <f>业务员提成明细!V517</f>
        <v>CYF11</v>
      </c>
      <c r="U533" s="144" t="str">
        <f>业务员提成明细!W517</f>
        <v>*专项化学用品*矿物油型防锈油</v>
      </c>
      <c r="V533" s="163" t="str">
        <f>业务员提成明细!V517</f>
        <v>CYF11</v>
      </c>
      <c r="W533" s="164" t="str">
        <f>业务员提成明细!W517</f>
        <v>*专项化学用品*矿物油型防锈油</v>
      </c>
      <c r="X533" s="163" t="str">
        <f>业务员提成明细!X517</f>
        <v>X-3630A</v>
      </c>
      <c r="Y533" s="169">
        <f>业务员提成明细!Y517</f>
        <v>4</v>
      </c>
      <c r="Z533" s="170" t="str">
        <f>业务员提成明细!Z517</f>
        <v>桶</v>
      </c>
      <c r="AA533" s="170"/>
      <c r="AB533" s="170"/>
      <c r="AC533" s="171">
        <f>业务员提成明细!AC517</f>
        <v>64</v>
      </c>
      <c r="AD533" s="170"/>
      <c r="AE533" s="170"/>
      <c r="AF533" s="170" t="str">
        <f>业务员提成明细!AF517</f>
        <v>XOUT18030110</v>
      </c>
      <c r="AG533" s="176">
        <f>业务员提成明细!AG517</f>
        <v>43167</v>
      </c>
      <c r="AH533" s="177"/>
      <c r="AJ533" s="178">
        <f>业务员提成明细!AJ517</f>
        <v>0.17</v>
      </c>
    </row>
    <row r="534" spans="1:36" outlineLevel="2">
      <c r="A534" s="142" t="str">
        <f>业务员提成明细!A518</f>
        <v>王立柱</v>
      </c>
      <c r="B534" s="143">
        <f>业务员提成明细!B518</f>
        <v>43172</v>
      </c>
      <c r="C534" s="144" t="str">
        <f>业务员提成明细!C518</f>
        <v>a1362</v>
      </c>
      <c r="D534" s="142" t="str">
        <f>业务员提成明细!D518</f>
        <v>吴江市银翔机械零件厂</v>
      </c>
      <c r="E534" s="145">
        <f>业务员提成明细!E518</f>
        <v>2500</v>
      </c>
      <c r="F534" s="146" t="str">
        <f>业务员提成明细!F518</f>
        <v>02839485</v>
      </c>
      <c r="G534" s="143">
        <f>业务员提成明细!G518</f>
        <v>43232</v>
      </c>
      <c r="H534" s="144">
        <f>业务员提成明细!H518</f>
        <v>60</v>
      </c>
      <c r="I534" s="150">
        <f>业务员提成明细!I518</f>
        <v>43278</v>
      </c>
      <c r="J534" s="151">
        <f>业务员提成明细!J518</f>
        <v>2500</v>
      </c>
      <c r="K534" s="145">
        <f>业务员提成明细!K518</f>
        <v>2136.75</v>
      </c>
      <c r="L534" s="152">
        <f>业务员提成明细!L518</f>
        <v>106</v>
      </c>
      <c r="M534" s="153">
        <f>业务员提成明细!M518</f>
        <v>0</v>
      </c>
      <c r="N534" s="76" t="e">
        <f>业务员提成明细!N518</f>
        <v>#REF!</v>
      </c>
      <c r="O534" s="126">
        <f>业务员提成明细!O518</f>
        <v>0.04</v>
      </c>
      <c r="P534" s="154">
        <f>业务员提成明细!P518</f>
        <v>85.47</v>
      </c>
      <c r="Q534" s="125" t="e">
        <f>业务员提成明细!Q518</f>
        <v>#REF!</v>
      </c>
      <c r="R534" s="145" t="e">
        <f>业务员提成明细!R518</f>
        <v>#REF!</v>
      </c>
      <c r="S534" s="161" t="e">
        <f>业务员提成明细!S518</f>
        <v>#REF!</v>
      </c>
      <c r="T534" s="162" t="str">
        <f>业务员提成明细!V518</f>
        <v>CSB06</v>
      </c>
      <c r="U534" s="144" t="str">
        <f>业务员提成明细!W518</f>
        <v>*专项化学用品*半合成切削液</v>
      </c>
      <c r="V534" s="163" t="str">
        <f>业务员提成明细!V518</f>
        <v>CSB06</v>
      </c>
      <c r="W534" s="164" t="str">
        <f>业务员提成明细!W518</f>
        <v>*专项化学用品*半合成切削液</v>
      </c>
      <c r="X534" s="163" t="str">
        <f>业务员提成明细!X518</f>
        <v>LP-3030</v>
      </c>
      <c r="Y534" s="169">
        <f>业务员提成明细!Y518</f>
        <v>1</v>
      </c>
      <c r="Z534" s="170" t="str">
        <f>业务员提成明细!Z518</f>
        <v>桶</v>
      </c>
      <c r="AA534" s="170"/>
      <c r="AB534" s="170"/>
      <c r="AC534" s="171">
        <f>业务员提成明细!AC518</f>
        <v>170</v>
      </c>
      <c r="AD534" s="170"/>
      <c r="AE534" s="170"/>
      <c r="AF534" s="170" t="str">
        <f>业务员提成明细!AF518</f>
        <v>XOUT18030110</v>
      </c>
      <c r="AG534" s="176">
        <f>业务员提成明细!AG518</f>
        <v>43167</v>
      </c>
      <c r="AH534" s="177"/>
      <c r="AJ534" s="178">
        <f>业务员提成明细!AJ518</f>
        <v>0.17</v>
      </c>
    </row>
    <row r="535" spans="1:36" outlineLevel="2">
      <c r="A535" s="142" t="str">
        <f>业务员提成明细!A519</f>
        <v>王立柱</v>
      </c>
      <c r="B535" s="143">
        <f>业务员提成明细!B519</f>
        <v>43172</v>
      </c>
      <c r="C535" s="144" t="str">
        <f>业务员提成明细!C519</f>
        <v>a1362</v>
      </c>
      <c r="D535" s="142" t="str">
        <f>业务员提成明细!D519</f>
        <v>吴江市银翔机械零件厂</v>
      </c>
      <c r="E535" s="145">
        <f>业务员提成明细!E519</f>
        <v>2300</v>
      </c>
      <c r="F535" s="146" t="str">
        <f>业务员提成明细!F519</f>
        <v>02839485</v>
      </c>
      <c r="G535" s="143">
        <f>业务员提成明细!G519</f>
        <v>43232</v>
      </c>
      <c r="H535" s="144">
        <f>业务员提成明细!H519</f>
        <v>60</v>
      </c>
      <c r="I535" s="150">
        <f>业务员提成明细!I519</f>
        <v>43278</v>
      </c>
      <c r="J535" s="151">
        <f>业务员提成明细!J519</f>
        <v>2300</v>
      </c>
      <c r="K535" s="145">
        <f>业务员提成明细!K519</f>
        <v>1965.81</v>
      </c>
      <c r="L535" s="152">
        <f>业务员提成明细!L519</f>
        <v>106</v>
      </c>
      <c r="M535" s="153">
        <f>业务员提成明细!M519</f>
        <v>0</v>
      </c>
      <c r="N535" s="76" t="e">
        <f>业务员提成明细!N519</f>
        <v>#REF!</v>
      </c>
      <c r="O535" s="126">
        <f>业务员提成明细!O519</f>
        <v>0.04</v>
      </c>
      <c r="P535" s="154">
        <f>业务员提成明细!P519</f>
        <v>78.63</v>
      </c>
      <c r="Q535" s="125" t="e">
        <f>业务员提成明细!Q519</f>
        <v>#REF!</v>
      </c>
      <c r="R535" s="145" t="e">
        <f>业务员提成明细!R519</f>
        <v>#REF!</v>
      </c>
      <c r="S535" s="161" t="e">
        <f>业务员提成明细!S519</f>
        <v>#REF!</v>
      </c>
      <c r="T535" s="162" t="str">
        <f>业务员提成明细!V519</f>
        <v>CYT11</v>
      </c>
      <c r="U535" s="144" t="str">
        <f>业务员提成明细!W519</f>
        <v>*专项化学用品*机床导轨油</v>
      </c>
      <c r="V535" s="163" t="str">
        <f>业务员提成明细!V519</f>
        <v>CYT11</v>
      </c>
      <c r="W535" s="164" t="str">
        <f>业务员提成明细!W519</f>
        <v>*专项化学用品*机床导轨油</v>
      </c>
      <c r="X535" s="163" t="str">
        <f>业务员提成明细!X519</f>
        <v>68#</v>
      </c>
      <c r="Y535" s="169">
        <f>业务员提成明细!Y519</f>
        <v>1</v>
      </c>
      <c r="Z535" s="170" t="str">
        <f>业务员提成明细!Z519</f>
        <v>桶</v>
      </c>
      <c r="AA535" s="170"/>
      <c r="AB535" s="170"/>
      <c r="AC535" s="171">
        <f>业务员提成明细!AC519</f>
        <v>170</v>
      </c>
      <c r="AD535" s="170"/>
      <c r="AE535" s="170"/>
      <c r="AF535" s="170" t="str">
        <f>业务员提成明细!AF519</f>
        <v>XOUT18030110</v>
      </c>
      <c r="AG535" s="176">
        <f>业务员提成明细!AG519</f>
        <v>43167</v>
      </c>
      <c r="AH535" s="177"/>
      <c r="AJ535" s="178">
        <f>业务员提成明细!AJ519</f>
        <v>0.17</v>
      </c>
    </row>
    <row r="536" spans="1:36" outlineLevel="2">
      <c r="A536" s="142" t="str">
        <f>业务员提成明细!A520</f>
        <v>王立柱</v>
      </c>
      <c r="B536" s="143">
        <f>业务员提成明细!B520</f>
        <v>43198</v>
      </c>
      <c r="C536" s="144" t="str">
        <f>业务员提成明细!C520</f>
        <v>a1362</v>
      </c>
      <c r="D536" s="142" t="str">
        <f>业务员提成明细!D520</f>
        <v>吴江市银翔机械零件厂</v>
      </c>
      <c r="E536" s="145">
        <f>业务员提成明细!E520</f>
        <v>5000</v>
      </c>
      <c r="F536" s="146" t="str">
        <f>业务员提成明细!F520</f>
        <v>15222433</v>
      </c>
      <c r="G536" s="143">
        <f>业务员提成明细!G520</f>
        <v>43258</v>
      </c>
      <c r="H536" s="144">
        <f>业务员提成明细!H520</f>
        <v>60</v>
      </c>
      <c r="I536" s="150">
        <f>业务员提成明细!I520</f>
        <v>43281</v>
      </c>
      <c r="J536" s="151">
        <f>业务员提成明细!J520</f>
        <v>5000</v>
      </c>
      <c r="K536" s="145">
        <f>业务员提成明细!K520</f>
        <v>4273.5</v>
      </c>
      <c r="L536" s="152">
        <f>业务员提成明细!L520</f>
        <v>83</v>
      </c>
      <c r="M536" s="153">
        <f>业务员提成明细!M520</f>
        <v>0</v>
      </c>
      <c r="N536" s="76" t="e">
        <f>业务员提成明细!N520</f>
        <v>#REF!</v>
      </c>
      <c r="O536" s="126">
        <f>业务员提成明细!O520</f>
        <v>0.04</v>
      </c>
      <c r="P536" s="154">
        <f>业务员提成明细!P520</f>
        <v>170.94</v>
      </c>
      <c r="Q536" s="125" t="e">
        <f>业务员提成明细!Q520</f>
        <v>#REF!</v>
      </c>
      <c r="R536" s="145" t="e">
        <f>业务员提成明细!R520</f>
        <v>#REF!</v>
      </c>
      <c r="S536" s="161" t="e">
        <f>业务员提成明细!S520</f>
        <v>#REF!</v>
      </c>
      <c r="T536" s="162" t="str">
        <f>业务员提成明细!V520</f>
        <v>CSB06</v>
      </c>
      <c r="U536" s="144" t="str">
        <f>业务员提成明细!W520</f>
        <v>*化学试剂助剂*半合成切削液</v>
      </c>
      <c r="V536" s="163" t="str">
        <f>业务员提成明细!V520</f>
        <v>CSB06</v>
      </c>
      <c r="W536" s="164" t="str">
        <f>业务员提成明细!W520</f>
        <v>*化学试剂助剂*半合成切削液</v>
      </c>
      <c r="X536" s="163" t="str">
        <f>业务员提成明细!X520</f>
        <v>LP-3030</v>
      </c>
      <c r="Y536" s="169">
        <f>业务员提成明细!Y520</f>
        <v>2</v>
      </c>
      <c r="Z536" s="170" t="str">
        <f>业务员提成明细!Z520</f>
        <v>桶</v>
      </c>
      <c r="AA536" s="170"/>
      <c r="AB536" s="170"/>
      <c r="AC536" s="171">
        <f>业务员提成明细!AC520</f>
        <v>340</v>
      </c>
      <c r="AD536" s="170"/>
      <c r="AE536" s="170"/>
      <c r="AF536" s="170" t="str">
        <f>业务员提成明细!AF520</f>
        <v>XOUT18040102</v>
      </c>
      <c r="AG536" s="176">
        <f>业务员提成明细!AG520</f>
        <v>43199</v>
      </c>
      <c r="AH536" s="177">
        <f>业务员提成明细!AH520</f>
        <v>0</v>
      </c>
      <c r="AJ536" s="178">
        <f>业务员提成明细!AJ520</f>
        <v>0.17</v>
      </c>
    </row>
    <row r="537" spans="1:36" outlineLevel="2">
      <c r="A537" s="142" t="str">
        <f>业务员提成明细!A521</f>
        <v>王立柱</v>
      </c>
      <c r="B537" s="143">
        <f>业务员提成明细!B521</f>
        <v>43198</v>
      </c>
      <c r="C537" s="144" t="str">
        <f>业务员提成明细!C521</f>
        <v>a1362</v>
      </c>
      <c r="D537" s="142" t="str">
        <f>业务员提成明细!D521</f>
        <v>吴江市银翔机械零件厂</v>
      </c>
      <c r="E537" s="145">
        <f>业务员提成明细!E521</f>
        <v>4600</v>
      </c>
      <c r="F537" s="146" t="str">
        <f>业务员提成明细!F521</f>
        <v>15222434</v>
      </c>
      <c r="G537" s="143">
        <f>业务员提成明细!G521</f>
        <v>43258</v>
      </c>
      <c r="H537" s="144">
        <f>业务员提成明细!H521</f>
        <v>60</v>
      </c>
      <c r="I537" s="150">
        <f>业务员提成明细!I521</f>
        <v>43257</v>
      </c>
      <c r="J537" s="151">
        <f>业务员提成明细!J521</f>
        <v>4600</v>
      </c>
      <c r="K537" s="145">
        <f>业务员提成明细!K521</f>
        <v>3931.62</v>
      </c>
      <c r="L537" s="152">
        <f>业务员提成明细!L521</f>
        <v>59</v>
      </c>
      <c r="M537" s="153">
        <f>业务员提成明细!M521</f>
        <v>0</v>
      </c>
      <c r="N537" s="76" t="e">
        <f>业务员提成明细!N521</f>
        <v>#REF!</v>
      </c>
      <c r="O537" s="126">
        <f>业务员提成明细!O521</f>
        <v>0.05</v>
      </c>
      <c r="P537" s="154">
        <f>业务员提成明细!P521</f>
        <v>196.58</v>
      </c>
      <c r="Q537" s="125" t="e">
        <f>业务员提成明细!Q521</f>
        <v>#REF!</v>
      </c>
      <c r="R537" s="145" t="e">
        <f>业务员提成明细!R521</f>
        <v>#REF!</v>
      </c>
      <c r="S537" s="161" t="e">
        <f>业务员提成明细!S521</f>
        <v>#REF!</v>
      </c>
      <c r="T537" s="162" t="str">
        <f>业务员提成明细!V521</f>
        <v>CYT11</v>
      </c>
      <c r="U537" s="144" t="str">
        <f>业务员提成明细!W521</f>
        <v>*润滑油*机床导轨油</v>
      </c>
      <c r="V537" s="163" t="str">
        <f>业务员提成明细!V521</f>
        <v>CYT11</v>
      </c>
      <c r="W537" s="164" t="str">
        <f>业务员提成明细!W521</f>
        <v>*润滑油*机床导轨油</v>
      </c>
      <c r="X537" s="163" t="str">
        <f>业务员提成明细!X521</f>
        <v>68#</v>
      </c>
      <c r="Y537" s="169">
        <f>业务员提成明细!Y521</f>
        <v>0.34</v>
      </c>
      <c r="Z537" s="170" t="str">
        <f>业务员提成明细!Z521</f>
        <v>吨</v>
      </c>
      <c r="AA537" s="170"/>
      <c r="AB537" s="170"/>
      <c r="AC537" s="171">
        <f>业务员提成明细!AC521</f>
        <v>340</v>
      </c>
      <c r="AD537" s="170"/>
      <c r="AE537" s="170"/>
      <c r="AF537" s="170" t="str">
        <f>业务员提成明细!AF521</f>
        <v>XOUT18040102</v>
      </c>
      <c r="AG537" s="176">
        <f>业务员提成明细!AG521</f>
        <v>43199</v>
      </c>
      <c r="AH537" s="177"/>
      <c r="AJ537" s="178">
        <f>业务员提成明细!AJ521</f>
        <v>0.17</v>
      </c>
    </row>
    <row r="538" spans="1:36" outlineLevel="2">
      <c r="A538" s="142" t="str">
        <f>业务员提成明细!A522</f>
        <v>王立柱</v>
      </c>
      <c r="B538" s="143">
        <f>业务员提成明细!B522</f>
        <v>43199</v>
      </c>
      <c r="C538" s="144" t="str">
        <f>业务员提成明细!C522</f>
        <v>a1362</v>
      </c>
      <c r="D538" s="142" t="str">
        <f>业务员提成明细!D522</f>
        <v>吴江市银翔机械零件厂</v>
      </c>
      <c r="E538" s="145">
        <f>业务员提成明细!E522</f>
        <v>500</v>
      </c>
      <c r="F538" s="146" t="str">
        <f>业务员提成明细!F522</f>
        <v>15222448</v>
      </c>
      <c r="G538" s="143">
        <f>业务员提成明细!G522</f>
        <v>43259</v>
      </c>
      <c r="H538" s="144">
        <f>业务员提成明细!H522</f>
        <v>60</v>
      </c>
      <c r="I538" s="150">
        <f>业务员提成明细!I522</f>
        <v>43257</v>
      </c>
      <c r="J538" s="151">
        <f>业务员提成明细!J522</f>
        <v>500</v>
      </c>
      <c r="K538" s="145">
        <f>业务员提成明细!K522</f>
        <v>427.35</v>
      </c>
      <c r="L538" s="152">
        <f>业务员提成明细!L522</f>
        <v>58</v>
      </c>
      <c r="M538" s="153">
        <f>业务员提成明细!M522</f>
        <v>0</v>
      </c>
      <c r="N538" s="76" t="e">
        <f>业务员提成明细!N522</f>
        <v>#REF!</v>
      </c>
      <c r="O538" s="126">
        <f>业务员提成明细!O522</f>
        <v>0.05</v>
      </c>
      <c r="P538" s="154">
        <f>业务员提成明细!P522</f>
        <v>21.37</v>
      </c>
      <c r="Q538" s="125" t="e">
        <f>业务员提成明细!Q522</f>
        <v>#REF!</v>
      </c>
      <c r="R538" s="145" t="e">
        <f>业务员提成明细!R522</f>
        <v>#REF!</v>
      </c>
      <c r="S538" s="161" t="e">
        <f>业务员提成明细!S522</f>
        <v>#REF!</v>
      </c>
      <c r="T538" s="162" t="str">
        <f>业务员提成明细!V522</f>
        <v>CYF11</v>
      </c>
      <c r="U538" s="144" t="str">
        <f>业务员提成明细!W522</f>
        <v>*专项化学用品*矿物剂型防锈剂</v>
      </c>
      <c r="V538" s="163" t="str">
        <f>业务员提成明细!V522</f>
        <v>CYF11</v>
      </c>
      <c r="W538" s="164" t="str">
        <f>业务员提成明细!W522</f>
        <v>*专项化学用品*矿物剂型防锈剂</v>
      </c>
      <c r="X538" s="163" t="str">
        <f>业务员提成明细!X522</f>
        <v>X-3630A</v>
      </c>
      <c r="Y538" s="169">
        <f>业务员提成明细!Y522</f>
        <v>2</v>
      </c>
      <c r="Z538" s="170" t="str">
        <f>业务员提成明细!Z522</f>
        <v>桶</v>
      </c>
      <c r="AA538" s="170"/>
      <c r="AB538" s="170"/>
      <c r="AC538" s="171">
        <f>业务员提成明细!AC522</f>
        <v>32</v>
      </c>
      <c r="AD538" s="170"/>
      <c r="AE538" s="170"/>
      <c r="AF538" s="170" t="str">
        <f>业务员提成明细!AF522</f>
        <v>XOUT18040122</v>
      </c>
      <c r="AG538" s="176">
        <f>业务员提成明细!AG522</f>
        <v>43200</v>
      </c>
      <c r="AH538" s="177"/>
      <c r="AJ538" s="178">
        <f>业务员提成明细!AJ522</f>
        <v>0.17</v>
      </c>
    </row>
    <row r="539" spans="1:36" outlineLevel="2">
      <c r="A539" s="142" t="str">
        <f>业务员提成明细!A523</f>
        <v>王立柱</v>
      </c>
      <c r="B539" s="143">
        <f>业务员提成明细!B523</f>
        <v>43252</v>
      </c>
      <c r="C539" s="144" t="str">
        <f>业务员提成明细!C523</f>
        <v>a1539</v>
      </c>
      <c r="D539" s="142" t="str">
        <f>业务员提成明细!D523</f>
        <v>常熟市华星不锈钢制品厂</v>
      </c>
      <c r="E539" s="145">
        <f>业务员提成明细!E523</f>
        <v>1230</v>
      </c>
      <c r="F539" s="146" t="str">
        <f>业务员提成明细!F523</f>
        <v>55874782</v>
      </c>
      <c r="G539" s="143">
        <f>业务员提成明细!G523</f>
        <v>43252</v>
      </c>
      <c r="H539" s="144" t="str">
        <f>业务员提成明细!H523</f>
        <v>款到发货</v>
      </c>
      <c r="I539" s="150">
        <f>业务员提成明细!I523</f>
        <v>43260</v>
      </c>
      <c r="J539" s="151">
        <f>业务员提成明细!J523</f>
        <v>1230</v>
      </c>
      <c r="K539" s="145">
        <f>业务员提成明细!K523</f>
        <v>1060.3399999999999</v>
      </c>
      <c r="L539" s="152">
        <f>业务员提成明细!L523</f>
        <v>8</v>
      </c>
      <c r="M539" s="153">
        <f>业务员提成明细!M523</f>
        <v>0</v>
      </c>
      <c r="N539" s="76" t="e">
        <f>业务员提成明细!N523</f>
        <v>#REF!</v>
      </c>
      <c r="O539" s="126">
        <f>业务员提成明细!O523</f>
        <v>0.05</v>
      </c>
      <c r="P539" s="154">
        <f>业务员提成明细!P523</f>
        <v>53.02</v>
      </c>
      <c r="Q539" s="125" t="e">
        <f>业务员提成明细!Q523</f>
        <v>#REF!</v>
      </c>
      <c r="R539" s="145" t="e">
        <f>业务员提成明细!R523</f>
        <v>#REF!</v>
      </c>
      <c r="S539" s="161" t="e">
        <f>业务员提成明细!S523</f>
        <v>#REF!</v>
      </c>
      <c r="T539" s="162" t="str">
        <f>业务员提成明细!V523</f>
        <v>CYT33</v>
      </c>
      <c r="U539" s="144" t="str">
        <f>业务员提成明细!W523</f>
        <v>*化学试剂助剂*不锈钢拉伸剂</v>
      </c>
      <c r="V539" s="163" t="str">
        <f>业务员提成明细!V523</f>
        <v>CYT33</v>
      </c>
      <c r="W539" s="164" t="str">
        <f>业务员提成明细!W523</f>
        <v>*化学试剂助剂*不锈钢拉伸剂</v>
      </c>
      <c r="X539" s="163" t="str">
        <f>业务员提成明细!X523</f>
        <v>EF-307H</v>
      </c>
      <c r="Y539" s="169">
        <f>业务员提成明细!Y523</f>
        <v>2</v>
      </c>
      <c r="Z539" s="170" t="str">
        <f>业务员提成明细!Z523</f>
        <v>桶</v>
      </c>
      <c r="AA539" s="170"/>
      <c r="AB539" s="170"/>
      <c r="AC539" s="171">
        <f>业务员提成明细!AC523</f>
        <v>34</v>
      </c>
      <c r="AD539" s="170"/>
      <c r="AE539" s="170"/>
      <c r="AF539" s="170" t="str">
        <f>业务员提成明细!AF523</f>
        <v>XOUT18050589</v>
      </c>
      <c r="AG539" s="176">
        <f>业务员提成明细!AG523</f>
        <v>43252</v>
      </c>
      <c r="AH539" s="177"/>
      <c r="AJ539" s="178">
        <f>业务员提成明细!AJ523</f>
        <v>0.160005281324858</v>
      </c>
    </row>
    <row r="540" spans="1:36" outlineLevel="2">
      <c r="A540" s="142" t="str">
        <f>业务员提成明细!A524</f>
        <v>王立柱</v>
      </c>
      <c r="B540" s="143">
        <f>业务员提成明细!B524</f>
        <v>43192</v>
      </c>
      <c r="C540" s="144" t="str">
        <f>业务员提成明细!C524</f>
        <v>a1602</v>
      </c>
      <c r="D540" s="142" t="str">
        <f>业务员提成明细!D524</f>
        <v>昆山诺普斯电子有限公司</v>
      </c>
      <c r="E540" s="145">
        <f>业务员提成明细!E524</f>
        <v>2900</v>
      </c>
      <c r="F540" s="146" t="str">
        <f>业务员提成明细!F524</f>
        <v>15222341</v>
      </c>
      <c r="G540" s="143"/>
      <c r="H540" s="144"/>
      <c r="I540" s="150" t="str">
        <f>业务员提成明细!I524</f>
        <v>2018-5-25/2018-6-13</v>
      </c>
      <c r="J540" s="151">
        <f>业务员提成明细!J524</f>
        <v>2900</v>
      </c>
      <c r="K540" s="145">
        <f>业务员提成明细!K524</f>
        <v>2900</v>
      </c>
      <c r="L540" s="152">
        <f>业务员提成明细!L524</f>
        <v>21</v>
      </c>
      <c r="M540" s="153">
        <f>业务员提成明细!M524</f>
        <v>0</v>
      </c>
      <c r="N540" s="76" t="e">
        <f>业务员提成明细!N524</f>
        <v>#REF!</v>
      </c>
      <c r="O540" s="126">
        <f>业务员提成明细!O524</f>
        <v>0.05</v>
      </c>
      <c r="P540" s="154">
        <f>业务员提成明细!P524</f>
        <v>145</v>
      </c>
      <c r="Q540" s="125" t="e">
        <f>业务员提成明细!Q524</f>
        <v>#REF!</v>
      </c>
      <c r="R540" s="145" t="e">
        <f>业务员提成明细!R524</f>
        <v>#REF!</v>
      </c>
      <c r="S540" s="161" t="e">
        <f>业务员提成明细!S524</f>
        <v>#REF!</v>
      </c>
      <c r="T540" s="162" t="str">
        <f>业务员提成明细!V524</f>
        <v>CSR65</v>
      </c>
      <c r="U540" s="144" t="str">
        <f>业务员提成明细!W524</f>
        <v>*化学试剂助剂*乳化冷却剂</v>
      </c>
      <c r="V540" s="163" t="str">
        <f>业务员提成明细!V524</f>
        <v>CSR65</v>
      </c>
      <c r="W540" s="164" t="str">
        <f>业务员提成明细!W524</f>
        <v>*化学试剂助剂*乳化冷却剂</v>
      </c>
      <c r="X540" s="163" t="str">
        <f>业务员提成明细!X524</f>
        <v>JH-600CW</v>
      </c>
      <c r="Y540" s="169">
        <f>业务员提成明细!Y524</f>
        <v>1</v>
      </c>
      <c r="Z540" s="170" t="str">
        <f>业务员提成明细!Z524</f>
        <v>桶</v>
      </c>
      <c r="AA540" s="170"/>
      <c r="AB540" s="170"/>
      <c r="AC540" s="171">
        <f>业务员提成明细!AC524</f>
        <v>170</v>
      </c>
      <c r="AD540" s="170"/>
      <c r="AE540" s="170"/>
      <c r="AF540" s="170" t="str">
        <f>业务员提成明细!AF524</f>
        <v>XOUT18040004</v>
      </c>
      <c r="AG540" s="176">
        <f>业务员提成明细!AG524</f>
        <v>43193</v>
      </c>
      <c r="AH540" s="177">
        <f>业务员提成明细!AH524</f>
        <v>0</v>
      </c>
      <c r="AJ540" s="178"/>
    </row>
    <row r="541" spans="1:36" outlineLevel="2">
      <c r="A541" s="142" t="str">
        <f>业务员提成明细!A525</f>
        <v>王立柱</v>
      </c>
      <c r="B541" s="143">
        <f>业务员提成明细!B525</f>
        <v>43192</v>
      </c>
      <c r="C541" s="144" t="str">
        <f>业务员提成明细!C525</f>
        <v>a1602</v>
      </c>
      <c r="D541" s="142" t="str">
        <f>业务员提成明细!D525</f>
        <v>昆山诺普斯电子有限公司</v>
      </c>
      <c r="E541" s="145">
        <f>业务员提成明细!E525</f>
        <v>2500</v>
      </c>
      <c r="F541" s="146" t="str">
        <f>业务员提成明细!F525</f>
        <v>15222342</v>
      </c>
      <c r="G541" s="143"/>
      <c r="H541" s="144"/>
      <c r="I541" s="150">
        <f>业务员提成明细!I525</f>
        <v>43281</v>
      </c>
      <c r="J541" s="151">
        <f>业务员提成明细!J525</f>
        <v>2500</v>
      </c>
      <c r="K541" s="145">
        <f>业务员提成明细!K525</f>
        <v>2500</v>
      </c>
      <c r="L541" s="152">
        <f>业务员提成明细!L525</f>
        <v>89</v>
      </c>
      <c r="M541" s="153">
        <f>业务员提成明细!M525</f>
        <v>0</v>
      </c>
      <c r="N541" s="76" t="e">
        <f>业务员提成明细!N525</f>
        <v>#REF!</v>
      </c>
      <c r="O541" s="126">
        <f>业务员提成明细!O525</f>
        <v>0.04</v>
      </c>
      <c r="P541" s="154">
        <f>业务员提成明细!P525</f>
        <v>100</v>
      </c>
      <c r="Q541" s="125" t="e">
        <f>业务员提成明细!Q525</f>
        <v>#REF!</v>
      </c>
      <c r="R541" s="145" t="e">
        <f>业务员提成明细!R525</f>
        <v>#REF!</v>
      </c>
      <c r="S541" s="161" t="e">
        <f>业务员提成明细!S525</f>
        <v>#REF!</v>
      </c>
      <c r="T541" s="162" t="str">
        <f>业务员提成明细!V525</f>
        <v>CYT11</v>
      </c>
      <c r="U541" s="144" t="str">
        <f>业务员提成明细!W525</f>
        <v>*润滑油*机床导轨油</v>
      </c>
      <c r="V541" s="163" t="str">
        <f>业务员提成明细!V525</f>
        <v>CYT11</v>
      </c>
      <c r="W541" s="164" t="str">
        <f>业务员提成明细!W525</f>
        <v>*润滑油*机床导轨油</v>
      </c>
      <c r="X541" s="163" t="str">
        <f>业务员提成明细!X525</f>
        <v>68#</v>
      </c>
      <c r="Y541" s="169">
        <f>业务员提成明细!Y525</f>
        <v>0.17</v>
      </c>
      <c r="Z541" s="170" t="str">
        <f>业务员提成明细!Z525</f>
        <v>吨</v>
      </c>
      <c r="AA541" s="170"/>
      <c r="AB541" s="170"/>
      <c r="AC541" s="171">
        <f>业务员提成明细!AC525</f>
        <v>170</v>
      </c>
      <c r="AD541" s="170"/>
      <c r="AE541" s="170"/>
      <c r="AF541" s="170" t="str">
        <f>业务员提成明细!AF525</f>
        <v>XOUT18040004</v>
      </c>
      <c r="AG541" s="176">
        <f>业务员提成明细!AG525</f>
        <v>43193</v>
      </c>
      <c r="AH541" s="177"/>
      <c r="AJ541" s="178"/>
    </row>
    <row r="542" spans="1:36" outlineLevel="1">
      <c r="A542" s="179" t="s">
        <v>7061</v>
      </c>
      <c r="B542" s="143"/>
      <c r="C542" s="144"/>
      <c r="D542" s="142"/>
      <c r="E542" s="145">
        <f>SUBTOTAL(9,E477:E541)</f>
        <v>477552</v>
      </c>
      <c r="F542" s="146"/>
      <c r="G542" s="143"/>
      <c r="H542" s="144"/>
      <c r="I542" s="150"/>
      <c r="J542" s="151">
        <f>SUBTOTAL(9,J477:J541)</f>
        <v>451659</v>
      </c>
      <c r="K542" s="145">
        <f>SUBTOTAL(9,K477:K541)</f>
        <v>388384.35000000003</v>
      </c>
      <c r="L542" s="152"/>
      <c r="M542" s="153">
        <f>SUBTOTAL(9,M477:M541)</f>
        <v>1025.6410256410256</v>
      </c>
      <c r="N542" s="76"/>
      <c r="O542" s="126"/>
      <c r="P542" s="154">
        <f>SUBTOTAL(9,P477:P541)</f>
        <v>14158.07</v>
      </c>
      <c r="Q542" s="125"/>
      <c r="R542" s="145" t="e">
        <f>SUBTOTAL(9,R477:R541)</f>
        <v>#REF!</v>
      </c>
      <c r="S542" s="161" t="e">
        <f>SUBTOTAL(9,S477:S541)</f>
        <v>#REF!</v>
      </c>
      <c r="T542" s="162"/>
      <c r="U542" s="144"/>
      <c r="V542" s="163"/>
      <c r="W542" s="164"/>
      <c r="X542" s="163"/>
      <c r="Y542" s="169"/>
      <c r="Z542" s="170"/>
      <c r="AA542" s="170"/>
      <c r="AB542" s="170"/>
      <c r="AC542" s="171"/>
      <c r="AD542" s="170"/>
      <c r="AE542" s="170"/>
      <c r="AF542" s="170"/>
      <c r="AG542" s="176"/>
      <c r="AH542" s="177"/>
      <c r="AJ542" s="178"/>
    </row>
    <row r="543" spans="1:36" outlineLevel="2">
      <c r="A543" s="142" t="str">
        <f>业务员提成明细!A527</f>
        <v>王立柱</v>
      </c>
      <c r="B543" s="143">
        <f>业务员提成明细!B527</f>
        <v>43241</v>
      </c>
      <c r="C543" s="144" t="str">
        <f>业务员提成明细!C527</f>
        <v>a1622</v>
      </c>
      <c r="D543" s="142" t="str">
        <f>业务员提成明细!D527</f>
        <v>苏州众心创精密科技有限公司</v>
      </c>
      <c r="E543" s="145">
        <f>业务员提成明细!E527</f>
        <v>4958</v>
      </c>
      <c r="F543" s="146" t="str">
        <f>业务员提成明细!F527</f>
        <v>27754594</v>
      </c>
      <c r="G543" s="143">
        <f>业务员提成明细!G527</f>
        <v>43301</v>
      </c>
      <c r="H543" s="144">
        <f>业务员提成明细!H527</f>
        <v>60</v>
      </c>
      <c r="I543" s="150" t="str">
        <f>业务员提成明细!I527</f>
        <v>2018-2-8/2018-6-30</v>
      </c>
      <c r="J543" s="151">
        <f>业务员提成明细!J527</f>
        <v>4958</v>
      </c>
      <c r="K543" s="145">
        <f>业务员提成明细!K527</f>
        <v>4274.1400000000003</v>
      </c>
      <c r="L543" s="152">
        <f>业务员提成明细!L527</f>
        <v>143</v>
      </c>
      <c r="M543" s="153">
        <f>业务员提成明细!M527</f>
        <v>0</v>
      </c>
      <c r="N543" s="76" t="e">
        <f>业务员提成明细!N527</f>
        <v>#REF!</v>
      </c>
      <c r="O543" s="126">
        <f>业务员提成明细!O527</f>
        <v>0.02</v>
      </c>
      <c r="P543" s="154">
        <f>业务员提成明细!P527</f>
        <v>85.48</v>
      </c>
      <c r="Q543" s="125" t="e">
        <f>业务员提成明细!Q527</f>
        <v>#REF!</v>
      </c>
      <c r="R543" s="145" t="e">
        <f>业务员提成明细!R527</f>
        <v>#REF!</v>
      </c>
      <c r="S543" s="161" t="e">
        <f>业务员提成明细!S527</f>
        <v>#REF!</v>
      </c>
      <c r="T543" s="162" t="str">
        <f>业务员提成明细!V527</f>
        <v>CYT11</v>
      </c>
      <c r="U543" s="144" t="str">
        <f>业务员提成明细!W527</f>
        <v>*润滑油*机床导轨油</v>
      </c>
      <c r="V543" s="163" t="str">
        <f>业务员提成明细!V527</f>
        <v>CYT11</v>
      </c>
      <c r="W543" s="164" t="str">
        <f>业务员提成明细!W527</f>
        <v>*润滑油*机床导轨油</v>
      </c>
      <c r="X543" s="163" t="str">
        <f>业务员提成明细!X527</f>
        <v>68#</v>
      </c>
      <c r="Y543" s="169">
        <f>业务员提成明细!Y527</f>
        <v>0.34</v>
      </c>
      <c r="Z543" s="170" t="str">
        <f>业务员提成明细!Z527</f>
        <v>吨</v>
      </c>
      <c r="AA543" s="170"/>
      <c r="AB543" s="170"/>
      <c r="AC543" s="171">
        <f>业务员提成明细!AC527</f>
        <v>340</v>
      </c>
      <c r="AD543" s="170"/>
      <c r="AE543" s="170"/>
      <c r="AF543" s="170" t="str">
        <f>业务员提成明细!AF527</f>
        <v>XOUT18050369</v>
      </c>
      <c r="AG543" s="176">
        <f>业务员提成明细!AG527</f>
        <v>43242</v>
      </c>
      <c r="AH543" s="177">
        <f>业务员提成明细!AH527</f>
        <v>0</v>
      </c>
      <c r="AJ543" s="178">
        <f>业务员提成明细!AJ526</f>
        <v>0.159996685723755</v>
      </c>
    </row>
    <row r="544" spans="1:36" outlineLevel="2">
      <c r="A544" s="142" t="str">
        <f>业务员提成明细!A526</f>
        <v>王立柱</v>
      </c>
      <c r="B544" s="143">
        <f>业务员提成明细!B526</f>
        <v>43293</v>
      </c>
      <c r="C544" s="144" t="str">
        <f>业务员提成明细!C526</f>
        <v>a1650</v>
      </c>
      <c r="D544" s="142" t="str">
        <f>业务员提成明细!D526</f>
        <v>锐力斯传动系统（苏州）有限公司</v>
      </c>
      <c r="E544" s="145">
        <f>业务员提成明细!E526</f>
        <v>560</v>
      </c>
      <c r="F544" s="146" t="str">
        <f>业务员提成明细!F526</f>
        <v>18107042</v>
      </c>
      <c r="G544" s="143">
        <f>业务员提成明细!G526</f>
        <v>43353</v>
      </c>
      <c r="H544" s="144">
        <f>业务员提成明细!H526</f>
        <v>60</v>
      </c>
      <c r="I544" s="150">
        <f>业务员提成明细!I526</f>
        <v>43281</v>
      </c>
      <c r="J544" s="151">
        <f>业务员提成明细!J526</f>
        <v>560</v>
      </c>
      <c r="K544" s="145">
        <f>业务员提成明细!K526</f>
        <v>482.76</v>
      </c>
      <c r="L544" s="152">
        <f>业务员提成明细!L526</f>
        <v>-12</v>
      </c>
      <c r="M544" s="153">
        <f>业务员提成明细!M526</f>
        <v>19770.085470085472</v>
      </c>
      <c r="N544" s="76" t="e">
        <f>业务员提成明细!N526</f>
        <v>#REF!</v>
      </c>
      <c r="O544" s="126">
        <f>业务员提成明细!O526</f>
        <v>0.05</v>
      </c>
      <c r="P544" s="154">
        <f>业务员提成明细!P526</f>
        <v>-964.37</v>
      </c>
      <c r="Q544" s="125" t="e">
        <f>业务员提成明细!Q526</f>
        <v>#REF!</v>
      </c>
      <c r="R544" s="145" t="e">
        <f>业务员提成明细!R526</f>
        <v>#REF!</v>
      </c>
      <c r="S544" s="161" t="e">
        <f>业务员提成明细!S526</f>
        <v>#REF!</v>
      </c>
      <c r="T544" s="162" t="str">
        <f>业务员提成明细!V526</f>
        <v>CYT11</v>
      </c>
      <c r="U544" s="144" t="str">
        <f>业务员提成明细!W526</f>
        <v>*润滑油*机床导轨油</v>
      </c>
      <c r="V544" s="163" t="str">
        <f>业务员提成明细!V526</f>
        <v>CYT11</v>
      </c>
      <c r="W544" s="164" t="str">
        <f>业务员提成明细!W526</f>
        <v>*润滑油*机床导轨油</v>
      </c>
      <c r="X544" s="163" t="str">
        <f>业务员提成明细!X526</f>
        <v>68#</v>
      </c>
      <c r="Y544" s="169">
        <f>业务员提成明细!Y526</f>
        <v>3.4000000000000002E-2</v>
      </c>
      <c r="Z544" s="170" t="str">
        <f>业务员提成明细!Z526</f>
        <v>吨</v>
      </c>
      <c r="AA544" s="170"/>
      <c r="AB544" s="170"/>
      <c r="AC544" s="171">
        <f>业务员提成明细!AC526</f>
        <v>34</v>
      </c>
      <c r="AD544" s="170"/>
      <c r="AE544" s="170"/>
      <c r="AF544" s="170" t="str">
        <f>业务员提成明细!AF526</f>
        <v>XOUT18070274</v>
      </c>
      <c r="AG544" s="176">
        <f>业务员提成明细!AG526</f>
        <v>43294</v>
      </c>
      <c r="AH544" s="177">
        <f>业务员提成明细!AH526</f>
        <v>0</v>
      </c>
      <c r="AJ544" s="178">
        <f>业务员提成明细!AJ527</f>
        <v>0.15999943848353099</v>
      </c>
    </row>
    <row r="545" spans="1:36" outlineLevel="2">
      <c r="A545" s="142" t="str">
        <f>业务员提成明细!A528</f>
        <v>王立柱</v>
      </c>
      <c r="B545" s="143">
        <f>业务员提成明细!B528</f>
        <v>43202</v>
      </c>
      <c r="C545" s="144" t="str">
        <f>业务员提成明细!C528</f>
        <v>a1764</v>
      </c>
      <c r="D545" s="142" t="str">
        <f>业务员提成明细!D528</f>
        <v>张家港金泰锋精密五金制造有限公司</v>
      </c>
      <c r="E545" s="145">
        <f>业务员提成明细!E528</f>
        <v>5400</v>
      </c>
      <c r="F545" s="146" t="str">
        <f>业务员提成明细!F528</f>
        <v>15222508</v>
      </c>
      <c r="G545" s="143">
        <f>业务员提成明细!G528</f>
        <v>43262</v>
      </c>
      <c r="H545" s="144">
        <f>业务员提成明细!H528</f>
        <v>60</v>
      </c>
      <c r="I545" s="150">
        <f>业务员提成明细!I528</f>
        <v>43281</v>
      </c>
      <c r="J545" s="151">
        <f>业务员提成明细!J528</f>
        <v>5400</v>
      </c>
      <c r="K545" s="145">
        <f>业务员提成明细!K528</f>
        <v>4615.38</v>
      </c>
      <c r="L545" s="152">
        <f>业务员提成明细!L528</f>
        <v>79</v>
      </c>
      <c r="M545" s="153">
        <f>业务员提成明细!M528</f>
        <v>0</v>
      </c>
      <c r="N545" s="76" t="e">
        <f>业务员提成明细!N528</f>
        <v>#REF!</v>
      </c>
      <c r="O545" s="126">
        <f>业务员提成明细!O528</f>
        <v>0.04</v>
      </c>
      <c r="P545" s="154">
        <f>业务员提成明细!P528</f>
        <v>184.62</v>
      </c>
      <c r="Q545" s="125" t="e">
        <f>业务员提成明细!Q528</f>
        <v>#REF!</v>
      </c>
      <c r="R545" s="145" t="e">
        <f>业务员提成明细!R528</f>
        <v>#REF!</v>
      </c>
      <c r="S545" s="161" t="e">
        <f>业务员提成明细!S528</f>
        <v>#REF!</v>
      </c>
      <c r="T545" s="162" t="str">
        <f>业务员提成明细!V528</f>
        <v>CYQ74</v>
      </c>
      <c r="U545" s="144" t="str">
        <f>业务员提成明细!W528</f>
        <v>*化学试剂助剂*不锈钢加工冷却剂</v>
      </c>
      <c r="V545" s="163" t="str">
        <f>业务员提成明细!V528</f>
        <v>CYQ74</v>
      </c>
      <c r="W545" s="164" t="str">
        <f>业务员提成明细!W528</f>
        <v>*化学试剂助剂*不锈钢加工冷却剂</v>
      </c>
      <c r="X545" s="163" t="str">
        <f>业务员提成明细!X528</f>
        <v>CH-105</v>
      </c>
      <c r="Y545" s="169">
        <f>业务员提成明细!Y528</f>
        <v>2</v>
      </c>
      <c r="Z545" s="170" t="str">
        <f>业务员提成明细!Z528</f>
        <v>桶</v>
      </c>
      <c r="AA545" s="170"/>
      <c r="AB545" s="170"/>
      <c r="AC545" s="171">
        <f>业务员提成明细!AC528</f>
        <v>340</v>
      </c>
      <c r="AD545" s="170"/>
      <c r="AE545" s="170"/>
      <c r="AF545" s="170" t="str">
        <f>业务员提成明细!AF528</f>
        <v>XOUT18040184</v>
      </c>
      <c r="AG545" s="176">
        <f>业务员提成明细!AG528</f>
        <v>43202</v>
      </c>
      <c r="AH545" s="177"/>
      <c r="AJ545" s="178">
        <f>业务员提成明细!AJ528</f>
        <v>0.17</v>
      </c>
    </row>
    <row r="546" spans="1:36" outlineLevel="2">
      <c r="A546" s="142" t="str">
        <f>业务员提成明细!A529</f>
        <v>王立柱</v>
      </c>
      <c r="B546" s="143">
        <f>业务员提成明细!B529</f>
        <v>43235</v>
      </c>
      <c r="C546" s="144" t="str">
        <f>业务员提成明细!C529</f>
        <v>a1865</v>
      </c>
      <c r="D546" s="142" t="str">
        <f>业务员提成明细!D529</f>
        <v>吴江市宏海精密制造有限公司</v>
      </c>
      <c r="E546" s="145">
        <f>业务员提成明细!E529</f>
        <v>2600</v>
      </c>
      <c r="F546" s="146" t="str">
        <f>业务员提成明细!F529</f>
        <v>27754517</v>
      </c>
      <c r="G546" s="143">
        <f>业务员提成明细!G529</f>
        <v>43295</v>
      </c>
      <c r="H546" s="144">
        <f>业务员提成明细!H529</f>
        <v>60</v>
      </c>
      <c r="I546" s="150">
        <f>业务员提成明细!I529</f>
        <v>43281</v>
      </c>
      <c r="J546" s="151">
        <f>业务员提成明细!J529</f>
        <v>2600</v>
      </c>
      <c r="K546" s="145">
        <f>业务员提成明细!K529</f>
        <v>2241.38</v>
      </c>
      <c r="L546" s="152">
        <f>业务员提成明细!L529</f>
        <v>46</v>
      </c>
      <c r="M546" s="153">
        <f>业务员提成明细!M529</f>
        <v>0</v>
      </c>
      <c r="N546" s="76" t="e">
        <f>业务员提成明细!N529</f>
        <v>#REF!</v>
      </c>
      <c r="O546" s="126">
        <f>业务员提成明细!O529</f>
        <v>0.05</v>
      </c>
      <c r="P546" s="154">
        <f>业务员提成明细!P529</f>
        <v>112.07</v>
      </c>
      <c r="Q546" s="125" t="e">
        <f>业务员提成明细!Q529</f>
        <v>#REF!</v>
      </c>
      <c r="R546" s="145" t="e">
        <f>业务员提成明细!R529</f>
        <v>#REF!</v>
      </c>
      <c r="S546" s="161" t="e">
        <f>业务员提成明细!S529</f>
        <v>#REF!</v>
      </c>
      <c r="T546" s="162" t="str">
        <f>业务员提成明细!V529</f>
        <v>CSB06</v>
      </c>
      <c r="U546" s="144" t="str">
        <f>业务员提成明细!W529</f>
        <v>*化学试剂助剂*半合成切削液</v>
      </c>
      <c r="V546" s="163" t="str">
        <f>业务员提成明细!V529</f>
        <v>CSB06</v>
      </c>
      <c r="W546" s="164" t="str">
        <f>业务员提成明细!W529</f>
        <v>*化学试剂助剂*半合成切削液</v>
      </c>
      <c r="X546" s="163" t="str">
        <f>业务员提成明细!X529</f>
        <v>LP-3030</v>
      </c>
      <c r="Y546" s="169">
        <f>业务员提成明细!Y529</f>
        <v>1</v>
      </c>
      <c r="Z546" s="170" t="str">
        <f>业务员提成明细!Z529</f>
        <v>桶</v>
      </c>
      <c r="AA546" s="170"/>
      <c r="AB546" s="170"/>
      <c r="AC546" s="171">
        <f>业务员提成明细!AC529</f>
        <v>170</v>
      </c>
      <c r="AD546" s="170"/>
      <c r="AE546" s="170"/>
      <c r="AF546" s="170" t="str">
        <f>业务员提成明细!AF529</f>
        <v>XOUT18050270</v>
      </c>
      <c r="AG546" s="176">
        <f>业务员提成明细!AG529</f>
        <v>43236</v>
      </c>
      <c r="AH546" s="177"/>
      <c r="AJ546" s="178">
        <f>业务员提成明细!AJ529</f>
        <v>0.15999964307703299</v>
      </c>
    </row>
    <row r="547" spans="1:36" outlineLevel="2">
      <c r="A547" s="142" t="str">
        <f>业务员提成明细!A530</f>
        <v>王立柱</v>
      </c>
      <c r="B547" s="143">
        <f>业务员提成明细!B530</f>
        <v>43255</v>
      </c>
      <c r="C547" s="144" t="str">
        <f>业务员提成明细!C530</f>
        <v>a1879</v>
      </c>
      <c r="D547" s="142" t="str">
        <f>业务员提成明细!D530</f>
        <v>苏州益智宏精密机械有限公司</v>
      </c>
      <c r="E547" s="145">
        <f>业务员提成明细!E530</f>
        <v>2600</v>
      </c>
      <c r="F547" s="146" t="str">
        <f>业务员提成明细!F530</f>
        <v>55874816</v>
      </c>
      <c r="G547" s="143">
        <f>业务员提成明细!G530</f>
        <v>43315</v>
      </c>
      <c r="H547" s="144">
        <f>业务员提成明细!H530</f>
        <v>60</v>
      </c>
      <c r="I547" s="150">
        <f>业务员提成明细!I530</f>
        <v>43280</v>
      </c>
      <c r="J547" s="151">
        <f>业务员提成明细!J530</f>
        <v>2600</v>
      </c>
      <c r="K547" s="145">
        <f>业务员提成明细!K530</f>
        <v>2241.38</v>
      </c>
      <c r="L547" s="152">
        <f>业务员提成明细!L530</f>
        <v>25</v>
      </c>
      <c r="M547" s="153">
        <f>业务员提成明细!M530</f>
        <v>0</v>
      </c>
      <c r="N547" s="76" t="e">
        <f>业务员提成明细!N530</f>
        <v>#REF!</v>
      </c>
      <c r="O547" s="126">
        <f>业务员提成明细!O530</f>
        <v>0.05</v>
      </c>
      <c r="P547" s="154">
        <f>业务员提成明细!P530</f>
        <v>112.07</v>
      </c>
      <c r="Q547" s="125" t="e">
        <f>业务员提成明细!Q530</f>
        <v>#REF!</v>
      </c>
      <c r="R547" s="145" t="e">
        <f>业务员提成明细!R530</f>
        <v>#REF!</v>
      </c>
      <c r="S547" s="161" t="e">
        <f>业务员提成明细!S530</f>
        <v>#REF!</v>
      </c>
      <c r="T547" s="162" t="str">
        <f>业务员提成明细!V530</f>
        <v>CSB06</v>
      </c>
      <c r="U547" s="144" t="str">
        <f>业务员提成明细!W530</f>
        <v>*化学试剂助剂*半合成切削液</v>
      </c>
      <c r="V547" s="163" t="str">
        <f>业务员提成明细!V530</f>
        <v>CSB06</v>
      </c>
      <c r="W547" s="164" t="str">
        <f>业务员提成明细!W530</f>
        <v>*化学试剂助剂*半合成切削液</v>
      </c>
      <c r="X547" s="163" t="str">
        <f>业务员提成明细!X530</f>
        <v>LP-3030</v>
      </c>
      <c r="Y547" s="169">
        <f>业务员提成明细!Y530</f>
        <v>1</v>
      </c>
      <c r="Z547" s="170" t="str">
        <f>业务员提成明细!Z530</f>
        <v>桶</v>
      </c>
      <c r="AA547" s="170"/>
      <c r="AB547" s="170"/>
      <c r="AC547" s="171">
        <f>业务员提成明细!AC530</f>
        <v>170</v>
      </c>
      <c r="AD547" s="170"/>
      <c r="AE547" s="170"/>
      <c r="AF547" s="170" t="str">
        <f>业务员提成明细!AF530</f>
        <v>XOUT18050487</v>
      </c>
      <c r="AG547" s="176">
        <f>业务员提成明细!AG530</f>
        <v>43248</v>
      </c>
      <c r="AH547" s="177"/>
      <c r="AJ547" s="178">
        <f>业务员提成明细!AJ530</f>
        <v>0.15999964307703299</v>
      </c>
    </row>
    <row r="548" spans="1:36" outlineLevel="2">
      <c r="A548" s="142" t="str">
        <f>业务员提成明细!A531</f>
        <v>王立柱</v>
      </c>
      <c r="B548" s="143">
        <f>业务员提成明细!B531</f>
        <v>43255</v>
      </c>
      <c r="C548" s="144" t="str">
        <f>业务员提成明细!C531</f>
        <v>a1879</v>
      </c>
      <c r="D548" s="142" t="str">
        <f>业务员提成明细!D531</f>
        <v>苏州益智宏精密机械有限公司</v>
      </c>
      <c r="E548" s="145">
        <f>业务员提成明细!E531</f>
        <v>280</v>
      </c>
      <c r="F548" s="146" t="str">
        <f>业务员提成明细!F531</f>
        <v>55874818</v>
      </c>
      <c r="G548" s="143">
        <f>业务员提成明细!G531</f>
        <v>43315</v>
      </c>
      <c r="H548" s="144">
        <f>业务员提成明细!H531</f>
        <v>60</v>
      </c>
      <c r="I548" s="150">
        <f>业务员提成明细!I531</f>
        <v>43262</v>
      </c>
      <c r="J548" s="151">
        <f>业务员提成明细!J531</f>
        <v>280</v>
      </c>
      <c r="K548" s="145">
        <f>业务员提成明细!K531</f>
        <v>241.38</v>
      </c>
      <c r="L548" s="152">
        <f>业务员提成明细!L531</f>
        <v>7</v>
      </c>
      <c r="M548" s="153">
        <f>业务员提成明细!M531</f>
        <v>0</v>
      </c>
      <c r="N548" s="76" t="e">
        <f>业务员提成明细!N531</f>
        <v>#REF!</v>
      </c>
      <c r="O548" s="126">
        <f>业务员提成明细!O531</f>
        <v>0.05</v>
      </c>
      <c r="P548" s="154">
        <f>业务员提成明细!P531</f>
        <v>12.07</v>
      </c>
      <c r="Q548" s="125" t="e">
        <f>业务员提成明细!Q531</f>
        <v>#REF!</v>
      </c>
      <c r="R548" s="145" t="e">
        <f>业务员提成明细!R531</f>
        <v>#REF!</v>
      </c>
      <c r="S548" s="161" t="e">
        <f>业务员提成明细!S531</f>
        <v>#REF!</v>
      </c>
      <c r="T548" s="162" t="str">
        <f>业务员提成明细!V531</f>
        <v>CYT11</v>
      </c>
      <c r="U548" s="144" t="str">
        <f>业务员提成明细!W531</f>
        <v>*润滑油*机床导轨油</v>
      </c>
      <c r="V548" s="163" t="str">
        <f>业务员提成明细!V531</f>
        <v>CYT11</v>
      </c>
      <c r="W548" s="164" t="str">
        <f>业务员提成明细!W531</f>
        <v>*润滑油*机床导轨油</v>
      </c>
      <c r="X548" s="163" t="str">
        <f>业务员提成明细!X531</f>
        <v>68#</v>
      </c>
      <c r="Y548" s="169">
        <f>业务员提成明细!Y531</f>
        <v>1.7000000000000001E-2</v>
      </c>
      <c r="Z548" s="170" t="str">
        <f>业务员提成明细!Z531</f>
        <v>吨</v>
      </c>
      <c r="AA548" s="170"/>
      <c r="AB548" s="170"/>
      <c r="AC548" s="171">
        <f>业务员提成明细!AC531</f>
        <v>17</v>
      </c>
      <c r="AD548" s="170"/>
      <c r="AE548" s="170"/>
      <c r="AF548" s="170" t="str">
        <f>业务员提成明细!AF531</f>
        <v>XOUT18050487</v>
      </c>
      <c r="AG548" s="176">
        <f>业务员提成明细!AG531</f>
        <v>43248</v>
      </c>
      <c r="AH548" s="177"/>
      <c r="AJ548" s="178">
        <f>业务员提成明细!AJ531</f>
        <v>0.159996685723755</v>
      </c>
    </row>
    <row r="549" spans="1:36" outlineLevel="2">
      <c r="A549" s="142" t="str">
        <f>业务员提成明细!A532</f>
        <v>王立柱</v>
      </c>
      <c r="B549" s="143">
        <f>业务员提成明细!B532</f>
        <v>43253</v>
      </c>
      <c r="C549" s="144" t="str">
        <f>业务员提成明细!C532</f>
        <v>a1885</v>
      </c>
      <c r="D549" s="142" t="str">
        <f>业务员提成明细!D532</f>
        <v>苏州优必隆精密机械有限公司</v>
      </c>
      <c r="E549" s="145">
        <f>业务员提成明细!E532</f>
        <v>3300</v>
      </c>
      <c r="F549" s="146" t="str">
        <f>业务员提成明细!F532</f>
        <v>55874808</v>
      </c>
      <c r="G549" s="143">
        <f>业务员提成明细!G532</f>
        <v>43343</v>
      </c>
      <c r="H549" s="144">
        <f>业务员提成明细!H532</f>
        <v>90</v>
      </c>
      <c r="I549" s="150">
        <f>业务员提成明细!I532</f>
        <v>43264</v>
      </c>
      <c r="J549" s="151">
        <f>业务员提成明细!J532</f>
        <v>3300</v>
      </c>
      <c r="K549" s="145">
        <f>业务员提成明细!K532</f>
        <v>2844.83</v>
      </c>
      <c r="L549" s="152">
        <f>业务员提成明细!L532</f>
        <v>11</v>
      </c>
      <c r="M549" s="153">
        <f>业务员提成明细!M532</f>
        <v>0</v>
      </c>
      <c r="N549" s="76" t="e">
        <f>业务员提成明细!N532</f>
        <v>#REF!</v>
      </c>
      <c r="O549" s="126">
        <f>业务员提成明细!O532</f>
        <v>0.05</v>
      </c>
      <c r="P549" s="154">
        <f>业务员提成明细!P532</f>
        <v>142.24</v>
      </c>
      <c r="Q549" s="125" t="e">
        <f>业务员提成明细!Q532</f>
        <v>#REF!</v>
      </c>
      <c r="R549" s="145" t="e">
        <f>业务员提成明细!R532</f>
        <v>#REF!</v>
      </c>
      <c r="S549" s="161" t="e">
        <f>业务员提成明细!S532</f>
        <v>#REF!</v>
      </c>
      <c r="T549" s="162" t="str">
        <f>业务员提成明细!V532</f>
        <v>CSR55</v>
      </c>
      <c r="U549" s="144" t="str">
        <f>业务员提成明细!W532</f>
        <v>*专项化学用品*铝合金加工液</v>
      </c>
      <c r="V549" s="163" t="str">
        <f>业务员提成明细!V532</f>
        <v>CSR55</v>
      </c>
      <c r="W549" s="164" t="str">
        <f>业务员提成明细!W532</f>
        <v>*专项化学用品*铝合金加工液</v>
      </c>
      <c r="X549" s="163" t="str">
        <f>业务员提成明细!X532</f>
        <v>ZM-3080</v>
      </c>
      <c r="Y549" s="169">
        <f>业务员提成明细!Y532</f>
        <v>1</v>
      </c>
      <c r="Z549" s="170" t="str">
        <f>业务员提成明细!Z532</f>
        <v>桶</v>
      </c>
      <c r="AA549" s="170"/>
      <c r="AB549" s="170"/>
      <c r="AC549" s="171">
        <f>业务员提成明细!AC532</f>
        <v>170</v>
      </c>
      <c r="AD549" s="170"/>
      <c r="AE549" s="170"/>
      <c r="AF549" s="170" t="str">
        <f>业务员提成明细!AF532</f>
        <v>XOUT18060045</v>
      </c>
      <c r="AG549" s="176">
        <f>业务员提成明细!AG532</f>
        <v>43255</v>
      </c>
      <c r="AH549" s="177"/>
      <c r="AJ549" s="178">
        <f>业务员提成明细!AJ532</f>
        <v>0.159999015758411</v>
      </c>
    </row>
    <row r="550" spans="1:36" outlineLevel="2">
      <c r="A550" s="142" t="str">
        <f>业务员提成明细!A533</f>
        <v>王立柱</v>
      </c>
      <c r="B550" s="143">
        <f>业务员提成明细!B533</f>
        <v>43253</v>
      </c>
      <c r="C550" s="144" t="str">
        <f>业务员提成明细!C533</f>
        <v>a1885</v>
      </c>
      <c r="D550" s="142" t="str">
        <f>业务员提成明细!D533</f>
        <v>苏州优必隆精密机械有限公司</v>
      </c>
      <c r="E550" s="145">
        <f>业务员提成明细!E533</f>
        <v>2300</v>
      </c>
      <c r="F550" s="146" t="str">
        <f>业务员提成明细!F533</f>
        <v>55874809</v>
      </c>
      <c r="G550" s="143">
        <f>业务员提成明细!G533</f>
        <v>43343</v>
      </c>
      <c r="H550" s="144">
        <f>业务员提成明细!H533</f>
        <v>90</v>
      </c>
      <c r="I550" s="150">
        <f>业务员提成明细!I533</f>
        <v>43259</v>
      </c>
      <c r="J550" s="151">
        <f>业务员提成明细!J533</f>
        <v>2300</v>
      </c>
      <c r="K550" s="145">
        <f>业务员提成明细!K533</f>
        <v>1982.76</v>
      </c>
      <c r="L550" s="152">
        <f>业务员提成明细!L533</f>
        <v>6</v>
      </c>
      <c r="M550" s="153">
        <f>业务员提成明细!M533</f>
        <v>0</v>
      </c>
      <c r="N550" s="76" t="e">
        <f>业务员提成明细!N533</f>
        <v>#REF!</v>
      </c>
      <c r="O550" s="126">
        <f>业务员提成明细!O533</f>
        <v>0.05</v>
      </c>
      <c r="P550" s="154">
        <f>业务员提成明细!P533</f>
        <v>99.14</v>
      </c>
      <c r="Q550" s="125" t="e">
        <f>业务员提成明细!Q533</f>
        <v>#REF!</v>
      </c>
      <c r="R550" s="145" t="e">
        <f>业务员提成明细!R533</f>
        <v>#REF!</v>
      </c>
      <c r="S550" s="161" t="e">
        <f>业务员提成明细!S533</f>
        <v>#REF!</v>
      </c>
      <c r="T550" s="162" t="str">
        <f>业务员提成明细!V533</f>
        <v>CYT11</v>
      </c>
      <c r="U550" s="144" t="str">
        <f>业务员提成明细!W533</f>
        <v>*润滑油*机床导轨油</v>
      </c>
      <c r="V550" s="163" t="str">
        <f>业务员提成明细!V533</f>
        <v>CYT11</v>
      </c>
      <c r="W550" s="164" t="str">
        <f>业务员提成明细!W533</f>
        <v>*润滑油*机床导轨油</v>
      </c>
      <c r="X550" s="163" t="str">
        <f>业务员提成明细!X533</f>
        <v>68#</v>
      </c>
      <c r="Y550" s="169">
        <f>业务员提成明细!Y533</f>
        <v>0.17</v>
      </c>
      <c r="Z550" s="170" t="str">
        <f>业务员提成明细!Z533</f>
        <v>吨</v>
      </c>
      <c r="AA550" s="170"/>
      <c r="AB550" s="170"/>
      <c r="AC550" s="171">
        <f>业务员提成明细!AC533</f>
        <v>170</v>
      </c>
      <c r="AD550" s="170"/>
      <c r="AE550" s="170"/>
      <c r="AF550" s="170" t="str">
        <f>业务员提成明细!AF533</f>
        <v>XOUT18060045</v>
      </c>
      <c r="AG550" s="176">
        <f>业务员提成明细!AG533</f>
        <v>43255</v>
      </c>
      <c r="AH550" s="177"/>
      <c r="AJ550" s="178">
        <f>业务员提成明细!AJ533</f>
        <v>0.15999919304404001</v>
      </c>
    </row>
    <row r="551" spans="1:36" outlineLevel="2">
      <c r="A551" s="142" t="str">
        <f>业务员提成明细!A534</f>
        <v>王立柱</v>
      </c>
      <c r="B551" s="143">
        <f>业务员提成明细!B534</f>
        <v>43284</v>
      </c>
      <c r="C551" s="144" t="str">
        <f>业务员提成明细!C534</f>
        <v>a1897</v>
      </c>
      <c r="D551" s="142" t="str">
        <f>业务员提成明细!D534</f>
        <v>深圳市飞托克实业有限公司</v>
      </c>
      <c r="E551" s="145">
        <f>业务员提成明细!E534</f>
        <v>1550</v>
      </c>
      <c r="F551" s="146" t="str">
        <f>业务员提成明细!F534</f>
        <v>16644218</v>
      </c>
      <c r="G551" s="143">
        <f>业务员提成明细!G534</f>
        <v>43314</v>
      </c>
      <c r="H551" s="144">
        <f>业务员提成明细!H534</f>
        <v>30</v>
      </c>
      <c r="I551" s="150">
        <f>业务员提成明细!I534</f>
        <v>43259</v>
      </c>
      <c r="J551" s="151">
        <f>业务员提成明细!J534</f>
        <v>1550</v>
      </c>
      <c r="K551" s="145">
        <f>业务员提成明细!K534</f>
        <v>1336.21</v>
      </c>
      <c r="L551" s="152">
        <f>业务员提成明细!L534</f>
        <v>-25</v>
      </c>
      <c r="M551" s="153">
        <f>业务员提成明细!M534</f>
        <v>0</v>
      </c>
      <c r="N551" s="76" t="e">
        <f>业务员提成明细!N534</f>
        <v>#REF!</v>
      </c>
      <c r="O551" s="126">
        <f>业务员提成明细!O534</f>
        <v>0.05</v>
      </c>
      <c r="P551" s="154">
        <f>业务员提成明细!P534</f>
        <v>66.81</v>
      </c>
      <c r="Q551" s="125" t="e">
        <f>业务员提成明细!Q534</f>
        <v>#REF!</v>
      </c>
      <c r="R551" s="145" t="e">
        <f>业务员提成明细!R534</f>
        <v>#REF!</v>
      </c>
      <c r="S551" s="161" t="e">
        <f>业务员提成明细!S534</f>
        <v>#REF!</v>
      </c>
      <c r="T551" s="162" t="str">
        <f>业务员提成明细!V534</f>
        <v>CSB06</v>
      </c>
      <c r="U551" s="144" t="str">
        <f>业务员提成明细!W534</f>
        <v>*化学试剂助剂*半合成切削液</v>
      </c>
      <c r="V551" s="163" t="str">
        <f>业务员提成明细!V534</f>
        <v>CSB06</v>
      </c>
      <c r="W551" s="164" t="str">
        <f>业务员提成明细!W534</f>
        <v>*化学试剂助剂*半合成切削液</v>
      </c>
      <c r="X551" s="163" t="str">
        <f>业务员提成明细!X534</f>
        <v>LP-3030</v>
      </c>
      <c r="Y551" s="169">
        <f>业务员提成明细!Y534</f>
        <v>5</v>
      </c>
      <c r="Z551" s="170" t="str">
        <f>业务员提成明细!Z534</f>
        <v>桶</v>
      </c>
      <c r="AA551" s="170"/>
      <c r="AB551" s="170"/>
      <c r="AC551" s="171">
        <f>业务员提成明细!AC534</f>
        <v>85</v>
      </c>
      <c r="AD551" s="170"/>
      <c r="AE551" s="170"/>
      <c r="AF551" s="170" t="str">
        <f>业务员提成明细!AF534</f>
        <v>XOUT18060593</v>
      </c>
      <c r="AG551" s="176">
        <f>业务员提成明细!AG534</f>
        <v>43283</v>
      </c>
      <c r="AH551" s="177"/>
      <c r="AJ551" s="178">
        <f>业务员提成明细!AJ534</f>
        <v>0.15999730581270899</v>
      </c>
    </row>
    <row r="552" spans="1:36" outlineLevel="2">
      <c r="A552" s="142" t="str">
        <f>业务员提成明细!A535</f>
        <v>王立柱</v>
      </c>
      <c r="B552" s="143">
        <f>业务员提成明细!B535</f>
        <v>43307</v>
      </c>
      <c r="C552" s="144" t="str">
        <f>业务员提成明细!C535</f>
        <v>b281</v>
      </c>
      <c r="D552" s="142" t="str">
        <f>业务员提成明细!D535</f>
        <v>常熟谢景荣</v>
      </c>
      <c r="E552" s="145">
        <f>业务员提成明细!E535</f>
        <v>9500</v>
      </c>
      <c r="F552" s="146" t="str">
        <f>业务员提成明细!F535</f>
        <v>未税</v>
      </c>
      <c r="G552" s="143">
        <f>业务员提成明细!G535</f>
        <v>0</v>
      </c>
      <c r="H552" s="144">
        <f>业务员提成明细!H535</f>
        <v>0</v>
      </c>
      <c r="I552" s="150" t="str">
        <f>业务员提成明细!I535</f>
        <v>2018-3-3/2018-6-11</v>
      </c>
      <c r="J552" s="151">
        <f>业务员提成明细!J535</f>
        <v>9500</v>
      </c>
      <c r="K552" s="145">
        <f>业务员提成明细!K535</f>
        <v>9500</v>
      </c>
      <c r="L552" s="152">
        <f>业务员提成明细!L535</f>
        <v>244</v>
      </c>
      <c r="M552" s="153">
        <f>业务员提成明细!M535</f>
        <v>0</v>
      </c>
      <c r="N552" s="76" t="e">
        <f>业务员提成明细!N535</f>
        <v>#REF!</v>
      </c>
      <c r="O552" s="126">
        <f>业务员提成明细!O535</f>
        <v>0</v>
      </c>
      <c r="P552" s="154">
        <f>业务员提成明细!P535</f>
        <v>0</v>
      </c>
      <c r="Q552" s="125" t="e">
        <f>业务员提成明细!Q535</f>
        <v>#REF!</v>
      </c>
      <c r="R552" s="145">
        <f>业务员提成明细!R535</f>
        <v>0</v>
      </c>
      <c r="S552" s="161">
        <f>业务员提成明细!S535</f>
        <v>0</v>
      </c>
      <c r="T552" s="162" t="str">
        <f>业务员提成明细!V535</f>
        <v>CYZ06</v>
      </c>
      <c r="U552" s="144" t="str">
        <f>业务员提成明细!W535</f>
        <v>冷轧油</v>
      </c>
      <c r="V552" s="163" t="str">
        <f>业务员提成明细!V535</f>
        <v>CYZ06</v>
      </c>
      <c r="W552" s="164" t="str">
        <f>业务员提成明细!W535</f>
        <v>冷轧油</v>
      </c>
      <c r="X552" s="163" t="str">
        <f>业务员提成明细!X535</f>
        <v>EF-108B</v>
      </c>
      <c r="Y552" s="169">
        <f>业务员提成明细!Y535</f>
        <v>5</v>
      </c>
      <c r="Z552" s="170">
        <f>业务员提成明细!Z535</f>
        <v>0</v>
      </c>
      <c r="AA552" s="170"/>
      <c r="AB552" s="170"/>
      <c r="AC552" s="171">
        <f>业务员提成明细!AC535</f>
        <v>1000</v>
      </c>
      <c r="AD552" s="170"/>
      <c r="AE552" s="170"/>
      <c r="AF552" s="170" t="str">
        <f>业务员提成明细!AF535</f>
        <v>R18070018</v>
      </c>
      <c r="AG552" s="176">
        <f>业务员提成明细!AG535</f>
        <v>43307</v>
      </c>
      <c r="AH552" s="177">
        <f>业务员提成明细!AH535</f>
        <v>0</v>
      </c>
      <c r="AJ552" s="178">
        <f>业务员提成明细!AJ535</f>
        <v>0.15999957250798899</v>
      </c>
    </row>
    <row r="553" spans="1:36" outlineLevel="2">
      <c r="A553" s="142" t="str">
        <f>业务员提成明细!A536</f>
        <v>吴佳佳</v>
      </c>
      <c r="B553" s="143">
        <f>业务员提成明细!B536</f>
        <v>43172</v>
      </c>
      <c r="C553" s="144" t="str">
        <f>业务员提成明细!C536</f>
        <v>a0050</v>
      </c>
      <c r="D553" s="142" t="str">
        <f>业务员提成明细!D536</f>
        <v>可成科技（宿迁）有限公司</v>
      </c>
      <c r="E553" s="145">
        <f>业务员提成明细!E536</f>
        <v>85200</v>
      </c>
      <c r="F553" s="146" t="str">
        <f>业务员提成明细!F536</f>
        <v>02839382</v>
      </c>
      <c r="G553" s="143">
        <f>业务员提成明细!G536</f>
        <v>43292</v>
      </c>
      <c r="H553" s="144">
        <f>业务员提成明细!H536</f>
        <v>120</v>
      </c>
      <c r="I553" s="150">
        <f>业务员提成明细!I536</f>
        <v>43252</v>
      </c>
      <c r="J553" s="151">
        <f>业务员提成明细!J536</f>
        <v>85200</v>
      </c>
      <c r="K553" s="145">
        <f>业务员提成明细!K536</f>
        <v>72820.509999999995</v>
      </c>
      <c r="L553" s="152">
        <f>业务员提成明细!L536</f>
        <v>80</v>
      </c>
      <c r="M553" s="153">
        <f>业务员提成明细!M536</f>
        <v>0</v>
      </c>
      <c r="N553" s="76" t="e">
        <f>业务员提成明细!N536</f>
        <v>#REF!</v>
      </c>
      <c r="O553" s="126">
        <f>业务员提成明细!O536</f>
        <v>0.04</v>
      </c>
      <c r="P553" s="154">
        <f>业务员提成明细!P536</f>
        <v>2912.82</v>
      </c>
      <c r="Q553" s="125" t="e">
        <f>业务员提成明细!Q536</f>
        <v>#REF!</v>
      </c>
      <c r="R553" s="145" t="e">
        <f>业务员提成明细!R536</f>
        <v>#REF!</v>
      </c>
      <c r="S553" s="161" t="e">
        <f>业务员提成明细!S536</f>
        <v>#REF!</v>
      </c>
      <c r="T553" s="162" t="str">
        <f>业务员提成明细!V536</f>
        <v>CSR58</v>
      </c>
      <c r="U553" s="144" t="str">
        <f>业务员提成明细!W536</f>
        <v>*专项化学用品*微乳化型切削液</v>
      </c>
      <c r="V553" s="163" t="str">
        <f>业务员提成明细!V536</f>
        <v>CSR58</v>
      </c>
      <c r="W553" s="164" t="str">
        <f>业务员提成明细!W536</f>
        <v>*专项化学用品*微乳化型切削液</v>
      </c>
      <c r="X553" s="163" t="str">
        <f>业务员提成明细!X536</f>
        <v>JH-200RP</v>
      </c>
      <c r="Y553" s="169">
        <f>业务员提成明细!Y536</f>
        <v>6000</v>
      </c>
      <c r="Z553" s="170" t="str">
        <f>业务员提成明细!Z536</f>
        <v>千克</v>
      </c>
      <c r="AA553" s="170"/>
      <c r="AB553" s="170"/>
      <c r="AC553" s="171">
        <f>业务员提成明细!AC536</f>
        <v>6000</v>
      </c>
      <c r="AD553" s="170"/>
      <c r="AE553" s="170"/>
      <c r="AF553" s="170" t="str">
        <f>业务员提成明细!AF536</f>
        <v>XOUT18010393</v>
      </c>
      <c r="AG553" s="176">
        <f>业务员提成明细!AG536</f>
        <v>43123</v>
      </c>
      <c r="AH553" s="177"/>
      <c r="AJ553" s="178">
        <f>业务员提成明细!AJ536</f>
        <v>0.17</v>
      </c>
    </row>
    <row r="554" spans="1:36" outlineLevel="2">
      <c r="A554" s="142" t="str">
        <f>业务员提成明细!A537</f>
        <v>吴佳佳</v>
      </c>
      <c r="B554" s="143">
        <f>业务员提成明细!B537</f>
        <v>43172</v>
      </c>
      <c r="C554" s="144" t="str">
        <f>业务员提成明细!C537</f>
        <v>a0050</v>
      </c>
      <c r="D554" s="142" t="str">
        <f>业务员提成明细!D537</f>
        <v>可成科技（宿迁）有限公司</v>
      </c>
      <c r="E554" s="145">
        <f>业务员提成明细!E537</f>
        <v>28400</v>
      </c>
      <c r="F554" s="146" t="str">
        <f>业务员提成明细!F537</f>
        <v>02839382</v>
      </c>
      <c r="G554" s="143">
        <f>业务员提成明细!G537</f>
        <v>43292</v>
      </c>
      <c r="H554" s="144">
        <f>业务员提成明细!H537</f>
        <v>120</v>
      </c>
      <c r="I554" s="150">
        <f>业务员提成明细!I537</f>
        <v>43271</v>
      </c>
      <c r="J554" s="151">
        <f>业务员提成明细!J537</f>
        <v>28400</v>
      </c>
      <c r="K554" s="145">
        <f>业务员提成明细!K537</f>
        <v>24273.5</v>
      </c>
      <c r="L554" s="152">
        <f>业务员提成明细!L537</f>
        <v>99</v>
      </c>
      <c r="M554" s="153">
        <f>业务员提成明细!M537</f>
        <v>0</v>
      </c>
      <c r="N554" s="76" t="e">
        <f>业务员提成明细!N537</f>
        <v>#REF!</v>
      </c>
      <c r="O554" s="126">
        <f>业务员提成明细!O537</f>
        <v>0.04</v>
      </c>
      <c r="P554" s="154">
        <f>业务员提成明细!P537</f>
        <v>970.94</v>
      </c>
      <c r="Q554" s="125" t="e">
        <f>业务员提成明细!Q537</f>
        <v>#REF!</v>
      </c>
      <c r="R554" s="145" t="e">
        <f>业务员提成明细!R537</f>
        <v>#REF!</v>
      </c>
      <c r="S554" s="161" t="e">
        <f>业务员提成明细!S537</f>
        <v>#REF!</v>
      </c>
      <c r="T554" s="162" t="str">
        <f>业务员提成明细!V537</f>
        <v>CSR58</v>
      </c>
      <c r="U554" s="144" t="str">
        <f>业务员提成明细!W537</f>
        <v>*专项化学用品*微乳化型切削液</v>
      </c>
      <c r="V554" s="163" t="str">
        <f>业务员提成明细!V537</f>
        <v>CSR58</v>
      </c>
      <c r="W554" s="164" t="str">
        <f>业务员提成明细!W537</f>
        <v>*专项化学用品*微乳化型切削液</v>
      </c>
      <c r="X554" s="163" t="str">
        <f>业务员提成明细!X537</f>
        <v>JH-200RP</v>
      </c>
      <c r="Y554" s="169">
        <f>业务员提成明细!Y537</f>
        <v>2000</v>
      </c>
      <c r="Z554" s="170" t="str">
        <f>业务员提成明细!Z537</f>
        <v>千克</v>
      </c>
      <c r="AA554" s="170"/>
      <c r="AB554" s="170"/>
      <c r="AC554" s="171">
        <f>业务员提成明细!AC537</f>
        <v>2000</v>
      </c>
      <c r="AD554" s="170"/>
      <c r="AE554" s="170"/>
      <c r="AF554" s="170" t="str">
        <f>业务员提成明细!AF537</f>
        <v>XOUT18010437</v>
      </c>
      <c r="AG554" s="176">
        <f>业务员提成明细!AG537</f>
        <v>43125</v>
      </c>
      <c r="AH554" s="177"/>
      <c r="AJ554" s="178">
        <f>业务员提成明细!AJ537</f>
        <v>0.17</v>
      </c>
    </row>
    <row r="555" spans="1:36" outlineLevel="2">
      <c r="A555" s="142" t="str">
        <f>业务员提成明细!A538</f>
        <v>吴佳佳</v>
      </c>
      <c r="B555" s="143">
        <f>业务员提成明细!B538</f>
        <v>43172</v>
      </c>
      <c r="C555" s="144" t="str">
        <f>业务员提成明细!C538</f>
        <v>a0050</v>
      </c>
      <c r="D555" s="142" t="str">
        <f>业务员提成明细!D538</f>
        <v>可成科技（宿迁）有限公司</v>
      </c>
      <c r="E555" s="145">
        <f>业务员提成明细!E538</f>
        <v>113600</v>
      </c>
      <c r="F555" s="146" t="str">
        <f>业务员提成明细!F538</f>
        <v>02839383</v>
      </c>
      <c r="G555" s="143">
        <f>业务员提成明细!G538</f>
        <v>43292</v>
      </c>
      <c r="H555" s="144">
        <f>业务员提成明细!H538</f>
        <v>120</v>
      </c>
      <c r="I555" s="150">
        <f>业务员提成明细!I538</f>
        <v>43258</v>
      </c>
      <c r="J555" s="151">
        <f>业务员提成明细!J538</f>
        <v>113600</v>
      </c>
      <c r="K555" s="145">
        <f>业务员提成明细!K538</f>
        <v>97094.02</v>
      </c>
      <c r="L555" s="152">
        <f>业务员提成明细!L538</f>
        <v>86</v>
      </c>
      <c r="M555" s="153">
        <f>业务员提成明细!M538</f>
        <v>0</v>
      </c>
      <c r="N555" s="76" t="e">
        <f>业务员提成明细!N538</f>
        <v>#REF!</v>
      </c>
      <c r="O555" s="126">
        <f>业务员提成明细!O538</f>
        <v>0.04</v>
      </c>
      <c r="P555" s="154">
        <f>业务员提成明细!P538</f>
        <v>3883.76</v>
      </c>
      <c r="Q555" s="125" t="e">
        <f>业务员提成明细!Q538</f>
        <v>#REF!</v>
      </c>
      <c r="R555" s="145" t="e">
        <f>业务员提成明细!R538</f>
        <v>#REF!</v>
      </c>
      <c r="S555" s="161" t="e">
        <f>业务员提成明细!S538</f>
        <v>#REF!</v>
      </c>
      <c r="T555" s="162" t="str">
        <f>业务员提成明细!V538</f>
        <v>CSR58</v>
      </c>
      <c r="U555" s="144" t="str">
        <f>业务员提成明细!W538</f>
        <v>*专项化学用品*微乳化型切削液</v>
      </c>
      <c r="V555" s="163" t="str">
        <f>业务员提成明细!V538</f>
        <v>CSR58</v>
      </c>
      <c r="W555" s="164" t="str">
        <f>业务员提成明细!W538</f>
        <v>*专项化学用品*微乳化型切削液</v>
      </c>
      <c r="X555" s="163" t="str">
        <f>业务员提成明细!X538</f>
        <v>JH-200RP</v>
      </c>
      <c r="Y555" s="169">
        <f>业务员提成明细!Y538</f>
        <v>8000</v>
      </c>
      <c r="Z555" s="170" t="str">
        <f>业务员提成明细!Z538</f>
        <v>千克</v>
      </c>
      <c r="AA555" s="170"/>
      <c r="AB555" s="170"/>
      <c r="AC555" s="171">
        <f>业务员提成明细!AC538</f>
        <v>8000</v>
      </c>
      <c r="AD555" s="170"/>
      <c r="AE555" s="170"/>
      <c r="AF555" s="170" t="str">
        <f>业务员提成明细!AF538</f>
        <v>XOUT18010436</v>
      </c>
      <c r="AG555" s="176">
        <f>业务员提成明细!AG538</f>
        <v>43125</v>
      </c>
      <c r="AH555" s="177"/>
      <c r="AJ555" s="178">
        <f>业务员提成明细!AJ538</f>
        <v>0.17</v>
      </c>
    </row>
    <row r="556" spans="1:36" outlineLevel="2">
      <c r="A556" s="142" t="str">
        <f>业务员提成明细!A539</f>
        <v>吴佳佳</v>
      </c>
      <c r="B556" s="143">
        <f>业务员提成明细!B539</f>
        <v>43172</v>
      </c>
      <c r="C556" s="144" t="str">
        <f>业务员提成明细!C539</f>
        <v>a0050</v>
      </c>
      <c r="D556" s="142" t="str">
        <f>业务员提成明细!D539</f>
        <v>可成科技（宿迁）有限公司</v>
      </c>
      <c r="E556" s="145">
        <f>业务员提成明细!E539</f>
        <v>14200</v>
      </c>
      <c r="F556" s="146" t="str">
        <f>业务员提成明细!F539</f>
        <v>02839384</v>
      </c>
      <c r="G556" s="143">
        <f>业务员提成明细!G539</f>
        <v>43292</v>
      </c>
      <c r="H556" s="144">
        <f>业务员提成明细!H539</f>
        <v>120</v>
      </c>
      <c r="I556" s="150">
        <f>业务员提成明细!I539</f>
        <v>43273</v>
      </c>
      <c r="J556" s="151">
        <f>业务员提成明细!J539</f>
        <v>14200</v>
      </c>
      <c r="K556" s="145">
        <f>业务员提成明细!K539</f>
        <v>12136.75</v>
      </c>
      <c r="L556" s="152">
        <f>业务员提成明细!L539</f>
        <v>101</v>
      </c>
      <c r="M556" s="153">
        <f>业务员提成明细!M539</f>
        <v>0</v>
      </c>
      <c r="N556" s="76" t="e">
        <f>业务员提成明细!N539</f>
        <v>#REF!</v>
      </c>
      <c r="O556" s="126">
        <f>业务员提成明细!O539</f>
        <v>0.04</v>
      </c>
      <c r="P556" s="154">
        <f>业务员提成明细!P539</f>
        <v>485.47</v>
      </c>
      <c r="Q556" s="125" t="e">
        <f>业务员提成明细!Q539</f>
        <v>#REF!</v>
      </c>
      <c r="R556" s="145" t="e">
        <f>业务员提成明细!R539</f>
        <v>#REF!</v>
      </c>
      <c r="S556" s="161" t="e">
        <f>业务员提成明细!S539</f>
        <v>#REF!</v>
      </c>
      <c r="T556" s="162" t="str">
        <f>业务员提成明细!V539</f>
        <v>CSR58</v>
      </c>
      <c r="U556" s="144" t="str">
        <f>业务员提成明细!W539</f>
        <v>*专项化学用品*微乳化型切削液</v>
      </c>
      <c r="V556" s="163" t="str">
        <f>业务员提成明细!V539</f>
        <v>CSR58</v>
      </c>
      <c r="W556" s="164" t="str">
        <f>业务员提成明细!W539</f>
        <v>*专项化学用品*微乳化型切削液</v>
      </c>
      <c r="X556" s="163" t="str">
        <f>业务员提成明细!X539</f>
        <v>JH-200RP</v>
      </c>
      <c r="Y556" s="169">
        <f>业务员提成明细!Y539</f>
        <v>1000</v>
      </c>
      <c r="Z556" s="170" t="str">
        <f>业务员提成明细!Z539</f>
        <v>千克</v>
      </c>
      <c r="AA556" s="170"/>
      <c r="AB556" s="170"/>
      <c r="AC556" s="171">
        <f>业务员提成明细!AC539</f>
        <v>1000</v>
      </c>
      <c r="AD556" s="170"/>
      <c r="AE556" s="170"/>
      <c r="AF556" s="170" t="str">
        <f>业务员提成明细!AF539</f>
        <v>XOUT18020009</v>
      </c>
      <c r="AG556" s="176">
        <f>业务员提成明细!AG539</f>
        <v>43133</v>
      </c>
      <c r="AH556" s="177"/>
      <c r="AJ556" s="178">
        <f>业务员提成明细!AJ539</f>
        <v>0.17</v>
      </c>
    </row>
    <row r="557" spans="1:36" outlineLevel="2">
      <c r="A557" s="142" t="str">
        <f>业务员提成明细!A540</f>
        <v>吴佳佳</v>
      </c>
      <c r="B557" s="143">
        <f>业务员提成明细!B540</f>
        <v>43172</v>
      </c>
      <c r="C557" s="144" t="str">
        <f>业务员提成明细!C540</f>
        <v>a0050</v>
      </c>
      <c r="D557" s="142" t="str">
        <f>业务员提成明细!D540</f>
        <v>可成科技（宿迁）有限公司</v>
      </c>
      <c r="E557" s="145">
        <f>业务员提成明细!E540</f>
        <v>99400</v>
      </c>
      <c r="F557" s="146" t="str">
        <f>业务员提成明细!F540</f>
        <v>02839384</v>
      </c>
      <c r="G557" s="143">
        <f>业务员提成明细!G540</f>
        <v>43292</v>
      </c>
      <c r="H557" s="144">
        <f>业务员提成明细!H540</f>
        <v>120</v>
      </c>
      <c r="I557" s="150">
        <f>业务员提成明细!I540</f>
        <v>43273</v>
      </c>
      <c r="J557" s="151">
        <f>业务员提成明细!J540</f>
        <v>99400</v>
      </c>
      <c r="K557" s="145">
        <f>业务员提成明细!K540</f>
        <v>84957.26</v>
      </c>
      <c r="L557" s="152">
        <f>业务员提成明细!L540</f>
        <v>101</v>
      </c>
      <c r="M557" s="153">
        <f>业务员提成明细!M540</f>
        <v>0</v>
      </c>
      <c r="N557" s="76" t="e">
        <f>业务员提成明细!N540</f>
        <v>#REF!</v>
      </c>
      <c r="O557" s="126">
        <f>业务员提成明细!O540</f>
        <v>0.04</v>
      </c>
      <c r="P557" s="154">
        <f>业务员提成明细!P540</f>
        <v>3398.29</v>
      </c>
      <c r="Q557" s="125" t="e">
        <f>业务员提成明细!Q540</f>
        <v>#REF!</v>
      </c>
      <c r="R557" s="145" t="e">
        <f>业务员提成明细!R540</f>
        <v>#REF!</v>
      </c>
      <c r="S557" s="161" t="e">
        <f>业务员提成明细!S540</f>
        <v>#REF!</v>
      </c>
      <c r="T557" s="162" t="str">
        <f>业务员提成明细!V540</f>
        <v>CSR58</v>
      </c>
      <c r="U557" s="144" t="str">
        <f>业务员提成明细!W540</f>
        <v>*专项化学用品*微乳化型切削液</v>
      </c>
      <c r="V557" s="163" t="str">
        <f>业务员提成明细!V540</f>
        <v>CSR58</v>
      </c>
      <c r="W557" s="164" t="str">
        <f>业务员提成明细!W540</f>
        <v>*专项化学用品*微乳化型切削液</v>
      </c>
      <c r="X557" s="163" t="str">
        <f>业务员提成明细!X540</f>
        <v>JH-200RP</v>
      </c>
      <c r="Y557" s="169">
        <f>业务员提成明细!Y540</f>
        <v>7000</v>
      </c>
      <c r="Z557" s="170" t="str">
        <f>业务员提成明细!Z540</f>
        <v>千克</v>
      </c>
      <c r="AA557" s="170"/>
      <c r="AB557" s="170"/>
      <c r="AC557" s="171">
        <f>业务员提成明细!AC540</f>
        <v>7000</v>
      </c>
      <c r="AD557" s="170"/>
      <c r="AE557" s="170"/>
      <c r="AF557" s="170" t="str">
        <f>业务员提成明细!AF540</f>
        <v>XOUT18020009</v>
      </c>
      <c r="AG557" s="176">
        <f>业务员提成明细!AG540</f>
        <v>43133</v>
      </c>
      <c r="AH557" s="177"/>
      <c r="AJ557" s="178">
        <f>业务员提成明细!AJ540</f>
        <v>0.17</v>
      </c>
    </row>
    <row r="558" spans="1:36" outlineLevel="2">
      <c r="A558" s="142" t="str">
        <f>业务员提成明细!A541</f>
        <v>吴佳佳</v>
      </c>
      <c r="B558" s="143">
        <f>业务员提成明细!B541</f>
        <v>43172</v>
      </c>
      <c r="C558" s="144" t="str">
        <f>业务员提成明细!C541</f>
        <v>a0050</v>
      </c>
      <c r="D558" s="142" t="str">
        <f>业务员提成明细!D541</f>
        <v>可成科技（宿迁）有限公司</v>
      </c>
      <c r="E558" s="145">
        <f>业务员提成明细!E541</f>
        <v>28400</v>
      </c>
      <c r="F558" s="146" t="str">
        <f>业务员提成明细!F541</f>
        <v>02839385</v>
      </c>
      <c r="G558" s="143">
        <f>业务员提成明细!G541</f>
        <v>43292</v>
      </c>
      <c r="H558" s="144">
        <f>业务员提成明细!H541</f>
        <v>120</v>
      </c>
      <c r="I558" s="150">
        <f>业务员提成明细!I541</f>
        <v>43276</v>
      </c>
      <c r="J558" s="151">
        <f>业务员提成明细!J541</f>
        <v>28400</v>
      </c>
      <c r="K558" s="145">
        <f>业务员提成明细!K541</f>
        <v>24273.5</v>
      </c>
      <c r="L558" s="152">
        <f>业务员提成明细!L541</f>
        <v>104</v>
      </c>
      <c r="M558" s="153">
        <f>业务员提成明细!M541</f>
        <v>0</v>
      </c>
      <c r="N558" s="76" t="e">
        <f>业务员提成明细!N541</f>
        <v>#REF!</v>
      </c>
      <c r="O558" s="126">
        <f>业务员提成明细!O541</f>
        <v>0.04</v>
      </c>
      <c r="P558" s="154">
        <f>业务员提成明细!P541</f>
        <v>970.94</v>
      </c>
      <c r="Q558" s="125" t="e">
        <f>业务员提成明细!Q541</f>
        <v>#REF!</v>
      </c>
      <c r="R558" s="145" t="e">
        <f>业务员提成明细!R541</f>
        <v>#REF!</v>
      </c>
      <c r="S558" s="161" t="e">
        <f>业务员提成明细!S541</f>
        <v>#REF!</v>
      </c>
      <c r="T558" s="162" t="str">
        <f>业务员提成明细!V541</f>
        <v>CSR58</v>
      </c>
      <c r="U558" s="144" t="str">
        <f>业务员提成明细!W541</f>
        <v>*专项化学用品*微乳化型切削液</v>
      </c>
      <c r="V558" s="163" t="str">
        <f>业务员提成明细!V541</f>
        <v>CSR58</v>
      </c>
      <c r="W558" s="164" t="str">
        <f>业务员提成明细!W541</f>
        <v>*专项化学用品*微乳化型切削液</v>
      </c>
      <c r="X558" s="163" t="str">
        <f>业务员提成明细!X541</f>
        <v>JH-200RP</v>
      </c>
      <c r="Y558" s="169">
        <f>业务员提成明细!Y541</f>
        <v>2000</v>
      </c>
      <c r="Z558" s="170" t="str">
        <f>业务员提成明细!Z541</f>
        <v>千克</v>
      </c>
      <c r="AA558" s="170"/>
      <c r="AB558" s="170"/>
      <c r="AC558" s="171">
        <f>业务员提成明细!AC541</f>
        <v>2000</v>
      </c>
      <c r="AD558" s="170"/>
      <c r="AE558" s="170"/>
      <c r="AF558" s="170" t="str">
        <f>业务员提成明细!AF541</f>
        <v>XOUT18020009</v>
      </c>
      <c r="AG558" s="176">
        <f>业务员提成明细!AG541</f>
        <v>43133</v>
      </c>
      <c r="AH558" s="177"/>
      <c r="AJ558" s="178">
        <f>业务员提成明细!AJ541</f>
        <v>0.17</v>
      </c>
    </row>
    <row r="559" spans="1:36" outlineLevel="2">
      <c r="A559" s="142" t="str">
        <f>业务员提成明细!A542</f>
        <v>吴佳佳</v>
      </c>
      <c r="B559" s="143">
        <f>业务员提成明细!B542</f>
        <v>43172</v>
      </c>
      <c r="C559" s="144" t="str">
        <f>业务员提成明细!C542</f>
        <v>a0050</v>
      </c>
      <c r="D559" s="142" t="str">
        <f>业务员提成明细!D542</f>
        <v>可成科技（宿迁）有限公司</v>
      </c>
      <c r="E559" s="145">
        <f>业务员提成明细!E542</f>
        <v>85200</v>
      </c>
      <c r="F559" s="146" t="str">
        <f>业务员提成明细!F542</f>
        <v>02839385</v>
      </c>
      <c r="G559" s="143">
        <f>业务员提成明细!G542</f>
        <v>43292</v>
      </c>
      <c r="H559" s="144">
        <f>业务员提成明细!H542</f>
        <v>120</v>
      </c>
      <c r="I559" s="150">
        <f>业务员提成明细!I542</f>
        <v>43276</v>
      </c>
      <c r="J559" s="151">
        <f>业务员提成明细!J542</f>
        <v>85200</v>
      </c>
      <c r="K559" s="145">
        <f>业务员提成明细!K542</f>
        <v>72820.509999999995</v>
      </c>
      <c r="L559" s="152">
        <f>业务员提成明细!L542</f>
        <v>104</v>
      </c>
      <c r="M559" s="153">
        <f>业务员提成明细!M542</f>
        <v>0</v>
      </c>
      <c r="N559" s="76" t="e">
        <f>业务员提成明细!N542</f>
        <v>#REF!</v>
      </c>
      <c r="O559" s="126">
        <f>业务员提成明细!O542</f>
        <v>0.04</v>
      </c>
      <c r="P559" s="154">
        <f>业务员提成明细!P542</f>
        <v>2912.82</v>
      </c>
      <c r="Q559" s="125" t="e">
        <f>业务员提成明细!Q542</f>
        <v>#REF!</v>
      </c>
      <c r="R559" s="145" t="e">
        <f>业务员提成明细!R542</f>
        <v>#REF!</v>
      </c>
      <c r="S559" s="161" t="e">
        <f>业务员提成明细!S542</f>
        <v>#REF!</v>
      </c>
      <c r="T559" s="162" t="str">
        <f>业务员提成明细!V542</f>
        <v>CSR58</v>
      </c>
      <c r="U559" s="144" t="str">
        <f>业务员提成明细!W542</f>
        <v>*专项化学用品*微乳化型切削液</v>
      </c>
      <c r="V559" s="163" t="str">
        <f>业务员提成明细!V542</f>
        <v>CSR58</v>
      </c>
      <c r="W559" s="164" t="str">
        <f>业务员提成明细!W542</f>
        <v>*专项化学用品*微乳化型切削液</v>
      </c>
      <c r="X559" s="163" t="str">
        <f>业务员提成明细!X542</f>
        <v>JH-200RP</v>
      </c>
      <c r="Y559" s="169">
        <f>业务员提成明细!Y542</f>
        <v>6000</v>
      </c>
      <c r="Z559" s="170" t="str">
        <f>业务员提成明细!Z542</f>
        <v>千克</v>
      </c>
      <c r="AA559" s="170"/>
      <c r="AB559" s="170"/>
      <c r="AC559" s="171">
        <f>业务员提成明细!AC542</f>
        <v>6000</v>
      </c>
      <c r="AD559" s="170"/>
      <c r="AE559" s="170"/>
      <c r="AF559" s="170" t="str">
        <f>业务员提成明细!AF542</f>
        <v>XOUT18020071</v>
      </c>
      <c r="AG559" s="176">
        <f>业务员提成明细!AG542</f>
        <v>43136</v>
      </c>
      <c r="AH559" s="177"/>
      <c r="AJ559" s="178">
        <f>业务员提成明细!AJ542</f>
        <v>0.17</v>
      </c>
    </row>
    <row r="560" spans="1:36" outlineLevel="2">
      <c r="A560" s="142" t="str">
        <f>业务员提成明细!A543</f>
        <v>吴佳佳</v>
      </c>
      <c r="B560" s="143">
        <f>业务员提成明细!B543</f>
        <v>43172</v>
      </c>
      <c r="C560" s="144" t="str">
        <f>业务员提成明细!C543</f>
        <v>a0050</v>
      </c>
      <c r="D560" s="142" t="str">
        <f>业务员提成明细!D543</f>
        <v>可成科技（宿迁）有限公司</v>
      </c>
      <c r="E560" s="145">
        <f>业务员提成明细!E543</f>
        <v>56800</v>
      </c>
      <c r="F560" s="146" t="str">
        <f>业务员提成明细!F543</f>
        <v>02839386</v>
      </c>
      <c r="G560" s="143">
        <f>业务员提成明细!G543</f>
        <v>43292</v>
      </c>
      <c r="H560" s="144">
        <f>业务员提成明细!H543</f>
        <v>120</v>
      </c>
      <c r="I560" s="150">
        <f>业务员提成明细!I543</f>
        <v>43273</v>
      </c>
      <c r="J560" s="151">
        <f>业务员提成明细!J543</f>
        <v>56800</v>
      </c>
      <c r="K560" s="145">
        <f>业务员提成明细!K543</f>
        <v>48547.01</v>
      </c>
      <c r="L560" s="152">
        <f>业务员提成明细!L543</f>
        <v>101</v>
      </c>
      <c r="M560" s="153">
        <f>业务员提成明细!M543</f>
        <v>0</v>
      </c>
      <c r="N560" s="76" t="e">
        <f>业务员提成明细!N543</f>
        <v>#REF!</v>
      </c>
      <c r="O560" s="126">
        <f>业务员提成明细!O543</f>
        <v>0.04</v>
      </c>
      <c r="P560" s="154">
        <f>业务员提成明细!P543</f>
        <v>1941.88</v>
      </c>
      <c r="Q560" s="125" t="e">
        <f>业务员提成明细!Q543</f>
        <v>#REF!</v>
      </c>
      <c r="R560" s="145" t="e">
        <f>业务员提成明细!R543</f>
        <v>#REF!</v>
      </c>
      <c r="S560" s="161" t="e">
        <f>业务员提成明细!S543</f>
        <v>#REF!</v>
      </c>
      <c r="T560" s="162" t="str">
        <f>业务员提成明细!V543</f>
        <v>CSR58</v>
      </c>
      <c r="U560" s="144" t="str">
        <f>业务员提成明细!W543</f>
        <v>*专项化学用品*微乳化型切削液</v>
      </c>
      <c r="V560" s="163" t="str">
        <f>业务员提成明细!V543</f>
        <v>CSR58</v>
      </c>
      <c r="W560" s="164" t="str">
        <f>业务员提成明细!W543</f>
        <v>*专项化学用品*微乳化型切削液</v>
      </c>
      <c r="X560" s="163" t="str">
        <f>业务员提成明细!X543</f>
        <v>JH-200RP</v>
      </c>
      <c r="Y560" s="169">
        <f>业务员提成明细!Y543</f>
        <v>4000</v>
      </c>
      <c r="Z560" s="170" t="str">
        <f>业务员提成明细!Z543</f>
        <v>千克</v>
      </c>
      <c r="AA560" s="170"/>
      <c r="AB560" s="170"/>
      <c r="AC560" s="171">
        <f>业务员提成明细!AC543</f>
        <v>4000</v>
      </c>
      <c r="AD560" s="170"/>
      <c r="AE560" s="170"/>
      <c r="AF560" s="170" t="str">
        <f>业务员提成明细!AF543</f>
        <v>XOUT18020071</v>
      </c>
      <c r="AG560" s="176">
        <f>业务员提成明细!AG543</f>
        <v>43136</v>
      </c>
      <c r="AH560" s="177"/>
      <c r="AJ560" s="178">
        <f>业务员提成明细!AJ543</f>
        <v>0.17</v>
      </c>
    </row>
    <row r="561" spans="1:36" outlineLevel="2">
      <c r="A561" s="142" t="str">
        <f>业务员提成明细!A544</f>
        <v>吴佳佳</v>
      </c>
      <c r="B561" s="143">
        <f>业务员提成明细!B544</f>
        <v>43172</v>
      </c>
      <c r="C561" s="144" t="str">
        <f>业务员提成明细!C544</f>
        <v>a0050</v>
      </c>
      <c r="D561" s="142" t="str">
        <f>业务员提成明细!D544</f>
        <v>可成科技（宿迁）有限公司</v>
      </c>
      <c r="E561" s="145">
        <f>业务员提成明细!E544</f>
        <v>56800</v>
      </c>
      <c r="F561" s="146" t="str">
        <f>业务员提成明细!F544</f>
        <v>02839386</v>
      </c>
      <c r="G561" s="143">
        <f>业务员提成明细!G544</f>
        <v>43292</v>
      </c>
      <c r="H561" s="144">
        <f>业务员提成明细!H544</f>
        <v>120</v>
      </c>
      <c r="I561" s="150">
        <f>业务员提成明细!I544</f>
        <v>43273</v>
      </c>
      <c r="J561" s="151">
        <f>业务员提成明细!J544</f>
        <v>56800</v>
      </c>
      <c r="K561" s="145">
        <f>业务员提成明细!K544</f>
        <v>48547.01</v>
      </c>
      <c r="L561" s="152">
        <f>业务员提成明细!L544</f>
        <v>101</v>
      </c>
      <c r="M561" s="153">
        <f>业务员提成明细!M544</f>
        <v>0</v>
      </c>
      <c r="N561" s="76" t="e">
        <f>业务员提成明细!N544</f>
        <v>#REF!</v>
      </c>
      <c r="O561" s="126">
        <f>业务员提成明细!O544</f>
        <v>0.04</v>
      </c>
      <c r="P561" s="154">
        <f>业务员提成明细!P544</f>
        <v>1941.88</v>
      </c>
      <c r="Q561" s="125" t="e">
        <f>业务员提成明细!Q544</f>
        <v>#REF!</v>
      </c>
      <c r="R561" s="145" t="e">
        <f>业务员提成明细!R544</f>
        <v>#REF!</v>
      </c>
      <c r="S561" s="161" t="e">
        <f>业务员提成明细!S544</f>
        <v>#REF!</v>
      </c>
      <c r="T561" s="162" t="str">
        <f>业务员提成明细!V544</f>
        <v>CSR58</v>
      </c>
      <c r="U561" s="144" t="str">
        <f>业务员提成明细!W544</f>
        <v>*专项化学用品*微乳化型切削液</v>
      </c>
      <c r="V561" s="163" t="str">
        <f>业务员提成明细!V544</f>
        <v>CSR58</v>
      </c>
      <c r="W561" s="164" t="str">
        <f>业务员提成明细!W544</f>
        <v>*专项化学用品*微乳化型切削液</v>
      </c>
      <c r="X561" s="163" t="str">
        <f>业务员提成明细!X544</f>
        <v>JH-200RP</v>
      </c>
      <c r="Y561" s="169">
        <f>业务员提成明细!Y544</f>
        <v>4000</v>
      </c>
      <c r="Z561" s="170" t="str">
        <f>业务员提成明细!Z544</f>
        <v>千克</v>
      </c>
      <c r="AA561" s="170"/>
      <c r="AB561" s="170"/>
      <c r="AC561" s="171">
        <f>业务员提成明细!AC544</f>
        <v>4000</v>
      </c>
      <c r="AD561" s="170"/>
      <c r="AE561" s="170"/>
      <c r="AF561" s="170" t="str">
        <f>业务员提成明细!AF544</f>
        <v>XOUT18020072</v>
      </c>
      <c r="AG561" s="176">
        <f>业务员提成明细!AG544</f>
        <v>43136</v>
      </c>
      <c r="AH561" s="177"/>
      <c r="AJ561" s="178">
        <f>业务员提成明细!AJ544</f>
        <v>0.17</v>
      </c>
    </row>
    <row r="562" spans="1:36" outlineLevel="2">
      <c r="A562" s="142" t="str">
        <f>业务员提成明细!A545</f>
        <v>吴佳佳</v>
      </c>
      <c r="B562" s="143">
        <f>业务员提成明细!B545</f>
        <v>43172</v>
      </c>
      <c r="C562" s="144" t="str">
        <f>业务员提成明细!C545</f>
        <v>a0050</v>
      </c>
      <c r="D562" s="142" t="str">
        <f>业务员提成明细!D545</f>
        <v>可成科技（宿迁）有限公司</v>
      </c>
      <c r="E562" s="145">
        <f>业务员提成明细!E545</f>
        <v>85200</v>
      </c>
      <c r="F562" s="146" t="str">
        <f>业务员提成明细!F545</f>
        <v>02839387</v>
      </c>
      <c r="G562" s="143">
        <f>业务员提成明细!G545</f>
        <v>43292</v>
      </c>
      <c r="H562" s="144">
        <f>业务员提成明细!H545</f>
        <v>120</v>
      </c>
      <c r="I562" s="150" t="str">
        <f>业务员提成明细!I545</f>
        <v>2018-5-21/2018-6-27</v>
      </c>
      <c r="J562" s="151">
        <f>业务员提成明细!J545</f>
        <v>85200</v>
      </c>
      <c r="K562" s="145">
        <f>业务员提成明细!K545</f>
        <v>72820.509999999995</v>
      </c>
      <c r="L562" s="152">
        <f>业务员提成明细!L545</f>
        <v>77</v>
      </c>
      <c r="M562" s="153">
        <f>业务员提成明细!M545</f>
        <v>0</v>
      </c>
      <c r="N562" s="76" t="e">
        <f>业务员提成明细!N545</f>
        <v>#REF!</v>
      </c>
      <c r="O562" s="126">
        <f>业务员提成明细!O545</f>
        <v>0.04</v>
      </c>
      <c r="P562" s="154">
        <f>业务员提成明细!P545</f>
        <v>2912.82</v>
      </c>
      <c r="Q562" s="125" t="e">
        <f>业务员提成明细!Q545</f>
        <v>#REF!</v>
      </c>
      <c r="R562" s="145" t="e">
        <f>业务员提成明细!R545</f>
        <v>#REF!</v>
      </c>
      <c r="S562" s="161" t="e">
        <f>业务员提成明细!S545</f>
        <v>#REF!</v>
      </c>
      <c r="T562" s="162" t="str">
        <f>业务员提成明细!V545</f>
        <v>CSR58</v>
      </c>
      <c r="U562" s="144" t="str">
        <f>业务员提成明细!W545</f>
        <v>*专项化学用品*微乳化型切削液</v>
      </c>
      <c r="V562" s="163" t="str">
        <f>业务员提成明细!V545</f>
        <v>CSR58</v>
      </c>
      <c r="W562" s="164" t="str">
        <f>业务员提成明细!W545</f>
        <v>*专项化学用品*微乳化型切削液</v>
      </c>
      <c r="X562" s="163" t="str">
        <f>业务员提成明细!X545</f>
        <v>JH-200RP</v>
      </c>
      <c r="Y562" s="169">
        <f>业务员提成明细!Y545</f>
        <v>6000</v>
      </c>
      <c r="Z562" s="170" t="str">
        <f>业务员提成明细!Z545</f>
        <v>千克</v>
      </c>
      <c r="AA562" s="170"/>
      <c r="AB562" s="170"/>
      <c r="AC562" s="171">
        <f>业务员提成明细!AC545</f>
        <v>6000</v>
      </c>
      <c r="AD562" s="170"/>
      <c r="AE562" s="170"/>
      <c r="AF562" s="170" t="str">
        <f>业务员提成明细!AF545</f>
        <v>XOUT18020072</v>
      </c>
      <c r="AG562" s="176">
        <f>业务员提成明细!AG545</f>
        <v>43136</v>
      </c>
      <c r="AH562" s="177">
        <f>业务员提成明细!AH545</f>
        <v>0</v>
      </c>
      <c r="AJ562" s="178">
        <f>业务员提成明细!AJ545</f>
        <v>0.17</v>
      </c>
    </row>
    <row r="563" spans="1:36" outlineLevel="2">
      <c r="A563" s="142" t="str">
        <f>业务员提成明细!A546</f>
        <v>吴佳佳</v>
      </c>
      <c r="B563" s="143">
        <f>业务员提成明细!B546</f>
        <v>43172</v>
      </c>
      <c r="C563" s="144" t="str">
        <f>业务员提成明细!C546</f>
        <v>a0050</v>
      </c>
      <c r="D563" s="142" t="str">
        <f>业务员提成明细!D546</f>
        <v>可成科技（宿迁）有限公司</v>
      </c>
      <c r="E563" s="145">
        <f>业务员提成明细!E546</f>
        <v>28400</v>
      </c>
      <c r="F563" s="146" t="str">
        <f>业务员提成明细!F546</f>
        <v>02839387</v>
      </c>
      <c r="G563" s="143">
        <f>业务员提成明细!G546</f>
        <v>43292</v>
      </c>
      <c r="H563" s="144">
        <f>业务员提成明细!H546</f>
        <v>120</v>
      </c>
      <c r="I563" s="150">
        <f>业务员提成明细!I546</f>
        <v>43278</v>
      </c>
      <c r="J563" s="151">
        <f>业务员提成明细!J546</f>
        <v>28400</v>
      </c>
      <c r="K563" s="145">
        <f>业务员提成明细!K546</f>
        <v>24273.5</v>
      </c>
      <c r="L563" s="152">
        <f>业务员提成明细!L546</f>
        <v>106</v>
      </c>
      <c r="M563" s="153">
        <f>业务员提成明细!M546</f>
        <v>0</v>
      </c>
      <c r="N563" s="76" t="e">
        <f>业务员提成明细!N546</f>
        <v>#REF!</v>
      </c>
      <c r="O563" s="126">
        <f>业务员提成明细!O546</f>
        <v>0.04</v>
      </c>
      <c r="P563" s="154">
        <f>业务员提成明细!P546</f>
        <v>970.94</v>
      </c>
      <c r="Q563" s="125" t="e">
        <f>业务员提成明细!Q546</f>
        <v>#REF!</v>
      </c>
      <c r="R563" s="145" t="e">
        <f>业务员提成明细!R546</f>
        <v>#REF!</v>
      </c>
      <c r="S563" s="161" t="e">
        <f>业务员提成明细!S546</f>
        <v>#REF!</v>
      </c>
      <c r="T563" s="162" t="str">
        <f>业务员提成明细!V546</f>
        <v>CSR58</v>
      </c>
      <c r="U563" s="144" t="str">
        <f>业务员提成明细!W546</f>
        <v>*专项化学用品*微乳化型切削液</v>
      </c>
      <c r="V563" s="163" t="str">
        <f>业务员提成明细!V546</f>
        <v>CSR58</v>
      </c>
      <c r="W563" s="164" t="str">
        <f>业务员提成明细!W546</f>
        <v>*专项化学用品*微乳化型切削液</v>
      </c>
      <c r="X563" s="163" t="str">
        <f>业务员提成明细!X546</f>
        <v>JH-200RP</v>
      </c>
      <c r="Y563" s="169">
        <f>业务员提成明细!Y546</f>
        <v>2000</v>
      </c>
      <c r="Z563" s="170" t="str">
        <f>业务员提成明细!Z546</f>
        <v>千克</v>
      </c>
      <c r="AA563" s="170"/>
      <c r="AB563" s="170"/>
      <c r="AC563" s="171">
        <f>业务员提成明细!AC546</f>
        <v>2000</v>
      </c>
      <c r="AD563" s="170"/>
      <c r="AE563" s="170"/>
      <c r="AF563" s="170" t="str">
        <f>业务员提成明细!AF546</f>
        <v>XOUT18020100</v>
      </c>
      <c r="AG563" s="176">
        <f>业务员提成明细!AG546</f>
        <v>43138</v>
      </c>
      <c r="AH563" s="177">
        <f>业务员提成明细!AH546</f>
        <v>0</v>
      </c>
      <c r="AJ563" s="178">
        <f>业务员提成明细!AJ546</f>
        <v>0.17</v>
      </c>
    </row>
    <row r="564" spans="1:36" outlineLevel="2">
      <c r="A564" s="142" t="str">
        <f>业务员提成明细!A547</f>
        <v>吴佳佳</v>
      </c>
      <c r="B564" s="143">
        <f>业务员提成明细!B547</f>
        <v>43172</v>
      </c>
      <c r="C564" s="144" t="str">
        <f>业务员提成明细!C547</f>
        <v>a0050</v>
      </c>
      <c r="D564" s="142" t="str">
        <f>业务员提成明细!D547</f>
        <v>可成科技（宿迁）有限公司</v>
      </c>
      <c r="E564" s="145">
        <f>业务员提成明细!E547</f>
        <v>113600</v>
      </c>
      <c r="F564" s="146" t="str">
        <f>业务员提成明细!F547</f>
        <v>02839388</v>
      </c>
      <c r="G564" s="143">
        <f>业务员提成明细!G547</f>
        <v>43292</v>
      </c>
      <c r="H564" s="144">
        <f>业务员提成明细!H547</f>
        <v>120</v>
      </c>
      <c r="I564" s="150">
        <f>业务员提成明细!I547</f>
        <v>43278</v>
      </c>
      <c r="J564" s="151">
        <f>业务员提成明细!J547</f>
        <v>113600</v>
      </c>
      <c r="K564" s="145">
        <f>业务员提成明细!K547</f>
        <v>97094.02</v>
      </c>
      <c r="L564" s="152">
        <f>业务员提成明细!L547</f>
        <v>106</v>
      </c>
      <c r="M564" s="153">
        <f>业务员提成明细!M547</f>
        <v>0</v>
      </c>
      <c r="N564" s="76" t="e">
        <f>业务员提成明细!N547</f>
        <v>#REF!</v>
      </c>
      <c r="O564" s="126">
        <f>业务员提成明细!O547</f>
        <v>0.04</v>
      </c>
      <c r="P564" s="154">
        <f>业务员提成明细!P547</f>
        <v>3883.76</v>
      </c>
      <c r="Q564" s="125" t="e">
        <f>业务员提成明细!Q547</f>
        <v>#REF!</v>
      </c>
      <c r="R564" s="145" t="e">
        <f>业务员提成明细!R547</f>
        <v>#REF!</v>
      </c>
      <c r="S564" s="161" t="e">
        <f>业务员提成明细!S547</f>
        <v>#REF!</v>
      </c>
      <c r="T564" s="162" t="str">
        <f>业务员提成明细!V547</f>
        <v>CSR58</v>
      </c>
      <c r="U564" s="144" t="str">
        <f>业务员提成明细!W547</f>
        <v>*专项化学用品*微乳化型切削液</v>
      </c>
      <c r="V564" s="163" t="str">
        <f>业务员提成明细!V547</f>
        <v>CSR58</v>
      </c>
      <c r="W564" s="164" t="str">
        <f>业务员提成明细!W547</f>
        <v>*专项化学用品*微乳化型切削液</v>
      </c>
      <c r="X564" s="163" t="str">
        <f>业务员提成明细!X547</f>
        <v>JH-200RP</v>
      </c>
      <c r="Y564" s="169">
        <f>业务员提成明细!Y547</f>
        <v>8000</v>
      </c>
      <c r="Z564" s="170" t="str">
        <f>业务员提成明细!Z547</f>
        <v>千克</v>
      </c>
      <c r="AA564" s="170"/>
      <c r="AB564" s="170"/>
      <c r="AC564" s="171">
        <f>业务员提成明细!AC547</f>
        <v>8000</v>
      </c>
      <c r="AD564" s="170"/>
      <c r="AE564" s="170"/>
      <c r="AF564" s="170" t="str">
        <f>业务员提成明细!AF547</f>
        <v>XOUT18020101</v>
      </c>
      <c r="AG564" s="176">
        <f>业务员提成明细!AG547</f>
        <v>43138</v>
      </c>
      <c r="AH564" s="177"/>
      <c r="AJ564" s="178">
        <f>业务员提成明细!AJ547</f>
        <v>0.17</v>
      </c>
    </row>
    <row r="565" spans="1:36" outlineLevel="2">
      <c r="A565" s="142" t="str">
        <f>业务员提成明细!A548</f>
        <v>吴佳佳</v>
      </c>
      <c r="B565" s="143">
        <f>业务员提成明细!B548</f>
        <v>43172</v>
      </c>
      <c r="C565" s="144" t="str">
        <f>业务员提成明细!C548</f>
        <v>a0051</v>
      </c>
      <c r="D565" s="142" t="str">
        <f>业务员提成明细!D548</f>
        <v>可功科技（宿迁）有限公司</v>
      </c>
      <c r="E565" s="145">
        <f>业务员提成明细!E548</f>
        <v>14200</v>
      </c>
      <c r="F565" s="146" t="str">
        <f>业务员提成明细!F548</f>
        <v>02839389</v>
      </c>
      <c r="G565" s="143">
        <f>业务员提成明细!G548</f>
        <v>43292</v>
      </c>
      <c r="H565" s="144">
        <f>业务员提成明细!H548</f>
        <v>120</v>
      </c>
      <c r="I565" s="150" t="str">
        <f>业务员提成明细!I548</f>
        <v>2018-3-24/2018-6-30</v>
      </c>
      <c r="J565" s="151">
        <f>业务员提成明细!J548</f>
        <v>14200</v>
      </c>
      <c r="K565" s="145">
        <f>业务员提成明细!K548</f>
        <v>12136.75</v>
      </c>
      <c r="L565" s="152">
        <f>业务员提成明细!L548</f>
        <v>144</v>
      </c>
      <c r="M565" s="153">
        <f>业务员提成明细!M548</f>
        <v>0</v>
      </c>
      <c r="N565" s="76" t="e">
        <f>业务员提成明细!N548</f>
        <v>#REF!</v>
      </c>
      <c r="O565" s="126">
        <f>业务员提成明细!O548</f>
        <v>0.02</v>
      </c>
      <c r="P565" s="154">
        <f>业务员提成明细!P548</f>
        <v>242.74</v>
      </c>
      <c r="Q565" s="125" t="e">
        <f>业务员提成明细!Q548</f>
        <v>#REF!</v>
      </c>
      <c r="R565" s="145" t="e">
        <f>业务员提成明细!R548</f>
        <v>#REF!</v>
      </c>
      <c r="S565" s="161" t="e">
        <f>业务员提成明细!S548</f>
        <v>#REF!</v>
      </c>
      <c r="T565" s="162" t="str">
        <f>业务员提成明细!V548</f>
        <v>CSR58</v>
      </c>
      <c r="U565" s="144" t="str">
        <f>业务员提成明细!W548</f>
        <v>*专项化学用品*微乳化型切削液</v>
      </c>
      <c r="V565" s="163" t="str">
        <f>业务员提成明细!V548</f>
        <v>CSR58</v>
      </c>
      <c r="W565" s="164" t="str">
        <f>业务员提成明细!W548</f>
        <v>*专项化学用品*微乳化型切削液</v>
      </c>
      <c r="X565" s="163" t="str">
        <f>业务员提成明细!X548</f>
        <v>JH-200RP</v>
      </c>
      <c r="Y565" s="169">
        <f>业务员提成明细!Y548</f>
        <v>1000</v>
      </c>
      <c r="Z565" s="170" t="str">
        <f>业务员提成明细!Z548</f>
        <v>千克</v>
      </c>
      <c r="AA565" s="170"/>
      <c r="AB565" s="170"/>
      <c r="AC565" s="171">
        <f>业务员提成明细!AC548</f>
        <v>1000</v>
      </c>
      <c r="AD565" s="170"/>
      <c r="AE565" s="170"/>
      <c r="AF565" s="170" t="str">
        <f>业务员提成明细!AF548</f>
        <v>XOUT18010409</v>
      </c>
      <c r="AG565" s="176">
        <f>业务员提成明细!AG548</f>
        <v>43123</v>
      </c>
      <c r="AH565" s="177">
        <f>业务员提成明细!AH548</f>
        <v>0</v>
      </c>
      <c r="AJ565" s="178">
        <f>业务员提成明细!AJ548</f>
        <v>0.17</v>
      </c>
    </row>
    <row r="566" spans="1:36" outlineLevel="2">
      <c r="A566" s="142" t="str">
        <f>业务员提成明细!A549</f>
        <v>吴佳佳</v>
      </c>
      <c r="B566" s="143">
        <f>业务员提成明细!B549</f>
        <v>43172</v>
      </c>
      <c r="C566" s="144" t="str">
        <f>业务员提成明细!C549</f>
        <v>a0051</v>
      </c>
      <c r="D566" s="142" t="str">
        <f>业务员提成明细!D549</f>
        <v>可功科技（宿迁）有限公司</v>
      </c>
      <c r="E566" s="145">
        <f>业务员提成明细!E549</f>
        <v>19040</v>
      </c>
      <c r="F566" s="146" t="str">
        <f>业务员提成明细!F549</f>
        <v>02839389</v>
      </c>
      <c r="G566" s="143">
        <f>业务员提成明细!G549</f>
        <v>43292</v>
      </c>
      <c r="H566" s="144">
        <f>业务员提成明细!H549</f>
        <v>120</v>
      </c>
      <c r="I566" s="150">
        <f>业务员提成明细!I549</f>
        <v>43281</v>
      </c>
      <c r="J566" s="151">
        <f>业务员提成明细!J549</f>
        <v>19040</v>
      </c>
      <c r="K566" s="145">
        <f>业务员提成明细!K549</f>
        <v>16273.5</v>
      </c>
      <c r="L566" s="152">
        <f>业务员提成明细!L549</f>
        <v>109</v>
      </c>
      <c r="M566" s="153">
        <f>业务员提成明细!M549</f>
        <v>0</v>
      </c>
      <c r="N566" s="76" t="e">
        <f>业务员提成明细!N549</f>
        <v>#REF!</v>
      </c>
      <c r="O566" s="126">
        <f>业务员提成明细!O549</f>
        <v>0.04</v>
      </c>
      <c r="P566" s="154">
        <f>业务员提成明细!P549</f>
        <v>650.94000000000005</v>
      </c>
      <c r="Q566" s="125" t="e">
        <f>业务员提成明细!Q549</f>
        <v>#REF!</v>
      </c>
      <c r="R566" s="145" t="e">
        <f>业务员提成明细!R549</f>
        <v>#REF!</v>
      </c>
      <c r="S566" s="161" t="e">
        <f>业务员提成明细!S549</f>
        <v>#REF!</v>
      </c>
      <c r="T566" s="162" t="str">
        <f>业务员提成明细!V549</f>
        <v>CYT46</v>
      </c>
      <c r="U566" s="144" t="str">
        <f>业务员提成明细!W549</f>
        <v>*专项化学用品*模温机导热油</v>
      </c>
      <c r="V566" s="163" t="str">
        <f>业务员提成明细!V549</f>
        <v>CYT46</v>
      </c>
      <c r="W566" s="164" t="str">
        <f>业务员提成明细!W549</f>
        <v>*专项化学用品*模温机导热油</v>
      </c>
      <c r="X566" s="163" t="str">
        <f>业务员提成明细!X549</f>
        <v>T360</v>
      </c>
      <c r="Y566" s="169">
        <f>业务员提成明细!Y549</f>
        <v>1190</v>
      </c>
      <c r="Z566" s="170" t="str">
        <f>业务员提成明细!Z549</f>
        <v>千克</v>
      </c>
      <c r="AA566" s="170"/>
      <c r="AB566" s="170"/>
      <c r="AC566" s="171">
        <f>业务员提成明细!AC549</f>
        <v>1190</v>
      </c>
      <c r="AD566" s="170"/>
      <c r="AE566" s="170"/>
      <c r="AF566" s="170" t="str">
        <f>业务员提成明细!AF549</f>
        <v>XOUT18010439</v>
      </c>
      <c r="AG566" s="176">
        <f>业务员提成明细!AG549</f>
        <v>43124</v>
      </c>
      <c r="AH566" s="177">
        <f>业务员提成明细!AH549</f>
        <v>0</v>
      </c>
      <c r="AJ566" s="178">
        <f>业务员提成明细!AJ549</f>
        <v>0.17</v>
      </c>
    </row>
    <row r="567" spans="1:36" outlineLevel="2">
      <c r="A567" s="142" t="str">
        <f>业务员提成明细!A550</f>
        <v>吴佳佳</v>
      </c>
      <c r="B567" s="143">
        <f>业务员提成明细!B550</f>
        <v>43172</v>
      </c>
      <c r="C567" s="144" t="str">
        <f>业务员提成明细!C550</f>
        <v>a0051</v>
      </c>
      <c r="D567" s="142" t="str">
        <f>业务员提成明细!D550</f>
        <v>可功科技（宿迁）有限公司</v>
      </c>
      <c r="E567" s="145">
        <f>业务员提成明细!E550</f>
        <v>42600</v>
      </c>
      <c r="F567" s="146" t="str">
        <f>业务员提成明细!F550</f>
        <v>02839389</v>
      </c>
      <c r="G567" s="143">
        <f>业务员提成明细!G550</f>
        <v>43292</v>
      </c>
      <c r="H567" s="144">
        <f>业务员提成明细!H550</f>
        <v>120</v>
      </c>
      <c r="I567" s="150">
        <f>业务员提成明细!I550</f>
        <v>43281</v>
      </c>
      <c r="J567" s="151">
        <f>业务员提成明细!J550</f>
        <v>42600</v>
      </c>
      <c r="K567" s="145">
        <f>业务员提成明细!K550</f>
        <v>36410.26</v>
      </c>
      <c r="L567" s="152">
        <f>业务员提成明细!L550</f>
        <v>109</v>
      </c>
      <c r="M567" s="153">
        <f>业务员提成明细!M550</f>
        <v>0</v>
      </c>
      <c r="N567" s="76" t="e">
        <f>业务员提成明细!N550</f>
        <v>#REF!</v>
      </c>
      <c r="O567" s="126">
        <f>业务员提成明细!O550</f>
        <v>0.04</v>
      </c>
      <c r="P567" s="154">
        <f>业务员提成明细!P550</f>
        <v>1456.41</v>
      </c>
      <c r="Q567" s="125" t="e">
        <f>业务员提成明细!Q550</f>
        <v>#REF!</v>
      </c>
      <c r="R567" s="145" t="e">
        <f>业务员提成明细!R550</f>
        <v>#REF!</v>
      </c>
      <c r="S567" s="161" t="e">
        <f>业务员提成明细!S550</f>
        <v>#REF!</v>
      </c>
      <c r="T567" s="162" t="str">
        <f>业务员提成明细!V550</f>
        <v>CSR58</v>
      </c>
      <c r="U567" s="144" t="str">
        <f>业务员提成明细!W550</f>
        <v>*专项化学用品*微乳化型切削液</v>
      </c>
      <c r="V567" s="163" t="str">
        <f>业务员提成明细!V550</f>
        <v>CSR58</v>
      </c>
      <c r="W567" s="164" t="str">
        <f>业务员提成明细!W550</f>
        <v>*专项化学用品*微乳化型切削液</v>
      </c>
      <c r="X567" s="163" t="str">
        <f>业务员提成明细!X550</f>
        <v>JH-200RP</v>
      </c>
      <c r="Y567" s="169">
        <f>业务员提成明细!Y550</f>
        <v>3000</v>
      </c>
      <c r="Z567" s="170" t="str">
        <f>业务员提成明细!Z550</f>
        <v>千克</v>
      </c>
      <c r="AA567" s="170"/>
      <c r="AB567" s="170"/>
      <c r="AC567" s="171">
        <f>业务员提成明细!AC550</f>
        <v>3000</v>
      </c>
      <c r="AD567" s="170"/>
      <c r="AE567" s="170"/>
      <c r="AF567" s="170" t="str">
        <f>业务员提成明细!AF550</f>
        <v>XOUT18010525</v>
      </c>
      <c r="AG567" s="176">
        <f>业务员提成明细!AG550</f>
        <v>43129</v>
      </c>
      <c r="AH567" s="177"/>
      <c r="AJ567" s="178">
        <f>业务员提成明细!AJ550</f>
        <v>0.17</v>
      </c>
    </row>
    <row r="568" spans="1:36" outlineLevel="2">
      <c r="A568" s="142" t="str">
        <f>业务员提成明细!A551</f>
        <v>吴佳佳</v>
      </c>
      <c r="B568" s="143">
        <f>业务员提成明细!B551</f>
        <v>43172</v>
      </c>
      <c r="C568" s="144" t="str">
        <f>业务员提成明细!C551</f>
        <v>a0051</v>
      </c>
      <c r="D568" s="142" t="str">
        <f>业务员提成明细!D551</f>
        <v>可功科技（宿迁）有限公司</v>
      </c>
      <c r="E568" s="145">
        <f>业务员提成明细!E551</f>
        <v>56800</v>
      </c>
      <c r="F568" s="146" t="str">
        <f>业务员提成明细!F551</f>
        <v>02839390</v>
      </c>
      <c r="G568" s="143">
        <f>业务员提成明细!G551</f>
        <v>43292</v>
      </c>
      <c r="H568" s="144">
        <f>业务员提成明细!H551</f>
        <v>120</v>
      </c>
      <c r="I568" s="150">
        <f>业务员提成明细!I551</f>
        <v>43281</v>
      </c>
      <c r="J568" s="151">
        <f>业务员提成明细!J551</f>
        <v>56800</v>
      </c>
      <c r="K568" s="145">
        <f>业务员提成明细!K551</f>
        <v>48547.01</v>
      </c>
      <c r="L568" s="152">
        <f>业务员提成明细!L551</f>
        <v>109</v>
      </c>
      <c r="M568" s="153">
        <f>业务员提成明细!M551</f>
        <v>0</v>
      </c>
      <c r="N568" s="76" t="e">
        <f>业务员提成明细!N551</f>
        <v>#REF!</v>
      </c>
      <c r="O568" s="126">
        <f>业务员提成明细!O551</f>
        <v>0.04</v>
      </c>
      <c r="P568" s="154">
        <f>业务员提成明细!P551</f>
        <v>1941.88</v>
      </c>
      <c r="Q568" s="125" t="e">
        <f>业务员提成明细!Q551</f>
        <v>#REF!</v>
      </c>
      <c r="R568" s="145" t="e">
        <f>业务员提成明细!R551</f>
        <v>#REF!</v>
      </c>
      <c r="S568" s="161" t="e">
        <f>业务员提成明细!S551</f>
        <v>#REF!</v>
      </c>
      <c r="T568" s="162" t="str">
        <f>业务员提成明细!V551</f>
        <v>CSR58</v>
      </c>
      <c r="U568" s="144" t="str">
        <f>业务员提成明细!W551</f>
        <v>*专项化学用品*微乳化型切削液</v>
      </c>
      <c r="V568" s="163" t="str">
        <f>业务员提成明细!V551</f>
        <v>CSR58</v>
      </c>
      <c r="W568" s="164" t="str">
        <f>业务员提成明细!W551</f>
        <v>*专项化学用品*微乳化型切削液</v>
      </c>
      <c r="X568" s="163" t="str">
        <f>业务员提成明细!X551</f>
        <v>JH-200RP</v>
      </c>
      <c r="Y568" s="169">
        <f>业务员提成明细!Y551</f>
        <v>4000</v>
      </c>
      <c r="Z568" s="170" t="str">
        <f>业务员提成明细!Z551</f>
        <v>千克</v>
      </c>
      <c r="AA568" s="170"/>
      <c r="AB568" s="170"/>
      <c r="AC568" s="171">
        <f>业务员提成明细!AC551</f>
        <v>4000</v>
      </c>
      <c r="AD568" s="170"/>
      <c r="AE568" s="170"/>
      <c r="AF568" s="170" t="str">
        <f>业务员提成明细!AF551</f>
        <v>XOUT18020102</v>
      </c>
      <c r="AG568" s="176">
        <f>业务员提成明细!AG551</f>
        <v>43138</v>
      </c>
      <c r="AH568" s="177"/>
      <c r="AJ568" s="178">
        <f>业务员提成明细!AJ551</f>
        <v>0.17</v>
      </c>
    </row>
    <row r="569" spans="1:36" outlineLevel="2">
      <c r="A569" s="142" t="str">
        <f>业务员提成明细!A552</f>
        <v>吴佳佳</v>
      </c>
      <c r="B569" s="143">
        <f>业务员提成明细!B552</f>
        <v>43172</v>
      </c>
      <c r="C569" s="144" t="str">
        <f>业务员提成明细!C552</f>
        <v>a0051</v>
      </c>
      <c r="D569" s="142" t="str">
        <f>业务员提成明细!D552</f>
        <v>可功科技（宿迁）有限公司</v>
      </c>
      <c r="E569" s="145">
        <f>业务员提成明细!E552</f>
        <v>71000</v>
      </c>
      <c r="F569" s="146" t="str">
        <f>业务员提成明细!F552</f>
        <v>02839391</v>
      </c>
      <c r="G569" s="143">
        <f>业务员提成明细!G552</f>
        <v>43292</v>
      </c>
      <c r="H569" s="144">
        <f>业务员提成明细!H552</f>
        <v>120</v>
      </c>
      <c r="I569" s="150">
        <f>业务员提成明细!I552</f>
        <v>43281</v>
      </c>
      <c r="J569" s="151">
        <f>业务员提成明细!J552</f>
        <v>71000</v>
      </c>
      <c r="K569" s="145">
        <f>业务员提成明细!K552</f>
        <v>60683.76</v>
      </c>
      <c r="L569" s="152">
        <f>业务员提成明细!L552</f>
        <v>109</v>
      </c>
      <c r="M569" s="153">
        <f>业务员提成明细!M552</f>
        <v>0</v>
      </c>
      <c r="N569" s="76" t="e">
        <f>业务员提成明细!N552</f>
        <v>#REF!</v>
      </c>
      <c r="O569" s="126">
        <f>业务员提成明细!O552</f>
        <v>0.04</v>
      </c>
      <c r="P569" s="154">
        <f>业务员提成明细!P552</f>
        <v>2427.35</v>
      </c>
      <c r="Q569" s="125" t="e">
        <f>业务员提成明细!Q552</f>
        <v>#REF!</v>
      </c>
      <c r="R569" s="145" t="e">
        <f>业务员提成明细!R552</f>
        <v>#REF!</v>
      </c>
      <c r="S569" s="161" t="e">
        <f>业务员提成明细!S552</f>
        <v>#REF!</v>
      </c>
      <c r="T569" s="162" t="str">
        <f>业务员提成明细!V552</f>
        <v>CSR58</v>
      </c>
      <c r="U569" s="144" t="str">
        <f>业务员提成明细!W552</f>
        <v>*专项化学用品*微乳化型切削液</v>
      </c>
      <c r="V569" s="163" t="str">
        <f>业务员提成明细!V552</f>
        <v>CSR58</v>
      </c>
      <c r="W569" s="164" t="str">
        <f>业务员提成明细!W552</f>
        <v>*专项化学用品*微乳化型切削液</v>
      </c>
      <c r="X569" s="163" t="str">
        <f>业务员提成明细!X552</f>
        <v>JH-200RP</v>
      </c>
      <c r="Y569" s="169">
        <f>业务员提成明细!Y552</f>
        <v>5000</v>
      </c>
      <c r="Z569" s="170" t="str">
        <f>业务员提成明细!Z552</f>
        <v>千克</v>
      </c>
      <c r="AA569" s="170"/>
      <c r="AB569" s="170"/>
      <c r="AC569" s="171">
        <f>业务员提成明细!AC552</f>
        <v>5000</v>
      </c>
      <c r="AD569" s="170"/>
      <c r="AE569" s="170"/>
      <c r="AF569" s="170" t="str">
        <f>业务员提成明细!AF552</f>
        <v>XOUT18020102</v>
      </c>
      <c r="AG569" s="176">
        <f>业务员提成明细!AG552</f>
        <v>43138</v>
      </c>
      <c r="AH569" s="177"/>
      <c r="AJ569" s="178">
        <f>业务员提成明细!AJ552</f>
        <v>0.17</v>
      </c>
    </row>
    <row r="570" spans="1:36" outlineLevel="2">
      <c r="A570" s="142" t="str">
        <f>业务员提成明细!A553</f>
        <v>吴佳佳</v>
      </c>
      <c r="B570" s="143">
        <f>业务员提成明细!B553</f>
        <v>43172</v>
      </c>
      <c r="C570" s="144" t="str">
        <f>业务员提成明细!C553</f>
        <v>a0314</v>
      </c>
      <c r="D570" s="142" t="str">
        <f>业务员提成明细!D553</f>
        <v>山东六丰机械工业有限公司</v>
      </c>
      <c r="E570" s="145">
        <f>业务员提成明细!E553</f>
        <v>56054</v>
      </c>
      <c r="F570" s="146" t="str">
        <f>业务员提成明细!F553</f>
        <v>02839460</v>
      </c>
      <c r="G570" s="143">
        <f>业务员提成明细!G553</f>
        <v>43277</v>
      </c>
      <c r="H570" s="144">
        <f>业务员提成明细!H553</f>
        <v>105</v>
      </c>
      <c r="I570" s="150">
        <f>业务员提成明细!I553</f>
        <v>43281</v>
      </c>
      <c r="J570" s="151">
        <f>业务员提成明细!J553</f>
        <v>56054</v>
      </c>
      <c r="K570" s="145">
        <f>业务员提成明细!K553</f>
        <v>47909.4</v>
      </c>
      <c r="L570" s="152">
        <f>业务员提成明细!L553</f>
        <v>109</v>
      </c>
      <c r="M570" s="153">
        <f>业务员提成明细!M553</f>
        <v>0</v>
      </c>
      <c r="N570" s="76" t="e">
        <f>业务员提成明细!N553</f>
        <v>#REF!</v>
      </c>
      <c r="O570" s="126">
        <f>业务员提成明细!O553</f>
        <v>0.04</v>
      </c>
      <c r="P570" s="154">
        <f>业务员提成明细!P553</f>
        <v>1916.38</v>
      </c>
      <c r="Q570" s="125" t="e">
        <f>业务员提成明细!Q553</f>
        <v>#REF!</v>
      </c>
      <c r="R570" s="145" t="e">
        <f>业务员提成明细!R553</f>
        <v>#REF!</v>
      </c>
      <c r="S570" s="161" t="e">
        <f>业务员提成明细!S553</f>
        <v>#REF!</v>
      </c>
      <c r="T570" s="162" t="str">
        <f>业务员提成明细!V553</f>
        <v>CSR80</v>
      </c>
      <c r="U570" s="144" t="str">
        <f>业务员提成明细!W553</f>
        <v>*专项化学用品*优质切削液</v>
      </c>
      <c r="V570" s="163" t="str">
        <f>业务员提成明细!V553</f>
        <v>CSR80</v>
      </c>
      <c r="W570" s="164" t="str">
        <f>业务员提成明细!W553</f>
        <v>*专项化学用品*优质切削液</v>
      </c>
      <c r="X570" s="163" t="str">
        <f>业务员提成明细!X553</f>
        <v>JH-101SL</v>
      </c>
      <c r="Y570" s="169">
        <f>业务员提成明细!Y553</f>
        <v>3660</v>
      </c>
      <c r="Z570" s="170" t="str">
        <f>业务员提成明细!Z553</f>
        <v>升</v>
      </c>
      <c r="AA570" s="170"/>
      <c r="AB570" s="170"/>
      <c r="AC570" s="171">
        <f>业务员提成明细!AC553</f>
        <v>3600</v>
      </c>
      <c r="AD570" s="170"/>
      <c r="AE570" s="170"/>
      <c r="AF570" s="170" t="str">
        <f>业务员提成明细!AF553</f>
        <v>XOUT18010309</v>
      </c>
      <c r="AG570" s="176">
        <f>业务员提成明细!AG553</f>
        <v>43118</v>
      </c>
      <c r="AH570" s="177"/>
      <c r="AJ570" s="178">
        <f>业务员提成明细!AJ553</f>
        <v>0.17</v>
      </c>
    </row>
    <row r="571" spans="1:36" outlineLevel="2">
      <c r="A571" s="142" t="str">
        <f>业务员提成明细!A554</f>
        <v>吴佳佳</v>
      </c>
      <c r="B571" s="143">
        <f>业务员提成明细!B554</f>
        <v>43172</v>
      </c>
      <c r="C571" s="144" t="str">
        <f>业务员提成明细!C554</f>
        <v>a0314</v>
      </c>
      <c r="D571" s="142" t="str">
        <f>业务员提成明细!D554</f>
        <v>山东六丰机械工业有限公司</v>
      </c>
      <c r="E571" s="145">
        <f>业务员提成明细!E554</f>
        <v>56054</v>
      </c>
      <c r="F571" s="146" t="str">
        <f>业务员提成明细!F554</f>
        <v>02839460</v>
      </c>
      <c r="G571" s="143">
        <f>业务员提成明细!G554</f>
        <v>43277</v>
      </c>
      <c r="H571" s="144">
        <f>业务员提成明细!H554</f>
        <v>105</v>
      </c>
      <c r="I571" s="150">
        <f>业务员提成明细!I554</f>
        <v>43281</v>
      </c>
      <c r="J571" s="151">
        <f>业务员提成明细!J554</f>
        <v>56054</v>
      </c>
      <c r="K571" s="145">
        <f>业务员提成明细!K554</f>
        <v>47909.4</v>
      </c>
      <c r="L571" s="152">
        <f>业务员提成明细!L554</f>
        <v>109</v>
      </c>
      <c r="M571" s="153">
        <f>业务员提成明细!M554</f>
        <v>0</v>
      </c>
      <c r="N571" s="76" t="e">
        <f>业务员提成明细!N554</f>
        <v>#REF!</v>
      </c>
      <c r="O571" s="126">
        <f>业务员提成明细!O554</f>
        <v>0.04</v>
      </c>
      <c r="P571" s="154">
        <f>业务员提成明细!P554</f>
        <v>1916.38</v>
      </c>
      <c r="Q571" s="125">
        <f>业务员提成明细!Q554</f>
        <v>15.669600000000001</v>
      </c>
      <c r="R571" s="145">
        <f>业务员提成明细!R554</f>
        <v>56410.559999999998</v>
      </c>
      <c r="S571" s="161">
        <f>业务员提成明细!S554</f>
        <v>-8501.16</v>
      </c>
      <c r="T571" s="162" t="str">
        <f>业务员提成明细!V554</f>
        <v>CSR80</v>
      </c>
      <c r="U571" s="144" t="str">
        <f>业务员提成明细!W554</f>
        <v>*专项化学用品*优质切削液</v>
      </c>
      <c r="V571" s="163" t="str">
        <f>业务员提成明细!V554</f>
        <v>CSR80</v>
      </c>
      <c r="W571" s="164" t="str">
        <f>业务员提成明细!W554</f>
        <v>*专项化学用品*优质切削液</v>
      </c>
      <c r="X571" s="163" t="str">
        <f>业务员提成明细!X554</f>
        <v>JH-101SL</v>
      </c>
      <c r="Y571" s="169">
        <f>业务员提成明细!Y554</f>
        <v>3660</v>
      </c>
      <c r="Z571" s="170" t="str">
        <f>业务员提成明细!Z554</f>
        <v>升</v>
      </c>
      <c r="AA571" s="170"/>
      <c r="AB571" s="170"/>
      <c r="AC571" s="171">
        <f>业务员提成明细!AC554</f>
        <v>3600</v>
      </c>
      <c r="AD571" s="170"/>
      <c r="AE571" s="170"/>
      <c r="AF571" s="170" t="str">
        <f>业务员提成明细!AF554</f>
        <v>XOUT18010507</v>
      </c>
      <c r="AG571" s="176">
        <f>业务员提成明细!AG554</f>
        <v>43127</v>
      </c>
      <c r="AH571" s="177"/>
      <c r="AJ571" s="178">
        <f>业务员提成明细!AJ554</f>
        <v>0.17</v>
      </c>
    </row>
    <row r="572" spans="1:36" outlineLevel="2">
      <c r="A572" s="142" t="str">
        <f>业务员提成明细!A555</f>
        <v>吴佳佳</v>
      </c>
      <c r="B572" s="143">
        <f>业务员提成明细!B555</f>
        <v>43172</v>
      </c>
      <c r="C572" s="144" t="str">
        <f>业务员提成明细!C555</f>
        <v>a0314</v>
      </c>
      <c r="D572" s="142" t="str">
        <f>业务员提成明细!D555</f>
        <v>山东六丰机械工业有限公司</v>
      </c>
      <c r="E572" s="145">
        <f>业务员提成明细!E555</f>
        <v>112108</v>
      </c>
      <c r="F572" s="146" t="str">
        <f>业务员提成明细!F555</f>
        <v>02839465</v>
      </c>
      <c r="G572" s="143">
        <f>业务员提成明细!G555</f>
        <v>43277</v>
      </c>
      <c r="H572" s="144">
        <f>业务员提成明细!H555</f>
        <v>105</v>
      </c>
      <c r="I572" s="150">
        <f>业务员提成明细!I555</f>
        <v>43281</v>
      </c>
      <c r="J572" s="151">
        <f>业务员提成明细!J555</f>
        <v>112108</v>
      </c>
      <c r="K572" s="145">
        <f>业务员提成明细!K555</f>
        <v>95818.8</v>
      </c>
      <c r="L572" s="152">
        <f>业务员提成明细!L555</f>
        <v>109</v>
      </c>
      <c r="M572" s="153">
        <f>业务员提成明细!M555</f>
        <v>0</v>
      </c>
      <c r="N572" s="76" t="e">
        <f>业务员提成明细!N555</f>
        <v>#REF!</v>
      </c>
      <c r="O572" s="126">
        <f>业务员提成明细!O555</f>
        <v>0.04</v>
      </c>
      <c r="P572" s="154">
        <f>业务员提成明细!P555</f>
        <v>3832.75</v>
      </c>
      <c r="Q572" s="125" t="e">
        <f>业务员提成明细!Q555</f>
        <v>#REF!</v>
      </c>
      <c r="R572" s="145" t="e">
        <f>业务员提成明细!R555</f>
        <v>#REF!</v>
      </c>
      <c r="S572" s="161" t="e">
        <f>业务员提成明细!S555</f>
        <v>#REF!</v>
      </c>
      <c r="T572" s="162" t="str">
        <f>业务员提成明细!V555</f>
        <v>CSR80</v>
      </c>
      <c r="U572" s="144" t="str">
        <f>业务员提成明细!W555</f>
        <v>*专项化学用品*优质切削液</v>
      </c>
      <c r="V572" s="163" t="str">
        <f>业务员提成明细!V555</f>
        <v>CSR80</v>
      </c>
      <c r="W572" s="164" t="str">
        <f>业务员提成明细!W555</f>
        <v>*专项化学用品*优质切削液</v>
      </c>
      <c r="X572" s="163" t="str">
        <f>业务员提成明细!X555</f>
        <v>JH-101SL</v>
      </c>
      <c r="Y572" s="169">
        <f>业务员提成明细!Y555</f>
        <v>7320</v>
      </c>
      <c r="Z572" s="170" t="str">
        <f>业务员提成明细!Z555</f>
        <v>升</v>
      </c>
      <c r="AA572" s="170"/>
      <c r="AB572" s="170"/>
      <c r="AC572" s="171">
        <f>业务员提成明细!AC555</f>
        <v>7200</v>
      </c>
      <c r="AD572" s="170"/>
      <c r="AE572" s="170"/>
      <c r="AF572" s="170" t="str">
        <f>业务员提成明细!AF555</f>
        <v>XOUT18010562</v>
      </c>
      <c r="AG572" s="176">
        <f>业务员提成明细!AG555</f>
        <v>43132</v>
      </c>
      <c r="AH572" s="177"/>
      <c r="AJ572" s="178">
        <f>业务员提成明细!AJ555</f>
        <v>0.17</v>
      </c>
    </row>
    <row r="573" spans="1:36" outlineLevel="2">
      <c r="A573" s="142" t="str">
        <f>业务员提成明细!A556</f>
        <v>吴佳佳</v>
      </c>
      <c r="B573" s="143">
        <f>业务员提成明细!B556</f>
        <v>43172</v>
      </c>
      <c r="C573" s="144" t="str">
        <f>业务员提成明细!C556</f>
        <v>a0314</v>
      </c>
      <c r="D573" s="142" t="str">
        <f>业务员提成明细!D556</f>
        <v>山东六丰机械工业有限公司</v>
      </c>
      <c r="E573" s="145">
        <f>业务员提成明细!E556</f>
        <v>84081</v>
      </c>
      <c r="F573" s="146" t="str">
        <f>业务员提成明细!F556</f>
        <v>02839466</v>
      </c>
      <c r="G573" s="143">
        <f>业务员提成明细!G556</f>
        <v>43277</v>
      </c>
      <c r="H573" s="144">
        <f>业务员提成明细!H556</f>
        <v>105</v>
      </c>
      <c r="I573" s="150">
        <f>业务员提成明细!I556</f>
        <v>43252</v>
      </c>
      <c r="J573" s="151">
        <f>业务员提成明细!J556</f>
        <v>84081</v>
      </c>
      <c r="K573" s="145">
        <f>业务员提成明细!K556</f>
        <v>71864.100000000006</v>
      </c>
      <c r="L573" s="152">
        <f>业务员提成明细!L556</f>
        <v>80</v>
      </c>
      <c r="M573" s="153">
        <f>业务员提成明细!M556</f>
        <v>0</v>
      </c>
      <c r="N573" s="76" t="e">
        <f>业务员提成明细!N556</f>
        <v>#REF!</v>
      </c>
      <c r="O573" s="126">
        <f>业务员提成明细!O556</f>
        <v>0.04</v>
      </c>
      <c r="P573" s="154">
        <f>业务员提成明细!P556</f>
        <v>2874.56</v>
      </c>
      <c r="Q573" s="125" t="e">
        <f>业务员提成明细!Q556</f>
        <v>#REF!</v>
      </c>
      <c r="R573" s="145" t="e">
        <f>业务员提成明细!R556</f>
        <v>#REF!</v>
      </c>
      <c r="S573" s="161" t="e">
        <f>业务员提成明细!S556</f>
        <v>#REF!</v>
      </c>
      <c r="T573" s="162" t="str">
        <f>业务员提成明细!V556</f>
        <v>CSR80</v>
      </c>
      <c r="U573" s="144" t="str">
        <f>业务员提成明细!W556</f>
        <v>*专项化学用品*优质切削液</v>
      </c>
      <c r="V573" s="163" t="str">
        <f>业务员提成明细!V556</f>
        <v>CSR80</v>
      </c>
      <c r="W573" s="164" t="str">
        <f>业务员提成明细!W556</f>
        <v>*专项化学用品*优质切削液</v>
      </c>
      <c r="X573" s="163" t="str">
        <f>业务员提成明细!X556</f>
        <v>JH-101SL</v>
      </c>
      <c r="Y573" s="169">
        <f>业务员提成明细!Y556</f>
        <v>5490</v>
      </c>
      <c r="Z573" s="170" t="str">
        <f>业务员提成明细!Z556</f>
        <v>升</v>
      </c>
      <c r="AA573" s="170"/>
      <c r="AB573" s="170"/>
      <c r="AC573" s="171">
        <f>业务员提成明细!AC556</f>
        <v>5400</v>
      </c>
      <c r="AD573" s="170"/>
      <c r="AE573" s="170"/>
      <c r="AF573" s="170" t="str">
        <f>业务员提成明细!AF556</f>
        <v>XOUT18010562</v>
      </c>
      <c r="AG573" s="176">
        <f>业务员提成明细!AG556</f>
        <v>43132</v>
      </c>
      <c r="AH573" s="177"/>
      <c r="AJ573" s="178">
        <f>业务员提成明细!AJ556</f>
        <v>0.17</v>
      </c>
    </row>
    <row r="574" spans="1:36" outlineLevel="2">
      <c r="A574" s="142" t="str">
        <f>业务员提成明细!A557</f>
        <v>吴佳佳</v>
      </c>
      <c r="B574" s="143">
        <f>业务员提成明细!B557</f>
        <v>43172</v>
      </c>
      <c r="C574" s="144" t="str">
        <f>业务员提成明细!C557</f>
        <v>a0627</v>
      </c>
      <c r="D574" s="142" t="str">
        <f>业务员提成明细!D557</f>
        <v>可胜科技(泰州)有限公司</v>
      </c>
      <c r="E574" s="145">
        <f>业务员提成明细!E557</f>
        <v>5440</v>
      </c>
      <c r="F574" s="146" t="str">
        <f>业务员提成明细!F557</f>
        <v>02839397</v>
      </c>
      <c r="G574" s="143">
        <f>业务员提成明细!G557</f>
        <v>43292</v>
      </c>
      <c r="H574" s="144">
        <f>业务员提成明细!H557</f>
        <v>120</v>
      </c>
      <c r="I574" s="150">
        <f>业务员提成明细!I557</f>
        <v>43260</v>
      </c>
      <c r="J574" s="151">
        <f>业务员提成明细!J557</f>
        <v>5440</v>
      </c>
      <c r="K574" s="145">
        <f>业务员提成明细!K557</f>
        <v>4649.57</v>
      </c>
      <c r="L574" s="152">
        <f>业务员提成明细!L557</f>
        <v>88</v>
      </c>
      <c r="M574" s="153">
        <f>业务员提成明细!M557</f>
        <v>0</v>
      </c>
      <c r="N574" s="76" t="e">
        <f>业务员提成明细!N557</f>
        <v>#REF!</v>
      </c>
      <c r="O574" s="126">
        <f>业务员提成明细!O557</f>
        <v>0.04</v>
      </c>
      <c r="P574" s="154">
        <f>业务员提成明细!P557</f>
        <v>185.98</v>
      </c>
      <c r="Q574" s="125" t="e">
        <f>业务员提成明细!Q557</f>
        <v>#REF!</v>
      </c>
      <c r="R574" s="145" t="e">
        <f>业务员提成明细!R557</f>
        <v>#REF!</v>
      </c>
      <c r="S574" s="161" t="e">
        <f>业务员提成明细!S557</f>
        <v>#REF!</v>
      </c>
      <c r="T574" s="162" t="str">
        <f>业务员提成明细!V557</f>
        <v>CYT46</v>
      </c>
      <c r="U574" s="144" t="str">
        <f>业务员提成明细!W557</f>
        <v>*专项化学用品*模温机导热油</v>
      </c>
      <c r="V574" s="163" t="str">
        <f>业务员提成明细!V557</f>
        <v>CYT46</v>
      </c>
      <c r="W574" s="164" t="str">
        <f>业务员提成明细!W557</f>
        <v>*专项化学用品*模温机导热油</v>
      </c>
      <c r="X574" s="163" t="str">
        <f>业务员提成明细!X557</f>
        <v>T360</v>
      </c>
      <c r="Y574" s="169">
        <f>业务员提成明细!Y557</f>
        <v>340</v>
      </c>
      <c r="Z574" s="170" t="str">
        <f>业务员提成明细!Z557</f>
        <v>千克</v>
      </c>
      <c r="AA574" s="170"/>
      <c r="AB574" s="170"/>
      <c r="AC574" s="171">
        <f>业务员提成明细!AC557</f>
        <v>340</v>
      </c>
      <c r="AD574" s="170"/>
      <c r="AE574" s="170"/>
      <c r="AF574" s="170" t="str">
        <f>业务员提成明细!AF557</f>
        <v>XOUT18010558</v>
      </c>
      <c r="AG574" s="176">
        <f>业务员提成明细!AG557</f>
        <v>43132</v>
      </c>
      <c r="AH574" s="177"/>
      <c r="AJ574" s="178">
        <f>业务员提成明细!AJ557</f>
        <v>0.17</v>
      </c>
    </row>
    <row r="575" spans="1:36" outlineLevel="2">
      <c r="A575" s="142" t="str">
        <f>业务员提成明细!A558</f>
        <v>吴佳佳</v>
      </c>
      <c r="B575" s="143">
        <f>业务员提成明细!B558</f>
        <v>43172</v>
      </c>
      <c r="C575" s="144" t="str">
        <f>业务员提成明细!C558</f>
        <v>a0627</v>
      </c>
      <c r="D575" s="142" t="str">
        <f>业务员提成明细!D558</f>
        <v>可胜科技(泰州)有限公司</v>
      </c>
      <c r="E575" s="145">
        <f>业务员提成明细!E558</f>
        <v>99400</v>
      </c>
      <c r="F575" s="146" t="str">
        <f>业务员提成明细!F558</f>
        <v>02839397</v>
      </c>
      <c r="G575" s="143">
        <f>业务员提成明细!G558</f>
        <v>43292</v>
      </c>
      <c r="H575" s="144">
        <f>业务员提成明细!H558</f>
        <v>120</v>
      </c>
      <c r="I575" s="150">
        <f>业务员提成明细!I558</f>
        <v>43270</v>
      </c>
      <c r="J575" s="151">
        <f>业务员提成明细!J558</f>
        <v>99400</v>
      </c>
      <c r="K575" s="145">
        <f>业务员提成明细!K558</f>
        <v>84957.26</v>
      </c>
      <c r="L575" s="152">
        <f>业务员提成明细!L558</f>
        <v>98</v>
      </c>
      <c r="M575" s="153">
        <f>业务员提成明细!M558</f>
        <v>0</v>
      </c>
      <c r="N575" s="76" t="e">
        <f>业务员提成明细!N558</f>
        <v>#REF!</v>
      </c>
      <c r="O575" s="126">
        <f>业务员提成明细!O558</f>
        <v>0.04</v>
      </c>
      <c r="P575" s="154">
        <f>业务员提成明细!P558</f>
        <v>3398.29</v>
      </c>
      <c r="Q575" s="125" t="e">
        <f>业务员提成明细!Q558</f>
        <v>#REF!</v>
      </c>
      <c r="R575" s="145" t="e">
        <f>业务员提成明细!R558</f>
        <v>#REF!</v>
      </c>
      <c r="S575" s="161" t="e">
        <f>业务员提成明细!S558</f>
        <v>#REF!</v>
      </c>
      <c r="T575" s="162" t="str">
        <f>业务员提成明细!V558</f>
        <v>CSR58</v>
      </c>
      <c r="U575" s="144" t="str">
        <f>业务员提成明细!W558</f>
        <v>*专项化学用品*微乳化型切削液</v>
      </c>
      <c r="V575" s="163" t="str">
        <f>业务员提成明细!V558</f>
        <v>CSR58</v>
      </c>
      <c r="W575" s="164" t="str">
        <f>业务员提成明细!W558</f>
        <v>*专项化学用品*微乳化型切削液</v>
      </c>
      <c r="X575" s="163" t="str">
        <f>业务员提成明细!X558</f>
        <v>JH-200RP</v>
      </c>
      <c r="Y575" s="169">
        <f>业务员提成明细!Y558</f>
        <v>7000</v>
      </c>
      <c r="Z575" s="170" t="str">
        <f>业务员提成明细!Z558</f>
        <v>千克</v>
      </c>
      <c r="AA575" s="170"/>
      <c r="AB575" s="170"/>
      <c r="AC575" s="171">
        <f>业务员提成明细!AC558</f>
        <v>7000</v>
      </c>
      <c r="AD575" s="170"/>
      <c r="AE575" s="170"/>
      <c r="AF575" s="170" t="str">
        <f>业务员提成明细!AF558</f>
        <v>XOUT18010558</v>
      </c>
      <c r="AG575" s="176">
        <f>业务员提成明细!AG558</f>
        <v>43132</v>
      </c>
      <c r="AH575" s="177"/>
      <c r="AJ575" s="178">
        <f>业务员提成明细!AJ558</f>
        <v>0.17</v>
      </c>
    </row>
    <row r="576" spans="1:36" outlineLevel="2">
      <c r="A576" s="142" t="str">
        <f>业务员提成明细!A559</f>
        <v>吴佳佳</v>
      </c>
      <c r="B576" s="143">
        <f>业务员提成明细!B559</f>
        <v>43172</v>
      </c>
      <c r="C576" s="144" t="str">
        <f>业务员提成明细!C559</f>
        <v>a0627</v>
      </c>
      <c r="D576" s="142" t="str">
        <f>业务员提成明细!D559</f>
        <v>可胜科技(泰州)有限公司</v>
      </c>
      <c r="E576" s="145">
        <f>业务员提成明细!E559</f>
        <v>42600</v>
      </c>
      <c r="F576" s="146" t="str">
        <f>业务员提成明细!F559</f>
        <v>02839398</v>
      </c>
      <c r="G576" s="143">
        <f>业务员提成明细!G559</f>
        <v>43292</v>
      </c>
      <c r="H576" s="144">
        <f>业务员提成明细!H559</f>
        <v>120</v>
      </c>
      <c r="I576" s="150">
        <f>业务员提成明细!I559</f>
        <v>43272</v>
      </c>
      <c r="J576" s="151">
        <f>业务员提成明细!J559</f>
        <v>42600</v>
      </c>
      <c r="K576" s="145">
        <f>业务员提成明细!K559</f>
        <v>36410.26</v>
      </c>
      <c r="L576" s="152">
        <f>业务员提成明细!L559</f>
        <v>100</v>
      </c>
      <c r="M576" s="153">
        <f>业务员提成明细!M559</f>
        <v>0</v>
      </c>
      <c r="N576" s="76" t="e">
        <f>业务员提成明细!N559</f>
        <v>#REF!</v>
      </c>
      <c r="O576" s="126">
        <f>业务员提成明细!O559</f>
        <v>0.04</v>
      </c>
      <c r="P576" s="154">
        <f>业务员提成明细!P559</f>
        <v>1456.41</v>
      </c>
      <c r="Q576" s="125" t="e">
        <f>业务员提成明细!Q559</f>
        <v>#REF!</v>
      </c>
      <c r="R576" s="145" t="e">
        <f>业务员提成明细!R559</f>
        <v>#REF!</v>
      </c>
      <c r="S576" s="161" t="e">
        <f>业务员提成明细!S559</f>
        <v>#REF!</v>
      </c>
      <c r="T576" s="162" t="str">
        <f>业务员提成明细!V559</f>
        <v>CSR58</v>
      </c>
      <c r="U576" s="144" t="str">
        <f>业务员提成明细!W559</f>
        <v>*专项化学用品*微乳化型切削液</v>
      </c>
      <c r="V576" s="163" t="str">
        <f>业务员提成明细!V559</f>
        <v>CSR58</v>
      </c>
      <c r="W576" s="164" t="str">
        <f>业务员提成明细!W559</f>
        <v>*专项化学用品*微乳化型切削液</v>
      </c>
      <c r="X576" s="163" t="str">
        <f>业务员提成明细!X559</f>
        <v>JH-200RP</v>
      </c>
      <c r="Y576" s="169">
        <f>业务员提成明细!Y559</f>
        <v>3000</v>
      </c>
      <c r="Z576" s="170" t="str">
        <f>业务员提成明细!Z559</f>
        <v>千克</v>
      </c>
      <c r="AA576" s="170"/>
      <c r="AB576" s="170"/>
      <c r="AC576" s="171">
        <f>业务员提成明细!AC559</f>
        <v>3000</v>
      </c>
      <c r="AD576" s="170"/>
      <c r="AE576" s="170"/>
      <c r="AF576" s="170" t="str">
        <f>业务员提成明细!AF559</f>
        <v>XOUT18010558</v>
      </c>
      <c r="AG576" s="176">
        <f>业务员提成明细!AG559</f>
        <v>43132</v>
      </c>
      <c r="AH576" s="177"/>
      <c r="AJ576" s="178">
        <f>业务员提成明细!AJ559</f>
        <v>0.17</v>
      </c>
    </row>
    <row r="577" spans="1:36" outlineLevel="2">
      <c r="A577" s="142" t="str">
        <f>业务员提成明细!A560</f>
        <v>吴佳佳</v>
      </c>
      <c r="B577" s="143">
        <f>业务员提成明细!B560</f>
        <v>43172</v>
      </c>
      <c r="C577" s="144" t="str">
        <f>业务员提成明细!C560</f>
        <v>a0627</v>
      </c>
      <c r="D577" s="142" t="str">
        <f>业务员提成明细!D560</f>
        <v>可胜科技(泰州)有限公司</v>
      </c>
      <c r="E577" s="145">
        <f>业务员提成明细!E560</f>
        <v>71000</v>
      </c>
      <c r="F577" s="146" t="str">
        <f>业务员提成明细!F560</f>
        <v>02839398</v>
      </c>
      <c r="G577" s="143">
        <f>业务员提成明细!G560</f>
        <v>43292</v>
      </c>
      <c r="H577" s="144">
        <f>业务员提成明细!H560</f>
        <v>120</v>
      </c>
      <c r="I577" s="150">
        <f>业务员提成明细!I560</f>
        <v>43280</v>
      </c>
      <c r="J577" s="151">
        <f>业务员提成明细!J560</f>
        <v>71000</v>
      </c>
      <c r="K577" s="145">
        <f>业务员提成明细!K560</f>
        <v>60683.76</v>
      </c>
      <c r="L577" s="152">
        <f>业务员提成明细!L560</f>
        <v>108</v>
      </c>
      <c r="M577" s="153">
        <f>业务员提成明细!M560</f>
        <v>0</v>
      </c>
      <c r="N577" s="76" t="e">
        <f>业务员提成明细!N560</f>
        <v>#REF!</v>
      </c>
      <c r="O577" s="126">
        <f>业务员提成明细!O560</f>
        <v>0.04</v>
      </c>
      <c r="P577" s="154">
        <f>业务员提成明细!P560</f>
        <v>2427.35</v>
      </c>
      <c r="Q577" s="125" t="e">
        <f>业务员提成明细!Q560</f>
        <v>#REF!</v>
      </c>
      <c r="R577" s="145" t="e">
        <f>业务员提成明细!R560</f>
        <v>#REF!</v>
      </c>
      <c r="S577" s="161" t="e">
        <f>业务员提成明细!S560</f>
        <v>#REF!</v>
      </c>
      <c r="T577" s="162" t="str">
        <f>业务员提成明细!V560</f>
        <v>CSR58</v>
      </c>
      <c r="U577" s="144" t="str">
        <f>业务员提成明细!W560</f>
        <v>*专项化学用品*微乳化型切削液</v>
      </c>
      <c r="V577" s="163" t="str">
        <f>业务员提成明细!V560</f>
        <v>CSR58</v>
      </c>
      <c r="W577" s="164" t="str">
        <f>业务员提成明细!W560</f>
        <v>*专项化学用品*微乳化型切削液</v>
      </c>
      <c r="X577" s="163" t="str">
        <f>业务员提成明细!X560</f>
        <v>JH-200RP</v>
      </c>
      <c r="Y577" s="169">
        <f>业务员提成明细!Y560</f>
        <v>5000</v>
      </c>
      <c r="Z577" s="170" t="str">
        <f>业务员提成明细!Z560</f>
        <v>千克</v>
      </c>
      <c r="AA577" s="170"/>
      <c r="AB577" s="170"/>
      <c r="AC577" s="171">
        <f>业务员提成明细!AC560</f>
        <v>5000</v>
      </c>
      <c r="AD577" s="170"/>
      <c r="AE577" s="170"/>
      <c r="AF577" s="170" t="str">
        <f>业务员提成明细!AF560</f>
        <v>XOUT18020073</v>
      </c>
      <c r="AG577" s="176">
        <f>业务员提成明细!AG560</f>
        <v>43137</v>
      </c>
      <c r="AH577" s="177"/>
      <c r="AJ577" s="178">
        <f>业务员提成明细!AJ560</f>
        <v>0.17</v>
      </c>
    </row>
    <row r="578" spans="1:36" outlineLevel="2">
      <c r="A578" s="142" t="str">
        <f>业务员提成明细!A561</f>
        <v>吴佳佳</v>
      </c>
      <c r="B578" s="143">
        <f>业务员提成明细!B561</f>
        <v>43172</v>
      </c>
      <c r="C578" s="144" t="str">
        <f>业务员提成明细!C561</f>
        <v>a0627</v>
      </c>
      <c r="D578" s="142" t="str">
        <f>业务员提成明细!D561</f>
        <v>可胜科技(泰州)有限公司</v>
      </c>
      <c r="E578" s="145">
        <f>业务员提成明细!E561</f>
        <v>71000</v>
      </c>
      <c r="F578" s="146" t="str">
        <f>业务员提成明细!F561</f>
        <v>02839399</v>
      </c>
      <c r="G578" s="143">
        <f>业务员提成明细!G561</f>
        <v>43292</v>
      </c>
      <c r="H578" s="144">
        <f>业务员提成明细!H561</f>
        <v>120</v>
      </c>
      <c r="I578" s="150">
        <f>业务员提成明细!I561</f>
        <v>43271</v>
      </c>
      <c r="J578" s="151">
        <f>业务员提成明细!J561</f>
        <v>71000</v>
      </c>
      <c r="K578" s="145">
        <f>业务员提成明细!K561</f>
        <v>60683.76</v>
      </c>
      <c r="L578" s="152">
        <f>业务员提成明细!L561</f>
        <v>99</v>
      </c>
      <c r="M578" s="153">
        <f>业务员提成明细!M561</f>
        <v>0</v>
      </c>
      <c r="N578" s="76" t="e">
        <f>业务员提成明细!N561</f>
        <v>#REF!</v>
      </c>
      <c r="O578" s="126">
        <f>业务员提成明细!O561</f>
        <v>0.04</v>
      </c>
      <c r="P578" s="154">
        <f>业务员提成明细!P561</f>
        <v>2427.35</v>
      </c>
      <c r="Q578" s="125">
        <f>业务员提成明细!Q561</f>
        <v>15.083</v>
      </c>
      <c r="R578" s="145">
        <f>业务员提成明细!R561</f>
        <v>75415</v>
      </c>
      <c r="S578" s="161">
        <f>业务员提成明细!S561</f>
        <v>-14731.24</v>
      </c>
      <c r="T578" s="162" t="str">
        <f>业务员提成明细!V561</f>
        <v>CSR58</v>
      </c>
      <c r="U578" s="144" t="str">
        <f>业务员提成明细!W561</f>
        <v>*专项化学用品*微乳化型切削液</v>
      </c>
      <c r="V578" s="163" t="str">
        <f>业务员提成明细!V561</f>
        <v>CSR58</v>
      </c>
      <c r="W578" s="164" t="str">
        <f>业务员提成明细!W561</f>
        <v>*专项化学用品*微乳化型切削液</v>
      </c>
      <c r="X578" s="163" t="str">
        <f>业务员提成明细!X561</f>
        <v>JH-200RP</v>
      </c>
      <c r="Y578" s="169">
        <f>业务员提成明细!Y561</f>
        <v>5000</v>
      </c>
      <c r="Z578" s="170" t="str">
        <f>业务员提成明细!Z561</f>
        <v>千克</v>
      </c>
      <c r="AA578" s="170"/>
      <c r="AB578" s="170"/>
      <c r="AC578" s="171">
        <f>业务员提成明细!AC561</f>
        <v>5000</v>
      </c>
      <c r="AD578" s="170"/>
      <c r="AE578" s="170"/>
      <c r="AF578" s="170" t="str">
        <f>业务员提成明细!AF561</f>
        <v>XOUT18020073</v>
      </c>
      <c r="AG578" s="176">
        <f>业务员提成明细!AG561</f>
        <v>43137</v>
      </c>
      <c r="AH578" s="177"/>
      <c r="AJ578" s="178">
        <f>业务员提成明细!AJ561</f>
        <v>0.17</v>
      </c>
    </row>
    <row r="579" spans="1:36" outlineLevel="2">
      <c r="A579" s="142" t="str">
        <f>业务员提成明细!A562</f>
        <v>吴佳佳</v>
      </c>
      <c r="B579" s="143">
        <f>业务员提成明细!B562</f>
        <v>43180</v>
      </c>
      <c r="C579" s="144" t="str">
        <f>业务员提成明细!C562</f>
        <v>a1081</v>
      </c>
      <c r="D579" s="142" t="str">
        <f>业务员提成明细!D562</f>
        <v>六和轻合金（苏州）有限公司</v>
      </c>
      <c r="E579" s="145">
        <f>业务员提成明细!E562</f>
        <v>32895.72</v>
      </c>
      <c r="F579" s="146" t="str">
        <f>业务员提成明细!F562</f>
        <v>02839642</v>
      </c>
      <c r="G579" s="143">
        <f>业务员提成明细!G562</f>
        <v>43270</v>
      </c>
      <c r="H579" s="144">
        <f>业务员提成明细!H562</f>
        <v>90</v>
      </c>
      <c r="I579" s="150" t="str">
        <f>业务员提成明细!I562</f>
        <v>2018-4-19/2018-6-2</v>
      </c>
      <c r="J579" s="151">
        <f>业务员提成明细!J562</f>
        <v>32895.72</v>
      </c>
      <c r="K579" s="145">
        <f>业务员提成明细!K562</f>
        <v>28116</v>
      </c>
      <c r="L579" s="152">
        <f>业务员提成明细!L562</f>
        <v>273</v>
      </c>
      <c r="M579" s="153">
        <f>业务员提成明细!M562</f>
        <v>0</v>
      </c>
      <c r="N579" s="76" t="e">
        <f>业务员提成明细!N562</f>
        <v>#REF!</v>
      </c>
      <c r="O579" s="126">
        <f>业务员提成明细!O562</f>
        <v>0</v>
      </c>
      <c r="P579" s="154">
        <f>业务员提成明细!P562</f>
        <v>0</v>
      </c>
      <c r="Q579" s="125" t="e">
        <f>业务员提成明细!Q562</f>
        <v>#REF!</v>
      </c>
      <c r="R579" s="145">
        <f>业务员提成明细!R562</f>
        <v>0</v>
      </c>
      <c r="S579" s="161">
        <f>业务员提成明细!S562</f>
        <v>0</v>
      </c>
      <c r="T579" s="162" t="str">
        <f>业务员提成明细!V562</f>
        <v>CSR07</v>
      </c>
      <c r="U579" s="144" t="str">
        <f>业务员提成明细!W562</f>
        <v>*专项化学用品*优质切削液</v>
      </c>
      <c r="V579" s="163" t="str">
        <f>业务员提成明细!V562</f>
        <v>CSR07</v>
      </c>
      <c r="W579" s="164" t="str">
        <f>业务员提成明细!W562</f>
        <v>*专项化学用品*优质切削液</v>
      </c>
      <c r="X579" s="163" t="str">
        <f>业务员提成明细!X562</f>
        <v>JH-101SL</v>
      </c>
      <c r="Y579" s="169">
        <f>业务员提成明细!Y562</f>
        <v>12</v>
      </c>
      <c r="Z579" s="170" t="str">
        <f>业务员提成明细!Z562</f>
        <v>桶</v>
      </c>
      <c r="AA579" s="170"/>
      <c r="AB579" s="170"/>
      <c r="AC579" s="171">
        <f>业务员提成明细!AC562</f>
        <v>2160</v>
      </c>
      <c r="AD579" s="170"/>
      <c r="AE579" s="170"/>
      <c r="AF579" s="170" t="str">
        <f>业务员提成明细!AF562</f>
        <v>XOUT18020131</v>
      </c>
      <c r="AG579" s="176">
        <f>业务员提成明细!AG562</f>
        <v>43140</v>
      </c>
      <c r="AH579" s="177">
        <f>业务员提成明细!AH562</f>
        <v>0</v>
      </c>
      <c r="AJ579" s="178">
        <f>业务员提成明细!AJ562</f>
        <v>0.17</v>
      </c>
    </row>
    <row r="580" spans="1:36" outlineLevel="2">
      <c r="A580" s="142" t="str">
        <f>业务员提成明细!A563</f>
        <v>吴佳佳</v>
      </c>
      <c r="B580" s="143">
        <f>业务员提成明细!B563</f>
        <v>43180</v>
      </c>
      <c r="C580" s="144" t="str">
        <f>业务员提成明细!C563</f>
        <v>a1081</v>
      </c>
      <c r="D580" s="142" t="str">
        <f>业务员提成明细!D563</f>
        <v>六和轻合金（苏州）有限公司</v>
      </c>
      <c r="E580" s="145">
        <f>业务员提成明细!E563</f>
        <v>16447.86</v>
      </c>
      <c r="F580" s="146" t="str">
        <f>业务员提成明细!F563</f>
        <v>02839642</v>
      </c>
      <c r="G580" s="143">
        <f>业务员提成明细!G563</f>
        <v>43270</v>
      </c>
      <c r="H580" s="144">
        <f>业务员提成明细!H563</f>
        <v>90</v>
      </c>
      <c r="I580" s="150">
        <f>业务员提成明细!I563</f>
        <v>43253</v>
      </c>
      <c r="J580" s="151">
        <f>业务员提成明细!J563</f>
        <v>16447.86</v>
      </c>
      <c r="K580" s="145">
        <f>业务员提成明细!K563</f>
        <v>14058</v>
      </c>
      <c r="L580" s="152">
        <f>业务员提成明细!L563</f>
        <v>73</v>
      </c>
      <c r="M580" s="153">
        <f>业务员提成明细!M563</f>
        <v>0</v>
      </c>
      <c r="N580" s="76" t="e">
        <f>业务员提成明细!N563</f>
        <v>#REF!</v>
      </c>
      <c r="O580" s="126">
        <f>业务员提成明细!O563</f>
        <v>0.04</v>
      </c>
      <c r="P580" s="154">
        <f>业务员提成明细!P563</f>
        <v>562.32000000000005</v>
      </c>
      <c r="Q580" s="125" t="e">
        <f>业务员提成明细!Q563</f>
        <v>#REF!</v>
      </c>
      <c r="R580" s="145">
        <f>业务员提成明细!R563</f>
        <v>0</v>
      </c>
      <c r="S580" s="161">
        <f>业务员提成明细!S563</f>
        <v>0</v>
      </c>
      <c r="T580" s="162" t="str">
        <f>业务员提成明细!V563</f>
        <v>CSR07</v>
      </c>
      <c r="U580" s="144" t="str">
        <f>业务员提成明细!W563</f>
        <v>*专项化学用品*优质切削液</v>
      </c>
      <c r="V580" s="163" t="str">
        <f>业务员提成明细!V563</f>
        <v>CSR07</v>
      </c>
      <c r="W580" s="164" t="str">
        <f>业务员提成明细!W563</f>
        <v>*专项化学用品*优质切削液</v>
      </c>
      <c r="X580" s="163" t="str">
        <f>业务员提成明细!X563</f>
        <v>JH-101SL</v>
      </c>
      <c r="Y580" s="169">
        <f>业务员提成明细!Y563</f>
        <v>6</v>
      </c>
      <c r="Z580" s="170" t="str">
        <f>业务员提成明细!Z563</f>
        <v>桶</v>
      </c>
      <c r="AA580" s="170"/>
      <c r="AB580" s="170"/>
      <c r="AC580" s="171">
        <f>业务员提成明细!AC563</f>
        <v>1080</v>
      </c>
      <c r="AD580" s="170"/>
      <c r="AE580" s="170"/>
      <c r="AF580" s="170" t="str">
        <f>业务员提成明细!AF563</f>
        <v>XOUT18020131</v>
      </c>
      <c r="AG580" s="176">
        <f>业务员提成明细!AG563</f>
        <v>43140</v>
      </c>
      <c r="AH580" s="177">
        <f>业务员提成明细!AH563</f>
        <v>0</v>
      </c>
      <c r="AJ580" s="178">
        <f>业务员提成明细!AJ563</f>
        <v>0.17</v>
      </c>
    </row>
    <row r="581" spans="1:36" outlineLevel="2">
      <c r="A581" s="142" t="str">
        <f>业务员提成明细!A564</f>
        <v>吴佳佳</v>
      </c>
      <c r="B581" s="143">
        <f>业务员提成明细!B564</f>
        <v>43180</v>
      </c>
      <c r="C581" s="144" t="str">
        <f>业务员提成明细!C564</f>
        <v>a1081</v>
      </c>
      <c r="D581" s="142" t="str">
        <f>业务员提成明细!D564</f>
        <v>六和轻合金（苏州）有限公司</v>
      </c>
      <c r="E581" s="145">
        <f>业务员提成明细!E564</f>
        <v>16447.86</v>
      </c>
      <c r="F581" s="146" t="str">
        <f>业务员提成明细!F564</f>
        <v>02839642</v>
      </c>
      <c r="G581" s="143">
        <f>业务员提成明细!G564</f>
        <v>43270</v>
      </c>
      <c r="H581" s="144">
        <f>业务员提成明细!H564</f>
        <v>90</v>
      </c>
      <c r="I581" s="150">
        <f>业务员提成明细!I564</f>
        <v>43253</v>
      </c>
      <c r="J581" s="151">
        <f>业务员提成明细!J564</f>
        <v>16447.86</v>
      </c>
      <c r="K581" s="145">
        <f>业务员提成明细!K564</f>
        <v>14058</v>
      </c>
      <c r="L581" s="152">
        <f>业务员提成明细!L564</f>
        <v>73</v>
      </c>
      <c r="M581" s="153">
        <f>业务员提成明细!M564</f>
        <v>0</v>
      </c>
      <c r="N581" s="76" t="e">
        <f>业务员提成明细!N564</f>
        <v>#REF!</v>
      </c>
      <c r="O581" s="126">
        <f>业务员提成明细!O564</f>
        <v>0.04</v>
      </c>
      <c r="P581" s="154">
        <f>业务员提成明细!P564</f>
        <v>562.32000000000005</v>
      </c>
      <c r="Q581" s="125" t="e">
        <f>业务员提成明细!Q564</f>
        <v>#REF!</v>
      </c>
      <c r="R581" s="145">
        <f>业务员提成明细!R564</f>
        <v>0</v>
      </c>
      <c r="S581" s="161">
        <f>业务员提成明细!S564</f>
        <v>0</v>
      </c>
      <c r="T581" s="162" t="str">
        <f>业务员提成明细!V564</f>
        <v>CSR07</v>
      </c>
      <c r="U581" s="144" t="str">
        <f>业务员提成明细!W564</f>
        <v>*专项化学用品*优质切削液</v>
      </c>
      <c r="V581" s="163" t="str">
        <f>业务员提成明细!V564</f>
        <v>CSR07</v>
      </c>
      <c r="W581" s="164" t="str">
        <f>业务员提成明细!W564</f>
        <v>*专项化学用品*优质切削液</v>
      </c>
      <c r="X581" s="163" t="str">
        <f>业务员提成明细!X564</f>
        <v>JH-101SL</v>
      </c>
      <c r="Y581" s="169">
        <f>业务员提成明细!Y564</f>
        <v>6</v>
      </c>
      <c r="Z581" s="170" t="str">
        <f>业务员提成明细!Z564</f>
        <v>桶</v>
      </c>
      <c r="AA581" s="170"/>
      <c r="AB581" s="170"/>
      <c r="AC581" s="171">
        <f>业务员提成明细!AC564</f>
        <v>1080</v>
      </c>
      <c r="AD581" s="170"/>
      <c r="AE581" s="170"/>
      <c r="AF581" s="170" t="str">
        <f>业务员提成明细!AF564</f>
        <v>XOUT18030056</v>
      </c>
      <c r="AG581" s="176">
        <f>业务员提成明细!AG564</f>
        <v>43164</v>
      </c>
      <c r="AH581" s="177"/>
      <c r="AJ581" s="178">
        <f>业务员提成明细!AJ564</f>
        <v>0.17</v>
      </c>
    </row>
    <row r="582" spans="1:36" outlineLevel="2">
      <c r="A582" s="142" t="str">
        <f>业务员提成明细!A565</f>
        <v>吴佳佳</v>
      </c>
      <c r="B582" s="143">
        <f>业务员提成明细!B565</f>
        <v>43172</v>
      </c>
      <c r="C582" s="144" t="str">
        <f>业务员提成明细!C565</f>
        <v>a1306</v>
      </c>
      <c r="D582" s="142" t="str">
        <f>业务员提成明细!D565</f>
        <v>可发科技（宿迁）有限公司</v>
      </c>
      <c r="E582" s="145">
        <f>业务员提成明细!E565</f>
        <v>71000</v>
      </c>
      <c r="F582" s="146" t="str">
        <f>业务员提成明细!F565</f>
        <v>02839392</v>
      </c>
      <c r="G582" s="143">
        <f>业务员提成明细!G565</f>
        <v>43292</v>
      </c>
      <c r="H582" s="144">
        <f>业务员提成明细!H565</f>
        <v>120</v>
      </c>
      <c r="I582" s="150">
        <f>业务员提成明细!I565</f>
        <v>43253</v>
      </c>
      <c r="J582" s="151">
        <f>业务员提成明细!J565</f>
        <v>71000</v>
      </c>
      <c r="K582" s="145">
        <f>业务员提成明细!K565</f>
        <v>60683.76</v>
      </c>
      <c r="L582" s="152">
        <f>业务员提成明细!L565</f>
        <v>81</v>
      </c>
      <c r="M582" s="153">
        <f>业务员提成明细!M565</f>
        <v>0</v>
      </c>
      <c r="N582" s="76" t="e">
        <f>业务员提成明细!N565</f>
        <v>#REF!</v>
      </c>
      <c r="O582" s="126">
        <f>业务员提成明细!O565</f>
        <v>0.04</v>
      </c>
      <c r="P582" s="154">
        <f>业务员提成明细!P565</f>
        <v>2427.35</v>
      </c>
      <c r="Q582" s="125" t="e">
        <f>业务员提成明细!Q565</f>
        <v>#REF!</v>
      </c>
      <c r="R582" s="145">
        <f>业务员提成明细!R565</f>
        <v>0</v>
      </c>
      <c r="S582" s="161">
        <f>业务员提成明细!S565</f>
        <v>0</v>
      </c>
      <c r="T582" s="162" t="str">
        <f>业务员提成明细!V565</f>
        <v>CSR58</v>
      </c>
      <c r="U582" s="144" t="str">
        <f>业务员提成明细!W565</f>
        <v>*专项化学用品*微乳化型切削液</v>
      </c>
      <c r="V582" s="163" t="str">
        <f>业务员提成明细!V565</f>
        <v>CSR58</v>
      </c>
      <c r="W582" s="164" t="str">
        <f>业务员提成明细!W565</f>
        <v>*专项化学用品*微乳化型切削液</v>
      </c>
      <c r="X582" s="163" t="str">
        <f>业务员提成明细!X565</f>
        <v>JH-200RP</v>
      </c>
      <c r="Y582" s="169">
        <f>业务员提成明细!Y565</f>
        <v>5000</v>
      </c>
      <c r="Z582" s="170" t="str">
        <f>业务员提成明细!Z565</f>
        <v>千克</v>
      </c>
      <c r="AA582" s="170"/>
      <c r="AB582" s="170"/>
      <c r="AC582" s="171">
        <f>业务员提成明细!AC565</f>
        <v>5000</v>
      </c>
      <c r="AD582" s="170"/>
      <c r="AE582" s="170"/>
      <c r="AF582" s="170" t="str">
        <f>业务员提成明细!AF565</f>
        <v>XOUT18010493</v>
      </c>
      <c r="AG582" s="176">
        <f>业务员提成明细!AG565</f>
        <v>43129</v>
      </c>
      <c r="AH582" s="177"/>
      <c r="AJ582" s="178">
        <f>业务员提成明细!AJ565</f>
        <v>0.17</v>
      </c>
    </row>
    <row r="583" spans="1:36" outlineLevel="2">
      <c r="A583" s="142" t="str">
        <f>业务员提成明细!A566</f>
        <v>吴佳佳</v>
      </c>
      <c r="B583" s="143">
        <f>业务员提成明细!B566</f>
        <v>43172</v>
      </c>
      <c r="C583" s="144" t="str">
        <f>业务员提成明细!C566</f>
        <v>a1306</v>
      </c>
      <c r="D583" s="142" t="str">
        <f>业务员提成明细!D566</f>
        <v>可发科技（宿迁）有限公司</v>
      </c>
      <c r="E583" s="145">
        <f>业务员提成明细!E566</f>
        <v>71000</v>
      </c>
      <c r="F583" s="146" t="str">
        <f>业务员提成明细!F566</f>
        <v>02839393</v>
      </c>
      <c r="G583" s="143">
        <f>业务员提成明细!G566</f>
        <v>43292</v>
      </c>
      <c r="H583" s="144">
        <f>业务员提成明细!H566</f>
        <v>120</v>
      </c>
      <c r="I583" s="150">
        <f>业务员提成明细!I566</f>
        <v>43253</v>
      </c>
      <c r="J583" s="151">
        <f>业务员提成明细!J566</f>
        <v>71000</v>
      </c>
      <c r="K583" s="145">
        <f>业务员提成明细!K566</f>
        <v>60683.76</v>
      </c>
      <c r="L583" s="152">
        <f>业务员提成明细!L566</f>
        <v>81</v>
      </c>
      <c r="M583" s="153">
        <f>业务员提成明细!M566</f>
        <v>0</v>
      </c>
      <c r="N583" s="76" t="e">
        <f>业务员提成明细!N566</f>
        <v>#REF!</v>
      </c>
      <c r="O583" s="126">
        <f>业务员提成明细!O566</f>
        <v>0.04</v>
      </c>
      <c r="P583" s="154">
        <f>业务员提成明细!P566</f>
        <v>2427.35</v>
      </c>
      <c r="Q583" s="125" t="e">
        <f>业务员提成明细!Q566</f>
        <v>#REF!</v>
      </c>
      <c r="R583" s="145">
        <f>业务员提成明细!R566</f>
        <v>0</v>
      </c>
      <c r="S583" s="161">
        <f>业务员提成明细!S566</f>
        <v>0</v>
      </c>
      <c r="T583" s="162" t="str">
        <f>业务员提成明细!V566</f>
        <v>CSR58</v>
      </c>
      <c r="U583" s="144" t="str">
        <f>业务员提成明细!W566</f>
        <v>*专项化学用品*微乳化型切削液</v>
      </c>
      <c r="V583" s="163" t="str">
        <f>业务员提成明细!V566</f>
        <v>CSR58</v>
      </c>
      <c r="W583" s="164" t="str">
        <f>业务员提成明细!W566</f>
        <v>*专项化学用品*微乳化型切削液</v>
      </c>
      <c r="X583" s="163" t="str">
        <f>业务员提成明细!X566</f>
        <v>JH-200RP</v>
      </c>
      <c r="Y583" s="169">
        <f>业务员提成明细!Y566</f>
        <v>5000</v>
      </c>
      <c r="Z583" s="170" t="str">
        <f>业务员提成明细!Z566</f>
        <v>千克</v>
      </c>
      <c r="AA583" s="170"/>
      <c r="AB583" s="170"/>
      <c r="AC583" s="171">
        <f>业务员提成明细!AC566</f>
        <v>5000</v>
      </c>
      <c r="AD583" s="170"/>
      <c r="AE583" s="170"/>
      <c r="AF583" s="170" t="str">
        <f>业务员提成明细!AF566</f>
        <v>XOUT18010493</v>
      </c>
      <c r="AG583" s="176">
        <f>业务员提成明细!AG566</f>
        <v>43129</v>
      </c>
      <c r="AH583" s="177"/>
      <c r="AJ583" s="178">
        <f>业务员提成明细!AJ566</f>
        <v>0.17</v>
      </c>
    </row>
    <row r="584" spans="1:36" outlineLevel="2">
      <c r="A584" s="142" t="str">
        <f>业务员提成明细!A567</f>
        <v>吴佳佳</v>
      </c>
      <c r="B584" s="143">
        <f>业务员提成明细!B567</f>
        <v>43172</v>
      </c>
      <c r="C584" s="144" t="str">
        <f>业务员提成明细!C567</f>
        <v>a1306</v>
      </c>
      <c r="D584" s="142" t="str">
        <f>业务员提成明细!D567</f>
        <v>可发科技（宿迁）有限公司</v>
      </c>
      <c r="E584" s="145">
        <f>业务员提成明细!E567</f>
        <v>28400</v>
      </c>
      <c r="F584" s="146" t="str">
        <f>业务员提成明细!F567</f>
        <v>02839392</v>
      </c>
      <c r="G584" s="143">
        <f>业务员提成明细!G567</f>
        <v>43292</v>
      </c>
      <c r="H584" s="144">
        <f>业务员提成明细!H567</f>
        <v>120</v>
      </c>
      <c r="I584" s="150">
        <f>业务员提成明细!I567</f>
        <v>43278</v>
      </c>
      <c r="J584" s="151">
        <f>业务员提成明细!J567</f>
        <v>28400</v>
      </c>
      <c r="K584" s="145">
        <f>业务员提成明细!K567</f>
        <v>24273.5</v>
      </c>
      <c r="L584" s="152">
        <f>业务员提成明细!L567</f>
        <v>106</v>
      </c>
      <c r="M584" s="153">
        <f>业务员提成明细!M567</f>
        <v>0</v>
      </c>
      <c r="N584" s="76" t="e">
        <f>业务员提成明细!N567</f>
        <v>#REF!</v>
      </c>
      <c r="O584" s="126">
        <f>业务员提成明细!O567</f>
        <v>0.04</v>
      </c>
      <c r="P584" s="154">
        <f>业务员提成明细!P567</f>
        <v>970.94</v>
      </c>
      <c r="Q584" s="125" t="e">
        <f>业务员提成明细!Q567</f>
        <v>#REF!</v>
      </c>
      <c r="R584" s="145" t="e">
        <f>业务员提成明细!R567</f>
        <v>#REF!</v>
      </c>
      <c r="S584" s="161" t="e">
        <f>业务员提成明细!S567</f>
        <v>#REF!</v>
      </c>
      <c r="T584" s="162" t="str">
        <f>业务员提成明细!V567</f>
        <v>CSR58</v>
      </c>
      <c r="U584" s="144" t="str">
        <f>业务员提成明细!W567</f>
        <v>*专项化学用品*微乳化型切削液</v>
      </c>
      <c r="V584" s="163" t="str">
        <f>业务员提成明细!V567</f>
        <v>CSR58</v>
      </c>
      <c r="W584" s="164" t="str">
        <f>业务员提成明细!W567</f>
        <v>*专项化学用品*微乳化型切削液</v>
      </c>
      <c r="X584" s="163" t="str">
        <f>业务员提成明细!X567</f>
        <v>JH-200RP</v>
      </c>
      <c r="Y584" s="169">
        <f>业务员提成明细!Y567</f>
        <v>2000</v>
      </c>
      <c r="Z584" s="170" t="str">
        <f>业务员提成明细!Z567</f>
        <v>千克</v>
      </c>
      <c r="AA584" s="170"/>
      <c r="AB584" s="170"/>
      <c r="AC584" s="171">
        <f>业务员提成明细!AC567</f>
        <v>2000</v>
      </c>
      <c r="AD584" s="170"/>
      <c r="AE584" s="170"/>
      <c r="AF584" s="170" t="str">
        <f>业务员提成明细!AF567</f>
        <v>XOUT18020053</v>
      </c>
      <c r="AG584" s="176">
        <f>业务员提成明细!AG567</f>
        <v>43134</v>
      </c>
      <c r="AH584" s="177"/>
      <c r="AJ584" s="178">
        <f>业务员提成明细!AJ567</f>
        <v>0.17</v>
      </c>
    </row>
    <row r="585" spans="1:36" outlineLevel="2">
      <c r="A585" s="142" t="str">
        <f>业务员提成明细!A568</f>
        <v>吴佳佳</v>
      </c>
      <c r="B585" s="143">
        <f>业务员提成明细!B568</f>
        <v>43172</v>
      </c>
      <c r="C585" s="144" t="str">
        <f>业务员提成明细!C568</f>
        <v>a1306</v>
      </c>
      <c r="D585" s="142" t="str">
        <f>业务员提成明细!D568</f>
        <v>可发科技（宿迁）有限公司</v>
      </c>
      <c r="E585" s="145">
        <f>业务员提成明细!E568</f>
        <v>2176</v>
      </c>
      <c r="F585" s="146" t="str">
        <f>业务员提成明细!F568</f>
        <v>02839392</v>
      </c>
      <c r="G585" s="143">
        <f>业务员提成明细!G568</f>
        <v>43292</v>
      </c>
      <c r="H585" s="144">
        <f>业务员提成明细!H568</f>
        <v>120</v>
      </c>
      <c r="I585" s="150">
        <f>业务员提成明细!I568</f>
        <v>43262</v>
      </c>
      <c r="J585" s="151">
        <f>业务员提成明细!J568</f>
        <v>2176</v>
      </c>
      <c r="K585" s="145">
        <f>业务员提成明细!K568</f>
        <v>1859.83</v>
      </c>
      <c r="L585" s="152">
        <f>业务员提成明细!L568</f>
        <v>90</v>
      </c>
      <c r="M585" s="153">
        <f>业务员提成明细!M568</f>
        <v>0</v>
      </c>
      <c r="N585" s="76" t="e">
        <f>业务员提成明细!N568</f>
        <v>#REF!</v>
      </c>
      <c r="O585" s="126">
        <f>业务员提成明细!O568</f>
        <v>0.04</v>
      </c>
      <c r="P585" s="154">
        <f>业务员提成明细!P568</f>
        <v>74.39</v>
      </c>
      <c r="Q585" s="125">
        <f>业务员提成明细!Q568</f>
        <v>15.083</v>
      </c>
      <c r="R585" s="145">
        <f>业务员提成明细!R568</f>
        <v>2564.11</v>
      </c>
      <c r="S585" s="161">
        <f>业务员提成明细!S568</f>
        <v>-704.28</v>
      </c>
      <c r="T585" s="162" t="str">
        <f>业务员提成明细!V568</f>
        <v>CYQ19</v>
      </c>
      <c r="U585" s="144" t="str">
        <f>业务员提成明细!W568</f>
        <v>*专项化学用品*不锈钢切削油</v>
      </c>
      <c r="V585" s="163" t="str">
        <f>业务员提成明细!V568</f>
        <v>CYQ19</v>
      </c>
      <c r="W585" s="164" t="str">
        <f>业务员提成明细!W568</f>
        <v>*专项化学用品*不锈钢切削油</v>
      </c>
      <c r="X585" s="163" t="str">
        <f>业务员提成明细!X568</f>
        <v>DH-30A</v>
      </c>
      <c r="Y585" s="169">
        <f>业务员提成明细!Y568</f>
        <v>170</v>
      </c>
      <c r="Z585" s="170" t="str">
        <f>业务员提成明细!Z568</f>
        <v>千克</v>
      </c>
      <c r="AA585" s="170"/>
      <c r="AB585" s="170"/>
      <c r="AC585" s="171">
        <f>业务员提成明细!AC568</f>
        <v>170</v>
      </c>
      <c r="AD585" s="170"/>
      <c r="AE585" s="170"/>
      <c r="AF585" s="170" t="str">
        <f>业务员提成明细!AF568</f>
        <v>XOUT18020053</v>
      </c>
      <c r="AG585" s="176">
        <f>业务员提成明细!AG568</f>
        <v>43134</v>
      </c>
      <c r="AH585" s="177"/>
      <c r="AJ585" s="178">
        <f>业务员提成明细!AJ568</f>
        <v>0.17</v>
      </c>
    </row>
    <row r="586" spans="1:36" outlineLevel="2">
      <c r="A586" s="142" t="str">
        <f>业务员提成明细!A569</f>
        <v>吴佳佳</v>
      </c>
      <c r="B586" s="143">
        <f>业务员提成明细!B569</f>
        <v>43172</v>
      </c>
      <c r="C586" s="144" t="str">
        <f>业务员提成明细!C569</f>
        <v>a1306</v>
      </c>
      <c r="D586" s="142" t="str">
        <f>业务员提成明细!D569</f>
        <v>可发科技（宿迁）有限公司</v>
      </c>
      <c r="E586" s="145">
        <f>业务员提成明细!E569</f>
        <v>113600</v>
      </c>
      <c r="F586" s="146" t="str">
        <f>业务员提成明细!F569</f>
        <v>02839394</v>
      </c>
      <c r="G586" s="143">
        <f>业务员提成明细!G569</f>
        <v>43292</v>
      </c>
      <c r="H586" s="144">
        <f>业务员提成明细!H569</f>
        <v>120</v>
      </c>
      <c r="I586" s="150">
        <f>业务员提成明细!I569</f>
        <v>43276</v>
      </c>
      <c r="J586" s="151">
        <f>业务员提成明细!J569</f>
        <v>113600</v>
      </c>
      <c r="K586" s="145">
        <f>业务员提成明细!K569</f>
        <v>97094.02</v>
      </c>
      <c r="L586" s="152">
        <f>业务员提成明细!L569</f>
        <v>104</v>
      </c>
      <c r="M586" s="153">
        <f>业务员提成明细!M569</f>
        <v>0</v>
      </c>
      <c r="N586" s="76" t="e">
        <f>业务员提成明细!N569</f>
        <v>#REF!</v>
      </c>
      <c r="O586" s="126">
        <f>业务员提成明细!O569</f>
        <v>0.04</v>
      </c>
      <c r="P586" s="154">
        <f>业务员提成明细!P569</f>
        <v>3883.76</v>
      </c>
      <c r="Q586" s="125">
        <f>业务员提成明细!Q569</f>
        <v>15.083</v>
      </c>
      <c r="R586" s="145">
        <f>业务员提成明细!R569</f>
        <v>120664</v>
      </c>
      <c r="S586" s="161">
        <f>业务员提成明细!S569</f>
        <v>-23569.98</v>
      </c>
      <c r="T586" s="162" t="str">
        <f>业务员提成明细!V569</f>
        <v>CSR58</v>
      </c>
      <c r="U586" s="144" t="str">
        <f>业务员提成明细!W569</f>
        <v>*专项化学用品*微乳化型切削液</v>
      </c>
      <c r="V586" s="163" t="str">
        <f>业务员提成明细!V569</f>
        <v>CSR58</v>
      </c>
      <c r="W586" s="164" t="str">
        <f>业务员提成明细!W569</f>
        <v>*专项化学用品*微乳化型切削液</v>
      </c>
      <c r="X586" s="163" t="str">
        <f>业务员提成明细!X569</f>
        <v>JH-200RP</v>
      </c>
      <c r="Y586" s="169">
        <f>业务员提成明细!Y569</f>
        <v>8000</v>
      </c>
      <c r="Z586" s="170" t="str">
        <f>业务员提成明细!Z569</f>
        <v>千克</v>
      </c>
      <c r="AA586" s="170"/>
      <c r="AB586" s="170"/>
      <c r="AC586" s="171">
        <f>业务员提成明细!AC569</f>
        <v>8000</v>
      </c>
      <c r="AD586" s="170"/>
      <c r="AE586" s="170"/>
      <c r="AF586" s="170" t="str">
        <f>业务员提成明细!AF569</f>
        <v>XOUT18020053</v>
      </c>
      <c r="AG586" s="176">
        <f>业务员提成明细!AG569</f>
        <v>43134</v>
      </c>
      <c r="AH586" s="177"/>
      <c r="AJ586" s="178">
        <f>业务员提成明细!AJ569</f>
        <v>0.17</v>
      </c>
    </row>
    <row r="587" spans="1:36" outlineLevel="2">
      <c r="A587" s="142" t="str">
        <f>业务员提成明细!A570</f>
        <v>吴佳佳</v>
      </c>
      <c r="B587" s="143">
        <f>业务员提成明细!B570</f>
        <v>43172</v>
      </c>
      <c r="C587" s="144" t="str">
        <f>业务员提成明细!C570</f>
        <v>a1402</v>
      </c>
      <c r="D587" s="142" t="str">
        <f>业务员提成明细!D570</f>
        <v>可利科技（泰州）有限公司</v>
      </c>
      <c r="E587" s="145">
        <f>业务员提成明细!E570</f>
        <v>14200</v>
      </c>
      <c r="F587" s="146" t="str">
        <f>业务员提成明细!F570</f>
        <v>02839395</v>
      </c>
      <c r="G587" s="143">
        <f>业务员提成明细!G570</f>
        <v>43292</v>
      </c>
      <c r="H587" s="144">
        <f>业务员提成明细!H570</f>
        <v>120</v>
      </c>
      <c r="I587" s="150">
        <f>业务员提成明细!I570</f>
        <v>43266</v>
      </c>
      <c r="J587" s="151">
        <f>业务员提成明细!J570</f>
        <v>14200</v>
      </c>
      <c r="K587" s="145">
        <f>业务员提成明细!K570</f>
        <v>12136.75</v>
      </c>
      <c r="L587" s="152">
        <f>业务员提成明细!L570</f>
        <v>94</v>
      </c>
      <c r="M587" s="153">
        <f>业务员提成明细!M570</f>
        <v>0</v>
      </c>
      <c r="N587" s="76" t="e">
        <f>业务员提成明细!N570</f>
        <v>#REF!</v>
      </c>
      <c r="O587" s="126">
        <f>业务员提成明细!O570</f>
        <v>0.04</v>
      </c>
      <c r="P587" s="154">
        <f>业务员提成明细!P570</f>
        <v>485.47</v>
      </c>
      <c r="Q587" s="125" t="e">
        <f>业务员提成明细!Q570</f>
        <v>#REF!</v>
      </c>
      <c r="R587" s="145" t="e">
        <f>业务员提成明细!R570</f>
        <v>#REF!</v>
      </c>
      <c r="S587" s="161" t="e">
        <f>业务员提成明细!S570</f>
        <v>#REF!</v>
      </c>
      <c r="T587" s="162" t="str">
        <f>业务员提成明细!V570</f>
        <v>CSR58</v>
      </c>
      <c r="U587" s="144" t="str">
        <f>业务员提成明细!W570</f>
        <v>*专项化学用品*微乳化型切削液</v>
      </c>
      <c r="V587" s="163" t="str">
        <f>业务员提成明细!V570</f>
        <v>CSR58</v>
      </c>
      <c r="W587" s="164" t="str">
        <f>业务员提成明细!W570</f>
        <v>*专项化学用品*微乳化型切削液</v>
      </c>
      <c r="X587" s="163" t="str">
        <f>业务员提成明细!X570</f>
        <v>JH-200RP</v>
      </c>
      <c r="Y587" s="169">
        <f>业务员提成明细!Y570</f>
        <v>1000</v>
      </c>
      <c r="Z587" s="170" t="str">
        <f>业务员提成明细!Z570</f>
        <v>千克</v>
      </c>
      <c r="AA587" s="170"/>
      <c r="AB587" s="170"/>
      <c r="AC587" s="171">
        <f>业务员提成明细!AC570</f>
        <v>1000</v>
      </c>
      <c r="AD587" s="170"/>
      <c r="AE587" s="170"/>
      <c r="AF587" s="170" t="str">
        <f>业务员提成明细!AF570</f>
        <v>XOUT18010559</v>
      </c>
      <c r="AG587" s="176">
        <f>业务员提成明细!AG570</f>
        <v>43132</v>
      </c>
      <c r="AH587" s="177"/>
      <c r="AJ587" s="178">
        <f>业务员提成明细!AJ570</f>
        <v>0.17</v>
      </c>
    </row>
    <row r="588" spans="1:36" outlineLevel="2">
      <c r="A588" s="142" t="str">
        <f>业务员提成明细!A571</f>
        <v>吴佳佳</v>
      </c>
      <c r="B588" s="143">
        <f>业务员提成明细!B571</f>
        <v>43172</v>
      </c>
      <c r="C588" s="144" t="str">
        <f>业务员提成明细!C571</f>
        <v>a1402</v>
      </c>
      <c r="D588" s="142" t="str">
        <f>业务员提成明细!D571</f>
        <v>可利科技（泰州）有限公司</v>
      </c>
      <c r="E588" s="145">
        <f>业务员提成明细!E571</f>
        <v>71000</v>
      </c>
      <c r="F588" s="146" t="str">
        <f>业务员提成明细!F571</f>
        <v>02839395</v>
      </c>
      <c r="G588" s="143">
        <f>业务员提成明细!G571</f>
        <v>43292</v>
      </c>
      <c r="H588" s="144">
        <f>业务员提成明细!H571</f>
        <v>120</v>
      </c>
      <c r="I588" s="150">
        <f>业务员提成明细!I571</f>
        <v>43276</v>
      </c>
      <c r="J588" s="151">
        <f>业务员提成明细!J571</f>
        <v>71000</v>
      </c>
      <c r="K588" s="145">
        <f>业务员提成明细!K571</f>
        <v>60683.76</v>
      </c>
      <c r="L588" s="152">
        <f>业务员提成明细!L571</f>
        <v>104</v>
      </c>
      <c r="M588" s="153">
        <f>业务员提成明细!M571</f>
        <v>0</v>
      </c>
      <c r="N588" s="76" t="e">
        <f>业务员提成明细!N571</f>
        <v>#REF!</v>
      </c>
      <c r="O588" s="126">
        <f>业务员提成明细!O571</f>
        <v>0.04</v>
      </c>
      <c r="P588" s="154">
        <f>业务员提成明细!P571</f>
        <v>2427.35</v>
      </c>
      <c r="Q588" s="125" t="e">
        <f>业务员提成明细!Q571</f>
        <v>#REF!</v>
      </c>
      <c r="R588" s="145" t="e">
        <f>业务员提成明细!R571</f>
        <v>#REF!</v>
      </c>
      <c r="S588" s="161" t="e">
        <f>业务员提成明细!S571</f>
        <v>#REF!</v>
      </c>
      <c r="T588" s="162" t="str">
        <f>业务员提成明细!V571</f>
        <v>CSR58</v>
      </c>
      <c r="U588" s="144" t="str">
        <f>业务员提成明细!W571</f>
        <v>*专项化学用品*微乳化型切削液</v>
      </c>
      <c r="V588" s="163" t="str">
        <f>业务员提成明细!V571</f>
        <v>CSR58</v>
      </c>
      <c r="W588" s="164" t="str">
        <f>业务员提成明细!W571</f>
        <v>*专项化学用品*微乳化型切削液</v>
      </c>
      <c r="X588" s="163" t="str">
        <f>业务员提成明细!X571</f>
        <v>JH-200RP</v>
      </c>
      <c r="Y588" s="169">
        <f>业务员提成明细!Y571</f>
        <v>5000</v>
      </c>
      <c r="Z588" s="170" t="str">
        <f>业务员提成明细!Z571</f>
        <v>千克</v>
      </c>
      <c r="AA588" s="170"/>
      <c r="AB588" s="170"/>
      <c r="AC588" s="171">
        <f>业务员提成明细!AC571</f>
        <v>5000</v>
      </c>
      <c r="AD588" s="170"/>
      <c r="AE588" s="170"/>
      <c r="AF588" s="170" t="str">
        <f>业务员提成明细!AF571</f>
        <v>XOUT18010559</v>
      </c>
      <c r="AG588" s="176">
        <f>业务员提成明细!AG571</f>
        <v>43132</v>
      </c>
      <c r="AH588" s="177"/>
      <c r="AJ588" s="178">
        <f>业务员提成明细!AJ571</f>
        <v>0.17</v>
      </c>
    </row>
    <row r="589" spans="1:36" outlineLevel="2">
      <c r="A589" s="142" t="str">
        <f>业务员提成明细!A572</f>
        <v>吴佳佳</v>
      </c>
      <c r="B589" s="143">
        <f>业务员提成明细!B572</f>
        <v>43172</v>
      </c>
      <c r="C589" s="144" t="str">
        <f>业务员提成明细!C572</f>
        <v>a1402</v>
      </c>
      <c r="D589" s="142" t="str">
        <f>业务员提成明细!D572</f>
        <v>可利科技（泰州）有限公司</v>
      </c>
      <c r="E589" s="145">
        <f>业务员提成明细!E572</f>
        <v>28400</v>
      </c>
      <c r="F589" s="146" t="str">
        <f>业务员提成明细!F572</f>
        <v>02839396</v>
      </c>
      <c r="G589" s="143">
        <f>业务员提成明细!G572</f>
        <v>43292</v>
      </c>
      <c r="H589" s="144">
        <f>业务员提成明细!H572</f>
        <v>120</v>
      </c>
      <c r="I589" s="150">
        <f>业务员提成明细!I572</f>
        <v>43276</v>
      </c>
      <c r="J589" s="151">
        <f>业务员提成明细!J572</f>
        <v>28400</v>
      </c>
      <c r="K589" s="145">
        <f>业务员提成明细!K572</f>
        <v>24273.5</v>
      </c>
      <c r="L589" s="152">
        <f>业务员提成明细!L572</f>
        <v>104</v>
      </c>
      <c r="M589" s="153">
        <f>业务员提成明细!M572</f>
        <v>0</v>
      </c>
      <c r="N589" s="76" t="e">
        <f>业务员提成明细!N572</f>
        <v>#REF!</v>
      </c>
      <c r="O589" s="126">
        <f>业务员提成明细!O572</f>
        <v>0.04</v>
      </c>
      <c r="P589" s="154">
        <f>业务员提成明细!P572</f>
        <v>970.94</v>
      </c>
      <c r="Q589" s="125" t="e">
        <f>业务员提成明细!Q572</f>
        <v>#REF!</v>
      </c>
      <c r="R589" s="145" t="e">
        <f>业务员提成明细!R572</f>
        <v>#REF!</v>
      </c>
      <c r="S589" s="161" t="e">
        <f>业务员提成明细!S572</f>
        <v>#REF!</v>
      </c>
      <c r="T589" s="162" t="str">
        <f>业务员提成明细!V572</f>
        <v>CSR58</v>
      </c>
      <c r="U589" s="144" t="str">
        <f>业务员提成明细!W572</f>
        <v>*专项化学用品*微乳化型切削液</v>
      </c>
      <c r="V589" s="163" t="str">
        <f>业务员提成明细!V572</f>
        <v>CSR58</v>
      </c>
      <c r="W589" s="164" t="str">
        <f>业务员提成明细!W572</f>
        <v>*专项化学用品*微乳化型切削液</v>
      </c>
      <c r="X589" s="163" t="str">
        <f>业务员提成明细!X572</f>
        <v>JH-200RP</v>
      </c>
      <c r="Y589" s="169">
        <f>业务员提成明细!Y572</f>
        <v>2000</v>
      </c>
      <c r="Z589" s="170" t="str">
        <f>业务员提成明细!Z572</f>
        <v>千克</v>
      </c>
      <c r="AA589" s="170"/>
      <c r="AB589" s="170"/>
      <c r="AC589" s="171">
        <f>业务员提成明细!AC572</f>
        <v>2000</v>
      </c>
      <c r="AD589" s="170"/>
      <c r="AE589" s="170"/>
      <c r="AF589" s="170" t="str">
        <f>业务员提成明细!AF572</f>
        <v>XOUT18020132</v>
      </c>
      <c r="AG589" s="176">
        <f>业务员提成明细!AG572</f>
        <v>43140</v>
      </c>
      <c r="AH589" s="177"/>
      <c r="AJ589" s="178">
        <f>业务员提成明细!AJ572</f>
        <v>0.17</v>
      </c>
    </row>
    <row r="590" spans="1:36" outlineLevel="2">
      <c r="A590" s="142" t="str">
        <f>业务员提成明细!A573</f>
        <v>吴佳佳</v>
      </c>
      <c r="B590" s="143">
        <f>业务员提成明细!B573</f>
        <v>43172</v>
      </c>
      <c r="C590" s="144" t="str">
        <f>业务员提成明细!C573</f>
        <v>a1402</v>
      </c>
      <c r="D590" s="142" t="str">
        <f>业务员提成明细!D573</f>
        <v>可利科技（泰州）有限公司</v>
      </c>
      <c r="E590" s="145">
        <f>业务员提成明细!E573</f>
        <v>28400</v>
      </c>
      <c r="F590" s="146" t="str">
        <f>业务员提成明细!F573</f>
        <v>02839396</v>
      </c>
      <c r="G590" s="143">
        <f>业务员提成明细!G573</f>
        <v>43292</v>
      </c>
      <c r="H590" s="144">
        <f>业务员提成明细!H573</f>
        <v>120</v>
      </c>
      <c r="I590" s="150">
        <f>业务员提成明细!I573</f>
        <v>43279</v>
      </c>
      <c r="J590" s="151">
        <f>业务员提成明细!J573</f>
        <v>28400</v>
      </c>
      <c r="K590" s="145">
        <f>业务员提成明细!K573</f>
        <v>24273.5</v>
      </c>
      <c r="L590" s="152">
        <f>业务员提成明细!L573</f>
        <v>107</v>
      </c>
      <c r="M590" s="153">
        <f>业务员提成明细!M573</f>
        <v>0</v>
      </c>
      <c r="N590" s="76" t="e">
        <f>业务员提成明细!N573</f>
        <v>#REF!</v>
      </c>
      <c r="O590" s="126">
        <f>业务员提成明细!O573</f>
        <v>0.04</v>
      </c>
      <c r="P590" s="154">
        <f>业务员提成明细!P573</f>
        <v>970.94</v>
      </c>
      <c r="Q590" s="125" t="e">
        <f>业务员提成明细!Q573</f>
        <v>#REF!</v>
      </c>
      <c r="R590" s="145" t="e">
        <f>业务员提成明细!R573</f>
        <v>#REF!</v>
      </c>
      <c r="S590" s="161" t="e">
        <f>业务员提成明细!S573</f>
        <v>#REF!</v>
      </c>
      <c r="T590" s="162" t="str">
        <f>业务员提成明细!V573</f>
        <v>CSR58</v>
      </c>
      <c r="U590" s="144" t="str">
        <f>业务员提成明细!W573</f>
        <v>*专项化学用品*微乳化型切削液</v>
      </c>
      <c r="V590" s="163" t="str">
        <f>业务员提成明细!V573</f>
        <v>CSR58</v>
      </c>
      <c r="W590" s="164" t="str">
        <f>业务员提成明细!W573</f>
        <v>*专项化学用品*微乳化型切削液</v>
      </c>
      <c r="X590" s="163" t="str">
        <f>业务员提成明细!X573</f>
        <v>JH-200RP</v>
      </c>
      <c r="Y590" s="169">
        <f>业务员提成明细!Y573</f>
        <v>2000</v>
      </c>
      <c r="Z590" s="170" t="str">
        <f>业务员提成明细!Z573</f>
        <v>千克</v>
      </c>
      <c r="AA590" s="170"/>
      <c r="AB590" s="170"/>
      <c r="AC590" s="171">
        <f>业务员提成明细!AC573</f>
        <v>2000</v>
      </c>
      <c r="AD590" s="170"/>
      <c r="AE590" s="170"/>
      <c r="AF590" s="170" t="str">
        <f>业务员提成明细!AF573</f>
        <v>XOUT18020132</v>
      </c>
      <c r="AG590" s="176">
        <f>业务员提成明细!AG573</f>
        <v>43140</v>
      </c>
      <c r="AH590" s="177"/>
      <c r="AJ590" s="178">
        <f>业务员提成明细!AJ573</f>
        <v>0.17</v>
      </c>
    </row>
    <row r="591" spans="1:36" outlineLevel="2">
      <c r="A591" s="142" t="str">
        <f>业务员提成明细!A574</f>
        <v>吴佳佳</v>
      </c>
      <c r="B591" s="143">
        <f>业务员提成明细!B574</f>
        <v>43181</v>
      </c>
      <c r="C591" s="144" t="str">
        <f>业务员提成明细!C574</f>
        <v>a1786</v>
      </c>
      <c r="D591" s="142" t="str">
        <f>业务员提成明细!D574</f>
        <v>无锡福义康精密五金制品有限公司</v>
      </c>
      <c r="E591" s="145">
        <f>业务员提成明细!E574</f>
        <v>2400</v>
      </c>
      <c r="F591" s="146" t="str">
        <f>业务员提成明细!F574</f>
        <v>02839668</v>
      </c>
      <c r="G591" s="143">
        <f>业务员提成明细!G574</f>
        <v>43271</v>
      </c>
      <c r="H591" s="144">
        <f>业务员提成明细!H574</f>
        <v>90</v>
      </c>
      <c r="I591" s="150">
        <f>业务员提成明细!I574</f>
        <v>43256</v>
      </c>
      <c r="J591" s="151">
        <f>业务员提成明细!J574</f>
        <v>2400</v>
      </c>
      <c r="K591" s="145">
        <f>业务员提成明细!K574</f>
        <v>2051.2800000000002</v>
      </c>
      <c r="L591" s="152">
        <f>业务员提成明细!L574</f>
        <v>75</v>
      </c>
      <c r="M591" s="153">
        <f>业务员提成明细!M574</f>
        <v>0</v>
      </c>
      <c r="N591" s="76" t="e">
        <f>业务员提成明细!N574</f>
        <v>#REF!</v>
      </c>
      <c r="O591" s="126">
        <f>业务员提成明细!O574</f>
        <v>0.04</v>
      </c>
      <c r="P591" s="154">
        <f>业务员提成明细!P574</f>
        <v>82.05</v>
      </c>
      <c r="Q591" s="125" t="e">
        <f>业务员提成明细!Q574</f>
        <v>#REF!</v>
      </c>
      <c r="R591" s="145" t="e">
        <f>业务员提成明细!R574</f>
        <v>#REF!</v>
      </c>
      <c r="S591" s="161" t="e">
        <f>业务员提成明细!S574</f>
        <v>#REF!</v>
      </c>
      <c r="T591" s="162" t="str">
        <f>业务员提成明细!V574</f>
        <v>CYT11</v>
      </c>
      <c r="U591" s="144" t="str">
        <f>业务员提成明细!W574</f>
        <v>*专项化学用品*机床导轨油</v>
      </c>
      <c r="V591" s="163" t="str">
        <f>业务员提成明细!V574</f>
        <v>CYT11</v>
      </c>
      <c r="W591" s="164" t="str">
        <f>业务员提成明细!W574</f>
        <v>*专项化学用品*机床导轨油</v>
      </c>
      <c r="X591" s="163" t="str">
        <f>业务员提成明细!X574</f>
        <v>68#</v>
      </c>
      <c r="Y591" s="169">
        <f>业务员提成明细!Y574</f>
        <v>1</v>
      </c>
      <c r="Z591" s="170" t="str">
        <f>业务员提成明细!Z574</f>
        <v>桶</v>
      </c>
      <c r="AA591" s="170"/>
      <c r="AB591" s="170"/>
      <c r="AC591" s="171">
        <f>业务员提成明细!AC574</f>
        <v>170</v>
      </c>
      <c r="AD591" s="170"/>
      <c r="AE591" s="170"/>
      <c r="AF591" s="170" t="str">
        <f>业务员提成明细!AF574</f>
        <v>XOUT18030106</v>
      </c>
      <c r="AG591" s="176">
        <f>业务员提成明细!AG574</f>
        <v>43167</v>
      </c>
      <c r="AH591" s="177"/>
      <c r="AJ591" s="178">
        <f>业务员提成明细!AJ574</f>
        <v>0.17</v>
      </c>
    </row>
    <row r="592" spans="1:36" outlineLevel="2">
      <c r="A592" s="142" t="str">
        <f>业务员提成明细!A575</f>
        <v>吴佳佳</v>
      </c>
      <c r="B592" s="143">
        <f>业务员提成明细!B575</f>
        <v>43181</v>
      </c>
      <c r="C592" s="144" t="str">
        <f>业务员提成明细!C575</f>
        <v>a1786</v>
      </c>
      <c r="D592" s="142" t="str">
        <f>业务员提成明细!D575</f>
        <v>无锡福义康精密五金制品有限公司</v>
      </c>
      <c r="E592" s="145">
        <f>业务员提成明细!E575</f>
        <v>4300</v>
      </c>
      <c r="F592" s="146" t="str">
        <f>业务员提成明细!F575</f>
        <v>02839668</v>
      </c>
      <c r="G592" s="143">
        <f>业务员提成明细!G575</f>
        <v>43271</v>
      </c>
      <c r="H592" s="144">
        <f>业务员提成明细!H575</f>
        <v>90</v>
      </c>
      <c r="I592" s="150">
        <f>业务员提成明细!I575</f>
        <v>43258</v>
      </c>
      <c r="J592" s="151">
        <f>业务员提成明细!J575</f>
        <v>4300</v>
      </c>
      <c r="K592" s="145">
        <f>业务员提成明细!K575</f>
        <v>3675.21</v>
      </c>
      <c r="L592" s="152">
        <f>业务员提成明细!L575</f>
        <v>77</v>
      </c>
      <c r="M592" s="153">
        <f>业务员提成明细!M575</f>
        <v>0</v>
      </c>
      <c r="N592" s="76" t="e">
        <f>业务员提成明细!N575</f>
        <v>#REF!</v>
      </c>
      <c r="O592" s="126">
        <f>业务员提成明细!O575</f>
        <v>0.04</v>
      </c>
      <c r="P592" s="154">
        <f>业务员提成明细!P575</f>
        <v>147.01</v>
      </c>
      <c r="Q592" s="125">
        <f>业务员提成明细!Q575</f>
        <v>15.083</v>
      </c>
      <c r="R592" s="145">
        <f>业务员提成明细!R575</f>
        <v>5128.22</v>
      </c>
      <c r="S592" s="161">
        <f>业务员提成明细!S575</f>
        <v>-1453.01</v>
      </c>
      <c r="T592" s="162" t="str">
        <f>业务员提成明细!V575</f>
        <v>CYQ10</v>
      </c>
      <c r="U592" s="144" t="str">
        <f>业务员提成明细!W575</f>
        <v>*专项化学用品*极压切削油</v>
      </c>
      <c r="V592" s="163" t="str">
        <f>业务员提成明细!V575</f>
        <v>CYQ10</v>
      </c>
      <c r="W592" s="164" t="str">
        <f>业务员提成明细!W575</f>
        <v>*专项化学用品*极压切削油</v>
      </c>
      <c r="X592" s="163" t="str">
        <f>业务员提成明细!X575</f>
        <v>CH-201</v>
      </c>
      <c r="Y592" s="169">
        <f>业务员提成明细!Y575</f>
        <v>2</v>
      </c>
      <c r="Z592" s="170" t="str">
        <f>业务员提成明细!Z575</f>
        <v>桶</v>
      </c>
      <c r="AA592" s="170"/>
      <c r="AB592" s="170"/>
      <c r="AC592" s="171">
        <f>业务员提成明细!AC575</f>
        <v>340</v>
      </c>
      <c r="AD592" s="170"/>
      <c r="AE592" s="170"/>
      <c r="AF592" s="170" t="str">
        <f>业务员提成明细!AF575</f>
        <v>XOUT18030106</v>
      </c>
      <c r="AG592" s="176">
        <f>业务员提成明细!AG575</f>
        <v>43167</v>
      </c>
      <c r="AH592" s="177"/>
      <c r="AJ592" s="178">
        <f>业务员提成明细!AJ575</f>
        <v>0.17</v>
      </c>
    </row>
    <row r="593" spans="1:36" outlineLevel="2">
      <c r="A593" s="142" t="str">
        <f>业务员提成明细!A576</f>
        <v>吴佳佳</v>
      </c>
      <c r="B593" s="143">
        <f>业务员提成明细!B576</f>
        <v>43288</v>
      </c>
      <c r="C593" s="144" t="str">
        <f>业务员提成明细!C576</f>
        <v>a1790</v>
      </c>
      <c r="D593" s="142" t="str">
        <f>业务员提成明细!D576</f>
        <v>苏州广一模具有限公司</v>
      </c>
      <c r="E593" s="145">
        <f>业务员提成明细!E576</f>
        <v>4200</v>
      </c>
      <c r="F593" s="146" t="str">
        <f>业务员提成明细!F576</f>
        <v>16644285</v>
      </c>
      <c r="G593" s="143">
        <f>业务员提成明细!G576</f>
        <v>43288</v>
      </c>
      <c r="H593" s="144" t="str">
        <f>业务员提成明细!H576</f>
        <v>现金</v>
      </c>
      <c r="I593" s="150">
        <f>业务员提成明细!I576</f>
        <v>43258</v>
      </c>
      <c r="J593" s="151">
        <f>业务员提成明细!J576</f>
        <v>4200</v>
      </c>
      <c r="K593" s="145">
        <f>业务员提成明细!K576</f>
        <v>3620.69</v>
      </c>
      <c r="L593" s="152">
        <f>业务员提成明细!L576</f>
        <v>-30</v>
      </c>
      <c r="M593" s="153">
        <f>业务员提成明细!M576</f>
        <v>0</v>
      </c>
      <c r="N593" s="76" t="e">
        <f>业务员提成明细!N576</f>
        <v>#REF!</v>
      </c>
      <c r="O593" s="126">
        <f>业务员提成明细!O576</f>
        <v>0.05</v>
      </c>
      <c r="P593" s="154">
        <f>业务员提成明细!P576</f>
        <v>181.03</v>
      </c>
      <c r="Q593" s="125" t="e">
        <f>业务员提成明细!Q576</f>
        <v>#REF!</v>
      </c>
      <c r="R593" s="145" t="e">
        <f>业务员提成明细!R576</f>
        <v>#REF!</v>
      </c>
      <c r="S593" s="161" t="e">
        <f>业务员提成明细!S576</f>
        <v>#REF!</v>
      </c>
      <c r="T593" s="162" t="str">
        <f>业务员提成明细!V576</f>
        <v>CYQ10</v>
      </c>
      <c r="U593" s="144" t="str">
        <f>业务员提成明细!W576</f>
        <v>*化学试剂助剂*钢冷却剂</v>
      </c>
      <c r="V593" s="163" t="str">
        <f>业务员提成明细!V576</f>
        <v>CYQ10</v>
      </c>
      <c r="W593" s="164" t="str">
        <f>业务员提成明细!W576</f>
        <v>*化学试剂助剂*钢冷却剂</v>
      </c>
      <c r="X593" s="163" t="str">
        <f>业务员提成明细!X576</f>
        <v>CH-201</v>
      </c>
      <c r="Y593" s="169">
        <f>业务员提成明细!Y576</f>
        <v>2</v>
      </c>
      <c r="Z593" s="170" t="str">
        <f>业务员提成明细!Z576</f>
        <v>桶</v>
      </c>
      <c r="AA593" s="170"/>
      <c r="AB593" s="170"/>
      <c r="AC593" s="171">
        <f>业务员提成明细!AC576</f>
        <v>340</v>
      </c>
      <c r="AD593" s="170"/>
      <c r="AE593" s="170"/>
      <c r="AF593" s="170" t="str">
        <f>业务员提成明细!AF576</f>
        <v>XOUT18070145</v>
      </c>
      <c r="AG593" s="176">
        <f>业务员提成明细!AG576</f>
        <v>43290</v>
      </c>
      <c r="AH593" s="177"/>
      <c r="AJ593" s="178">
        <f>业务员提成明细!AJ576</f>
        <v>0.15999988952381999</v>
      </c>
    </row>
    <row r="594" spans="1:36" outlineLevel="2">
      <c r="A594" s="142" t="str">
        <f>业务员提成明细!A577</f>
        <v>吴佳佳</v>
      </c>
      <c r="B594" s="143">
        <f>业务员提成明细!B577</f>
        <v>43199</v>
      </c>
      <c r="C594" s="144" t="str">
        <f>业务员提成明细!C577</f>
        <v>a1813</v>
      </c>
      <c r="D594" s="142" t="str">
        <f>业务员提成明细!D577</f>
        <v>昆山市千灯镇斯诺源五金模具加工厂</v>
      </c>
      <c r="E594" s="145">
        <f>业务员提成明细!E577</f>
        <v>2500</v>
      </c>
      <c r="F594" s="146" t="str">
        <f>业务员提成明细!F577</f>
        <v>15222454</v>
      </c>
      <c r="G594" s="143">
        <f>业务员提成明细!G577</f>
        <v>43289</v>
      </c>
      <c r="H594" s="144">
        <f>业务员提成明细!H577</f>
        <v>90</v>
      </c>
      <c r="I594" s="150">
        <f>业务员提成明细!I577</f>
        <v>43253</v>
      </c>
      <c r="J594" s="151">
        <f>业务员提成明细!J577</f>
        <v>2500</v>
      </c>
      <c r="K594" s="145">
        <f>业务员提成明细!K577</f>
        <v>2136.75</v>
      </c>
      <c r="L594" s="152">
        <f>业务员提成明细!L577</f>
        <v>54</v>
      </c>
      <c r="M594" s="153">
        <f>业务员提成明细!M577</f>
        <v>0</v>
      </c>
      <c r="N594" s="76" t="e">
        <f>业务员提成明细!N577</f>
        <v>#REF!</v>
      </c>
      <c r="O594" s="126">
        <f>业务员提成明细!O577</f>
        <v>0.05</v>
      </c>
      <c r="P594" s="154">
        <f>业务员提成明细!P577</f>
        <v>106.84</v>
      </c>
      <c r="Q594" s="125" t="e">
        <f>业务员提成明细!Q577</f>
        <v>#REF!</v>
      </c>
      <c r="R594" s="145" t="e">
        <f>业务员提成明细!R577</f>
        <v>#REF!</v>
      </c>
      <c r="S594" s="161" t="e">
        <f>业务员提成明细!S577</f>
        <v>#REF!</v>
      </c>
      <c r="T594" s="162" t="str">
        <f>业务员提成明细!V577</f>
        <v>CSB09</v>
      </c>
      <c r="U594" s="144" t="str">
        <f>业务员提成明细!W577</f>
        <v>*化学试剂助剂*半合成切削液</v>
      </c>
      <c r="V594" s="163" t="str">
        <f>业务员提成明细!V577</f>
        <v>CSB09</v>
      </c>
      <c r="W594" s="164" t="str">
        <f>业务员提成明细!W577</f>
        <v>*化学试剂助剂*半合成切削液</v>
      </c>
      <c r="X594" s="163" t="str">
        <f>业务员提成明细!X577</f>
        <v>LP-3030K</v>
      </c>
      <c r="Y594" s="169">
        <f>业务员提成明细!Y577</f>
        <v>1</v>
      </c>
      <c r="Z594" s="170" t="str">
        <f>业务员提成明细!Z577</f>
        <v>桶</v>
      </c>
      <c r="AA594" s="170"/>
      <c r="AB594" s="170"/>
      <c r="AC594" s="171">
        <f>业务员提成明细!AC577</f>
        <v>170</v>
      </c>
      <c r="AD594" s="170"/>
      <c r="AE594" s="170"/>
      <c r="AF594" s="170" t="str">
        <f>业务员提成明细!AF577</f>
        <v>XOUT18040128</v>
      </c>
      <c r="AG594" s="176">
        <f>业务员提成明细!AG577</f>
        <v>43200</v>
      </c>
      <c r="AH594" s="177"/>
      <c r="AJ594" s="178">
        <f>业务员提成明细!AJ577</f>
        <v>0.17</v>
      </c>
    </row>
    <row r="595" spans="1:36" outlineLevel="2">
      <c r="A595" s="142" t="str">
        <f>业务员提成明细!A578</f>
        <v>吴佳佳</v>
      </c>
      <c r="B595" s="143">
        <f>业务员提成明细!B578</f>
        <v>43307</v>
      </c>
      <c r="C595" s="144" t="str">
        <f>业务员提成明细!C578</f>
        <v>a1960</v>
      </c>
      <c r="D595" s="142" t="str">
        <f>业务员提成明细!D578</f>
        <v>苏州方言电子科技有限公司</v>
      </c>
      <c r="E595" s="145">
        <f>业务员提成明细!E578</f>
        <v>3200</v>
      </c>
      <c r="F595" s="146" t="str">
        <f>业务员提成明细!F578</f>
        <v>18107345</v>
      </c>
      <c r="G595" s="143">
        <f>业务员提成明细!G578</f>
        <v>43337</v>
      </c>
      <c r="H595" s="144">
        <f>业务员提成明细!H578</f>
        <v>30</v>
      </c>
      <c r="I595" s="150">
        <f>业务员提成明细!I578</f>
        <v>43263</v>
      </c>
      <c r="J595" s="151">
        <f>业务员提成明细!J578</f>
        <v>3200</v>
      </c>
      <c r="K595" s="145">
        <f>业务员提成明细!K578</f>
        <v>2758.62</v>
      </c>
      <c r="L595" s="152">
        <f>业务员提成明细!L578</f>
        <v>-44</v>
      </c>
      <c r="M595" s="153">
        <f>业务员提成明细!M578</f>
        <v>0</v>
      </c>
      <c r="N595" s="76" t="e">
        <f>业务员提成明细!N578</f>
        <v>#REF!</v>
      </c>
      <c r="O595" s="126">
        <f>业务员提成明细!O578</f>
        <v>0.05</v>
      </c>
      <c r="P595" s="154">
        <f>业务员提成明细!P578</f>
        <v>137.93</v>
      </c>
      <c r="Q595" s="125">
        <f>业务员提成明细!Q578</f>
        <v>15.083</v>
      </c>
      <c r="R595" s="145">
        <f>业务员提成明细!R578</f>
        <v>2564.11</v>
      </c>
      <c r="S595" s="161">
        <f>业务员提成明细!S578</f>
        <v>170.93</v>
      </c>
      <c r="T595" s="162" t="str">
        <f>业务员提成明细!V578</f>
        <v>CSR24</v>
      </c>
      <c r="U595" s="144" t="str">
        <f>业务员提成明细!W578</f>
        <v>*专项化学用品*铝合金加工液</v>
      </c>
      <c r="V595" s="163" t="str">
        <f>业务员提成明细!V578</f>
        <v>CSR24</v>
      </c>
      <c r="W595" s="164" t="str">
        <f>业务员提成明细!W578</f>
        <v>*专项化学用品*铝合金加工液</v>
      </c>
      <c r="X595" s="163" t="str">
        <f>业务员提成明细!X578</f>
        <v>ZM-3080Z</v>
      </c>
      <c r="Y595" s="169">
        <f>业务员提成明细!Y578</f>
        <v>1</v>
      </c>
      <c r="Z595" s="170" t="str">
        <f>业务员提成明细!Z578</f>
        <v>桶</v>
      </c>
      <c r="AA595" s="170"/>
      <c r="AB595" s="170"/>
      <c r="AC595" s="171">
        <f>业务员提成明细!AC578</f>
        <v>170</v>
      </c>
      <c r="AD595" s="170"/>
      <c r="AE595" s="170"/>
      <c r="AF595" s="170" t="str">
        <f>业务员提成明细!AF578</f>
        <v>XOUT18070576</v>
      </c>
      <c r="AG595" s="176">
        <f>业务员提成明细!AG578</f>
        <v>43308</v>
      </c>
      <c r="AH595" s="177"/>
      <c r="AJ595" s="178">
        <f>业务员提成明细!AJ578</f>
        <v>0.16000029000007299</v>
      </c>
    </row>
    <row r="596" spans="1:36" outlineLevel="2">
      <c r="A596" s="142" t="str">
        <f>业务员提成明细!A579</f>
        <v>吴佳佳</v>
      </c>
      <c r="B596" s="143">
        <f>业务员提成明细!B579</f>
        <v>43288</v>
      </c>
      <c r="C596" s="144" t="str">
        <f>业务员提成明细!C579</f>
        <v>b277</v>
      </c>
      <c r="D596" s="142" t="str">
        <f>业务员提成明细!D579</f>
        <v>昆山刘总</v>
      </c>
      <c r="E596" s="145">
        <f>业务员提成明细!E579</f>
        <v>1320</v>
      </c>
      <c r="F596" s="146" t="str">
        <f>业务员提成明细!F579</f>
        <v>未税</v>
      </c>
      <c r="G596" s="143">
        <f>业务员提成明细!G579</f>
        <v>0</v>
      </c>
      <c r="H596" s="144">
        <f>业务员提成明细!H579</f>
        <v>0</v>
      </c>
      <c r="I596" s="150">
        <f>业务员提成明细!I579</f>
        <v>43276</v>
      </c>
      <c r="J596" s="151">
        <f>业务员提成明细!J579</f>
        <v>1320</v>
      </c>
      <c r="K596" s="145">
        <f>业务员提成明细!K579</f>
        <v>1320</v>
      </c>
      <c r="L596" s="152">
        <f>业务员提成明细!L579</f>
        <v>-12</v>
      </c>
      <c r="M596" s="153">
        <f>业务员提成明细!M579</f>
        <v>0</v>
      </c>
      <c r="N596" s="76" t="e">
        <f>业务员提成明细!N579</f>
        <v>#REF!</v>
      </c>
      <c r="O596" s="126">
        <f>业务员提成明细!O579</f>
        <v>0.05</v>
      </c>
      <c r="P596" s="154">
        <f>业务员提成明细!P579</f>
        <v>66</v>
      </c>
      <c r="Q596" s="125" t="e">
        <f>业务员提成明细!Q579</f>
        <v>#REF!</v>
      </c>
      <c r="R596" s="145" t="e">
        <f>业务员提成明细!R579</f>
        <v>#REF!</v>
      </c>
      <c r="S596" s="161" t="e">
        <f>业务员提成明细!S579</f>
        <v>#REF!</v>
      </c>
      <c r="T596" s="162" t="str">
        <f>业务员提成明细!V579</f>
        <v>CSR24</v>
      </c>
      <c r="U596" s="144" t="str">
        <f>业务员提成明细!W579</f>
        <v>铝合金加工液</v>
      </c>
      <c r="V596" s="163" t="str">
        <f>业务员提成明细!V579</f>
        <v>CSR24</v>
      </c>
      <c r="W596" s="164" t="str">
        <f>业务员提成明细!W579</f>
        <v>铝合金加工液</v>
      </c>
      <c r="X596" s="163" t="str">
        <f>业务员提成明细!X579</f>
        <v>ZM-3080Z</v>
      </c>
      <c r="Y596" s="169">
        <f>业务员提成明细!Y579</f>
        <v>4</v>
      </c>
      <c r="Z596" s="170">
        <f>业务员提成明细!Z579</f>
        <v>0</v>
      </c>
      <c r="AA596" s="170"/>
      <c r="AB596" s="170"/>
      <c r="AC596" s="171">
        <f>业务员提成明细!AC579</f>
        <v>68</v>
      </c>
      <c r="AD596" s="170"/>
      <c r="AE596" s="170"/>
      <c r="AF596" s="170" t="str">
        <f>业务员提成明细!AF579</f>
        <v>R18070004</v>
      </c>
      <c r="AG596" s="176">
        <f>业务员提成明细!AG579</f>
        <v>43288</v>
      </c>
      <c r="AH596" s="177"/>
      <c r="AJ596" s="178">
        <f>业务员提成明细!AJ579</f>
        <v>0.15999957250798899</v>
      </c>
    </row>
    <row r="597" spans="1:36" outlineLevel="2">
      <c r="A597" s="142" t="str">
        <f>业务员提成明细!A580</f>
        <v>杨淑慧</v>
      </c>
      <c r="B597" s="143">
        <f>业务员提成明细!B580</f>
        <v>43248</v>
      </c>
      <c r="C597" s="144" t="str">
        <f>业务员提成明细!C580</f>
        <v>a0753</v>
      </c>
      <c r="D597" s="142" t="str">
        <f>业务员提成明细!D580</f>
        <v>昆山市卫乐五金制品有限公司</v>
      </c>
      <c r="E597" s="145">
        <f>业务员提成明细!E580</f>
        <v>2300</v>
      </c>
      <c r="F597" s="146" t="str">
        <f>业务员提成明细!F580</f>
        <v>55874709</v>
      </c>
      <c r="G597" s="143">
        <f>业务员提成明细!G580</f>
        <v>43248</v>
      </c>
      <c r="H597" s="144" t="str">
        <f>业务员提成明细!H580</f>
        <v>开票现金</v>
      </c>
      <c r="I597" s="150">
        <f>业务员提成明细!I580</f>
        <v>43263</v>
      </c>
      <c r="J597" s="151">
        <f>业务员提成明细!J580</f>
        <v>2300</v>
      </c>
      <c r="K597" s="145">
        <f>业务员提成明细!K580</f>
        <v>1982.76</v>
      </c>
      <c r="L597" s="152">
        <f>业务员提成明细!L580</f>
        <v>15</v>
      </c>
      <c r="M597" s="153">
        <f>业务员提成明细!M580</f>
        <v>0</v>
      </c>
      <c r="N597" s="76" t="e">
        <f>业务员提成明细!N580</f>
        <v>#REF!</v>
      </c>
      <c r="O597" s="126">
        <f>业务员提成明细!O580</f>
        <v>0.05</v>
      </c>
      <c r="P597" s="154">
        <f>业务员提成明细!P580</f>
        <v>99.14</v>
      </c>
      <c r="Q597" s="125" t="e">
        <f>业务员提成明细!Q580</f>
        <v>#REF!</v>
      </c>
      <c r="R597" s="145" t="e">
        <f>业务员提成明细!R580</f>
        <v>#REF!</v>
      </c>
      <c r="S597" s="161" t="e">
        <f>业务员提成明细!S580</f>
        <v>#REF!</v>
      </c>
      <c r="T597" s="162" t="str">
        <f>业务员提成明细!V580</f>
        <v>CYT10</v>
      </c>
      <c r="U597" s="144" t="str">
        <f>业务员提成明细!W580</f>
        <v>*润滑油*抗磨液压油</v>
      </c>
      <c r="V597" s="163" t="str">
        <f>业务员提成明细!V580</f>
        <v>CYT10</v>
      </c>
      <c r="W597" s="164" t="str">
        <f>业务员提成明细!W580</f>
        <v>*润滑油*抗磨液压油</v>
      </c>
      <c r="X597" s="163" t="str">
        <f>业务员提成明细!X580</f>
        <v>46#</v>
      </c>
      <c r="Y597" s="169">
        <f>业务员提成明细!Y580</f>
        <v>0.17</v>
      </c>
      <c r="Z597" s="170" t="str">
        <f>业务员提成明细!Z580</f>
        <v>吨</v>
      </c>
      <c r="AA597" s="170"/>
      <c r="AB597" s="170"/>
      <c r="AC597" s="171">
        <f>业务员提成明细!AC580</f>
        <v>170</v>
      </c>
      <c r="AD597" s="170"/>
      <c r="AE597" s="170"/>
      <c r="AF597" s="170" t="str">
        <f>业务员提成明细!AF580</f>
        <v>XOUT18050503</v>
      </c>
      <c r="AG597" s="176">
        <f>业务员提成明细!AG580</f>
        <v>43249</v>
      </c>
      <c r="AH597" s="177"/>
      <c r="AJ597" s="178">
        <f>业务员提成明细!AJ580</f>
        <v>0.15999919304404001</v>
      </c>
    </row>
    <row r="598" spans="1:36" outlineLevel="2">
      <c r="A598" s="142" t="str">
        <f>业务员提成明细!A581</f>
        <v>杨淑慧</v>
      </c>
      <c r="B598" s="143">
        <f>业务员提成明细!B581</f>
        <v>43300</v>
      </c>
      <c r="C598" s="144" t="str">
        <f>业务员提成明细!C581</f>
        <v>a1302</v>
      </c>
      <c r="D598" s="142" t="str">
        <f>业务员提成明细!D581</f>
        <v>昆山市千灯镇凯辰五金机电商行</v>
      </c>
      <c r="E598" s="145">
        <f>业务员提成明细!E581</f>
        <v>540</v>
      </c>
      <c r="F598" s="146" t="str">
        <f>业务员提成明细!F581</f>
        <v>18107137</v>
      </c>
      <c r="G598" s="143">
        <f>业务员提成明细!G581</f>
        <v>43300</v>
      </c>
      <c r="H598" s="144" t="str">
        <f>业务员提成明细!H581</f>
        <v>开票现金</v>
      </c>
      <c r="I598" s="150">
        <f>业务员提成明细!I581</f>
        <v>43278</v>
      </c>
      <c r="J598" s="151">
        <f>业务员提成明细!J581</f>
        <v>540</v>
      </c>
      <c r="K598" s="145">
        <f>业务员提成明细!K581</f>
        <v>465.52</v>
      </c>
      <c r="L598" s="152">
        <f>业务员提成明细!L581</f>
        <v>-22</v>
      </c>
      <c r="M598" s="153">
        <f>业务员提成明细!M581</f>
        <v>0</v>
      </c>
      <c r="N598" s="76" t="e">
        <f>业务员提成明细!N581</f>
        <v>#REF!</v>
      </c>
      <c r="O598" s="126">
        <f>业务员提成明细!O581</f>
        <v>0.05</v>
      </c>
      <c r="P598" s="154">
        <f>业务员提成明细!P581</f>
        <v>23.28</v>
      </c>
      <c r="Q598" s="125" t="e">
        <f>业务员提成明细!Q581</f>
        <v>#REF!</v>
      </c>
      <c r="R598" s="145" t="e">
        <f>业务员提成明细!R581</f>
        <v>#REF!</v>
      </c>
      <c r="S598" s="161" t="e">
        <f>业务员提成明细!S581</f>
        <v>#REF!</v>
      </c>
      <c r="T598" s="162" t="str">
        <f>业务员提成明细!V581</f>
        <v>CYT11</v>
      </c>
      <c r="U598" s="144" t="str">
        <f>业务员提成明细!W581</f>
        <v>*润滑油*机床导轨油</v>
      </c>
      <c r="V598" s="163" t="str">
        <f>业务员提成明细!V581</f>
        <v>CYT11</v>
      </c>
      <c r="W598" s="164" t="str">
        <f>业务员提成明细!W581</f>
        <v>*润滑油*机床导轨油</v>
      </c>
      <c r="X598" s="163" t="str">
        <f>业务员提成明细!X581</f>
        <v>68#</v>
      </c>
      <c r="Y598" s="169">
        <f>业务员提成明细!Y581</f>
        <v>3.4000000000000002E-2</v>
      </c>
      <c r="Z598" s="170" t="str">
        <f>业务员提成明细!Z581</f>
        <v>吨</v>
      </c>
      <c r="AA598" s="170"/>
      <c r="AB598" s="170"/>
      <c r="AC598" s="171">
        <f>业务员提成明细!AC581</f>
        <v>34</v>
      </c>
      <c r="AD598" s="170"/>
      <c r="AE598" s="170"/>
      <c r="AF598" s="170" t="str">
        <f>业务员提成明细!AF581</f>
        <v>XOUT18070423</v>
      </c>
      <c r="AG598" s="176">
        <f>业务员提成明细!AG581</f>
        <v>43301</v>
      </c>
      <c r="AH598" s="177"/>
      <c r="AJ598" s="178">
        <f>业务员提成明细!AJ581</f>
        <v>0.15999312596666099</v>
      </c>
    </row>
    <row r="599" spans="1:36" outlineLevel="2">
      <c r="A599" s="142" t="str">
        <f>业务员提成明细!A582</f>
        <v>杨淑慧</v>
      </c>
      <c r="B599" s="143">
        <f>业务员提成明细!B582</f>
        <v>43215</v>
      </c>
      <c r="C599" s="144" t="str">
        <f>业务员提成明细!C582</f>
        <v>a1752</v>
      </c>
      <c r="D599" s="142" t="str">
        <f>业务员提成明细!D582</f>
        <v>常州楚天精密五金制造有限公司</v>
      </c>
      <c r="E599" s="145">
        <f>业务员提成明细!E582</f>
        <v>800</v>
      </c>
      <c r="F599" s="146" t="str">
        <f>业务员提成明细!F582</f>
        <v>27754228</v>
      </c>
      <c r="G599" s="143">
        <f>业务员提成明细!G582</f>
        <v>43275</v>
      </c>
      <c r="H599" s="144">
        <f>业务员提成明细!H582</f>
        <v>60</v>
      </c>
      <c r="I599" s="150">
        <f>业务员提成明细!I582</f>
        <v>43279</v>
      </c>
      <c r="J599" s="151">
        <f>业务员提成明细!J582</f>
        <v>100</v>
      </c>
      <c r="K599" s="145">
        <f>业务员提成明细!K582</f>
        <v>85.47</v>
      </c>
      <c r="L599" s="152">
        <f>业务员提成明细!L582</f>
        <v>64</v>
      </c>
      <c r="M599" s="153">
        <f>业务员提成明细!M582</f>
        <v>0</v>
      </c>
      <c r="N599" s="76" t="e">
        <f>业务员提成明细!N582</f>
        <v>#REF!</v>
      </c>
      <c r="O599" s="126">
        <f>业务员提成明细!O582</f>
        <v>0.04</v>
      </c>
      <c r="P599" s="154">
        <f>业务员提成明细!P582</f>
        <v>3.42</v>
      </c>
      <c r="Q599" s="125">
        <f>业务员提成明细!Q582</f>
        <v>15.083</v>
      </c>
      <c r="R599" s="145">
        <f>业务员提成明细!R582</f>
        <v>64.23</v>
      </c>
      <c r="S599" s="161">
        <f>业务员提成明细!S582</f>
        <v>21.24</v>
      </c>
      <c r="T599" s="162" t="str">
        <f>业务员提成明细!V582</f>
        <v>CYT11</v>
      </c>
      <c r="U599" s="144" t="str">
        <f>业务员提成明细!W582</f>
        <v>*润滑油*机床导轨油</v>
      </c>
      <c r="V599" s="163" t="str">
        <f>业务员提成明细!V582</f>
        <v>CYT11</v>
      </c>
      <c r="W599" s="164" t="str">
        <f>业务员提成明细!W582</f>
        <v>*润滑油*机床导轨油</v>
      </c>
      <c r="X599" s="163" t="str">
        <f>业务员提成明细!X582</f>
        <v>68#</v>
      </c>
      <c r="Y599" s="169">
        <f>业务员提成明细!Y582</f>
        <v>4.2500000000000003E-3</v>
      </c>
      <c r="Z599" s="170" t="str">
        <f>业务员提成明细!Z582</f>
        <v>吨</v>
      </c>
      <c r="AA599" s="170"/>
      <c r="AB599" s="170"/>
      <c r="AC599" s="171">
        <f>业务员提成明细!AC582</f>
        <v>4.25</v>
      </c>
      <c r="AD599" s="170"/>
      <c r="AE599" s="170"/>
      <c r="AF599" s="170" t="str">
        <f>业务员提成明细!AF582</f>
        <v>XOUT18030409</v>
      </c>
      <c r="AG599" s="176">
        <f>业务员提成明细!AG582</f>
        <v>43186</v>
      </c>
      <c r="AH599" s="177"/>
      <c r="AJ599" s="178">
        <f>业务员提成明细!AJ582</f>
        <v>0.17</v>
      </c>
    </row>
    <row r="600" spans="1:36" outlineLevel="2">
      <c r="A600" s="142" t="str">
        <f>业务员提成明细!A583</f>
        <v>杨淑慧</v>
      </c>
      <c r="B600" s="143">
        <f>业务员提成明细!B583</f>
        <v>43214</v>
      </c>
      <c r="C600" s="144" t="str">
        <f>业务员提成明细!C583</f>
        <v>a1798</v>
      </c>
      <c r="D600" s="142" t="str">
        <f>业务员提成明细!D583</f>
        <v>江苏昱晟电子科技有限公司</v>
      </c>
      <c r="E600" s="145">
        <f>业务员提成明细!E583</f>
        <v>6800</v>
      </c>
      <c r="F600" s="146" t="str">
        <f>业务员提成明细!F583</f>
        <v>27754207</v>
      </c>
      <c r="G600" s="143">
        <f>业务员提成明细!G583</f>
        <v>43304</v>
      </c>
      <c r="H600" s="144">
        <f>业务员提成明细!H583</f>
        <v>90</v>
      </c>
      <c r="I600" s="150" t="str">
        <f>业务员提成明细!I583</f>
        <v>2018-5-9/2018-6-12</v>
      </c>
      <c r="J600" s="151">
        <f>业务员提成明细!J583</f>
        <v>6800</v>
      </c>
      <c r="K600" s="145">
        <f>业务员提成明细!K583</f>
        <v>5811.97</v>
      </c>
      <c r="L600" s="152">
        <f>业务员提成明细!L583</f>
        <v>175</v>
      </c>
      <c r="M600" s="153">
        <f>业务员提成明细!M583</f>
        <v>0</v>
      </c>
      <c r="N600" s="76" t="e">
        <f>业务员提成明细!N583</f>
        <v>#REF!</v>
      </c>
      <c r="O600" s="126">
        <f>业务员提成明细!O583</f>
        <v>0.01</v>
      </c>
      <c r="P600" s="154">
        <f>业务员提成明细!P583</f>
        <v>58.12</v>
      </c>
      <c r="Q600" s="125" t="e">
        <f>业务员提成明细!Q583</f>
        <v>#REF!</v>
      </c>
      <c r="R600" s="145" t="e">
        <f>业务员提成明细!R583</f>
        <v>#REF!</v>
      </c>
      <c r="S600" s="161" t="e">
        <f>业务员提成明细!S583</f>
        <v>#REF!</v>
      </c>
      <c r="T600" s="162" t="str">
        <f>业务员提成明细!V583</f>
        <v>CSR24</v>
      </c>
      <c r="U600" s="144" t="str">
        <f>业务员提成明细!W583</f>
        <v>*专项化学用品*铝合金加工液</v>
      </c>
      <c r="V600" s="163" t="str">
        <f>业务员提成明细!V583</f>
        <v>CSR24</v>
      </c>
      <c r="W600" s="164" t="str">
        <f>业务员提成明细!W583</f>
        <v>*专项化学用品*铝合金加工液</v>
      </c>
      <c r="X600" s="163" t="str">
        <f>业务员提成明细!X583</f>
        <v>ZM-3080Z</v>
      </c>
      <c r="Y600" s="169">
        <f>业务员提成明细!Y583</f>
        <v>2</v>
      </c>
      <c r="Z600" s="170" t="str">
        <f>业务员提成明细!Z583</f>
        <v>桶</v>
      </c>
      <c r="AA600" s="170"/>
      <c r="AB600" s="170"/>
      <c r="AC600" s="171">
        <f>业务员提成明细!AC583</f>
        <v>340</v>
      </c>
      <c r="AD600" s="170"/>
      <c r="AE600" s="170"/>
      <c r="AF600" s="170" t="str">
        <f>业务员提成明细!AF583</f>
        <v>XOUT18030394</v>
      </c>
      <c r="AG600" s="176">
        <f>业务员提成明细!AG583</f>
        <v>43185</v>
      </c>
      <c r="AH600" s="177">
        <f>业务员提成明细!AH583</f>
        <v>0</v>
      </c>
      <c r="AJ600" s="178">
        <f>业务员提成明细!AJ583</f>
        <v>0.17</v>
      </c>
    </row>
    <row r="601" spans="1:36" outlineLevel="2">
      <c r="A601" s="142" t="str">
        <f>业务员提成明细!A584</f>
        <v>杨淑慧</v>
      </c>
      <c r="B601" s="143">
        <f>业务员提成明细!B584</f>
        <v>43248</v>
      </c>
      <c r="C601" s="144" t="str">
        <f>业务员提成明细!C584</f>
        <v>a1798</v>
      </c>
      <c r="D601" s="142" t="str">
        <f>业务员提成明细!D584</f>
        <v>江苏昱晟电子科技有限公司</v>
      </c>
      <c r="E601" s="145">
        <f>业务员提成明细!E584</f>
        <v>5200</v>
      </c>
      <c r="F601" s="146" t="str">
        <f>业务员提成明细!F584</f>
        <v>55874699</v>
      </c>
      <c r="G601" s="143">
        <f>业务员提成明细!G584</f>
        <v>43338</v>
      </c>
      <c r="H601" s="144">
        <f>业务员提成明细!H584</f>
        <v>90</v>
      </c>
      <c r="I601" s="150">
        <f>业务员提成明细!I584</f>
        <v>43263</v>
      </c>
      <c r="J601" s="151">
        <f>业务员提成明细!J584</f>
        <v>5200</v>
      </c>
      <c r="K601" s="145">
        <f>业务员提成明细!K584</f>
        <v>4482.76</v>
      </c>
      <c r="L601" s="152">
        <f>业务员提成明细!L584</f>
        <v>15</v>
      </c>
      <c r="M601" s="153">
        <f>业务员提成明细!M584</f>
        <v>0</v>
      </c>
      <c r="N601" s="76" t="e">
        <f>业务员提成明细!N584</f>
        <v>#REF!</v>
      </c>
      <c r="O601" s="126">
        <f>业务员提成明细!O584</f>
        <v>0.05</v>
      </c>
      <c r="P601" s="154">
        <f>业务员提成明细!P584</f>
        <v>224.14</v>
      </c>
      <c r="Q601" s="125" t="e">
        <f>业务员提成明细!Q584</f>
        <v>#REF!</v>
      </c>
      <c r="R601" s="145" t="e">
        <f>业务员提成明细!R584</f>
        <v>#REF!</v>
      </c>
      <c r="S601" s="161" t="e">
        <f>业务员提成明细!S584</f>
        <v>#REF!</v>
      </c>
      <c r="T601" s="162" t="str">
        <f>业务员提成明细!V584</f>
        <v>CYT11</v>
      </c>
      <c r="U601" s="144" t="str">
        <f>业务员提成明细!W584</f>
        <v>*润滑油*机床导轨油</v>
      </c>
      <c r="V601" s="163" t="str">
        <f>业务员提成明细!V584</f>
        <v>CYT11</v>
      </c>
      <c r="W601" s="164" t="str">
        <f>业务员提成明细!W584</f>
        <v>*润滑油*机床导轨油</v>
      </c>
      <c r="X601" s="163" t="str">
        <f>业务员提成明细!X584</f>
        <v>68#</v>
      </c>
      <c r="Y601" s="169">
        <f>业务员提成明细!Y584</f>
        <v>0.34</v>
      </c>
      <c r="Z601" s="170" t="str">
        <f>业务员提成明细!Z584</f>
        <v>吨</v>
      </c>
      <c r="AA601" s="170"/>
      <c r="AB601" s="170"/>
      <c r="AC601" s="171">
        <f>业务员提成明细!AC584</f>
        <v>340</v>
      </c>
      <c r="AD601" s="170"/>
      <c r="AE601" s="170"/>
      <c r="AF601" s="170" t="str">
        <f>业务员提成明细!AF584</f>
        <v>XOUT18050145</v>
      </c>
      <c r="AG601" s="176">
        <f>业务员提成明细!AG584</f>
        <v>43229</v>
      </c>
      <c r="AH601" s="177">
        <f>业务员提成明细!AH584</f>
        <v>0</v>
      </c>
      <c r="AJ601" s="178">
        <f>业务员提成明细!AJ584</f>
        <v>0.15999964307703299</v>
      </c>
    </row>
    <row r="602" spans="1:36" outlineLevel="2">
      <c r="A602" s="142" t="str">
        <f>业务员提成明细!A585</f>
        <v>杨淑慧</v>
      </c>
      <c r="B602" s="143">
        <f>业务员提成明细!B585</f>
        <v>43286</v>
      </c>
      <c r="C602" s="144" t="str">
        <f>业务员提成明细!C585</f>
        <v>a1849</v>
      </c>
      <c r="D602" s="142" t="str">
        <f>业务员提成明细!D585</f>
        <v>禹州市瑞龙源机械制造有限公司</v>
      </c>
      <c r="E602" s="145">
        <f>业务员提成明细!E585</f>
        <v>2250</v>
      </c>
      <c r="F602" s="146" t="str">
        <f>业务员提成明细!F585</f>
        <v>16644256</v>
      </c>
      <c r="G602" s="143">
        <f>业务员提成明细!G585</f>
        <v>43286</v>
      </c>
      <c r="H602" s="144" t="str">
        <f>业务员提成明细!H585</f>
        <v>货到付款</v>
      </c>
      <c r="I602" s="150">
        <f>业务员提成明细!I585</f>
        <v>43272</v>
      </c>
      <c r="J602" s="151">
        <f>业务员提成明细!J585</f>
        <v>1940</v>
      </c>
      <c r="K602" s="145">
        <f>业务员提成明细!K585</f>
        <v>1672.42</v>
      </c>
      <c r="L602" s="152">
        <f>业务员提成明细!L585</f>
        <v>-14</v>
      </c>
      <c r="M602" s="153">
        <f>业务员提成明细!M585</f>
        <v>0</v>
      </c>
      <c r="N602" s="76" t="e">
        <f>业务员提成明细!N585</f>
        <v>#REF!</v>
      </c>
      <c r="O602" s="126">
        <f>业务员提成明细!O585</f>
        <v>0.05</v>
      </c>
      <c r="P602" s="154">
        <f>业务员提成明细!P585</f>
        <v>83.62</v>
      </c>
      <c r="Q602" s="125" t="e">
        <f>业务员提成明细!Q585</f>
        <v>#REF!</v>
      </c>
      <c r="R602" s="145" t="e">
        <f>业务员提成明细!R585</f>
        <v>#REF!</v>
      </c>
      <c r="S602" s="161" t="e">
        <f>业务员提成明细!S585</f>
        <v>#REF!</v>
      </c>
      <c r="T602" s="162" t="str">
        <f>业务员提成明细!V585</f>
        <v>CSQ13</v>
      </c>
      <c r="U602" s="144" t="str">
        <f>业务员提成明细!W585</f>
        <v>*其他化学制品*高级全合成切削液</v>
      </c>
      <c r="V602" s="163" t="str">
        <f>业务员提成明细!V585</f>
        <v>CSQ13</v>
      </c>
      <c r="W602" s="164" t="str">
        <f>业务员提成明细!W585</f>
        <v>*其他化学制品*高级全合成切削液</v>
      </c>
      <c r="X602" s="163" t="str">
        <f>业务员提成明细!X585</f>
        <v>SC-H801</v>
      </c>
      <c r="Y602" s="169">
        <f>业务员提成明细!Y585</f>
        <v>0.862222222222222</v>
      </c>
      <c r="Z602" s="170" t="str">
        <f>业务员提成明细!Z585</f>
        <v>桶</v>
      </c>
      <c r="AA602" s="170"/>
      <c r="AB602" s="170"/>
      <c r="AC602" s="171">
        <f>业务员提成明细!AC585</f>
        <v>155.19999999999999</v>
      </c>
      <c r="AD602" s="170"/>
      <c r="AE602" s="170"/>
      <c r="AF602" s="170" t="str">
        <f>业务员提成明细!AF585</f>
        <v>XOUT18070100</v>
      </c>
      <c r="AG602" s="176">
        <f>业务员提成明细!AG585</f>
        <v>43287</v>
      </c>
      <c r="AH602" s="177"/>
      <c r="AJ602" s="178">
        <f>业务员提成明细!AJ585</f>
        <v>0.15999711289607499</v>
      </c>
    </row>
    <row r="603" spans="1:36" outlineLevel="2">
      <c r="A603" s="142" t="str">
        <f>业务员提成明细!A586</f>
        <v>杨淑慧</v>
      </c>
      <c r="B603" s="143">
        <f>业务员提成明细!B586</f>
        <v>43291</v>
      </c>
      <c r="C603" s="144" t="str">
        <f>业务员提成明细!C586</f>
        <v>a1938</v>
      </c>
      <c r="D603" s="142" t="str">
        <f>业务员提成明细!D586</f>
        <v>林州市丰源机械铸造有限责任公司</v>
      </c>
      <c r="E603" s="145">
        <f>业务员提成明细!E586</f>
        <v>2200</v>
      </c>
      <c r="F603" s="146" t="str">
        <f>业务员提成明细!F586</f>
        <v>18106970</v>
      </c>
      <c r="G603" s="143">
        <f>业务员提成明细!G586</f>
        <v>43291</v>
      </c>
      <c r="H603" s="144" t="str">
        <f>业务员提成明细!H586</f>
        <v>货到付款</v>
      </c>
      <c r="I603" s="150">
        <f>业务员提成明细!I586</f>
        <v>43271</v>
      </c>
      <c r="J603" s="151">
        <f>业务员提成明细!J586</f>
        <v>2200</v>
      </c>
      <c r="K603" s="145">
        <f>业务员提成明细!K586</f>
        <v>1896.55</v>
      </c>
      <c r="L603" s="152">
        <f>业务员提成明细!L586</f>
        <v>-20</v>
      </c>
      <c r="M603" s="153">
        <f>业务员提成明细!M586</f>
        <v>0</v>
      </c>
      <c r="N603" s="76" t="e">
        <f>业务员提成明细!N586</f>
        <v>#REF!</v>
      </c>
      <c r="O603" s="126">
        <f>业务员提成明细!O586</f>
        <v>0.05</v>
      </c>
      <c r="P603" s="154">
        <f>业务员提成明细!P586</f>
        <v>94.83</v>
      </c>
      <c r="Q603" s="125" t="e">
        <f>业务员提成明细!Q586</f>
        <v>#REF!</v>
      </c>
      <c r="R603" s="145" t="e">
        <f>业务员提成明细!R586</f>
        <v>#REF!</v>
      </c>
      <c r="S603" s="161" t="e">
        <f>业务员提成明细!S586</f>
        <v>#REF!</v>
      </c>
      <c r="T603" s="162" t="str">
        <f>业务员提成明细!V586</f>
        <v>CSQ13</v>
      </c>
      <c r="U603" s="144" t="str">
        <f>业务员提成明细!W586</f>
        <v>*其他化学制品*高级全合成切削液</v>
      </c>
      <c r="V603" s="163" t="str">
        <f>业务员提成明细!V586</f>
        <v>CSQ13</v>
      </c>
      <c r="W603" s="164" t="str">
        <f>业务员提成明细!W586</f>
        <v>*其他化学制品*高级全合成切削液</v>
      </c>
      <c r="X603" s="163" t="str">
        <f>业务员提成明细!X586</f>
        <v>SC-H801</v>
      </c>
      <c r="Y603" s="169">
        <f>业务员提成明细!Y586</f>
        <v>1</v>
      </c>
      <c r="Z603" s="170" t="str">
        <f>业务员提成明细!Z586</f>
        <v>桶</v>
      </c>
      <c r="AA603" s="170"/>
      <c r="AB603" s="170"/>
      <c r="AC603" s="171">
        <f>业务员提成明细!AC586</f>
        <v>180</v>
      </c>
      <c r="AD603" s="170"/>
      <c r="AE603" s="170"/>
      <c r="AF603" s="170" t="str">
        <f>业务员提成明细!AF586</f>
        <v>XOUT18070197</v>
      </c>
      <c r="AG603" s="176">
        <f>业务员提成明细!AG586</f>
        <v>43291</v>
      </c>
      <c r="AH603" s="177">
        <f>业务员提成明细!AH586</f>
        <v>0</v>
      </c>
      <c r="AJ603" s="178">
        <f>业务员提成明细!AJ586</f>
        <v>0.160001054546413</v>
      </c>
    </row>
    <row r="604" spans="1:36" outlineLevel="2">
      <c r="A604" s="142" t="str">
        <f>业务员提成明细!A587</f>
        <v>杨淑慧</v>
      </c>
      <c r="B604" s="143">
        <f>业务员提成明细!B587</f>
        <v>43299</v>
      </c>
      <c r="C604" s="144" t="str">
        <f>业务员提成明细!C587</f>
        <v>a1947</v>
      </c>
      <c r="D604" s="142" t="str">
        <f>业务员提成明细!D587</f>
        <v>合肥科茂机电设备有限公司</v>
      </c>
      <c r="E604" s="145">
        <f>业务员提成明细!E587</f>
        <v>2400</v>
      </c>
      <c r="F604" s="146" t="str">
        <f>业务员提成明细!F587</f>
        <v>18107102</v>
      </c>
      <c r="G604" s="143">
        <f>业务员提成明细!G587</f>
        <v>43299</v>
      </c>
      <c r="H604" s="144" t="str">
        <f>业务员提成明细!H587</f>
        <v>货到付款</v>
      </c>
      <c r="I604" s="150">
        <f>业务员提成明细!I587</f>
        <v>43271</v>
      </c>
      <c r="J604" s="151">
        <f>业务员提成明细!J587</f>
        <v>2400</v>
      </c>
      <c r="K604" s="145">
        <f>业务员提成明细!K587</f>
        <v>2068.9699999999998</v>
      </c>
      <c r="L604" s="152">
        <f>业务员提成明细!L587</f>
        <v>-28</v>
      </c>
      <c r="M604" s="153">
        <f>业务员提成明细!M587</f>
        <v>0</v>
      </c>
      <c r="N604" s="76" t="e">
        <f>业务员提成明细!N587</f>
        <v>#REF!</v>
      </c>
      <c r="O604" s="126">
        <f>业务员提成明细!O587</f>
        <v>0.05</v>
      </c>
      <c r="P604" s="154">
        <f>业务员提成明细!P587</f>
        <v>103.45</v>
      </c>
      <c r="Q604" s="125" t="e">
        <f>业务员提成明细!Q587</f>
        <v>#REF!</v>
      </c>
      <c r="R604" s="145">
        <f>业务员提成明细!R587</f>
        <v>0</v>
      </c>
      <c r="S604" s="161">
        <f>业务员提成明细!S587</f>
        <v>0</v>
      </c>
      <c r="T604" s="162" t="str">
        <f>业务员提成明细!V587</f>
        <v>CYQ13</v>
      </c>
      <c r="U604" s="144" t="str">
        <f>业务员提成明细!W587</f>
        <v>*化学试剂助剂*铜切削冷却剂</v>
      </c>
      <c r="V604" s="163" t="str">
        <f>业务员提成明细!V587</f>
        <v>CYQ13</v>
      </c>
      <c r="W604" s="164" t="str">
        <f>业务员提成明细!W587</f>
        <v>*化学试剂助剂*铜切削冷却剂</v>
      </c>
      <c r="X604" s="163" t="str">
        <f>业务员提成明细!X587</f>
        <v>CC-20F</v>
      </c>
      <c r="Y604" s="169">
        <f>业务员提成明细!Y587</f>
        <v>1</v>
      </c>
      <c r="Z604" s="170" t="str">
        <f>业务员提成明细!Z587</f>
        <v>桶</v>
      </c>
      <c r="AA604" s="170"/>
      <c r="AB604" s="170"/>
      <c r="AC604" s="171">
        <f>业务员提成明细!AC587</f>
        <v>170</v>
      </c>
      <c r="AD604" s="170"/>
      <c r="AE604" s="170"/>
      <c r="AF604" s="170" t="str">
        <f>业务员提成明细!AF587</f>
        <v>XOUT18070375</v>
      </c>
      <c r="AG604" s="176">
        <f>业务员提成明细!AG587</f>
        <v>43299</v>
      </c>
      <c r="AH604" s="177"/>
      <c r="AJ604" s="178">
        <f>业务员提成明细!AJ587</f>
        <v>0.159997486672112</v>
      </c>
    </row>
    <row r="605" spans="1:36" outlineLevel="2">
      <c r="A605" s="142" t="str">
        <f>业务员提成明细!A588</f>
        <v>杨淑慧</v>
      </c>
      <c r="B605" s="143">
        <f>业务员提成明细!B588</f>
        <v>43299</v>
      </c>
      <c r="C605" s="144" t="str">
        <f>业务员提成明细!C588</f>
        <v>a1951</v>
      </c>
      <c r="D605" s="142" t="str">
        <f>业务员提成明细!D588</f>
        <v>上海慕福汽车零部件有限公司</v>
      </c>
      <c r="E605" s="145">
        <f>业务员提成明细!E588</f>
        <v>3600</v>
      </c>
      <c r="F605" s="146" t="str">
        <f>业务员提成明细!F588</f>
        <v>18107104</v>
      </c>
      <c r="G605" s="143">
        <f>业务员提成明细!G588</f>
        <v>43299</v>
      </c>
      <c r="H605" s="144" t="str">
        <f>业务员提成明细!H588</f>
        <v>现金</v>
      </c>
      <c r="I605" s="150">
        <f>业务员提成明细!I588</f>
        <v>43271</v>
      </c>
      <c r="J605" s="151">
        <f>业务员提成明细!J588</f>
        <v>3600</v>
      </c>
      <c r="K605" s="145">
        <f>业务员提成明细!K588</f>
        <v>3103.45</v>
      </c>
      <c r="L605" s="152">
        <f>业务员提成明细!L588</f>
        <v>-28</v>
      </c>
      <c r="M605" s="153">
        <f>业务员提成明细!M588</f>
        <v>0</v>
      </c>
      <c r="N605" s="76" t="e">
        <f>业务员提成明细!N588</f>
        <v>#REF!</v>
      </c>
      <c r="O605" s="126">
        <f>业务员提成明细!O588</f>
        <v>0.05</v>
      </c>
      <c r="P605" s="154">
        <f>业务员提成明细!P588</f>
        <v>155.16999999999999</v>
      </c>
      <c r="Q605" s="125" t="e">
        <f>业务员提成明细!Q588</f>
        <v>#REF!</v>
      </c>
      <c r="R605" s="145">
        <f>业务员提成明细!R588</f>
        <v>0</v>
      </c>
      <c r="S605" s="161">
        <f>业务员提成明细!S588</f>
        <v>0</v>
      </c>
      <c r="T605" s="162" t="str">
        <f>业务员提成明细!V588</f>
        <v>CSR24</v>
      </c>
      <c r="U605" s="144" t="str">
        <f>业务员提成明细!W588</f>
        <v>*专项化学用品*铝合金加工液</v>
      </c>
      <c r="V605" s="163" t="str">
        <f>业务员提成明细!V588</f>
        <v>CSR24</v>
      </c>
      <c r="W605" s="164" t="str">
        <f>业务员提成明细!W588</f>
        <v>*专项化学用品*铝合金加工液</v>
      </c>
      <c r="X605" s="163" t="str">
        <f>业务员提成明细!X588</f>
        <v>ZM-3080</v>
      </c>
      <c r="Y605" s="169">
        <f>业务员提成明细!Y588</f>
        <v>1</v>
      </c>
      <c r="Z605" s="170" t="str">
        <f>业务员提成明细!Z588</f>
        <v>桶</v>
      </c>
      <c r="AA605" s="170"/>
      <c r="AB605" s="170"/>
      <c r="AC605" s="171">
        <f>业务员提成明细!AC588</f>
        <v>170</v>
      </c>
      <c r="AD605" s="170"/>
      <c r="AE605" s="170"/>
      <c r="AF605" s="170" t="str">
        <f>业务员提成明细!AF588</f>
        <v>XOUT18070395</v>
      </c>
      <c r="AG605" s="176">
        <f>业务员提成明细!AG588</f>
        <v>43300</v>
      </c>
      <c r="AH605" s="177"/>
      <c r="AJ605" s="178">
        <f>业务员提成明细!AJ588</f>
        <v>0.15999935555591399</v>
      </c>
    </row>
    <row r="606" spans="1:36" outlineLevel="2">
      <c r="A606" s="142" t="str">
        <f>业务员提成明细!A589</f>
        <v>杨淑慧</v>
      </c>
      <c r="B606" s="143">
        <f>业务员提成明细!B589</f>
        <v>43266</v>
      </c>
      <c r="C606" s="144" t="str">
        <f>业务员提成明细!C589</f>
        <v>b273</v>
      </c>
      <c r="D606" s="142" t="str">
        <f>业务员提成明细!D589</f>
        <v>林州永丰</v>
      </c>
      <c r="E606" s="145">
        <f>业务员提成明细!E589</f>
        <v>7600</v>
      </c>
      <c r="F606" s="146" t="str">
        <f>业务员提成明细!F589</f>
        <v>未税</v>
      </c>
      <c r="G606" s="143">
        <f>业务员提成明细!G589</f>
        <v>0</v>
      </c>
      <c r="H606" s="144">
        <f>业务员提成明细!H589</f>
        <v>0</v>
      </c>
      <c r="I606" s="150">
        <f>业务员提成明细!I589</f>
        <v>43266</v>
      </c>
      <c r="J606" s="151">
        <f>业务员提成明细!J589</f>
        <v>7600</v>
      </c>
      <c r="K606" s="145">
        <f>业务员提成明细!K589</f>
        <v>7600</v>
      </c>
      <c r="L606" s="152">
        <f>业务员提成明细!L589</f>
        <v>0</v>
      </c>
      <c r="M606" s="153">
        <f>业务员提成明细!M589</f>
        <v>0</v>
      </c>
      <c r="N606" s="76" t="e">
        <f>业务员提成明细!N589</f>
        <v>#REF!</v>
      </c>
      <c r="O606" s="126">
        <f>业务员提成明细!O589</f>
        <v>0.05</v>
      </c>
      <c r="P606" s="154">
        <f>业务员提成明细!P589</f>
        <v>380</v>
      </c>
      <c r="Q606" s="125" t="e">
        <f>业务员提成明细!Q589</f>
        <v>#REF!</v>
      </c>
      <c r="R606" s="145" t="e">
        <f>业务员提成明细!R589</f>
        <v>#REF!</v>
      </c>
      <c r="S606" s="161" t="e">
        <f>业务员提成明细!S589</f>
        <v>#REF!</v>
      </c>
      <c r="T606" s="162" t="str">
        <f>业务员提成明细!V589</f>
        <v>CSQ13</v>
      </c>
      <c r="U606" s="144" t="str">
        <f>业务员提成明细!W589</f>
        <v>高级全合成切削液</v>
      </c>
      <c r="V606" s="163" t="str">
        <f>业务员提成明细!V589</f>
        <v>CSQ13</v>
      </c>
      <c r="W606" s="164" t="str">
        <f>业务员提成明细!W589</f>
        <v>高级全合成切削液</v>
      </c>
      <c r="X606" s="163" t="str">
        <f>业务员提成明细!X589</f>
        <v>SC-H801</v>
      </c>
      <c r="Y606" s="169">
        <f>业务员提成明细!Y589</f>
        <v>4</v>
      </c>
      <c r="Z606" s="170">
        <f>业务员提成明细!Z589</f>
        <v>0</v>
      </c>
      <c r="AA606" s="170"/>
      <c r="AB606" s="170"/>
      <c r="AC606" s="171">
        <f>业务员提成明细!AC589</f>
        <v>720</v>
      </c>
      <c r="AD606" s="170"/>
      <c r="AE606" s="170"/>
      <c r="AF606" s="170" t="str">
        <f>业务员提成明细!AF589</f>
        <v>R18060010</v>
      </c>
      <c r="AG606" s="176">
        <f>业务员提成明细!AG589</f>
        <v>43266</v>
      </c>
      <c r="AH606" s="177"/>
      <c r="AJ606" s="178">
        <f>业务员提成明细!AJ589</f>
        <v>0.15999957250798899</v>
      </c>
    </row>
    <row r="607" spans="1:36" outlineLevel="2">
      <c r="A607" s="142" t="str">
        <f>业务员提成明细!A590</f>
        <v>杨淑慧</v>
      </c>
      <c r="B607" s="143">
        <f>业务员提成明细!B590</f>
        <v>43290</v>
      </c>
      <c r="C607" s="144" t="str">
        <f>业务员提成明细!C590</f>
        <v>b278</v>
      </c>
      <c r="D607" s="142" t="str">
        <f>业务员提成明细!D590</f>
        <v>林州市太山</v>
      </c>
      <c r="E607" s="145">
        <f>业务员提成明细!E590</f>
        <v>1900</v>
      </c>
      <c r="F607" s="146" t="str">
        <f>业务员提成明细!F590</f>
        <v>未税</v>
      </c>
      <c r="G607" s="143">
        <f>业务员提成明细!G590</f>
        <v>0</v>
      </c>
      <c r="H607" s="144">
        <f>业务员提成明细!H590</f>
        <v>0</v>
      </c>
      <c r="I607" s="150">
        <f>业务员提成明细!I590</f>
        <v>43278</v>
      </c>
      <c r="J607" s="151">
        <f>业务员提成明细!J590</f>
        <v>1900</v>
      </c>
      <c r="K607" s="145">
        <f>业务员提成明细!K590</f>
        <v>1900</v>
      </c>
      <c r="L607" s="152">
        <f>业务员提成明细!L590</f>
        <v>-12</v>
      </c>
      <c r="M607" s="153">
        <f>业务员提成明细!M590</f>
        <v>0</v>
      </c>
      <c r="N607" s="76" t="e">
        <f>业务员提成明细!N590</f>
        <v>#REF!</v>
      </c>
      <c r="O607" s="126">
        <f>业务员提成明细!O590</f>
        <v>0.05</v>
      </c>
      <c r="P607" s="154">
        <f>业务员提成明细!P590</f>
        <v>95</v>
      </c>
      <c r="Q607" s="125">
        <f>业务员提成明细!Q590</f>
        <v>15.083</v>
      </c>
      <c r="R607" s="145">
        <f>业务员提成明细!R590</f>
        <v>2714.94</v>
      </c>
      <c r="S607" s="161">
        <f>业务员提成明细!S590</f>
        <v>-814.94</v>
      </c>
      <c r="T607" s="162" t="str">
        <f>业务员提成明细!V590</f>
        <v>CSQ13</v>
      </c>
      <c r="U607" s="144" t="str">
        <f>业务员提成明细!W590</f>
        <v>高级全合成切削液</v>
      </c>
      <c r="V607" s="163" t="str">
        <f>业务员提成明细!V590</f>
        <v>CSQ13</v>
      </c>
      <c r="W607" s="164" t="str">
        <f>业务员提成明细!W590</f>
        <v>高级全合成切削液</v>
      </c>
      <c r="X607" s="163" t="str">
        <f>业务员提成明细!X590</f>
        <v>SC-H801</v>
      </c>
      <c r="Y607" s="169">
        <f>业务员提成明细!Y590</f>
        <v>1</v>
      </c>
      <c r="Z607" s="170">
        <f>业务员提成明细!Z590</f>
        <v>0</v>
      </c>
      <c r="AA607" s="170"/>
      <c r="AB607" s="170"/>
      <c r="AC607" s="171">
        <f>业务员提成明细!AC590</f>
        <v>180</v>
      </c>
      <c r="AD607" s="170"/>
      <c r="AE607" s="170"/>
      <c r="AF607" s="170" t="str">
        <f>业务员提成明细!AF590</f>
        <v>R18070006</v>
      </c>
      <c r="AG607" s="176">
        <f>业务员提成明细!AG590</f>
        <v>43290</v>
      </c>
      <c r="AH607" s="177"/>
      <c r="AJ607" s="178">
        <f>业务员提成明细!AJ590</f>
        <v>0.15999957250798899</v>
      </c>
    </row>
    <row r="608" spans="1:36" outlineLevel="2">
      <c r="A608" s="142" t="str">
        <f>业务员提成明细!A591</f>
        <v>张贸盛</v>
      </c>
      <c r="B608" s="143">
        <f>业务员提成明细!B591</f>
        <v>43208</v>
      </c>
      <c r="C608" s="144" t="str">
        <f>业务员提成明细!C591</f>
        <v>a1621</v>
      </c>
      <c r="D608" s="142" t="str">
        <f>业务员提成明细!D591</f>
        <v>巨腾（内江）资讯配件有限公司</v>
      </c>
      <c r="E608" s="145">
        <f>业务员提成明细!E591</f>
        <v>5500</v>
      </c>
      <c r="F608" s="146" t="str">
        <f>业务员提成明细!F591</f>
        <v>15222646</v>
      </c>
      <c r="G608" s="143">
        <f>业务员提成明细!G591</f>
        <v>43298</v>
      </c>
      <c r="H608" s="144">
        <f>业务员提成明细!H591</f>
        <v>90</v>
      </c>
      <c r="I608" s="150">
        <f>业务员提成明细!I591</f>
        <v>43278</v>
      </c>
      <c r="J608" s="151">
        <f>业务员提成明细!J591</f>
        <v>5500</v>
      </c>
      <c r="K608" s="145">
        <f>业务员提成明细!K591</f>
        <v>4700.8500000000004</v>
      </c>
      <c r="L608" s="152">
        <f>业务员提成明细!L591</f>
        <v>70</v>
      </c>
      <c r="M608" s="153">
        <f>业务员提成明细!M591</f>
        <v>0</v>
      </c>
      <c r="N608" s="76" t="e">
        <f>业务员提成明细!N591</f>
        <v>#REF!</v>
      </c>
      <c r="O608" s="126">
        <f>业务员提成明细!O591</f>
        <v>0.04</v>
      </c>
      <c r="P608" s="154">
        <f>业务员提成明细!P591</f>
        <v>188.03</v>
      </c>
      <c r="Q608" s="125" t="e">
        <f>业务员提成明细!Q591</f>
        <v>#REF!</v>
      </c>
      <c r="R608" s="145" t="e">
        <f>业务员提成明细!R591</f>
        <v>#REF!</v>
      </c>
      <c r="S608" s="161" t="e">
        <f>业务员提成明细!S591</f>
        <v>#REF!</v>
      </c>
      <c r="T608" s="162" t="str">
        <f>业务员提成明细!V591</f>
        <v>CYT08</v>
      </c>
      <c r="U608" s="144" t="str">
        <f>业务员提成明细!W591</f>
        <v>*润滑油*导轨油</v>
      </c>
      <c r="V608" s="163" t="str">
        <f>业务员提成明细!V591</f>
        <v>CYT08</v>
      </c>
      <c r="W608" s="164" t="str">
        <f>业务员提成明细!W591</f>
        <v>*润滑油*导轨油</v>
      </c>
      <c r="X608" s="163" t="str">
        <f>业务员提成明细!X591</f>
        <v>32#</v>
      </c>
      <c r="Y608" s="169">
        <f>业务员提成明细!Y591</f>
        <v>0.34</v>
      </c>
      <c r="Z608" s="170" t="str">
        <f>业务员提成明细!Z591</f>
        <v>吨</v>
      </c>
      <c r="AA608" s="170"/>
      <c r="AB608" s="170"/>
      <c r="AC608" s="171">
        <f>业务员提成明细!AC591</f>
        <v>340</v>
      </c>
      <c r="AD608" s="170"/>
      <c r="AE608" s="170"/>
      <c r="AF608" s="170" t="str">
        <f>业务员提成明细!AF591</f>
        <v>XOUT18010198</v>
      </c>
      <c r="AG608" s="176">
        <f>业务员提成明细!AG591</f>
        <v>43111</v>
      </c>
      <c r="AH608" s="177"/>
      <c r="AJ608" s="178">
        <f>业务员提成明细!AJ591</f>
        <v>0.17</v>
      </c>
    </row>
    <row r="609" spans="1:36" outlineLevel="2">
      <c r="A609" s="142" t="str">
        <f>业务员提成明细!A592</f>
        <v>张贸盛</v>
      </c>
      <c r="B609" s="143">
        <f>业务员提成明细!B592</f>
        <v>43208</v>
      </c>
      <c r="C609" s="144" t="str">
        <f>业务员提成明细!C592</f>
        <v>a1621</v>
      </c>
      <c r="D609" s="142" t="str">
        <f>业务员提成明细!D592</f>
        <v>巨腾（内江）资讯配件有限公司</v>
      </c>
      <c r="E609" s="145">
        <f>业务员提成明细!E592</f>
        <v>5700</v>
      </c>
      <c r="F609" s="146" t="str">
        <f>业务员提成明细!F592</f>
        <v>15222646</v>
      </c>
      <c r="G609" s="143">
        <f>业务员提成明细!G592</f>
        <v>43298</v>
      </c>
      <c r="H609" s="144">
        <f>业务员提成明细!H592</f>
        <v>90</v>
      </c>
      <c r="I609" s="150">
        <f>业务员提成明细!I592</f>
        <v>43278</v>
      </c>
      <c r="J609" s="151">
        <f>业务员提成明细!J592</f>
        <v>5700</v>
      </c>
      <c r="K609" s="145">
        <f>业务员提成明细!K592</f>
        <v>4871.79</v>
      </c>
      <c r="L609" s="152">
        <f>业务员提成明细!L592</f>
        <v>70</v>
      </c>
      <c r="M609" s="153">
        <f>业务员提成明细!M592</f>
        <v>0</v>
      </c>
      <c r="N609" s="76" t="e">
        <f>业务员提成明细!N592</f>
        <v>#REF!</v>
      </c>
      <c r="O609" s="126">
        <f>业务员提成明细!O592</f>
        <v>0.04</v>
      </c>
      <c r="P609" s="154">
        <f>业务员提成明细!P592</f>
        <v>194.87</v>
      </c>
      <c r="Q609" s="125" t="e">
        <f>业务员提成明细!Q592</f>
        <v>#REF!</v>
      </c>
      <c r="R609" s="145" t="e">
        <f>业务员提成明细!R592</f>
        <v>#REF!</v>
      </c>
      <c r="S609" s="161" t="e">
        <f>业务员提成明细!S592</f>
        <v>#REF!</v>
      </c>
      <c r="T609" s="162" t="str">
        <f>业务员提成明细!V592</f>
        <v>CYT11</v>
      </c>
      <c r="U609" s="144" t="str">
        <f>业务员提成明细!W592</f>
        <v>*润滑油*导轨油</v>
      </c>
      <c r="V609" s="163" t="str">
        <f>业务员提成明细!V592</f>
        <v>CYT11</v>
      </c>
      <c r="W609" s="164" t="str">
        <f>业务员提成明细!W592</f>
        <v>*润滑油*导轨油</v>
      </c>
      <c r="X609" s="163" t="str">
        <f>业务员提成明细!X592</f>
        <v>68#</v>
      </c>
      <c r="Y609" s="169">
        <f>业务员提成明细!Y592</f>
        <v>0.34</v>
      </c>
      <c r="Z609" s="170" t="str">
        <f>业务员提成明细!Z592</f>
        <v>吨</v>
      </c>
      <c r="AA609" s="170"/>
      <c r="AB609" s="170"/>
      <c r="AC609" s="171">
        <f>业务员提成明细!AC592</f>
        <v>340</v>
      </c>
      <c r="AD609" s="170"/>
      <c r="AE609" s="170"/>
      <c r="AF609" s="170" t="str">
        <f>业务员提成明细!AF592</f>
        <v>XOUT18010198</v>
      </c>
      <c r="AG609" s="176">
        <f>业务员提成明细!AG592</f>
        <v>43111</v>
      </c>
      <c r="AH609" s="177"/>
      <c r="AJ609" s="178">
        <f>业务员提成明细!AJ592</f>
        <v>0.17</v>
      </c>
    </row>
    <row r="610" spans="1:36" outlineLevel="2">
      <c r="A610" s="142" t="str">
        <f>业务员提成明细!A593</f>
        <v>张贸盛</v>
      </c>
      <c r="B610" s="143">
        <f>业务员提成明细!B593</f>
        <v>43208</v>
      </c>
      <c r="C610" s="144" t="str">
        <f>业务员提成明细!C593</f>
        <v>a1621</v>
      </c>
      <c r="D610" s="142" t="str">
        <f>业务员提成明细!D593</f>
        <v>巨腾（内江）资讯配件有限公司</v>
      </c>
      <c r="E610" s="145">
        <f>业务员提成明细!E593</f>
        <v>5160</v>
      </c>
      <c r="F610" s="146" t="str">
        <f>业务员提成明细!F593</f>
        <v>15222647</v>
      </c>
      <c r="G610" s="143">
        <f>业务员提成明细!G593</f>
        <v>43298</v>
      </c>
      <c r="H610" s="144">
        <f>业务员提成明细!H593</f>
        <v>90</v>
      </c>
      <c r="I610" s="150">
        <f>业务员提成明细!I593</f>
        <v>43272</v>
      </c>
      <c r="J610" s="151">
        <f>业务员提成明细!J593</f>
        <v>5160</v>
      </c>
      <c r="K610" s="145">
        <f>业务员提成明细!K593</f>
        <v>4410.26</v>
      </c>
      <c r="L610" s="152">
        <f>业务员提成明细!L593</f>
        <v>64</v>
      </c>
      <c r="M610" s="153">
        <f>业务员提成明细!M593</f>
        <v>0</v>
      </c>
      <c r="N610" s="76" t="e">
        <f>业务员提成明细!N593</f>
        <v>#REF!</v>
      </c>
      <c r="O610" s="126">
        <f>业务员提成明细!O593</f>
        <v>0.04</v>
      </c>
      <c r="P610" s="154">
        <f>业务员提成明细!P593</f>
        <v>176.41</v>
      </c>
      <c r="Q610" s="125" t="e">
        <f>业务员提成明细!Q593</f>
        <v>#REF!</v>
      </c>
      <c r="R610" s="145" t="e">
        <f>业务员提成明细!R593</f>
        <v>#REF!</v>
      </c>
      <c r="S610" s="161" t="e">
        <f>业务员提成明细!S593</f>
        <v>#REF!</v>
      </c>
      <c r="T610" s="162" t="str">
        <f>业务员提成明细!V593</f>
        <v>CSR81</v>
      </c>
      <c r="U610" s="144" t="str">
        <f>业务员提成明细!W593</f>
        <v>*化学试剂助剂*乳化冷却剂</v>
      </c>
      <c r="V610" s="163" t="str">
        <f>业务员提成明细!V593</f>
        <v>CSR81</v>
      </c>
      <c r="W610" s="164" t="str">
        <f>业务员提成明细!W593</f>
        <v>*化学试剂助剂*乳化冷却剂</v>
      </c>
      <c r="X610" s="163" t="str">
        <f>业务员提成明细!X593</f>
        <v>JH-610</v>
      </c>
      <c r="Y610" s="169">
        <f>业务员提成明细!Y593</f>
        <v>2</v>
      </c>
      <c r="Z610" s="170" t="str">
        <f>业务员提成明细!Z593</f>
        <v>桶</v>
      </c>
      <c r="AA610" s="170"/>
      <c r="AB610" s="170"/>
      <c r="AC610" s="171">
        <f>业务员提成明细!AC593</f>
        <v>340</v>
      </c>
      <c r="AD610" s="170"/>
      <c r="AE610" s="170"/>
      <c r="AF610" s="170" t="str">
        <f>业务员提成明细!AF593</f>
        <v>XOUT18030158</v>
      </c>
      <c r="AG610" s="176">
        <f>业务员提成明细!AG593</f>
        <v>43168</v>
      </c>
      <c r="AH610" s="177"/>
      <c r="AJ610" s="178">
        <f>业务员提成明细!AJ593</f>
        <v>0.17</v>
      </c>
    </row>
    <row r="611" spans="1:36" outlineLevel="2">
      <c r="A611" s="142" t="str">
        <f>业务员提成明细!A594</f>
        <v>张贸盛</v>
      </c>
      <c r="B611" s="143">
        <f>业务员提成明细!B594</f>
        <v>43208</v>
      </c>
      <c r="C611" s="144" t="str">
        <f>业务员提成明细!C594</f>
        <v>a1621</v>
      </c>
      <c r="D611" s="142" t="str">
        <f>业务员提成明细!D594</f>
        <v>巨腾（内江）资讯配件有限公司</v>
      </c>
      <c r="E611" s="145">
        <f>业务员提成明细!E594</f>
        <v>11000</v>
      </c>
      <c r="F611" s="146" t="str">
        <f>业务员提成明细!F594</f>
        <v>15222646</v>
      </c>
      <c r="G611" s="143">
        <f>业务员提成明细!G594</f>
        <v>43298</v>
      </c>
      <c r="H611" s="144">
        <f>业务员提成明细!H594</f>
        <v>90</v>
      </c>
      <c r="I611" s="150">
        <f>业务员提成明细!I594</f>
        <v>43272</v>
      </c>
      <c r="J611" s="151">
        <f>业务员提成明细!J594</f>
        <v>11000</v>
      </c>
      <c r="K611" s="145">
        <f>业务员提成明细!K594</f>
        <v>9401.7099999999991</v>
      </c>
      <c r="L611" s="152">
        <f>业务员提成明细!L594</f>
        <v>64</v>
      </c>
      <c r="M611" s="153">
        <f>业务员提成明细!M594</f>
        <v>0</v>
      </c>
      <c r="N611" s="76" t="e">
        <f>业务员提成明细!N594</f>
        <v>#REF!</v>
      </c>
      <c r="O611" s="126">
        <f>业务员提成明细!O594</f>
        <v>0.04</v>
      </c>
      <c r="P611" s="154">
        <f>业务员提成明细!P594</f>
        <v>376.07</v>
      </c>
      <c r="Q611" s="125" t="e">
        <f>业务员提成明细!Q594</f>
        <v>#REF!</v>
      </c>
      <c r="R611" s="145" t="e">
        <f>业务员提成明细!R594</f>
        <v>#REF!</v>
      </c>
      <c r="S611" s="161" t="e">
        <f>业务员提成明细!S594</f>
        <v>#REF!</v>
      </c>
      <c r="T611" s="162" t="str">
        <f>业务员提成明细!V594</f>
        <v>CYT08</v>
      </c>
      <c r="U611" s="144" t="str">
        <f>业务员提成明细!W594</f>
        <v>*润滑油*导轨油</v>
      </c>
      <c r="V611" s="163" t="str">
        <f>业务员提成明细!V594</f>
        <v>CYT08</v>
      </c>
      <c r="W611" s="164" t="str">
        <f>业务员提成明细!W594</f>
        <v>*润滑油*导轨油</v>
      </c>
      <c r="X611" s="163" t="str">
        <f>业务员提成明细!X594</f>
        <v>32#</v>
      </c>
      <c r="Y611" s="169">
        <f>业务员提成明细!Y594</f>
        <v>0.68</v>
      </c>
      <c r="Z611" s="170" t="str">
        <f>业务员提成明细!Z594</f>
        <v>吨</v>
      </c>
      <c r="AA611" s="170"/>
      <c r="AB611" s="170"/>
      <c r="AC611" s="171">
        <f>业务员提成明细!AC594</f>
        <v>680</v>
      </c>
      <c r="AD611" s="170"/>
      <c r="AE611" s="170"/>
      <c r="AF611" s="170" t="str">
        <f>业务员提成明细!AF594</f>
        <v>XOUT18030218</v>
      </c>
      <c r="AG611" s="176">
        <f>业务员提成明细!AG594</f>
        <v>43173</v>
      </c>
      <c r="AH611" s="177"/>
      <c r="AJ611" s="178">
        <f>业务员提成明细!AJ594</f>
        <v>0.17</v>
      </c>
    </row>
    <row r="612" spans="1:36" outlineLevel="2">
      <c r="A612" s="142" t="str">
        <f>业务员提成明细!A595</f>
        <v>张贸盛</v>
      </c>
      <c r="B612" s="143">
        <f>业务员提成明细!B595</f>
        <v>43208</v>
      </c>
      <c r="C612" s="144" t="str">
        <f>业务员提成明细!C595</f>
        <v>a1621</v>
      </c>
      <c r="D612" s="142" t="str">
        <f>业务员提成明细!D595</f>
        <v>巨腾（内江）资讯配件有限公司</v>
      </c>
      <c r="E612" s="145">
        <f>业务员提成明细!E595</f>
        <v>11400</v>
      </c>
      <c r="F612" s="146" t="str">
        <f>业务员提成明细!F595</f>
        <v>15222646</v>
      </c>
      <c r="G612" s="143">
        <f>业务员提成明细!G595</f>
        <v>43298</v>
      </c>
      <c r="H612" s="144">
        <f>业务员提成明细!H595</f>
        <v>90</v>
      </c>
      <c r="I612" s="150">
        <f>业务员提成明细!I595</f>
        <v>43251</v>
      </c>
      <c r="J612" s="151">
        <f>业务员提成明细!J595</f>
        <v>11400</v>
      </c>
      <c r="K612" s="145">
        <f>业务员提成明细!K595</f>
        <v>9743.59</v>
      </c>
      <c r="L612" s="152">
        <f>业务员提成明细!L595</f>
        <v>43</v>
      </c>
      <c r="M612" s="153">
        <f>业务员提成明细!M595</f>
        <v>0</v>
      </c>
      <c r="N612" s="76" t="e">
        <f>业务员提成明细!N595</f>
        <v>#REF!</v>
      </c>
      <c r="O612" s="126">
        <f>业务员提成明细!O595</f>
        <v>0.05</v>
      </c>
      <c r="P612" s="154">
        <f>业务员提成明细!P595</f>
        <v>487.18</v>
      </c>
      <c r="Q612" s="125" t="e">
        <f>业务员提成明细!Q595</f>
        <v>#REF!</v>
      </c>
      <c r="R612" s="145" t="e">
        <f>业务员提成明细!R595</f>
        <v>#REF!</v>
      </c>
      <c r="S612" s="161" t="e">
        <f>业务员提成明细!S595</f>
        <v>#REF!</v>
      </c>
      <c r="T612" s="162" t="str">
        <f>业务员提成明细!V595</f>
        <v>CYT11</v>
      </c>
      <c r="U612" s="144" t="str">
        <f>业务员提成明细!W595</f>
        <v>*润滑油*导轨油</v>
      </c>
      <c r="V612" s="163" t="str">
        <f>业务员提成明细!V595</f>
        <v>CYT11</v>
      </c>
      <c r="W612" s="164" t="str">
        <f>业务员提成明细!W595</f>
        <v>*润滑油*导轨油</v>
      </c>
      <c r="X612" s="163" t="str">
        <f>业务员提成明细!X595</f>
        <v>68#</v>
      </c>
      <c r="Y612" s="169">
        <f>业务员提成明细!Y595</f>
        <v>0.68</v>
      </c>
      <c r="Z612" s="170" t="str">
        <f>业务员提成明细!Z595</f>
        <v>吨</v>
      </c>
      <c r="AA612" s="170"/>
      <c r="AB612" s="170"/>
      <c r="AC612" s="171">
        <f>业务员提成明细!AC595</f>
        <v>680</v>
      </c>
      <c r="AD612" s="170"/>
      <c r="AE612" s="170"/>
      <c r="AF612" s="170" t="str">
        <f>业务员提成明细!AF595</f>
        <v>XOUT18030218</v>
      </c>
      <c r="AG612" s="176">
        <f>业务员提成明细!AG595</f>
        <v>43173</v>
      </c>
      <c r="AH612" s="177"/>
      <c r="AJ612" s="178">
        <f>业务员提成明细!AJ595</f>
        <v>0.17</v>
      </c>
    </row>
    <row r="613" spans="1:36" outlineLevel="2">
      <c r="A613" s="142" t="str">
        <f>业务员提成明细!A596</f>
        <v>张贸盛</v>
      </c>
      <c r="B613" s="143">
        <f>业务员提成明细!B596</f>
        <v>43208</v>
      </c>
      <c r="C613" s="144" t="str">
        <f>业务员提成明细!C596</f>
        <v>a1621</v>
      </c>
      <c r="D613" s="142" t="str">
        <f>业务员提成明细!D596</f>
        <v>巨腾（内江）资讯配件有限公司</v>
      </c>
      <c r="E613" s="145">
        <f>业务员提成明细!E596</f>
        <v>2700</v>
      </c>
      <c r="F613" s="146" t="str">
        <f>业务员提成明细!F596</f>
        <v>15222647</v>
      </c>
      <c r="G613" s="143">
        <f>业务员提成明细!G596</f>
        <v>43298</v>
      </c>
      <c r="H613" s="144">
        <f>业务员提成明细!H596</f>
        <v>90</v>
      </c>
      <c r="I613" s="150">
        <f>业务员提成明细!I596</f>
        <v>43256</v>
      </c>
      <c r="J613" s="151">
        <f>业务员提成明细!J596</f>
        <v>2700</v>
      </c>
      <c r="K613" s="145">
        <f>业务员提成明细!K596</f>
        <v>2307.69</v>
      </c>
      <c r="L613" s="152">
        <f>业务员提成明细!L596</f>
        <v>48</v>
      </c>
      <c r="M613" s="153">
        <f>业务员提成明细!M596</f>
        <v>0</v>
      </c>
      <c r="N613" s="76" t="e">
        <f>业务员提成明细!N596</f>
        <v>#REF!</v>
      </c>
      <c r="O613" s="126">
        <f>业务员提成明细!O596</f>
        <v>0.01</v>
      </c>
      <c r="P613" s="154">
        <f>业务员提成明细!P596</f>
        <v>23.08</v>
      </c>
      <c r="Q613" s="125" t="e">
        <f>业务员提成明细!Q596</f>
        <v>#REF!</v>
      </c>
      <c r="R613" s="145">
        <f>业务员提成明细!R596</f>
        <v>0</v>
      </c>
      <c r="S613" s="161">
        <f>业务员提成明细!S596</f>
        <v>0</v>
      </c>
      <c r="T613" s="162" t="str">
        <f>业务员提成明细!V596</f>
        <v>CSQ89</v>
      </c>
      <c r="U613" s="144" t="str">
        <f>业务员提成明细!W596</f>
        <v>*化学试剂助剂*全合成切削液</v>
      </c>
      <c r="V613" s="163" t="str">
        <f>业务员提成明细!V596</f>
        <v>CSQ89</v>
      </c>
      <c r="W613" s="164" t="str">
        <f>业务员提成明细!W596</f>
        <v>*化学试剂助剂*全合成切削液</v>
      </c>
      <c r="X613" s="163" t="str">
        <f>业务员提成明细!X596</f>
        <v>JH-803SY</v>
      </c>
      <c r="Y613" s="169">
        <f>业务员提成明细!Y596</f>
        <v>1</v>
      </c>
      <c r="Z613" s="170" t="str">
        <f>业务员提成明细!Z596</f>
        <v>桶</v>
      </c>
      <c r="AA613" s="170"/>
      <c r="AB613" s="170"/>
      <c r="AC613" s="171">
        <f>业务员提成明细!AC596</f>
        <v>180</v>
      </c>
      <c r="AD613" s="170"/>
      <c r="AE613" s="170"/>
      <c r="AF613" s="170" t="str">
        <f>业务员提成明细!AF596</f>
        <v>XOUT18030507</v>
      </c>
      <c r="AG613" s="176">
        <f>业务员提成明细!AG596</f>
        <v>43190</v>
      </c>
      <c r="AH613" s="177"/>
      <c r="AJ613" s="178">
        <f>业务员提成明细!AJ596</f>
        <v>0.17</v>
      </c>
    </row>
    <row r="614" spans="1:36" outlineLevel="2">
      <c r="A614" s="142" t="str">
        <f>业务员提成明细!A597</f>
        <v>张贸盛</v>
      </c>
      <c r="B614" s="143">
        <f>业务员提成明细!B597</f>
        <v>43188</v>
      </c>
      <c r="C614" s="144" t="str">
        <f>业务员提成明细!C597</f>
        <v>a1681</v>
      </c>
      <c r="D614" s="142" t="str">
        <f>业务员提成明细!D597</f>
        <v>重庆杭飞机械制造有限公司</v>
      </c>
      <c r="E614" s="145">
        <f>业务员提成明细!E597</f>
        <v>25000</v>
      </c>
      <c r="F614" s="146" t="str">
        <f>业务员提成明细!F597</f>
        <v>15222322</v>
      </c>
      <c r="G614" s="143">
        <f>业务员提成明细!G597</f>
        <v>43278</v>
      </c>
      <c r="H614" s="144">
        <f>业务员提成明细!H597</f>
        <v>90</v>
      </c>
      <c r="I614" s="150">
        <f>业务员提成明细!I597</f>
        <v>43279</v>
      </c>
      <c r="J614" s="151">
        <f>业务员提成明细!J597</f>
        <v>25000</v>
      </c>
      <c r="K614" s="145">
        <f>业务员提成明细!K597</f>
        <v>21367.52</v>
      </c>
      <c r="L614" s="152">
        <f>业务员提成明细!L597</f>
        <v>91</v>
      </c>
      <c r="M614" s="153">
        <f>业务员提成明细!M597</f>
        <v>0</v>
      </c>
      <c r="N614" s="76" t="e">
        <f>业务员提成明细!N597</f>
        <v>#REF!</v>
      </c>
      <c r="O614" s="126">
        <f>业务员提成明细!O597</f>
        <v>0.04</v>
      </c>
      <c r="P614" s="154">
        <f>业务员提成明细!P597</f>
        <v>854.7</v>
      </c>
      <c r="Q614" s="125" t="e">
        <f>业务员提成明细!Q597</f>
        <v>#REF!</v>
      </c>
      <c r="R614" s="145" t="e">
        <f>业务员提成明细!R597</f>
        <v>#REF!</v>
      </c>
      <c r="S614" s="161" t="e">
        <f>业务员提成明细!S597</f>
        <v>#REF!</v>
      </c>
      <c r="T614" s="162" t="str">
        <f>业务员提成明细!V597</f>
        <v>CSQ13</v>
      </c>
      <c r="U614" s="144" t="str">
        <f>业务员提成明细!W597</f>
        <v>*其他化学制品*高级全合成切削液</v>
      </c>
      <c r="V614" s="163" t="str">
        <f>业务员提成明细!V597</f>
        <v>CSQ13</v>
      </c>
      <c r="W614" s="164" t="str">
        <f>业务员提成明细!W597</f>
        <v>*其他化学制品*高级全合成切削液</v>
      </c>
      <c r="X614" s="163" t="str">
        <f>业务员提成明细!X597</f>
        <v>SC-H801</v>
      </c>
      <c r="Y614" s="169">
        <f>业务员提成明细!Y597</f>
        <v>10</v>
      </c>
      <c r="Z614" s="170" t="str">
        <f>业务员提成明细!Z597</f>
        <v>桶</v>
      </c>
      <c r="AA614" s="170"/>
      <c r="AB614" s="170"/>
      <c r="AC614" s="171">
        <f>业务员提成明细!AC597</f>
        <v>1800</v>
      </c>
      <c r="AD614" s="170"/>
      <c r="AE614" s="170"/>
      <c r="AF614" s="170" t="str">
        <f>业务员提成明细!AF597</f>
        <v>XOUT18030216</v>
      </c>
      <c r="AG614" s="176">
        <f>业务员提成明细!AG597</f>
        <v>43172</v>
      </c>
      <c r="AH614" s="177"/>
      <c r="AJ614" s="178">
        <f>业务员提成明细!AJ597</f>
        <v>0.17</v>
      </c>
    </row>
    <row r="615" spans="1:36" outlineLevel="2">
      <c r="A615" s="142" t="str">
        <f>业务员提成明细!A598</f>
        <v>张贸盛</v>
      </c>
      <c r="B615" s="143">
        <f>业务员提成明细!B598</f>
        <v>43185</v>
      </c>
      <c r="C615" s="144" t="str">
        <f>业务员提成明细!C598</f>
        <v>a1701</v>
      </c>
      <c r="D615" s="142" t="str">
        <f>业务员提成明细!D598</f>
        <v>大昶（重庆）电子科技有限公司</v>
      </c>
      <c r="E615" s="145">
        <f>业务员提成明细!E598</f>
        <v>10800</v>
      </c>
      <c r="F615" s="146" t="str">
        <f>业务员提成明细!F598</f>
        <v>15222243</v>
      </c>
      <c r="G615" s="143">
        <f>业务员提成明细!G598</f>
        <v>43305</v>
      </c>
      <c r="H615" s="144">
        <f>业务员提成明细!H598</f>
        <v>120</v>
      </c>
      <c r="I615" s="150">
        <f>业务员提成明细!I598</f>
        <v>43277</v>
      </c>
      <c r="J615" s="151">
        <f>业务员提成明细!J598</f>
        <v>10800</v>
      </c>
      <c r="K615" s="145">
        <f>业务员提成明细!K598</f>
        <v>9230.77</v>
      </c>
      <c r="L615" s="152">
        <f>业务员提成明细!L598</f>
        <v>92</v>
      </c>
      <c r="M615" s="153">
        <f>业务员提成明细!M598</f>
        <v>0</v>
      </c>
      <c r="N615" s="76" t="e">
        <f>业务员提成明细!N598</f>
        <v>#REF!</v>
      </c>
      <c r="O615" s="126">
        <f>业务员提成明细!O598</f>
        <v>0.04</v>
      </c>
      <c r="P615" s="154">
        <f>业务员提成明细!P598</f>
        <v>369.23</v>
      </c>
      <c r="Q615" s="125" t="e">
        <f>业务员提成明细!Q598</f>
        <v>#REF!</v>
      </c>
      <c r="R615" s="145" t="e">
        <f>业务员提成明细!R598</f>
        <v>#REF!</v>
      </c>
      <c r="S615" s="161" t="e">
        <f>业务员提成明细!S598</f>
        <v>#REF!</v>
      </c>
      <c r="T615" s="162" t="str">
        <f>业务员提成明细!V598</f>
        <v>CYQ10</v>
      </c>
      <c r="U615" s="144" t="str">
        <f>业务员提成明细!W598</f>
        <v>*专项化学用品*极压切削油</v>
      </c>
      <c r="V615" s="163" t="str">
        <f>业务员提成明细!V598</f>
        <v>CYQ10</v>
      </c>
      <c r="W615" s="164" t="str">
        <f>业务员提成明细!W598</f>
        <v>*专项化学用品*极压切削油</v>
      </c>
      <c r="X615" s="163" t="str">
        <f>业务员提成明细!X598</f>
        <v>CH-201</v>
      </c>
      <c r="Y615" s="169">
        <f>业务员提成明细!Y598</f>
        <v>4</v>
      </c>
      <c r="Z615" s="170" t="str">
        <f>业务员提成明细!Z598</f>
        <v>桶</v>
      </c>
      <c r="AA615" s="170"/>
      <c r="AB615" s="170"/>
      <c r="AC615" s="171">
        <f>业务员提成明细!AC598</f>
        <v>680</v>
      </c>
      <c r="AD615" s="170"/>
      <c r="AE615" s="170"/>
      <c r="AF615" s="170" t="str">
        <f>业务员提成明细!AF598</f>
        <v>XOUT18010447</v>
      </c>
      <c r="AG615" s="176">
        <f>业务员提成明细!AG598</f>
        <v>43124</v>
      </c>
      <c r="AH615" s="177"/>
      <c r="AJ615" s="178">
        <f>业务员提成明细!AJ598</f>
        <v>0.17</v>
      </c>
    </row>
    <row r="616" spans="1:36" outlineLevel="2">
      <c r="A616" s="142" t="str">
        <f>业务员提成明细!A599</f>
        <v>张贸盛</v>
      </c>
      <c r="B616" s="143">
        <f>业务员提成明细!B599</f>
        <v>43185</v>
      </c>
      <c r="C616" s="144" t="str">
        <f>业务员提成明细!C599</f>
        <v>a1701</v>
      </c>
      <c r="D616" s="142" t="str">
        <f>业务员提成明细!D599</f>
        <v>大昶（重庆）电子科技有限公司</v>
      </c>
      <c r="E616" s="145">
        <f>业务员提成明细!E599</f>
        <v>5600</v>
      </c>
      <c r="F616" s="146" t="str">
        <f>业务员提成明细!F599</f>
        <v>15222243</v>
      </c>
      <c r="G616" s="143">
        <f>业务员提成明细!G599</f>
        <v>43305</v>
      </c>
      <c r="H616" s="144">
        <f>业务员提成明细!H599</f>
        <v>120</v>
      </c>
      <c r="I616" s="150">
        <f>业务员提成明细!I599</f>
        <v>43277</v>
      </c>
      <c r="J616" s="151">
        <f>业务员提成明细!J599</f>
        <v>5600</v>
      </c>
      <c r="K616" s="145">
        <f>业务员提成明细!K599</f>
        <v>4786.32</v>
      </c>
      <c r="L616" s="152">
        <f>业务员提成明细!L599</f>
        <v>92</v>
      </c>
      <c r="M616" s="153">
        <f>业务员提成明细!M599</f>
        <v>0</v>
      </c>
      <c r="N616" s="76" t="e">
        <f>业务员提成明细!N599</f>
        <v>#REF!</v>
      </c>
      <c r="O616" s="126">
        <f>业务员提成明细!O599</f>
        <v>0.04</v>
      </c>
      <c r="P616" s="154">
        <f>业务员提成明细!P599</f>
        <v>191.45</v>
      </c>
      <c r="Q616" s="125" t="e">
        <f>业务员提成明细!Q599</f>
        <v>#REF!</v>
      </c>
      <c r="R616" s="145" t="e">
        <f>业务员提成明细!R599</f>
        <v>#REF!</v>
      </c>
      <c r="S616" s="161" t="e">
        <f>业务员提成明细!S599</f>
        <v>#REF!</v>
      </c>
      <c r="T616" s="162" t="str">
        <f>业务员提成明细!V599</f>
        <v>CSX20</v>
      </c>
      <c r="U616" s="144" t="str">
        <f>业务员提成明细!W599</f>
        <v>*专项化学用品*电火花加工油</v>
      </c>
      <c r="V616" s="163" t="str">
        <f>业务员提成明细!V599</f>
        <v>CSX20</v>
      </c>
      <c r="W616" s="164" t="str">
        <f>业务员提成明细!W599</f>
        <v>*专项化学用品*电火花加工油</v>
      </c>
      <c r="X616" s="163" t="str">
        <f>业务员提成明细!X599</f>
        <v>EDM</v>
      </c>
      <c r="Y616" s="169">
        <f>业务员提成明细!Y599</f>
        <v>2</v>
      </c>
      <c r="Z616" s="170" t="str">
        <f>业务员提成明细!Z599</f>
        <v>桶</v>
      </c>
      <c r="AA616" s="170"/>
      <c r="AB616" s="170"/>
      <c r="AC616" s="171">
        <f>业务员提成明细!AC599</f>
        <v>280</v>
      </c>
      <c r="AD616" s="170"/>
      <c r="AE616" s="170"/>
      <c r="AF616" s="170" t="str">
        <f>业务员提成明细!AF599</f>
        <v>XOUT18030299</v>
      </c>
      <c r="AG616" s="176">
        <f>业务员提成明细!AG599</f>
        <v>43178</v>
      </c>
      <c r="AH616" s="177"/>
      <c r="AJ616" s="178">
        <f>业务员提成明细!AJ599</f>
        <v>0.17</v>
      </c>
    </row>
    <row r="617" spans="1:36" outlineLevel="2">
      <c r="A617" s="142" t="str">
        <f>业务员提成明细!A600</f>
        <v>张贸盛</v>
      </c>
      <c r="B617" s="143">
        <f>业务员提成明细!B600</f>
        <v>43278</v>
      </c>
      <c r="C617" s="144" t="str">
        <f>业务员提成明细!C600</f>
        <v>a1742</v>
      </c>
      <c r="D617" s="142" t="str">
        <f>业务员提成明细!D600</f>
        <v>深圳市福聚发机电设备有限公司</v>
      </c>
      <c r="E617" s="145">
        <f>业务员提成明细!E600</f>
        <v>3800</v>
      </c>
      <c r="F617" s="146" t="str">
        <f>业务员提成明细!F600</f>
        <v>16644136</v>
      </c>
      <c r="G617" s="143">
        <f>业务员提成明细!G600</f>
        <v>43278</v>
      </c>
      <c r="H617" s="144" t="str">
        <f>业务员提成明细!H600</f>
        <v>现金</v>
      </c>
      <c r="I617" s="150">
        <f>业务员提成明细!I600</f>
        <v>43277</v>
      </c>
      <c r="J617" s="151">
        <f>业务员提成明细!J600</f>
        <v>3800</v>
      </c>
      <c r="K617" s="145">
        <f>业务员提成明细!K600</f>
        <v>3275.86</v>
      </c>
      <c r="L617" s="152">
        <f>业务员提成明细!L600</f>
        <v>-1</v>
      </c>
      <c r="M617" s="153">
        <f>业务员提成明细!M600</f>
        <v>0</v>
      </c>
      <c r="N617" s="76" t="e">
        <f>业务员提成明细!N600</f>
        <v>#REF!</v>
      </c>
      <c r="O617" s="126">
        <f>业务员提成明细!O600</f>
        <v>0.05</v>
      </c>
      <c r="P617" s="154">
        <f>业务员提成明细!P600</f>
        <v>163.79</v>
      </c>
      <c r="Q617" s="125" t="e">
        <f>业务员提成明细!Q600</f>
        <v>#REF!</v>
      </c>
      <c r="R617" s="145" t="e">
        <f>业务员提成明细!R600</f>
        <v>#REF!</v>
      </c>
      <c r="S617" s="161" t="e">
        <f>业务员提成明细!S600</f>
        <v>#REF!</v>
      </c>
      <c r="T617" s="162" t="str">
        <f>业务员提成明细!V600</f>
        <v>CSR09</v>
      </c>
      <c r="U617" s="144" t="str">
        <f>业务员提成明细!W600</f>
        <v>*专项化学用品*微乳化切削液</v>
      </c>
      <c r="V617" s="163" t="str">
        <f>业务员提成明细!V600</f>
        <v>CSR09</v>
      </c>
      <c r="W617" s="164" t="str">
        <f>业务员提成明细!W600</f>
        <v>*专项化学用品*微乳化切削液</v>
      </c>
      <c r="X617" s="163" t="str">
        <f>业务员提成明细!X600</f>
        <v>JH-105</v>
      </c>
      <c r="Y617" s="169">
        <f>业务员提成明细!Y600</f>
        <v>1</v>
      </c>
      <c r="Z617" s="170" t="str">
        <f>业务员提成明细!Z600</f>
        <v>桶</v>
      </c>
      <c r="AA617" s="170"/>
      <c r="AB617" s="170"/>
      <c r="AC617" s="171">
        <f>业务员提成明细!AC600</f>
        <v>170</v>
      </c>
      <c r="AD617" s="170"/>
      <c r="AE617" s="170"/>
      <c r="AF617" s="170" t="str">
        <f>业务员提成明细!AF600</f>
        <v>XOUT18060467</v>
      </c>
      <c r="AG617" s="176">
        <f>业务员提成明细!AG600</f>
        <v>43277</v>
      </c>
      <c r="AH617" s="177"/>
      <c r="AJ617" s="178">
        <f>业务员提成明细!AJ600</f>
        <v>0.16000073263204201</v>
      </c>
    </row>
    <row r="618" spans="1:36" outlineLevel="2">
      <c r="A618" s="142" t="str">
        <f>业务员提成明细!A601</f>
        <v>张贸盛</v>
      </c>
      <c r="B618" s="143">
        <f>业务员提成明细!B601</f>
        <v>43179</v>
      </c>
      <c r="C618" s="144" t="str">
        <f>业务员提成明细!C601</f>
        <v>a1789</v>
      </c>
      <c r="D618" s="142" t="str">
        <f>业务员提成明细!D601</f>
        <v>苏州洋之瀚金属科技有限公司</v>
      </c>
      <c r="E618" s="145">
        <f>业务员提成明细!E601</f>
        <v>7200</v>
      </c>
      <c r="F618" s="146" t="str">
        <f>业务员提成明细!F601</f>
        <v>02839630</v>
      </c>
      <c r="G618" s="143">
        <f>业务员提成明细!G601</f>
        <v>43269</v>
      </c>
      <c r="H618" s="144">
        <f>业务员提成明细!H601</f>
        <v>90</v>
      </c>
      <c r="I618" s="150" t="str">
        <f>业务员提成明细!I601</f>
        <v>2018-5-13/2018-6-13</v>
      </c>
      <c r="J618" s="151">
        <f>业务员提成明细!J601</f>
        <v>7200</v>
      </c>
      <c r="K618" s="145">
        <f>业务员提成明细!K601</f>
        <v>6153.85</v>
      </c>
      <c r="L618" s="152">
        <f>业务员提成明细!L601</f>
        <v>41</v>
      </c>
      <c r="M618" s="153">
        <f>业务员提成明细!M601</f>
        <v>0</v>
      </c>
      <c r="N618" s="76" t="e">
        <f>业务员提成明细!N601</f>
        <v>#REF!</v>
      </c>
      <c r="O618" s="126">
        <f>业务员提成明细!O601</f>
        <v>0.05</v>
      </c>
      <c r="P618" s="154">
        <f>业务员提成明细!P601</f>
        <v>307.69</v>
      </c>
      <c r="Q618" s="125" t="e">
        <f>业务员提成明细!Q601</f>
        <v>#REF!</v>
      </c>
      <c r="R618" s="145" t="e">
        <f>业务员提成明细!R601</f>
        <v>#REF!</v>
      </c>
      <c r="S618" s="161" t="e">
        <f>业务员提成明细!S601</f>
        <v>#REF!</v>
      </c>
      <c r="T618" s="162" t="str">
        <f>业务员提成明细!V601</f>
        <v>CSR24</v>
      </c>
      <c r="U618" s="144" t="str">
        <f>业务员提成明细!W601</f>
        <v>*专项化学用品*铝合金加工液</v>
      </c>
      <c r="V618" s="163" t="str">
        <f>业务员提成明细!V601</f>
        <v>CSR24</v>
      </c>
      <c r="W618" s="164" t="str">
        <f>业务员提成明细!W601</f>
        <v>*专项化学用品*铝合金加工液</v>
      </c>
      <c r="X618" s="163" t="str">
        <f>业务员提成明细!X601</f>
        <v>ZM-3080</v>
      </c>
      <c r="Y618" s="169">
        <f>业务员提成明细!Y601</f>
        <v>2</v>
      </c>
      <c r="Z618" s="170" t="str">
        <f>业务员提成明细!Z601</f>
        <v>桶</v>
      </c>
      <c r="AA618" s="170"/>
      <c r="AB618" s="170"/>
      <c r="AC618" s="171">
        <f>业务员提成明细!AC601</f>
        <v>340</v>
      </c>
      <c r="AD618" s="170"/>
      <c r="AE618" s="170"/>
      <c r="AF618" s="170" t="str">
        <f>业务员提成明细!AF601</f>
        <v>XOUT18030205</v>
      </c>
      <c r="AG618" s="176">
        <f>业务员提成明细!AG601</f>
        <v>43172</v>
      </c>
      <c r="AH618" s="177">
        <f>业务员提成明细!AH601</f>
        <v>0</v>
      </c>
      <c r="AJ618" s="178">
        <f>业务员提成明细!AJ601</f>
        <v>0.17</v>
      </c>
    </row>
    <row r="619" spans="1:36" outlineLevel="2">
      <c r="A619" s="142" t="str">
        <f>业务员提成明细!A602</f>
        <v>张贸盛</v>
      </c>
      <c r="B619" s="143">
        <f>业务员提成明细!B602</f>
        <v>43179</v>
      </c>
      <c r="C619" s="144" t="str">
        <f>业务员提成明细!C602</f>
        <v>a1789</v>
      </c>
      <c r="D619" s="142" t="str">
        <f>业务员提成明细!D602</f>
        <v>苏州洋之瀚金属科技有限公司</v>
      </c>
      <c r="E619" s="145">
        <f>业务员提成明细!E602</f>
        <v>2500</v>
      </c>
      <c r="F619" s="146" t="str">
        <f>业务员提成明细!F602</f>
        <v>02839630</v>
      </c>
      <c r="G619" s="143">
        <f>业务员提成明细!G602</f>
        <v>43269</v>
      </c>
      <c r="H619" s="144">
        <f>业务员提成明细!H602</f>
        <v>90</v>
      </c>
      <c r="I619" s="150">
        <f>业务员提成明细!I602</f>
        <v>43273</v>
      </c>
      <c r="J619" s="151">
        <f>业务员提成明细!J602</f>
        <v>2500</v>
      </c>
      <c r="K619" s="145">
        <f>业务员提成明细!K602</f>
        <v>2136.75</v>
      </c>
      <c r="L619" s="152">
        <f>业务员提成明细!L602</f>
        <v>94</v>
      </c>
      <c r="M619" s="153">
        <f>业务员提成明细!M602</f>
        <v>0</v>
      </c>
      <c r="N619" s="76" t="e">
        <f>业务员提成明细!N602</f>
        <v>#REF!</v>
      </c>
      <c r="O619" s="126">
        <f>业务员提成明细!O602</f>
        <v>0.04</v>
      </c>
      <c r="P619" s="154">
        <f>业务员提成明细!P602</f>
        <v>85.47</v>
      </c>
      <c r="Q619" s="125">
        <f>业务员提成明细!Q602</f>
        <v>15.669600000000001</v>
      </c>
      <c r="R619" s="145">
        <f>业务员提成明细!R602</f>
        <v>2663.83</v>
      </c>
      <c r="S619" s="161">
        <f>业务员提成明细!S602</f>
        <v>-527.08000000000004</v>
      </c>
      <c r="T619" s="162" t="str">
        <f>业务员提成明细!V602</f>
        <v>CYT11</v>
      </c>
      <c r="U619" s="144" t="str">
        <f>业务员提成明细!W602</f>
        <v>*专项化学用品*机床导轨油</v>
      </c>
      <c r="V619" s="163" t="str">
        <f>业务员提成明细!V602</f>
        <v>CYT11</v>
      </c>
      <c r="W619" s="164" t="str">
        <f>业务员提成明细!W602</f>
        <v>*专项化学用品*机床导轨油</v>
      </c>
      <c r="X619" s="163" t="str">
        <f>业务员提成明细!X602</f>
        <v>68#</v>
      </c>
      <c r="Y619" s="169">
        <f>业务员提成明细!Y602</f>
        <v>1</v>
      </c>
      <c r="Z619" s="170" t="str">
        <f>业务员提成明细!Z602</f>
        <v>桶</v>
      </c>
      <c r="AA619" s="170"/>
      <c r="AB619" s="170"/>
      <c r="AC619" s="171">
        <f>业务员提成明细!AC602</f>
        <v>170</v>
      </c>
      <c r="AD619" s="170"/>
      <c r="AE619" s="170"/>
      <c r="AF619" s="170" t="str">
        <f>业务员提成明细!AF602</f>
        <v>XOUT18030296</v>
      </c>
      <c r="AG619" s="176">
        <f>业务员提成明细!AG602</f>
        <v>43179</v>
      </c>
      <c r="AH619" s="177"/>
      <c r="AJ619" s="178">
        <f>业务员提成明细!AJ602</f>
        <v>0.17</v>
      </c>
    </row>
    <row r="620" spans="1:36" outlineLevel="2">
      <c r="A620" s="142" t="str">
        <f>业务员提成明细!A603</f>
        <v>赵忠</v>
      </c>
      <c r="B620" s="143">
        <f>业务员提成明细!B603</f>
        <v>43172</v>
      </c>
      <c r="C620" s="144" t="str">
        <f>业务员提成明细!C603</f>
        <v>a0064</v>
      </c>
      <c r="D620" s="142" t="str">
        <f>业务员提成明细!D603</f>
        <v>昆山和信益精密机械有限公司</v>
      </c>
      <c r="E620" s="145">
        <f>业务员提成明细!E603</f>
        <v>5000</v>
      </c>
      <c r="F620" s="146" t="str">
        <f>业务员提成明细!F603</f>
        <v>02839454</v>
      </c>
      <c r="G620" s="143">
        <f>业务员提成明细!G603</f>
        <v>43262</v>
      </c>
      <c r="H620" s="144">
        <f>业务员提成明细!H603</f>
        <v>90</v>
      </c>
      <c r="I620" s="150">
        <f>业务员提成明细!I603</f>
        <v>43270</v>
      </c>
      <c r="J620" s="151">
        <f>业务员提成明细!J603</f>
        <v>5000</v>
      </c>
      <c r="K620" s="145">
        <f>业务员提成明细!K603</f>
        <v>4273.5</v>
      </c>
      <c r="L620" s="152">
        <f>业务员提成明细!L603</f>
        <v>98</v>
      </c>
      <c r="M620" s="153">
        <f>业务员提成明细!M603</f>
        <v>0</v>
      </c>
      <c r="N620" s="76" t="e">
        <f>业务员提成明细!N603</f>
        <v>#REF!</v>
      </c>
      <c r="O620" s="126">
        <f>业务员提成明细!O603</f>
        <v>0.04</v>
      </c>
      <c r="P620" s="154">
        <f>业务员提成明细!P603</f>
        <v>170.94</v>
      </c>
      <c r="Q620" s="125" t="e">
        <f>业务员提成明细!Q603</f>
        <v>#REF!</v>
      </c>
      <c r="R620" s="145" t="e">
        <f>业务员提成明细!R603</f>
        <v>#REF!</v>
      </c>
      <c r="S620" s="161" t="e">
        <f>业务员提成明细!S603</f>
        <v>#REF!</v>
      </c>
      <c r="T620" s="162" t="str">
        <f>业务员提成明细!V603</f>
        <v>CYQ19</v>
      </c>
      <c r="U620" s="144" t="str">
        <f>业务员提成明细!W603</f>
        <v>*专项化学用品*不锈钢切削油</v>
      </c>
      <c r="V620" s="163" t="str">
        <f>业务员提成明细!V603</f>
        <v>CYQ19</v>
      </c>
      <c r="W620" s="164" t="str">
        <f>业务员提成明细!W603</f>
        <v>*专项化学用品*不锈钢切削油</v>
      </c>
      <c r="X620" s="163" t="str">
        <f>业务员提成明细!X603</f>
        <v>DH-30A</v>
      </c>
      <c r="Y620" s="169">
        <f>业务员提成明细!Y603</f>
        <v>2</v>
      </c>
      <c r="Z620" s="170" t="str">
        <f>业务员提成明细!Z603</f>
        <v>桶</v>
      </c>
      <c r="AA620" s="170"/>
      <c r="AB620" s="170"/>
      <c r="AC620" s="171">
        <f>业务员提成明细!AC603</f>
        <v>340</v>
      </c>
      <c r="AD620" s="170"/>
      <c r="AE620" s="170"/>
      <c r="AF620" s="170" t="str">
        <f>业务员提成明细!AF603</f>
        <v>XOUT18030187</v>
      </c>
      <c r="AG620" s="176">
        <f>业务员提成明细!AG603</f>
        <v>43171</v>
      </c>
      <c r="AH620" s="177"/>
      <c r="AJ620" s="178">
        <f>业务员提成明细!AJ603</f>
        <v>0.17</v>
      </c>
    </row>
    <row r="621" spans="1:36" outlineLevel="2">
      <c r="A621" s="142" t="str">
        <f>业务员提成明细!A604</f>
        <v>赵忠</v>
      </c>
      <c r="B621" s="143">
        <f>业务员提成明细!B604</f>
        <v>43202</v>
      </c>
      <c r="C621" s="144" t="str">
        <f>业务员提成明细!C604</f>
        <v>a0064</v>
      </c>
      <c r="D621" s="142" t="str">
        <f>业务员提成明细!D604</f>
        <v>昆山和信益精密机械有限公司</v>
      </c>
      <c r="E621" s="145">
        <f>业务员提成明细!E604</f>
        <v>5000</v>
      </c>
      <c r="F621" s="146" t="str">
        <f>业务员提成明细!F604</f>
        <v>15222518</v>
      </c>
      <c r="G621" s="143">
        <f>业务员提成明细!G604</f>
        <v>43292</v>
      </c>
      <c r="H621" s="144">
        <f>业务员提成明细!H604</f>
        <v>90</v>
      </c>
      <c r="I621" s="150">
        <f>业务员提成明细!I604</f>
        <v>43280</v>
      </c>
      <c r="J621" s="151">
        <f>业务员提成明细!J604</f>
        <v>5000</v>
      </c>
      <c r="K621" s="145">
        <f>业务员提成明细!K604</f>
        <v>4273.5</v>
      </c>
      <c r="L621" s="152">
        <f>业务员提成明细!L604</f>
        <v>78</v>
      </c>
      <c r="M621" s="153">
        <f>业务员提成明细!M604</f>
        <v>0</v>
      </c>
      <c r="N621" s="76" t="e">
        <f>业务员提成明细!N604</f>
        <v>#REF!</v>
      </c>
      <c r="O621" s="126">
        <f>业务员提成明细!O604</f>
        <v>0.04</v>
      </c>
      <c r="P621" s="154">
        <f>业务员提成明细!P604</f>
        <v>170.94</v>
      </c>
      <c r="Q621" s="125" t="e">
        <f>业务员提成明细!Q604</f>
        <v>#REF!</v>
      </c>
      <c r="R621" s="145" t="e">
        <f>业务员提成明细!R604</f>
        <v>#REF!</v>
      </c>
      <c r="S621" s="161" t="e">
        <f>业务员提成明细!S604</f>
        <v>#REF!</v>
      </c>
      <c r="T621" s="162" t="str">
        <f>业务员提成明细!V604</f>
        <v>CYQ19</v>
      </c>
      <c r="U621" s="144" t="str">
        <f>业务员提成明细!W604</f>
        <v>*化学试剂助剂*不锈钢加工冷却剂</v>
      </c>
      <c r="V621" s="163" t="str">
        <f>业务员提成明细!V604</f>
        <v>CYQ19</v>
      </c>
      <c r="W621" s="164" t="str">
        <f>业务员提成明细!W604</f>
        <v>*化学试剂助剂*不锈钢加工冷却剂</v>
      </c>
      <c r="X621" s="163" t="str">
        <f>业务员提成明细!X604</f>
        <v>DH-30A</v>
      </c>
      <c r="Y621" s="169">
        <f>业务员提成明细!Y604</f>
        <v>2</v>
      </c>
      <c r="Z621" s="170" t="str">
        <f>业务员提成明细!Z604</f>
        <v>桶</v>
      </c>
      <c r="AA621" s="170"/>
      <c r="AB621" s="170"/>
      <c r="AC621" s="171">
        <f>业务员提成明细!AC604</f>
        <v>340</v>
      </c>
      <c r="AD621" s="170"/>
      <c r="AE621" s="170"/>
      <c r="AF621" s="170" t="str">
        <f>业务员提成明细!AF604</f>
        <v>XOUT18040198</v>
      </c>
      <c r="AG621" s="176">
        <f>业务员提成明细!AG604</f>
        <v>43203</v>
      </c>
      <c r="AH621" s="177"/>
      <c r="AJ621" s="178">
        <f>业务员提成明细!AJ604</f>
        <v>0.17</v>
      </c>
    </row>
    <row r="622" spans="1:36" outlineLevel="2">
      <c r="A622" s="142" t="str">
        <f>业务员提成明细!A605</f>
        <v>赵忠</v>
      </c>
      <c r="B622" s="143">
        <f>业务员提成明细!B605</f>
        <v>43218</v>
      </c>
      <c r="C622" s="144" t="str">
        <f>业务员提成明细!C605</f>
        <v>a0090</v>
      </c>
      <c r="D622" s="142" t="str">
        <f>业务员提成明细!D605</f>
        <v>立隆电子（苏州）有限公司</v>
      </c>
      <c r="E622" s="145">
        <f>业务员提成明细!E605</f>
        <v>1750</v>
      </c>
      <c r="F622" s="146" t="str">
        <f>业务员提成明细!F605</f>
        <v>27754304</v>
      </c>
      <c r="G622" s="143">
        <f>业务员提成明细!G605</f>
        <v>43278</v>
      </c>
      <c r="H622" s="144">
        <f>业务员提成明细!H605</f>
        <v>60</v>
      </c>
      <c r="I622" s="150">
        <f>业务员提成明细!I605</f>
        <v>43280</v>
      </c>
      <c r="J622" s="151">
        <f>业务员提成明细!J605</f>
        <v>1750</v>
      </c>
      <c r="K622" s="145">
        <f>业务员提成明细!K605</f>
        <v>1495.73</v>
      </c>
      <c r="L622" s="152">
        <f>业务员提成明细!L605</f>
        <v>62</v>
      </c>
      <c r="M622" s="153">
        <f>业务员提成明细!M605</f>
        <v>0</v>
      </c>
      <c r="N622" s="76" t="e">
        <f>业务员提成明细!N605</f>
        <v>#REF!</v>
      </c>
      <c r="O622" s="126">
        <f>业务员提成明细!O605</f>
        <v>0.04</v>
      </c>
      <c r="P622" s="154">
        <f>业务员提成明细!P605</f>
        <v>59.83</v>
      </c>
      <c r="Q622" s="125" t="e">
        <f>业务员提成明细!Q605</f>
        <v>#REF!</v>
      </c>
      <c r="R622" s="145" t="e">
        <f>业务员提成明细!R605</f>
        <v>#REF!</v>
      </c>
      <c r="S622" s="161" t="e">
        <f>业务员提成明细!S605</f>
        <v>#REF!</v>
      </c>
      <c r="T622" s="162" t="str">
        <f>业务员提成明细!V605</f>
        <v>CSX10</v>
      </c>
      <c r="U622" s="144" t="str">
        <f>业务员提成明细!W605</f>
        <v>*洗涤剂*电气清洁液</v>
      </c>
      <c r="V622" s="163" t="str">
        <f>业务员提成明细!V605</f>
        <v>CSX10</v>
      </c>
      <c r="W622" s="164" t="str">
        <f>业务员提成明细!W605</f>
        <v>*洗涤剂*电气清洁液</v>
      </c>
      <c r="X622" s="163">
        <f>业务员提成明细!X605</f>
        <v>0</v>
      </c>
      <c r="Y622" s="169">
        <f>业务员提成明细!Y605</f>
        <v>5</v>
      </c>
      <c r="Z622" s="170" t="str">
        <f>业务员提成明细!Z605</f>
        <v>桶</v>
      </c>
      <c r="AA622" s="170"/>
      <c r="AB622" s="170"/>
      <c r="AC622" s="171">
        <f>业务员提成明细!AC605</f>
        <v>70</v>
      </c>
      <c r="AD622" s="170"/>
      <c r="AE622" s="170"/>
      <c r="AF622" s="170" t="str">
        <f>业务员提成明细!AF605</f>
        <v>XOUT18030504</v>
      </c>
      <c r="AG622" s="176">
        <f>业务员提成明细!AG605</f>
        <v>43190</v>
      </c>
      <c r="AH622" s="177"/>
      <c r="AJ622" s="178">
        <f>业务员提成明细!AJ605</f>
        <v>0.17</v>
      </c>
    </row>
    <row r="623" spans="1:36" outlineLevel="2">
      <c r="A623" s="142" t="str">
        <f>业务员提成明细!A606</f>
        <v>赵忠</v>
      </c>
      <c r="B623" s="143">
        <f>业务员提成明细!B606</f>
        <v>43218</v>
      </c>
      <c r="C623" s="144" t="str">
        <f>业务员提成明细!C606</f>
        <v>a0090</v>
      </c>
      <c r="D623" s="142" t="str">
        <f>业务员提成明细!D606</f>
        <v>立隆电子（苏州）有限公司</v>
      </c>
      <c r="E623" s="145">
        <f>业务员提成明细!E606</f>
        <v>2288</v>
      </c>
      <c r="F623" s="146" t="str">
        <f>业务员提成明细!F606</f>
        <v>27754304</v>
      </c>
      <c r="G623" s="143">
        <f>业务员提成明细!G606</f>
        <v>43278</v>
      </c>
      <c r="H623" s="144">
        <f>业务员提成明细!H606</f>
        <v>60</v>
      </c>
      <c r="I623" s="150">
        <f>业务员提成明细!I606</f>
        <v>43272</v>
      </c>
      <c r="J623" s="151">
        <f>业务员提成明细!J606</f>
        <v>2288</v>
      </c>
      <c r="K623" s="145">
        <f>业务员提成明细!K606</f>
        <v>1955.56</v>
      </c>
      <c r="L623" s="152">
        <f>业务员提成明细!L606</f>
        <v>54</v>
      </c>
      <c r="M623" s="153">
        <f>业务员提成明细!M606</f>
        <v>0</v>
      </c>
      <c r="N623" s="76" t="e">
        <f>业务员提成明细!N606</f>
        <v>#REF!</v>
      </c>
      <c r="O623" s="126">
        <f>业务员提成明细!O606</f>
        <v>0.05</v>
      </c>
      <c r="P623" s="154">
        <f>业务员提成明细!P606</f>
        <v>97.78</v>
      </c>
      <c r="Q623" s="125">
        <f>业务员提成明细!Q606</f>
        <v>15.083</v>
      </c>
      <c r="R623" s="145">
        <f>业务员提成明细!R606</f>
        <v>2653.28</v>
      </c>
      <c r="S623" s="161">
        <f>业务员提成明细!S606</f>
        <v>-697.72</v>
      </c>
      <c r="T623" s="162" t="str">
        <f>业务员提成明细!V606</f>
        <v>CSX34</v>
      </c>
      <c r="U623" s="144" t="str">
        <f>业务员提成明细!W606</f>
        <v>*专项化学用品*脱脂剂</v>
      </c>
      <c r="V623" s="163" t="str">
        <f>业务员提成明细!V606</f>
        <v>CSX34</v>
      </c>
      <c r="W623" s="164" t="str">
        <f>业务员提成明细!W606</f>
        <v>*专项化学用品*脱脂剂</v>
      </c>
      <c r="X623" s="163" t="str">
        <f>业务员提成明细!X606</f>
        <v>QJ1360A</v>
      </c>
      <c r="Y623" s="169">
        <f>业务员提成明细!Y606</f>
        <v>8</v>
      </c>
      <c r="Z623" s="170" t="str">
        <f>业务员提成明细!Z606</f>
        <v>桶</v>
      </c>
      <c r="AA623" s="170"/>
      <c r="AB623" s="170"/>
      <c r="AC623" s="171">
        <f>业务员提成明细!AC606</f>
        <v>160</v>
      </c>
      <c r="AD623" s="170"/>
      <c r="AE623" s="170"/>
      <c r="AF623" s="170" t="str">
        <f>业务员提成明细!AF606</f>
        <v>XOUT18040110</v>
      </c>
      <c r="AG623" s="176">
        <f>业务员提成明细!AG606</f>
        <v>43198</v>
      </c>
      <c r="AH623" s="177"/>
      <c r="AJ623" s="178">
        <f>业务员提成明细!AJ606</f>
        <v>0.17</v>
      </c>
    </row>
    <row r="624" spans="1:36" outlineLevel="2">
      <c r="A624" s="142" t="str">
        <f>业务员提成明细!A607</f>
        <v>赵忠</v>
      </c>
      <c r="B624" s="143">
        <f>业务员提成明细!B607</f>
        <v>43218</v>
      </c>
      <c r="C624" s="144" t="str">
        <f>业务员提成明细!C607</f>
        <v>a0090</v>
      </c>
      <c r="D624" s="142" t="str">
        <f>业务员提成明细!D607</f>
        <v>立隆电子（苏州）有限公司</v>
      </c>
      <c r="E624" s="145">
        <f>业务员提成明细!E607</f>
        <v>14872</v>
      </c>
      <c r="F624" s="146" t="str">
        <f>业务员提成明细!F607</f>
        <v>27754304</v>
      </c>
      <c r="G624" s="143">
        <f>业务员提成明细!G607</f>
        <v>43278</v>
      </c>
      <c r="H624" s="144">
        <f>业务员提成明细!H607</f>
        <v>60</v>
      </c>
      <c r="I624" s="150">
        <f>业务员提成明细!I607</f>
        <v>43270</v>
      </c>
      <c r="J624" s="151">
        <f>业务员提成明细!J607</f>
        <v>14872</v>
      </c>
      <c r="K624" s="145">
        <f>业务员提成明细!K607</f>
        <v>12711.11</v>
      </c>
      <c r="L624" s="152">
        <f>业务员提成明细!L607</f>
        <v>52</v>
      </c>
      <c r="M624" s="153">
        <f>业务员提成明细!M607</f>
        <v>0</v>
      </c>
      <c r="N624" s="76" t="e">
        <f>业务员提成明细!N607</f>
        <v>#REF!</v>
      </c>
      <c r="O624" s="126">
        <f>业务员提成明细!O607</f>
        <v>0.05</v>
      </c>
      <c r="P624" s="154">
        <f>业务员提成明细!P607</f>
        <v>635.55999999999995</v>
      </c>
      <c r="Q624" s="125" t="e">
        <f>业务员提成明细!Q607</f>
        <v>#REF!</v>
      </c>
      <c r="R624" s="145" t="e">
        <f>业务员提成明细!R607</f>
        <v>#REF!</v>
      </c>
      <c r="S624" s="161" t="e">
        <f>业务员提成明细!S607</f>
        <v>#REF!</v>
      </c>
      <c r="T624" s="162" t="str">
        <f>业务员提成明细!V607</f>
        <v>CSX34</v>
      </c>
      <c r="U624" s="144" t="str">
        <f>业务员提成明细!W607</f>
        <v>*专项化学用品*脱脂剂</v>
      </c>
      <c r="V624" s="163" t="str">
        <f>业务员提成明细!V607</f>
        <v>CSX34</v>
      </c>
      <c r="W624" s="164" t="str">
        <f>业务员提成明细!W607</f>
        <v>*专项化学用品*脱脂剂</v>
      </c>
      <c r="X624" s="163" t="str">
        <f>业务员提成明细!X607</f>
        <v>QJ1360A</v>
      </c>
      <c r="Y624" s="169">
        <f>业务员提成明细!Y607</f>
        <v>52</v>
      </c>
      <c r="Z624" s="170" t="str">
        <f>业务员提成明细!Z607</f>
        <v>桶</v>
      </c>
      <c r="AA624" s="170"/>
      <c r="AB624" s="170"/>
      <c r="AC624" s="171">
        <f>业务员提成明细!AC607</f>
        <v>1040</v>
      </c>
      <c r="AD624" s="170"/>
      <c r="AE624" s="170"/>
      <c r="AF624" s="170" t="str">
        <f>业务员提成明细!AF607</f>
        <v>XOUT18040124</v>
      </c>
      <c r="AG624" s="176">
        <f>业务员提成明细!AG607</f>
        <v>43200</v>
      </c>
      <c r="AH624" s="177"/>
      <c r="AJ624" s="178">
        <f>业务员提成明细!AJ607</f>
        <v>0.17</v>
      </c>
    </row>
    <row r="625" spans="1:36" outlineLevel="2">
      <c r="A625" s="142" t="str">
        <f>业务员提成明细!A608</f>
        <v>赵忠</v>
      </c>
      <c r="B625" s="143">
        <f>业务员提成明细!B608</f>
        <v>43218</v>
      </c>
      <c r="C625" s="144" t="str">
        <f>业务员提成明细!C608</f>
        <v>a0090</v>
      </c>
      <c r="D625" s="142" t="str">
        <f>业务员提成明细!D608</f>
        <v>立隆电子（苏州）有限公司</v>
      </c>
      <c r="E625" s="145">
        <f>业务员提成明细!E608</f>
        <v>4350</v>
      </c>
      <c r="F625" s="146" t="str">
        <f>业务员提成明细!F608</f>
        <v>27754304</v>
      </c>
      <c r="G625" s="143">
        <f>业务员提成明细!G608</f>
        <v>43278</v>
      </c>
      <c r="H625" s="144">
        <f>业务员提成明细!H608</f>
        <v>60</v>
      </c>
      <c r="I625" s="150">
        <f>业务员提成明细!I608</f>
        <v>43256</v>
      </c>
      <c r="J625" s="151">
        <f>业务员提成明细!J608</f>
        <v>4350</v>
      </c>
      <c r="K625" s="145">
        <f>业务员提成明细!K608</f>
        <v>3717.95</v>
      </c>
      <c r="L625" s="152">
        <f>业务员提成明细!L608</f>
        <v>38</v>
      </c>
      <c r="M625" s="153">
        <f>业务员提成明细!M608</f>
        <v>0</v>
      </c>
      <c r="N625" s="76" t="e">
        <f>业务员提成明细!N608</f>
        <v>#REF!</v>
      </c>
      <c r="O625" s="126">
        <f>业务员提成明细!O608</f>
        <v>0.05</v>
      </c>
      <c r="P625" s="154">
        <f>业务员提成明细!P608</f>
        <v>185.9</v>
      </c>
      <c r="Q625" s="125" t="e">
        <f>业务员提成明细!Q608</f>
        <v>#REF!</v>
      </c>
      <c r="R625" s="145" t="e">
        <f>业务员提成明细!R608</f>
        <v>#REF!</v>
      </c>
      <c r="S625" s="161" t="e">
        <f>业务员提成明细!S608</f>
        <v>#REF!</v>
      </c>
      <c r="T625" s="162" t="str">
        <f>业务员提成明细!V608</f>
        <v>CSX02</v>
      </c>
      <c r="U625" s="144" t="str">
        <f>业务员提成明细!W608</f>
        <v>*洗涤剂*清洗剂</v>
      </c>
      <c r="V625" s="163" t="str">
        <f>业务员提成明细!V608</f>
        <v>CSX02</v>
      </c>
      <c r="W625" s="164" t="str">
        <f>业务员提成明细!W608</f>
        <v>*洗涤剂*清洗剂</v>
      </c>
      <c r="X625" s="163" t="str">
        <f>业务员提成明细!X608</f>
        <v>AS-1360Q</v>
      </c>
      <c r="Y625" s="169">
        <f>业务员提成明细!Y608</f>
        <v>12</v>
      </c>
      <c r="Z625" s="170" t="str">
        <f>业务员提成明细!Z608</f>
        <v>桶</v>
      </c>
      <c r="AA625" s="170"/>
      <c r="AB625" s="170"/>
      <c r="AC625" s="171">
        <f>业务员提成明细!AC608</f>
        <v>300</v>
      </c>
      <c r="AD625" s="170"/>
      <c r="AE625" s="170"/>
      <c r="AF625" s="170" t="str">
        <f>业务员提成明细!AF608</f>
        <v>XOUT18040124</v>
      </c>
      <c r="AG625" s="176">
        <f>业务员提成明细!AG608</f>
        <v>43200</v>
      </c>
      <c r="AH625" s="177"/>
      <c r="AJ625" s="178">
        <f>业务员提成明细!AJ608</f>
        <v>0.17</v>
      </c>
    </row>
    <row r="626" spans="1:36" outlineLevel="2">
      <c r="A626" s="142" t="str">
        <f>业务员提成明细!A609</f>
        <v>赵忠</v>
      </c>
      <c r="B626" s="143">
        <f>业务员提成明细!B609</f>
        <v>43218</v>
      </c>
      <c r="C626" s="144" t="str">
        <f>业务员提成明细!C609</f>
        <v>a0090</v>
      </c>
      <c r="D626" s="142" t="str">
        <f>业务员提成明细!D609</f>
        <v>立隆电子（苏州）有限公司</v>
      </c>
      <c r="E626" s="145">
        <f>业务员提成明细!E609</f>
        <v>1200</v>
      </c>
      <c r="F626" s="146" t="str">
        <f>业务员提成明细!F609</f>
        <v>27754304</v>
      </c>
      <c r="G626" s="143">
        <f>业务员提成明细!G609</f>
        <v>43278</v>
      </c>
      <c r="H626" s="144">
        <f>业务员提成明细!H609</f>
        <v>60</v>
      </c>
      <c r="I626" s="150">
        <f>业务员提成明细!I609</f>
        <v>43259</v>
      </c>
      <c r="J626" s="151">
        <f>业务员提成明细!J609</f>
        <v>1200</v>
      </c>
      <c r="K626" s="145">
        <f>业务员提成明细!K609</f>
        <v>1025.6400000000001</v>
      </c>
      <c r="L626" s="152">
        <f>业务员提成明细!L609</f>
        <v>41</v>
      </c>
      <c r="M626" s="153">
        <f>业务员提成明细!M609</f>
        <v>0</v>
      </c>
      <c r="N626" s="76" t="e">
        <f>业务员提成明细!N609</f>
        <v>#REF!</v>
      </c>
      <c r="O626" s="126">
        <f>业务员提成明细!O609</f>
        <v>0.05</v>
      </c>
      <c r="P626" s="154">
        <f>业务员提成明细!P609</f>
        <v>51.28</v>
      </c>
      <c r="Q626" s="125" t="e">
        <f>业务员提成明细!Q609</f>
        <v>#REF!</v>
      </c>
      <c r="R626" s="145" t="e">
        <f>业务员提成明细!R609</f>
        <v>#REF!</v>
      </c>
      <c r="S626" s="161" t="e">
        <f>业务员提成明细!S609</f>
        <v>#REF!</v>
      </c>
      <c r="T626" s="162" t="str">
        <f>业务员提成明细!V609</f>
        <v>CSB16</v>
      </c>
      <c r="U626" s="144" t="str">
        <f>业务员提成明细!W609</f>
        <v>*专项化学用品*太古油</v>
      </c>
      <c r="V626" s="163" t="str">
        <f>业务员提成明细!V609</f>
        <v>CSB16</v>
      </c>
      <c r="W626" s="164" t="str">
        <f>业务员提成明细!W609</f>
        <v>*专项化学用品*太古油</v>
      </c>
      <c r="X626" s="163" t="str">
        <f>业务员提成明细!X609</f>
        <v>JH-3</v>
      </c>
      <c r="Y626" s="169">
        <f>业务员提成明细!Y609</f>
        <v>4</v>
      </c>
      <c r="Z626" s="170" t="str">
        <f>业务员提成明细!Z609</f>
        <v>桶</v>
      </c>
      <c r="AA626" s="170"/>
      <c r="AB626" s="170"/>
      <c r="AC626" s="171">
        <f>业务员提成明细!AC609</f>
        <v>60</v>
      </c>
      <c r="AD626" s="170"/>
      <c r="AE626" s="170"/>
      <c r="AF626" s="170" t="str">
        <f>业务员提成明细!AF609</f>
        <v>XOUT18040347</v>
      </c>
      <c r="AG626" s="176">
        <f>业务员提成明细!AG609</f>
        <v>43209</v>
      </c>
      <c r="AH626" s="177"/>
      <c r="AJ626" s="178">
        <f>业务员提成明细!AJ609</f>
        <v>0.17</v>
      </c>
    </row>
    <row r="627" spans="1:36" outlineLevel="2">
      <c r="A627" s="142" t="str">
        <f>业务员提成明细!A610</f>
        <v>赵忠</v>
      </c>
      <c r="B627" s="143">
        <f>业务员提成明细!B610</f>
        <v>43218</v>
      </c>
      <c r="C627" s="144" t="str">
        <f>业务员提成明细!C610</f>
        <v>a0090</v>
      </c>
      <c r="D627" s="142" t="str">
        <f>业务员提成明细!D610</f>
        <v>立隆电子（苏州）有限公司</v>
      </c>
      <c r="E627" s="145">
        <f>业务员提成明细!E610</f>
        <v>3600</v>
      </c>
      <c r="F627" s="146" t="str">
        <f>业务员提成明细!F610</f>
        <v>27754304</v>
      </c>
      <c r="G627" s="143">
        <f>业务员提成明细!G610</f>
        <v>43278</v>
      </c>
      <c r="H627" s="144">
        <f>业务员提成明细!H610</f>
        <v>60</v>
      </c>
      <c r="I627" s="150">
        <f>业务员提成明细!I610</f>
        <v>43259</v>
      </c>
      <c r="J627" s="151">
        <f>业务员提成明细!J610</f>
        <v>3600</v>
      </c>
      <c r="K627" s="145">
        <f>业务员提成明细!K610</f>
        <v>3076.92</v>
      </c>
      <c r="L627" s="152">
        <f>业务员提成明细!L610</f>
        <v>41</v>
      </c>
      <c r="M627" s="153">
        <f>业务员提成明细!M610</f>
        <v>0</v>
      </c>
      <c r="N627" s="76" t="e">
        <f>业务员提成明细!N610</f>
        <v>#REF!</v>
      </c>
      <c r="O627" s="126">
        <f>业务员提成明细!O610</f>
        <v>0.05</v>
      </c>
      <c r="P627" s="154">
        <f>业务员提成明细!P610</f>
        <v>153.85</v>
      </c>
      <c r="Q627" s="125" t="e">
        <f>业务员提成明细!Q610</f>
        <v>#REF!</v>
      </c>
      <c r="R627" s="145" t="e">
        <f>业务员提成明细!R610</f>
        <v>#REF!</v>
      </c>
      <c r="S627" s="161" t="e">
        <f>业务员提成明细!S610</f>
        <v>#REF!</v>
      </c>
      <c r="T627" s="162" t="str">
        <f>业务员提成明细!V610</f>
        <v>CSB16</v>
      </c>
      <c r="U627" s="144" t="str">
        <f>业务员提成明细!W610</f>
        <v>*专项化学用品*太古油</v>
      </c>
      <c r="V627" s="163" t="str">
        <f>业务员提成明细!V610</f>
        <v>CSB16</v>
      </c>
      <c r="W627" s="164" t="str">
        <f>业务员提成明细!W610</f>
        <v>*专项化学用品*太古油</v>
      </c>
      <c r="X627" s="163" t="str">
        <f>业务员提成明细!X610</f>
        <v>JH-3</v>
      </c>
      <c r="Y627" s="169">
        <f>业务员提成明细!Y610</f>
        <v>12</v>
      </c>
      <c r="Z627" s="170" t="str">
        <f>业务员提成明细!Z610</f>
        <v>桶</v>
      </c>
      <c r="AA627" s="170"/>
      <c r="AB627" s="170"/>
      <c r="AC627" s="171">
        <f>业务员提成明细!AC610</f>
        <v>180</v>
      </c>
      <c r="AD627" s="170"/>
      <c r="AE627" s="170"/>
      <c r="AF627" s="170" t="str">
        <f>业务员提成明细!AF610</f>
        <v>XOUT18040372</v>
      </c>
      <c r="AG627" s="176">
        <f>业务员提成明细!AG610</f>
        <v>43211</v>
      </c>
      <c r="AH627" s="177"/>
      <c r="AJ627" s="178">
        <f>业务员提成明细!AJ610</f>
        <v>0.17</v>
      </c>
    </row>
    <row r="628" spans="1:36" outlineLevel="2">
      <c r="A628" s="142" t="str">
        <f>业务员提成明细!A611</f>
        <v>赵忠</v>
      </c>
      <c r="B628" s="143">
        <f>业务员提成明细!B611</f>
        <v>43218</v>
      </c>
      <c r="C628" s="144" t="str">
        <f>业务员提成明细!C611</f>
        <v>a0090</v>
      </c>
      <c r="D628" s="142" t="str">
        <f>业务员提成明细!D611</f>
        <v>立隆电子（苏州）有限公司</v>
      </c>
      <c r="E628" s="145">
        <f>业务员提成明细!E611</f>
        <v>17160</v>
      </c>
      <c r="F628" s="146" t="str">
        <f>业务员提成明细!F611</f>
        <v>27754304</v>
      </c>
      <c r="G628" s="143">
        <f>业务员提成明细!G611</f>
        <v>43278</v>
      </c>
      <c r="H628" s="144">
        <f>业务员提成明细!H611</f>
        <v>60</v>
      </c>
      <c r="I628" s="150">
        <f>业务员提成明细!I611</f>
        <v>43272</v>
      </c>
      <c r="J628" s="151">
        <f>业务员提成明细!J611</f>
        <v>17160</v>
      </c>
      <c r="K628" s="145">
        <f>业务员提成明细!K611</f>
        <v>14666.67</v>
      </c>
      <c r="L628" s="152">
        <f>业务员提成明细!L611</f>
        <v>54</v>
      </c>
      <c r="M628" s="153">
        <f>业务员提成明细!M611</f>
        <v>0</v>
      </c>
      <c r="N628" s="76" t="e">
        <f>业务员提成明细!N611</f>
        <v>#REF!</v>
      </c>
      <c r="O628" s="126">
        <f>业务员提成明细!O611</f>
        <v>0.05</v>
      </c>
      <c r="P628" s="154">
        <f>业务员提成明细!P611</f>
        <v>733.33</v>
      </c>
      <c r="Q628" s="125" t="e">
        <f>业务员提成明细!Q611</f>
        <v>#REF!</v>
      </c>
      <c r="R628" s="145" t="e">
        <f>业务员提成明细!R611</f>
        <v>#REF!</v>
      </c>
      <c r="S628" s="161" t="e">
        <f>业务员提成明细!S611</f>
        <v>#REF!</v>
      </c>
      <c r="T628" s="162" t="str">
        <f>业务员提成明细!V611</f>
        <v>CSX34</v>
      </c>
      <c r="U628" s="144" t="str">
        <f>业务员提成明细!W611</f>
        <v>*专项化学用品*脱脂剂</v>
      </c>
      <c r="V628" s="163" t="str">
        <f>业务员提成明细!V611</f>
        <v>CSX34</v>
      </c>
      <c r="W628" s="164" t="str">
        <f>业务员提成明细!W611</f>
        <v>*专项化学用品*脱脂剂</v>
      </c>
      <c r="X628" s="163" t="str">
        <f>业务员提成明细!X611</f>
        <v>QJ1360A</v>
      </c>
      <c r="Y628" s="169">
        <f>业务员提成明细!Y611</f>
        <v>60</v>
      </c>
      <c r="Z628" s="170" t="str">
        <f>业务员提成明细!Z611</f>
        <v>桶</v>
      </c>
      <c r="AA628" s="170"/>
      <c r="AB628" s="170"/>
      <c r="AC628" s="171">
        <f>业务员提成明细!AC611</f>
        <v>1200</v>
      </c>
      <c r="AD628" s="170"/>
      <c r="AE628" s="170"/>
      <c r="AF628" s="170" t="str">
        <f>业务员提成明细!AF611</f>
        <v>XOUT18040372</v>
      </c>
      <c r="AG628" s="176">
        <f>业务员提成明细!AG611</f>
        <v>43211</v>
      </c>
      <c r="AH628" s="177"/>
      <c r="AJ628" s="178">
        <f>业务员提成明细!AJ611</f>
        <v>0.17</v>
      </c>
    </row>
    <row r="629" spans="1:36" outlineLevel="2">
      <c r="A629" s="142" t="str">
        <f>业务员提成明细!A612</f>
        <v>赵忠</v>
      </c>
      <c r="B629" s="143">
        <f>业务员提成明细!B612</f>
        <v>43194</v>
      </c>
      <c r="C629" s="144" t="str">
        <f>业务员提成明细!C612</f>
        <v>a0238</v>
      </c>
      <c r="D629" s="142" t="str">
        <f>业务员提成明细!D612</f>
        <v>富曜精密组件(昆山)有限公司</v>
      </c>
      <c r="E629" s="145">
        <f>业务员提成明细!E612</f>
        <v>16199.98</v>
      </c>
      <c r="F629" s="146" t="str">
        <f>业务员提成明细!F612</f>
        <v>15222399</v>
      </c>
      <c r="G629" s="143"/>
      <c r="H629" s="144"/>
      <c r="I629" s="150">
        <f>业务员提成明细!I612</f>
        <v>43272</v>
      </c>
      <c r="J629" s="151">
        <f>业务员提成明细!J612</f>
        <v>16199.98</v>
      </c>
      <c r="K629" s="145">
        <f>业务员提成明细!K612</f>
        <v>16199.98</v>
      </c>
      <c r="L629" s="152">
        <f>业务员提成明细!L612</f>
        <v>78</v>
      </c>
      <c r="M629" s="153">
        <f>业务员提成明细!M612</f>
        <v>0</v>
      </c>
      <c r="N629" s="76" t="e">
        <f>业务员提成明细!N612</f>
        <v>#REF!</v>
      </c>
      <c r="O629" s="126">
        <f>业务员提成明细!O612</f>
        <v>0.04</v>
      </c>
      <c r="P629" s="154">
        <f>业务员提成明细!P612</f>
        <v>648</v>
      </c>
      <c r="Q629" s="125">
        <f>业务员提成明细!Q612</f>
        <v>15.083</v>
      </c>
      <c r="R629" s="145">
        <f>业务员提成明细!R612</f>
        <v>15384.66</v>
      </c>
      <c r="S629" s="161">
        <f>业务员提成明细!S612</f>
        <v>-1538.52</v>
      </c>
      <c r="T629" s="162" t="str">
        <f>业务员提成明细!V612</f>
        <v>CYT11</v>
      </c>
      <c r="U629" s="144" t="str">
        <f>业务员提成明细!W612</f>
        <v>*润滑油*机床导轨油</v>
      </c>
      <c r="V629" s="163" t="str">
        <f>业务员提成明细!V612</f>
        <v>CYT11</v>
      </c>
      <c r="W629" s="164" t="str">
        <f>业务员提成明细!W612</f>
        <v>*润滑油*机床导轨油</v>
      </c>
      <c r="X629" s="163" t="str">
        <f>业务员提成明细!X612</f>
        <v>68#</v>
      </c>
      <c r="Y629" s="169">
        <f>业务员提成明细!Y612</f>
        <v>1.02</v>
      </c>
      <c r="Z629" s="170" t="str">
        <f>业务员提成明细!Z612</f>
        <v>吨</v>
      </c>
      <c r="AA629" s="170"/>
      <c r="AB629" s="170"/>
      <c r="AC629" s="171">
        <f>业务员提成明细!AC612</f>
        <v>1020</v>
      </c>
      <c r="AD629" s="170"/>
      <c r="AE629" s="170"/>
      <c r="AF629" s="170" t="str">
        <f>业务员提成明细!AF612</f>
        <v>XOUT18040027</v>
      </c>
      <c r="AG629" s="176">
        <f>业务员提成明细!AG612</f>
        <v>43193</v>
      </c>
      <c r="AH629" s="177"/>
      <c r="AJ629" s="178"/>
    </row>
    <row r="630" spans="1:36" outlineLevel="2">
      <c r="A630" s="142" t="str">
        <f>业务员提成明细!A613</f>
        <v>赵忠</v>
      </c>
      <c r="B630" s="143">
        <f>业务员提成明细!B613</f>
        <v>43194</v>
      </c>
      <c r="C630" s="144" t="str">
        <f>业务员提成明细!C613</f>
        <v>a0238</v>
      </c>
      <c r="D630" s="142" t="str">
        <f>业务员提成明细!D613</f>
        <v>富曜精密组件(昆山)有限公司</v>
      </c>
      <c r="E630" s="145">
        <f>业务员提成明细!E613</f>
        <v>22702.68</v>
      </c>
      <c r="F630" s="146" t="str">
        <f>业务员提成明细!F613</f>
        <v>15222400</v>
      </c>
      <c r="G630" s="143"/>
      <c r="H630" s="144"/>
      <c r="I630" s="150">
        <f>业务员提成明细!I613</f>
        <v>43272</v>
      </c>
      <c r="J630" s="151">
        <f>业务员提成明细!J613</f>
        <v>22702.68</v>
      </c>
      <c r="K630" s="145">
        <f>业务员提成明细!K613</f>
        <v>22702.68</v>
      </c>
      <c r="L630" s="152">
        <f>业务员提成明细!L613</f>
        <v>78</v>
      </c>
      <c r="M630" s="153">
        <f>业务员提成明细!M613</f>
        <v>0</v>
      </c>
      <c r="N630" s="76" t="e">
        <f>业务员提成明细!N613</f>
        <v>#REF!</v>
      </c>
      <c r="O630" s="126">
        <f>业务员提成明细!O613</f>
        <v>0.04</v>
      </c>
      <c r="P630" s="154">
        <f>业务员提成明细!P613</f>
        <v>908.11</v>
      </c>
      <c r="Q630" s="125" t="e">
        <f>业务员提成明细!Q613</f>
        <v>#REF!</v>
      </c>
      <c r="R630" s="145" t="e">
        <f>业务员提成明细!R613</f>
        <v>#REF!</v>
      </c>
      <c r="S630" s="161" t="e">
        <f>业务员提成明细!S613</f>
        <v>#REF!</v>
      </c>
      <c r="T630" s="162" t="str">
        <f>业务员提成明细!V613</f>
        <v>CYQ05</v>
      </c>
      <c r="U630" s="144" t="str">
        <f>业务员提成明细!W613</f>
        <v>*专项化学用品*不锈钢切削油</v>
      </c>
      <c r="V630" s="163" t="str">
        <f>业务员提成明细!V613</f>
        <v>CYQ05</v>
      </c>
      <c r="W630" s="164" t="str">
        <f>业务员提成明细!W613</f>
        <v>*专项化学用品*不锈钢切削油</v>
      </c>
      <c r="X630" s="163" t="str">
        <f>业务员提成明细!X613</f>
        <v>CH-105TN</v>
      </c>
      <c r="Y630" s="169">
        <f>业务员提成明细!Y613</f>
        <v>7</v>
      </c>
      <c r="Z630" s="170" t="str">
        <f>业务员提成明细!Z613</f>
        <v>桶</v>
      </c>
      <c r="AA630" s="170"/>
      <c r="AB630" s="170"/>
      <c r="AC630" s="171">
        <f>业务员提成明细!AC613</f>
        <v>1260</v>
      </c>
      <c r="AD630" s="170"/>
      <c r="AE630" s="170"/>
      <c r="AF630" s="170" t="str">
        <f>业务员提成明细!AF613</f>
        <v>XOUT18040036</v>
      </c>
      <c r="AG630" s="176">
        <f>业务员提成明细!AG613</f>
        <v>43193</v>
      </c>
      <c r="AH630" s="177"/>
      <c r="AJ630" s="178"/>
    </row>
    <row r="631" spans="1:36" outlineLevel="2">
      <c r="A631" s="142" t="str">
        <f>业务员提成明细!A614</f>
        <v>赵忠</v>
      </c>
      <c r="B631" s="143">
        <f>业务员提成明细!B614</f>
        <v>43292</v>
      </c>
      <c r="C631" s="144" t="str">
        <f>业务员提成明细!C614</f>
        <v>a0539</v>
      </c>
      <c r="D631" s="142" t="str">
        <f>业务员提成明细!D614</f>
        <v>昆山永有成精密机械有限公司</v>
      </c>
      <c r="E631" s="145">
        <f>业务员提成明细!E614</f>
        <v>300</v>
      </c>
      <c r="F631" s="146" t="str">
        <f>业务员提成明细!F614</f>
        <v>18107007</v>
      </c>
      <c r="G631" s="143"/>
      <c r="H631" s="144"/>
      <c r="I631" s="150">
        <f>业务员提成明细!I614</f>
        <v>43272</v>
      </c>
      <c r="J631" s="151">
        <f>业务员提成明细!J614</f>
        <v>300</v>
      </c>
      <c r="K631" s="145">
        <f>业务员提成明细!K614</f>
        <v>300</v>
      </c>
      <c r="L631" s="152">
        <f>业务员提成明细!L614</f>
        <v>-20</v>
      </c>
      <c r="M631" s="153">
        <f>业务员提成明细!M614</f>
        <v>0</v>
      </c>
      <c r="N631" s="76" t="e">
        <f>业务员提成明细!N614</f>
        <v>#REF!</v>
      </c>
      <c r="O631" s="126">
        <f>业务员提成明细!O614</f>
        <v>0.05</v>
      </c>
      <c r="P631" s="154">
        <f>业务员提成明细!P614</f>
        <v>15</v>
      </c>
      <c r="Q631" s="125" t="e">
        <f>业务员提成明细!Q614</f>
        <v>#REF!</v>
      </c>
      <c r="R631" s="145" t="e">
        <f>业务员提成明细!R614</f>
        <v>#REF!</v>
      </c>
      <c r="S631" s="161" t="e">
        <f>业务员提成明细!S614</f>
        <v>#REF!</v>
      </c>
      <c r="T631" s="162" t="str">
        <f>业务员提成明细!V614</f>
        <v>CYT11</v>
      </c>
      <c r="U631" s="144" t="str">
        <f>业务员提成明细!W614</f>
        <v>*润滑油*机床导轨油</v>
      </c>
      <c r="V631" s="163" t="str">
        <f>业务员提成明细!V614</f>
        <v>CYT11</v>
      </c>
      <c r="W631" s="164" t="str">
        <f>业务员提成明细!W614</f>
        <v>*润滑油*机床导轨油</v>
      </c>
      <c r="X631" s="163" t="str">
        <f>业务员提成明细!X614</f>
        <v>68#</v>
      </c>
      <c r="Y631" s="169">
        <f>业务员提成明细!Y614</f>
        <v>1.7000000000000001E-2</v>
      </c>
      <c r="Z631" s="170" t="str">
        <f>业务员提成明细!Z614</f>
        <v>吨</v>
      </c>
      <c r="AA631" s="170"/>
      <c r="AB631" s="170"/>
      <c r="AC631" s="171">
        <f>业务员提成明细!AC614</f>
        <v>17</v>
      </c>
      <c r="AD631" s="170"/>
      <c r="AE631" s="170"/>
      <c r="AF631" s="170" t="str">
        <f>业务员提成明细!AF614</f>
        <v>XOUT18070233</v>
      </c>
      <c r="AG631" s="176">
        <f>业务员提成明细!AG614</f>
        <v>43293</v>
      </c>
      <c r="AH631" s="177"/>
      <c r="AJ631" s="178"/>
    </row>
    <row r="632" spans="1:36" outlineLevel="2">
      <c r="A632" s="142" t="str">
        <f>业务员提成明细!A615</f>
        <v>赵忠</v>
      </c>
      <c r="B632" s="143">
        <f>业务员提成明细!B615</f>
        <v>43292</v>
      </c>
      <c r="C632" s="144" t="str">
        <f>业务员提成明细!C615</f>
        <v>a0539</v>
      </c>
      <c r="D632" s="142" t="str">
        <f>业务员提成明细!D615</f>
        <v>昆山永有成精密机械有限公司</v>
      </c>
      <c r="E632" s="145">
        <f>业务员提成明细!E615</f>
        <v>2500</v>
      </c>
      <c r="F632" s="146" t="str">
        <f>业务员提成明细!F615</f>
        <v>18107008</v>
      </c>
      <c r="G632" s="143"/>
      <c r="H632" s="144"/>
      <c r="I632" s="150">
        <f>业务员提成明细!I615</f>
        <v>43263</v>
      </c>
      <c r="J632" s="151">
        <f>业务员提成明细!J615</f>
        <v>2500</v>
      </c>
      <c r="K632" s="145">
        <f>业务员提成明细!K615</f>
        <v>2500</v>
      </c>
      <c r="L632" s="152">
        <f>业务员提成明细!L615</f>
        <v>-29</v>
      </c>
      <c r="M632" s="153">
        <f>业务员提成明细!M615</f>
        <v>0</v>
      </c>
      <c r="N632" s="76" t="e">
        <f>业务员提成明细!N615</f>
        <v>#REF!</v>
      </c>
      <c r="O632" s="126">
        <f>业务员提成明细!O615</f>
        <v>0.05</v>
      </c>
      <c r="P632" s="154">
        <f>业务员提成明细!P615</f>
        <v>125</v>
      </c>
      <c r="Q632" s="125" t="e">
        <f>业务员提成明细!Q615</f>
        <v>#REF!</v>
      </c>
      <c r="R632" s="145" t="e">
        <f>业务员提成明细!R615</f>
        <v>#REF!</v>
      </c>
      <c r="S632" s="161" t="e">
        <f>业务员提成明细!S615</f>
        <v>#REF!</v>
      </c>
      <c r="T632" s="162" t="str">
        <f>业务员提成明细!V615</f>
        <v>CYQ19</v>
      </c>
      <c r="U632" s="144" t="str">
        <f>业务员提成明细!W615</f>
        <v>*化学试剂助剂*不锈钢冷却剂</v>
      </c>
      <c r="V632" s="163" t="str">
        <f>业务员提成明细!V615</f>
        <v>CYQ19</v>
      </c>
      <c r="W632" s="164" t="str">
        <f>业务员提成明细!W615</f>
        <v>*化学试剂助剂*不锈钢冷却剂</v>
      </c>
      <c r="X632" s="163" t="str">
        <f>业务员提成明细!X615</f>
        <v>DH-30A</v>
      </c>
      <c r="Y632" s="169">
        <f>业务员提成明细!Y615</f>
        <v>1</v>
      </c>
      <c r="Z632" s="170" t="str">
        <f>业务员提成明细!Z615</f>
        <v>桶</v>
      </c>
      <c r="AA632" s="170"/>
      <c r="AB632" s="170"/>
      <c r="AC632" s="171">
        <f>业务员提成明细!AC615</f>
        <v>170</v>
      </c>
      <c r="AD632" s="170"/>
      <c r="AE632" s="170"/>
      <c r="AF632" s="170" t="str">
        <f>业务员提成明细!AF615</f>
        <v>XOUT18070233</v>
      </c>
      <c r="AG632" s="176">
        <f>业务员提成明细!AG615</f>
        <v>43293</v>
      </c>
      <c r="AH632" s="177"/>
      <c r="AJ632" s="178"/>
    </row>
    <row r="633" spans="1:36" outlineLevel="1">
      <c r="A633" s="179" t="s">
        <v>7062</v>
      </c>
      <c r="B633" s="143"/>
      <c r="C633" s="144"/>
      <c r="D633" s="142"/>
      <c r="E633" s="145">
        <f>SUBTOTAL(9,E543:E632)</f>
        <v>2370385.1000000006</v>
      </c>
      <c r="F633" s="146"/>
      <c r="G633" s="143"/>
      <c r="H633" s="144"/>
      <c r="I633" s="150"/>
      <c r="J633" s="151">
        <f>SUBTOTAL(9,J543:J632)</f>
        <v>2369375.1000000006</v>
      </c>
      <c r="K633" s="145">
        <f>SUBTOTAL(9,K543:K632)</f>
        <v>2034468.9100000006</v>
      </c>
      <c r="L633" s="152"/>
      <c r="M633" s="153">
        <f>SUBTOTAL(9,M543:M632)</f>
        <v>19770.085470085472</v>
      </c>
      <c r="N633" s="76"/>
      <c r="O633" s="126"/>
      <c r="P633" s="154">
        <f>SUBTOTAL(9,P543:P632)</f>
        <v>79368.869999999966</v>
      </c>
      <c r="Q633" s="125"/>
      <c r="R633" s="145" t="e">
        <f>SUBTOTAL(9,R543:R632)</f>
        <v>#REF!</v>
      </c>
      <c r="S633" s="161" t="e">
        <f>SUBTOTAL(9,S543:S632)</f>
        <v>#REF!</v>
      </c>
      <c r="T633" s="162"/>
      <c r="U633" s="144"/>
      <c r="V633" s="163"/>
      <c r="W633" s="164"/>
      <c r="X633" s="163"/>
      <c r="Y633" s="169"/>
      <c r="Z633" s="170"/>
      <c r="AA633" s="170"/>
      <c r="AB633" s="170"/>
      <c r="AC633" s="171"/>
      <c r="AD633" s="170"/>
      <c r="AE633" s="170"/>
      <c r="AF633" s="170"/>
      <c r="AG633" s="176"/>
      <c r="AH633" s="177"/>
      <c r="AJ633" s="178"/>
    </row>
    <row r="634" spans="1:36" outlineLevel="2">
      <c r="A634" s="142" t="str">
        <f>业务员提成明细!A616</f>
        <v>赵忠</v>
      </c>
      <c r="B634" s="143">
        <f>业务员提成明细!B616</f>
        <v>43214</v>
      </c>
      <c r="C634" s="144" t="str">
        <f>业务员提成明细!C616</f>
        <v>a0550</v>
      </c>
      <c r="D634" s="142" t="str">
        <f>业务员提成明细!D616</f>
        <v>吴江蒙恩达精密五金有限公司</v>
      </c>
      <c r="E634" s="145">
        <f>业务员提成明细!E616</f>
        <v>2500</v>
      </c>
      <c r="F634" s="146" t="str">
        <f>业务员提成明细!F616</f>
        <v>27754197</v>
      </c>
      <c r="G634" s="143">
        <f>业务员提成明细!G616</f>
        <v>43274</v>
      </c>
      <c r="H634" s="144">
        <f>业务员提成明细!H616</f>
        <v>60</v>
      </c>
      <c r="I634" s="150">
        <f>业务员提成明细!I616</f>
        <v>43278</v>
      </c>
      <c r="J634" s="151">
        <f>业务员提成明细!J616</f>
        <v>2500</v>
      </c>
      <c r="K634" s="145">
        <f>业务员提成明细!K616</f>
        <v>2136.75</v>
      </c>
      <c r="L634" s="152">
        <f>业务员提成明细!L616</f>
        <v>64</v>
      </c>
      <c r="M634" s="153">
        <f>业务员提成明细!M616</f>
        <v>0</v>
      </c>
      <c r="N634" s="76" t="e">
        <f>业务员提成明细!N616</f>
        <v>#REF!</v>
      </c>
      <c r="O634" s="126">
        <f>业务员提成明细!O616</f>
        <v>8.4</v>
      </c>
      <c r="P634" s="154">
        <f>业务员提成明细!P616</f>
        <v>8.4</v>
      </c>
      <c r="Q634" s="125" t="e">
        <f>业务员提成明细!Q616</f>
        <v>#REF!</v>
      </c>
      <c r="R634" s="145">
        <f>业务员提成明细!R616</f>
        <v>0</v>
      </c>
      <c r="S634" s="161">
        <f>业务员提成明细!S616</f>
        <v>0</v>
      </c>
      <c r="T634" s="162" t="str">
        <f>业务员提成明细!V616</f>
        <v>CYQ74</v>
      </c>
      <c r="U634" s="144" t="str">
        <f>业务员提成明细!W616</f>
        <v>*化学试剂助剂*不锈钢冷却剂</v>
      </c>
      <c r="V634" s="163" t="str">
        <f>业务员提成明细!V616</f>
        <v>CYQ74</v>
      </c>
      <c r="W634" s="164" t="str">
        <f>业务员提成明细!W616</f>
        <v>*化学试剂助剂*不锈钢冷却剂</v>
      </c>
      <c r="X634" s="163" t="str">
        <f>业务员提成明细!X616</f>
        <v>CH-105</v>
      </c>
      <c r="Y634" s="169">
        <f>业务员提成明细!Y616</f>
        <v>1</v>
      </c>
      <c r="Z634" s="170" t="str">
        <f>业务员提成明细!Z616</f>
        <v>桶</v>
      </c>
      <c r="AA634" s="170"/>
      <c r="AB634" s="170"/>
      <c r="AC634" s="171">
        <f>业务员提成明细!AC616</f>
        <v>170</v>
      </c>
      <c r="AD634" s="170"/>
      <c r="AE634" s="170"/>
      <c r="AF634" s="170" t="str">
        <f>业务员提成明细!AF616</f>
        <v>XOUT18030322</v>
      </c>
      <c r="AG634" s="176">
        <f>业务员提成明细!AG616</f>
        <v>43180</v>
      </c>
      <c r="AH634" s="177">
        <f>业务员提成明细!AH616</f>
        <v>0</v>
      </c>
      <c r="AJ634" s="178">
        <f>业务员提成明细!AJ616</f>
        <v>0.17</v>
      </c>
    </row>
    <row r="635" spans="1:36" outlineLevel="2">
      <c r="A635" s="142" t="str">
        <f>业务员提成明细!A617</f>
        <v>赵忠</v>
      </c>
      <c r="B635" s="143">
        <f>业务员提成明细!B617</f>
        <v>43214</v>
      </c>
      <c r="C635" s="144" t="str">
        <f>业务员提成明细!C617</f>
        <v>a0550</v>
      </c>
      <c r="D635" s="142" t="str">
        <f>业务员提成明细!D617</f>
        <v>吴江蒙恩达精密五金有限公司</v>
      </c>
      <c r="E635" s="145">
        <f>业务员提成明细!E617</f>
        <v>5000</v>
      </c>
      <c r="F635" s="146" t="str">
        <f>业务员提成明细!F617</f>
        <v>27754197</v>
      </c>
      <c r="G635" s="143">
        <f>业务员提成明细!G617</f>
        <v>43274</v>
      </c>
      <c r="H635" s="144">
        <f>业务员提成明细!H617</f>
        <v>60</v>
      </c>
      <c r="I635" s="150">
        <f>业务员提成明细!I617</f>
        <v>43278</v>
      </c>
      <c r="J635" s="151">
        <f>业务员提成明细!J617</f>
        <v>5000</v>
      </c>
      <c r="K635" s="145">
        <f>业务员提成明细!K617</f>
        <v>4273.5</v>
      </c>
      <c r="L635" s="152">
        <f>业务员提成明细!L617</f>
        <v>64</v>
      </c>
      <c r="M635" s="153">
        <f>业务员提成明细!M617</f>
        <v>0</v>
      </c>
      <c r="N635" s="76" t="e">
        <f>业务员提成明细!N617</f>
        <v>#REF!</v>
      </c>
      <c r="O635" s="126">
        <f>业务员提成明细!O617</f>
        <v>8.4</v>
      </c>
      <c r="P635" s="154">
        <f>业务员提成明细!P617</f>
        <v>16.8</v>
      </c>
      <c r="Q635" s="125" t="e">
        <f>业务员提成明细!Q617</f>
        <v>#REF!</v>
      </c>
      <c r="R635" s="145">
        <f>业务员提成明细!R617</f>
        <v>0</v>
      </c>
      <c r="S635" s="161">
        <f>业务员提成明细!S617</f>
        <v>0</v>
      </c>
      <c r="T635" s="162" t="str">
        <f>业务员提成明细!V617</f>
        <v>CYQ74</v>
      </c>
      <c r="U635" s="144" t="str">
        <f>业务员提成明细!W617</f>
        <v>*化学试剂助剂*不锈钢冷却剂</v>
      </c>
      <c r="V635" s="163" t="str">
        <f>业务员提成明细!V617</f>
        <v>CYQ74</v>
      </c>
      <c r="W635" s="164" t="str">
        <f>业务员提成明细!W617</f>
        <v>*化学试剂助剂*不锈钢冷却剂</v>
      </c>
      <c r="X635" s="163" t="str">
        <f>业务员提成明细!X617</f>
        <v>CH-105</v>
      </c>
      <c r="Y635" s="169">
        <f>业务员提成明细!Y617</f>
        <v>2</v>
      </c>
      <c r="Z635" s="170" t="str">
        <f>业务员提成明细!Z617</f>
        <v>桶</v>
      </c>
      <c r="AA635" s="170"/>
      <c r="AB635" s="170"/>
      <c r="AC635" s="171">
        <f>业务员提成明细!AC617</f>
        <v>340</v>
      </c>
      <c r="AD635" s="170"/>
      <c r="AE635" s="170"/>
      <c r="AF635" s="170" t="str">
        <f>业务员提成明细!AF617</f>
        <v>XOUT18040337</v>
      </c>
      <c r="AG635" s="176">
        <f>业务员提成明细!AG617</f>
        <v>43210</v>
      </c>
      <c r="AH635" s="177">
        <f>业务员提成明细!AH617</f>
        <v>0</v>
      </c>
      <c r="AJ635" s="178">
        <f>业务员提成明细!AJ617</f>
        <v>0.17</v>
      </c>
    </row>
    <row r="636" spans="1:36" outlineLevel="2">
      <c r="A636" s="142" t="str">
        <f>业务员提成明细!A618</f>
        <v>赵忠</v>
      </c>
      <c r="B636" s="143">
        <f>业务员提成明细!B618</f>
        <v>43305</v>
      </c>
      <c r="C636" s="144" t="str">
        <f>业务员提成明细!C618</f>
        <v>a0662</v>
      </c>
      <c r="D636" s="142" t="str">
        <f>业务员提成明细!D618</f>
        <v>苏州中兴鼎工业设备有限公司</v>
      </c>
      <c r="E636" s="145">
        <f>业务员提成明细!E618</f>
        <v>290</v>
      </c>
      <c r="F636" s="146" t="str">
        <f>业务员提成明细!F618</f>
        <v>18107278</v>
      </c>
      <c r="G636" s="143">
        <f>业务员提成明细!G618</f>
        <v>43305</v>
      </c>
      <c r="H636" s="144" t="str">
        <f>业务员提成明细!H618</f>
        <v>开票现金</v>
      </c>
      <c r="I636" s="150">
        <f>业务员提成明细!I618</f>
        <v>43278</v>
      </c>
      <c r="J636" s="151">
        <f>业务员提成明细!J618</f>
        <v>290</v>
      </c>
      <c r="K636" s="145">
        <f>业务员提成明细!K618</f>
        <v>250</v>
      </c>
      <c r="L636" s="152">
        <f>业务员提成明细!L618</f>
        <v>-27</v>
      </c>
      <c r="M636" s="153">
        <f>业务员提成明细!M618</f>
        <v>0</v>
      </c>
      <c r="N636" s="76" t="e">
        <f>业务员提成明细!N618</f>
        <v>#REF!</v>
      </c>
      <c r="O636" s="126">
        <f>业务员提成明细!O618</f>
        <v>8.4</v>
      </c>
      <c r="P636" s="154">
        <f>业务员提成明细!P618</f>
        <v>8.4</v>
      </c>
      <c r="Q636" s="125" t="e">
        <f>业务员提成明细!Q618</f>
        <v>#REF!</v>
      </c>
      <c r="R636" s="145">
        <f>业务员提成明细!R618</f>
        <v>0</v>
      </c>
      <c r="S636" s="161">
        <f>业务员提成明细!S618</f>
        <v>0</v>
      </c>
      <c r="T636" s="162" t="str">
        <f>业务员提成明细!V618</f>
        <v>CYT07</v>
      </c>
      <c r="U636" s="144" t="str">
        <f>业务员提成明细!W618</f>
        <v>*化学试剂助剂*主轴保护剂</v>
      </c>
      <c r="V636" s="163" t="str">
        <f>业务员提成明细!V618</f>
        <v>CYT07</v>
      </c>
      <c r="W636" s="164" t="str">
        <f>业务员提成明细!W618</f>
        <v>*化学试剂助剂*主轴保护剂</v>
      </c>
      <c r="X636" s="163" t="str">
        <f>业务员提成明细!X618</f>
        <v>10#</v>
      </c>
      <c r="Y636" s="169">
        <f>业务员提成明细!Y618</f>
        <v>1</v>
      </c>
      <c r="Z636" s="170" t="str">
        <f>业务员提成明细!Z618</f>
        <v>桶</v>
      </c>
      <c r="AA636" s="170"/>
      <c r="AB636" s="170"/>
      <c r="AC636" s="171">
        <f>业务员提成明细!AC618</f>
        <v>17</v>
      </c>
      <c r="AD636" s="170"/>
      <c r="AE636" s="170"/>
      <c r="AF636" s="170" t="str">
        <f>业务员提成明细!AF618</f>
        <v>XOUT18070514</v>
      </c>
      <c r="AG636" s="176">
        <f>业务员提成明细!AG618</f>
        <v>43306</v>
      </c>
      <c r="AH636" s="177">
        <f>业务员提成明细!AH618</f>
        <v>0</v>
      </c>
      <c r="AJ636" s="178">
        <f>业务员提成明细!AJ618</f>
        <v>0.16</v>
      </c>
    </row>
    <row r="637" spans="1:36" outlineLevel="2">
      <c r="A637" s="142" t="str">
        <f>业务员提成明细!A619</f>
        <v>赵忠</v>
      </c>
      <c r="B637" s="143">
        <f>业务员提成明细!B619</f>
        <v>43305</v>
      </c>
      <c r="C637" s="144" t="str">
        <f>业务员提成明细!C619</f>
        <v>a0662</v>
      </c>
      <c r="D637" s="142" t="str">
        <f>业务员提成明细!D619</f>
        <v>苏州中兴鼎工业设备有限公司</v>
      </c>
      <c r="E637" s="145">
        <f>业务员提成明细!E619</f>
        <v>3600</v>
      </c>
      <c r="F637" s="146" t="str">
        <f>业务员提成明细!F619</f>
        <v>18107278</v>
      </c>
      <c r="G637" s="143">
        <f>业务员提成明细!G619</f>
        <v>43305</v>
      </c>
      <c r="H637" s="144" t="str">
        <f>业务员提成明细!H619</f>
        <v>开票现金</v>
      </c>
      <c r="I637" s="150">
        <f>业务员提成明细!I619</f>
        <v>43278</v>
      </c>
      <c r="J637" s="151">
        <f>业务员提成明细!J619</f>
        <v>3600</v>
      </c>
      <c r="K637" s="145">
        <f>业务员提成明细!K619</f>
        <v>3103.45</v>
      </c>
      <c r="L637" s="152">
        <f>业务员提成明细!L619</f>
        <v>-27</v>
      </c>
      <c r="M637" s="153">
        <f>业务员提成明细!M619</f>
        <v>0</v>
      </c>
      <c r="N637" s="76" t="e">
        <f>业务员提成明细!N619</f>
        <v>#REF!</v>
      </c>
      <c r="O637" s="126">
        <f>业务员提成明细!O619</f>
        <v>8.4</v>
      </c>
      <c r="P637" s="154">
        <f>业务员提成明细!P619</f>
        <v>8.4</v>
      </c>
      <c r="Q637" s="125" t="e">
        <f>业务员提成明细!Q619</f>
        <v>#REF!</v>
      </c>
      <c r="R637" s="145">
        <f>业务员提成明细!R619</f>
        <v>0</v>
      </c>
      <c r="S637" s="161">
        <f>业务员提成明细!S619</f>
        <v>0</v>
      </c>
      <c r="T637" s="162" t="str">
        <f>业务员提成明细!V619</f>
        <v>CSR55</v>
      </c>
      <c r="U637" s="144" t="str">
        <f>业务员提成明细!W619</f>
        <v>*专项化学用品*铝合金加工液</v>
      </c>
      <c r="V637" s="163" t="str">
        <f>业务员提成明细!V619</f>
        <v>CSR55</v>
      </c>
      <c r="W637" s="164" t="str">
        <f>业务员提成明细!W619</f>
        <v>*专项化学用品*铝合金加工液</v>
      </c>
      <c r="X637" s="163" t="str">
        <f>业务员提成明细!X619</f>
        <v>ZM-3080A</v>
      </c>
      <c r="Y637" s="169">
        <f>业务员提成明细!Y619</f>
        <v>1</v>
      </c>
      <c r="Z637" s="170" t="str">
        <f>业务员提成明细!Z619</f>
        <v>桶</v>
      </c>
      <c r="AA637" s="170"/>
      <c r="AB637" s="170"/>
      <c r="AC637" s="171">
        <f>业务员提成明细!AC619</f>
        <v>170</v>
      </c>
      <c r="AD637" s="170"/>
      <c r="AE637" s="170"/>
      <c r="AF637" s="170" t="str">
        <f>业务员提成明细!AF619</f>
        <v>XOUT18070514</v>
      </c>
      <c r="AG637" s="176">
        <f>业务员提成明细!AG619</f>
        <v>43306</v>
      </c>
      <c r="AH637" s="177">
        <f>业务员提成明细!AH619</f>
        <v>0</v>
      </c>
      <c r="AJ637" s="178">
        <f>业务员提成明细!AJ619</f>
        <v>0.16</v>
      </c>
    </row>
    <row r="638" spans="1:36" outlineLevel="2">
      <c r="A638" s="142" t="str">
        <f>业务员提成明细!A620</f>
        <v>赵忠</v>
      </c>
      <c r="B638" s="143">
        <f>业务员提成明细!B620</f>
        <v>43305</v>
      </c>
      <c r="C638" s="144" t="str">
        <f>业务员提成明细!C620</f>
        <v>a0662</v>
      </c>
      <c r="D638" s="142" t="str">
        <f>业务员提成明细!D620</f>
        <v>苏州中兴鼎工业设备有限公司</v>
      </c>
      <c r="E638" s="145">
        <f>业务员提成明细!E620</f>
        <v>660</v>
      </c>
      <c r="F638" s="146" t="str">
        <f>业务员提成明细!F620</f>
        <v>18107279</v>
      </c>
      <c r="G638" s="143">
        <f>业务员提成明细!G620</f>
        <v>43305</v>
      </c>
      <c r="H638" s="144" t="str">
        <f>业务员提成明细!H620</f>
        <v>开票现金</v>
      </c>
      <c r="I638" s="150">
        <f>业务员提成明细!I620</f>
        <v>43278</v>
      </c>
      <c r="J638" s="151">
        <f>业务员提成明细!J620</f>
        <v>660</v>
      </c>
      <c r="K638" s="145">
        <f>业务员提成明细!K620</f>
        <v>568.97</v>
      </c>
      <c r="L638" s="152">
        <f>业务员提成明细!L620</f>
        <v>-27</v>
      </c>
      <c r="M638" s="153">
        <f>业务员提成明细!M620</f>
        <v>0</v>
      </c>
      <c r="N638" s="76" t="e">
        <f>业务员提成明细!N620</f>
        <v>#REF!</v>
      </c>
      <c r="O638" s="126">
        <f>业务员提成明细!O620</f>
        <v>8.4</v>
      </c>
      <c r="P638" s="154">
        <f>业务员提成明细!P620</f>
        <v>0.28999999999999998</v>
      </c>
      <c r="Q638" s="125" t="e">
        <f>业务员提成明细!Q620</f>
        <v>#REF!</v>
      </c>
      <c r="R638" s="145">
        <f>业务员提成明细!R620</f>
        <v>0</v>
      </c>
      <c r="S638" s="161">
        <f>业务员提成明细!S620</f>
        <v>0</v>
      </c>
      <c r="T638" s="162" t="str">
        <f>业务员提成明细!V620</f>
        <v>CYT11</v>
      </c>
      <c r="U638" s="144" t="str">
        <f>业务员提成明细!W620</f>
        <v>*润滑油*机床导轨油</v>
      </c>
      <c r="V638" s="163" t="str">
        <f>业务员提成明细!V620</f>
        <v>CYT11</v>
      </c>
      <c r="W638" s="164" t="str">
        <f>业务员提成明细!W620</f>
        <v>*润滑油*机床导轨油</v>
      </c>
      <c r="X638" s="163" t="str">
        <f>业务员提成明细!X620</f>
        <v>68#</v>
      </c>
      <c r="Y638" s="169">
        <f>业务员提成明细!Y620</f>
        <v>3.4000000000000002E-2</v>
      </c>
      <c r="Z638" s="170" t="str">
        <f>业务员提成明细!Z620</f>
        <v>吨</v>
      </c>
      <c r="AA638" s="170"/>
      <c r="AB638" s="170"/>
      <c r="AC638" s="171">
        <f>业务员提成明细!AC620</f>
        <v>34</v>
      </c>
      <c r="AD638" s="170"/>
      <c r="AE638" s="170"/>
      <c r="AF638" s="170" t="str">
        <f>业务员提成明细!AF620</f>
        <v>XOUT18070514</v>
      </c>
      <c r="AG638" s="176">
        <f>业务员提成明细!AG620</f>
        <v>43306</v>
      </c>
      <c r="AH638" s="177">
        <f>业务员提成明细!AH620</f>
        <v>0</v>
      </c>
      <c r="AJ638" s="178">
        <f>业务员提成明细!AJ620</f>
        <v>0.159990860678067</v>
      </c>
    </row>
    <row r="639" spans="1:36" outlineLevel="2">
      <c r="A639" s="142" t="str">
        <f>业务员提成明细!A621</f>
        <v>赵忠</v>
      </c>
      <c r="B639" s="143">
        <f>业务员提成明细!B621</f>
        <v>43293</v>
      </c>
      <c r="C639" s="144" t="str">
        <f>业务员提成明细!C621</f>
        <v>a0676</v>
      </c>
      <c r="D639" s="142" t="str">
        <f>业务员提成明细!D621</f>
        <v>昆山市玉山镇广达隆精密五金模具厂</v>
      </c>
      <c r="E639" s="145">
        <f>业务员提成明细!E621</f>
        <v>900</v>
      </c>
      <c r="F639" s="146" t="str">
        <f>业务员提成明细!F621</f>
        <v>18107041</v>
      </c>
      <c r="G639" s="143">
        <f>业务员提成明细!G621</f>
        <v>43293</v>
      </c>
      <c r="H639" s="144" t="str">
        <f>业务员提成明细!H621</f>
        <v>开票现金</v>
      </c>
      <c r="I639" s="150">
        <f>业务员提成明细!I621</f>
        <v>43278</v>
      </c>
      <c r="J639" s="151">
        <f>业务员提成明细!J621</f>
        <v>900</v>
      </c>
      <c r="K639" s="145">
        <f>业务员提成明细!K621</f>
        <v>775.86</v>
      </c>
      <c r="L639" s="152">
        <f>业务员提成明细!L621</f>
        <v>-15</v>
      </c>
      <c r="M639" s="153">
        <f>业务员提成明细!M621</f>
        <v>0</v>
      </c>
      <c r="N639" s="76" t="e">
        <f>业务员提成明细!N621</f>
        <v>#REF!</v>
      </c>
      <c r="O639" s="126">
        <f>业务员提成明细!O621</f>
        <v>8.4</v>
      </c>
      <c r="P639" s="154">
        <f>业务员提成明细!P621</f>
        <v>0.43</v>
      </c>
      <c r="Q639" s="125" t="e">
        <f>业务员提成明细!Q621</f>
        <v>#REF!</v>
      </c>
      <c r="R639" s="145">
        <f>业务员提成明细!R621</f>
        <v>0</v>
      </c>
      <c r="S639" s="161">
        <f>业务员提成明细!S621</f>
        <v>0</v>
      </c>
      <c r="T639" s="162" t="str">
        <f>业务员提成明细!V621</f>
        <v>CYT11</v>
      </c>
      <c r="U639" s="144" t="str">
        <f>业务员提成明细!W621</f>
        <v>*润滑油*机床导轨油</v>
      </c>
      <c r="V639" s="163" t="str">
        <f>业务员提成明细!V621</f>
        <v>CYT11</v>
      </c>
      <c r="W639" s="164" t="str">
        <f>业务员提成明细!W621</f>
        <v>*润滑油*机床导轨油</v>
      </c>
      <c r="X639" s="163" t="str">
        <f>业务员提成明细!X621</f>
        <v>68#</v>
      </c>
      <c r="Y639" s="169">
        <f>业务员提成明细!Y621</f>
        <v>5.0999999999999997E-2</v>
      </c>
      <c r="Z639" s="170" t="str">
        <f>业务员提成明细!Z621</f>
        <v>吨</v>
      </c>
      <c r="AA639" s="170"/>
      <c r="AB639" s="170"/>
      <c r="AC639" s="171">
        <f>业务员提成明细!AC621</f>
        <v>51</v>
      </c>
      <c r="AD639" s="170"/>
      <c r="AE639" s="170"/>
      <c r="AF639" s="170" t="str">
        <f>业务员提成明细!AF621</f>
        <v>XOUT18070272</v>
      </c>
      <c r="AG639" s="176">
        <f>业务员提成明细!AG621</f>
        <v>43294</v>
      </c>
      <c r="AH639" s="177">
        <f>业务员提成明细!AH621</f>
        <v>0</v>
      </c>
      <c r="AJ639" s="178">
        <f>业务员提成明细!AJ621</f>
        <v>0.160003093341582</v>
      </c>
    </row>
    <row r="640" spans="1:36" outlineLevel="2">
      <c r="A640" s="142" t="str">
        <f>业务员提成明细!A622</f>
        <v>赵忠</v>
      </c>
      <c r="B640" s="143">
        <f>业务员提成明细!B622</f>
        <v>43182</v>
      </c>
      <c r="C640" s="144" t="str">
        <f>业务员提成明细!C622</f>
        <v>a0683</v>
      </c>
      <c r="D640" s="142" t="str">
        <f>业务员提成明细!D622</f>
        <v>苏州恒尚精密五金有限公司</v>
      </c>
      <c r="E640" s="145">
        <f>业务员提成明细!E622</f>
        <v>5000</v>
      </c>
      <c r="F640" s="146" t="str">
        <f>业务员提成明细!F622</f>
        <v>15222213</v>
      </c>
      <c r="G640" s="143">
        <f>业务员提成明细!G622</f>
        <v>43182</v>
      </c>
      <c r="H640" s="144" t="str">
        <f>业务员提成明细!H622</f>
        <v>开票现金</v>
      </c>
      <c r="I640" s="150">
        <f>业务员提成明细!I622</f>
        <v>43278</v>
      </c>
      <c r="J640" s="151">
        <f>业务员提成明细!J622</f>
        <v>5000</v>
      </c>
      <c r="K640" s="145">
        <f>业务员提成明细!K622</f>
        <v>4273.5</v>
      </c>
      <c r="L640" s="152">
        <f>业务员提成明细!L622</f>
        <v>96</v>
      </c>
      <c r="M640" s="153">
        <f>业务员提成明细!M622</f>
        <v>0</v>
      </c>
      <c r="N640" s="76" t="e">
        <f>业务员提成明细!N622</f>
        <v>#REF!</v>
      </c>
      <c r="O640" s="126">
        <f>业务员提成明细!O622</f>
        <v>8.4</v>
      </c>
      <c r="P640" s="154">
        <f>业务员提成明细!P622</f>
        <v>16.8</v>
      </c>
      <c r="Q640" s="125" t="e">
        <f>业务员提成明细!Q622</f>
        <v>#REF!</v>
      </c>
      <c r="R640" s="145">
        <f>业务员提成明细!R622</f>
        <v>0</v>
      </c>
      <c r="S640" s="161">
        <f>业务员提成明细!S622</f>
        <v>0</v>
      </c>
      <c r="T640" s="162" t="str">
        <f>业务员提成明细!V622</f>
        <v>CYQ19</v>
      </c>
      <c r="U640" s="144" t="str">
        <f>业务员提成明细!W622</f>
        <v>*专项化学用品*不锈钢切削油</v>
      </c>
      <c r="V640" s="163" t="str">
        <f>业务员提成明细!V622</f>
        <v>CYQ19</v>
      </c>
      <c r="W640" s="164" t="str">
        <f>业务员提成明细!W622</f>
        <v>*专项化学用品*不锈钢切削油</v>
      </c>
      <c r="X640" s="163" t="str">
        <f>业务员提成明细!X622</f>
        <v>DH-30A</v>
      </c>
      <c r="Y640" s="169">
        <f>业务员提成明细!Y622</f>
        <v>2</v>
      </c>
      <c r="Z640" s="170" t="str">
        <f>业务员提成明细!Z622</f>
        <v>桶</v>
      </c>
      <c r="AA640" s="170"/>
      <c r="AB640" s="170"/>
      <c r="AC640" s="171">
        <f>业务员提成明细!AC622</f>
        <v>340</v>
      </c>
      <c r="AD640" s="170"/>
      <c r="AE640" s="170"/>
      <c r="AF640" s="170" t="str">
        <f>业务员提成明细!AF622</f>
        <v>XOUT18030121</v>
      </c>
      <c r="AG640" s="176">
        <f>业务员提成明细!AG622</f>
        <v>43167</v>
      </c>
      <c r="AH640" s="177">
        <f>业务员提成明细!AH622</f>
        <v>0</v>
      </c>
      <c r="AJ640" s="178">
        <f>业务员提成明细!AJ622</f>
        <v>0.17</v>
      </c>
    </row>
    <row r="641" spans="1:36" outlineLevel="2">
      <c r="A641" s="142" t="str">
        <f>业务员提成明细!A623</f>
        <v>赵忠</v>
      </c>
      <c r="B641" s="143">
        <f>业务员提成明细!B623</f>
        <v>43204</v>
      </c>
      <c r="C641" s="144" t="str">
        <f>业务员提成明细!C623</f>
        <v>a0683</v>
      </c>
      <c r="D641" s="142" t="str">
        <f>业务员提成明细!D623</f>
        <v>苏州恒尚精密五金有限公司</v>
      </c>
      <c r="E641" s="145">
        <f>业务员提成明细!E623</f>
        <v>5000</v>
      </c>
      <c r="F641" s="146" t="str">
        <f>业务员提成明细!F623</f>
        <v>15222588</v>
      </c>
      <c r="G641" s="143">
        <f>业务员提成明细!G623</f>
        <v>43204</v>
      </c>
      <c r="H641" s="144" t="str">
        <f>业务员提成明细!H623</f>
        <v>开票现金</v>
      </c>
      <c r="I641" s="150">
        <f>业务员提成明细!I623</f>
        <v>43278</v>
      </c>
      <c r="J641" s="151">
        <f>业务员提成明细!J623</f>
        <v>5000</v>
      </c>
      <c r="K641" s="145">
        <f>业务员提成明细!K623</f>
        <v>4273.5</v>
      </c>
      <c r="L641" s="152">
        <f>业务员提成明细!L623</f>
        <v>74</v>
      </c>
      <c r="M641" s="153">
        <f>业务员提成明细!M623</f>
        <v>0</v>
      </c>
      <c r="N641" s="76" t="e">
        <f>业务员提成明细!N623</f>
        <v>#REF!</v>
      </c>
      <c r="O641" s="126">
        <f>业务员提成明细!O623</f>
        <v>8.4</v>
      </c>
      <c r="P641" s="154">
        <f>业务员提成明细!P623</f>
        <v>16.8</v>
      </c>
      <c r="Q641" s="125" t="e">
        <f>业务员提成明细!Q623</f>
        <v>#REF!</v>
      </c>
      <c r="R641" s="145">
        <f>业务员提成明细!R623</f>
        <v>0</v>
      </c>
      <c r="S641" s="161">
        <f>业务员提成明细!S623</f>
        <v>0</v>
      </c>
      <c r="T641" s="162" t="str">
        <f>业务员提成明细!V623</f>
        <v>CYQ19</v>
      </c>
      <c r="U641" s="144" t="str">
        <f>业务员提成明细!W623</f>
        <v>*化学试剂助剂*不锈钢加工冷却剂</v>
      </c>
      <c r="V641" s="163" t="str">
        <f>业务员提成明细!V623</f>
        <v>CYQ19</v>
      </c>
      <c r="W641" s="164" t="str">
        <f>业务员提成明细!W623</f>
        <v>*化学试剂助剂*不锈钢加工冷却剂</v>
      </c>
      <c r="X641" s="163" t="str">
        <f>业务员提成明细!X623</f>
        <v>DH-30A</v>
      </c>
      <c r="Y641" s="169">
        <f>业务员提成明细!Y623</f>
        <v>2</v>
      </c>
      <c r="Z641" s="170" t="str">
        <f>业务员提成明细!Z623</f>
        <v>桶</v>
      </c>
      <c r="AA641" s="170"/>
      <c r="AB641" s="170"/>
      <c r="AC641" s="171">
        <f>业务员提成明细!AC623</f>
        <v>340</v>
      </c>
      <c r="AD641" s="170"/>
      <c r="AE641" s="170"/>
      <c r="AF641" s="170" t="str">
        <f>业务员提成明细!AF623</f>
        <v>XOUT18040241</v>
      </c>
      <c r="AG641" s="176">
        <f>业务员提成明细!AG623</f>
        <v>43206</v>
      </c>
      <c r="AH641" s="177">
        <f>业务员提成明细!AH623</f>
        <v>0</v>
      </c>
      <c r="AJ641" s="178">
        <f>业务员提成明细!AJ623</f>
        <v>0.17</v>
      </c>
    </row>
    <row r="642" spans="1:36" outlineLevel="2">
      <c r="A642" s="142" t="str">
        <f>业务员提成明细!A624</f>
        <v>赵忠</v>
      </c>
      <c r="B642" s="143">
        <f>业务员提成明细!B624</f>
        <v>43274</v>
      </c>
      <c r="C642" s="144" t="str">
        <f>业务员提成明细!C624</f>
        <v>a0684</v>
      </c>
      <c r="D642" s="142" t="str">
        <f>业务员提成明细!D624</f>
        <v>昆山九五焊管有限公司</v>
      </c>
      <c r="E642" s="145">
        <f>业务员提成明细!E624</f>
        <v>6600</v>
      </c>
      <c r="F642" s="146" t="str">
        <f>业务员提成明细!F624</f>
        <v>16644001</v>
      </c>
      <c r="G642" s="143">
        <f>业务员提成明细!G624</f>
        <v>43304</v>
      </c>
      <c r="H642" s="144">
        <f>业务员提成明细!H624</f>
        <v>30</v>
      </c>
      <c r="I642" s="150">
        <f>业务员提成明细!I624</f>
        <v>43278</v>
      </c>
      <c r="J642" s="151">
        <f>业务员提成明细!J624</f>
        <v>6600</v>
      </c>
      <c r="K642" s="145">
        <f>业务员提成明细!K624</f>
        <v>5689.66</v>
      </c>
      <c r="L642" s="152">
        <f>业务员提成明细!L624</f>
        <v>4</v>
      </c>
      <c r="M642" s="153">
        <f>业务员提成明细!M624</f>
        <v>0</v>
      </c>
      <c r="N642" s="76" t="e">
        <f>业务员提成明细!N624</f>
        <v>#REF!</v>
      </c>
      <c r="O642" s="126">
        <f>业务员提成明细!O624</f>
        <v>8.4</v>
      </c>
      <c r="P642" s="154">
        <f>业务员提成明细!P624</f>
        <v>25.2</v>
      </c>
      <c r="Q642" s="125" t="e">
        <f>业务员提成明细!Q624</f>
        <v>#REF!</v>
      </c>
      <c r="R642" s="145">
        <f>业务员提成明细!R624</f>
        <v>0</v>
      </c>
      <c r="S642" s="161">
        <f>业务员提成明细!S624</f>
        <v>0</v>
      </c>
      <c r="T642" s="162" t="str">
        <f>业务员提成明细!V624</f>
        <v>CSQ12</v>
      </c>
      <c r="U642" s="144" t="str">
        <f>业务员提成明细!W624</f>
        <v>*其他化学制品*高级全合成切削液</v>
      </c>
      <c r="V642" s="163" t="str">
        <f>业务员提成明细!V624</f>
        <v>CSQ12</v>
      </c>
      <c r="W642" s="164" t="str">
        <f>业务员提成明细!W624</f>
        <v>*其他化学制品*高级全合成切削液</v>
      </c>
      <c r="X642" s="163" t="str">
        <f>业务员提成明细!X624</f>
        <v>SC-601</v>
      </c>
      <c r="Y642" s="169">
        <f>业务员提成明细!Y624</f>
        <v>3</v>
      </c>
      <c r="Z642" s="170" t="str">
        <f>业务员提成明细!Z624</f>
        <v>桶</v>
      </c>
      <c r="AA642" s="170"/>
      <c r="AB642" s="170"/>
      <c r="AC642" s="171">
        <f>业务员提成明细!AC624</f>
        <v>540</v>
      </c>
      <c r="AD642" s="170"/>
      <c r="AE642" s="170"/>
      <c r="AF642" s="170" t="str">
        <f>业务员提成明细!AF624</f>
        <v>XOUT18060109</v>
      </c>
      <c r="AG642" s="176">
        <f>业务员提成明细!AG624</f>
        <v>43258</v>
      </c>
      <c r="AH642" s="177">
        <f>业务员提成明细!AH624</f>
        <v>0</v>
      </c>
      <c r="AJ642" s="178">
        <f>业务员提成明细!AJ624</f>
        <v>0.159999015758411</v>
      </c>
    </row>
    <row r="643" spans="1:36" outlineLevel="2">
      <c r="A643" s="142" t="str">
        <f>业务员提成明细!A625</f>
        <v>宗露</v>
      </c>
      <c r="B643" s="143">
        <f>业务员提成明细!B625</f>
        <v>43137</v>
      </c>
      <c r="C643" s="144" t="str">
        <f>业务员提成明细!C625</f>
        <v>a0050</v>
      </c>
      <c r="D643" s="142" t="str">
        <f>业务员提成明细!D625</f>
        <v>可成科技（宿迁）有限公司</v>
      </c>
      <c r="E643" s="145">
        <f>业务员提成明细!E625</f>
        <v>0</v>
      </c>
      <c r="F643" s="146" t="str">
        <f>业务员提成明细!F625</f>
        <v>02839187</v>
      </c>
      <c r="G643" s="143">
        <f>业务员提成明细!G625</f>
        <v>43257</v>
      </c>
      <c r="H643" s="144">
        <f>业务员提成明细!H625</f>
        <v>120</v>
      </c>
      <c r="I643" s="150">
        <f>业务员提成明细!I625</f>
        <v>43255</v>
      </c>
      <c r="J643" s="151">
        <f>业务员提成明细!J625</f>
        <v>14200</v>
      </c>
      <c r="K643" s="145">
        <f>业务员提成明细!K625</f>
        <v>12136.75</v>
      </c>
      <c r="L643" s="152">
        <f>业务员提成明细!L625</f>
        <v>118</v>
      </c>
      <c r="M643" s="153">
        <f>业务员提成明细!M625</f>
        <v>0</v>
      </c>
      <c r="N643" s="76" t="str">
        <f>业务员提成明细!N625</f>
        <v>大客户0.5%，20170101后出货按0.7%结算，20170601后出货按0.6%及占比分配计算，20180101后出货按0.5%吴70%简30%分配</v>
      </c>
      <c r="O643" s="126">
        <f>业务员提成明细!O625</f>
        <v>1.6199999999999999E-3</v>
      </c>
      <c r="P643" s="154">
        <f>业务员提成明细!P625</f>
        <v>19.66</v>
      </c>
      <c r="Q643" s="125">
        <f>业务员提成明细!Q625</f>
        <v>17.18</v>
      </c>
      <c r="R643" s="145">
        <f>业务员提成明细!R625</f>
        <v>0</v>
      </c>
      <c r="S643" s="161">
        <f>业务员提成明细!S625</f>
        <v>0</v>
      </c>
      <c r="T643" s="162" t="str">
        <f>业务员提成明细!V625</f>
        <v>CSR58</v>
      </c>
      <c r="U643" s="144" t="str">
        <f>业务员提成明细!W625</f>
        <v>*石油制品*微乳化型切削液</v>
      </c>
      <c r="V643" s="163" t="str">
        <f>业务员提成明细!V625</f>
        <v>CSR58</v>
      </c>
      <c r="W643" s="164" t="str">
        <f>业务员提成明细!W625</f>
        <v>*石油制品*微乳化型切削液</v>
      </c>
      <c r="X643" s="163" t="str">
        <f>业务员提成明细!X625</f>
        <v>JH-200RP</v>
      </c>
      <c r="Y643" s="169">
        <f>业务员提成明细!Y625</f>
        <v>1000</v>
      </c>
      <c r="Z643" s="170" t="str">
        <f>业务员提成明细!Z625</f>
        <v>千克</v>
      </c>
      <c r="AA643" s="170"/>
      <c r="AB643" s="170"/>
      <c r="AC643" s="171">
        <f>业务员提成明细!AC625</f>
        <v>1000</v>
      </c>
      <c r="AD643" s="170"/>
      <c r="AE643" s="170"/>
      <c r="AF643" s="170" t="str">
        <f>业务员提成明细!AF625</f>
        <v>XOUT17120452</v>
      </c>
      <c r="AG643" s="176">
        <f>业务员提成明细!AG625</f>
        <v>43094</v>
      </c>
      <c r="AH643" s="177" t="str">
        <f>业务员提成明细!AH625</f>
        <v>吴佳佳</v>
      </c>
      <c r="AJ643" s="178">
        <f>业务员提成明细!AJ625</f>
        <v>0.17</v>
      </c>
    </row>
    <row r="644" spans="1:36" outlineLevel="2">
      <c r="A644" s="142" t="str">
        <f>业务员提成明细!A626</f>
        <v>宗露</v>
      </c>
      <c r="B644" s="143">
        <f>业务员提成明细!B626</f>
        <v>43137</v>
      </c>
      <c r="C644" s="144" t="str">
        <f>业务员提成明细!C626</f>
        <v>a0050</v>
      </c>
      <c r="D644" s="142" t="str">
        <f>业务员提成明细!D626</f>
        <v>可成科技（宿迁）有限公司</v>
      </c>
      <c r="E644" s="145">
        <f>业务员提成明细!E626</f>
        <v>0</v>
      </c>
      <c r="F644" s="146" t="str">
        <f>业务员提成明细!F626</f>
        <v>02839187</v>
      </c>
      <c r="G644" s="143">
        <f>业务员提成明细!G626</f>
        <v>43257</v>
      </c>
      <c r="H644" s="144">
        <f>业务员提成明细!H626</f>
        <v>120</v>
      </c>
      <c r="I644" s="150">
        <f>业务员提成明细!I626</f>
        <v>43255</v>
      </c>
      <c r="J644" s="151">
        <f>业务员提成明细!J626</f>
        <v>56800</v>
      </c>
      <c r="K644" s="145">
        <f>业务员提成明细!K626</f>
        <v>48547.01</v>
      </c>
      <c r="L644" s="152">
        <f>业务员提成明细!L626</f>
        <v>118</v>
      </c>
      <c r="M644" s="153">
        <f>业务员提成明细!M626</f>
        <v>0</v>
      </c>
      <c r="N644" s="76" t="str">
        <f>业务员提成明细!N626</f>
        <v>大客户0.5%，20170101后出货按0.7%结算，20170601后出货按0.6%及占比分配计算，20180101后出货按0.5%吴70%简30%分配</v>
      </c>
      <c r="O644" s="126">
        <f>业务员提成明细!O626</f>
        <v>1.6199999999999999E-3</v>
      </c>
      <c r="P644" s="154">
        <f>业务员提成明细!P626</f>
        <v>78.650000000000006</v>
      </c>
      <c r="Q644" s="125">
        <f>业务员提成明细!Q626</f>
        <v>17.18</v>
      </c>
      <c r="R644" s="145">
        <f>业务员提成明细!R626</f>
        <v>0</v>
      </c>
      <c r="S644" s="161">
        <f>业务员提成明细!S626</f>
        <v>0</v>
      </c>
      <c r="T644" s="162" t="str">
        <f>业务员提成明细!V626</f>
        <v>CSR58</v>
      </c>
      <c r="U644" s="144" t="str">
        <f>业务员提成明细!W626</f>
        <v>*石油制品*微乳化型切削液</v>
      </c>
      <c r="V644" s="163" t="str">
        <f>业务员提成明细!V626</f>
        <v>CSR58</v>
      </c>
      <c r="W644" s="164" t="str">
        <f>业务员提成明细!W626</f>
        <v>*石油制品*微乳化型切削液</v>
      </c>
      <c r="X644" s="163" t="str">
        <f>业务员提成明细!X626</f>
        <v>JH-200RP</v>
      </c>
      <c r="Y644" s="169">
        <f>业务员提成明细!Y626</f>
        <v>4000</v>
      </c>
      <c r="Z644" s="170" t="str">
        <f>业务员提成明细!Z626</f>
        <v>千克</v>
      </c>
      <c r="AA644" s="170"/>
      <c r="AB644" s="170"/>
      <c r="AC644" s="171">
        <f>业务员提成明细!AC626</f>
        <v>4000</v>
      </c>
      <c r="AD644" s="170"/>
      <c r="AE644" s="170"/>
      <c r="AF644" s="170" t="str">
        <f>业务员提成明细!AF626</f>
        <v>XOUT17120452</v>
      </c>
      <c r="AG644" s="176">
        <f>业务员提成明细!AG626</f>
        <v>43094</v>
      </c>
      <c r="AH644" s="177" t="str">
        <f>业务员提成明细!AH626</f>
        <v>吴佳佳</v>
      </c>
      <c r="AJ644" s="178">
        <f>业务员提成明细!AJ626</f>
        <v>0.17</v>
      </c>
    </row>
    <row r="645" spans="1:36" outlineLevel="2">
      <c r="A645" s="142" t="str">
        <f>业务员提成明细!A627</f>
        <v>宗露</v>
      </c>
      <c r="B645" s="143">
        <f>业务员提成明细!B627</f>
        <v>43137</v>
      </c>
      <c r="C645" s="144" t="str">
        <f>业务员提成明细!C627</f>
        <v>a0050</v>
      </c>
      <c r="D645" s="142" t="str">
        <f>业务员提成明细!D627</f>
        <v>可成科技（宿迁）有限公司</v>
      </c>
      <c r="E645" s="145">
        <f>业务员提成明细!E627</f>
        <v>0</v>
      </c>
      <c r="F645" s="146" t="str">
        <f>业务员提成明细!F627</f>
        <v>02839188</v>
      </c>
      <c r="G645" s="143">
        <f>业务员提成明细!G627</f>
        <v>43257</v>
      </c>
      <c r="H645" s="144">
        <f>业务员提成明细!H627</f>
        <v>120</v>
      </c>
      <c r="I645" s="150">
        <f>业务员提成明细!I627</f>
        <v>43255</v>
      </c>
      <c r="J645" s="151">
        <f>业务员提成明细!J627</f>
        <v>71000</v>
      </c>
      <c r="K645" s="145">
        <f>业务员提成明细!K627</f>
        <v>60683.76</v>
      </c>
      <c r="L645" s="152">
        <f>业务员提成明细!L627</f>
        <v>118</v>
      </c>
      <c r="M645" s="153">
        <f>业务员提成明细!M627</f>
        <v>0</v>
      </c>
      <c r="N645" s="76" t="str">
        <f>业务员提成明细!N627</f>
        <v>大客户0.5%，20170101后出货按0.7%结算，20170601后出货按0.6%及占比分配计算，20180101后出货按0.5%吴70%简30%分配</v>
      </c>
      <c r="O645" s="126">
        <f>业务员提成明细!O627</f>
        <v>1.6199999999999999E-3</v>
      </c>
      <c r="P645" s="154">
        <f>业务员提成明细!P627</f>
        <v>98.31</v>
      </c>
      <c r="Q645" s="125">
        <f>业务员提成明细!Q627</f>
        <v>17.18</v>
      </c>
      <c r="R645" s="145">
        <f>业务员提成明细!R627</f>
        <v>0</v>
      </c>
      <c r="S645" s="161">
        <f>业务员提成明细!S627</f>
        <v>0</v>
      </c>
      <c r="T645" s="162" t="str">
        <f>业务员提成明细!V627</f>
        <v>CSR58</v>
      </c>
      <c r="U645" s="144" t="str">
        <f>业务员提成明细!W627</f>
        <v>*石油制品*微乳化型切削液</v>
      </c>
      <c r="V645" s="163" t="str">
        <f>业务员提成明细!V627</f>
        <v>CSR58</v>
      </c>
      <c r="W645" s="164" t="str">
        <f>业务员提成明细!W627</f>
        <v>*石油制品*微乳化型切削液</v>
      </c>
      <c r="X645" s="163" t="str">
        <f>业务员提成明细!X627</f>
        <v>JH-200RP</v>
      </c>
      <c r="Y645" s="169">
        <f>业务员提成明细!Y627</f>
        <v>5000</v>
      </c>
      <c r="Z645" s="170" t="str">
        <f>业务员提成明细!Z627</f>
        <v>千克</v>
      </c>
      <c r="AA645" s="170"/>
      <c r="AB645" s="170"/>
      <c r="AC645" s="171">
        <f>业务员提成明细!AC627</f>
        <v>5000</v>
      </c>
      <c r="AD645" s="170"/>
      <c r="AE645" s="170"/>
      <c r="AF645" s="170" t="str">
        <f>业务员提成明细!AF627</f>
        <v>XOUT17120453</v>
      </c>
      <c r="AG645" s="176">
        <f>业务员提成明细!AG627</f>
        <v>43094</v>
      </c>
      <c r="AH645" s="177" t="str">
        <f>业务员提成明细!AH627</f>
        <v>吴佳佳</v>
      </c>
      <c r="AJ645" s="178">
        <f>业务员提成明细!AJ627</f>
        <v>0.17</v>
      </c>
    </row>
    <row r="646" spans="1:36" outlineLevel="2">
      <c r="A646" s="142" t="str">
        <f>业务员提成明细!A628</f>
        <v>宗露</v>
      </c>
      <c r="B646" s="143">
        <f>业务员提成明细!B628</f>
        <v>43137</v>
      </c>
      <c r="C646" s="144" t="str">
        <f>业务员提成明细!C628</f>
        <v>a0050</v>
      </c>
      <c r="D646" s="142" t="str">
        <f>业务员提成明细!D628</f>
        <v>可成科技（宿迁）有限公司</v>
      </c>
      <c r="E646" s="145">
        <f>业务员提成明细!E628</f>
        <v>0</v>
      </c>
      <c r="F646" s="146" t="str">
        <f>业务员提成明细!F628</f>
        <v>02839189</v>
      </c>
      <c r="G646" s="143">
        <f>业务员提成明细!G628</f>
        <v>43257</v>
      </c>
      <c r="H646" s="144">
        <f>业务员提成明细!H628</f>
        <v>120</v>
      </c>
      <c r="I646" s="150">
        <f>业务员提成明细!I628</f>
        <v>43255</v>
      </c>
      <c r="J646" s="151">
        <f>业务员提成明细!J628</f>
        <v>113600</v>
      </c>
      <c r="K646" s="145">
        <f>业务员提成明细!K628</f>
        <v>97094.02</v>
      </c>
      <c r="L646" s="152">
        <f>业务员提成明细!L628</f>
        <v>118</v>
      </c>
      <c r="M646" s="153">
        <f>业务员提成明细!M628</f>
        <v>0</v>
      </c>
      <c r="N646" s="76" t="str">
        <f>业务员提成明细!N628</f>
        <v>大客户0.5%，20170101后出货按0.7%结算，20170601后出货按0.6%及占比分配计算，20180101后出货按0.5%吴70%简30%分配</v>
      </c>
      <c r="O646" s="126">
        <f>业务员提成明细!O628</f>
        <v>1.6199999999999999E-3</v>
      </c>
      <c r="P646" s="154">
        <f>业务员提成明细!P628</f>
        <v>157.29</v>
      </c>
      <c r="Q646" s="125">
        <f>业务员提成明细!Q628</f>
        <v>17.18</v>
      </c>
      <c r="R646" s="145">
        <f>业务员提成明细!R628</f>
        <v>0</v>
      </c>
      <c r="S646" s="161">
        <f>业务员提成明细!S628</f>
        <v>0</v>
      </c>
      <c r="T646" s="162" t="str">
        <f>业务员提成明细!V628</f>
        <v>CSR58</v>
      </c>
      <c r="U646" s="144" t="str">
        <f>业务员提成明细!W628</f>
        <v>*石油制品*微乳化型切削液</v>
      </c>
      <c r="V646" s="163" t="str">
        <f>业务员提成明细!V628</f>
        <v>CSR58</v>
      </c>
      <c r="W646" s="164" t="str">
        <f>业务员提成明细!W628</f>
        <v>*石油制品*微乳化型切削液</v>
      </c>
      <c r="X646" s="163" t="str">
        <f>业务员提成明细!X628</f>
        <v>JH-200RP</v>
      </c>
      <c r="Y646" s="169">
        <f>业务员提成明细!Y628</f>
        <v>8000</v>
      </c>
      <c r="Z646" s="170" t="str">
        <f>业务员提成明细!Z628</f>
        <v>千克</v>
      </c>
      <c r="AA646" s="170"/>
      <c r="AB646" s="170"/>
      <c r="AC646" s="171">
        <f>业务员提成明细!AC628</f>
        <v>8000</v>
      </c>
      <c r="AD646" s="170"/>
      <c r="AE646" s="170"/>
      <c r="AF646" s="170" t="str">
        <f>业务员提成明细!AF628</f>
        <v>XOUT17120472</v>
      </c>
      <c r="AG646" s="176">
        <f>业务员提成明细!AG628</f>
        <v>43095</v>
      </c>
      <c r="AH646" s="177" t="str">
        <f>业务员提成明细!AH628</f>
        <v>吴佳佳</v>
      </c>
      <c r="AJ646" s="178">
        <f>业务员提成明细!AJ628</f>
        <v>0.17</v>
      </c>
    </row>
    <row r="647" spans="1:36" outlineLevel="2">
      <c r="A647" s="142" t="str">
        <f>业务员提成明细!A629</f>
        <v>宗露</v>
      </c>
      <c r="B647" s="143">
        <f>业务员提成明细!B629</f>
        <v>43137</v>
      </c>
      <c r="C647" s="144" t="str">
        <f>业务员提成明细!C629</f>
        <v>a0050</v>
      </c>
      <c r="D647" s="142" t="str">
        <f>业务员提成明细!D629</f>
        <v>可成科技（宿迁）有限公司</v>
      </c>
      <c r="E647" s="145">
        <f>业务员提成明细!E629</f>
        <v>0</v>
      </c>
      <c r="F647" s="146" t="str">
        <f>业务员提成明细!F629</f>
        <v>02839190</v>
      </c>
      <c r="G647" s="143">
        <f>业务员提成明细!G629</f>
        <v>43257</v>
      </c>
      <c r="H647" s="144">
        <f>业务员提成明细!H629</f>
        <v>120</v>
      </c>
      <c r="I647" s="150">
        <f>业务员提成明细!I629</f>
        <v>43255</v>
      </c>
      <c r="J647" s="151">
        <f>业务员提成明细!J629</f>
        <v>28400</v>
      </c>
      <c r="K647" s="145">
        <f>业务员提成明细!K629</f>
        <v>24273.5</v>
      </c>
      <c r="L647" s="152">
        <f>业务员提成明细!L629</f>
        <v>118</v>
      </c>
      <c r="M647" s="153">
        <f>业务员提成明细!M629</f>
        <v>0</v>
      </c>
      <c r="N647" s="76" t="str">
        <f>业务员提成明细!N629</f>
        <v>大客户0.5%，20170101后出货按0.7%结算，20170601后出货按0.6%及占比分配计算，20180101后出货按0.5%吴70%简30%分配</v>
      </c>
      <c r="O647" s="126">
        <f>业务员提成明细!O629</f>
        <v>1.6199999999999999E-3</v>
      </c>
      <c r="P647" s="154">
        <f>业务员提成明细!P629</f>
        <v>39.32</v>
      </c>
      <c r="Q647" s="125">
        <f>业务员提成明细!Q629</f>
        <v>17.18</v>
      </c>
      <c r="R647" s="145">
        <f>业务员提成明细!R629</f>
        <v>0</v>
      </c>
      <c r="S647" s="161">
        <f>业务员提成明细!S629</f>
        <v>0</v>
      </c>
      <c r="T647" s="162" t="str">
        <f>业务员提成明细!V629</f>
        <v>CSR58</v>
      </c>
      <c r="U647" s="144" t="str">
        <f>业务员提成明细!W629</f>
        <v>*石油制品*微乳化型切削液</v>
      </c>
      <c r="V647" s="163" t="str">
        <f>业务员提成明细!V629</f>
        <v>CSR58</v>
      </c>
      <c r="W647" s="164" t="str">
        <f>业务员提成明细!W629</f>
        <v>*石油制品*微乳化型切削液</v>
      </c>
      <c r="X647" s="163" t="str">
        <f>业务员提成明细!X629</f>
        <v>JH-200RP</v>
      </c>
      <c r="Y647" s="169">
        <f>业务员提成明细!Y629</f>
        <v>2000</v>
      </c>
      <c r="Z647" s="170" t="str">
        <f>业务员提成明细!Z629</f>
        <v>千克</v>
      </c>
      <c r="AA647" s="170"/>
      <c r="AB647" s="170"/>
      <c r="AC647" s="171">
        <f>业务员提成明细!AC629</f>
        <v>2000</v>
      </c>
      <c r="AD647" s="170"/>
      <c r="AE647" s="170"/>
      <c r="AF647" s="170" t="str">
        <f>业务员提成明细!AF629</f>
        <v>XOUT17120472</v>
      </c>
      <c r="AG647" s="176">
        <f>业务员提成明细!AG629</f>
        <v>43095</v>
      </c>
      <c r="AH647" s="177" t="str">
        <f>业务员提成明细!AH629</f>
        <v>吴佳佳</v>
      </c>
      <c r="AJ647" s="178">
        <f>业务员提成明细!AJ629</f>
        <v>0.17</v>
      </c>
    </row>
    <row r="648" spans="1:36" outlineLevel="2">
      <c r="A648" s="142" t="str">
        <f>业务员提成明细!A630</f>
        <v>宗露</v>
      </c>
      <c r="B648" s="143">
        <f>业务员提成明细!B630</f>
        <v>43134</v>
      </c>
      <c r="C648" s="144" t="str">
        <f>业务员提成明细!C630</f>
        <v>a0051</v>
      </c>
      <c r="D648" s="142" t="str">
        <f>业务员提成明细!D630</f>
        <v>可功科技（宿迁）有限公司</v>
      </c>
      <c r="E648" s="145">
        <f>业务员提成明细!E630</f>
        <v>0</v>
      </c>
      <c r="F648" s="146" t="str">
        <f>业务员提成明细!F630</f>
        <v>28120698</v>
      </c>
      <c r="G648" s="143">
        <f>业务员提成明细!G630</f>
        <v>43254</v>
      </c>
      <c r="H648" s="144">
        <f>业务员提成明细!H630</f>
        <v>120</v>
      </c>
      <c r="I648" s="150">
        <f>业务员提成明细!I630</f>
        <v>43255</v>
      </c>
      <c r="J648" s="151">
        <f>业务员提成明细!J630</f>
        <v>2720</v>
      </c>
      <c r="K648" s="145">
        <f>业务员提成明细!K630</f>
        <v>2324.79</v>
      </c>
      <c r="L648" s="152">
        <f>业务员提成明细!L630</f>
        <v>121</v>
      </c>
      <c r="M648" s="153">
        <f>业务员提成明细!M630</f>
        <v>0</v>
      </c>
      <c r="N648" s="76" t="str">
        <f>业务员提成明细!N630</f>
        <v>大客户0.5%，20170101后出货按0.7%结算，20170601后出货按0.6%及占比分配计算，20180101后出货按0.5%吴70%简30%分配</v>
      </c>
      <c r="O648" s="126">
        <f>业务员提成明细!O630</f>
        <v>1.6199999999999999E-3</v>
      </c>
      <c r="P648" s="154">
        <f>业务员提成明细!P630</f>
        <v>3.77</v>
      </c>
      <c r="Q648" s="125">
        <f>业务员提成明细!Q630</f>
        <v>16.09</v>
      </c>
      <c r="R648" s="145">
        <f>业务员提成明细!R630</f>
        <v>0</v>
      </c>
      <c r="S648" s="161">
        <f>业务员提成明细!S630</f>
        <v>0</v>
      </c>
      <c r="T648" s="162" t="str">
        <f>业务员提成明细!V630</f>
        <v>CYT46</v>
      </c>
      <c r="U648" s="144" t="str">
        <f>业务员提成明细!W630</f>
        <v>*石油制品*模温机导热油</v>
      </c>
      <c r="V648" s="163" t="str">
        <f>业务员提成明细!V630</f>
        <v>CYT46</v>
      </c>
      <c r="W648" s="164" t="str">
        <f>业务员提成明细!W630</f>
        <v>*石油制品*模温机导热油</v>
      </c>
      <c r="X648" s="163" t="str">
        <f>业务员提成明细!X630</f>
        <v>T360</v>
      </c>
      <c r="Y648" s="169">
        <f>业务员提成明细!Y630</f>
        <v>170</v>
      </c>
      <c r="Z648" s="170" t="str">
        <f>业务员提成明细!Z630</f>
        <v>千克</v>
      </c>
      <c r="AA648" s="170"/>
      <c r="AB648" s="170"/>
      <c r="AC648" s="171">
        <f>业务员提成明细!AC630</f>
        <v>170</v>
      </c>
      <c r="AD648" s="170"/>
      <c r="AE648" s="170"/>
      <c r="AF648" s="170" t="str">
        <f>业务员提成明细!AF630</f>
        <v>XOUT17120334</v>
      </c>
      <c r="AG648" s="176">
        <f>业务员提成明细!AG630</f>
        <v>43087</v>
      </c>
      <c r="AH648" s="177" t="str">
        <f>业务员提成明细!AH630</f>
        <v>吴佳佳</v>
      </c>
      <c r="AJ648" s="178">
        <f>业务员提成明细!AJ630</f>
        <v>0.17</v>
      </c>
    </row>
    <row r="649" spans="1:36" outlineLevel="2">
      <c r="A649" s="142" t="str">
        <f>业务员提成明细!A631</f>
        <v>宗露</v>
      </c>
      <c r="B649" s="143">
        <f>业务员提成明细!B631</f>
        <v>43134</v>
      </c>
      <c r="C649" s="144" t="str">
        <f>业务员提成明细!C631</f>
        <v>a0051</v>
      </c>
      <c r="D649" s="142" t="str">
        <f>业务员提成明细!D631</f>
        <v>可功科技（宿迁）有限公司</v>
      </c>
      <c r="E649" s="145">
        <f>业务员提成明细!E631</f>
        <v>0</v>
      </c>
      <c r="F649" s="146" t="str">
        <f>业务员提成明细!F631</f>
        <v>28120698</v>
      </c>
      <c r="G649" s="143">
        <f>业务员提成明细!G631</f>
        <v>43254</v>
      </c>
      <c r="H649" s="144">
        <f>业务员提成明细!H631</f>
        <v>120</v>
      </c>
      <c r="I649" s="150">
        <f>业务员提成明细!I631</f>
        <v>43255</v>
      </c>
      <c r="J649" s="151">
        <f>业务员提成明细!J631</f>
        <v>8160</v>
      </c>
      <c r="K649" s="145">
        <f>业务员提成明细!K631</f>
        <v>6974.36</v>
      </c>
      <c r="L649" s="152">
        <f>业务员提成明细!L631</f>
        <v>121</v>
      </c>
      <c r="M649" s="153">
        <f>业务员提成明细!M631</f>
        <v>0</v>
      </c>
      <c r="N649" s="76" t="str">
        <f>业务员提成明细!N631</f>
        <v>大客户0.5%，20170101后出货按0.7%结算，20170601后出货按0.6%及占比分配计算，20180101后出货按0.5%吴70%简30%分配</v>
      </c>
      <c r="O649" s="126">
        <f>业务员提成明细!O631</f>
        <v>1.6199999999999999E-3</v>
      </c>
      <c r="P649" s="154">
        <f>业务员提成明细!P631</f>
        <v>11.3</v>
      </c>
      <c r="Q649" s="125">
        <f>业务员提成明细!Q631</f>
        <v>16.09</v>
      </c>
      <c r="R649" s="145">
        <f>业务员提成明细!R631</f>
        <v>0</v>
      </c>
      <c r="S649" s="161">
        <f>业务员提成明细!S631</f>
        <v>0</v>
      </c>
      <c r="T649" s="162" t="str">
        <f>业务员提成明细!V631</f>
        <v>CYT46</v>
      </c>
      <c r="U649" s="144" t="str">
        <f>业务员提成明细!W631</f>
        <v>*石油制品*模温机导热油</v>
      </c>
      <c r="V649" s="163" t="str">
        <f>业务员提成明细!V631</f>
        <v>CYT46</v>
      </c>
      <c r="W649" s="164" t="str">
        <f>业务员提成明细!W631</f>
        <v>*石油制品*模温机导热油</v>
      </c>
      <c r="X649" s="163" t="str">
        <f>业务员提成明细!X631</f>
        <v>T360</v>
      </c>
      <c r="Y649" s="169">
        <f>业务员提成明细!Y631</f>
        <v>510</v>
      </c>
      <c r="Z649" s="170" t="str">
        <f>业务员提成明细!Z631</f>
        <v>千克</v>
      </c>
      <c r="AA649" s="170"/>
      <c r="AB649" s="170"/>
      <c r="AC649" s="171">
        <f>业务员提成明细!AC631</f>
        <v>510</v>
      </c>
      <c r="AD649" s="170"/>
      <c r="AE649" s="170"/>
      <c r="AF649" s="170" t="str">
        <f>业务员提成明细!AF631</f>
        <v>XOUT17120507</v>
      </c>
      <c r="AG649" s="176">
        <f>业务员提成明细!AG631</f>
        <v>43096</v>
      </c>
      <c r="AH649" s="177" t="str">
        <f>业务员提成明细!AH631</f>
        <v>吴佳佳</v>
      </c>
      <c r="AJ649" s="178">
        <f>业务员提成明细!AJ631</f>
        <v>0.17</v>
      </c>
    </row>
    <row r="650" spans="1:36" outlineLevel="2">
      <c r="A650" s="142" t="str">
        <f>业务员提成明细!A632</f>
        <v>宗露</v>
      </c>
      <c r="B650" s="143">
        <f>业务员提成明细!B632</f>
        <v>43134</v>
      </c>
      <c r="C650" s="144" t="str">
        <f>业务员提成明细!C632</f>
        <v>a0627</v>
      </c>
      <c r="D650" s="142" t="str">
        <f>业务员提成明细!D632</f>
        <v>可胜科技(泰州)有限公司</v>
      </c>
      <c r="E650" s="145">
        <f>业务员提成明细!E632</f>
        <v>0</v>
      </c>
      <c r="F650" s="146" t="str">
        <f>业务员提成明细!F632</f>
        <v>28120699</v>
      </c>
      <c r="G650" s="143">
        <f>业务员提成明细!G632</f>
        <v>43254</v>
      </c>
      <c r="H650" s="144">
        <f>业务员提成明细!H632</f>
        <v>120</v>
      </c>
      <c r="I650" s="150">
        <f>业务员提成明细!I632</f>
        <v>43255</v>
      </c>
      <c r="J650" s="151">
        <f>业务员提成明细!J632</f>
        <v>113600</v>
      </c>
      <c r="K650" s="145">
        <f>业务员提成明细!K632</f>
        <v>97094.02</v>
      </c>
      <c r="L650" s="152">
        <f>业务员提成明细!L632</f>
        <v>121</v>
      </c>
      <c r="M650" s="153">
        <f>业务员提成明细!M632</f>
        <v>0</v>
      </c>
      <c r="N650" s="76" t="str">
        <f>业务员提成明细!N632</f>
        <v>大客户0.5%，20170101后出货按0.7%结算，20170601后出货按0.6%及占比分配计算，20180101后出货按0.5%吴70%简30%分配</v>
      </c>
      <c r="O650" s="126">
        <f>业务员提成明细!O632</f>
        <v>1.6199999999999999E-3</v>
      </c>
      <c r="P650" s="154">
        <f>业务员提成明细!P632</f>
        <v>157.29</v>
      </c>
      <c r="Q650" s="125">
        <f>业务员提成明细!Q632</f>
        <v>17.18</v>
      </c>
      <c r="R650" s="145">
        <f>业务员提成明细!R632</f>
        <v>0</v>
      </c>
      <c r="S650" s="161">
        <f>业务员提成明细!S632</f>
        <v>0</v>
      </c>
      <c r="T650" s="162" t="str">
        <f>业务员提成明细!V632</f>
        <v>CSR58</v>
      </c>
      <c r="U650" s="144" t="str">
        <f>业务员提成明细!W632</f>
        <v>*石油制品*微乳化型切削液</v>
      </c>
      <c r="V650" s="163" t="str">
        <f>业务员提成明细!V632</f>
        <v>CSR58</v>
      </c>
      <c r="W650" s="164" t="str">
        <f>业务员提成明细!W632</f>
        <v>*石油制品*微乳化型切削液</v>
      </c>
      <c r="X650" s="163" t="str">
        <f>业务员提成明细!X632</f>
        <v>JH-200RP</v>
      </c>
      <c r="Y650" s="169">
        <f>业务员提成明细!Y632</f>
        <v>8000</v>
      </c>
      <c r="Z650" s="170" t="str">
        <f>业务员提成明细!Z632</f>
        <v>千克</v>
      </c>
      <c r="AA650" s="170"/>
      <c r="AB650" s="170"/>
      <c r="AC650" s="171">
        <f>业务员提成明细!AC632</f>
        <v>8000</v>
      </c>
      <c r="AD650" s="170"/>
      <c r="AE650" s="170"/>
      <c r="AF650" s="170" t="str">
        <f>业务员提成明细!AF632</f>
        <v>XOUT17120525</v>
      </c>
      <c r="AG650" s="176">
        <f>业务员提成明细!AG632</f>
        <v>43097</v>
      </c>
      <c r="AH650" s="177" t="str">
        <f>业务员提成明细!AH632</f>
        <v>吴佳佳</v>
      </c>
      <c r="AJ650" s="178">
        <f>业务员提成明细!AJ632</f>
        <v>0.17</v>
      </c>
    </row>
    <row r="651" spans="1:36" outlineLevel="2">
      <c r="A651" s="142" t="str">
        <f>业务员提成明细!A633</f>
        <v>宗露</v>
      </c>
      <c r="B651" s="143">
        <f>业务员提成明细!B633</f>
        <v>43134</v>
      </c>
      <c r="C651" s="144" t="str">
        <f>业务员提成明细!C633</f>
        <v>a0627</v>
      </c>
      <c r="D651" s="142" t="str">
        <f>业务员提成明细!D633</f>
        <v>可胜科技(泰州)有限公司</v>
      </c>
      <c r="E651" s="145">
        <f>业务员提成明细!E633</f>
        <v>0</v>
      </c>
      <c r="F651" s="146" t="str">
        <f>业务员提成明细!F633</f>
        <v>28120702</v>
      </c>
      <c r="G651" s="143">
        <f>业务员提成明细!G633</f>
        <v>43254</v>
      </c>
      <c r="H651" s="144">
        <f>业务员提成明细!H633</f>
        <v>120</v>
      </c>
      <c r="I651" s="150">
        <f>业务员提成明细!I633</f>
        <v>43255</v>
      </c>
      <c r="J651" s="151">
        <f>业务员提成明细!J633</f>
        <v>28400</v>
      </c>
      <c r="K651" s="145">
        <f>业务员提成明细!K633</f>
        <v>24273.5</v>
      </c>
      <c r="L651" s="152">
        <f>业务员提成明细!L633</f>
        <v>121</v>
      </c>
      <c r="M651" s="153">
        <f>业务员提成明细!M633</f>
        <v>0</v>
      </c>
      <c r="N651" s="76" t="str">
        <f>业务员提成明细!N633</f>
        <v>大客户0.5%，20170101后出货按0.7%结算，20170601后出货按0.6%及占比分配计算，20180101后出货按0.5%吴70%简30%分配</v>
      </c>
      <c r="O651" s="126">
        <f>业务员提成明细!O633</f>
        <v>1.6199999999999999E-3</v>
      </c>
      <c r="P651" s="154">
        <f>业务员提成明细!P633</f>
        <v>39.32</v>
      </c>
      <c r="Q651" s="125">
        <f>业务员提成明细!Q633</f>
        <v>17.18</v>
      </c>
      <c r="R651" s="145">
        <f>业务员提成明细!R633</f>
        <v>0</v>
      </c>
      <c r="S651" s="161">
        <f>业务员提成明细!S633</f>
        <v>0</v>
      </c>
      <c r="T651" s="162" t="str">
        <f>业务员提成明细!V633</f>
        <v>CSR58</v>
      </c>
      <c r="U651" s="144" t="str">
        <f>业务员提成明细!W633</f>
        <v>*石油制品*微乳化型切削液</v>
      </c>
      <c r="V651" s="163" t="str">
        <f>业务员提成明细!V633</f>
        <v>CSR58</v>
      </c>
      <c r="W651" s="164" t="str">
        <f>业务员提成明细!W633</f>
        <v>*石油制品*微乳化型切削液</v>
      </c>
      <c r="X651" s="163" t="str">
        <f>业务员提成明细!X633</f>
        <v>JH-200RP</v>
      </c>
      <c r="Y651" s="169">
        <f>业务员提成明细!Y633</f>
        <v>2000</v>
      </c>
      <c r="Z651" s="170" t="str">
        <f>业务员提成明细!Z633</f>
        <v>千克</v>
      </c>
      <c r="AA651" s="170"/>
      <c r="AB651" s="170"/>
      <c r="AC651" s="171">
        <f>业务员提成明细!AC633</f>
        <v>2000</v>
      </c>
      <c r="AD651" s="170"/>
      <c r="AE651" s="170"/>
      <c r="AF651" s="170" t="str">
        <f>业务员提成明细!AF633</f>
        <v>XOUT17120525</v>
      </c>
      <c r="AG651" s="176">
        <f>业务员提成明细!AG633</f>
        <v>43097</v>
      </c>
      <c r="AH651" s="177" t="str">
        <f>业务员提成明细!AH633</f>
        <v>吴佳佳</v>
      </c>
      <c r="AJ651" s="178">
        <f>业务员提成明细!AJ633</f>
        <v>0.17</v>
      </c>
    </row>
    <row r="652" spans="1:36" outlineLevel="2">
      <c r="A652" s="142" t="str">
        <f>业务员提成明细!A634</f>
        <v>宗露</v>
      </c>
      <c r="B652" s="143">
        <f>业务员提成明细!B634</f>
        <v>43137</v>
      </c>
      <c r="C652" s="144" t="str">
        <f>业务员提成明细!C634</f>
        <v>a1306</v>
      </c>
      <c r="D652" s="142" t="str">
        <f>业务员提成明细!D634</f>
        <v>可发科技（宿迁）有限公司</v>
      </c>
      <c r="E652" s="145">
        <f>业务员提成明细!E634</f>
        <v>0</v>
      </c>
      <c r="F652" s="146" t="str">
        <f>业务员提成明细!F634</f>
        <v>02839182</v>
      </c>
      <c r="G652" s="143">
        <f>业务员提成明细!G634</f>
        <v>43257</v>
      </c>
      <c r="H652" s="144">
        <f>业务员提成明细!H634</f>
        <v>120</v>
      </c>
      <c r="I652" s="150">
        <f>业务员提成明细!I634</f>
        <v>43255</v>
      </c>
      <c r="J652" s="151">
        <f>业务员提成明细!J634</f>
        <v>56800</v>
      </c>
      <c r="K652" s="145">
        <f>业务员提成明细!K634</f>
        <v>48547.01</v>
      </c>
      <c r="L652" s="152">
        <f>业务员提成明细!L634</f>
        <v>118</v>
      </c>
      <c r="M652" s="153">
        <f>业务员提成明细!M634</f>
        <v>0</v>
      </c>
      <c r="N652" s="76" t="str">
        <f>业务员提成明细!N634</f>
        <v>大客户0.5%，20170101后出货按0.7%结算，20170601后出货按0.6%及占比分配计算，20180101后出货按0.5%吴70%简30%分配</v>
      </c>
      <c r="O652" s="126">
        <f>业务员提成明细!O634</f>
        <v>1.6199999999999999E-3</v>
      </c>
      <c r="P652" s="154">
        <f>业务员提成明细!P634</f>
        <v>78.650000000000006</v>
      </c>
      <c r="Q652" s="125">
        <f>业务员提成明细!Q634</f>
        <v>17.18</v>
      </c>
      <c r="R652" s="145">
        <f>业务员提成明细!R634</f>
        <v>0</v>
      </c>
      <c r="S652" s="161">
        <f>业务员提成明细!S634</f>
        <v>0</v>
      </c>
      <c r="T652" s="162" t="str">
        <f>业务员提成明细!V634</f>
        <v>CSR58</v>
      </c>
      <c r="U652" s="144" t="str">
        <f>业务员提成明细!W634</f>
        <v>*石油制品*微乳化型切削液</v>
      </c>
      <c r="V652" s="163" t="str">
        <f>业务员提成明细!V634</f>
        <v>CSR58</v>
      </c>
      <c r="W652" s="164" t="str">
        <f>业务员提成明细!W634</f>
        <v>*石油制品*微乳化型切削液</v>
      </c>
      <c r="X652" s="163" t="str">
        <f>业务员提成明细!X634</f>
        <v>JH-200RP</v>
      </c>
      <c r="Y652" s="169">
        <f>业务员提成明细!Y634</f>
        <v>4000</v>
      </c>
      <c r="Z652" s="170" t="str">
        <f>业务员提成明细!Z634</f>
        <v>千克</v>
      </c>
      <c r="AA652" s="170"/>
      <c r="AB652" s="170"/>
      <c r="AC652" s="171">
        <f>业务员提成明细!AC634</f>
        <v>4000</v>
      </c>
      <c r="AD652" s="170"/>
      <c r="AE652" s="170"/>
      <c r="AF652" s="170" t="str">
        <f>业务员提成明细!AF634</f>
        <v>XOUT17120360</v>
      </c>
      <c r="AG652" s="176">
        <f>业务员提成明细!AG634</f>
        <v>43088</v>
      </c>
      <c r="AH652" s="177" t="str">
        <f>业务员提成明细!AH634</f>
        <v>吴佳佳</v>
      </c>
      <c r="AJ652" s="178">
        <f>业务员提成明细!AJ634</f>
        <v>0.17</v>
      </c>
    </row>
    <row r="653" spans="1:36" outlineLevel="2">
      <c r="A653" s="142" t="str">
        <f>业务员提成明细!A635</f>
        <v>宗露</v>
      </c>
      <c r="B653" s="143">
        <f>业务员提成明细!B635</f>
        <v>43137</v>
      </c>
      <c r="C653" s="144" t="str">
        <f>业务员提成明细!C635</f>
        <v>a1306</v>
      </c>
      <c r="D653" s="142" t="str">
        <f>业务员提成明细!D635</f>
        <v>可发科技（宿迁）有限公司</v>
      </c>
      <c r="E653" s="145">
        <f>业务员提成明细!E635</f>
        <v>0</v>
      </c>
      <c r="F653" s="146" t="str">
        <f>业务员提成明细!F635</f>
        <v>02839182</v>
      </c>
      <c r="G653" s="143">
        <f>业务员提成明细!G635</f>
        <v>43257</v>
      </c>
      <c r="H653" s="144">
        <f>业务员提成明细!H635</f>
        <v>120</v>
      </c>
      <c r="I653" s="150">
        <f>业务员提成明细!I635</f>
        <v>43255</v>
      </c>
      <c r="J653" s="151">
        <f>业务员提成明细!J635</f>
        <v>28400</v>
      </c>
      <c r="K653" s="145">
        <f>业务员提成明细!K635</f>
        <v>24273.5</v>
      </c>
      <c r="L653" s="152">
        <f>业务员提成明细!L635</f>
        <v>118</v>
      </c>
      <c r="M653" s="153">
        <f>业务员提成明细!M635</f>
        <v>0</v>
      </c>
      <c r="N653" s="76" t="str">
        <f>业务员提成明细!N635</f>
        <v>大客户0.5%，20170101后出货按0.7%结算，20170601后出货按0.6%及占比分配计算，20180101后出货按0.5%吴70%简30%分配</v>
      </c>
      <c r="O653" s="126">
        <f>业务员提成明细!O635</f>
        <v>1.6199999999999999E-3</v>
      </c>
      <c r="P653" s="154">
        <f>业务员提成明细!P635</f>
        <v>39.32</v>
      </c>
      <c r="Q653" s="125">
        <f>业务员提成明细!Q635</f>
        <v>17.18</v>
      </c>
      <c r="R653" s="145">
        <f>业务员提成明细!R635</f>
        <v>0</v>
      </c>
      <c r="S653" s="161">
        <f>业务员提成明细!S635</f>
        <v>0</v>
      </c>
      <c r="T653" s="162" t="str">
        <f>业务员提成明细!V635</f>
        <v>CSR58</v>
      </c>
      <c r="U653" s="144" t="str">
        <f>业务员提成明细!W635</f>
        <v>*石油制品*微乳化型切削液</v>
      </c>
      <c r="V653" s="163" t="str">
        <f>业务员提成明细!V635</f>
        <v>CSR58</v>
      </c>
      <c r="W653" s="164" t="str">
        <f>业务员提成明细!W635</f>
        <v>*石油制品*微乳化型切削液</v>
      </c>
      <c r="X653" s="163" t="str">
        <f>业务员提成明细!X635</f>
        <v>JH-200RP</v>
      </c>
      <c r="Y653" s="169">
        <f>业务员提成明细!Y635</f>
        <v>2000</v>
      </c>
      <c r="Z653" s="170" t="str">
        <f>业务员提成明细!Z635</f>
        <v>千克</v>
      </c>
      <c r="AA653" s="170"/>
      <c r="AB653" s="170"/>
      <c r="AC653" s="171">
        <f>业务员提成明细!AC635</f>
        <v>2000</v>
      </c>
      <c r="AD653" s="170"/>
      <c r="AE653" s="170"/>
      <c r="AF653" s="170" t="str">
        <f>业务员提成明细!AF635</f>
        <v>XOUT17120454</v>
      </c>
      <c r="AG653" s="176">
        <f>业务员提成明细!AG635</f>
        <v>43092</v>
      </c>
      <c r="AH653" s="177" t="str">
        <f>业务员提成明细!AH635</f>
        <v>吴佳佳</v>
      </c>
      <c r="AJ653" s="178">
        <f>业务员提成明细!AJ635</f>
        <v>0.17</v>
      </c>
    </row>
    <row r="654" spans="1:36" outlineLevel="2">
      <c r="A654" s="142" t="str">
        <f>业务员提成明细!A636</f>
        <v>宗露</v>
      </c>
      <c r="B654" s="143">
        <f>业务员提成明细!B636</f>
        <v>43137</v>
      </c>
      <c r="C654" s="144" t="str">
        <f>业务员提成明细!C636</f>
        <v>a1306</v>
      </c>
      <c r="D654" s="142" t="str">
        <f>业务员提成明细!D636</f>
        <v>可发科技（宿迁）有限公司</v>
      </c>
      <c r="E654" s="145">
        <f>业务员提成明细!E636</f>
        <v>0</v>
      </c>
      <c r="F654" s="146" t="str">
        <f>业务员提成明细!F636</f>
        <v>02839182</v>
      </c>
      <c r="G654" s="143">
        <f>业务员提成明细!G636</f>
        <v>43257</v>
      </c>
      <c r="H654" s="144">
        <f>业务员提成明细!H636</f>
        <v>120</v>
      </c>
      <c r="I654" s="150">
        <f>业务员提成明细!I636</f>
        <v>43255</v>
      </c>
      <c r="J654" s="151">
        <f>业务员提成明细!J636</f>
        <v>5440</v>
      </c>
      <c r="K654" s="145">
        <f>业务员提成明细!K636</f>
        <v>4649.57</v>
      </c>
      <c r="L654" s="152">
        <f>业务员提成明细!L636</f>
        <v>118</v>
      </c>
      <c r="M654" s="153">
        <f>业务员提成明细!M636</f>
        <v>0</v>
      </c>
      <c r="N654" s="76" t="str">
        <f>业务员提成明细!N636</f>
        <v>大客户0.5%，20170101后出货按0.7%结算，20170601后出货按0.6%及占比分配计算，20180101后出货按0.5%吴70%简30%分配</v>
      </c>
      <c r="O654" s="126">
        <f>业务员提成明细!O636</f>
        <v>1.6199999999999999E-3</v>
      </c>
      <c r="P654" s="154">
        <f>业务员提成明细!P636</f>
        <v>7.53</v>
      </c>
      <c r="Q654" s="125">
        <f>业务员提成明细!Q636</f>
        <v>16.09</v>
      </c>
      <c r="R654" s="145">
        <f>业务员提成明细!R636</f>
        <v>0</v>
      </c>
      <c r="S654" s="161">
        <f>业务员提成明细!S636</f>
        <v>0</v>
      </c>
      <c r="T654" s="162" t="str">
        <f>业务员提成明细!V636</f>
        <v>CYT46</v>
      </c>
      <c r="U654" s="144" t="str">
        <f>业务员提成明细!W636</f>
        <v>*石油制品*模温机导热油</v>
      </c>
      <c r="V654" s="163" t="str">
        <f>业务员提成明细!V636</f>
        <v>CYT46</v>
      </c>
      <c r="W654" s="164" t="str">
        <f>业务员提成明细!W636</f>
        <v>*石油制品*模温机导热油</v>
      </c>
      <c r="X654" s="163" t="str">
        <f>业务员提成明细!X636</f>
        <v>T360</v>
      </c>
      <c r="Y654" s="169">
        <f>业务员提成明细!Y636</f>
        <v>340</v>
      </c>
      <c r="Z654" s="170" t="str">
        <f>业务员提成明细!Z636</f>
        <v>千克</v>
      </c>
      <c r="AA654" s="170"/>
      <c r="AB654" s="170"/>
      <c r="AC654" s="171">
        <f>业务员提成明细!AC636</f>
        <v>340</v>
      </c>
      <c r="AD654" s="170"/>
      <c r="AE654" s="170"/>
      <c r="AF654" s="170" t="str">
        <f>业务员提成明细!AF636</f>
        <v>XOUT17120454</v>
      </c>
      <c r="AG654" s="176">
        <f>业务员提成明细!AG636</f>
        <v>43092</v>
      </c>
      <c r="AH654" s="177" t="str">
        <f>业务员提成明细!AH636</f>
        <v>吴佳佳</v>
      </c>
      <c r="AJ654" s="178">
        <f>业务员提成明细!AJ636</f>
        <v>0.17</v>
      </c>
    </row>
    <row r="655" spans="1:36" outlineLevel="2">
      <c r="A655" s="142" t="str">
        <f>业务员提成明细!A637</f>
        <v>宗露</v>
      </c>
      <c r="B655" s="143">
        <f>业务员提成明细!B637</f>
        <v>43137</v>
      </c>
      <c r="C655" s="144" t="str">
        <f>业务员提成明细!C637</f>
        <v>a1306</v>
      </c>
      <c r="D655" s="142" t="str">
        <f>业务员提成明细!D637</f>
        <v>可发科技（宿迁）有限公司</v>
      </c>
      <c r="E655" s="145">
        <f>业务员提成明细!E637</f>
        <v>0</v>
      </c>
      <c r="F655" s="146" t="str">
        <f>业务员提成明细!F637</f>
        <v>02839184</v>
      </c>
      <c r="G655" s="143">
        <f>业务员提成明细!G637</f>
        <v>43257</v>
      </c>
      <c r="H655" s="144">
        <f>业务员提成明细!H637</f>
        <v>120</v>
      </c>
      <c r="I655" s="150">
        <f>业务员提成明细!I637</f>
        <v>43255</v>
      </c>
      <c r="J655" s="151">
        <f>业务员提成明细!J637</f>
        <v>99400</v>
      </c>
      <c r="K655" s="145">
        <f>业务员提成明细!K637</f>
        <v>84957.26</v>
      </c>
      <c r="L655" s="152">
        <f>业务员提成明细!L637</f>
        <v>118</v>
      </c>
      <c r="M655" s="153">
        <f>业务员提成明细!M637</f>
        <v>0</v>
      </c>
      <c r="N655" s="76" t="str">
        <f>业务员提成明细!N637</f>
        <v>大客户0.5%，20170101后出货按0.7%结算，20170601后出货按0.6%及占比分配计算，20180101后出货按0.5%吴70%简30%分配</v>
      </c>
      <c r="O655" s="126">
        <f>业务员提成明细!O637</f>
        <v>1.6199999999999999E-3</v>
      </c>
      <c r="P655" s="154">
        <f>业务员提成明细!P637</f>
        <v>137.63</v>
      </c>
      <c r="Q655" s="125">
        <f>业务员提成明细!Q637</f>
        <v>17.18</v>
      </c>
      <c r="R655" s="145">
        <f>业务员提成明细!R637</f>
        <v>0</v>
      </c>
      <c r="S655" s="161">
        <f>业务员提成明细!S637</f>
        <v>0</v>
      </c>
      <c r="T655" s="162" t="str">
        <f>业务员提成明细!V637</f>
        <v>CSR58</v>
      </c>
      <c r="U655" s="144" t="str">
        <f>业务员提成明细!W637</f>
        <v>*石油制品*微乳化型切削液</v>
      </c>
      <c r="V655" s="163" t="str">
        <f>业务员提成明细!V637</f>
        <v>CSR58</v>
      </c>
      <c r="W655" s="164" t="str">
        <f>业务员提成明细!W637</f>
        <v>*石油制品*微乳化型切削液</v>
      </c>
      <c r="X655" s="163" t="str">
        <f>业务员提成明细!X637</f>
        <v>JH-200RP</v>
      </c>
      <c r="Y655" s="169">
        <f>业务员提成明细!Y637</f>
        <v>7000</v>
      </c>
      <c r="Z655" s="170" t="str">
        <f>业务员提成明细!Z637</f>
        <v>千克</v>
      </c>
      <c r="AA655" s="170"/>
      <c r="AB655" s="170"/>
      <c r="AC655" s="171">
        <f>业务员提成明细!AC637</f>
        <v>7000</v>
      </c>
      <c r="AD655" s="170"/>
      <c r="AE655" s="170"/>
      <c r="AF655" s="170" t="str">
        <f>业务员提成明细!AF637</f>
        <v>XOUT17120416</v>
      </c>
      <c r="AG655" s="176">
        <f>业务员提成明细!AG637</f>
        <v>43091</v>
      </c>
      <c r="AH655" s="177" t="str">
        <f>业务员提成明细!AH637</f>
        <v>吴佳佳</v>
      </c>
      <c r="AJ655" s="178">
        <f>业务员提成明细!AJ637</f>
        <v>0.17</v>
      </c>
    </row>
    <row r="656" spans="1:36" outlineLevel="2">
      <c r="A656" s="142" t="str">
        <f>业务员提成明细!A638</f>
        <v>宗露</v>
      </c>
      <c r="B656" s="143">
        <f>业务员提成明细!B638</f>
        <v>43137</v>
      </c>
      <c r="C656" s="144" t="str">
        <f>业务员提成明细!C638</f>
        <v>a1306</v>
      </c>
      <c r="D656" s="142" t="str">
        <f>业务员提成明细!D638</f>
        <v>可发科技（宿迁）有限公司</v>
      </c>
      <c r="E656" s="145">
        <f>业务员提成明细!E638</f>
        <v>0</v>
      </c>
      <c r="F656" s="146" t="str">
        <f>业务员提成明细!F638</f>
        <v>02839185</v>
      </c>
      <c r="G656" s="143">
        <f>业务员提成明细!G638</f>
        <v>43257</v>
      </c>
      <c r="H656" s="144">
        <f>业务员提成明细!H638</f>
        <v>120</v>
      </c>
      <c r="I656" s="150">
        <f>业务员提成明细!I638</f>
        <v>43255</v>
      </c>
      <c r="J656" s="151">
        <f>业务员提成明细!J638</f>
        <v>42600</v>
      </c>
      <c r="K656" s="145">
        <f>业务员提成明细!K638</f>
        <v>36410.26</v>
      </c>
      <c r="L656" s="152">
        <f>业务员提成明细!L638</f>
        <v>118</v>
      </c>
      <c r="M656" s="153">
        <f>业务员提成明细!M638</f>
        <v>0</v>
      </c>
      <c r="N656" s="76" t="str">
        <f>业务员提成明细!N638</f>
        <v>大客户0.5%，20170101后出货按0.7%结算，20170601后出货按0.6%及占比分配计算，20180101后出货按0.5%吴70%简30%分配</v>
      </c>
      <c r="O656" s="126">
        <f>业务员提成明细!O638</f>
        <v>1.6199999999999999E-3</v>
      </c>
      <c r="P656" s="154">
        <f>业务员提成明细!P638</f>
        <v>58.98</v>
      </c>
      <c r="Q656" s="125">
        <f>业务员提成明细!Q638</f>
        <v>17.18</v>
      </c>
      <c r="R656" s="145">
        <f>业务员提成明细!R638</f>
        <v>0</v>
      </c>
      <c r="S656" s="161">
        <f>业务员提成明细!S638</f>
        <v>0</v>
      </c>
      <c r="T656" s="162" t="str">
        <f>业务员提成明细!V638</f>
        <v>CSR58</v>
      </c>
      <c r="U656" s="144" t="str">
        <f>业务员提成明细!W638</f>
        <v>*石油制品*微乳化型切削液</v>
      </c>
      <c r="V656" s="163" t="str">
        <f>业务员提成明细!V638</f>
        <v>CSR58</v>
      </c>
      <c r="W656" s="164" t="str">
        <f>业务员提成明细!W638</f>
        <v>*石油制品*微乳化型切削液</v>
      </c>
      <c r="X656" s="163" t="str">
        <f>业务员提成明细!X638</f>
        <v>JH-200RP</v>
      </c>
      <c r="Y656" s="169">
        <f>业务员提成明细!Y638</f>
        <v>3000</v>
      </c>
      <c r="Z656" s="170" t="str">
        <f>业务员提成明细!Z638</f>
        <v>千克</v>
      </c>
      <c r="AA656" s="170"/>
      <c r="AB656" s="170"/>
      <c r="AC656" s="171">
        <f>业务员提成明细!AC638</f>
        <v>3000</v>
      </c>
      <c r="AD656" s="170"/>
      <c r="AE656" s="170"/>
      <c r="AF656" s="170" t="str">
        <f>业务员提成明细!AF638</f>
        <v>XOUT17120416</v>
      </c>
      <c r="AG656" s="176">
        <f>业务员提成明细!AG638</f>
        <v>43091</v>
      </c>
      <c r="AH656" s="177" t="str">
        <f>业务员提成明细!AH638</f>
        <v>吴佳佳</v>
      </c>
      <c r="AJ656" s="178">
        <f>业务员提成明细!AJ638</f>
        <v>0.17</v>
      </c>
    </row>
    <row r="657" spans="1:36" outlineLevel="2">
      <c r="A657" s="142" t="str">
        <f>业务员提成明细!A639</f>
        <v>宗露</v>
      </c>
      <c r="B657" s="143">
        <f>业务员提成明细!B639</f>
        <v>43134</v>
      </c>
      <c r="C657" s="144" t="str">
        <f>业务员提成明细!C639</f>
        <v>a1402</v>
      </c>
      <c r="D657" s="142" t="str">
        <f>业务员提成明细!D639</f>
        <v>可利科技（泰州）有限公司</v>
      </c>
      <c r="E657" s="145">
        <f>业务员提成明细!E639</f>
        <v>0</v>
      </c>
      <c r="F657" s="146" t="str">
        <f>业务员提成明细!F639</f>
        <v>28120704</v>
      </c>
      <c r="G657" s="143">
        <f>业务员提成明细!G639</f>
        <v>43254</v>
      </c>
      <c r="H657" s="144">
        <f>业务员提成明细!H639</f>
        <v>120</v>
      </c>
      <c r="I657" s="150">
        <f>业务员提成明细!I639</f>
        <v>43255</v>
      </c>
      <c r="J657" s="151">
        <f>业务员提成明细!J639</f>
        <v>56800</v>
      </c>
      <c r="K657" s="145">
        <f>业务员提成明细!K639</f>
        <v>48547.01</v>
      </c>
      <c r="L657" s="152">
        <f>业务员提成明细!L639</f>
        <v>121</v>
      </c>
      <c r="M657" s="153">
        <f>业务员提成明细!M639</f>
        <v>0</v>
      </c>
      <c r="N657" s="76" t="str">
        <f>业务员提成明细!N639</f>
        <v>大客户0.5%，20170101后出货按0.7%结算，20170601后出货按0.6%及占比分配计算，20180101后出货按0.5%吴70%简30%分配</v>
      </c>
      <c r="O657" s="126">
        <f>业务员提成明细!O639</f>
        <v>1.6199999999999999E-3</v>
      </c>
      <c r="P657" s="154">
        <f>业务员提成明细!P639</f>
        <v>78.650000000000006</v>
      </c>
      <c r="Q657" s="125">
        <f>业务员提成明细!Q639</f>
        <v>17.18</v>
      </c>
      <c r="R657" s="145">
        <f>业务员提成明细!R639</f>
        <v>0</v>
      </c>
      <c r="S657" s="161">
        <f>业务员提成明细!S639</f>
        <v>0</v>
      </c>
      <c r="T657" s="162" t="str">
        <f>业务员提成明细!V639</f>
        <v>CSR58</v>
      </c>
      <c r="U657" s="144" t="str">
        <f>业务员提成明细!W639</f>
        <v>*石油制品*微乳化型切削液</v>
      </c>
      <c r="V657" s="163" t="str">
        <f>业务员提成明细!V639</f>
        <v>CSR58</v>
      </c>
      <c r="W657" s="164" t="str">
        <f>业务员提成明细!W639</f>
        <v>*石油制品*微乳化型切削液</v>
      </c>
      <c r="X657" s="163" t="str">
        <f>业务员提成明细!X639</f>
        <v>JH-200RP</v>
      </c>
      <c r="Y657" s="169">
        <f>业务员提成明细!Y639</f>
        <v>4000</v>
      </c>
      <c r="Z657" s="170" t="str">
        <f>业务员提成明细!Z639</f>
        <v>千克</v>
      </c>
      <c r="AA657" s="170"/>
      <c r="AB657" s="170"/>
      <c r="AC657" s="171">
        <f>业务员提成明细!AC639</f>
        <v>4000</v>
      </c>
      <c r="AD657" s="170"/>
      <c r="AE657" s="170"/>
      <c r="AF657" s="170" t="str">
        <f>业务员提成明细!AF639</f>
        <v>XOUT17120407</v>
      </c>
      <c r="AG657" s="176">
        <f>业务员提成明细!AG639</f>
        <v>43090</v>
      </c>
      <c r="AH657" s="177" t="str">
        <f>业务员提成明细!AH639</f>
        <v>吴佳佳</v>
      </c>
      <c r="AJ657" s="178">
        <f>业务员提成明细!AJ639</f>
        <v>0.17</v>
      </c>
    </row>
    <row r="658" spans="1:36" outlineLevel="2">
      <c r="A658" s="142" t="str">
        <f>业务员提成明细!A640</f>
        <v>宗露</v>
      </c>
      <c r="B658" s="143">
        <f>业务员提成明细!B640</f>
        <v>43134</v>
      </c>
      <c r="C658" s="144" t="str">
        <f>业务员提成明细!C640</f>
        <v>a1402</v>
      </c>
      <c r="D658" s="142" t="str">
        <f>业务员提成明细!D640</f>
        <v>可利科技（泰州）有限公司</v>
      </c>
      <c r="E658" s="145">
        <f>业务员提成明细!E640</f>
        <v>0</v>
      </c>
      <c r="F658" s="146" t="str">
        <f>业务员提成明细!F640</f>
        <v>28120704</v>
      </c>
      <c r="G658" s="143">
        <f>业务员提成明细!G640</f>
        <v>43254</v>
      </c>
      <c r="H658" s="144">
        <f>业务员提成明细!H640</f>
        <v>120</v>
      </c>
      <c r="I658" s="150">
        <f>业务员提成明细!I640</f>
        <v>43255</v>
      </c>
      <c r="J658" s="151">
        <f>业务员提成明细!J640</f>
        <v>28400</v>
      </c>
      <c r="K658" s="145">
        <f>业务员提成明细!K640</f>
        <v>24273.5</v>
      </c>
      <c r="L658" s="152">
        <f>业务员提成明细!L640</f>
        <v>121</v>
      </c>
      <c r="M658" s="153">
        <f>业务员提成明细!M640</f>
        <v>0</v>
      </c>
      <c r="N658" s="76" t="str">
        <f>业务员提成明细!N640</f>
        <v>大客户0.5%，20170101后出货按0.7%结算，20170601后出货按0.6%及占比分配计算，20180101后出货按0.5%吴70%简30%分配</v>
      </c>
      <c r="O658" s="126">
        <f>业务员提成明细!O640</f>
        <v>1.6199999999999999E-3</v>
      </c>
      <c r="P658" s="154">
        <f>业务员提成明细!P640</f>
        <v>39.32</v>
      </c>
      <c r="Q658" s="125">
        <f>业务员提成明细!Q640</f>
        <v>17.18</v>
      </c>
      <c r="R658" s="145">
        <f>业务员提成明细!R640</f>
        <v>0</v>
      </c>
      <c r="S658" s="161">
        <f>业务员提成明细!S640</f>
        <v>0</v>
      </c>
      <c r="T658" s="162" t="str">
        <f>业务员提成明细!V640</f>
        <v>CSR58</v>
      </c>
      <c r="U658" s="144" t="str">
        <f>业务员提成明细!W640</f>
        <v>*石油制品*微乳化型切削液</v>
      </c>
      <c r="V658" s="163" t="str">
        <f>业务员提成明细!V640</f>
        <v>CSR58</v>
      </c>
      <c r="W658" s="164" t="str">
        <f>业务员提成明细!W640</f>
        <v>*石油制品*微乳化型切削液</v>
      </c>
      <c r="X658" s="163" t="str">
        <f>业务员提成明细!X640</f>
        <v>JH-200RP</v>
      </c>
      <c r="Y658" s="169">
        <f>业务员提成明细!Y640</f>
        <v>2000</v>
      </c>
      <c r="Z658" s="170" t="str">
        <f>业务员提成明细!Z640</f>
        <v>千克</v>
      </c>
      <c r="AA658" s="170"/>
      <c r="AB658" s="170"/>
      <c r="AC658" s="171">
        <f>业务员提成明细!AC640</f>
        <v>2000</v>
      </c>
      <c r="AD658" s="170"/>
      <c r="AE658" s="170"/>
      <c r="AF658" s="170" t="str">
        <f>业务员提成明细!AF640</f>
        <v>XOUT17120407</v>
      </c>
      <c r="AG658" s="176">
        <f>业务员提成明细!AG640</f>
        <v>43090</v>
      </c>
      <c r="AH658" s="177" t="str">
        <f>业务员提成明细!AH640</f>
        <v>吴佳佳</v>
      </c>
      <c r="AJ658" s="178">
        <f>业务员提成明细!AJ640</f>
        <v>0.17</v>
      </c>
    </row>
    <row r="659" spans="1:36" outlineLevel="1">
      <c r="A659" s="179" t="s">
        <v>7063</v>
      </c>
      <c r="B659" s="143"/>
      <c r="C659" s="144"/>
      <c r="D659" s="142"/>
      <c r="E659" s="145">
        <f>SUBTOTAL(9,E634:E658)</f>
        <v>29550</v>
      </c>
      <c r="F659" s="146"/>
      <c r="G659" s="143"/>
      <c r="H659" s="144"/>
      <c r="I659" s="150"/>
      <c r="J659" s="151">
        <f>SUBTOTAL(9,J634:J658)</f>
        <v>784270</v>
      </c>
      <c r="K659" s="145">
        <f>SUBTOTAL(9,K634:K658)</f>
        <v>670405.01</v>
      </c>
      <c r="L659" s="152"/>
      <c r="M659" s="153">
        <f>SUBTOTAL(9,M634:M658)</f>
        <v>0</v>
      </c>
      <c r="N659" s="76"/>
      <c r="O659" s="126"/>
      <c r="P659" s="154">
        <f>SUBTOTAL(9,P634:P658)</f>
        <v>1146.51</v>
      </c>
      <c r="Q659" s="125"/>
      <c r="R659" s="145">
        <f>SUBTOTAL(9,R634:R658)</f>
        <v>0</v>
      </c>
      <c r="S659" s="161">
        <f>SUBTOTAL(9,S634:S658)</f>
        <v>0</v>
      </c>
      <c r="T659" s="162"/>
      <c r="U659" s="144"/>
      <c r="V659" s="163"/>
      <c r="W659" s="164"/>
      <c r="X659" s="163"/>
      <c r="Y659" s="169"/>
      <c r="Z659" s="170"/>
      <c r="AA659" s="170"/>
      <c r="AB659" s="170"/>
      <c r="AC659" s="171"/>
      <c r="AD659" s="170"/>
      <c r="AE659" s="170"/>
      <c r="AF659" s="170"/>
      <c r="AG659" s="176"/>
      <c r="AH659" s="177"/>
      <c r="AJ659" s="178"/>
    </row>
    <row r="660" spans="1:36">
      <c r="A660" s="179" t="s">
        <v>7064</v>
      </c>
      <c r="B660" s="143"/>
      <c r="C660" s="144"/>
      <c r="D660" s="142"/>
      <c r="E660" s="145">
        <f>SUBTOTAL(9,E2:E658)</f>
        <v>10471271.58</v>
      </c>
      <c r="F660" s="146"/>
      <c r="G660" s="143"/>
      <c r="H660" s="144"/>
      <c r="I660" s="150"/>
      <c r="J660" s="151">
        <f>SUBTOTAL(9,J2:J658)</f>
        <v>13360704.560000001</v>
      </c>
      <c r="K660" s="145">
        <f>SUBTOTAL(9,K2:K658)</f>
        <v>11479753.909999985</v>
      </c>
      <c r="L660" s="152"/>
      <c r="M660" s="153">
        <f>SUBTOTAL(9,M2:M658)</f>
        <v>83488.034188034188</v>
      </c>
      <c r="N660" s="76"/>
      <c r="O660" s="126"/>
      <c r="P660" s="154">
        <f>SUBTOTAL(9,P2:P658)</f>
        <v>226232.93000000034</v>
      </c>
      <c r="Q660" s="125"/>
      <c r="R660" s="145" t="e">
        <f>SUBTOTAL(9,R2:R658)</f>
        <v>#REF!</v>
      </c>
      <c r="S660" s="161" t="e">
        <f>SUBTOTAL(9,S2:S658)</f>
        <v>#REF!</v>
      </c>
      <c r="T660" s="162"/>
      <c r="U660" s="144"/>
      <c r="V660" s="163"/>
      <c r="W660" s="164"/>
      <c r="X660" s="163"/>
      <c r="Y660" s="169"/>
      <c r="Z660" s="170"/>
      <c r="AA660" s="170"/>
      <c r="AB660" s="170"/>
      <c r="AC660" s="171"/>
      <c r="AD660" s="170"/>
      <c r="AE660" s="170"/>
      <c r="AF660" s="170"/>
      <c r="AG660" s="176"/>
      <c r="AH660" s="177"/>
      <c r="AJ660" s="178"/>
    </row>
    <row r="926" spans="23:36" customFormat="1" ht="15.6">
      <c r="W926" s="180"/>
      <c r="AJ926" s="181"/>
    </row>
    <row r="927" spans="23:36" customFormat="1" ht="15.6">
      <c r="W927" s="180"/>
      <c r="AJ927" s="181"/>
    </row>
    <row r="928" spans="23:36" customFormat="1" ht="15.6">
      <c r="W928" s="180"/>
      <c r="AJ928" s="181"/>
    </row>
    <row r="929" spans="23:36" customFormat="1" ht="15.6">
      <c r="W929" s="180"/>
      <c r="AJ929" s="181"/>
    </row>
    <row r="930" spans="23:36" customFormat="1" ht="15.6">
      <c r="W930" s="180"/>
      <c r="AJ930" s="181"/>
    </row>
    <row r="931" spans="23:36" customFormat="1" ht="15.6">
      <c r="W931" s="180"/>
      <c r="AJ931" s="181"/>
    </row>
    <row r="932" spans="23:36" customFormat="1" ht="15.6">
      <c r="W932" s="180"/>
      <c r="AJ932" s="181"/>
    </row>
    <row r="933" spans="23:36" customFormat="1" ht="15.6">
      <c r="W933" s="180"/>
      <c r="AJ933" s="181"/>
    </row>
    <row r="934" spans="23:36" customFormat="1" ht="15.6">
      <c r="W934" s="180"/>
      <c r="AJ934" s="181"/>
    </row>
    <row r="935" spans="23:36" customFormat="1" ht="15.6">
      <c r="W935" s="180"/>
      <c r="AJ935" s="181"/>
    </row>
    <row r="936" spans="23:36" customFormat="1" ht="15.6">
      <c r="W936" s="180"/>
      <c r="AJ936" s="181"/>
    </row>
    <row r="937" spans="23:36" customFormat="1" ht="15.6">
      <c r="W937" s="180"/>
      <c r="AJ937" s="181"/>
    </row>
    <row r="938" spans="23:36" customFormat="1" ht="15.6">
      <c r="W938" s="180"/>
      <c r="AJ938" s="181"/>
    </row>
    <row r="939" spans="23:36" customFormat="1" ht="15.6">
      <c r="W939" s="180"/>
      <c r="AJ939" s="181"/>
    </row>
    <row r="940" spans="23:36" customFormat="1" ht="15.6">
      <c r="W940" s="180"/>
      <c r="AJ940" s="181"/>
    </row>
    <row r="941" spans="23:36" customFormat="1" ht="15.6">
      <c r="W941" s="180"/>
      <c r="AJ941" s="181"/>
    </row>
    <row r="942" spans="23:36" customFormat="1" ht="15.6">
      <c r="W942" s="180"/>
      <c r="AJ942" s="181"/>
    </row>
    <row r="943" spans="23:36" customFormat="1" ht="15.6">
      <c r="W943" s="180"/>
      <c r="AJ943" s="181"/>
    </row>
    <row r="944" spans="23:36" customFormat="1" ht="15.6">
      <c r="W944" s="180"/>
      <c r="AJ944" s="181"/>
    </row>
    <row r="945" spans="23:36" customFormat="1" ht="15.6">
      <c r="W945" s="180"/>
      <c r="AJ945" s="181"/>
    </row>
    <row r="946" spans="23:36" customFormat="1" ht="15.6">
      <c r="W946" s="180"/>
      <c r="AJ946" s="181"/>
    </row>
    <row r="947" spans="23:36" customFormat="1" ht="15.6">
      <c r="W947" s="180"/>
      <c r="AJ947" s="181"/>
    </row>
    <row r="948" spans="23:36" customFormat="1" ht="15.6">
      <c r="W948" s="180"/>
      <c r="AJ948" s="181"/>
    </row>
    <row r="949" spans="23:36" customFormat="1" ht="15.6">
      <c r="W949" s="180"/>
      <c r="AJ949" s="181"/>
    </row>
    <row r="950" spans="23:36" customFormat="1" ht="15.6">
      <c r="W950" s="180"/>
      <c r="AJ950" s="181"/>
    </row>
    <row r="951" spans="23:36" customFormat="1" ht="15.6">
      <c r="W951" s="180"/>
      <c r="AJ951" s="181"/>
    </row>
    <row r="952" spans="23:36" customFormat="1" ht="15.6">
      <c r="W952" s="180"/>
      <c r="AJ952" s="181"/>
    </row>
    <row r="953" spans="23:36" customFormat="1" ht="15.6">
      <c r="W953" s="180"/>
      <c r="AJ953" s="181"/>
    </row>
    <row r="954" spans="23:36" customFormat="1" ht="15.6">
      <c r="W954" s="180"/>
      <c r="AJ954" s="181"/>
    </row>
    <row r="955" spans="23:36" customFormat="1" ht="15.6">
      <c r="W955" s="180"/>
      <c r="AJ955" s="181"/>
    </row>
    <row r="956" spans="23:36" customFormat="1" ht="15.6">
      <c r="W956" s="180"/>
      <c r="AJ956" s="181"/>
    </row>
    <row r="958" spans="23:36" customFormat="1" ht="15.6">
      <c r="W958" s="180"/>
      <c r="AJ958" s="181"/>
    </row>
    <row r="959" spans="23:36" customFormat="1" ht="15.6">
      <c r="W959" s="180"/>
      <c r="AJ959" s="181"/>
    </row>
    <row r="960" spans="23:36" customFormat="1" ht="15.6">
      <c r="W960" s="180"/>
      <c r="AJ960" s="181"/>
    </row>
    <row r="961" spans="23:36" customFormat="1" ht="15.6">
      <c r="W961" s="180"/>
      <c r="AJ961" s="181"/>
    </row>
    <row r="962" spans="23:36" customFormat="1" ht="15.6">
      <c r="W962" s="180"/>
      <c r="AJ962" s="181"/>
    </row>
    <row r="963" spans="23:36" customFormat="1" ht="15.6">
      <c r="W963" s="180"/>
      <c r="AJ963" s="181"/>
    </row>
    <row r="964" spans="23:36" customFormat="1" ht="15.6">
      <c r="W964" s="180"/>
      <c r="AJ964" s="181"/>
    </row>
    <row r="965" spans="23:36" customFormat="1" ht="15.6">
      <c r="W965" s="180"/>
      <c r="AJ965" s="181"/>
    </row>
    <row r="966" spans="23:36" customFormat="1" ht="15.6">
      <c r="W966" s="180"/>
      <c r="AJ966" s="181"/>
    </row>
    <row r="967" spans="23:36" customFormat="1" ht="15.6">
      <c r="W967" s="180"/>
      <c r="AJ967" s="181"/>
    </row>
    <row r="968" spans="23:36" customFormat="1" ht="15.6">
      <c r="W968" s="180"/>
      <c r="AJ968" s="181"/>
    </row>
    <row r="969" spans="23:36" customFormat="1" ht="15.6">
      <c r="W969" s="180"/>
      <c r="AJ969" s="181"/>
    </row>
    <row r="970" spans="23:36" customFormat="1" ht="15.6">
      <c r="W970" s="180"/>
      <c r="AJ970" s="181"/>
    </row>
    <row r="971" spans="23:36" customFormat="1" ht="15.6">
      <c r="W971" s="180"/>
      <c r="AJ971" s="181"/>
    </row>
    <row r="972" spans="23:36" customFormat="1" ht="15.6">
      <c r="W972" s="180"/>
      <c r="AJ972" s="181"/>
    </row>
    <row r="973" spans="23:36" customFormat="1" ht="15.6">
      <c r="W973" s="180"/>
      <c r="AJ973" s="181"/>
    </row>
  </sheetData>
  <autoFilter ref="A1:AI922"/>
  <phoneticPr fontId="12" type="noConversion"/>
  <conditionalFormatting sqref="O1:P1 O2:O925 O974:O65588 O957">
    <cfRule type="cellIs" dxfId="2" priority="1" stopIfTrue="1" operator="equal">
      <formula>0.01</formula>
    </cfRule>
  </conditionalFormatting>
  <printOptions horizontalCentered="1"/>
  <pageMargins left="0.15625" right="0.15625" top="0.74791666666666701" bottom="0.47152777777777799" header="0.15625" footer="0.15625"/>
  <pageSetup paperSize="8" scale="77" orientation="landscape" r:id="rId1"/>
  <headerFooter alignWithMargins="0">
    <oddHeader>&amp;C&amp;16昆山道普润滑科技有限公司&amp;12
2018年06月业务提成明细表</oddHeader>
    <oddFooter>&amp;L核准：&amp;C审核：    &amp;R制表：            &amp;P/&amp;N</oddFooter>
  </headerFooter>
  <rowBreaks count="18" manualBreakCount="18">
    <brk id="85" max="35" man="1"/>
    <brk id="90" max="35" man="1"/>
    <brk id="107" max="35" man="1"/>
    <brk id="134" max="35" man="1"/>
    <brk id="147" max="35" man="1"/>
    <brk id="151" max="35" man="1"/>
    <brk id="213" max="35" man="1"/>
    <brk id="217" max="35" man="1"/>
    <brk id="254" max="35" man="1"/>
    <brk id="291" max="35" man="1"/>
    <brk id="351" max="35" man="1"/>
    <brk id="387" max="35" man="1"/>
    <brk id="414" max="35" man="1"/>
    <brk id="459" max="35" man="1"/>
    <brk id="466" max="35" man="1"/>
    <brk id="476" max="35" man="1"/>
    <brk id="542" max="35" man="1"/>
    <brk id="633" max="35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0"/>
  </sheetPr>
  <dimension ref="A1:XFD145"/>
  <sheetViews>
    <sheetView view="pageBreakPreview" zoomScale="120" zoomScaleNormal="100" zoomScaleSheetLayoutView="120" workbookViewId="0">
      <pane xSplit="6" ySplit="2" topLeftCell="O86" activePane="bottomRight" state="frozen"/>
      <selection pane="topRight"/>
      <selection pane="bottomLeft"/>
      <selection pane="bottomRight" activeCell="E100" sqref="E100"/>
    </sheetView>
  </sheetViews>
  <sheetFormatPr defaultColWidth="9" defaultRowHeight="9" customHeight="1" outlineLevelRow="2"/>
  <cols>
    <col min="1" max="1" width="6.09765625" style="45" customWidth="1"/>
    <col min="2" max="2" width="5.5" style="45" customWidth="1"/>
    <col min="3" max="3" width="10.19921875" style="46" customWidth="1"/>
    <col min="4" max="4" width="6.59765625" style="47" customWidth="1"/>
    <col min="5" max="5" width="11.3984375" style="48" customWidth="1"/>
    <col min="6" max="6" width="11.8984375" style="46" customWidth="1"/>
    <col min="7" max="7" width="9.5" style="49" customWidth="1"/>
    <col min="8" max="8" width="7.5" style="45" customWidth="1"/>
    <col min="9" max="9" width="5.09765625" style="45" customWidth="1"/>
    <col min="10" max="10" width="9.19921875" style="50" customWidth="1"/>
    <col min="11" max="11" width="10.8984375" style="51" customWidth="1"/>
    <col min="12" max="12" width="10.69921875" style="52" customWidth="1"/>
    <col min="13" max="13" width="6.19921875" style="52" customWidth="1"/>
    <col min="14" max="14" width="8.19921875" style="53" customWidth="1"/>
    <col min="15" max="15" width="8.5" style="54" customWidth="1"/>
    <col min="16" max="16" width="7.69921875" style="55" customWidth="1"/>
    <col min="17" max="17" width="8.19921875" style="50" customWidth="1"/>
    <col min="18" max="18" width="8" style="52" customWidth="1"/>
    <col min="19" max="19" width="8.19921875" style="56" customWidth="1"/>
    <col min="20" max="20" width="7.69921875" style="52" customWidth="1"/>
    <col min="21" max="21" width="7" style="45" customWidth="1"/>
    <col min="22" max="23" width="12.3984375" style="45" customWidth="1"/>
    <col min="24" max="24" width="7" style="45" customWidth="1"/>
    <col min="25" max="25" width="3.59765625" style="45" customWidth="1"/>
    <col min="26" max="26" width="8.09765625" style="45" customWidth="1"/>
    <col min="27" max="27" width="9.69921875" style="45" customWidth="1"/>
    <col min="28" max="28" width="9.3984375" style="57" customWidth="1"/>
    <col min="29" max="29" width="10.19921875" style="45" customWidth="1"/>
    <col min="30" max="30" width="12.5" style="45" customWidth="1"/>
    <col min="31" max="31" width="14.59765625" style="58" customWidth="1"/>
    <col min="32" max="32" width="10.59765625" style="58" customWidth="1"/>
    <col min="33" max="33" width="9.3984375" style="59" customWidth="1"/>
    <col min="34" max="34" width="12.59765625" style="45" customWidth="1"/>
    <col min="35" max="35" width="5.8984375" style="50" customWidth="1"/>
    <col min="36" max="36" width="10" style="51" customWidth="1"/>
    <col min="37" max="37" width="8.69921875" style="59" customWidth="1"/>
    <col min="38" max="38" width="9.09765625" style="50" customWidth="1"/>
    <col min="39" max="16384" width="9" style="45"/>
  </cols>
  <sheetData>
    <row r="1" spans="1:36" s="44" customFormat="1" ht="9" hidden="1" customHeight="1">
      <c r="B1" s="60"/>
      <c r="C1" s="61"/>
      <c r="D1" s="62"/>
      <c r="E1" s="63"/>
      <c r="F1" s="63"/>
      <c r="G1" s="64"/>
      <c r="H1" s="65"/>
      <c r="I1" s="80"/>
      <c r="J1" s="81"/>
      <c r="K1" s="82"/>
      <c r="L1" s="83"/>
      <c r="M1" s="84"/>
      <c r="N1" s="85"/>
      <c r="O1" s="86"/>
      <c r="P1" s="87"/>
      <c r="Q1" s="97"/>
      <c r="R1" s="87"/>
      <c r="S1" s="98"/>
      <c r="T1" s="60"/>
      <c r="U1" s="99"/>
      <c r="V1" s="99"/>
      <c r="W1" s="99"/>
      <c r="X1" s="99"/>
      <c r="Y1" s="99"/>
      <c r="Z1" s="60"/>
      <c r="AA1" s="107"/>
      <c r="AB1" s="108"/>
      <c r="AC1" s="60"/>
      <c r="AD1" s="109"/>
      <c r="AE1" s="110"/>
      <c r="AF1" s="111"/>
      <c r="AG1" s="120"/>
      <c r="AH1" s="108"/>
      <c r="AI1" s="60"/>
      <c r="AJ1" s="121"/>
    </row>
    <row r="2" spans="1:36" ht="61.5" customHeight="1">
      <c r="A2" s="66" t="s">
        <v>7065</v>
      </c>
      <c r="B2" s="67" t="s">
        <v>6908</v>
      </c>
      <c r="C2" s="68" t="s">
        <v>6909</v>
      </c>
      <c r="D2" s="69" t="s">
        <v>6910</v>
      </c>
      <c r="E2" s="69" t="s">
        <v>6911</v>
      </c>
      <c r="F2" s="70" t="s">
        <v>6912</v>
      </c>
      <c r="G2" s="71" t="s">
        <v>6913</v>
      </c>
      <c r="H2" s="72" t="s">
        <v>6914</v>
      </c>
      <c r="I2" s="88" t="s">
        <v>6915</v>
      </c>
      <c r="J2" s="69" t="s">
        <v>6916</v>
      </c>
      <c r="K2" s="89" t="s">
        <v>6917</v>
      </c>
      <c r="L2" s="90" t="s">
        <v>7066</v>
      </c>
      <c r="M2" s="91" t="s">
        <v>6919</v>
      </c>
      <c r="N2" s="92" t="s">
        <v>7067</v>
      </c>
      <c r="O2" s="93" t="s">
        <v>6921</v>
      </c>
      <c r="P2" s="91" t="s">
        <v>6922</v>
      </c>
      <c r="Q2" s="91" t="s">
        <v>6923</v>
      </c>
      <c r="R2" s="100" t="s">
        <v>7036</v>
      </c>
      <c r="S2" s="101" t="s">
        <v>7068</v>
      </c>
      <c r="T2" s="102" t="s">
        <v>7069</v>
      </c>
      <c r="U2" s="103" t="s">
        <v>6926</v>
      </c>
      <c r="V2" s="104" t="s">
        <v>6927</v>
      </c>
      <c r="W2" s="104" t="s">
        <v>6928</v>
      </c>
      <c r="X2" s="105" t="s">
        <v>6929</v>
      </c>
      <c r="Y2" s="104" t="s">
        <v>6930</v>
      </c>
      <c r="Z2" s="112" t="s">
        <v>6931</v>
      </c>
      <c r="AA2" s="112" t="s">
        <v>6932</v>
      </c>
      <c r="AB2" s="113" t="s">
        <v>6933</v>
      </c>
      <c r="AC2" s="114" t="s">
        <v>6934</v>
      </c>
      <c r="AD2" s="115" t="s">
        <v>6935</v>
      </c>
      <c r="AE2" s="116" t="s">
        <v>6936</v>
      </c>
      <c r="AF2" s="117" t="s">
        <v>6937</v>
      </c>
      <c r="AG2" s="117" t="s">
        <v>6938</v>
      </c>
      <c r="AH2" s="50" t="s">
        <v>2313</v>
      </c>
      <c r="AI2" s="50" t="s">
        <v>7065</v>
      </c>
      <c r="AJ2" s="45"/>
    </row>
    <row r="3" spans="1:36" ht="12.75" customHeight="1" outlineLevel="2">
      <c r="A3" s="73" t="s">
        <v>60</v>
      </c>
      <c r="B3" s="74" t="s">
        <v>31</v>
      </c>
      <c r="C3" s="75">
        <v>43137</v>
      </c>
      <c r="D3" s="76" t="s">
        <v>61</v>
      </c>
      <c r="E3" s="76" t="s">
        <v>62</v>
      </c>
      <c r="F3" s="77">
        <v>28400</v>
      </c>
      <c r="G3" s="76" t="s">
        <v>6946</v>
      </c>
      <c r="H3" s="78">
        <v>43257</v>
      </c>
      <c r="I3" s="76">
        <v>120</v>
      </c>
      <c r="J3" s="78">
        <v>43255</v>
      </c>
      <c r="K3" s="94">
        <v>28400</v>
      </c>
      <c r="L3" s="94">
        <v>24273.5</v>
      </c>
      <c r="M3" s="95">
        <v>118</v>
      </c>
      <c r="N3" s="96"/>
      <c r="O3" s="96" t="s">
        <v>6947</v>
      </c>
      <c r="P3" s="76">
        <f>0.7/1000</f>
        <v>6.9999999999999999E-4</v>
      </c>
      <c r="Q3" s="76">
        <f>ROUND(P3*L3,2)</f>
        <v>16.989999999999998</v>
      </c>
      <c r="R3" s="76">
        <v>17.18</v>
      </c>
      <c r="S3" s="76"/>
      <c r="T3" s="94"/>
      <c r="U3" s="106" t="s">
        <v>922</v>
      </c>
      <c r="V3" s="76" t="s">
        <v>931</v>
      </c>
      <c r="W3" s="76" t="s">
        <v>385</v>
      </c>
      <c r="X3" s="76">
        <v>2000</v>
      </c>
      <c r="Y3" s="76" t="s">
        <v>239</v>
      </c>
      <c r="Z3" s="76">
        <v>14.2</v>
      </c>
      <c r="AA3" s="76">
        <v>28400</v>
      </c>
      <c r="AB3" s="118">
        <v>2000</v>
      </c>
      <c r="AC3" s="118">
        <v>1000</v>
      </c>
      <c r="AD3" s="66" t="s">
        <v>6948</v>
      </c>
      <c r="AE3" s="73" t="s">
        <v>7070</v>
      </c>
      <c r="AF3" s="119">
        <v>43104</v>
      </c>
      <c r="AG3" s="73"/>
      <c r="AH3" s="122"/>
      <c r="AI3" s="123"/>
      <c r="AJ3" s="124">
        <v>1.17</v>
      </c>
    </row>
    <row r="4" spans="1:36" ht="12.75" customHeight="1" outlineLevel="2">
      <c r="A4" s="73" t="s">
        <v>60</v>
      </c>
      <c r="B4" s="74" t="s">
        <v>31</v>
      </c>
      <c r="C4" s="75">
        <v>43137</v>
      </c>
      <c r="D4" s="76" t="s">
        <v>61</v>
      </c>
      <c r="E4" s="76" t="s">
        <v>62</v>
      </c>
      <c r="F4" s="77">
        <v>42600</v>
      </c>
      <c r="G4" s="76" t="s">
        <v>6950</v>
      </c>
      <c r="H4" s="78">
        <v>43257</v>
      </c>
      <c r="I4" s="76">
        <v>120</v>
      </c>
      <c r="J4" s="78">
        <v>43255</v>
      </c>
      <c r="K4" s="94">
        <v>42600</v>
      </c>
      <c r="L4" s="94">
        <v>36410.26</v>
      </c>
      <c r="M4" s="95">
        <v>118</v>
      </c>
      <c r="N4" s="96"/>
      <c r="O4" s="96" t="s">
        <v>6947</v>
      </c>
      <c r="P4" s="76">
        <f t="shared" ref="P4:P13" si="0">0.7/1000</f>
        <v>6.9999999999999999E-4</v>
      </c>
      <c r="Q4" s="76">
        <f t="shared" ref="Q4:Q19" si="1">ROUND(P4*L4,2)</f>
        <v>25.49</v>
      </c>
      <c r="R4" s="76">
        <v>17.18</v>
      </c>
      <c r="S4" s="76"/>
      <c r="T4" s="94"/>
      <c r="U4" s="106" t="s">
        <v>922</v>
      </c>
      <c r="V4" s="76" t="s">
        <v>931</v>
      </c>
      <c r="W4" s="76" t="s">
        <v>385</v>
      </c>
      <c r="X4" s="76">
        <v>3000</v>
      </c>
      <c r="Y4" s="76" t="s">
        <v>239</v>
      </c>
      <c r="Z4" s="76">
        <v>14.2</v>
      </c>
      <c r="AA4" s="76">
        <v>42600</v>
      </c>
      <c r="AB4" s="118">
        <v>3000</v>
      </c>
      <c r="AC4" s="118">
        <v>1000</v>
      </c>
      <c r="AD4" s="66" t="s">
        <v>6948</v>
      </c>
      <c r="AE4" s="73" t="s">
        <v>7071</v>
      </c>
      <c r="AF4" s="119">
        <v>43119</v>
      </c>
      <c r="AG4" s="73"/>
      <c r="AH4" s="122"/>
      <c r="AI4" s="123"/>
      <c r="AJ4" s="124">
        <v>1.17</v>
      </c>
    </row>
    <row r="5" spans="1:36" ht="12.75" customHeight="1" outlineLevel="2">
      <c r="A5" s="73" t="s">
        <v>60</v>
      </c>
      <c r="B5" s="74" t="s">
        <v>31</v>
      </c>
      <c r="C5" s="75">
        <v>43137</v>
      </c>
      <c r="D5" s="76" t="s">
        <v>61</v>
      </c>
      <c r="E5" s="76" t="s">
        <v>62</v>
      </c>
      <c r="F5" s="77">
        <v>14200</v>
      </c>
      <c r="G5" s="76" t="s">
        <v>6954</v>
      </c>
      <c r="H5" s="78">
        <v>43257</v>
      </c>
      <c r="I5" s="76">
        <v>120</v>
      </c>
      <c r="J5" s="78">
        <v>43255</v>
      </c>
      <c r="K5" s="94">
        <v>14200</v>
      </c>
      <c r="L5" s="94">
        <v>12136.75</v>
      </c>
      <c r="M5" s="95">
        <v>118</v>
      </c>
      <c r="N5" s="96"/>
      <c r="O5" s="96" t="s">
        <v>6947</v>
      </c>
      <c r="P5" s="76">
        <f t="shared" si="0"/>
        <v>6.9999999999999999E-4</v>
      </c>
      <c r="Q5" s="76">
        <f t="shared" si="1"/>
        <v>8.5</v>
      </c>
      <c r="R5" s="76">
        <v>17.18</v>
      </c>
      <c r="S5" s="76"/>
      <c r="T5" s="94"/>
      <c r="U5" s="106" t="s">
        <v>922</v>
      </c>
      <c r="V5" s="76" t="s">
        <v>931</v>
      </c>
      <c r="W5" s="76" t="s">
        <v>385</v>
      </c>
      <c r="X5" s="76">
        <v>1000</v>
      </c>
      <c r="Y5" s="76" t="s">
        <v>239</v>
      </c>
      <c r="Z5" s="76">
        <v>14.2</v>
      </c>
      <c r="AA5" s="76">
        <v>14200</v>
      </c>
      <c r="AB5" s="118">
        <v>1000</v>
      </c>
      <c r="AC5" s="118">
        <v>1000</v>
      </c>
      <c r="AD5" s="66" t="s">
        <v>6948</v>
      </c>
      <c r="AE5" s="73" t="s">
        <v>7072</v>
      </c>
      <c r="AF5" s="119">
        <v>43104</v>
      </c>
      <c r="AG5" s="73"/>
      <c r="AH5" s="122"/>
      <c r="AI5" s="123"/>
      <c r="AJ5" s="124">
        <v>1.17</v>
      </c>
    </row>
    <row r="6" spans="1:36" ht="12.75" customHeight="1" outlineLevel="2">
      <c r="A6" s="73" t="s">
        <v>60</v>
      </c>
      <c r="B6" s="74" t="s">
        <v>31</v>
      </c>
      <c r="C6" s="75">
        <v>43137</v>
      </c>
      <c r="D6" s="76" t="s">
        <v>61</v>
      </c>
      <c r="E6" s="76" t="s">
        <v>62</v>
      </c>
      <c r="F6" s="77">
        <v>42600</v>
      </c>
      <c r="G6" s="76" t="s">
        <v>6954</v>
      </c>
      <c r="H6" s="78">
        <v>43257</v>
      </c>
      <c r="I6" s="76">
        <v>120</v>
      </c>
      <c r="J6" s="78">
        <v>43255</v>
      </c>
      <c r="K6" s="94">
        <v>42600</v>
      </c>
      <c r="L6" s="94">
        <v>36410.26</v>
      </c>
      <c r="M6" s="95">
        <v>118</v>
      </c>
      <c r="N6" s="96"/>
      <c r="O6" s="96" t="s">
        <v>6947</v>
      </c>
      <c r="P6" s="76">
        <f t="shared" si="0"/>
        <v>6.9999999999999999E-4</v>
      </c>
      <c r="Q6" s="76">
        <f t="shared" si="1"/>
        <v>25.49</v>
      </c>
      <c r="R6" s="76">
        <v>17.18</v>
      </c>
      <c r="S6" s="76"/>
      <c r="T6" s="94"/>
      <c r="U6" s="106" t="s">
        <v>922</v>
      </c>
      <c r="V6" s="76" t="s">
        <v>931</v>
      </c>
      <c r="W6" s="76" t="s">
        <v>385</v>
      </c>
      <c r="X6" s="76">
        <v>3000</v>
      </c>
      <c r="Y6" s="76" t="s">
        <v>239</v>
      </c>
      <c r="Z6" s="76">
        <v>14.2</v>
      </c>
      <c r="AA6" s="76">
        <v>42600</v>
      </c>
      <c r="AB6" s="118">
        <v>3000</v>
      </c>
      <c r="AC6" s="118">
        <v>1000</v>
      </c>
      <c r="AD6" s="66" t="s">
        <v>6948</v>
      </c>
      <c r="AE6" s="73" t="s">
        <v>7072</v>
      </c>
      <c r="AF6" s="119">
        <v>43104</v>
      </c>
      <c r="AG6" s="73"/>
      <c r="AH6" s="122"/>
      <c r="AI6" s="123"/>
      <c r="AJ6" s="124">
        <v>1.17</v>
      </c>
    </row>
    <row r="7" spans="1:36" ht="12.75" customHeight="1" outlineLevel="2">
      <c r="A7" s="73" t="s">
        <v>60</v>
      </c>
      <c r="B7" s="74" t="s">
        <v>31</v>
      </c>
      <c r="C7" s="75">
        <v>43137</v>
      </c>
      <c r="D7" s="76" t="s">
        <v>61</v>
      </c>
      <c r="E7" s="76" t="s">
        <v>62</v>
      </c>
      <c r="F7" s="77">
        <v>28400</v>
      </c>
      <c r="G7" s="76" t="s">
        <v>6954</v>
      </c>
      <c r="H7" s="78">
        <v>43257</v>
      </c>
      <c r="I7" s="76">
        <v>120</v>
      </c>
      <c r="J7" s="78">
        <v>43255</v>
      </c>
      <c r="K7" s="94">
        <v>28400</v>
      </c>
      <c r="L7" s="94">
        <v>24273.5</v>
      </c>
      <c r="M7" s="95">
        <v>118</v>
      </c>
      <c r="N7" s="96"/>
      <c r="O7" s="96" t="s">
        <v>6947</v>
      </c>
      <c r="P7" s="76">
        <f t="shared" si="0"/>
        <v>6.9999999999999999E-4</v>
      </c>
      <c r="Q7" s="76">
        <f t="shared" si="1"/>
        <v>16.989999999999998</v>
      </c>
      <c r="R7" s="76">
        <v>17.18</v>
      </c>
      <c r="S7" s="76"/>
      <c r="T7" s="94"/>
      <c r="U7" s="106" t="s">
        <v>922</v>
      </c>
      <c r="V7" s="76" t="s">
        <v>931</v>
      </c>
      <c r="W7" s="76" t="s">
        <v>385</v>
      </c>
      <c r="X7" s="76">
        <v>2000</v>
      </c>
      <c r="Y7" s="76" t="s">
        <v>239</v>
      </c>
      <c r="Z7" s="76">
        <v>14.2</v>
      </c>
      <c r="AA7" s="76">
        <v>28400</v>
      </c>
      <c r="AB7" s="118">
        <v>2000</v>
      </c>
      <c r="AC7" s="118">
        <v>1000</v>
      </c>
      <c r="AD7" s="66" t="s">
        <v>6948</v>
      </c>
      <c r="AE7" s="73" t="s">
        <v>7073</v>
      </c>
      <c r="AF7" s="119">
        <v>43110</v>
      </c>
      <c r="AG7" s="73"/>
      <c r="AH7" s="122"/>
      <c r="AI7" s="123"/>
      <c r="AJ7" s="124">
        <v>1.17</v>
      </c>
    </row>
    <row r="8" spans="1:36" ht="12.75" customHeight="1" outlineLevel="2">
      <c r="A8" s="73" t="s">
        <v>60</v>
      </c>
      <c r="B8" s="74" t="s">
        <v>31</v>
      </c>
      <c r="C8" s="75">
        <v>43137</v>
      </c>
      <c r="D8" s="76" t="s">
        <v>61</v>
      </c>
      <c r="E8" s="76" t="s">
        <v>62</v>
      </c>
      <c r="F8" s="77">
        <v>113600</v>
      </c>
      <c r="G8" s="76" t="s">
        <v>7074</v>
      </c>
      <c r="H8" s="78">
        <v>43257</v>
      </c>
      <c r="I8" s="76">
        <v>120</v>
      </c>
      <c r="J8" s="78">
        <v>43255</v>
      </c>
      <c r="K8" s="94">
        <v>113600</v>
      </c>
      <c r="L8" s="94">
        <v>97094.02</v>
      </c>
      <c r="M8" s="95">
        <v>118</v>
      </c>
      <c r="N8" s="96"/>
      <c r="O8" s="96" t="s">
        <v>6947</v>
      </c>
      <c r="P8" s="76">
        <f t="shared" si="0"/>
        <v>6.9999999999999999E-4</v>
      </c>
      <c r="Q8" s="76">
        <f t="shared" si="1"/>
        <v>67.97</v>
      </c>
      <c r="R8" s="76">
        <v>17.18</v>
      </c>
      <c r="S8" s="76"/>
      <c r="T8" s="94"/>
      <c r="U8" s="106" t="s">
        <v>922</v>
      </c>
      <c r="V8" s="76" t="s">
        <v>931</v>
      </c>
      <c r="W8" s="76" t="s">
        <v>385</v>
      </c>
      <c r="X8" s="76">
        <v>8000</v>
      </c>
      <c r="Y8" s="76" t="s">
        <v>239</v>
      </c>
      <c r="Z8" s="76">
        <v>14.2</v>
      </c>
      <c r="AA8" s="76">
        <v>113600</v>
      </c>
      <c r="AB8" s="118">
        <v>8000</v>
      </c>
      <c r="AC8" s="118">
        <v>1000</v>
      </c>
      <c r="AD8" s="66" t="s">
        <v>6948</v>
      </c>
      <c r="AE8" s="73" t="s">
        <v>7073</v>
      </c>
      <c r="AF8" s="119">
        <v>43110</v>
      </c>
      <c r="AG8" s="73"/>
      <c r="AH8" s="122"/>
      <c r="AI8" s="123"/>
      <c r="AJ8" s="124">
        <v>1.17</v>
      </c>
    </row>
    <row r="9" spans="1:36" ht="12.75" customHeight="1" outlineLevel="2">
      <c r="A9" s="73" t="s">
        <v>60</v>
      </c>
      <c r="B9" s="74" t="s">
        <v>31</v>
      </c>
      <c r="C9" s="75">
        <v>43137</v>
      </c>
      <c r="D9" s="76" t="s">
        <v>61</v>
      </c>
      <c r="E9" s="76" t="s">
        <v>62</v>
      </c>
      <c r="F9" s="77">
        <v>99400</v>
      </c>
      <c r="G9" s="76" t="s">
        <v>7075</v>
      </c>
      <c r="H9" s="78">
        <v>43257</v>
      </c>
      <c r="I9" s="76">
        <v>120</v>
      </c>
      <c r="J9" s="78">
        <v>43255</v>
      </c>
      <c r="K9" s="94">
        <v>99400</v>
      </c>
      <c r="L9" s="94">
        <v>84957.26</v>
      </c>
      <c r="M9" s="95">
        <v>118</v>
      </c>
      <c r="N9" s="96"/>
      <c r="O9" s="96" t="s">
        <v>6947</v>
      </c>
      <c r="P9" s="76">
        <f t="shared" si="0"/>
        <v>6.9999999999999999E-4</v>
      </c>
      <c r="Q9" s="76">
        <f t="shared" si="1"/>
        <v>59.47</v>
      </c>
      <c r="R9" s="76">
        <v>17.18</v>
      </c>
      <c r="S9" s="76"/>
      <c r="T9" s="94"/>
      <c r="U9" s="106" t="s">
        <v>922</v>
      </c>
      <c r="V9" s="76" t="s">
        <v>931</v>
      </c>
      <c r="W9" s="76" t="s">
        <v>385</v>
      </c>
      <c r="X9" s="76">
        <v>7000</v>
      </c>
      <c r="Y9" s="76" t="s">
        <v>239</v>
      </c>
      <c r="Z9" s="76">
        <v>14.2</v>
      </c>
      <c r="AA9" s="76">
        <v>99400</v>
      </c>
      <c r="AB9" s="118">
        <v>7000</v>
      </c>
      <c r="AC9" s="118">
        <v>1000</v>
      </c>
      <c r="AD9" s="66" t="s">
        <v>6948</v>
      </c>
      <c r="AE9" s="73" t="s">
        <v>7076</v>
      </c>
      <c r="AF9" s="119">
        <v>43119</v>
      </c>
      <c r="AG9" s="73"/>
      <c r="AH9" s="122"/>
      <c r="AI9" s="123"/>
      <c r="AJ9" s="124">
        <v>1.17</v>
      </c>
    </row>
    <row r="10" spans="1:36" ht="12.75" customHeight="1" outlineLevel="2">
      <c r="A10" s="73" t="s">
        <v>60</v>
      </c>
      <c r="B10" s="74" t="s">
        <v>31</v>
      </c>
      <c r="C10" s="75">
        <v>43134</v>
      </c>
      <c r="D10" s="76" t="s">
        <v>63</v>
      </c>
      <c r="E10" s="76" t="s">
        <v>64</v>
      </c>
      <c r="F10" s="77">
        <v>9690</v>
      </c>
      <c r="G10" s="76" t="s">
        <v>6955</v>
      </c>
      <c r="H10" s="78">
        <v>43254</v>
      </c>
      <c r="I10" s="76">
        <v>120</v>
      </c>
      <c r="J10" s="78">
        <v>43255</v>
      </c>
      <c r="K10" s="94">
        <v>9690</v>
      </c>
      <c r="L10" s="94">
        <v>8282.0499999999993</v>
      </c>
      <c r="M10" s="95">
        <v>121</v>
      </c>
      <c r="N10" s="96"/>
      <c r="O10" s="96" t="s">
        <v>6947</v>
      </c>
      <c r="P10" s="76">
        <f t="shared" si="0"/>
        <v>6.9999999999999999E-4</v>
      </c>
      <c r="Q10" s="76">
        <f t="shared" si="1"/>
        <v>5.8</v>
      </c>
      <c r="R10" s="76">
        <v>17.600000000000001</v>
      </c>
      <c r="S10" s="76"/>
      <c r="T10" s="94"/>
      <c r="U10" s="106" t="s">
        <v>6313</v>
      </c>
      <c r="V10" s="76" t="s">
        <v>7077</v>
      </c>
      <c r="W10" s="76" t="s">
        <v>7078</v>
      </c>
      <c r="X10" s="76">
        <v>510</v>
      </c>
      <c r="Y10" s="76" t="s">
        <v>239</v>
      </c>
      <c r="Z10" s="76">
        <v>19</v>
      </c>
      <c r="AA10" s="76">
        <v>9690</v>
      </c>
      <c r="AB10" s="118">
        <v>510</v>
      </c>
      <c r="AC10" s="118">
        <v>170</v>
      </c>
      <c r="AD10" s="66" t="s">
        <v>6948</v>
      </c>
      <c r="AE10" s="73" t="s">
        <v>7079</v>
      </c>
      <c r="AF10" s="119">
        <v>43104</v>
      </c>
      <c r="AG10" s="73"/>
      <c r="AH10" s="122"/>
      <c r="AI10" s="123"/>
      <c r="AJ10" s="124">
        <v>1.17</v>
      </c>
    </row>
    <row r="11" spans="1:36" ht="12.75" customHeight="1" outlineLevel="2">
      <c r="A11" s="73" t="s">
        <v>60</v>
      </c>
      <c r="B11" s="74" t="s">
        <v>31</v>
      </c>
      <c r="C11" s="75">
        <v>43134</v>
      </c>
      <c r="D11" s="76" t="s">
        <v>63</v>
      </c>
      <c r="E11" s="76" t="s">
        <v>64</v>
      </c>
      <c r="F11" s="77">
        <v>28400</v>
      </c>
      <c r="G11" s="76" t="s">
        <v>6955</v>
      </c>
      <c r="H11" s="78">
        <v>43254</v>
      </c>
      <c r="I11" s="76">
        <v>120</v>
      </c>
      <c r="J11" s="78">
        <v>43255</v>
      </c>
      <c r="K11" s="94">
        <v>28400</v>
      </c>
      <c r="L11" s="94">
        <v>24273.5</v>
      </c>
      <c r="M11" s="95">
        <v>121</v>
      </c>
      <c r="N11" s="96"/>
      <c r="O11" s="96" t="s">
        <v>6947</v>
      </c>
      <c r="P11" s="76">
        <f t="shared" si="0"/>
        <v>6.9999999999999999E-4</v>
      </c>
      <c r="Q11" s="76">
        <f t="shared" si="1"/>
        <v>16.989999999999998</v>
      </c>
      <c r="R11" s="76">
        <v>17.18</v>
      </c>
      <c r="S11" s="76"/>
      <c r="T11" s="94"/>
      <c r="U11" s="106" t="s">
        <v>922</v>
      </c>
      <c r="V11" s="76" t="s">
        <v>931</v>
      </c>
      <c r="W11" s="76" t="s">
        <v>385</v>
      </c>
      <c r="X11" s="76">
        <v>2000</v>
      </c>
      <c r="Y11" s="76" t="s">
        <v>239</v>
      </c>
      <c r="Z11" s="76">
        <v>14.2</v>
      </c>
      <c r="AA11" s="76">
        <v>28400</v>
      </c>
      <c r="AB11" s="118">
        <v>2000</v>
      </c>
      <c r="AC11" s="118">
        <v>1000</v>
      </c>
      <c r="AD11" s="66" t="s">
        <v>6948</v>
      </c>
      <c r="AE11" s="73" t="s">
        <v>7079</v>
      </c>
      <c r="AF11" s="119">
        <v>43104</v>
      </c>
      <c r="AG11" s="73"/>
      <c r="AH11" s="122"/>
      <c r="AI11" s="123"/>
      <c r="AJ11" s="124">
        <v>1.17</v>
      </c>
    </row>
    <row r="12" spans="1:36" ht="12.75" customHeight="1" outlineLevel="2">
      <c r="A12" s="73" t="s">
        <v>60</v>
      </c>
      <c r="B12" s="74" t="s">
        <v>31</v>
      </c>
      <c r="C12" s="75">
        <v>43134</v>
      </c>
      <c r="D12" s="76" t="s">
        <v>63</v>
      </c>
      <c r="E12" s="76" t="s">
        <v>64</v>
      </c>
      <c r="F12" s="77">
        <v>56800</v>
      </c>
      <c r="G12" s="76" t="s">
        <v>6955</v>
      </c>
      <c r="H12" s="78">
        <v>43254</v>
      </c>
      <c r="I12" s="76">
        <v>120</v>
      </c>
      <c r="J12" s="78">
        <v>43255</v>
      </c>
      <c r="K12" s="94">
        <v>56800</v>
      </c>
      <c r="L12" s="94">
        <v>48547.01</v>
      </c>
      <c r="M12" s="95">
        <v>121</v>
      </c>
      <c r="N12" s="96"/>
      <c r="O12" s="96" t="s">
        <v>6947</v>
      </c>
      <c r="P12" s="76">
        <f t="shared" si="0"/>
        <v>6.9999999999999999E-4</v>
      </c>
      <c r="Q12" s="76">
        <f t="shared" si="1"/>
        <v>33.979999999999997</v>
      </c>
      <c r="R12" s="76">
        <v>17.18</v>
      </c>
      <c r="S12" s="76"/>
      <c r="T12" s="94"/>
      <c r="U12" s="106" t="s">
        <v>922</v>
      </c>
      <c r="V12" s="76" t="s">
        <v>931</v>
      </c>
      <c r="W12" s="76" t="s">
        <v>385</v>
      </c>
      <c r="X12" s="76">
        <v>4000</v>
      </c>
      <c r="Y12" s="76" t="s">
        <v>239</v>
      </c>
      <c r="Z12" s="76">
        <v>14.2</v>
      </c>
      <c r="AA12" s="76">
        <v>56800</v>
      </c>
      <c r="AB12" s="118">
        <v>4000</v>
      </c>
      <c r="AC12" s="118">
        <v>1000</v>
      </c>
      <c r="AD12" s="66" t="s">
        <v>6948</v>
      </c>
      <c r="AE12" s="73" t="s">
        <v>7080</v>
      </c>
      <c r="AF12" s="119">
        <v>43110</v>
      </c>
      <c r="AG12" s="73"/>
      <c r="AH12" s="122"/>
      <c r="AI12" s="123"/>
      <c r="AJ12" s="124">
        <v>1.17</v>
      </c>
    </row>
    <row r="13" spans="1:36" ht="12.75" customHeight="1" outlineLevel="2">
      <c r="A13" s="73" t="s">
        <v>60</v>
      </c>
      <c r="B13" s="74" t="s">
        <v>31</v>
      </c>
      <c r="C13" s="75">
        <v>43134</v>
      </c>
      <c r="D13" s="76" t="s">
        <v>69</v>
      </c>
      <c r="E13" s="76" t="s">
        <v>70</v>
      </c>
      <c r="F13" s="77">
        <v>71000</v>
      </c>
      <c r="G13" s="76" t="s">
        <v>7081</v>
      </c>
      <c r="H13" s="78">
        <v>43254</v>
      </c>
      <c r="I13" s="76">
        <v>120</v>
      </c>
      <c r="J13" s="78">
        <v>43255</v>
      </c>
      <c r="K13" s="94">
        <v>71000</v>
      </c>
      <c r="L13" s="94">
        <v>60683.76</v>
      </c>
      <c r="M13" s="95">
        <v>121</v>
      </c>
      <c r="N13" s="96"/>
      <c r="O13" s="96" t="s">
        <v>6947</v>
      </c>
      <c r="P13" s="76">
        <f t="shared" si="0"/>
        <v>6.9999999999999999E-4</v>
      </c>
      <c r="Q13" s="76">
        <f t="shared" si="1"/>
        <v>42.48</v>
      </c>
      <c r="R13" s="76">
        <v>17.18</v>
      </c>
      <c r="S13" s="76"/>
      <c r="T13" s="94"/>
      <c r="U13" s="106" t="s">
        <v>922</v>
      </c>
      <c r="V13" s="76" t="s">
        <v>931</v>
      </c>
      <c r="W13" s="76" t="s">
        <v>385</v>
      </c>
      <c r="X13" s="76">
        <v>5000</v>
      </c>
      <c r="Y13" s="76" t="s">
        <v>239</v>
      </c>
      <c r="Z13" s="76">
        <v>14.2</v>
      </c>
      <c r="AA13" s="76">
        <v>71000</v>
      </c>
      <c r="AB13" s="118">
        <v>5000</v>
      </c>
      <c r="AC13" s="118">
        <v>1000</v>
      </c>
      <c r="AD13" s="66" t="s">
        <v>6948</v>
      </c>
      <c r="AE13" s="73" t="s">
        <v>7082</v>
      </c>
      <c r="AF13" s="119">
        <v>43110</v>
      </c>
      <c r="AG13" s="73"/>
      <c r="AH13" s="122"/>
      <c r="AI13" s="123"/>
      <c r="AJ13" s="124">
        <v>1.17</v>
      </c>
    </row>
    <row r="14" spans="1:36" ht="12.75" customHeight="1" outlineLevel="2">
      <c r="A14" s="73" t="s">
        <v>60</v>
      </c>
      <c r="B14" s="74" t="s">
        <v>31</v>
      </c>
      <c r="C14" s="75">
        <v>43134</v>
      </c>
      <c r="D14" s="76" t="s">
        <v>69</v>
      </c>
      <c r="E14" s="76" t="s">
        <v>70</v>
      </c>
      <c r="F14" s="77">
        <v>71000</v>
      </c>
      <c r="G14" s="76" t="s">
        <v>7083</v>
      </c>
      <c r="H14" s="78">
        <v>43254</v>
      </c>
      <c r="I14" s="76">
        <v>120</v>
      </c>
      <c r="J14" s="78">
        <v>43255</v>
      </c>
      <c r="K14" s="94">
        <v>71000</v>
      </c>
      <c r="L14" s="94">
        <v>60683.76</v>
      </c>
      <c r="M14" s="95">
        <v>121</v>
      </c>
      <c r="N14" s="96"/>
      <c r="O14" s="96" t="s">
        <v>6947</v>
      </c>
      <c r="P14" s="76">
        <f t="shared" ref="P14:P19" si="2">0.7/1000</f>
        <v>6.9999999999999999E-4</v>
      </c>
      <c r="Q14" s="76">
        <f t="shared" si="1"/>
        <v>42.48</v>
      </c>
      <c r="R14" s="76">
        <v>17.18</v>
      </c>
      <c r="S14" s="76"/>
      <c r="T14" s="94"/>
      <c r="U14" s="106" t="s">
        <v>922</v>
      </c>
      <c r="V14" s="76" t="s">
        <v>931</v>
      </c>
      <c r="W14" s="76" t="s">
        <v>385</v>
      </c>
      <c r="X14" s="76">
        <v>5000</v>
      </c>
      <c r="Y14" s="76" t="s">
        <v>239</v>
      </c>
      <c r="Z14" s="76">
        <v>14.2</v>
      </c>
      <c r="AA14" s="76">
        <v>71000</v>
      </c>
      <c r="AB14" s="118">
        <v>5000</v>
      </c>
      <c r="AC14" s="118">
        <v>1000</v>
      </c>
      <c r="AD14" s="66" t="s">
        <v>6948</v>
      </c>
      <c r="AE14" s="73" t="s">
        <v>7084</v>
      </c>
      <c r="AF14" s="119">
        <v>43119</v>
      </c>
      <c r="AG14" s="73"/>
      <c r="AH14" s="122"/>
      <c r="AI14" s="123"/>
      <c r="AJ14" s="124">
        <v>1.17</v>
      </c>
    </row>
    <row r="15" spans="1:36" ht="12.75" customHeight="1" outlineLevel="2">
      <c r="A15" s="73" t="s">
        <v>60</v>
      </c>
      <c r="B15" s="74" t="s">
        <v>31</v>
      </c>
      <c r="C15" s="75">
        <v>43134</v>
      </c>
      <c r="D15" s="76" t="s">
        <v>69</v>
      </c>
      <c r="E15" s="76" t="s">
        <v>70</v>
      </c>
      <c r="F15" s="77">
        <v>71000</v>
      </c>
      <c r="G15" s="76" t="s">
        <v>6961</v>
      </c>
      <c r="H15" s="78">
        <v>43254</v>
      </c>
      <c r="I15" s="76">
        <v>120</v>
      </c>
      <c r="J15" s="78">
        <v>43255</v>
      </c>
      <c r="K15" s="94">
        <v>71000</v>
      </c>
      <c r="L15" s="94">
        <v>60683.76</v>
      </c>
      <c r="M15" s="95">
        <v>121</v>
      </c>
      <c r="N15" s="96"/>
      <c r="O15" s="96" t="s">
        <v>6947</v>
      </c>
      <c r="P15" s="76">
        <f t="shared" si="2"/>
        <v>6.9999999999999999E-4</v>
      </c>
      <c r="Q15" s="76">
        <f t="shared" si="1"/>
        <v>42.48</v>
      </c>
      <c r="R15" s="76">
        <v>17.18</v>
      </c>
      <c r="S15" s="76"/>
      <c r="T15" s="94"/>
      <c r="U15" s="106" t="s">
        <v>922</v>
      </c>
      <c r="V15" s="76" t="s">
        <v>931</v>
      </c>
      <c r="W15" s="76" t="s">
        <v>385</v>
      </c>
      <c r="X15" s="76">
        <v>5000</v>
      </c>
      <c r="Y15" s="76" t="s">
        <v>239</v>
      </c>
      <c r="Z15" s="76">
        <v>14.2</v>
      </c>
      <c r="AA15" s="76">
        <v>71000</v>
      </c>
      <c r="AB15" s="118">
        <v>5000</v>
      </c>
      <c r="AC15" s="118">
        <v>1000</v>
      </c>
      <c r="AD15" s="66" t="s">
        <v>6948</v>
      </c>
      <c r="AE15" s="73" t="s">
        <v>7084</v>
      </c>
      <c r="AF15" s="119">
        <v>43119</v>
      </c>
      <c r="AG15" s="73"/>
      <c r="AH15" s="122"/>
      <c r="AI15" s="123"/>
      <c r="AJ15" s="124">
        <v>1.17</v>
      </c>
    </row>
    <row r="16" spans="1:36" ht="12.75" customHeight="1" outlineLevel="2">
      <c r="A16" s="73" t="s">
        <v>60</v>
      </c>
      <c r="B16" s="74" t="s">
        <v>31</v>
      </c>
      <c r="C16" s="75">
        <v>43137</v>
      </c>
      <c r="D16" s="76" t="s">
        <v>71</v>
      </c>
      <c r="E16" s="76" t="s">
        <v>72</v>
      </c>
      <c r="F16" s="77">
        <v>85200</v>
      </c>
      <c r="G16" s="76" t="s">
        <v>7085</v>
      </c>
      <c r="H16" s="78">
        <v>43257</v>
      </c>
      <c r="I16" s="76">
        <v>120</v>
      </c>
      <c r="J16" s="78">
        <v>43255</v>
      </c>
      <c r="K16" s="94">
        <v>85200</v>
      </c>
      <c r="L16" s="94">
        <v>72820.509999999995</v>
      </c>
      <c r="M16" s="95">
        <v>118</v>
      </c>
      <c r="N16" s="96"/>
      <c r="O16" s="96" t="s">
        <v>6947</v>
      </c>
      <c r="P16" s="76">
        <f t="shared" si="2"/>
        <v>6.9999999999999999E-4</v>
      </c>
      <c r="Q16" s="76">
        <f t="shared" si="1"/>
        <v>50.97</v>
      </c>
      <c r="R16" s="76">
        <v>17.18</v>
      </c>
      <c r="S16" s="76"/>
      <c r="T16" s="94"/>
      <c r="U16" s="106" t="s">
        <v>922</v>
      </c>
      <c r="V16" s="76" t="s">
        <v>931</v>
      </c>
      <c r="W16" s="76" t="s">
        <v>385</v>
      </c>
      <c r="X16" s="76">
        <v>6000</v>
      </c>
      <c r="Y16" s="76" t="s">
        <v>239</v>
      </c>
      <c r="Z16" s="76">
        <v>14.2</v>
      </c>
      <c r="AA16" s="76">
        <v>85200</v>
      </c>
      <c r="AB16" s="118">
        <v>6000</v>
      </c>
      <c r="AC16" s="118">
        <v>1000</v>
      </c>
      <c r="AD16" s="66" t="s">
        <v>6948</v>
      </c>
      <c r="AE16" s="73" t="s">
        <v>7086</v>
      </c>
      <c r="AF16" s="119">
        <v>43105</v>
      </c>
      <c r="AG16" s="73"/>
      <c r="AH16" s="122"/>
      <c r="AI16" s="123"/>
      <c r="AJ16" s="124">
        <v>1.17</v>
      </c>
    </row>
    <row r="17" spans="1:36" ht="12.75" customHeight="1" outlineLevel="2">
      <c r="A17" s="73" t="s">
        <v>60</v>
      </c>
      <c r="B17" s="74" t="s">
        <v>31</v>
      </c>
      <c r="C17" s="75">
        <v>43137</v>
      </c>
      <c r="D17" s="76" t="s">
        <v>71</v>
      </c>
      <c r="E17" s="76" t="s">
        <v>72</v>
      </c>
      <c r="F17" s="77">
        <v>85200</v>
      </c>
      <c r="G17" s="76" t="s">
        <v>7087</v>
      </c>
      <c r="H17" s="78">
        <v>43257</v>
      </c>
      <c r="I17" s="76">
        <v>120</v>
      </c>
      <c r="J17" s="78">
        <v>43255</v>
      </c>
      <c r="K17" s="94">
        <v>85200</v>
      </c>
      <c r="L17" s="94">
        <v>72820.509999999995</v>
      </c>
      <c r="M17" s="95">
        <v>118</v>
      </c>
      <c r="N17" s="96"/>
      <c r="O17" s="96" t="s">
        <v>6947</v>
      </c>
      <c r="P17" s="76">
        <f t="shared" si="2"/>
        <v>6.9999999999999999E-4</v>
      </c>
      <c r="Q17" s="76">
        <f t="shared" si="1"/>
        <v>50.97</v>
      </c>
      <c r="R17" s="76">
        <v>17.18</v>
      </c>
      <c r="S17" s="76"/>
      <c r="T17" s="94"/>
      <c r="U17" s="106" t="s">
        <v>922</v>
      </c>
      <c r="V17" s="76" t="s">
        <v>931</v>
      </c>
      <c r="W17" s="76" t="s">
        <v>385</v>
      </c>
      <c r="X17" s="76">
        <v>6000</v>
      </c>
      <c r="Y17" s="76" t="s">
        <v>239</v>
      </c>
      <c r="Z17" s="76">
        <v>14.2</v>
      </c>
      <c r="AA17" s="76">
        <v>85200</v>
      </c>
      <c r="AB17" s="118">
        <v>6000</v>
      </c>
      <c r="AC17" s="118">
        <v>1000</v>
      </c>
      <c r="AD17" s="66" t="s">
        <v>6948</v>
      </c>
      <c r="AE17" s="73" t="s">
        <v>7088</v>
      </c>
      <c r="AF17" s="119">
        <v>43116</v>
      </c>
      <c r="AG17" s="73"/>
      <c r="AH17" s="122"/>
      <c r="AI17" s="123"/>
      <c r="AJ17" s="124">
        <v>1.17</v>
      </c>
    </row>
    <row r="18" spans="1:36" ht="12.75" customHeight="1" outlineLevel="2">
      <c r="A18" s="73" t="s">
        <v>60</v>
      </c>
      <c r="B18" s="74" t="s">
        <v>31</v>
      </c>
      <c r="C18" s="75">
        <v>43134</v>
      </c>
      <c r="D18" s="76" t="s">
        <v>73</v>
      </c>
      <c r="E18" s="76" t="s">
        <v>74</v>
      </c>
      <c r="F18" s="77">
        <v>71000</v>
      </c>
      <c r="G18" s="76" t="s">
        <v>7089</v>
      </c>
      <c r="H18" s="78">
        <v>43254</v>
      </c>
      <c r="I18" s="76">
        <v>120</v>
      </c>
      <c r="J18" s="78">
        <v>43255</v>
      </c>
      <c r="K18" s="94">
        <v>71000</v>
      </c>
      <c r="L18" s="94">
        <v>60683.76</v>
      </c>
      <c r="M18" s="95">
        <v>121</v>
      </c>
      <c r="N18" s="96"/>
      <c r="O18" s="96" t="s">
        <v>6947</v>
      </c>
      <c r="P18" s="76">
        <f t="shared" si="2"/>
        <v>6.9999999999999999E-4</v>
      </c>
      <c r="Q18" s="76">
        <f t="shared" si="1"/>
        <v>42.48</v>
      </c>
      <c r="R18" s="76">
        <v>17.18</v>
      </c>
      <c r="S18" s="76"/>
      <c r="T18" s="94"/>
      <c r="U18" s="106" t="s">
        <v>922</v>
      </c>
      <c r="V18" s="76" t="s">
        <v>931</v>
      </c>
      <c r="W18" s="76" t="s">
        <v>385</v>
      </c>
      <c r="X18" s="76">
        <v>5000</v>
      </c>
      <c r="Y18" s="76" t="s">
        <v>239</v>
      </c>
      <c r="Z18" s="76">
        <v>14.2</v>
      </c>
      <c r="AA18" s="76">
        <v>71000</v>
      </c>
      <c r="AB18" s="118">
        <v>5000</v>
      </c>
      <c r="AC18" s="118">
        <v>1000</v>
      </c>
      <c r="AD18" s="66" t="s">
        <v>6948</v>
      </c>
      <c r="AE18" s="73" t="s">
        <v>7090</v>
      </c>
      <c r="AF18" s="119">
        <v>43117</v>
      </c>
      <c r="AG18" s="73"/>
      <c r="AH18" s="122"/>
      <c r="AI18" s="123"/>
      <c r="AJ18" s="124">
        <v>1.17</v>
      </c>
    </row>
    <row r="19" spans="1:36" ht="12.75" customHeight="1" outlineLevel="2">
      <c r="A19" s="73" t="s">
        <v>60</v>
      </c>
      <c r="B19" s="74" t="s">
        <v>31</v>
      </c>
      <c r="C19" s="75">
        <v>43134</v>
      </c>
      <c r="D19" s="76" t="s">
        <v>73</v>
      </c>
      <c r="E19" s="76" t="s">
        <v>74</v>
      </c>
      <c r="F19" s="77">
        <v>99400</v>
      </c>
      <c r="G19" s="76" t="s">
        <v>7091</v>
      </c>
      <c r="H19" s="78">
        <v>43254</v>
      </c>
      <c r="I19" s="76">
        <v>120</v>
      </c>
      <c r="J19" s="78">
        <v>43255</v>
      </c>
      <c r="K19" s="94">
        <v>99400</v>
      </c>
      <c r="L19" s="94">
        <v>84957.26</v>
      </c>
      <c r="M19" s="95">
        <v>121</v>
      </c>
      <c r="N19" s="96"/>
      <c r="O19" s="96" t="s">
        <v>6947</v>
      </c>
      <c r="P19" s="76">
        <f t="shared" si="2"/>
        <v>6.9999999999999999E-4</v>
      </c>
      <c r="Q19" s="76">
        <f t="shared" si="1"/>
        <v>59.47</v>
      </c>
      <c r="R19" s="76">
        <v>17.18</v>
      </c>
      <c r="S19" s="76"/>
      <c r="T19" s="94"/>
      <c r="U19" s="106" t="s">
        <v>922</v>
      </c>
      <c r="V19" s="76" t="s">
        <v>931</v>
      </c>
      <c r="W19" s="76" t="s">
        <v>385</v>
      </c>
      <c r="X19" s="76">
        <v>7000</v>
      </c>
      <c r="Y19" s="76" t="s">
        <v>239</v>
      </c>
      <c r="Z19" s="76">
        <v>14.2</v>
      </c>
      <c r="AA19" s="76">
        <v>99400</v>
      </c>
      <c r="AB19" s="118">
        <v>7000</v>
      </c>
      <c r="AC19" s="118">
        <v>1000</v>
      </c>
      <c r="AD19" s="66" t="s">
        <v>6948</v>
      </c>
      <c r="AE19" s="73" t="s">
        <v>7092</v>
      </c>
      <c r="AF19" s="119">
        <v>43104</v>
      </c>
      <c r="AG19" s="73"/>
      <c r="AH19" s="122"/>
      <c r="AI19" s="123"/>
      <c r="AJ19" s="124">
        <v>1.17</v>
      </c>
    </row>
    <row r="20" spans="1:36" ht="12.75" customHeight="1" outlineLevel="1">
      <c r="A20" s="79" t="s">
        <v>7093</v>
      </c>
      <c r="B20" s="74"/>
      <c r="C20" s="75"/>
      <c r="D20" s="76"/>
      <c r="E20" s="76"/>
      <c r="F20" s="77">
        <f>SUBTOTAL(9,F3:F19)</f>
        <v>1017890</v>
      </c>
      <c r="G20" s="76"/>
      <c r="H20" s="78"/>
      <c r="I20" s="76"/>
      <c r="J20" s="78"/>
      <c r="K20" s="94">
        <f>SUBTOTAL(9,K3:K19)</f>
        <v>1017890</v>
      </c>
      <c r="L20" s="94">
        <f>SUBTOTAL(9,L3:L19)</f>
        <v>869991.43</v>
      </c>
      <c r="M20" s="95"/>
      <c r="N20" s="96"/>
      <c r="O20" s="96"/>
      <c r="P20" s="76"/>
      <c r="Q20" s="76">
        <f>SUBTOTAL(9,Q3:Q19)</f>
        <v>609.00000000000011</v>
      </c>
      <c r="R20" s="76"/>
      <c r="S20" s="76"/>
      <c r="T20" s="94"/>
      <c r="U20" s="106"/>
      <c r="V20" s="76"/>
      <c r="W20" s="76"/>
      <c r="X20" s="76">
        <f>SUBTOTAL(9,X3:X19)</f>
        <v>71510</v>
      </c>
      <c r="Y20" s="76"/>
      <c r="Z20" s="76"/>
      <c r="AA20" s="76"/>
      <c r="AB20" s="118"/>
      <c r="AC20" s="118"/>
      <c r="AD20" s="66"/>
      <c r="AE20" s="73"/>
      <c r="AF20" s="119"/>
      <c r="AG20" s="73"/>
      <c r="AH20" s="122"/>
      <c r="AI20" s="123"/>
      <c r="AJ20" s="124">
        <f>SUBTOTAL(9,AJ3:AJ19)</f>
        <v>19.89</v>
      </c>
    </row>
    <row r="21" spans="1:36" ht="12.75" customHeight="1" outlineLevel="2">
      <c r="A21" s="73" t="s">
        <v>77</v>
      </c>
      <c r="B21" s="74" t="s">
        <v>31</v>
      </c>
      <c r="C21" s="75">
        <v>43137</v>
      </c>
      <c r="D21" s="76" t="s">
        <v>61</v>
      </c>
      <c r="E21" s="76" t="s">
        <v>62</v>
      </c>
      <c r="F21" s="77">
        <v>28400</v>
      </c>
      <c r="G21" s="76" t="s">
        <v>6946</v>
      </c>
      <c r="H21" s="78">
        <v>43257</v>
      </c>
      <c r="I21" s="76">
        <v>120</v>
      </c>
      <c r="J21" s="78">
        <v>43255</v>
      </c>
      <c r="K21" s="94">
        <v>28400</v>
      </c>
      <c r="L21" s="94">
        <v>24273.5</v>
      </c>
      <c r="M21" s="95">
        <v>118</v>
      </c>
      <c r="N21" s="96"/>
      <c r="O21" s="96" t="s">
        <v>6947</v>
      </c>
      <c r="P21" s="76">
        <f>0.7/1000</f>
        <v>6.9999999999999999E-4</v>
      </c>
      <c r="Q21" s="76">
        <f>ROUND(P21*L21,2)</f>
        <v>16.989999999999998</v>
      </c>
      <c r="R21" s="76">
        <v>17.18</v>
      </c>
      <c r="S21" s="76"/>
      <c r="T21" s="94"/>
      <c r="U21" s="106" t="s">
        <v>922</v>
      </c>
      <c r="V21" s="76" t="s">
        <v>931</v>
      </c>
      <c r="W21" s="76" t="s">
        <v>385</v>
      </c>
      <c r="X21" s="76">
        <v>2000</v>
      </c>
      <c r="Y21" s="76" t="s">
        <v>239</v>
      </c>
      <c r="Z21" s="76">
        <v>14.2</v>
      </c>
      <c r="AA21" s="76">
        <v>28400</v>
      </c>
      <c r="AB21" s="118">
        <v>2000</v>
      </c>
      <c r="AC21" s="118">
        <v>1000</v>
      </c>
      <c r="AD21" s="66" t="s">
        <v>6948</v>
      </c>
      <c r="AE21" s="73" t="s">
        <v>7070</v>
      </c>
      <c r="AF21" s="119">
        <v>43104</v>
      </c>
      <c r="AG21" s="73"/>
      <c r="AH21" s="122"/>
      <c r="AI21" s="123"/>
      <c r="AJ21" s="124">
        <v>1.17</v>
      </c>
    </row>
    <row r="22" spans="1:36" ht="12.75" customHeight="1" outlineLevel="2">
      <c r="A22" s="73" t="s">
        <v>77</v>
      </c>
      <c r="B22" s="74" t="s">
        <v>31</v>
      </c>
      <c r="C22" s="75">
        <v>43137</v>
      </c>
      <c r="D22" s="76" t="s">
        <v>61</v>
      </c>
      <c r="E22" s="76" t="s">
        <v>62</v>
      </c>
      <c r="F22" s="77">
        <v>42600</v>
      </c>
      <c r="G22" s="76" t="s">
        <v>6950</v>
      </c>
      <c r="H22" s="78">
        <v>43257</v>
      </c>
      <c r="I22" s="76">
        <v>120</v>
      </c>
      <c r="J22" s="78">
        <v>43255</v>
      </c>
      <c r="K22" s="94">
        <v>42600</v>
      </c>
      <c r="L22" s="94">
        <v>36410.26</v>
      </c>
      <c r="M22" s="95">
        <v>118</v>
      </c>
      <c r="N22" s="96"/>
      <c r="O22" s="96" t="s">
        <v>6947</v>
      </c>
      <c r="P22" s="76">
        <f t="shared" ref="P22:P31" si="3">0.7/1000</f>
        <v>6.9999999999999999E-4</v>
      </c>
      <c r="Q22" s="76">
        <f t="shared" ref="Q22:Q37" si="4">ROUND(P22*L22,2)</f>
        <v>25.49</v>
      </c>
      <c r="R22" s="76">
        <v>17.18</v>
      </c>
      <c r="S22" s="76"/>
      <c r="T22" s="94"/>
      <c r="U22" s="106" t="s">
        <v>922</v>
      </c>
      <c r="V22" s="76" t="s">
        <v>931</v>
      </c>
      <c r="W22" s="76" t="s">
        <v>385</v>
      </c>
      <c r="X22" s="76">
        <v>3000</v>
      </c>
      <c r="Y22" s="76" t="s">
        <v>239</v>
      </c>
      <c r="Z22" s="76">
        <v>14.2</v>
      </c>
      <c r="AA22" s="76">
        <v>42600</v>
      </c>
      <c r="AB22" s="118">
        <v>3000</v>
      </c>
      <c r="AC22" s="118">
        <v>1000</v>
      </c>
      <c r="AD22" s="66" t="s">
        <v>6948</v>
      </c>
      <c r="AE22" s="73" t="s">
        <v>7071</v>
      </c>
      <c r="AF22" s="119">
        <v>43119</v>
      </c>
      <c r="AG22" s="73"/>
      <c r="AH22" s="122"/>
      <c r="AI22" s="123"/>
      <c r="AJ22" s="124">
        <v>1.17</v>
      </c>
    </row>
    <row r="23" spans="1:36" ht="12.75" customHeight="1" outlineLevel="2">
      <c r="A23" s="73" t="s">
        <v>77</v>
      </c>
      <c r="B23" s="74" t="s">
        <v>31</v>
      </c>
      <c r="C23" s="75">
        <v>43137</v>
      </c>
      <c r="D23" s="76" t="s">
        <v>61</v>
      </c>
      <c r="E23" s="76" t="s">
        <v>62</v>
      </c>
      <c r="F23" s="77">
        <v>14200</v>
      </c>
      <c r="G23" s="76" t="s">
        <v>6954</v>
      </c>
      <c r="H23" s="78">
        <v>43257</v>
      </c>
      <c r="I23" s="76">
        <v>120</v>
      </c>
      <c r="J23" s="78">
        <v>43255</v>
      </c>
      <c r="K23" s="94">
        <v>14200</v>
      </c>
      <c r="L23" s="94">
        <v>12136.75</v>
      </c>
      <c r="M23" s="95">
        <v>118</v>
      </c>
      <c r="N23" s="96"/>
      <c r="O23" s="96" t="s">
        <v>6947</v>
      </c>
      <c r="P23" s="76">
        <f t="shared" si="3"/>
        <v>6.9999999999999999E-4</v>
      </c>
      <c r="Q23" s="76">
        <f t="shared" si="4"/>
        <v>8.5</v>
      </c>
      <c r="R23" s="76">
        <v>17.18</v>
      </c>
      <c r="S23" s="76"/>
      <c r="T23" s="94"/>
      <c r="U23" s="106" t="s">
        <v>922</v>
      </c>
      <c r="V23" s="76" t="s">
        <v>931</v>
      </c>
      <c r="W23" s="76" t="s">
        <v>385</v>
      </c>
      <c r="X23" s="76">
        <v>1000</v>
      </c>
      <c r="Y23" s="76" t="s">
        <v>239</v>
      </c>
      <c r="Z23" s="76">
        <v>14.2</v>
      </c>
      <c r="AA23" s="76">
        <v>14200</v>
      </c>
      <c r="AB23" s="118">
        <v>1000</v>
      </c>
      <c r="AC23" s="118">
        <v>1000</v>
      </c>
      <c r="AD23" s="66" t="s">
        <v>6948</v>
      </c>
      <c r="AE23" s="73" t="s">
        <v>7072</v>
      </c>
      <c r="AF23" s="119">
        <v>43104</v>
      </c>
      <c r="AG23" s="73"/>
      <c r="AH23" s="122"/>
      <c r="AI23" s="123"/>
      <c r="AJ23" s="124">
        <v>1.17</v>
      </c>
    </row>
    <row r="24" spans="1:36" ht="12.75" customHeight="1" outlineLevel="2">
      <c r="A24" s="73" t="s">
        <v>77</v>
      </c>
      <c r="B24" s="74" t="s">
        <v>31</v>
      </c>
      <c r="C24" s="75">
        <v>43137</v>
      </c>
      <c r="D24" s="76" t="s">
        <v>61</v>
      </c>
      <c r="E24" s="76" t="s">
        <v>62</v>
      </c>
      <c r="F24" s="77">
        <v>42600</v>
      </c>
      <c r="G24" s="76" t="s">
        <v>6954</v>
      </c>
      <c r="H24" s="78">
        <v>43257</v>
      </c>
      <c r="I24" s="76">
        <v>120</v>
      </c>
      <c r="J24" s="78">
        <v>43255</v>
      </c>
      <c r="K24" s="94">
        <v>42600</v>
      </c>
      <c r="L24" s="94">
        <v>36410.26</v>
      </c>
      <c r="M24" s="95">
        <v>118</v>
      </c>
      <c r="N24" s="96"/>
      <c r="O24" s="96" t="s">
        <v>6947</v>
      </c>
      <c r="P24" s="76">
        <f t="shared" si="3"/>
        <v>6.9999999999999999E-4</v>
      </c>
      <c r="Q24" s="76">
        <f t="shared" si="4"/>
        <v>25.49</v>
      </c>
      <c r="R24" s="76">
        <v>17.18</v>
      </c>
      <c r="S24" s="76"/>
      <c r="T24" s="94"/>
      <c r="U24" s="106" t="s">
        <v>922</v>
      </c>
      <c r="V24" s="76" t="s">
        <v>931</v>
      </c>
      <c r="W24" s="76" t="s">
        <v>385</v>
      </c>
      <c r="X24" s="76">
        <v>3000</v>
      </c>
      <c r="Y24" s="76" t="s">
        <v>239</v>
      </c>
      <c r="Z24" s="76">
        <v>14.2</v>
      </c>
      <c r="AA24" s="76">
        <v>42600</v>
      </c>
      <c r="AB24" s="118">
        <v>3000</v>
      </c>
      <c r="AC24" s="118">
        <v>1000</v>
      </c>
      <c r="AD24" s="66" t="s">
        <v>6948</v>
      </c>
      <c r="AE24" s="73" t="s">
        <v>7072</v>
      </c>
      <c r="AF24" s="119">
        <v>43104</v>
      </c>
      <c r="AG24" s="73"/>
      <c r="AH24" s="122"/>
      <c r="AI24" s="123"/>
      <c r="AJ24" s="124">
        <v>1.17</v>
      </c>
    </row>
    <row r="25" spans="1:36" ht="12.75" customHeight="1" outlineLevel="2">
      <c r="A25" s="73" t="s">
        <v>77</v>
      </c>
      <c r="B25" s="74" t="s">
        <v>31</v>
      </c>
      <c r="C25" s="75">
        <v>43137</v>
      </c>
      <c r="D25" s="76" t="s">
        <v>61</v>
      </c>
      <c r="E25" s="76" t="s">
        <v>62</v>
      </c>
      <c r="F25" s="77">
        <v>28400</v>
      </c>
      <c r="G25" s="76" t="s">
        <v>6954</v>
      </c>
      <c r="H25" s="78">
        <v>43257</v>
      </c>
      <c r="I25" s="76">
        <v>120</v>
      </c>
      <c r="J25" s="78">
        <v>43255</v>
      </c>
      <c r="K25" s="94">
        <v>28400</v>
      </c>
      <c r="L25" s="94">
        <v>24273.5</v>
      </c>
      <c r="M25" s="95">
        <v>118</v>
      </c>
      <c r="N25" s="96"/>
      <c r="O25" s="96" t="s">
        <v>6947</v>
      </c>
      <c r="P25" s="76">
        <f t="shared" si="3"/>
        <v>6.9999999999999999E-4</v>
      </c>
      <c r="Q25" s="76">
        <f t="shared" si="4"/>
        <v>16.989999999999998</v>
      </c>
      <c r="R25" s="76">
        <v>17.18</v>
      </c>
      <c r="S25" s="76"/>
      <c r="T25" s="94"/>
      <c r="U25" s="106" t="s">
        <v>922</v>
      </c>
      <c r="V25" s="76" t="s">
        <v>931</v>
      </c>
      <c r="W25" s="76" t="s">
        <v>385</v>
      </c>
      <c r="X25" s="76">
        <v>2000</v>
      </c>
      <c r="Y25" s="76" t="s">
        <v>239</v>
      </c>
      <c r="Z25" s="76">
        <v>14.2</v>
      </c>
      <c r="AA25" s="76">
        <v>28400</v>
      </c>
      <c r="AB25" s="118">
        <v>2000</v>
      </c>
      <c r="AC25" s="118">
        <v>1000</v>
      </c>
      <c r="AD25" s="66" t="s">
        <v>6948</v>
      </c>
      <c r="AE25" s="73" t="s">
        <v>7073</v>
      </c>
      <c r="AF25" s="119">
        <v>43110</v>
      </c>
      <c r="AG25" s="73"/>
      <c r="AH25" s="122"/>
      <c r="AI25" s="123"/>
      <c r="AJ25" s="124">
        <v>1.17</v>
      </c>
    </row>
    <row r="26" spans="1:36" ht="12.75" customHeight="1" outlineLevel="2">
      <c r="A26" s="73" t="s">
        <v>77</v>
      </c>
      <c r="B26" s="74" t="s">
        <v>31</v>
      </c>
      <c r="C26" s="75">
        <v>43137</v>
      </c>
      <c r="D26" s="76" t="s">
        <v>61</v>
      </c>
      <c r="E26" s="76" t="s">
        <v>62</v>
      </c>
      <c r="F26" s="77">
        <v>113600</v>
      </c>
      <c r="G26" s="76" t="s">
        <v>7074</v>
      </c>
      <c r="H26" s="78">
        <v>43257</v>
      </c>
      <c r="I26" s="76">
        <v>120</v>
      </c>
      <c r="J26" s="78">
        <v>43255</v>
      </c>
      <c r="K26" s="94">
        <v>113600</v>
      </c>
      <c r="L26" s="94">
        <v>97094.02</v>
      </c>
      <c r="M26" s="95">
        <v>118</v>
      </c>
      <c r="N26" s="96"/>
      <c r="O26" s="96" t="s">
        <v>6947</v>
      </c>
      <c r="P26" s="76">
        <f t="shared" si="3"/>
        <v>6.9999999999999999E-4</v>
      </c>
      <c r="Q26" s="76">
        <f t="shared" si="4"/>
        <v>67.97</v>
      </c>
      <c r="R26" s="76">
        <v>17.18</v>
      </c>
      <c r="S26" s="76"/>
      <c r="T26" s="94"/>
      <c r="U26" s="106" t="s">
        <v>922</v>
      </c>
      <c r="V26" s="76" t="s">
        <v>931</v>
      </c>
      <c r="W26" s="76" t="s">
        <v>385</v>
      </c>
      <c r="X26" s="76">
        <v>8000</v>
      </c>
      <c r="Y26" s="76" t="s">
        <v>239</v>
      </c>
      <c r="Z26" s="76">
        <v>14.2</v>
      </c>
      <c r="AA26" s="76">
        <v>113600</v>
      </c>
      <c r="AB26" s="118">
        <v>8000</v>
      </c>
      <c r="AC26" s="118">
        <v>1000</v>
      </c>
      <c r="AD26" s="66" t="s">
        <v>6948</v>
      </c>
      <c r="AE26" s="73" t="s">
        <v>7073</v>
      </c>
      <c r="AF26" s="119">
        <v>43110</v>
      </c>
      <c r="AG26" s="73"/>
      <c r="AH26" s="122"/>
      <c r="AI26" s="123"/>
      <c r="AJ26" s="124">
        <v>1.17</v>
      </c>
    </row>
    <row r="27" spans="1:36" ht="12.75" customHeight="1" outlineLevel="2">
      <c r="A27" s="73" t="s">
        <v>77</v>
      </c>
      <c r="B27" s="74" t="s">
        <v>31</v>
      </c>
      <c r="C27" s="75">
        <v>43137</v>
      </c>
      <c r="D27" s="76" t="s">
        <v>61</v>
      </c>
      <c r="E27" s="76" t="s">
        <v>62</v>
      </c>
      <c r="F27" s="77">
        <v>99400</v>
      </c>
      <c r="G27" s="76" t="s">
        <v>7075</v>
      </c>
      <c r="H27" s="78">
        <v>43257</v>
      </c>
      <c r="I27" s="76">
        <v>120</v>
      </c>
      <c r="J27" s="78">
        <v>43255</v>
      </c>
      <c r="K27" s="94">
        <v>99400</v>
      </c>
      <c r="L27" s="94">
        <v>84957.26</v>
      </c>
      <c r="M27" s="95">
        <v>118</v>
      </c>
      <c r="N27" s="96"/>
      <c r="O27" s="96" t="s">
        <v>6947</v>
      </c>
      <c r="P27" s="76">
        <f t="shared" si="3"/>
        <v>6.9999999999999999E-4</v>
      </c>
      <c r="Q27" s="76">
        <f t="shared" si="4"/>
        <v>59.47</v>
      </c>
      <c r="R27" s="76">
        <v>17.18</v>
      </c>
      <c r="S27" s="76"/>
      <c r="T27" s="94"/>
      <c r="U27" s="106" t="s">
        <v>922</v>
      </c>
      <c r="V27" s="76" t="s">
        <v>931</v>
      </c>
      <c r="W27" s="76" t="s">
        <v>385</v>
      </c>
      <c r="X27" s="76">
        <v>7000</v>
      </c>
      <c r="Y27" s="76" t="s">
        <v>239</v>
      </c>
      <c r="Z27" s="76">
        <v>14.2</v>
      </c>
      <c r="AA27" s="76">
        <v>99400</v>
      </c>
      <c r="AB27" s="118">
        <v>7000</v>
      </c>
      <c r="AC27" s="118">
        <v>1000</v>
      </c>
      <c r="AD27" s="66" t="s">
        <v>6948</v>
      </c>
      <c r="AE27" s="73" t="s">
        <v>7076</v>
      </c>
      <c r="AF27" s="119">
        <v>43119</v>
      </c>
      <c r="AG27" s="73"/>
      <c r="AH27" s="122"/>
      <c r="AI27" s="123"/>
      <c r="AJ27" s="124">
        <v>1.17</v>
      </c>
    </row>
    <row r="28" spans="1:36" ht="12.75" customHeight="1" outlineLevel="2">
      <c r="A28" s="73" t="s">
        <v>77</v>
      </c>
      <c r="B28" s="74" t="s">
        <v>31</v>
      </c>
      <c r="C28" s="75">
        <v>43134</v>
      </c>
      <c r="D28" s="76" t="s">
        <v>63</v>
      </c>
      <c r="E28" s="76" t="s">
        <v>64</v>
      </c>
      <c r="F28" s="77">
        <v>9690</v>
      </c>
      <c r="G28" s="76" t="s">
        <v>6955</v>
      </c>
      <c r="H28" s="78">
        <v>43254</v>
      </c>
      <c r="I28" s="76">
        <v>120</v>
      </c>
      <c r="J28" s="78">
        <v>43255</v>
      </c>
      <c r="K28" s="94">
        <v>9690</v>
      </c>
      <c r="L28" s="94">
        <v>8282.0499999999993</v>
      </c>
      <c r="M28" s="95">
        <v>121</v>
      </c>
      <c r="N28" s="96"/>
      <c r="O28" s="96" t="s">
        <v>6947</v>
      </c>
      <c r="P28" s="76">
        <f t="shared" si="3"/>
        <v>6.9999999999999999E-4</v>
      </c>
      <c r="Q28" s="76">
        <f t="shared" si="4"/>
        <v>5.8</v>
      </c>
      <c r="R28" s="76">
        <v>17.600000000000001</v>
      </c>
      <c r="S28" s="76"/>
      <c r="T28" s="94"/>
      <c r="U28" s="106" t="s">
        <v>6313</v>
      </c>
      <c r="V28" s="76" t="s">
        <v>7077</v>
      </c>
      <c r="W28" s="76" t="s">
        <v>7078</v>
      </c>
      <c r="X28" s="76">
        <v>510</v>
      </c>
      <c r="Y28" s="76" t="s">
        <v>239</v>
      </c>
      <c r="Z28" s="76">
        <v>19</v>
      </c>
      <c r="AA28" s="76">
        <v>9690</v>
      </c>
      <c r="AB28" s="118">
        <v>510</v>
      </c>
      <c r="AC28" s="118">
        <v>170</v>
      </c>
      <c r="AD28" s="66" t="s">
        <v>6948</v>
      </c>
      <c r="AE28" s="73" t="s">
        <v>7079</v>
      </c>
      <c r="AF28" s="119">
        <v>43104</v>
      </c>
      <c r="AG28" s="73"/>
      <c r="AH28" s="122"/>
      <c r="AI28" s="123"/>
      <c r="AJ28" s="124">
        <v>1.17</v>
      </c>
    </row>
    <row r="29" spans="1:36" ht="12.75" customHeight="1" outlineLevel="2">
      <c r="A29" s="73" t="s">
        <v>77</v>
      </c>
      <c r="B29" s="74" t="s">
        <v>31</v>
      </c>
      <c r="C29" s="75">
        <v>43134</v>
      </c>
      <c r="D29" s="76" t="s">
        <v>63</v>
      </c>
      <c r="E29" s="76" t="s">
        <v>64</v>
      </c>
      <c r="F29" s="77">
        <v>28400</v>
      </c>
      <c r="G29" s="76" t="s">
        <v>6955</v>
      </c>
      <c r="H29" s="78">
        <v>43254</v>
      </c>
      <c r="I29" s="76">
        <v>120</v>
      </c>
      <c r="J29" s="78">
        <v>43255</v>
      </c>
      <c r="K29" s="94">
        <v>28400</v>
      </c>
      <c r="L29" s="94">
        <v>24273.5</v>
      </c>
      <c r="M29" s="95">
        <v>121</v>
      </c>
      <c r="N29" s="96"/>
      <c r="O29" s="96" t="s">
        <v>6947</v>
      </c>
      <c r="P29" s="76">
        <f t="shared" si="3"/>
        <v>6.9999999999999999E-4</v>
      </c>
      <c r="Q29" s="76">
        <f t="shared" si="4"/>
        <v>16.989999999999998</v>
      </c>
      <c r="R29" s="76">
        <v>17.18</v>
      </c>
      <c r="S29" s="76"/>
      <c r="T29" s="94"/>
      <c r="U29" s="106" t="s">
        <v>922</v>
      </c>
      <c r="V29" s="76" t="s">
        <v>931</v>
      </c>
      <c r="W29" s="76" t="s">
        <v>385</v>
      </c>
      <c r="X29" s="76">
        <v>2000</v>
      </c>
      <c r="Y29" s="76" t="s">
        <v>239</v>
      </c>
      <c r="Z29" s="76">
        <v>14.2</v>
      </c>
      <c r="AA29" s="76">
        <v>28400</v>
      </c>
      <c r="AB29" s="118">
        <v>2000</v>
      </c>
      <c r="AC29" s="118">
        <v>1000</v>
      </c>
      <c r="AD29" s="66" t="s">
        <v>6948</v>
      </c>
      <c r="AE29" s="73" t="s">
        <v>7079</v>
      </c>
      <c r="AF29" s="119">
        <v>43104</v>
      </c>
      <c r="AG29" s="73"/>
      <c r="AH29" s="122"/>
      <c r="AI29" s="123"/>
      <c r="AJ29" s="124">
        <v>1.17</v>
      </c>
    </row>
    <row r="30" spans="1:36" ht="12.75" customHeight="1" outlineLevel="2">
      <c r="A30" s="73" t="s">
        <v>77</v>
      </c>
      <c r="B30" s="74" t="s">
        <v>31</v>
      </c>
      <c r="C30" s="75">
        <v>43134</v>
      </c>
      <c r="D30" s="76" t="s">
        <v>63</v>
      </c>
      <c r="E30" s="76" t="s">
        <v>64</v>
      </c>
      <c r="F30" s="77">
        <v>56800</v>
      </c>
      <c r="G30" s="76" t="s">
        <v>6955</v>
      </c>
      <c r="H30" s="78">
        <v>43254</v>
      </c>
      <c r="I30" s="76">
        <v>120</v>
      </c>
      <c r="J30" s="78">
        <v>43255</v>
      </c>
      <c r="K30" s="94">
        <v>56800</v>
      </c>
      <c r="L30" s="94">
        <v>48547.01</v>
      </c>
      <c r="M30" s="95">
        <v>121</v>
      </c>
      <c r="N30" s="96"/>
      <c r="O30" s="96" t="s">
        <v>6947</v>
      </c>
      <c r="P30" s="76">
        <f t="shared" si="3"/>
        <v>6.9999999999999999E-4</v>
      </c>
      <c r="Q30" s="76">
        <f t="shared" si="4"/>
        <v>33.979999999999997</v>
      </c>
      <c r="R30" s="76">
        <v>17.18</v>
      </c>
      <c r="S30" s="76"/>
      <c r="T30" s="94"/>
      <c r="U30" s="106" t="s">
        <v>922</v>
      </c>
      <c r="V30" s="76" t="s">
        <v>931</v>
      </c>
      <c r="W30" s="76" t="s">
        <v>385</v>
      </c>
      <c r="X30" s="76">
        <v>4000</v>
      </c>
      <c r="Y30" s="76" t="s">
        <v>239</v>
      </c>
      <c r="Z30" s="76">
        <v>14.2</v>
      </c>
      <c r="AA30" s="76">
        <v>56800</v>
      </c>
      <c r="AB30" s="118">
        <v>4000</v>
      </c>
      <c r="AC30" s="118">
        <v>1000</v>
      </c>
      <c r="AD30" s="66" t="s">
        <v>6948</v>
      </c>
      <c r="AE30" s="73" t="s">
        <v>7080</v>
      </c>
      <c r="AF30" s="119">
        <v>43110</v>
      </c>
      <c r="AG30" s="73"/>
      <c r="AH30" s="122"/>
      <c r="AI30" s="123"/>
      <c r="AJ30" s="124">
        <v>1.17</v>
      </c>
    </row>
    <row r="31" spans="1:36" ht="12.75" customHeight="1" outlineLevel="2">
      <c r="A31" s="73" t="s">
        <v>77</v>
      </c>
      <c r="B31" s="74" t="s">
        <v>31</v>
      </c>
      <c r="C31" s="75">
        <v>43134</v>
      </c>
      <c r="D31" s="76" t="s">
        <v>69</v>
      </c>
      <c r="E31" s="76" t="s">
        <v>70</v>
      </c>
      <c r="F31" s="77">
        <v>71000</v>
      </c>
      <c r="G31" s="76" t="s">
        <v>7081</v>
      </c>
      <c r="H31" s="78">
        <v>43254</v>
      </c>
      <c r="I31" s="76">
        <v>120</v>
      </c>
      <c r="J31" s="78">
        <v>43255</v>
      </c>
      <c r="K31" s="94">
        <v>71000</v>
      </c>
      <c r="L31" s="94">
        <v>60683.76</v>
      </c>
      <c r="M31" s="95">
        <v>121</v>
      </c>
      <c r="N31" s="96"/>
      <c r="O31" s="96" t="s">
        <v>6947</v>
      </c>
      <c r="P31" s="76">
        <f t="shared" si="3"/>
        <v>6.9999999999999999E-4</v>
      </c>
      <c r="Q31" s="76">
        <f t="shared" si="4"/>
        <v>42.48</v>
      </c>
      <c r="R31" s="76">
        <v>17.18</v>
      </c>
      <c r="S31" s="76"/>
      <c r="T31" s="94"/>
      <c r="U31" s="106" t="s">
        <v>922</v>
      </c>
      <c r="V31" s="76" t="s">
        <v>931</v>
      </c>
      <c r="W31" s="76" t="s">
        <v>385</v>
      </c>
      <c r="X31" s="76">
        <v>5000</v>
      </c>
      <c r="Y31" s="76" t="s">
        <v>239</v>
      </c>
      <c r="Z31" s="76">
        <v>14.2</v>
      </c>
      <c r="AA31" s="76">
        <v>71000</v>
      </c>
      <c r="AB31" s="118">
        <v>5000</v>
      </c>
      <c r="AC31" s="118">
        <v>1000</v>
      </c>
      <c r="AD31" s="66" t="s">
        <v>6948</v>
      </c>
      <c r="AE31" s="73" t="s">
        <v>7082</v>
      </c>
      <c r="AF31" s="119">
        <v>43110</v>
      </c>
      <c r="AG31" s="73"/>
      <c r="AH31" s="122"/>
      <c r="AI31" s="123"/>
      <c r="AJ31" s="124">
        <v>1.17</v>
      </c>
    </row>
    <row r="32" spans="1:36" ht="12.75" customHeight="1" outlineLevel="2">
      <c r="A32" s="73" t="s">
        <v>77</v>
      </c>
      <c r="B32" s="74" t="s">
        <v>31</v>
      </c>
      <c r="C32" s="75">
        <v>43134</v>
      </c>
      <c r="D32" s="76" t="s">
        <v>69</v>
      </c>
      <c r="E32" s="76" t="s">
        <v>70</v>
      </c>
      <c r="F32" s="77">
        <v>71000</v>
      </c>
      <c r="G32" s="76" t="s">
        <v>7083</v>
      </c>
      <c r="H32" s="78">
        <v>43254</v>
      </c>
      <c r="I32" s="76">
        <v>120</v>
      </c>
      <c r="J32" s="78">
        <v>43255</v>
      </c>
      <c r="K32" s="94">
        <v>71000</v>
      </c>
      <c r="L32" s="94">
        <v>60683.76</v>
      </c>
      <c r="M32" s="95">
        <v>121</v>
      </c>
      <c r="N32" s="96"/>
      <c r="O32" s="96" t="s">
        <v>6947</v>
      </c>
      <c r="P32" s="76">
        <f t="shared" ref="P32:P37" si="5">0.7/1000</f>
        <v>6.9999999999999999E-4</v>
      </c>
      <c r="Q32" s="76">
        <f t="shared" si="4"/>
        <v>42.48</v>
      </c>
      <c r="R32" s="76">
        <v>17.18</v>
      </c>
      <c r="S32" s="76"/>
      <c r="T32" s="94"/>
      <c r="U32" s="106" t="s">
        <v>922</v>
      </c>
      <c r="V32" s="76" t="s">
        <v>931</v>
      </c>
      <c r="W32" s="76" t="s">
        <v>385</v>
      </c>
      <c r="X32" s="76">
        <v>5000</v>
      </c>
      <c r="Y32" s="76" t="s">
        <v>239</v>
      </c>
      <c r="Z32" s="76">
        <v>14.2</v>
      </c>
      <c r="AA32" s="76">
        <v>71000</v>
      </c>
      <c r="AB32" s="118">
        <v>5000</v>
      </c>
      <c r="AC32" s="118">
        <v>1000</v>
      </c>
      <c r="AD32" s="66" t="s">
        <v>6948</v>
      </c>
      <c r="AE32" s="73" t="s">
        <v>7084</v>
      </c>
      <c r="AF32" s="119">
        <v>43119</v>
      </c>
      <c r="AG32" s="73"/>
      <c r="AH32" s="122"/>
      <c r="AI32" s="123"/>
      <c r="AJ32" s="124">
        <v>1.17</v>
      </c>
    </row>
    <row r="33" spans="1:36" ht="12.75" customHeight="1" outlineLevel="2">
      <c r="A33" s="73" t="s">
        <v>77</v>
      </c>
      <c r="B33" s="74" t="s">
        <v>31</v>
      </c>
      <c r="C33" s="75">
        <v>43134</v>
      </c>
      <c r="D33" s="76" t="s">
        <v>69</v>
      </c>
      <c r="E33" s="76" t="s">
        <v>70</v>
      </c>
      <c r="F33" s="77">
        <v>71000</v>
      </c>
      <c r="G33" s="76" t="s">
        <v>6961</v>
      </c>
      <c r="H33" s="78">
        <v>43254</v>
      </c>
      <c r="I33" s="76">
        <v>120</v>
      </c>
      <c r="J33" s="78">
        <v>43255</v>
      </c>
      <c r="K33" s="94">
        <v>71000</v>
      </c>
      <c r="L33" s="94">
        <v>60683.76</v>
      </c>
      <c r="M33" s="95">
        <v>121</v>
      </c>
      <c r="N33" s="96"/>
      <c r="O33" s="96" t="s">
        <v>6947</v>
      </c>
      <c r="P33" s="76">
        <f t="shared" si="5"/>
        <v>6.9999999999999999E-4</v>
      </c>
      <c r="Q33" s="76">
        <f t="shared" si="4"/>
        <v>42.48</v>
      </c>
      <c r="R33" s="76">
        <v>17.18</v>
      </c>
      <c r="S33" s="76"/>
      <c r="T33" s="94"/>
      <c r="U33" s="106" t="s">
        <v>922</v>
      </c>
      <c r="V33" s="76" t="s">
        <v>931</v>
      </c>
      <c r="W33" s="76" t="s">
        <v>385</v>
      </c>
      <c r="X33" s="76">
        <v>5000</v>
      </c>
      <c r="Y33" s="76" t="s">
        <v>239</v>
      </c>
      <c r="Z33" s="76">
        <v>14.2</v>
      </c>
      <c r="AA33" s="76">
        <v>71000</v>
      </c>
      <c r="AB33" s="118">
        <v>5000</v>
      </c>
      <c r="AC33" s="118">
        <v>1000</v>
      </c>
      <c r="AD33" s="66" t="s">
        <v>6948</v>
      </c>
      <c r="AE33" s="73" t="s">
        <v>7084</v>
      </c>
      <c r="AF33" s="119">
        <v>43119</v>
      </c>
      <c r="AG33" s="73"/>
      <c r="AH33" s="122"/>
      <c r="AI33" s="123"/>
      <c r="AJ33" s="124">
        <v>1.17</v>
      </c>
    </row>
    <row r="34" spans="1:36" ht="12.75" customHeight="1" outlineLevel="2">
      <c r="A34" s="73" t="s">
        <v>77</v>
      </c>
      <c r="B34" s="74" t="s">
        <v>31</v>
      </c>
      <c r="C34" s="75">
        <v>43137</v>
      </c>
      <c r="D34" s="76" t="s">
        <v>71</v>
      </c>
      <c r="E34" s="76" t="s">
        <v>72</v>
      </c>
      <c r="F34" s="77">
        <v>85200</v>
      </c>
      <c r="G34" s="76" t="s">
        <v>7085</v>
      </c>
      <c r="H34" s="78">
        <v>43257</v>
      </c>
      <c r="I34" s="76">
        <v>120</v>
      </c>
      <c r="J34" s="78">
        <v>43255</v>
      </c>
      <c r="K34" s="94">
        <v>85200</v>
      </c>
      <c r="L34" s="94">
        <v>72820.509999999995</v>
      </c>
      <c r="M34" s="95">
        <v>118</v>
      </c>
      <c r="N34" s="96"/>
      <c r="O34" s="96" t="s">
        <v>6947</v>
      </c>
      <c r="P34" s="76">
        <f t="shared" si="5"/>
        <v>6.9999999999999999E-4</v>
      </c>
      <c r="Q34" s="76">
        <f t="shared" si="4"/>
        <v>50.97</v>
      </c>
      <c r="R34" s="76">
        <v>17.18</v>
      </c>
      <c r="S34" s="76"/>
      <c r="T34" s="94"/>
      <c r="U34" s="106" t="s">
        <v>922</v>
      </c>
      <c r="V34" s="76" t="s">
        <v>931</v>
      </c>
      <c r="W34" s="76" t="s">
        <v>385</v>
      </c>
      <c r="X34" s="76">
        <v>6000</v>
      </c>
      <c r="Y34" s="76" t="s">
        <v>239</v>
      </c>
      <c r="Z34" s="76">
        <v>14.2</v>
      </c>
      <c r="AA34" s="76">
        <v>85200</v>
      </c>
      <c r="AB34" s="118">
        <v>6000</v>
      </c>
      <c r="AC34" s="118">
        <v>1000</v>
      </c>
      <c r="AD34" s="66" t="s">
        <v>6948</v>
      </c>
      <c r="AE34" s="73" t="s">
        <v>7086</v>
      </c>
      <c r="AF34" s="119">
        <v>43105</v>
      </c>
      <c r="AG34" s="73"/>
      <c r="AH34" s="122"/>
      <c r="AI34" s="123"/>
      <c r="AJ34" s="124">
        <v>1.17</v>
      </c>
    </row>
    <row r="35" spans="1:36" ht="12.75" customHeight="1" outlineLevel="2">
      <c r="A35" s="73" t="s">
        <v>77</v>
      </c>
      <c r="B35" s="74" t="s">
        <v>31</v>
      </c>
      <c r="C35" s="75">
        <v>43137</v>
      </c>
      <c r="D35" s="76" t="s">
        <v>71</v>
      </c>
      <c r="E35" s="76" t="s">
        <v>72</v>
      </c>
      <c r="F35" s="77">
        <v>85200</v>
      </c>
      <c r="G35" s="76" t="s">
        <v>7087</v>
      </c>
      <c r="H35" s="78">
        <v>43257</v>
      </c>
      <c r="I35" s="76">
        <v>120</v>
      </c>
      <c r="J35" s="78">
        <v>43255</v>
      </c>
      <c r="K35" s="94">
        <v>85200</v>
      </c>
      <c r="L35" s="94">
        <v>72820.509999999995</v>
      </c>
      <c r="M35" s="95">
        <v>118</v>
      </c>
      <c r="N35" s="96"/>
      <c r="O35" s="96" t="s">
        <v>6947</v>
      </c>
      <c r="P35" s="76">
        <f t="shared" si="5"/>
        <v>6.9999999999999999E-4</v>
      </c>
      <c r="Q35" s="76">
        <f t="shared" si="4"/>
        <v>50.97</v>
      </c>
      <c r="R35" s="76">
        <v>17.18</v>
      </c>
      <c r="S35" s="76"/>
      <c r="T35" s="94"/>
      <c r="U35" s="106" t="s">
        <v>922</v>
      </c>
      <c r="V35" s="76" t="s">
        <v>931</v>
      </c>
      <c r="W35" s="76" t="s">
        <v>385</v>
      </c>
      <c r="X35" s="76">
        <v>6000</v>
      </c>
      <c r="Y35" s="76" t="s">
        <v>239</v>
      </c>
      <c r="Z35" s="76">
        <v>14.2</v>
      </c>
      <c r="AA35" s="76">
        <v>85200</v>
      </c>
      <c r="AB35" s="118">
        <v>6000</v>
      </c>
      <c r="AC35" s="118">
        <v>1000</v>
      </c>
      <c r="AD35" s="66" t="s">
        <v>6948</v>
      </c>
      <c r="AE35" s="73" t="s">
        <v>7088</v>
      </c>
      <c r="AF35" s="119">
        <v>43116</v>
      </c>
      <c r="AG35" s="73"/>
      <c r="AH35" s="122"/>
      <c r="AI35" s="123"/>
      <c r="AJ35" s="124">
        <v>1.17</v>
      </c>
    </row>
    <row r="36" spans="1:36" ht="12.75" customHeight="1" outlineLevel="2">
      <c r="A36" s="73" t="s">
        <v>77</v>
      </c>
      <c r="B36" s="74" t="s">
        <v>31</v>
      </c>
      <c r="C36" s="75">
        <v>43134</v>
      </c>
      <c r="D36" s="76" t="s">
        <v>73</v>
      </c>
      <c r="E36" s="76" t="s">
        <v>74</v>
      </c>
      <c r="F36" s="77">
        <v>71000</v>
      </c>
      <c r="G36" s="76" t="s">
        <v>7089</v>
      </c>
      <c r="H36" s="78">
        <v>43254</v>
      </c>
      <c r="I36" s="76">
        <v>120</v>
      </c>
      <c r="J36" s="78">
        <v>43255</v>
      </c>
      <c r="K36" s="94">
        <v>71000</v>
      </c>
      <c r="L36" s="94">
        <v>60683.76</v>
      </c>
      <c r="M36" s="95">
        <v>121</v>
      </c>
      <c r="N36" s="96"/>
      <c r="O36" s="96" t="s">
        <v>6947</v>
      </c>
      <c r="P36" s="76">
        <f t="shared" si="5"/>
        <v>6.9999999999999999E-4</v>
      </c>
      <c r="Q36" s="76">
        <f t="shared" si="4"/>
        <v>42.48</v>
      </c>
      <c r="R36" s="76">
        <v>17.18</v>
      </c>
      <c r="S36" s="76"/>
      <c r="T36" s="94"/>
      <c r="U36" s="106" t="s">
        <v>922</v>
      </c>
      <c r="V36" s="76" t="s">
        <v>931</v>
      </c>
      <c r="W36" s="76" t="s">
        <v>385</v>
      </c>
      <c r="X36" s="76">
        <v>5000</v>
      </c>
      <c r="Y36" s="76" t="s">
        <v>239</v>
      </c>
      <c r="Z36" s="76">
        <v>14.2</v>
      </c>
      <c r="AA36" s="76">
        <v>71000</v>
      </c>
      <c r="AB36" s="118">
        <v>5000</v>
      </c>
      <c r="AC36" s="118">
        <v>1000</v>
      </c>
      <c r="AD36" s="66" t="s">
        <v>6948</v>
      </c>
      <c r="AE36" s="73" t="s">
        <v>7090</v>
      </c>
      <c r="AF36" s="119">
        <v>43117</v>
      </c>
      <c r="AG36" s="73"/>
      <c r="AH36" s="122"/>
      <c r="AI36" s="123"/>
      <c r="AJ36" s="124">
        <v>1.17</v>
      </c>
    </row>
    <row r="37" spans="1:36" ht="12.75" customHeight="1" outlineLevel="2">
      <c r="A37" s="73" t="s">
        <v>77</v>
      </c>
      <c r="B37" s="74" t="s">
        <v>31</v>
      </c>
      <c r="C37" s="75">
        <v>43134</v>
      </c>
      <c r="D37" s="76" t="s">
        <v>73</v>
      </c>
      <c r="E37" s="76" t="s">
        <v>74</v>
      </c>
      <c r="F37" s="77">
        <v>99400</v>
      </c>
      <c r="G37" s="76" t="s">
        <v>7091</v>
      </c>
      <c r="H37" s="78">
        <v>43254</v>
      </c>
      <c r="I37" s="76">
        <v>120</v>
      </c>
      <c r="J37" s="78">
        <v>43255</v>
      </c>
      <c r="K37" s="94">
        <v>99400</v>
      </c>
      <c r="L37" s="94">
        <v>84957.26</v>
      </c>
      <c r="M37" s="95">
        <v>121</v>
      </c>
      <c r="N37" s="96"/>
      <c r="O37" s="96" t="s">
        <v>6947</v>
      </c>
      <c r="P37" s="76">
        <f t="shared" si="5"/>
        <v>6.9999999999999999E-4</v>
      </c>
      <c r="Q37" s="76">
        <f t="shared" si="4"/>
        <v>59.47</v>
      </c>
      <c r="R37" s="76">
        <v>17.18</v>
      </c>
      <c r="S37" s="76"/>
      <c r="T37" s="94"/>
      <c r="U37" s="106" t="s">
        <v>922</v>
      </c>
      <c r="V37" s="76" t="s">
        <v>931</v>
      </c>
      <c r="W37" s="76" t="s">
        <v>385</v>
      </c>
      <c r="X37" s="76">
        <v>7000</v>
      </c>
      <c r="Y37" s="76" t="s">
        <v>239</v>
      </c>
      <c r="Z37" s="76">
        <v>14.2</v>
      </c>
      <c r="AA37" s="76">
        <v>99400</v>
      </c>
      <c r="AB37" s="118">
        <v>7000</v>
      </c>
      <c r="AC37" s="118">
        <v>1000</v>
      </c>
      <c r="AD37" s="66" t="s">
        <v>6948</v>
      </c>
      <c r="AE37" s="73" t="s">
        <v>7092</v>
      </c>
      <c r="AF37" s="119">
        <v>43104</v>
      </c>
      <c r="AG37" s="73"/>
      <c r="AH37" s="122"/>
      <c r="AI37" s="123"/>
      <c r="AJ37" s="124">
        <v>1.17</v>
      </c>
    </row>
    <row r="38" spans="1:36" ht="12.75" customHeight="1" outlineLevel="1">
      <c r="A38" s="79" t="s">
        <v>7045</v>
      </c>
      <c r="B38" s="74"/>
      <c r="C38" s="75"/>
      <c r="D38" s="76"/>
      <c r="E38" s="76"/>
      <c r="F38" s="77">
        <f>SUBTOTAL(9,F21:F37)</f>
        <v>1017890</v>
      </c>
      <c r="G38" s="76"/>
      <c r="H38" s="78"/>
      <c r="I38" s="76"/>
      <c r="J38" s="78"/>
      <c r="K38" s="94">
        <f>SUBTOTAL(9,K21:K37)</f>
        <v>1017890</v>
      </c>
      <c r="L38" s="94">
        <f>SUBTOTAL(9,L21:L37)</f>
        <v>869991.43</v>
      </c>
      <c r="M38" s="95"/>
      <c r="N38" s="96"/>
      <c r="O38" s="96"/>
      <c r="P38" s="76"/>
      <c r="Q38" s="76">
        <f>SUBTOTAL(9,Q21:Q37)</f>
        <v>609.00000000000011</v>
      </c>
      <c r="R38" s="76"/>
      <c r="S38" s="76"/>
      <c r="T38" s="94"/>
      <c r="U38" s="106"/>
      <c r="V38" s="76"/>
      <c r="W38" s="76"/>
      <c r="X38" s="76">
        <f>SUBTOTAL(9,X21:X37)</f>
        <v>71510</v>
      </c>
      <c r="Y38" s="76"/>
      <c r="Z38" s="76"/>
      <c r="AA38" s="76"/>
      <c r="AB38" s="118"/>
      <c r="AC38" s="118"/>
      <c r="AD38" s="66"/>
      <c r="AE38" s="73"/>
      <c r="AF38" s="119"/>
      <c r="AG38" s="73"/>
      <c r="AH38" s="122"/>
      <c r="AI38" s="123"/>
      <c r="AJ38" s="124">
        <f>SUBTOTAL(9,AJ21:AJ37)</f>
        <v>19.89</v>
      </c>
    </row>
    <row r="39" spans="1:36" ht="12.75" customHeight="1" outlineLevel="2">
      <c r="A39" s="73" t="s">
        <v>42</v>
      </c>
      <c r="B39" s="74" t="s">
        <v>2251</v>
      </c>
      <c r="C39" s="75">
        <v>43204</v>
      </c>
      <c r="D39" s="76" t="s">
        <v>561</v>
      </c>
      <c r="E39" s="76" t="s">
        <v>562</v>
      </c>
      <c r="F39" s="77">
        <v>49140</v>
      </c>
      <c r="G39" s="76" t="s">
        <v>6993</v>
      </c>
      <c r="H39" s="78">
        <v>43277</v>
      </c>
      <c r="I39" s="76">
        <v>60</v>
      </c>
      <c r="J39" s="78">
        <v>43278</v>
      </c>
      <c r="K39" s="94">
        <v>49140</v>
      </c>
      <c r="L39" s="94">
        <v>42000</v>
      </c>
      <c r="M39" s="95">
        <v>74</v>
      </c>
      <c r="N39" s="96"/>
      <c r="O39" s="96" t="s">
        <v>6971</v>
      </c>
      <c r="P39" s="76">
        <f>10.5*0.2</f>
        <v>2.1</v>
      </c>
      <c r="Q39" s="76">
        <f>ROUND(P39*X39,2)</f>
        <v>42</v>
      </c>
      <c r="R39" s="76">
        <v>20.420000000000002</v>
      </c>
      <c r="S39" s="76"/>
      <c r="T39" s="94"/>
      <c r="U39" s="106" t="s">
        <v>240</v>
      </c>
      <c r="V39" s="76" t="s">
        <v>478</v>
      </c>
      <c r="W39" s="76" t="s">
        <v>564</v>
      </c>
      <c r="X39" s="76">
        <v>20</v>
      </c>
      <c r="Y39" s="76" t="s">
        <v>107</v>
      </c>
      <c r="Z39" s="76">
        <v>2457</v>
      </c>
      <c r="AA39" s="76">
        <v>49140</v>
      </c>
      <c r="AB39" s="118">
        <v>3600</v>
      </c>
      <c r="AC39" s="118">
        <v>180</v>
      </c>
      <c r="AD39" s="66" t="s">
        <v>6948</v>
      </c>
      <c r="AE39" s="73" t="s">
        <v>2278</v>
      </c>
      <c r="AF39" s="119">
        <v>43183</v>
      </c>
      <c r="AG39" s="73" t="s">
        <v>2281</v>
      </c>
      <c r="AH39" s="122"/>
      <c r="AI39" s="123"/>
      <c r="AJ39" s="124">
        <v>1.17</v>
      </c>
    </row>
    <row r="40" spans="1:36" ht="12.75" customHeight="1" outlineLevel="2">
      <c r="A40" s="73" t="s">
        <v>42</v>
      </c>
      <c r="B40" s="74" t="s">
        <v>2251</v>
      </c>
      <c r="C40" s="75">
        <v>43204</v>
      </c>
      <c r="D40" s="76" t="s">
        <v>561</v>
      </c>
      <c r="E40" s="76" t="s">
        <v>562</v>
      </c>
      <c r="F40" s="77">
        <v>73710</v>
      </c>
      <c r="G40" s="76" t="s">
        <v>7001</v>
      </c>
      <c r="H40" s="78">
        <v>43277</v>
      </c>
      <c r="I40" s="76">
        <v>60</v>
      </c>
      <c r="J40" s="78">
        <v>43278</v>
      </c>
      <c r="K40" s="94">
        <v>73710</v>
      </c>
      <c r="L40" s="94">
        <v>63000</v>
      </c>
      <c r="M40" s="95">
        <v>74</v>
      </c>
      <c r="N40" s="96"/>
      <c r="O40" s="96" t="s">
        <v>6971</v>
      </c>
      <c r="P40" s="76">
        <f t="shared" ref="P40:P51" si="6">10.5*0.2</f>
        <v>2.1</v>
      </c>
      <c r="Q40" s="76">
        <f t="shared" ref="Q40:Q56" si="7">ROUND(P40*X40,2)</f>
        <v>63</v>
      </c>
      <c r="R40" s="76">
        <v>20.420000000000002</v>
      </c>
      <c r="S40" s="76"/>
      <c r="T40" s="94"/>
      <c r="U40" s="106" t="s">
        <v>240</v>
      </c>
      <c r="V40" s="76" t="s">
        <v>478</v>
      </c>
      <c r="W40" s="76" t="s">
        <v>564</v>
      </c>
      <c r="X40" s="76">
        <v>30</v>
      </c>
      <c r="Y40" s="76" t="s">
        <v>107</v>
      </c>
      <c r="Z40" s="76">
        <v>2457</v>
      </c>
      <c r="AA40" s="76">
        <v>73710</v>
      </c>
      <c r="AB40" s="118">
        <v>5400</v>
      </c>
      <c r="AC40" s="118">
        <v>180</v>
      </c>
      <c r="AD40" s="66" t="s">
        <v>6948</v>
      </c>
      <c r="AE40" s="73" t="s">
        <v>7002</v>
      </c>
      <c r="AF40" s="119">
        <v>43186</v>
      </c>
      <c r="AG40" s="73" t="s">
        <v>2281</v>
      </c>
      <c r="AH40" s="122"/>
      <c r="AI40" s="123"/>
      <c r="AJ40" s="124">
        <v>1.17</v>
      </c>
    </row>
    <row r="41" spans="1:36" ht="12.75" customHeight="1" outlineLevel="2">
      <c r="A41" s="73" t="s">
        <v>42</v>
      </c>
      <c r="B41" s="74" t="s">
        <v>2251</v>
      </c>
      <c r="C41" s="75">
        <v>43204</v>
      </c>
      <c r="D41" s="76" t="s">
        <v>561</v>
      </c>
      <c r="E41" s="76" t="s">
        <v>562</v>
      </c>
      <c r="F41" s="77">
        <v>14742</v>
      </c>
      <c r="G41" s="76" t="s">
        <v>7003</v>
      </c>
      <c r="H41" s="78">
        <v>43277</v>
      </c>
      <c r="I41" s="76">
        <v>60</v>
      </c>
      <c r="J41" s="78">
        <v>43278</v>
      </c>
      <c r="K41" s="94">
        <v>14742</v>
      </c>
      <c r="L41" s="94">
        <v>12600</v>
      </c>
      <c r="M41" s="95">
        <v>74</v>
      </c>
      <c r="N41" s="96"/>
      <c r="O41" s="96" t="s">
        <v>6971</v>
      </c>
      <c r="P41" s="76">
        <f t="shared" si="6"/>
        <v>2.1</v>
      </c>
      <c r="Q41" s="76">
        <f t="shared" si="7"/>
        <v>12.6</v>
      </c>
      <c r="R41" s="76">
        <v>20.420000000000002</v>
      </c>
      <c r="S41" s="76"/>
      <c r="T41" s="94"/>
      <c r="U41" s="106" t="s">
        <v>240</v>
      </c>
      <c r="V41" s="76" t="s">
        <v>478</v>
      </c>
      <c r="W41" s="76" t="s">
        <v>564</v>
      </c>
      <c r="X41" s="76">
        <v>6</v>
      </c>
      <c r="Y41" s="76" t="s">
        <v>107</v>
      </c>
      <c r="Z41" s="76">
        <v>2457</v>
      </c>
      <c r="AA41" s="76">
        <v>14742</v>
      </c>
      <c r="AB41" s="118">
        <v>1080</v>
      </c>
      <c r="AC41" s="118">
        <v>180</v>
      </c>
      <c r="AD41" s="66" t="s">
        <v>6948</v>
      </c>
      <c r="AE41" s="73" t="s">
        <v>7004</v>
      </c>
      <c r="AF41" s="119">
        <v>43188</v>
      </c>
      <c r="AG41" s="73" t="s">
        <v>2281</v>
      </c>
      <c r="AH41" s="122"/>
      <c r="AI41" s="123"/>
      <c r="AJ41" s="124">
        <v>1.17</v>
      </c>
    </row>
    <row r="42" spans="1:36" ht="12.75" customHeight="1" outlineLevel="2">
      <c r="A42" s="73" t="s">
        <v>42</v>
      </c>
      <c r="B42" s="74" t="s">
        <v>2251</v>
      </c>
      <c r="C42" s="75">
        <v>43204</v>
      </c>
      <c r="D42" s="76" t="s">
        <v>561</v>
      </c>
      <c r="E42" s="76" t="s">
        <v>562</v>
      </c>
      <c r="F42" s="77">
        <v>49140</v>
      </c>
      <c r="G42" s="76" t="s">
        <v>7003</v>
      </c>
      <c r="H42" s="78">
        <v>43277</v>
      </c>
      <c r="I42" s="76">
        <v>60</v>
      </c>
      <c r="J42" s="78">
        <v>43278</v>
      </c>
      <c r="K42" s="94">
        <v>49140</v>
      </c>
      <c r="L42" s="94">
        <v>42000</v>
      </c>
      <c r="M42" s="95">
        <v>74</v>
      </c>
      <c r="N42" s="96"/>
      <c r="O42" s="96" t="s">
        <v>6971</v>
      </c>
      <c r="P42" s="76">
        <f t="shared" si="6"/>
        <v>2.1</v>
      </c>
      <c r="Q42" s="76">
        <f t="shared" si="7"/>
        <v>42</v>
      </c>
      <c r="R42" s="76">
        <v>20.420000000000002</v>
      </c>
      <c r="S42" s="76"/>
      <c r="T42" s="94"/>
      <c r="U42" s="106" t="s">
        <v>240</v>
      </c>
      <c r="V42" s="76" t="s">
        <v>478</v>
      </c>
      <c r="W42" s="76" t="s">
        <v>564</v>
      </c>
      <c r="X42" s="76">
        <v>20</v>
      </c>
      <c r="Y42" s="76" t="s">
        <v>107</v>
      </c>
      <c r="Z42" s="76">
        <v>2457</v>
      </c>
      <c r="AA42" s="76">
        <v>49140</v>
      </c>
      <c r="AB42" s="118">
        <v>3600</v>
      </c>
      <c r="AC42" s="118">
        <v>180</v>
      </c>
      <c r="AD42" s="66" t="s">
        <v>6948</v>
      </c>
      <c r="AE42" s="73" t="s">
        <v>7004</v>
      </c>
      <c r="AF42" s="119">
        <v>43188</v>
      </c>
      <c r="AG42" s="73" t="s">
        <v>2281</v>
      </c>
      <c r="AH42" s="122"/>
      <c r="AI42" s="123"/>
      <c r="AJ42" s="124">
        <v>1.17</v>
      </c>
    </row>
    <row r="43" spans="1:36" ht="12.75" customHeight="1" outlineLevel="2">
      <c r="A43" s="73" t="s">
        <v>42</v>
      </c>
      <c r="B43" s="74" t="s">
        <v>2251</v>
      </c>
      <c r="C43" s="75">
        <v>43204</v>
      </c>
      <c r="D43" s="76" t="s">
        <v>561</v>
      </c>
      <c r="E43" s="76" t="s">
        <v>562</v>
      </c>
      <c r="F43" s="77">
        <v>24570</v>
      </c>
      <c r="G43" s="76" t="s">
        <v>7003</v>
      </c>
      <c r="H43" s="78">
        <v>43277</v>
      </c>
      <c r="I43" s="76">
        <v>60</v>
      </c>
      <c r="J43" s="78">
        <v>43278</v>
      </c>
      <c r="K43" s="94">
        <v>24570</v>
      </c>
      <c r="L43" s="94">
        <v>21000</v>
      </c>
      <c r="M43" s="95">
        <v>74</v>
      </c>
      <c r="N43" s="96"/>
      <c r="O43" s="96" t="s">
        <v>6971</v>
      </c>
      <c r="P43" s="76">
        <f t="shared" si="6"/>
        <v>2.1</v>
      </c>
      <c r="Q43" s="76">
        <f t="shared" si="7"/>
        <v>21</v>
      </c>
      <c r="R43" s="76">
        <v>20.420000000000002</v>
      </c>
      <c r="S43" s="76"/>
      <c r="T43" s="94"/>
      <c r="U43" s="106" t="s">
        <v>240</v>
      </c>
      <c r="V43" s="76" t="s">
        <v>478</v>
      </c>
      <c r="W43" s="76" t="s">
        <v>564</v>
      </c>
      <c r="X43" s="76">
        <v>10</v>
      </c>
      <c r="Y43" s="76" t="s">
        <v>107</v>
      </c>
      <c r="Z43" s="76">
        <v>2457</v>
      </c>
      <c r="AA43" s="76">
        <v>24570</v>
      </c>
      <c r="AB43" s="118">
        <v>1800</v>
      </c>
      <c r="AC43" s="118">
        <v>180</v>
      </c>
      <c r="AD43" s="66" t="s">
        <v>6948</v>
      </c>
      <c r="AE43" s="73" t="s">
        <v>7004</v>
      </c>
      <c r="AF43" s="119">
        <v>43188</v>
      </c>
      <c r="AG43" s="73" t="s">
        <v>2281</v>
      </c>
      <c r="AH43" s="122"/>
      <c r="AI43" s="123"/>
      <c r="AJ43" s="124">
        <v>1.17</v>
      </c>
    </row>
    <row r="44" spans="1:36" ht="12.75" customHeight="1" outlineLevel="2">
      <c r="A44" s="73" t="s">
        <v>42</v>
      </c>
      <c r="B44" s="74" t="s">
        <v>2251</v>
      </c>
      <c r="C44" s="75">
        <v>43204</v>
      </c>
      <c r="D44" s="76" t="s">
        <v>561</v>
      </c>
      <c r="E44" s="76" t="s">
        <v>562</v>
      </c>
      <c r="F44" s="77">
        <v>19656</v>
      </c>
      <c r="G44" s="76" t="s">
        <v>6990</v>
      </c>
      <c r="H44" s="78">
        <v>43277</v>
      </c>
      <c r="I44" s="76">
        <v>60</v>
      </c>
      <c r="J44" s="78">
        <v>43278</v>
      </c>
      <c r="K44" s="94">
        <v>19656</v>
      </c>
      <c r="L44" s="94">
        <v>16800</v>
      </c>
      <c r="M44" s="95">
        <v>74</v>
      </c>
      <c r="N44" s="96"/>
      <c r="O44" s="96" t="s">
        <v>6971</v>
      </c>
      <c r="P44" s="76">
        <f t="shared" si="6"/>
        <v>2.1</v>
      </c>
      <c r="Q44" s="76">
        <f t="shared" si="7"/>
        <v>16.8</v>
      </c>
      <c r="R44" s="76">
        <v>20.420000000000002</v>
      </c>
      <c r="S44" s="76"/>
      <c r="T44" s="94"/>
      <c r="U44" s="106" t="s">
        <v>240</v>
      </c>
      <c r="V44" s="76" t="s">
        <v>478</v>
      </c>
      <c r="W44" s="76" t="s">
        <v>564</v>
      </c>
      <c r="X44" s="76">
        <v>8</v>
      </c>
      <c r="Y44" s="76" t="s">
        <v>107</v>
      </c>
      <c r="Z44" s="76">
        <v>2457</v>
      </c>
      <c r="AA44" s="76">
        <v>19656</v>
      </c>
      <c r="AB44" s="118">
        <v>1440</v>
      </c>
      <c r="AC44" s="118">
        <v>180</v>
      </c>
      <c r="AD44" s="66" t="s">
        <v>6948</v>
      </c>
      <c r="AE44" s="73" t="s">
        <v>7005</v>
      </c>
      <c r="AF44" s="119">
        <v>43189</v>
      </c>
      <c r="AG44" s="73" t="s">
        <v>2281</v>
      </c>
      <c r="AH44" s="122"/>
      <c r="AI44" s="123"/>
      <c r="AJ44" s="124">
        <v>1.17</v>
      </c>
    </row>
    <row r="45" spans="1:36" ht="12.75" customHeight="1" outlineLevel="2">
      <c r="A45" s="73" t="s">
        <v>42</v>
      </c>
      <c r="B45" s="74" t="s">
        <v>2251</v>
      </c>
      <c r="C45" s="75">
        <v>43204</v>
      </c>
      <c r="D45" s="76" t="s">
        <v>561</v>
      </c>
      <c r="E45" s="76" t="s">
        <v>562</v>
      </c>
      <c r="F45" s="77">
        <v>12285</v>
      </c>
      <c r="G45" s="76" t="s">
        <v>7006</v>
      </c>
      <c r="H45" s="78">
        <v>43277</v>
      </c>
      <c r="I45" s="76">
        <v>60</v>
      </c>
      <c r="J45" s="78">
        <v>43278</v>
      </c>
      <c r="K45" s="94">
        <v>12285</v>
      </c>
      <c r="L45" s="94">
        <v>10500</v>
      </c>
      <c r="M45" s="95">
        <v>74</v>
      </c>
      <c r="N45" s="96"/>
      <c r="O45" s="96" t="s">
        <v>6971</v>
      </c>
      <c r="P45" s="76">
        <f t="shared" si="6"/>
        <v>2.1</v>
      </c>
      <c r="Q45" s="76">
        <f t="shared" si="7"/>
        <v>10.5</v>
      </c>
      <c r="R45" s="76">
        <v>20.420000000000002</v>
      </c>
      <c r="S45" s="76"/>
      <c r="T45" s="94"/>
      <c r="U45" s="106" t="s">
        <v>240</v>
      </c>
      <c r="V45" s="76" t="s">
        <v>478</v>
      </c>
      <c r="W45" s="76" t="s">
        <v>564</v>
      </c>
      <c r="X45" s="76">
        <v>5</v>
      </c>
      <c r="Y45" s="76" t="s">
        <v>107</v>
      </c>
      <c r="Z45" s="76">
        <v>2457</v>
      </c>
      <c r="AA45" s="76">
        <v>12285</v>
      </c>
      <c r="AB45" s="118">
        <v>900</v>
      </c>
      <c r="AC45" s="118">
        <v>180</v>
      </c>
      <c r="AD45" s="66" t="s">
        <v>6948</v>
      </c>
      <c r="AE45" s="73" t="s">
        <v>7007</v>
      </c>
      <c r="AF45" s="119">
        <v>43193</v>
      </c>
      <c r="AG45" s="73" t="s">
        <v>2281</v>
      </c>
      <c r="AH45" s="122"/>
      <c r="AI45" s="123"/>
      <c r="AJ45" s="124">
        <v>1.17</v>
      </c>
    </row>
    <row r="46" spans="1:36" ht="12.75" customHeight="1" outlineLevel="2">
      <c r="A46" s="73" t="s">
        <v>42</v>
      </c>
      <c r="B46" s="74" t="s">
        <v>2251</v>
      </c>
      <c r="C46" s="75">
        <v>43204</v>
      </c>
      <c r="D46" s="76" t="s">
        <v>561</v>
      </c>
      <c r="E46" s="76" t="s">
        <v>562</v>
      </c>
      <c r="F46" s="77">
        <v>49140</v>
      </c>
      <c r="G46" s="76" t="s">
        <v>7006</v>
      </c>
      <c r="H46" s="78">
        <v>43277</v>
      </c>
      <c r="I46" s="76">
        <v>60</v>
      </c>
      <c r="J46" s="78">
        <v>43278</v>
      </c>
      <c r="K46" s="94">
        <v>49140</v>
      </c>
      <c r="L46" s="94">
        <v>42000</v>
      </c>
      <c r="M46" s="95">
        <v>74</v>
      </c>
      <c r="N46" s="96"/>
      <c r="O46" s="96" t="s">
        <v>6971</v>
      </c>
      <c r="P46" s="76">
        <f t="shared" si="6"/>
        <v>2.1</v>
      </c>
      <c r="Q46" s="76">
        <f t="shared" si="7"/>
        <v>42</v>
      </c>
      <c r="R46" s="76">
        <v>20.420000000000002</v>
      </c>
      <c r="S46" s="76"/>
      <c r="T46" s="94"/>
      <c r="U46" s="106" t="s">
        <v>240</v>
      </c>
      <c r="V46" s="76" t="s">
        <v>478</v>
      </c>
      <c r="W46" s="76" t="s">
        <v>564</v>
      </c>
      <c r="X46" s="76">
        <v>20</v>
      </c>
      <c r="Y46" s="76" t="s">
        <v>107</v>
      </c>
      <c r="Z46" s="76">
        <v>2457</v>
      </c>
      <c r="AA46" s="76">
        <v>49140</v>
      </c>
      <c r="AB46" s="118">
        <v>3600</v>
      </c>
      <c r="AC46" s="118">
        <v>180</v>
      </c>
      <c r="AD46" s="66" t="s">
        <v>6948</v>
      </c>
      <c r="AE46" s="73" t="s">
        <v>7007</v>
      </c>
      <c r="AF46" s="119">
        <v>43193</v>
      </c>
      <c r="AG46" s="73" t="s">
        <v>2281</v>
      </c>
      <c r="AH46" s="122"/>
      <c r="AI46" s="123"/>
      <c r="AJ46" s="124">
        <v>1.17</v>
      </c>
    </row>
    <row r="47" spans="1:36" ht="12.75" customHeight="1" outlineLevel="2">
      <c r="A47" s="73" t="s">
        <v>42</v>
      </c>
      <c r="B47" s="74" t="s">
        <v>2251</v>
      </c>
      <c r="C47" s="75">
        <v>43204</v>
      </c>
      <c r="D47" s="76" t="s">
        <v>561</v>
      </c>
      <c r="E47" s="76" t="s">
        <v>562</v>
      </c>
      <c r="F47" s="77">
        <v>19656</v>
      </c>
      <c r="G47" s="76" t="s">
        <v>7006</v>
      </c>
      <c r="H47" s="78">
        <v>43277</v>
      </c>
      <c r="I47" s="76">
        <v>60</v>
      </c>
      <c r="J47" s="78">
        <v>43278</v>
      </c>
      <c r="K47" s="94">
        <v>19656</v>
      </c>
      <c r="L47" s="94">
        <v>16800</v>
      </c>
      <c r="M47" s="95">
        <v>74</v>
      </c>
      <c r="N47" s="96"/>
      <c r="O47" s="96" t="s">
        <v>6971</v>
      </c>
      <c r="P47" s="76">
        <f t="shared" si="6"/>
        <v>2.1</v>
      </c>
      <c r="Q47" s="76">
        <f t="shared" si="7"/>
        <v>16.8</v>
      </c>
      <c r="R47" s="76">
        <v>20.420000000000002</v>
      </c>
      <c r="S47" s="76"/>
      <c r="T47" s="94"/>
      <c r="U47" s="106" t="s">
        <v>240</v>
      </c>
      <c r="V47" s="76" t="s">
        <v>478</v>
      </c>
      <c r="W47" s="76" t="s">
        <v>564</v>
      </c>
      <c r="X47" s="76">
        <v>8</v>
      </c>
      <c r="Y47" s="76" t="s">
        <v>107</v>
      </c>
      <c r="Z47" s="76">
        <v>2457</v>
      </c>
      <c r="AA47" s="76">
        <v>19656</v>
      </c>
      <c r="AB47" s="118">
        <v>1440</v>
      </c>
      <c r="AC47" s="118">
        <v>180</v>
      </c>
      <c r="AD47" s="66" t="s">
        <v>6948</v>
      </c>
      <c r="AE47" s="73" t="s">
        <v>7007</v>
      </c>
      <c r="AF47" s="119">
        <v>43193</v>
      </c>
      <c r="AG47" s="73" t="s">
        <v>2281</v>
      </c>
      <c r="AH47" s="122"/>
      <c r="AI47" s="123"/>
      <c r="AJ47" s="124">
        <v>1.17</v>
      </c>
    </row>
    <row r="48" spans="1:36" ht="12.75" customHeight="1" outlineLevel="2">
      <c r="A48" s="73" t="s">
        <v>42</v>
      </c>
      <c r="B48" s="74" t="s">
        <v>1133</v>
      </c>
      <c r="C48" s="75">
        <v>43202</v>
      </c>
      <c r="D48" s="76" t="s">
        <v>561</v>
      </c>
      <c r="E48" s="76" t="s">
        <v>562</v>
      </c>
      <c r="F48" s="77">
        <v>3072.3</v>
      </c>
      <c r="G48" s="76" t="s">
        <v>7094</v>
      </c>
      <c r="H48" s="78">
        <v>43277</v>
      </c>
      <c r="I48" s="76">
        <v>60</v>
      </c>
      <c r="J48" s="78">
        <v>43278</v>
      </c>
      <c r="K48" s="94">
        <v>3072.3</v>
      </c>
      <c r="L48" s="94">
        <v>2625.9</v>
      </c>
      <c r="M48" s="95">
        <v>76</v>
      </c>
      <c r="N48" s="96"/>
      <c r="O48" s="96" t="s">
        <v>6971</v>
      </c>
      <c r="P48" s="76">
        <f t="shared" si="6"/>
        <v>2.1</v>
      </c>
      <c r="Q48" s="76">
        <f t="shared" si="7"/>
        <v>2.1</v>
      </c>
      <c r="R48" s="76">
        <v>16.28</v>
      </c>
      <c r="S48" s="76"/>
      <c r="T48" s="94"/>
      <c r="U48" s="106" t="s">
        <v>1157</v>
      </c>
      <c r="V48" s="76" t="s">
        <v>478</v>
      </c>
      <c r="W48" s="76" t="s">
        <v>1156</v>
      </c>
      <c r="X48" s="76">
        <v>1</v>
      </c>
      <c r="Y48" s="76" t="s">
        <v>107</v>
      </c>
      <c r="Z48" s="76">
        <v>3072.3</v>
      </c>
      <c r="AA48" s="76">
        <v>3072.3</v>
      </c>
      <c r="AB48" s="118">
        <v>210</v>
      </c>
      <c r="AC48" s="118">
        <v>210</v>
      </c>
      <c r="AD48" s="66" t="s">
        <v>6948</v>
      </c>
      <c r="AE48" s="73" t="s">
        <v>7095</v>
      </c>
      <c r="AF48" s="119">
        <v>43064</v>
      </c>
      <c r="AG48" s="73" t="s">
        <v>1161</v>
      </c>
      <c r="AH48" s="122"/>
      <c r="AI48" s="123"/>
      <c r="AJ48" s="124">
        <v>1.17</v>
      </c>
    </row>
    <row r="49" spans="1:36" ht="12.75" customHeight="1" outlineLevel="2">
      <c r="A49" s="73" t="s">
        <v>42</v>
      </c>
      <c r="B49" s="74" t="s">
        <v>1133</v>
      </c>
      <c r="C49" s="75">
        <v>43202</v>
      </c>
      <c r="D49" s="76" t="s">
        <v>561</v>
      </c>
      <c r="E49" s="76" t="s">
        <v>562</v>
      </c>
      <c r="F49" s="77">
        <v>44226</v>
      </c>
      <c r="G49" s="76" t="s">
        <v>7096</v>
      </c>
      <c r="H49" s="78">
        <v>43277</v>
      </c>
      <c r="I49" s="76">
        <v>60</v>
      </c>
      <c r="J49" s="78">
        <v>43278</v>
      </c>
      <c r="K49" s="94">
        <v>44226</v>
      </c>
      <c r="L49" s="94">
        <v>37800</v>
      </c>
      <c r="M49" s="95">
        <v>76</v>
      </c>
      <c r="N49" s="96"/>
      <c r="O49" s="96" t="s">
        <v>6971</v>
      </c>
      <c r="P49" s="76">
        <f t="shared" si="6"/>
        <v>2.1</v>
      </c>
      <c r="Q49" s="76">
        <f t="shared" si="7"/>
        <v>37.799999999999997</v>
      </c>
      <c r="R49" s="76">
        <v>20.420000000000002</v>
      </c>
      <c r="S49" s="76"/>
      <c r="T49" s="94"/>
      <c r="U49" s="106" t="s">
        <v>240</v>
      </c>
      <c r="V49" s="76" t="s">
        <v>478</v>
      </c>
      <c r="W49" s="76" t="s">
        <v>564</v>
      </c>
      <c r="X49" s="76">
        <v>18</v>
      </c>
      <c r="Y49" s="76" t="s">
        <v>107</v>
      </c>
      <c r="Z49" s="76">
        <v>2457</v>
      </c>
      <c r="AA49" s="76">
        <v>44226</v>
      </c>
      <c r="AB49" s="118">
        <v>3240</v>
      </c>
      <c r="AC49" s="118">
        <v>180</v>
      </c>
      <c r="AD49" s="66" t="s">
        <v>6948</v>
      </c>
      <c r="AE49" s="73" t="s">
        <v>1160</v>
      </c>
      <c r="AF49" s="119">
        <v>43078</v>
      </c>
      <c r="AG49" s="73" t="s">
        <v>1161</v>
      </c>
      <c r="AH49" s="122"/>
      <c r="AI49" s="123"/>
      <c r="AJ49" s="124">
        <v>1.17</v>
      </c>
    </row>
    <row r="50" spans="1:36" ht="12.75" customHeight="1" outlineLevel="2">
      <c r="A50" s="73" t="s">
        <v>42</v>
      </c>
      <c r="B50" s="74" t="s">
        <v>1133</v>
      </c>
      <c r="C50" s="75">
        <v>43202</v>
      </c>
      <c r="D50" s="76" t="s">
        <v>561</v>
      </c>
      <c r="E50" s="76" t="s">
        <v>562</v>
      </c>
      <c r="F50" s="77">
        <v>110565</v>
      </c>
      <c r="G50" s="76" t="s">
        <v>7097</v>
      </c>
      <c r="H50" s="78">
        <v>43277</v>
      </c>
      <c r="I50" s="76">
        <v>60</v>
      </c>
      <c r="J50" s="78">
        <v>43278</v>
      </c>
      <c r="K50" s="94">
        <v>110565</v>
      </c>
      <c r="L50" s="94">
        <v>94500</v>
      </c>
      <c r="M50" s="95">
        <v>76</v>
      </c>
      <c r="N50" s="96"/>
      <c r="O50" s="96" t="s">
        <v>6971</v>
      </c>
      <c r="P50" s="76">
        <f t="shared" si="6"/>
        <v>2.1</v>
      </c>
      <c r="Q50" s="76">
        <f t="shared" si="7"/>
        <v>94.5</v>
      </c>
      <c r="R50" s="76">
        <v>20.420000000000002</v>
      </c>
      <c r="S50" s="76"/>
      <c r="T50" s="94"/>
      <c r="U50" s="106" t="s">
        <v>240</v>
      </c>
      <c r="V50" s="76" t="s">
        <v>478</v>
      </c>
      <c r="W50" s="76" t="s">
        <v>564</v>
      </c>
      <c r="X50" s="76">
        <v>45</v>
      </c>
      <c r="Y50" s="76" t="s">
        <v>107</v>
      </c>
      <c r="Z50" s="76">
        <v>2457</v>
      </c>
      <c r="AA50" s="76">
        <v>110565</v>
      </c>
      <c r="AB50" s="118">
        <v>8100</v>
      </c>
      <c r="AC50" s="118">
        <v>180</v>
      </c>
      <c r="AD50" s="66" t="s">
        <v>6948</v>
      </c>
      <c r="AE50" s="73" t="s">
        <v>7098</v>
      </c>
      <c r="AF50" s="119">
        <v>43059</v>
      </c>
      <c r="AG50" s="73" t="s">
        <v>1161</v>
      </c>
      <c r="AH50" s="122"/>
      <c r="AI50" s="123"/>
      <c r="AJ50" s="124">
        <v>1.17</v>
      </c>
    </row>
    <row r="51" spans="1:36" ht="12.75" customHeight="1" outlineLevel="2">
      <c r="A51" s="73" t="s">
        <v>42</v>
      </c>
      <c r="B51" s="74" t="s">
        <v>1133</v>
      </c>
      <c r="C51" s="75">
        <v>43202</v>
      </c>
      <c r="D51" s="76" t="s">
        <v>561</v>
      </c>
      <c r="E51" s="76" t="s">
        <v>562</v>
      </c>
      <c r="F51" s="77">
        <v>12285</v>
      </c>
      <c r="G51" s="76" t="s">
        <v>7099</v>
      </c>
      <c r="H51" s="78">
        <v>43277</v>
      </c>
      <c r="I51" s="76">
        <v>60</v>
      </c>
      <c r="J51" s="78">
        <v>43278</v>
      </c>
      <c r="K51" s="94">
        <v>12285</v>
      </c>
      <c r="L51" s="94">
        <v>10500</v>
      </c>
      <c r="M51" s="95">
        <v>76</v>
      </c>
      <c r="N51" s="96"/>
      <c r="O51" s="96" t="s">
        <v>6971</v>
      </c>
      <c r="P51" s="76">
        <f t="shared" si="6"/>
        <v>2.1</v>
      </c>
      <c r="Q51" s="76">
        <f t="shared" si="7"/>
        <v>10.5</v>
      </c>
      <c r="R51" s="76">
        <v>20.420000000000002</v>
      </c>
      <c r="S51" s="76"/>
      <c r="T51" s="94"/>
      <c r="U51" s="106" t="s">
        <v>240</v>
      </c>
      <c r="V51" s="76" t="s">
        <v>478</v>
      </c>
      <c r="W51" s="76" t="s">
        <v>564</v>
      </c>
      <c r="X51" s="76">
        <v>5</v>
      </c>
      <c r="Y51" s="76" t="s">
        <v>107</v>
      </c>
      <c r="Z51" s="76">
        <v>2457</v>
      </c>
      <c r="AA51" s="76">
        <v>12285</v>
      </c>
      <c r="AB51" s="118">
        <v>900</v>
      </c>
      <c r="AC51" s="118">
        <v>180</v>
      </c>
      <c r="AD51" s="66" t="s">
        <v>6948</v>
      </c>
      <c r="AE51" s="73" t="s">
        <v>7098</v>
      </c>
      <c r="AF51" s="119">
        <v>43059</v>
      </c>
      <c r="AG51" s="73" t="s">
        <v>1161</v>
      </c>
      <c r="AH51" s="122"/>
      <c r="AI51" s="123"/>
      <c r="AJ51" s="124">
        <v>1.17</v>
      </c>
    </row>
    <row r="52" spans="1:36" ht="12.75" customHeight="1" outlineLevel="2">
      <c r="A52" s="73" t="s">
        <v>42</v>
      </c>
      <c r="B52" s="74" t="s">
        <v>1133</v>
      </c>
      <c r="C52" s="75">
        <v>43204</v>
      </c>
      <c r="D52" s="76" t="s">
        <v>561</v>
      </c>
      <c r="E52" s="76" t="s">
        <v>562</v>
      </c>
      <c r="F52" s="77">
        <v>1821.18</v>
      </c>
      <c r="G52" s="76" t="s">
        <v>7100</v>
      </c>
      <c r="H52" s="78">
        <v>43277</v>
      </c>
      <c r="I52" s="76">
        <v>60</v>
      </c>
      <c r="J52" s="78">
        <v>43278</v>
      </c>
      <c r="K52" s="94">
        <v>1821.18</v>
      </c>
      <c r="L52" s="94">
        <v>1556.56</v>
      </c>
      <c r="M52" s="95">
        <v>74</v>
      </c>
      <c r="N52" s="96"/>
      <c r="O52" s="96" t="s">
        <v>6971</v>
      </c>
      <c r="P52" s="76">
        <f>7.5*0.2</f>
        <v>1.5</v>
      </c>
      <c r="Q52" s="76">
        <f t="shared" si="7"/>
        <v>1.5</v>
      </c>
      <c r="R52" s="76">
        <v>14.58</v>
      </c>
      <c r="S52" s="76"/>
      <c r="T52" s="94"/>
      <c r="U52" s="106" t="s">
        <v>802</v>
      </c>
      <c r="V52" s="76" t="s">
        <v>800</v>
      </c>
      <c r="W52" s="76" t="s">
        <v>801</v>
      </c>
      <c r="X52" s="76">
        <v>1</v>
      </c>
      <c r="Y52" s="76" t="s">
        <v>107</v>
      </c>
      <c r="Z52" s="76">
        <v>1821.18</v>
      </c>
      <c r="AA52" s="76">
        <v>1821.18</v>
      </c>
      <c r="AB52" s="118">
        <v>172</v>
      </c>
      <c r="AC52" s="118">
        <v>172</v>
      </c>
      <c r="AD52" s="66" t="s">
        <v>6948</v>
      </c>
      <c r="AE52" s="73" t="s">
        <v>1160</v>
      </c>
      <c r="AF52" s="119">
        <v>43078</v>
      </c>
      <c r="AG52" s="73" t="s">
        <v>1161</v>
      </c>
      <c r="AH52" s="122"/>
      <c r="AI52" s="123"/>
      <c r="AJ52" s="124">
        <v>1.17</v>
      </c>
    </row>
    <row r="53" spans="1:36" ht="12.75" customHeight="1" outlineLevel="2">
      <c r="A53" s="73" t="s">
        <v>42</v>
      </c>
      <c r="B53" s="74" t="s">
        <v>1133</v>
      </c>
      <c r="C53" s="75">
        <v>43202</v>
      </c>
      <c r="D53" s="76" t="s">
        <v>561</v>
      </c>
      <c r="E53" s="76" t="s">
        <v>562</v>
      </c>
      <c r="F53" s="77">
        <v>56456.47</v>
      </c>
      <c r="G53" s="76" t="s">
        <v>7094</v>
      </c>
      <c r="H53" s="78">
        <v>43277</v>
      </c>
      <c r="I53" s="76">
        <v>60</v>
      </c>
      <c r="J53" s="78">
        <v>43278</v>
      </c>
      <c r="K53" s="94">
        <v>56456.47</v>
      </c>
      <c r="L53" s="94">
        <v>48253.39</v>
      </c>
      <c r="M53" s="95">
        <v>76</v>
      </c>
      <c r="N53" s="96"/>
      <c r="O53" s="96" t="s">
        <v>6971</v>
      </c>
      <c r="P53" s="76">
        <f>7.5*0.2</f>
        <v>1.5</v>
      </c>
      <c r="Q53" s="76">
        <f t="shared" si="7"/>
        <v>46.5</v>
      </c>
      <c r="R53" s="76">
        <v>14.58</v>
      </c>
      <c r="S53" s="76"/>
      <c r="T53" s="94"/>
      <c r="U53" s="106" t="s">
        <v>802</v>
      </c>
      <c r="V53" s="76" t="s">
        <v>800</v>
      </c>
      <c r="W53" s="76" t="s">
        <v>801</v>
      </c>
      <c r="X53" s="76">
        <v>31</v>
      </c>
      <c r="Y53" s="76" t="s">
        <v>107</v>
      </c>
      <c r="Z53" s="76">
        <v>1821.1764516129001</v>
      </c>
      <c r="AA53" s="76">
        <v>56456.47</v>
      </c>
      <c r="AB53" s="118">
        <v>5332</v>
      </c>
      <c r="AC53" s="118">
        <v>172</v>
      </c>
      <c r="AD53" s="66" t="s">
        <v>6948</v>
      </c>
      <c r="AE53" s="73" t="s">
        <v>7095</v>
      </c>
      <c r="AF53" s="119">
        <v>43064</v>
      </c>
      <c r="AG53" s="73" t="s">
        <v>7101</v>
      </c>
      <c r="AH53" s="122"/>
      <c r="AI53" s="123"/>
      <c r="AJ53" s="124">
        <v>1.17</v>
      </c>
    </row>
    <row r="54" spans="1:36" ht="12.75" customHeight="1" outlineLevel="2">
      <c r="A54" s="73" t="s">
        <v>42</v>
      </c>
      <c r="B54" s="74" t="s">
        <v>1133</v>
      </c>
      <c r="C54" s="75">
        <v>43202</v>
      </c>
      <c r="D54" s="76" t="s">
        <v>561</v>
      </c>
      <c r="E54" s="76" t="s">
        <v>562</v>
      </c>
      <c r="F54" s="77">
        <v>110565</v>
      </c>
      <c r="G54" s="76" t="s">
        <v>7102</v>
      </c>
      <c r="H54" s="78">
        <v>43277</v>
      </c>
      <c r="I54" s="76">
        <v>60</v>
      </c>
      <c r="J54" s="78">
        <v>43278</v>
      </c>
      <c r="K54" s="94">
        <v>110565</v>
      </c>
      <c r="L54" s="94">
        <v>94500</v>
      </c>
      <c r="M54" s="95">
        <v>76</v>
      </c>
      <c r="N54" s="96"/>
      <c r="O54" s="96" t="s">
        <v>6971</v>
      </c>
      <c r="P54" s="76">
        <f>10.5*0.2</f>
        <v>2.1</v>
      </c>
      <c r="Q54" s="76">
        <f t="shared" si="7"/>
        <v>94.5</v>
      </c>
      <c r="R54" s="76">
        <v>20.420000000000002</v>
      </c>
      <c r="S54" s="76"/>
      <c r="T54" s="94"/>
      <c r="U54" s="106" t="s">
        <v>240</v>
      </c>
      <c r="V54" s="76" t="s">
        <v>478</v>
      </c>
      <c r="W54" s="76" t="s">
        <v>564</v>
      </c>
      <c r="X54" s="76">
        <v>45</v>
      </c>
      <c r="Y54" s="76" t="s">
        <v>107</v>
      </c>
      <c r="Z54" s="76">
        <v>2457</v>
      </c>
      <c r="AA54" s="76">
        <v>110565</v>
      </c>
      <c r="AB54" s="118">
        <v>8100</v>
      </c>
      <c r="AC54" s="118">
        <v>180</v>
      </c>
      <c r="AD54" s="66" t="s">
        <v>6948</v>
      </c>
      <c r="AE54" s="73" t="s">
        <v>7103</v>
      </c>
      <c r="AF54" s="119">
        <v>43052</v>
      </c>
      <c r="AG54" s="73" t="s">
        <v>7101</v>
      </c>
      <c r="AH54" s="122"/>
      <c r="AI54" s="123"/>
      <c r="AJ54" s="124">
        <v>1.17</v>
      </c>
    </row>
    <row r="55" spans="1:36" ht="12.75" customHeight="1" outlineLevel="2">
      <c r="A55" s="73" t="s">
        <v>42</v>
      </c>
      <c r="B55" s="74" t="s">
        <v>1133</v>
      </c>
      <c r="C55" s="75">
        <v>43202</v>
      </c>
      <c r="D55" s="76" t="s">
        <v>561</v>
      </c>
      <c r="E55" s="76" t="s">
        <v>562</v>
      </c>
      <c r="F55" s="77">
        <v>29138.83</v>
      </c>
      <c r="G55" s="76" t="s">
        <v>7104</v>
      </c>
      <c r="H55" s="78">
        <v>43277</v>
      </c>
      <c r="I55" s="76">
        <v>60</v>
      </c>
      <c r="J55" s="78">
        <v>43278</v>
      </c>
      <c r="K55" s="94">
        <v>29138.83</v>
      </c>
      <c r="L55" s="94">
        <v>24904.98</v>
      </c>
      <c r="M55" s="95">
        <v>76</v>
      </c>
      <c r="N55" s="96"/>
      <c r="O55" s="96" t="s">
        <v>6971</v>
      </c>
      <c r="P55" s="76">
        <f>7.5*0.2</f>
        <v>1.5</v>
      </c>
      <c r="Q55" s="76">
        <f t="shared" si="7"/>
        <v>24</v>
      </c>
      <c r="R55" s="76">
        <v>14.58</v>
      </c>
      <c r="S55" s="76"/>
      <c r="T55" s="94"/>
      <c r="U55" s="106" t="s">
        <v>802</v>
      </c>
      <c r="V55" s="76" t="s">
        <v>800</v>
      </c>
      <c r="W55" s="76" t="s">
        <v>801</v>
      </c>
      <c r="X55" s="76">
        <v>16</v>
      </c>
      <c r="Y55" s="76" t="s">
        <v>107</v>
      </c>
      <c r="Z55" s="76">
        <v>1821.1768750000001</v>
      </c>
      <c r="AA55" s="76">
        <v>29138.83</v>
      </c>
      <c r="AB55" s="118">
        <v>2752</v>
      </c>
      <c r="AC55" s="118">
        <v>172</v>
      </c>
      <c r="AD55" s="66" t="s">
        <v>6948</v>
      </c>
      <c r="AE55" s="73" t="s">
        <v>7103</v>
      </c>
      <c r="AF55" s="119">
        <v>43052</v>
      </c>
      <c r="AG55" s="73" t="s">
        <v>7101</v>
      </c>
      <c r="AH55" s="122"/>
      <c r="AI55" s="123"/>
      <c r="AJ55" s="124">
        <v>1.17</v>
      </c>
    </row>
    <row r="56" spans="1:36" ht="12.75" customHeight="1" outlineLevel="2">
      <c r="A56" s="73" t="s">
        <v>42</v>
      </c>
      <c r="B56" s="74" t="s">
        <v>1133</v>
      </c>
      <c r="C56" s="75">
        <v>43204</v>
      </c>
      <c r="D56" s="76" t="s">
        <v>561</v>
      </c>
      <c r="E56" s="76" t="s">
        <v>562</v>
      </c>
      <c r="F56" s="77">
        <v>34602.35</v>
      </c>
      <c r="G56" s="76" t="s">
        <v>6993</v>
      </c>
      <c r="H56" s="78">
        <v>43277</v>
      </c>
      <c r="I56" s="76">
        <v>60</v>
      </c>
      <c r="J56" s="78">
        <v>43278</v>
      </c>
      <c r="K56" s="94">
        <v>34602.35</v>
      </c>
      <c r="L56" s="94">
        <v>29574.66</v>
      </c>
      <c r="M56" s="95">
        <v>74</v>
      </c>
      <c r="N56" s="96"/>
      <c r="O56" s="96" t="s">
        <v>6971</v>
      </c>
      <c r="P56" s="76">
        <f>7.5*0.2</f>
        <v>1.5</v>
      </c>
      <c r="Q56" s="76">
        <f t="shared" si="7"/>
        <v>28.5</v>
      </c>
      <c r="R56" s="76">
        <v>14.58</v>
      </c>
      <c r="S56" s="76"/>
      <c r="T56" s="94"/>
      <c r="U56" s="106" t="s">
        <v>802</v>
      </c>
      <c r="V56" s="76" t="s">
        <v>800</v>
      </c>
      <c r="W56" s="76" t="s">
        <v>801</v>
      </c>
      <c r="X56" s="76">
        <v>19</v>
      </c>
      <c r="Y56" s="76" t="s">
        <v>107</v>
      </c>
      <c r="Z56" s="76">
        <v>1821.17631578947</v>
      </c>
      <c r="AA56" s="76">
        <v>34602.35</v>
      </c>
      <c r="AB56" s="118">
        <v>3268</v>
      </c>
      <c r="AC56" s="118">
        <v>172</v>
      </c>
      <c r="AD56" s="66" t="s">
        <v>6948</v>
      </c>
      <c r="AE56" s="73" t="s">
        <v>7095</v>
      </c>
      <c r="AF56" s="119">
        <v>43064</v>
      </c>
      <c r="AG56" s="73" t="s">
        <v>7101</v>
      </c>
      <c r="AH56" s="122"/>
      <c r="AI56" s="123"/>
      <c r="AJ56" s="124">
        <v>1.17</v>
      </c>
    </row>
    <row r="57" spans="1:36" ht="12.75" customHeight="1" outlineLevel="1">
      <c r="A57" s="79" t="s">
        <v>7105</v>
      </c>
      <c r="B57" s="74"/>
      <c r="C57" s="75"/>
      <c r="D57" s="76"/>
      <c r="E57" s="76"/>
      <c r="F57" s="77">
        <f>SUBTOTAL(9,F39:F56)</f>
        <v>714771.12999999989</v>
      </c>
      <c r="G57" s="76"/>
      <c r="H57" s="78"/>
      <c r="I57" s="76"/>
      <c r="J57" s="78"/>
      <c r="K57" s="94">
        <f>SUBTOTAL(9,K39:K56)</f>
        <v>714771.12999999989</v>
      </c>
      <c r="L57" s="94">
        <f>SUBTOTAL(9,L39:L56)</f>
        <v>610915.49000000011</v>
      </c>
      <c r="M57" s="95"/>
      <c r="N57" s="96"/>
      <c r="O57" s="96"/>
      <c r="P57" s="76"/>
      <c r="Q57" s="76">
        <f>SUBTOTAL(9,Q39:Q56)</f>
        <v>606.6</v>
      </c>
      <c r="R57" s="76"/>
      <c r="S57" s="76"/>
      <c r="T57" s="94"/>
      <c r="U57" s="106"/>
      <c r="V57" s="76"/>
      <c r="W57" s="76"/>
      <c r="X57" s="76">
        <f>SUBTOTAL(9,X39:X56)</f>
        <v>308</v>
      </c>
      <c r="Y57" s="76"/>
      <c r="Z57" s="76"/>
      <c r="AA57" s="76"/>
      <c r="AB57" s="118"/>
      <c r="AC57" s="118"/>
      <c r="AD57" s="66"/>
      <c r="AE57" s="73"/>
      <c r="AF57" s="119"/>
      <c r="AG57" s="73"/>
      <c r="AH57" s="122"/>
      <c r="AI57" s="123"/>
      <c r="AJ57" s="124">
        <f>SUBTOTAL(9,AJ39:AJ56)</f>
        <v>21.060000000000002</v>
      </c>
    </row>
    <row r="58" spans="1:36" ht="12.75" customHeight="1" outlineLevel="2">
      <c r="A58" s="73" t="s">
        <v>53</v>
      </c>
      <c r="B58" s="74" t="s">
        <v>544</v>
      </c>
      <c r="C58" s="75">
        <v>43204</v>
      </c>
      <c r="D58" s="76" t="s">
        <v>561</v>
      </c>
      <c r="E58" s="76" t="s">
        <v>562</v>
      </c>
      <c r="F58" s="77">
        <v>36855</v>
      </c>
      <c r="G58" s="76" t="s">
        <v>6988</v>
      </c>
      <c r="H58" s="78">
        <v>43277</v>
      </c>
      <c r="I58" s="76">
        <v>60</v>
      </c>
      <c r="J58" s="78">
        <v>43278</v>
      </c>
      <c r="K58" s="94">
        <v>36855</v>
      </c>
      <c r="L58" s="94">
        <v>31500</v>
      </c>
      <c r="M58" s="95">
        <v>74</v>
      </c>
      <c r="N58" s="96"/>
      <c r="O58" s="96" t="s">
        <v>6971</v>
      </c>
      <c r="P58" s="76">
        <f>10.5*0.2</f>
        <v>2.1</v>
      </c>
      <c r="Q58" s="76">
        <f>ROUND(P58*X58,2)</f>
        <v>31.5</v>
      </c>
      <c r="R58" s="76">
        <v>20.420000000000002</v>
      </c>
      <c r="S58" s="76"/>
      <c r="T58" s="94"/>
      <c r="U58" s="106" t="s">
        <v>240</v>
      </c>
      <c r="V58" s="76" t="s">
        <v>478</v>
      </c>
      <c r="W58" s="76" t="s">
        <v>564</v>
      </c>
      <c r="X58" s="76">
        <v>15</v>
      </c>
      <c r="Y58" s="76" t="s">
        <v>107</v>
      </c>
      <c r="Z58" s="76">
        <v>2457</v>
      </c>
      <c r="AA58" s="76">
        <v>36855</v>
      </c>
      <c r="AB58" s="118">
        <v>2700</v>
      </c>
      <c r="AC58" s="118">
        <v>180</v>
      </c>
      <c r="AD58" s="66" t="s">
        <v>6948</v>
      </c>
      <c r="AE58" s="73" t="s">
        <v>7106</v>
      </c>
      <c r="AF58" s="119">
        <v>43188</v>
      </c>
      <c r="AG58" s="73" t="s">
        <v>578</v>
      </c>
      <c r="AH58" s="122"/>
      <c r="AI58" s="123"/>
      <c r="AJ58" s="124">
        <v>1.17</v>
      </c>
    </row>
    <row r="59" spans="1:36" ht="12.75" customHeight="1" outlineLevel="1">
      <c r="A59" s="79" t="s">
        <v>7107</v>
      </c>
      <c r="B59" s="74"/>
      <c r="C59" s="75"/>
      <c r="D59" s="76"/>
      <c r="E59" s="76"/>
      <c r="F59" s="77">
        <f>SUBTOTAL(9,F58)</f>
        <v>36855</v>
      </c>
      <c r="G59" s="76"/>
      <c r="H59" s="78"/>
      <c r="I59" s="76"/>
      <c r="J59" s="78"/>
      <c r="K59" s="94">
        <f>SUBTOTAL(9,K58)</f>
        <v>36855</v>
      </c>
      <c r="L59" s="94">
        <f>SUBTOTAL(9,L58)</f>
        <v>31500</v>
      </c>
      <c r="M59" s="95"/>
      <c r="N59" s="96"/>
      <c r="O59" s="96"/>
      <c r="P59" s="76"/>
      <c r="Q59" s="76">
        <f>SUBTOTAL(9,Q58)</f>
        <v>31.5</v>
      </c>
      <c r="R59" s="76"/>
      <c r="S59" s="76"/>
      <c r="T59" s="94"/>
      <c r="U59" s="106"/>
      <c r="V59" s="76"/>
      <c r="W59" s="76"/>
      <c r="X59" s="76">
        <f>SUBTOTAL(9,X58)</f>
        <v>15</v>
      </c>
      <c r="Y59" s="76"/>
      <c r="Z59" s="76"/>
      <c r="AA59" s="76"/>
      <c r="AB59" s="118"/>
      <c r="AC59" s="118"/>
      <c r="AD59" s="66"/>
      <c r="AE59" s="73"/>
      <c r="AF59" s="119"/>
      <c r="AG59" s="73"/>
      <c r="AH59" s="122"/>
      <c r="AI59" s="123"/>
      <c r="AJ59" s="124">
        <f>SUBTOTAL(9,AJ58)</f>
        <v>1.17</v>
      </c>
    </row>
    <row r="60" spans="1:36" ht="12.75" customHeight="1" outlineLevel="2">
      <c r="A60" s="73" t="s">
        <v>57</v>
      </c>
      <c r="B60" s="76" t="s">
        <v>590</v>
      </c>
      <c r="C60" s="75">
        <v>43156</v>
      </c>
      <c r="D60" s="76" t="s">
        <v>58</v>
      </c>
      <c r="E60" s="76" t="s">
        <v>59</v>
      </c>
      <c r="F60" s="77">
        <v>114000</v>
      </c>
      <c r="G60" s="76" t="s">
        <v>645</v>
      </c>
      <c r="H60" s="78">
        <v>43276</v>
      </c>
      <c r="I60" s="76">
        <v>120</v>
      </c>
      <c r="J60" s="78">
        <v>43276</v>
      </c>
      <c r="K60" s="94">
        <v>112569</v>
      </c>
      <c r="L60" s="94">
        <v>96212.82</v>
      </c>
      <c r="M60" s="95">
        <v>120</v>
      </c>
      <c r="N60" s="96"/>
      <c r="O60" s="96" t="s">
        <v>7108</v>
      </c>
      <c r="P60" s="76">
        <f>0.7/1000</f>
        <v>6.9999999999999999E-4</v>
      </c>
      <c r="Q60" s="76">
        <f>ROUND(P60*L60,2)</f>
        <v>67.349999999999994</v>
      </c>
      <c r="R60" s="76">
        <v>17.57</v>
      </c>
      <c r="S60" s="76"/>
      <c r="T60" s="94"/>
      <c r="U60" s="106" t="s">
        <v>386</v>
      </c>
      <c r="V60" s="76" t="s">
        <v>647</v>
      </c>
      <c r="W60" s="76" t="s">
        <v>385</v>
      </c>
      <c r="X60" s="76">
        <v>7504.6</v>
      </c>
      <c r="Y60" s="76" t="s">
        <v>239</v>
      </c>
      <c r="Z60" s="76">
        <v>15</v>
      </c>
      <c r="AA60" s="76">
        <v>114000</v>
      </c>
      <c r="AB60" s="118">
        <v>7504.6</v>
      </c>
      <c r="AC60" s="118">
        <v>950</v>
      </c>
      <c r="AD60" s="66" t="s">
        <v>6948</v>
      </c>
      <c r="AE60" s="73" t="s">
        <v>648</v>
      </c>
      <c r="AF60" s="119">
        <v>43136</v>
      </c>
      <c r="AG60" s="73" t="s">
        <v>273</v>
      </c>
      <c r="AH60" s="122"/>
      <c r="AI60" s="123"/>
      <c r="AJ60" s="124">
        <v>1.17</v>
      </c>
    </row>
    <row r="61" spans="1:36" ht="12.75" customHeight="1" outlineLevel="2">
      <c r="A61" s="73" t="s">
        <v>57</v>
      </c>
      <c r="B61" s="76" t="s">
        <v>590</v>
      </c>
      <c r="C61" s="75">
        <v>43156</v>
      </c>
      <c r="D61" s="76" t="s">
        <v>58</v>
      </c>
      <c r="E61" s="76" t="s">
        <v>59</v>
      </c>
      <c r="F61" s="77">
        <v>14994</v>
      </c>
      <c r="G61" s="76" t="s">
        <v>7109</v>
      </c>
      <c r="H61" s="78">
        <v>43276</v>
      </c>
      <c r="I61" s="76">
        <v>120</v>
      </c>
      <c r="J61" s="78">
        <v>43276</v>
      </c>
      <c r="K61" s="94">
        <v>14994</v>
      </c>
      <c r="L61" s="94">
        <v>12815.38</v>
      </c>
      <c r="M61" s="95">
        <v>120</v>
      </c>
      <c r="N61" s="96"/>
      <c r="O61" s="96" t="s">
        <v>7108</v>
      </c>
      <c r="P61" s="76">
        <f t="shared" ref="P61:P70" si="8">0.7/1000</f>
        <v>6.9999999999999999E-4</v>
      </c>
      <c r="Q61" s="76">
        <f t="shared" ref="Q61:Q87" si="9">ROUND(P61*L61,2)</f>
        <v>8.9700000000000006</v>
      </c>
      <c r="R61" s="76">
        <v>12.07</v>
      </c>
      <c r="S61" s="76"/>
      <c r="T61" s="94"/>
      <c r="U61" s="106" t="s">
        <v>190</v>
      </c>
      <c r="V61" s="76" t="s">
        <v>212</v>
      </c>
      <c r="W61" s="76" t="s">
        <v>188</v>
      </c>
      <c r="X61" s="76">
        <v>1020</v>
      </c>
      <c r="Y61" s="76" t="s">
        <v>239</v>
      </c>
      <c r="Z61" s="76">
        <v>14.7</v>
      </c>
      <c r="AA61" s="76">
        <v>14994</v>
      </c>
      <c r="AB61" s="118">
        <v>1020</v>
      </c>
      <c r="AC61" s="118">
        <v>170</v>
      </c>
      <c r="AD61" s="66" t="s">
        <v>6948</v>
      </c>
      <c r="AE61" s="73" t="s">
        <v>7110</v>
      </c>
      <c r="AF61" s="119">
        <v>43124</v>
      </c>
      <c r="AG61" s="73"/>
      <c r="AH61" s="122"/>
      <c r="AI61" s="123"/>
      <c r="AJ61" s="124">
        <v>1.17</v>
      </c>
    </row>
    <row r="62" spans="1:36" ht="12.75" customHeight="1" outlineLevel="2">
      <c r="A62" s="73" t="s">
        <v>57</v>
      </c>
      <c r="B62" s="76" t="s">
        <v>590</v>
      </c>
      <c r="C62" s="75">
        <v>43156</v>
      </c>
      <c r="D62" s="76" t="s">
        <v>58</v>
      </c>
      <c r="E62" s="76" t="s">
        <v>59</v>
      </c>
      <c r="F62" s="77">
        <v>19992</v>
      </c>
      <c r="G62" s="76" t="s">
        <v>7109</v>
      </c>
      <c r="H62" s="78">
        <v>43276</v>
      </c>
      <c r="I62" s="76">
        <v>120</v>
      </c>
      <c r="J62" s="78">
        <v>43276</v>
      </c>
      <c r="K62" s="94">
        <v>19992</v>
      </c>
      <c r="L62" s="94">
        <v>17087.18</v>
      </c>
      <c r="M62" s="95">
        <v>120</v>
      </c>
      <c r="N62" s="96"/>
      <c r="O62" s="96" t="s">
        <v>7108</v>
      </c>
      <c r="P62" s="76">
        <f t="shared" si="8"/>
        <v>6.9999999999999999E-4</v>
      </c>
      <c r="Q62" s="76">
        <f t="shared" si="9"/>
        <v>11.96</v>
      </c>
      <c r="R62" s="76">
        <v>12.07</v>
      </c>
      <c r="S62" s="76"/>
      <c r="T62" s="94"/>
      <c r="U62" s="106" t="s">
        <v>190</v>
      </c>
      <c r="V62" s="76" t="s">
        <v>212</v>
      </c>
      <c r="W62" s="76" t="s">
        <v>188</v>
      </c>
      <c r="X62" s="76">
        <v>1360</v>
      </c>
      <c r="Y62" s="76" t="s">
        <v>239</v>
      </c>
      <c r="Z62" s="76">
        <v>14.7</v>
      </c>
      <c r="AA62" s="76">
        <v>19992</v>
      </c>
      <c r="AB62" s="118">
        <v>1360</v>
      </c>
      <c r="AC62" s="118">
        <v>170</v>
      </c>
      <c r="AD62" s="66" t="s">
        <v>6948</v>
      </c>
      <c r="AE62" s="73" t="s">
        <v>7111</v>
      </c>
      <c r="AF62" s="119">
        <v>43127</v>
      </c>
      <c r="AG62" s="73"/>
      <c r="AH62" s="122"/>
      <c r="AI62" s="123"/>
      <c r="AJ62" s="124">
        <v>1.17</v>
      </c>
    </row>
    <row r="63" spans="1:36" ht="12.75" customHeight="1" outlineLevel="2">
      <c r="A63" s="73" t="s">
        <v>57</v>
      </c>
      <c r="B63" s="76" t="s">
        <v>590</v>
      </c>
      <c r="C63" s="75">
        <v>43156</v>
      </c>
      <c r="D63" s="76" t="s">
        <v>58</v>
      </c>
      <c r="E63" s="76" t="s">
        <v>59</v>
      </c>
      <c r="F63" s="77">
        <v>2499</v>
      </c>
      <c r="G63" s="76" t="s">
        <v>7109</v>
      </c>
      <c r="H63" s="78">
        <v>43276</v>
      </c>
      <c r="I63" s="76">
        <v>120</v>
      </c>
      <c r="J63" s="78">
        <v>43276</v>
      </c>
      <c r="K63" s="94">
        <v>2499</v>
      </c>
      <c r="L63" s="94">
        <v>2135.9</v>
      </c>
      <c r="M63" s="95">
        <v>120</v>
      </c>
      <c r="N63" s="96"/>
      <c r="O63" s="96" t="s">
        <v>7108</v>
      </c>
      <c r="P63" s="76">
        <f t="shared" si="8"/>
        <v>6.9999999999999999E-4</v>
      </c>
      <c r="Q63" s="76">
        <f t="shared" si="9"/>
        <v>1.5</v>
      </c>
      <c r="R63" s="76">
        <v>12.07</v>
      </c>
      <c r="S63" s="76"/>
      <c r="T63" s="94"/>
      <c r="U63" s="106" t="s">
        <v>190</v>
      </c>
      <c r="V63" s="76" t="s">
        <v>212</v>
      </c>
      <c r="W63" s="76" t="s">
        <v>188</v>
      </c>
      <c r="X63" s="76">
        <v>170</v>
      </c>
      <c r="Y63" s="76" t="s">
        <v>239</v>
      </c>
      <c r="Z63" s="76">
        <v>14.7</v>
      </c>
      <c r="AA63" s="76">
        <v>2499</v>
      </c>
      <c r="AB63" s="118">
        <v>170</v>
      </c>
      <c r="AC63" s="118">
        <v>170</v>
      </c>
      <c r="AD63" s="66" t="s">
        <v>6948</v>
      </c>
      <c r="AE63" s="73" t="s">
        <v>7111</v>
      </c>
      <c r="AF63" s="119">
        <v>43127</v>
      </c>
      <c r="AG63" s="73"/>
      <c r="AH63" s="122"/>
      <c r="AI63" s="123"/>
      <c r="AJ63" s="124">
        <v>1.17</v>
      </c>
    </row>
    <row r="64" spans="1:36" ht="12.75" customHeight="1" outlineLevel="2">
      <c r="A64" s="73" t="s">
        <v>57</v>
      </c>
      <c r="B64" s="76" t="s">
        <v>590</v>
      </c>
      <c r="C64" s="75">
        <v>43156</v>
      </c>
      <c r="D64" s="76" t="s">
        <v>58</v>
      </c>
      <c r="E64" s="76" t="s">
        <v>59</v>
      </c>
      <c r="F64" s="77">
        <v>34986</v>
      </c>
      <c r="G64" s="76" t="s">
        <v>7109</v>
      </c>
      <c r="H64" s="78">
        <v>43276</v>
      </c>
      <c r="I64" s="76">
        <v>120</v>
      </c>
      <c r="J64" s="78">
        <v>43276</v>
      </c>
      <c r="K64" s="94">
        <v>34986</v>
      </c>
      <c r="L64" s="94">
        <v>29902.560000000001</v>
      </c>
      <c r="M64" s="95">
        <v>120</v>
      </c>
      <c r="N64" s="96"/>
      <c r="O64" s="96" t="s">
        <v>7108</v>
      </c>
      <c r="P64" s="76">
        <f t="shared" si="8"/>
        <v>6.9999999999999999E-4</v>
      </c>
      <c r="Q64" s="76">
        <f t="shared" si="9"/>
        <v>20.93</v>
      </c>
      <c r="R64" s="76">
        <v>12.07</v>
      </c>
      <c r="S64" s="76"/>
      <c r="T64" s="94"/>
      <c r="U64" s="106" t="s">
        <v>190</v>
      </c>
      <c r="V64" s="76" t="s">
        <v>212</v>
      </c>
      <c r="W64" s="76" t="s">
        <v>188</v>
      </c>
      <c r="X64" s="76">
        <v>2380</v>
      </c>
      <c r="Y64" s="76" t="s">
        <v>239</v>
      </c>
      <c r="Z64" s="76">
        <v>14.7</v>
      </c>
      <c r="AA64" s="76">
        <v>34986</v>
      </c>
      <c r="AB64" s="118">
        <v>2380</v>
      </c>
      <c r="AC64" s="118">
        <v>170</v>
      </c>
      <c r="AD64" s="66" t="s">
        <v>6948</v>
      </c>
      <c r="AE64" s="73" t="s">
        <v>7112</v>
      </c>
      <c r="AF64" s="119">
        <v>43131</v>
      </c>
      <c r="AG64" s="73"/>
      <c r="AH64" s="122"/>
      <c r="AI64" s="123"/>
      <c r="AJ64" s="124">
        <v>1.17</v>
      </c>
    </row>
    <row r="65" spans="1:36" ht="12.75" customHeight="1" outlineLevel="2">
      <c r="A65" s="73" t="s">
        <v>57</v>
      </c>
      <c r="B65" s="76" t="s">
        <v>590</v>
      </c>
      <c r="C65" s="75">
        <v>43156</v>
      </c>
      <c r="D65" s="76" t="s">
        <v>58</v>
      </c>
      <c r="E65" s="76" t="s">
        <v>59</v>
      </c>
      <c r="F65" s="77">
        <v>14994</v>
      </c>
      <c r="G65" s="76" t="s">
        <v>7113</v>
      </c>
      <c r="H65" s="78">
        <v>43276</v>
      </c>
      <c r="I65" s="76">
        <v>120</v>
      </c>
      <c r="J65" s="78">
        <v>43276</v>
      </c>
      <c r="K65" s="94">
        <v>14994</v>
      </c>
      <c r="L65" s="94">
        <v>12815.38</v>
      </c>
      <c r="M65" s="95">
        <v>120</v>
      </c>
      <c r="N65" s="96"/>
      <c r="O65" s="96" t="s">
        <v>7108</v>
      </c>
      <c r="P65" s="76">
        <f t="shared" si="8"/>
        <v>6.9999999999999999E-4</v>
      </c>
      <c r="Q65" s="76">
        <f t="shared" si="9"/>
        <v>8.9700000000000006</v>
      </c>
      <c r="R65" s="76">
        <v>12.07</v>
      </c>
      <c r="S65" s="76"/>
      <c r="T65" s="94"/>
      <c r="U65" s="106" t="s">
        <v>190</v>
      </c>
      <c r="V65" s="76" t="s">
        <v>212</v>
      </c>
      <c r="W65" s="76" t="s">
        <v>188</v>
      </c>
      <c r="X65" s="76">
        <v>1020</v>
      </c>
      <c r="Y65" s="76" t="s">
        <v>239</v>
      </c>
      <c r="Z65" s="76">
        <v>14.7</v>
      </c>
      <c r="AA65" s="76">
        <v>14994</v>
      </c>
      <c r="AB65" s="118">
        <v>1020</v>
      </c>
      <c r="AC65" s="118">
        <v>170</v>
      </c>
      <c r="AD65" s="66" t="s">
        <v>6948</v>
      </c>
      <c r="AE65" s="73" t="s">
        <v>7114</v>
      </c>
      <c r="AF65" s="119">
        <v>43137</v>
      </c>
      <c r="AG65" s="73"/>
      <c r="AH65" s="122"/>
      <c r="AI65" s="123"/>
      <c r="AJ65" s="124">
        <v>1.17</v>
      </c>
    </row>
    <row r="66" spans="1:36" ht="12.75" customHeight="1" outlineLevel="2">
      <c r="A66" s="73" t="s">
        <v>57</v>
      </c>
      <c r="B66" s="76" t="s">
        <v>590</v>
      </c>
      <c r="C66" s="75">
        <v>43156</v>
      </c>
      <c r="D66" s="76" t="s">
        <v>58</v>
      </c>
      <c r="E66" s="76" t="s">
        <v>59</v>
      </c>
      <c r="F66" s="77">
        <v>34986</v>
      </c>
      <c r="G66" s="76" t="s">
        <v>7113</v>
      </c>
      <c r="H66" s="78">
        <v>43276</v>
      </c>
      <c r="I66" s="76">
        <v>120</v>
      </c>
      <c r="J66" s="78">
        <v>43276</v>
      </c>
      <c r="K66" s="94">
        <v>34986</v>
      </c>
      <c r="L66" s="94">
        <v>29902.560000000001</v>
      </c>
      <c r="M66" s="95">
        <v>120</v>
      </c>
      <c r="N66" s="96"/>
      <c r="O66" s="96" t="s">
        <v>7108</v>
      </c>
      <c r="P66" s="76">
        <f t="shared" si="8"/>
        <v>6.9999999999999999E-4</v>
      </c>
      <c r="Q66" s="76">
        <f t="shared" si="9"/>
        <v>20.93</v>
      </c>
      <c r="R66" s="76">
        <v>12.07</v>
      </c>
      <c r="S66" s="76"/>
      <c r="T66" s="94"/>
      <c r="U66" s="106" t="s">
        <v>190</v>
      </c>
      <c r="V66" s="76" t="s">
        <v>212</v>
      </c>
      <c r="W66" s="76" t="s">
        <v>188</v>
      </c>
      <c r="X66" s="76">
        <v>2380</v>
      </c>
      <c r="Y66" s="76" t="s">
        <v>239</v>
      </c>
      <c r="Z66" s="76">
        <v>14.7</v>
      </c>
      <c r="AA66" s="76">
        <v>34986</v>
      </c>
      <c r="AB66" s="118">
        <v>2380</v>
      </c>
      <c r="AC66" s="118">
        <v>170</v>
      </c>
      <c r="AD66" s="66" t="s">
        <v>6948</v>
      </c>
      <c r="AE66" s="73" t="s">
        <v>7115</v>
      </c>
      <c r="AF66" s="119">
        <v>43138</v>
      </c>
      <c r="AG66" s="73"/>
      <c r="AH66" s="122"/>
      <c r="AI66" s="123"/>
      <c r="AJ66" s="124">
        <v>1.17</v>
      </c>
    </row>
    <row r="67" spans="1:36" ht="12.75" customHeight="1" outlineLevel="2">
      <c r="A67" s="73" t="s">
        <v>57</v>
      </c>
      <c r="B67" s="76" t="s">
        <v>590</v>
      </c>
      <c r="C67" s="75">
        <v>43156</v>
      </c>
      <c r="D67" s="76" t="s">
        <v>58</v>
      </c>
      <c r="E67" s="76" t="s">
        <v>59</v>
      </c>
      <c r="F67" s="77">
        <v>49980</v>
      </c>
      <c r="G67" s="76" t="s">
        <v>7113</v>
      </c>
      <c r="H67" s="78">
        <v>43276</v>
      </c>
      <c r="I67" s="76">
        <v>120</v>
      </c>
      <c r="J67" s="78">
        <v>43276</v>
      </c>
      <c r="K67" s="94">
        <v>49980</v>
      </c>
      <c r="L67" s="94">
        <v>42717.95</v>
      </c>
      <c r="M67" s="95">
        <v>120</v>
      </c>
      <c r="N67" s="96"/>
      <c r="O67" s="96" t="s">
        <v>7108</v>
      </c>
      <c r="P67" s="76">
        <f t="shared" si="8"/>
        <v>6.9999999999999999E-4</v>
      </c>
      <c r="Q67" s="76">
        <f t="shared" si="9"/>
        <v>29.9</v>
      </c>
      <c r="R67" s="76">
        <v>12.07</v>
      </c>
      <c r="S67" s="76"/>
      <c r="T67" s="94"/>
      <c r="U67" s="106" t="s">
        <v>190</v>
      </c>
      <c r="V67" s="76" t="s">
        <v>212</v>
      </c>
      <c r="W67" s="76" t="s">
        <v>188</v>
      </c>
      <c r="X67" s="76">
        <v>3400</v>
      </c>
      <c r="Y67" s="76" t="s">
        <v>239</v>
      </c>
      <c r="Z67" s="76">
        <v>14.7</v>
      </c>
      <c r="AA67" s="76">
        <v>49980</v>
      </c>
      <c r="AB67" s="118">
        <v>3400</v>
      </c>
      <c r="AC67" s="118">
        <v>170</v>
      </c>
      <c r="AD67" s="66" t="s">
        <v>6948</v>
      </c>
      <c r="AE67" s="73" t="s">
        <v>7116</v>
      </c>
      <c r="AF67" s="119">
        <v>43139</v>
      </c>
      <c r="AG67" s="73"/>
      <c r="AH67" s="122"/>
      <c r="AI67" s="123"/>
      <c r="AJ67" s="124">
        <v>1.17</v>
      </c>
    </row>
    <row r="68" spans="1:36" ht="12.75" customHeight="1" outlineLevel="2">
      <c r="A68" s="73" t="s">
        <v>57</v>
      </c>
      <c r="B68" s="76" t="s">
        <v>590</v>
      </c>
      <c r="C68" s="75">
        <v>43156</v>
      </c>
      <c r="D68" s="76" t="s">
        <v>58</v>
      </c>
      <c r="E68" s="76" t="s">
        <v>59</v>
      </c>
      <c r="F68" s="77">
        <v>45360</v>
      </c>
      <c r="G68" s="76" t="s">
        <v>7117</v>
      </c>
      <c r="H68" s="78">
        <v>43276</v>
      </c>
      <c r="I68" s="76">
        <v>120</v>
      </c>
      <c r="J68" s="78">
        <v>43276</v>
      </c>
      <c r="K68" s="94">
        <v>45360</v>
      </c>
      <c r="L68" s="94">
        <v>38769.230000000003</v>
      </c>
      <c r="M68" s="95">
        <v>120</v>
      </c>
      <c r="N68" s="96"/>
      <c r="O68" s="96" t="s">
        <v>7108</v>
      </c>
      <c r="P68" s="76">
        <f t="shared" si="8"/>
        <v>6.9999999999999999E-4</v>
      </c>
      <c r="Q68" s="76">
        <f t="shared" si="9"/>
        <v>27.14</v>
      </c>
      <c r="R68" s="76">
        <v>19.940000000000001</v>
      </c>
      <c r="S68" s="76"/>
      <c r="T68" s="94"/>
      <c r="U68" s="106" t="s">
        <v>146</v>
      </c>
      <c r="V68" s="76" t="s">
        <v>162</v>
      </c>
      <c r="W68" s="76" t="s">
        <v>145</v>
      </c>
      <c r="X68" s="76">
        <v>2700</v>
      </c>
      <c r="Y68" s="76" t="s">
        <v>239</v>
      </c>
      <c r="Z68" s="76">
        <v>16.8</v>
      </c>
      <c r="AA68" s="76">
        <v>45360</v>
      </c>
      <c r="AB68" s="118">
        <v>2700</v>
      </c>
      <c r="AC68" s="118">
        <v>180</v>
      </c>
      <c r="AD68" s="66" t="s">
        <v>6948</v>
      </c>
      <c r="AE68" s="73" t="s">
        <v>7118</v>
      </c>
      <c r="AF68" s="119">
        <v>43097</v>
      </c>
      <c r="AG68" s="73"/>
      <c r="AH68" s="122"/>
      <c r="AI68" s="123"/>
      <c r="AJ68" s="124">
        <v>1.17</v>
      </c>
    </row>
    <row r="69" spans="1:36" ht="12.75" customHeight="1" outlineLevel="2">
      <c r="A69" s="73" t="s">
        <v>57</v>
      </c>
      <c r="B69" s="76" t="s">
        <v>590</v>
      </c>
      <c r="C69" s="75">
        <v>43156</v>
      </c>
      <c r="D69" s="76" t="s">
        <v>58</v>
      </c>
      <c r="E69" s="76" t="s">
        <v>59</v>
      </c>
      <c r="F69" s="77">
        <v>24192</v>
      </c>
      <c r="G69" s="76" t="s">
        <v>7119</v>
      </c>
      <c r="H69" s="78">
        <v>43276</v>
      </c>
      <c r="I69" s="76">
        <v>120</v>
      </c>
      <c r="J69" s="78">
        <v>43276</v>
      </c>
      <c r="K69" s="94">
        <v>24192</v>
      </c>
      <c r="L69" s="94">
        <v>20676.919999999998</v>
      </c>
      <c r="M69" s="95">
        <v>120</v>
      </c>
      <c r="N69" s="96"/>
      <c r="O69" s="96" t="s">
        <v>7108</v>
      </c>
      <c r="P69" s="76">
        <f t="shared" si="8"/>
        <v>6.9999999999999999E-4</v>
      </c>
      <c r="Q69" s="76">
        <f t="shared" si="9"/>
        <v>14.47</v>
      </c>
      <c r="R69" s="76">
        <v>19.940000000000001</v>
      </c>
      <c r="S69" s="76"/>
      <c r="T69" s="94"/>
      <c r="U69" s="106" t="s">
        <v>146</v>
      </c>
      <c r="V69" s="76" t="s">
        <v>162</v>
      </c>
      <c r="W69" s="76" t="s">
        <v>145</v>
      </c>
      <c r="X69" s="76">
        <v>1440</v>
      </c>
      <c r="Y69" s="76" t="s">
        <v>239</v>
      </c>
      <c r="Z69" s="76">
        <v>16.8</v>
      </c>
      <c r="AA69" s="76">
        <v>24192</v>
      </c>
      <c r="AB69" s="118">
        <v>1440</v>
      </c>
      <c r="AC69" s="118">
        <v>180</v>
      </c>
      <c r="AD69" s="66" t="s">
        <v>6948</v>
      </c>
      <c r="AE69" s="73" t="s">
        <v>7120</v>
      </c>
      <c r="AF69" s="119">
        <v>43109</v>
      </c>
      <c r="AG69" s="73"/>
      <c r="AH69" s="122"/>
      <c r="AI69" s="123"/>
      <c r="AJ69" s="124">
        <v>1.17</v>
      </c>
    </row>
    <row r="70" spans="1:36" ht="12.75" customHeight="1" outlineLevel="2">
      <c r="A70" s="73" t="s">
        <v>57</v>
      </c>
      <c r="B70" s="76" t="s">
        <v>590</v>
      </c>
      <c r="C70" s="75">
        <v>43156</v>
      </c>
      <c r="D70" s="76" t="s">
        <v>58</v>
      </c>
      <c r="E70" s="76" t="s">
        <v>59</v>
      </c>
      <c r="F70" s="77">
        <v>9072</v>
      </c>
      <c r="G70" s="76" t="s">
        <v>7119</v>
      </c>
      <c r="H70" s="78">
        <v>43276</v>
      </c>
      <c r="I70" s="76">
        <v>120</v>
      </c>
      <c r="J70" s="78">
        <v>43276</v>
      </c>
      <c r="K70" s="94">
        <v>9072</v>
      </c>
      <c r="L70" s="94">
        <v>7753.85</v>
      </c>
      <c r="M70" s="95">
        <v>120</v>
      </c>
      <c r="N70" s="96"/>
      <c r="O70" s="96" t="s">
        <v>7108</v>
      </c>
      <c r="P70" s="76">
        <f t="shared" si="8"/>
        <v>6.9999999999999999E-4</v>
      </c>
      <c r="Q70" s="76">
        <f t="shared" si="9"/>
        <v>5.43</v>
      </c>
      <c r="R70" s="76">
        <v>19.940000000000001</v>
      </c>
      <c r="S70" s="76"/>
      <c r="T70" s="94"/>
      <c r="U70" s="106" t="s">
        <v>146</v>
      </c>
      <c r="V70" s="76" t="s">
        <v>162</v>
      </c>
      <c r="W70" s="76" t="s">
        <v>145</v>
      </c>
      <c r="X70" s="76">
        <v>540</v>
      </c>
      <c r="Y70" s="76" t="s">
        <v>239</v>
      </c>
      <c r="Z70" s="76">
        <v>16.8</v>
      </c>
      <c r="AA70" s="76">
        <v>9072</v>
      </c>
      <c r="AB70" s="118">
        <v>540</v>
      </c>
      <c r="AC70" s="118">
        <v>180</v>
      </c>
      <c r="AD70" s="66" t="s">
        <v>6948</v>
      </c>
      <c r="AE70" s="73" t="s">
        <v>7120</v>
      </c>
      <c r="AF70" s="119">
        <v>43109</v>
      </c>
      <c r="AG70" s="73"/>
      <c r="AH70" s="122"/>
      <c r="AI70" s="123"/>
      <c r="AJ70" s="124">
        <v>1.17</v>
      </c>
    </row>
    <row r="71" spans="1:36" ht="12.75" customHeight="1" outlineLevel="2">
      <c r="A71" s="73" t="s">
        <v>57</v>
      </c>
      <c r="B71" s="76" t="s">
        <v>590</v>
      </c>
      <c r="C71" s="75">
        <v>43156</v>
      </c>
      <c r="D71" s="76" t="s">
        <v>58</v>
      </c>
      <c r="E71" s="76" t="s">
        <v>59</v>
      </c>
      <c r="F71" s="77">
        <v>45360</v>
      </c>
      <c r="G71" s="76" t="s">
        <v>7119</v>
      </c>
      <c r="H71" s="78">
        <v>43276</v>
      </c>
      <c r="I71" s="76">
        <v>120</v>
      </c>
      <c r="J71" s="78">
        <v>43276</v>
      </c>
      <c r="K71" s="94">
        <v>45360</v>
      </c>
      <c r="L71" s="94">
        <v>38769.230000000003</v>
      </c>
      <c r="M71" s="95">
        <v>120</v>
      </c>
      <c r="N71" s="96"/>
      <c r="O71" s="96" t="s">
        <v>7108</v>
      </c>
      <c r="P71" s="76">
        <f t="shared" ref="P71:P80" si="10">0.7/1000</f>
        <v>6.9999999999999999E-4</v>
      </c>
      <c r="Q71" s="76">
        <f t="shared" si="9"/>
        <v>27.14</v>
      </c>
      <c r="R71" s="76">
        <v>19.940000000000001</v>
      </c>
      <c r="S71" s="76"/>
      <c r="T71" s="94"/>
      <c r="U71" s="106" t="s">
        <v>146</v>
      </c>
      <c r="V71" s="76" t="s">
        <v>162</v>
      </c>
      <c r="W71" s="76" t="s">
        <v>145</v>
      </c>
      <c r="X71" s="76">
        <v>2700</v>
      </c>
      <c r="Y71" s="76" t="s">
        <v>239</v>
      </c>
      <c r="Z71" s="76">
        <v>16.8</v>
      </c>
      <c r="AA71" s="76">
        <v>45360</v>
      </c>
      <c r="AB71" s="118">
        <v>2700</v>
      </c>
      <c r="AC71" s="118">
        <v>180</v>
      </c>
      <c r="AD71" s="66" t="s">
        <v>6948</v>
      </c>
      <c r="AE71" s="73" t="s">
        <v>7121</v>
      </c>
      <c r="AF71" s="119">
        <v>43117</v>
      </c>
      <c r="AG71" s="73"/>
      <c r="AH71" s="122"/>
      <c r="AI71" s="123"/>
      <c r="AJ71" s="124">
        <v>1.17</v>
      </c>
    </row>
    <row r="72" spans="1:36" ht="12.75" customHeight="1" outlineLevel="2">
      <c r="A72" s="73" t="s">
        <v>57</v>
      </c>
      <c r="B72" s="76" t="s">
        <v>590</v>
      </c>
      <c r="C72" s="75">
        <v>43156</v>
      </c>
      <c r="D72" s="76" t="s">
        <v>58</v>
      </c>
      <c r="E72" s="76" t="s">
        <v>59</v>
      </c>
      <c r="F72" s="77">
        <v>6048</v>
      </c>
      <c r="G72" s="76" t="s">
        <v>7119</v>
      </c>
      <c r="H72" s="78">
        <v>43276</v>
      </c>
      <c r="I72" s="76">
        <v>120</v>
      </c>
      <c r="J72" s="78">
        <v>43276</v>
      </c>
      <c r="K72" s="94">
        <v>6048</v>
      </c>
      <c r="L72" s="94">
        <v>5169.2299999999996</v>
      </c>
      <c r="M72" s="95">
        <v>120</v>
      </c>
      <c r="N72" s="96"/>
      <c r="O72" s="96" t="s">
        <v>7108</v>
      </c>
      <c r="P72" s="76">
        <f t="shared" si="10"/>
        <v>6.9999999999999999E-4</v>
      </c>
      <c r="Q72" s="76">
        <f t="shared" si="9"/>
        <v>3.62</v>
      </c>
      <c r="R72" s="76">
        <v>19.940000000000001</v>
      </c>
      <c r="S72" s="76"/>
      <c r="T72" s="94"/>
      <c r="U72" s="106" t="s">
        <v>146</v>
      </c>
      <c r="V72" s="76" t="s">
        <v>162</v>
      </c>
      <c r="W72" s="76" t="s">
        <v>145</v>
      </c>
      <c r="X72" s="76">
        <v>360</v>
      </c>
      <c r="Y72" s="76" t="s">
        <v>239</v>
      </c>
      <c r="Z72" s="76">
        <v>16.8</v>
      </c>
      <c r="AA72" s="76">
        <v>6048</v>
      </c>
      <c r="AB72" s="118">
        <v>360</v>
      </c>
      <c r="AC72" s="118">
        <v>180</v>
      </c>
      <c r="AD72" s="66" t="s">
        <v>6948</v>
      </c>
      <c r="AE72" s="73" t="s">
        <v>664</v>
      </c>
      <c r="AF72" s="119">
        <v>43127</v>
      </c>
      <c r="AG72" s="73"/>
      <c r="AH72" s="122"/>
      <c r="AI72" s="123"/>
      <c r="AJ72" s="124">
        <v>1.17</v>
      </c>
    </row>
    <row r="73" spans="1:36" ht="12.75" customHeight="1" outlineLevel="2">
      <c r="A73" s="73" t="s">
        <v>57</v>
      </c>
      <c r="B73" s="76" t="s">
        <v>590</v>
      </c>
      <c r="C73" s="75">
        <v>43156</v>
      </c>
      <c r="D73" s="76" t="s">
        <v>58</v>
      </c>
      <c r="E73" s="76" t="s">
        <v>59</v>
      </c>
      <c r="F73" s="77">
        <v>3294</v>
      </c>
      <c r="G73" s="76" t="s">
        <v>7122</v>
      </c>
      <c r="H73" s="78">
        <v>43276</v>
      </c>
      <c r="I73" s="76">
        <v>120</v>
      </c>
      <c r="J73" s="78">
        <v>43276</v>
      </c>
      <c r="K73" s="94">
        <v>3294</v>
      </c>
      <c r="L73" s="94">
        <v>2815.38</v>
      </c>
      <c r="M73" s="95">
        <v>120</v>
      </c>
      <c r="N73" s="96"/>
      <c r="O73" s="96" t="s">
        <v>7108</v>
      </c>
      <c r="P73" s="76">
        <f t="shared" si="10"/>
        <v>6.9999999999999999E-4</v>
      </c>
      <c r="Q73" s="76">
        <f t="shared" si="9"/>
        <v>1.97</v>
      </c>
      <c r="R73" s="76">
        <v>17.09</v>
      </c>
      <c r="S73" s="76"/>
      <c r="T73" s="94"/>
      <c r="U73" s="106" t="s">
        <v>654</v>
      </c>
      <c r="V73" s="76" t="s">
        <v>162</v>
      </c>
      <c r="W73" s="76" t="s">
        <v>653</v>
      </c>
      <c r="X73" s="76">
        <v>180</v>
      </c>
      <c r="Y73" s="76" t="s">
        <v>239</v>
      </c>
      <c r="Z73" s="76">
        <v>18.3</v>
      </c>
      <c r="AA73" s="76">
        <v>3294</v>
      </c>
      <c r="AB73" s="118">
        <v>180</v>
      </c>
      <c r="AC73" s="118">
        <v>180</v>
      </c>
      <c r="AD73" s="66" t="s">
        <v>6948</v>
      </c>
      <c r="AE73" s="73" t="s">
        <v>7123</v>
      </c>
      <c r="AF73" s="119">
        <v>43094</v>
      </c>
      <c r="AG73" s="73"/>
      <c r="AH73" s="122"/>
      <c r="AI73" s="123"/>
      <c r="AJ73" s="124">
        <v>1.17</v>
      </c>
    </row>
    <row r="74" spans="1:36" ht="12.75" customHeight="1" outlineLevel="2">
      <c r="A74" s="73" t="s">
        <v>57</v>
      </c>
      <c r="B74" s="76" t="s">
        <v>590</v>
      </c>
      <c r="C74" s="75">
        <v>43156</v>
      </c>
      <c r="D74" s="76" t="s">
        <v>58</v>
      </c>
      <c r="E74" s="76" t="s">
        <v>59</v>
      </c>
      <c r="F74" s="77">
        <v>46116</v>
      </c>
      <c r="G74" s="76" t="s">
        <v>7122</v>
      </c>
      <c r="H74" s="78">
        <v>43276</v>
      </c>
      <c r="I74" s="76">
        <v>120</v>
      </c>
      <c r="J74" s="78">
        <v>43276</v>
      </c>
      <c r="K74" s="94">
        <v>46116</v>
      </c>
      <c r="L74" s="94">
        <v>39415.379999999997</v>
      </c>
      <c r="M74" s="95">
        <v>120</v>
      </c>
      <c r="N74" s="96"/>
      <c r="O74" s="96" t="s">
        <v>7108</v>
      </c>
      <c r="P74" s="76">
        <f t="shared" si="10"/>
        <v>6.9999999999999999E-4</v>
      </c>
      <c r="Q74" s="76">
        <f t="shared" si="9"/>
        <v>27.59</v>
      </c>
      <c r="R74" s="76">
        <v>17.09</v>
      </c>
      <c r="S74" s="76"/>
      <c r="T74" s="94"/>
      <c r="U74" s="106" t="s">
        <v>654</v>
      </c>
      <c r="V74" s="76" t="s">
        <v>162</v>
      </c>
      <c r="W74" s="76" t="s">
        <v>653</v>
      </c>
      <c r="X74" s="76">
        <v>2520</v>
      </c>
      <c r="Y74" s="76" t="s">
        <v>239</v>
      </c>
      <c r="Z74" s="76">
        <v>18.3</v>
      </c>
      <c r="AA74" s="76">
        <v>46116</v>
      </c>
      <c r="AB74" s="118">
        <v>2520</v>
      </c>
      <c r="AC74" s="118">
        <v>180</v>
      </c>
      <c r="AD74" s="66" t="s">
        <v>6948</v>
      </c>
      <c r="AE74" s="73" t="s">
        <v>7123</v>
      </c>
      <c r="AF74" s="119">
        <v>43094</v>
      </c>
      <c r="AG74" s="73"/>
      <c r="AH74" s="122"/>
      <c r="AI74" s="123"/>
      <c r="AJ74" s="124">
        <v>1.17</v>
      </c>
    </row>
    <row r="75" spans="1:36" ht="12.75" customHeight="1" outlineLevel="2">
      <c r="A75" s="73" t="s">
        <v>57</v>
      </c>
      <c r="B75" s="76" t="s">
        <v>590</v>
      </c>
      <c r="C75" s="75">
        <v>43156</v>
      </c>
      <c r="D75" s="76" t="s">
        <v>58</v>
      </c>
      <c r="E75" s="76" t="s">
        <v>59</v>
      </c>
      <c r="F75" s="77">
        <v>3294</v>
      </c>
      <c r="G75" s="76" t="s">
        <v>7122</v>
      </c>
      <c r="H75" s="78">
        <v>43276</v>
      </c>
      <c r="I75" s="76">
        <v>120</v>
      </c>
      <c r="J75" s="78">
        <v>43276</v>
      </c>
      <c r="K75" s="94">
        <v>3294</v>
      </c>
      <c r="L75" s="94">
        <v>2815.38</v>
      </c>
      <c r="M75" s="95">
        <v>120</v>
      </c>
      <c r="N75" s="96"/>
      <c r="O75" s="96" t="s">
        <v>7108</v>
      </c>
      <c r="P75" s="76">
        <f t="shared" si="10"/>
        <v>6.9999999999999999E-4</v>
      </c>
      <c r="Q75" s="76">
        <f t="shared" si="9"/>
        <v>1.97</v>
      </c>
      <c r="R75" s="76">
        <v>17.09</v>
      </c>
      <c r="S75" s="76"/>
      <c r="T75" s="94"/>
      <c r="U75" s="106" t="s">
        <v>654</v>
      </c>
      <c r="V75" s="76" t="s">
        <v>162</v>
      </c>
      <c r="W75" s="76" t="s">
        <v>653</v>
      </c>
      <c r="X75" s="76">
        <v>180</v>
      </c>
      <c r="Y75" s="76" t="s">
        <v>239</v>
      </c>
      <c r="Z75" s="76">
        <v>18.3</v>
      </c>
      <c r="AA75" s="76">
        <v>3294</v>
      </c>
      <c r="AB75" s="118">
        <v>180</v>
      </c>
      <c r="AC75" s="118">
        <v>180</v>
      </c>
      <c r="AD75" s="66" t="s">
        <v>6948</v>
      </c>
      <c r="AE75" s="73" t="s">
        <v>7124</v>
      </c>
      <c r="AF75" s="119">
        <v>43097</v>
      </c>
      <c r="AG75" s="73"/>
      <c r="AH75" s="122"/>
      <c r="AI75" s="123"/>
      <c r="AJ75" s="124">
        <v>1.17</v>
      </c>
    </row>
    <row r="76" spans="1:36" ht="12.75" customHeight="1" outlineLevel="2">
      <c r="A76" s="73" t="s">
        <v>57</v>
      </c>
      <c r="B76" s="76" t="s">
        <v>590</v>
      </c>
      <c r="C76" s="75">
        <v>43156</v>
      </c>
      <c r="D76" s="76" t="s">
        <v>58</v>
      </c>
      <c r="E76" s="76" t="s">
        <v>59</v>
      </c>
      <c r="F76" s="77">
        <v>13176</v>
      </c>
      <c r="G76" s="76" t="s">
        <v>7122</v>
      </c>
      <c r="H76" s="78">
        <v>43276</v>
      </c>
      <c r="I76" s="76">
        <v>120</v>
      </c>
      <c r="J76" s="78">
        <v>43276</v>
      </c>
      <c r="K76" s="94">
        <v>13176</v>
      </c>
      <c r="L76" s="94">
        <v>11261.54</v>
      </c>
      <c r="M76" s="95">
        <v>120</v>
      </c>
      <c r="N76" s="96"/>
      <c r="O76" s="96" t="s">
        <v>7108</v>
      </c>
      <c r="P76" s="76">
        <f t="shared" si="10"/>
        <v>6.9999999999999999E-4</v>
      </c>
      <c r="Q76" s="76">
        <f t="shared" si="9"/>
        <v>7.88</v>
      </c>
      <c r="R76" s="76">
        <v>17.09</v>
      </c>
      <c r="S76" s="76"/>
      <c r="T76" s="94"/>
      <c r="U76" s="106" t="s">
        <v>654</v>
      </c>
      <c r="V76" s="76" t="s">
        <v>162</v>
      </c>
      <c r="W76" s="76" t="s">
        <v>653</v>
      </c>
      <c r="X76" s="76">
        <v>720</v>
      </c>
      <c r="Y76" s="76" t="s">
        <v>239</v>
      </c>
      <c r="Z76" s="76">
        <v>18.3</v>
      </c>
      <c r="AA76" s="76">
        <v>13176</v>
      </c>
      <c r="AB76" s="118">
        <v>720</v>
      </c>
      <c r="AC76" s="118">
        <v>180</v>
      </c>
      <c r="AD76" s="66" t="s">
        <v>6948</v>
      </c>
      <c r="AE76" s="73" t="s">
        <v>7125</v>
      </c>
      <c r="AF76" s="119">
        <v>43112</v>
      </c>
      <c r="AG76" s="73"/>
      <c r="AH76" s="122"/>
      <c r="AI76" s="123"/>
      <c r="AJ76" s="124">
        <v>1.17</v>
      </c>
    </row>
    <row r="77" spans="1:36" ht="12.75" customHeight="1" outlineLevel="2">
      <c r="A77" s="73" t="s">
        <v>57</v>
      </c>
      <c r="B77" s="76" t="s">
        <v>590</v>
      </c>
      <c r="C77" s="75">
        <v>43156</v>
      </c>
      <c r="D77" s="76" t="s">
        <v>58</v>
      </c>
      <c r="E77" s="76" t="s">
        <v>59</v>
      </c>
      <c r="F77" s="77">
        <v>6588</v>
      </c>
      <c r="G77" s="76" t="s">
        <v>7122</v>
      </c>
      <c r="H77" s="78">
        <v>43276</v>
      </c>
      <c r="I77" s="76">
        <v>120</v>
      </c>
      <c r="J77" s="78">
        <v>43276</v>
      </c>
      <c r="K77" s="94">
        <v>6588</v>
      </c>
      <c r="L77" s="94">
        <v>5630.77</v>
      </c>
      <c r="M77" s="95">
        <v>120</v>
      </c>
      <c r="N77" s="96"/>
      <c r="O77" s="96" t="s">
        <v>7108</v>
      </c>
      <c r="P77" s="76">
        <f t="shared" si="10"/>
        <v>6.9999999999999999E-4</v>
      </c>
      <c r="Q77" s="76">
        <f t="shared" si="9"/>
        <v>3.94</v>
      </c>
      <c r="R77" s="76">
        <v>17.09</v>
      </c>
      <c r="S77" s="76"/>
      <c r="T77" s="94"/>
      <c r="U77" s="106" t="s">
        <v>654</v>
      </c>
      <c r="V77" s="76" t="s">
        <v>162</v>
      </c>
      <c r="W77" s="76" t="s">
        <v>653</v>
      </c>
      <c r="X77" s="76">
        <v>360</v>
      </c>
      <c r="Y77" s="76" t="s">
        <v>239</v>
      </c>
      <c r="Z77" s="76">
        <v>18.3</v>
      </c>
      <c r="AA77" s="76">
        <v>6588</v>
      </c>
      <c r="AB77" s="118">
        <v>360</v>
      </c>
      <c r="AC77" s="118">
        <v>180</v>
      </c>
      <c r="AD77" s="66" t="s">
        <v>6948</v>
      </c>
      <c r="AE77" s="73" t="s">
        <v>7126</v>
      </c>
      <c r="AF77" s="119">
        <v>43117</v>
      </c>
      <c r="AG77" s="73"/>
      <c r="AH77" s="122"/>
      <c r="AI77" s="123"/>
      <c r="AJ77" s="124">
        <v>1.17</v>
      </c>
    </row>
    <row r="78" spans="1:36" ht="12.75" customHeight="1" outlineLevel="2">
      <c r="A78" s="73" t="s">
        <v>57</v>
      </c>
      <c r="B78" s="76" t="s">
        <v>590</v>
      </c>
      <c r="C78" s="75">
        <v>43156</v>
      </c>
      <c r="D78" s="76" t="s">
        <v>58</v>
      </c>
      <c r="E78" s="76" t="s">
        <v>59</v>
      </c>
      <c r="F78" s="77">
        <v>42822</v>
      </c>
      <c r="G78" s="76" t="s">
        <v>7122</v>
      </c>
      <c r="H78" s="78">
        <v>43276</v>
      </c>
      <c r="I78" s="76">
        <v>120</v>
      </c>
      <c r="J78" s="78">
        <v>43276</v>
      </c>
      <c r="K78" s="94">
        <v>42822</v>
      </c>
      <c r="L78" s="94">
        <v>36600</v>
      </c>
      <c r="M78" s="95">
        <v>120</v>
      </c>
      <c r="N78" s="96"/>
      <c r="O78" s="96" t="s">
        <v>7108</v>
      </c>
      <c r="P78" s="76">
        <f t="shared" si="10"/>
        <v>6.9999999999999999E-4</v>
      </c>
      <c r="Q78" s="76">
        <f t="shared" si="9"/>
        <v>25.62</v>
      </c>
      <c r="R78" s="76">
        <v>17.09</v>
      </c>
      <c r="S78" s="76"/>
      <c r="T78" s="94"/>
      <c r="U78" s="106" t="s">
        <v>654</v>
      </c>
      <c r="V78" s="76" t="s">
        <v>162</v>
      </c>
      <c r="W78" s="76" t="s">
        <v>653</v>
      </c>
      <c r="X78" s="76">
        <v>2340</v>
      </c>
      <c r="Y78" s="76" t="s">
        <v>239</v>
      </c>
      <c r="Z78" s="76">
        <v>18.3</v>
      </c>
      <c r="AA78" s="76">
        <v>42822</v>
      </c>
      <c r="AB78" s="118">
        <v>2340</v>
      </c>
      <c r="AC78" s="118">
        <v>180</v>
      </c>
      <c r="AD78" s="66" t="s">
        <v>6948</v>
      </c>
      <c r="AE78" s="73" t="s">
        <v>7126</v>
      </c>
      <c r="AF78" s="119">
        <v>43117</v>
      </c>
      <c r="AG78" s="73"/>
      <c r="AH78" s="122"/>
      <c r="AI78" s="123"/>
      <c r="AJ78" s="124">
        <v>1.17</v>
      </c>
    </row>
    <row r="79" spans="1:36" ht="12.75" customHeight="1" outlineLevel="2">
      <c r="A79" s="73" t="s">
        <v>57</v>
      </c>
      <c r="B79" s="76" t="s">
        <v>590</v>
      </c>
      <c r="C79" s="75">
        <v>43156</v>
      </c>
      <c r="D79" s="76" t="s">
        <v>58</v>
      </c>
      <c r="E79" s="76" t="s">
        <v>59</v>
      </c>
      <c r="F79" s="77">
        <v>85500</v>
      </c>
      <c r="G79" s="76" t="s">
        <v>7127</v>
      </c>
      <c r="H79" s="78">
        <v>43276</v>
      </c>
      <c r="I79" s="76">
        <v>120</v>
      </c>
      <c r="J79" s="78">
        <v>43276</v>
      </c>
      <c r="K79" s="94">
        <v>85500</v>
      </c>
      <c r="L79" s="94">
        <v>73076.92</v>
      </c>
      <c r="M79" s="95">
        <v>120</v>
      </c>
      <c r="N79" s="96"/>
      <c r="O79" s="96" t="s">
        <v>7108</v>
      </c>
      <c r="P79" s="76">
        <f t="shared" si="10"/>
        <v>6.9999999999999999E-4</v>
      </c>
      <c r="Q79" s="76">
        <f t="shared" si="9"/>
        <v>51.15</v>
      </c>
      <c r="R79" s="76">
        <v>17.57</v>
      </c>
      <c r="S79" s="76"/>
      <c r="T79" s="94"/>
      <c r="U79" s="106" t="s">
        <v>386</v>
      </c>
      <c r="V79" s="76" t="s">
        <v>647</v>
      </c>
      <c r="W79" s="76" t="s">
        <v>385</v>
      </c>
      <c r="X79" s="76">
        <v>5700</v>
      </c>
      <c r="Y79" s="76" t="s">
        <v>239</v>
      </c>
      <c r="Z79" s="76">
        <v>15</v>
      </c>
      <c r="AA79" s="76">
        <v>85500</v>
      </c>
      <c r="AB79" s="118">
        <v>5700</v>
      </c>
      <c r="AC79" s="118">
        <v>950</v>
      </c>
      <c r="AD79" s="66" t="s">
        <v>6948</v>
      </c>
      <c r="AE79" s="73" t="s">
        <v>7128</v>
      </c>
      <c r="AF79" s="119">
        <v>43112</v>
      </c>
      <c r="AG79" s="73"/>
      <c r="AH79" s="122"/>
      <c r="AI79" s="123"/>
      <c r="AJ79" s="124">
        <v>1.17</v>
      </c>
    </row>
    <row r="80" spans="1:36" ht="12.75" customHeight="1" outlineLevel="2">
      <c r="A80" s="73" t="s">
        <v>57</v>
      </c>
      <c r="B80" s="76" t="s">
        <v>590</v>
      </c>
      <c r="C80" s="75">
        <v>43156</v>
      </c>
      <c r="D80" s="76" t="s">
        <v>58</v>
      </c>
      <c r="E80" s="76" t="s">
        <v>59</v>
      </c>
      <c r="F80" s="77">
        <v>28500</v>
      </c>
      <c r="G80" s="76" t="s">
        <v>7127</v>
      </c>
      <c r="H80" s="78">
        <v>43276</v>
      </c>
      <c r="I80" s="76">
        <v>120</v>
      </c>
      <c r="J80" s="78">
        <v>43276</v>
      </c>
      <c r="K80" s="94">
        <v>28500</v>
      </c>
      <c r="L80" s="94">
        <v>24358.97</v>
      </c>
      <c r="M80" s="95">
        <v>120</v>
      </c>
      <c r="N80" s="96"/>
      <c r="O80" s="96" t="s">
        <v>7108</v>
      </c>
      <c r="P80" s="76">
        <f t="shared" si="10"/>
        <v>6.9999999999999999E-4</v>
      </c>
      <c r="Q80" s="76">
        <f t="shared" si="9"/>
        <v>17.05</v>
      </c>
      <c r="R80" s="76">
        <v>17.57</v>
      </c>
      <c r="S80" s="76"/>
      <c r="T80" s="94"/>
      <c r="U80" s="106" t="s">
        <v>386</v>
      </c>
      <c r="V80" s="76" t="s">
        <v>647</v>
      </c>
      <c r="W80" s="76" t="s">
        <v>385</v>
      </c>
      <c r="X80" s="76">
        <v>1900</v>
      </c>
      <c r="Y80" s="76" t="s">
        <v>239</v>
      </c>
      <c r="Z80" s="76">
        <v>15</v>
      </c>
      <c r="AA80" s="76">
        <v>28500</v>
      </c>
      <c r="AB80" s="118">
        <v>1900</v>
      </c>
      <c r="AC80" s="118">
        <v>950</v>
      </c>
      <c r="AD80" s="66" t="s">
        <v>6948</v>
      </c>
      <c r="AE80" s="73" t="s">
        <v>7128</v>
      </c>
      <c r="AF80" s="119">
        <v>43112</v>
      </c>
      <c r="AG80" s="73"/>
      <c r="AH80" s="122"/>
      <c r="AI80" s="123"/>
      <c r="AJ80" s="124">
        <v>1.17</v>
      </c>
    </row>
    <row r="81" spans="1:16384" ht="12.75" customHeight="1" outlineLevel="2">
      <c r="A81" s="73" t="s">
        <v>57</v>
      </c>
      <c r="B81" s="76" t="s">
        <v>590</v>
      </c>
      <c r="C81" s="75">
        <v>43156</v>
      </c>
      <c r="D81" s="76" t="s">
        <v>58</v>
      </c>
      <c r="E81" s="76" t="s">
        <v>59</v>
      </c>
      <c r="F81" s="77">
        <v>45750</v>
      </c>
      <c r="G81" s="76" t="s">
        <v>7129</v>
      </c>
      <c r="H81" s="78">
        <v>43276</v>
      </c>
      <c r="I81" s="76">
        <v>120</v>
      </c>
      <c r="J81" s="78">
        <v>43276</v>
      </c>
      <c r="K81" s="94">
        <v>45750</v>
      </c>
      <c r="L81" s="94">
        <v>39102.559999999998</v>
      </c>
      <c r="M81" s="95">
        <v>120</v>
      </c>
      <c r="N81" s="96"/>
      <c r="O81" s="96" t="s">
        <v>7108</v>
      </c>
      <c r="P81" s="76">
        <f t="shared" ref="P81:P87" si="11">0.7/1000</f>
        <v>6.9999999999999999E-4</v>
      </c>
      <c r="Q81" s="76">
        <f t="shared" si="9"/>
        <v>27.37</v>
      </c>
      <c r="R81" s="76">
        <v>17.57</v>
      </c>
      <c r="S81" s="76"/>
      <c r="T81" s="94"/>
      <c r="U81" s="106" t="s">
        <v>386</v>
      </c>
      <c r="V81" s="76" t="s">
        <v>647</v>
      </c>
      <c r="W81" s="76" t="s">
        <v>385</v>
      </c>
      <c r="X81" s="76">
        <v>3050</v>
      </c>
      <c r="Y81" s="76" t="s">
        <v>239</v>
      </c>
      <c r="Z81" s="76">
        <v>15</v>
      </c>
      <c r="AA81" s="76">
        <v>45750</v>
      </c>
      <c r="AB81" s="118">
        <v>3050</v>
      </c>
      <c r="AC81" s="118">
        <v>1016.66666666667</v>
      </c>
      <c r="AD81" s="66" t="s">
        <v>6948</v>
      </c>
      <c r="AE81" s="73" t="s">
        <v>7130</v>
      </c>
      <c r="AF81" s="119">
        <v>43094</v>
      </c>
      <c r="AG81" s="73"/>
      <c r="AH81" s="122"/>
      <c r="AI81" s="123"/>
      <c r="AJ81" s="124">
        <v>1.17</v>
      </c>
    </row>
    <row r="82" spans="1:16384" ht="12.75" customHeight="1" outlineLevel="2">
      <c r="A82" s="73" t="s">
        <v>57</v>
      </c>
      <c r="B82" s="76" t="s">
        <v>590</v>
      </c>
      <c r="C82" s="75">
        <v>43156</v>
      </c>
      <c r="D82" s="76" t="s">
        <v>58</v>
      </c>
      <c r="E82" s="76" t="s">
        <v>59</v>
      </c>
      <c r="F82" s="77">
        <v>21480</v>
      </c>
      <c r="G82" s="76" t="s">
        <v>7129</v>
      </c>
      <c r="H82" s="78">
        <v>43276</v>
      </c>
      <c r="I82" s="76">
        <v>120</v>
      </c>
      <c r="J82" s="78">
        <v>43276</v>
      </c>
      <c r="K82" s="94">
        <v>21480</v>
      </c>
      <c r="L82" s="94">
        <v>18358.97</v>
      </c>
      <c r="M82" s="95">
        <v>120</v>
      </c>
      <c r="N82" s="96"/>
      <c r="O82" s="96" t="s">
        <v>7108</v>
      </c>
      <c r="P82" s="76">
        <f t="shared" si="11"/>
        <v>6.9999999999999999E-4</v>
      </c>
      <c r="Q82" s="76">
        <f t="shared" si="9"/>
        <v>12.85</v>
      </c>
      <c r="R82" s="76">
        <v>17.57</v>
      </c>
      <c r="S82" s="76"/>
      <c r="T82" s="94"/>
      <c r="U82" s="106" t="s">
        <v>386</v>
      </c>
      <c r="V82" s="76" t="s">
        <v>647</v>
      </c>
      <c r="W82" s="76" t="s">
        <v>385</v>
      </c>
      <c r="X82" s="76">
        <v>1432</v>
      </c>
      <c r="Y82" s="76" t="s">
        <v>239</v>
      </c>
      <c r="Z82" s="76">
        <v>15</v>
      </c>
      <c r="AA82" s="76">
        <v>21480</v>
      </c>
      <c r="AB82" s="118">
        <v>1432</v>
      </c>
      <c r="AC82" s="118">
        <v>716</v>
      </c>
      <c r="AD82" s="66" t="s">
        <v>6948</v>
      </c>
      <c r="AE82" s="73" t="s">
        <v>7130</v>
      </c>
      <c r="AF82" s="119">
        <v>43094</v>
      </c>
      <c r="AG82" s="73"/>
      <c r="AH82" s="122"/>
      <c r="AI82" s="123"/>
      <c r="AJ82" s="124">
        <v>1.17</v>
      </c>
    </row>
    <row r="83" spans="1:16384" ht="12.75" customHeight="1" outlineLevel="2">
      <c r="A83" s="73" t="s">
        <v>57</v>
      </c>
      <c r="B83" s="76" t="s">
        <v>590</v>
      </c>
      <c r="C83" s="75">
        <v>43156</v>
      </c>
      <c r="D83" s="76" t="s">
        <v>58</v>
      </c>
      <c r="E83" s="76" t="s">
        <v>59</v>
      </c>
      <c r="F83" s="77">
        <v>4020</v>
      </c>
      <c r="G83" s="76" t="s">
        <v>7129</v>
      </c>
      <c r="H83" s="78">
        <v>43276</v>
      </c>
      <c r="I83" s="76">
        <v>120</v>
      </c>
      <c r="J83" s="78">
        <v>43276</v>
      </c>
      <c r="K83" s="94">
        <v>4020</v>
      </c>
      <c r="L83" s="94">
        <v>3435.9</v>
      </c>
      <c r="M83" s="95">
        <v>120</v>
      </c>
      <c r="N83" s="96"/>
      <c r="O83" s="96" t="s">
        <v>7108</v>
      </c>
      <c r="P83" s="76">
        <f t="shared" si="11"/>
        <v>6.9999999999999999E-4</v>
      </c>
      <c r="Q83" s="76">
        <f t="shared" si="9"/>
        <v>2.41</v>
      </c>
      <c r="R83" s="76">
        <v>17.57</v>
      </c>
      <c r="S83" s="76"/>
      <c r="T83" s="94"/>
      <c r="U83" s="106" t="s">
        <v>386</v>
      </c>
      <c r="V83" s="76" t="s">
        <v>647</v>
      </c>
      <c r="W83" s="76" t="s">
        <v>385</v>
      </c>
      <c r="X83" s="76">
        <v>268</v>
      </c>
      <c r="Y83" s="76" t="s">
        <v>239</v>
      </c>
      <c r="Z83" s="76">
        <v>15</v>
      </c>
      <c r="AA83" s="76">
        <v>4020</v>
      </c>
      <c r="AB83" s="118">
        <v>268</v>
      </c>
      <c r="AC83" s="118">
        <v>268</v>
      </c>
      <c r="AD83" s="66" t="s">
        <v>6948</v>
      </c>
      <c r="AE83" s="73" t="s">
        <v>7130</v>
      </c>
      <c r="AF83" s="119">
        <v>43094</v>
      </c>
      <c r="AG83" s="73"/>
      <c r="AH83" s="122"/>
      <c r="AI83" s="123"/>
      <c r="AJ83" s="124">
        <v>1.17</v>
      </c>
    </row>
    <row r="84" spans="1:16384" ht="12.75" customHeight="1" outlineLevel="2">
      <c r="A84" s="73" t="s">
        <v>57</v>
      </c>
      <c r="B84" s="76" t="s">
        <v>590</v>
      </c>
      <c r="C84" s="75">
        <v>43156</v>
      </c>
      <c r="D84" s="76" t="s">
        <v>58</v>
      </c>
      <c r="E84" s="76" t="s">
        <v>59</v>
      </c>
      <c r="F84" s="77">
        <v>28500</v>
      </c>
      <c r="G84" s="76" t="s">
        <v>7129</v>
      </c>
      <c r="H84" s="78">
        <v>43276</v>
      </c>
      <c r="I84" s="76">
        <v>120</v>
      </c>
      <c r="J84" s="78">
        <v>43276</v>
      </c>
      <c r="K84" s="94">
        <v>28500</v>
      </c>
      <c r="L84" s="94">
        <v>24358.97</v>
      </c>
      <c r="M84" s="95">
        <v>120</v>
      </c>
      <c r="N84" s="96"/>
      <c r="O84" s="96" t="s">
        <v>7108</v>
      </c>
      <c r="P84" s="76">
        <f t="shared" si="11"/>
        <v>6.9999999999999999E-4</v>
      </c>
      <c r="Q84" s="76">
        <f t="shared" si="9"/>
        <v>17.05</v>
      </c>
      <c r="R84" s="76">
        <v>17.57</v>
      </c>
      <c r="S84" s="76"/>
      <c r="T84" s="94"/>
      <c r="U84" s="106" t="s">
        <v>386</v>
      </c>
      <c r="V84" s="76" t="s">
        <v>647</v>
      </c>
      <c r="W84" s="76" t="s">
        <v>385</v>
      </c>
      <c r="X84" s="76">
        <v>1900</v>
      </c>
      <c r="Y84" s="76" t="s">
        <v>239</v>
      </c>
      <c r="Z84" s="76">
        <v>15</v>
      </c>
      <c r="AA84" s="76">
        <v>28500</v>
      </c>
      <c r="AB84" s="118">
        <v>1900</v>
      </c>
      <c r="AC84" s="118">
        <v>1900</v>
      </c>
      <c r="AD84" s="66" t="s">
        <v>6948</v>
      </c>
      <c r="AE84" s="73" t="s">
        <v>7131</v>
      </c>
      <c r="AF84" s="119">
        <v>43127</v>
      </c>
      <c r="AG84" s="73"/>
      <c r="AH84" s="122"/>
      <c r="AI84" s="123"/>
      <c r="AJ84" s="124">
        <v>1.17</v>
      </c>
    </row>
    <row r="85" spans="1:16384" ht="12.75" customHeight="1" outlineLevel="2">
      <c r="A85" s="73" t="s">
        <v>57</v>
      </c>
      <c r="B85" s="76" t="s">
        <v>590</v>
      </c>
      <c r="C85" s="75">
        <v>43156</v>
      </c>
      <c r="D85" s="76" t="s">
        <v>58</v>
      </c>
      <c r="E85" s="76" t="s">
        <v>59</v>
      </c>
      <c r="F85" s="77">
        <v>85500</v>
      </c>
      <c r="G85" s="76" t="s">
        <v>7132</v>
      </c>
      <c r="H85" s="78">
        <v>43276</v>
      </c>
      <c r="I85" s="76">
        <v>120</v>
      </c>
      <c r="J85" s="78">
        <v>43276</v>
      </c>
      <c r="K85" s="94">
        <v>85500</v>
      </c>
      <c r="L85" s="94">
        <v>73076.92</v>
      </c>
      <c r="M85" s="95">
        <v>120</v>
      </c>
      <c r="N85" s="96"/>
      <c r="O85" s="96" t="s">
        <v>7108</v>
      </c>
      <c r="P85" s="76">
        <f t="shared" si="11"/>
        <v>6.9999999999999999E-4</v>
      </c>
      <c r="Q85" s="76">
        <f t="shared" si="9"/>
        <v>51.15</v>
      </c>
      <c r="R85" s="76">
        <v>17.57</v>
      </c>
      <c r="S85" s="76"/>
      <c r="T85" s="94"/>
      <c r="U85" s="106" t="s">
        <v>386</v>
      </c>
      <c r="V85" s="76" t="s">
        <v>647</v>
      </c>
      <c r="W85" s="76" t="s">
        <v>385</v>
      </c>
      <c r="X85" s="76">
        <v>5700</v>
      </c>
      <c r="Y85" s="76" t="s">
        <v>239</v>
      </c>
      <c r="Z85" s="76">
        <v>15</v>
      </c>
      <c r="AA85" s="76">
        <v>85500</v>
      </c>
      <c r="AB85" s="118">
        <v>5700</v>
      </c>
      <c r="AC85" s="118">
        <v>950</v>
      </c>
      <c r="AD85" s="66" t="s">
        <v>6948</v>
      </c>
      <c r="AE85" s="73" t="s">
        <v>7133</v>
      </c>
      <c r="AF85" s="119">
        <v>43133</v>
      </c>
      <c r="AG85" s="73"/>
      <c r="AH85" s="122"/>
      <c r="AI85" s="123"/>
      <c r="AJ85" s="124">
        <v>1.17</v>
      </c>
    </row>
    <row r="86" spans="1:16384" ht="12.75" customHeight="1" outlineLevel="2">
      <c r="A86" s="73" t="s">
        <v>57</v>
      </c>
      <c r="B86" s="76" t="s">
        <v>590</v>
      </c>
      <c r="C86" s="75">
        <v>43156</v>
      </c>
      <c r="D86" s="76" t="s">
        <v>58</v>
      </c>
      <c r="E86" s="76" t="s">
        <v>59</v>
      </c>
      <c r="F86" s="77">
        <v>13800</v>
      </c>
      <c r="G86" s="76" t="s">
        <v>7132</v>
      </c>
      <c r="H86" s="78">
        <v>43276</v>
      </c>
      <c r="I86" s="76">
        <v>120</v>
      </c>
      <c r="J86" s="78">
        <v>43276</v>
      </c>
      <c r="K86" s="94">
        <v>13800</v>
      </c>
      <c r="L86" s="94">
        <v>11794.87</v>
      </c>
      <c r="M86" s="95">
        <v>120</v>
      </c>
      <c r="N86" s="96"/>
      <c r="O86" s="96" t="s">
        <v>7108</v>
      </c>
      <c r="P86" s="76">
        <f t="shared" si="11"/>
        <v>6.9999999999999999E-4</v>
      </c>
      <c r="Q86" s="76">
        <f t="shared" si="9"/>
        <v>8.26</v>
      </c>
      <c r="R86" s="76">
        <v>17.57</v>
      </c>
      <c r="S86" s="76"/>
      <c r="T86" s="94"/>
      <c r="U86" s="106" t="s">
        <v>386</v>
      </c>
      <c r="V86" s="76" t="s">
        <v>647</v>
      </c>
      <c r="W86" s="76" t="s">
        <v>385</v>
      </c>
      <c r="X86" s="76">
        <v>920</v>
      </c>
      <c r="Y86" s="76" t="s">
        <v>239</v>
      </c>
      <c r="Z86" s="76">
        <v>15</v>
      </c>
      <c r="AA86" s="76">
        <v>13800</v>
      </c>
      <c r="AB86" s="118">
        <v>920</v>
      </c>
      <c r="AC86" s="118">
        <v>920</v>
      </c>
      <c r="AD86" s="66" t="s">
        <v>6948</v>
      </c>
      <c r="AE86" s="73" t="s">
        <v>7133</v>
      </c>
      <c r="AF86" s="119">
        <v>43133</v>
      </c>
      <c r="AG86" s="73"/>
      <c r="AH86" s="122"/>
      <c r="AI86" s="123"/>
      <c r="AJ86" s="124">
        <v>1.17</v>
      </c>
    </row>
    <row r="87" spans="1:16384" ht="12.75" customHeight="1" outlineLevel="2">
      <c r="A87" s="73" t="s">
        <v>57</v>
      </c>
      <c r="B87" s="76" t="s">
        <v>590</v>
      </c>
      <c r="C87" s="75">
        <v>43156</v>
      </c>
      <c r="D87" s="76" t="s">
        <v>58</v>
      </c>
      <c r="E87" s="76" t="s">
        <v>59</v>
      </c>
      <c r="F87" s="77">
        <v>450</v>
      </c>
      <c r="G87" s="76" t="s">
        <v>7132</v>
      </c>
      <c r="H87" s="78">
        <v>43276</v>
      </c>
      <c r="I87" s="76">
        <v>120</v>
      </c>
      <c r="J87" s="78">
        <v>43276</v>
      </c>
      <c r="K87" s="94">
        <v>450</v>
      </c>
      <c r="L87" s="94">
        <v>384.62</v>
      </c>
      <c r="M87" s="95">
        <v>120</v>
      </c>
      <c r="N87" s="96"/>
      <c r="O87" s="96" t="s">
        <v>7108</v>
      </c>
      <c r="P87" s="76">
        <f t="shared" si="11"/>
        <v>6.9999999999999999E-4</v>
      </c>
      <c r="Q87" s="76">
        <f t="shared" si="9"/>
        <v>0.27</v>
      </c>
      <c r="R87" s="76">
        <v>17.57</v>
      </c>
      <c r="S87" s="76"/>
      <c r="T87" s="94"/>
      <c r="U87" s="106" t="s">
        <v>386</v>
      </c>
      <c r="V87" s="76" t="s">
        <v>647</v>
      </c>
      <c r="W87" s="76" t="s">
        <v>385</v>
      </c>
      <c r="X87" s="76">
        <v>30</v>
      </c>
      <c r="Y87" s="76" t="s">
        <v>239</v>
      </c>
      <c r="Z87" s="76">
        <v>15</v>
      </c>
      <c r="AA87" s="76">
        <v>450</v>
      </c>
      <c r="AB87" s="118">
        <v>30</v>
      </c>
      <c r="AC87" s="118">
        <v>30</v>
      </c>
      <c r="AD87" s="66" t="s">
        <v>7134</v>
      </c>
      <c r="AE87" s="73" t="s">
        <v>7133</v>
      </c>
      <c r="AF87" s="119">
        <v>43133</v>
      </c>
      <c r="AG87" s="73"/>
      <c r="AH87" s="122"/>
      <c r="AI87" s="123"/>
      <c r="AJ87" s="124">
        <v>1.17</v>
      </c>
    </row>
    <row r="88" spans="1:16384" ht="12.75" customHeight="1" outlineLevel="1">
      <c r="A88" s="79" t="s">
        <v>7135</v>
      </c>
      <c r="B88" s="76"/>
      <c r="C88" s="75"/>
      <c r="D88" s="76"/>
      <c r="E88" s="76"/>
      <c r="F88" s="77">
        <f>SUBTOTAL(9,F60:F87)</f>
        <v>845253</v>
      </c>
      <c r="G88" s="76"/>
      <c r="H88" s="78"/>
      <c r="I88" s="76"/>
      <c r="J88" s="78"/>
      <c r="K88" s="94">
        <f>SUBTOTAL(9,K60:K87)</f>
        <v>843822</v>
      </c>
      <c r="L88" s="94">
        <f>SUBTOTAL(9,L60:L87)</f>
        <v>721215.33999999985</v>
      </c>
      <c r="M88" s="95"/>
      <c r="N88" s="96"/>
      <c r="O88" s="96"/>
      <c r="P88" s="76"/>
      <c r="Q88" s="76">
        <f>SUBTOTAL(9,Q60:Q87)</f>
        <v>504.84000000000009</v>
      </c>
      <c r="R88" s="76"/>
      <c r="S88" s="76"/>
      <c r="T88" s="94"/>
      <c r="U88" s="106"/>
      <c r="V88" s="76"/>
      <c r="W88" s="76"/>
      <c r="X88" s="76">
        <f>SUBTOTAL(9,X60:X87)</f>
        <v>54174.6</v>
      </c>
      <c r="Y88" s="76"/>
      <c r="Z88" s="76"/>
      <c r="AA88" s="76"/>
      <c r="AB88" s="118"/>
      <c r="AC88" s="118"/>
      <c r="AD88" s="66"/>
      <c r="AE88" s="73"/>
      <c r="AF88" s="119"/>
      <c r="AG88" s="73"/>
      <c r="AH88" s="122"/>
      <c r="AI88" s="123"/>
      <c r="AJ88" s="124">
        <f>SUBTOTAL(9,AJ60:AJ87)</f>
        <v>32.760000000000019</v>
      </c>
    </row>
    <row r="89" spans="1:16384" ht="12.75" customHeight="1" outlineLevel="2">
      <c r="A89" s="125" t="s">
        <v>45</v>
      </c>
      <c r="B89" s="76" t="s">
        <v>1133</v>
      </c>
      <c r="C89" s="75">
        <v>43202</v>
      </c>
      <c r="D89" s="76" t="s">
        <v>561</v>
      </c>
      <c r="E89" s="76" t="s">
        <v>562</v>
      </c>
      <c r="F89" s="77">
        <v>6404</v>
      </c>
      <c r="G89" s="76" t="s">
        <v>7096</v>
      </c>
      <c r="H89" s="78">
        <v>43277</v>
      </c>
      <c r="I89" s="76">
        <v>60</v>
      </c>
      <c r="J89" s="78">
        <v>43278</v>
      </c>
      <c r="K89" s="94">
        <v>6404</v>
      </c>
      <c r="L89" s="94">
        <v>5473.5</v>
      </c>
      <c r="M89" s="95">
        <v>76</v>
      </c>
      <c r="N89" s="96"/>
      <c r="O89" s="96" t="s">
        <v>6971</v>
      </c>
      <c r="P89" s="76">
        <f t="shared" ref="P89:P92" si="12">10.5*0.2</f>
        <v>2.1</v>
      </c>
      <c r="Q89" s="76">
        <f t="shared" ref="Q89:Q101" si="13">ROUND(P89*X89,2)</f>
        <v>4.2</v>
      </c>
      <c r="R89" s="76">
        <v>21.37</v>
      </c>
      <c r="S89" s="76"/>
      <c r="T89" s="94"/>
      <c r="U89" s="106" t="s">
        <v>549</v>
      </c>
      <c r="V89" s="76" t="s">
        <v>478</v>
      </c>
      <c r="W89" s="76" t="s">
        <v>571</v>
      </c>
      <c r="X89" s="76">
        <v>2</v>
      </c>
      <c r="Y89" s="76" t="s">
        <v>107</v>
      </c>
      <c r="Z89" s="76">
        <v>3202</v>
      </c>
      <c r="AA89" s="76">
        <v>6404</v>
      </c>
      <c r="AB89" s="118">
        <v>426</v>
      </c>
      <c r="AC89" s="118">
        <v>213</v>
      </c>
      <c r="AD89" s="126" t="s">
        <v>6948</v>
      </c>
      <c r="AE89" s="125" t="s">
        <v>7136</v>
      </c>
      <c r="AF89" s="127">
        <v>43057</v>
      </c>
      <c r="AG89" s="125" t="s">
        <v>1168</v>
      </c>
      <c r="AH89" s="78">
        <v>0.17</v>
      </c>
      <c r="AI89" s="123"/>
      <c r="AJ89" s="124"/>
      <c r="AK89" s="50"/>
      <c r="AL89" s="45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 ht="12.75" customHeight="1" outlineLevel="2">
      <c r="A90" s="125" t="s">
        <v>45</v>
      </c>
      <c r="B90" s="76" t="s">
        <v>1133</v>
      </c>
      <c r="C90" s="75">
        <v>43202</v>
      </c>
      <c r="D90" s="76" t="s">
        <v>561</v>
      </c>
      <c r="E90" s="76" t="s">
        <v>562</v>
      </c>
      <c r="F90" s="77">
        <v>25616</v>
      </c>
      <c r="G90" s="76" t="s">
        <v>7137</v>
      </c>
      <c r="H90" s="78">
        <v>43277</v>
      </c>
      <c r="I90" s="76">
        <v>60</v>
      </c>
      <c r="J90" s="78">
        <v>43278</v>
      </c>
      <c r="K90" s="94">
        <v>25616</v>
      </c>
      <c r="L90" s="94">
        <v>21894.02</v>
      </c>
      <c r="M90" s="95">
        <v>76</v>
      </c>
      <c r="N90" s="96"/>
      <c r="O90" s="96" t="s">
        <v>6971</v>
      </c>
      <c r="P90" s="76">
        <f t="shared" si="12"/>
        <v>2.1</v>
      </c>
      <c r="Q90" s="76">
        <f t="shared" si="13"/>
        <v>16.8</v>
      </c>
      <c r="R90" s="76">
        <v>21.37</v>
      </c>
      <c r="S90" s="76"/>
      <c r="T90" s="94"/>
      <c r="U90" s="106" t="s">
        <v>549</v>
      </c>
      <c r="V90" s="76" t="s">
        <v>478</v>
      </c>
      <c r="W90" s="76" t="s">
        <v>571</v>
      </c>
      <c r="X90" s="76">
        <v>8</v>
      </c>
      <c r="Y90" s="76" t="s">
        <v>107</v>
      </c>
      <c r="Z90" s="76">
        <v>3202</v>
      </c>
      <c r="AA90" s="76">
        <v>25616</v>
      </c>
      <c r="AB90" s="118">
        <v>1704</v>
      </c>
      <c r="AC90" s="118">
        <v>213</v>
      </c>
      <c r="AD90" s="126" t="s">
        <v>6948</v>
      </c>
      <c r="AE90" s="125" t="s">
        <v>7138</v>
      </c>
      <c r="AF90" s="127">
        <v>43089</v>
      </c>
      <c r="AG90" s="125" t="s">
        <v>1168</v>
      </c>
      <c r="AH90" s="78">
        <v>0.17</v>
      </c>
      <c r="AI90" s="123"/>
      <c r="AJ90" s="124"/>
      <c r="AK90" s="50"/>
      <c r="AL90" s="45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 ht="12.75" customHeight="1" outlineLevel="2">
      <c r="A91" s="125" t="s">
        <v>45</v>
      </c>
      <c r="B91" s="76" t="s">
        <v>1133</v>
      </c>
      <c r="C91" s="75">
        <v>43202</v>
      </c>
      <c r="D91" s="76" t="s">
        <v>561</v>
      </c>
      <c r="E91" s="76" t="s">
        <v>562</v>
      </c>
      <c r="F91" s="77">
        <v>67383.53</v>
      </c>
      <c r="G91" s="76" t="s">
        <v>7137</v>
      </c>
      <c r="H91" s="78">
        <v>43277</v>
      </c>
      <c r="I91" s="76">
        <v>60</v>
      </c>
      <c r="J91" s="78">
        <v>43278</v>
      </c>
      <c r="K91" s="94">
        <v>67383.53</v>
      </c>
      <c r="L91" s="94">
        <v>57592.76</v>
      </c>
      <c r="M91" s="95">
        <v>76</v>
      </c>
      <c r="N91" s="96"/>
      <c r="O91" s="96" t="s">
        <v>6971</v>
      </c>
      <c r="P91" s="76">
        <f>7.5*0.2</f>
        <v>1.5</v>
      </c>
      <c r="Q91" s="76">
        <f t="shared" si="13"/>
        <v>55.5</v>
      </c>
      <c r="R91" s="76">
        <v>14.58</v>
      </c>
      <c r="S91" s="76"/>
      <c r="T91" s="94"/>
      <c r="U91" s="106" t="s">
        <v>802</v>
      </c>
      <c r="V91" s="76" t="s">
        <v>800</v>
      </c>
      <c r="W91" s="76" t="s">
        <v>801</v>
      </c>
      <c r="X91" s="76">
        <v>37</v>
      </c>
      <c r="Y91" s="76" t="s">
        <v>107</v>
      </c>
      <c r="Z91" s="76">
        <v>1821.1764864864899</v>
      </c>
      <c r="AA91" s="76">
        <v>67383.53</v>
      </c>
      <c r="AB91" s="118">
        <v>6364</v>
      </c>
      <c r="AC91" s="118">
        <v>172</v>
      </c>
      <c r="AD91" s="126" t="s">
        <v>6948</v>
      </c>
      <c r="AE91" s="125" t="s">
        <v>7138</v>
      </c>
      <c r="AF91" s="127">
        <v>43089</v>
      </c>
      <c r="AG91" s="125" t="s">
        <v>1168</v>
      </c>
      <c r="AH91" s="78">
        <v>0.17</v>
      </c>
      <c r="AI91" s="123"/>
      <c r="AJ91" s="124"/>
      <c r="AK91" s="50"/>
      <c r="AL91" s="45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 ht="12.75" customHeight="1" outlineLevel="2">
      <c r="A92" s="125" t="s">
        <v>45</v>
      </c>
      <c r="B92" s="76" t="s">
        <v>1133</v>
      </c>
      <c r="C92" s="75">
        <v>43202</v>
      </c>
      <c r="D92" s="76" t="s">
        <v>561</v>
      </c>
      <c r="E92" s="76" t="s">
        <v>562</v>
      </c>
      <c r="F92" s="77">
        <v>3202</v>
      </c>
      <c r="G92" s="76" t="s">
        <v>7139</v>
      </c>
      <c r="H92" s="78">
        <v>43277</v>
      </c>
      <c r="I92" s="76">
        <v>60</v>
      </c>
      <c r="J92" s="78">
        <v>43278</v>
      </c>
      <c r="K92" s="94">
        <v>3202</v>
      </c>
      <c r="L92" s="94">
        <v>2736.75</v>
      </c>
      <c r="M92" s="95">
        <v>76</v>
      </c>
      <c r="N92" s="96"/>
      <c r="O92" s="96" t="s">
        <v>6971</v>
      </c>
      <c r="P92" s="76">
        <f t="shared" si="12"/>
        <v>2.1</v>
      </c>
      <c r="Q92" s="76">
        <f t="shared" si="13"/>
        <v>2.1</v>
      </c>
      <c r="R92" s="76">
        <v>21.37</v>
      </c>
      <c r="S92" s="76"/>
      <c r="T92" s="94"/>
      <c r="U92" s="106" t="s">
        <v>549</v>
      </c>
      <c r="V92" s="76" t="s">
        <v>478</v>
      </c>
      <c r="W92" s="76" t="s">
        <v>571</v>
      </c>
      <c r="X92" s="76">
        <v>1</v>
      </c>
      <c r="Y92" s="76" t="s">
        <v>107</v>
      </c>
      <c r="Z92" s="76">
        <v>3202</v>
      </c>
      <c r="AA92" s="76">
        <v>3202</v>
      </c>
      <c r="AB92" s="118">
        <v>213</v>
      </c>
      <c r="AC92" s="118">
        <v>213</v>
      </c>
      <c r="AD92" s="126" t="s">
        <v>6948</v>
      </c>
      <c r="AE92" s="125" t="s">
        <v>7140</v>
      </c>
      <c r="AF92" s="127">
        <v>43094</v>
      </c>
      <c r="AG92" s="125" t="s">
        <v>1168</v>
      </c>
      <c r="AH92" s="78">
        <v>0.17</v>
      </c>
      <c r="AI92" s="123"/>
      <c r="AJ92" s="124"/>
      <c r="AK92" s="50"/>
      <c r="AL92" s="45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 ht="12.75" customHeight="1" outlineLevel="2">
      <c r="A93" s="125" t="s">
        <v>45</v>
      </c>
      <c r="B93" s="76" t="s">
        <v>1133</v>
      </c>
      <c r="C93" s="75">
        <v>43202</v>
      </c>
      <c r="D93" s="76" t="s">
        <v>561</v>
      </c>
      <c r="E93" s="76" t="s">
        <v>562</v>
      </c>
      <c r="F93" s="77">
        <v>67383.53</v>
      </c>
      <c r="G93" s="76" t="s">
        <v>7139</v>
      </c>
      <c r="H93" s="78">
        <v>43277</v>
      </c>
      <c r="I93" s="76">
        <v>60</v>
      </c>
      <c r="J93" s="78">
        <v>43278</v>
      </c>
      <c r="K93" s="94">
        <v>67383.53</v>
      </c>
      <c r="L93" s="94">
        <v>57592.76</v>
      </c>
      <c r="M93" s="95">
        <v>76</v>
      </c>
      <c r="N93" s="96"/>
      <c r="O93" s="96" t="s">
        <v>6971</v>
      </c>
      <c r="P93" s="76">
        <f>7.5*0.2</f>
        <v>1.5</v>
      </c>
      <c r="Q93" s="76">
        <f t="shared" si="13"/>
        <v>55.5</v>
      </c>
      <c r="R93" s="76">
        <v>14.58</v>
      </c>
      <c r="S93" s="76"/>
      <c r="T93" s="94"/>
      <c r="U93" s="106" t="s">
        <v>802</v>
      </c>
      <c r="V93" s="76" t="s">
        <v>800</v>
      </c>
      <c r="W93" s="76" t="s">
        <v>801</v>
      </c>
      <c r="X93" s="76">
        <v>37</v>
      </c>
      <c r="Y93" s="76" t="s">
        <v>107</v>
      </c>
      <c r="Z93" s="76">
        <v>1821.1764864864899</v>
      </c>
      <c r="AA93" s="76">
        <v>67383.53</v>
      </c>
      <c r="AB93" s="118">
        <v>6364</v>
      </c>
      <c r="AC93" s="118">
        <v>172</v>
      </c>
      <c r="AD93" s="126" t="s">
        <v>6948</v>
      </c>
      <c r="AE93" s="125" t="s">
        <v>7140</v>
      </c>
      <c r="AF93" s="127">
        <v>43094</v>
      </c>
      <c r="AG93" s="125" t="s">
        <v>1168</v>
      </c>
      <c r="AH93" s="78">
        <v>0.17</v>
      </c>
      <c r="AI93" s="123"/>
      <c r="AJ93" s="124"/>
      <c r="AK93" s="50"/>
      <c r="AL93" s="45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 ht="12.75" customHeight="1" outlineLevel="2">
      <c r="A94" s="125" t="s">
        <v>45</v>
      </c>
      <c r="B94" s="76" t="s">
        <v>1133</v>
      </c>
      <c r="C94" s="75">
        <v>43202</v>
      </c>
      <c r="D94" s="76" t="s">
        <v>561</v>
      </c>
      <c r="E94" s="76" t="s">
        <v>562</v>
      </c>
      <c r="F94" s="77">
        <v>9216.9</v>
      </c>
      <c r="G94" s="76" t="s">
        <v>7139</v>
      </c>
      <c r="H94" s="78">
        <v>43277</v>
      </c>
      <c r="I94" s="76">
        <v>60</v>
      </c>
      <c r="J94" s="78">
        <v>43278</v>
      </c>
      <c r="K94" s="94">
        <v>9216.9</v>
      </c>
      <c r="L94" s="94">
        <v>7877.69</v>
      </c>
      <c r="M94" s="95">
        <v>76</v>
      </c>
      <c r="N94" s="96"/>
      <c r="O94" s="96" t="s">
        <v>6971</v>
      </c>
      <c r="P94" s="76">
        <f t="shared" ref="P94:P96" si="14">10.5*0.2</f>
        <v>2.1</v>
      </c>
      <c r="Q94" s="76">
        <f t="shared" si="13"/>
        <v>6.3</v>
      </c>
      <c r="R94" s="76">
        <v>16.28</v>
      </c>
      <c r="S94" s="76"/>
      <c r="T94" s="94"/>
      <c r="U94" s="106" t="s">
        <v>1157</v>
      </c>
      <c r="V94" s="76" t="s">
        <v>478</v>
      </c>
      <c r="W94" s="76" t="s">
        <v>1156</v>
      </c>
      <c r="X94" s="76">
        <v>3</v>
      </c>
      <c r="Y94" s="76" t="s">
        <v>107</v>
      </c>
      <c r="Z94" s="76">
        <v>3072.3</v>
      </c>
      <c r="AA94" s="76">
        <v>9216.9</v>
      </c>
      <c r="AB94" s="118">
        <v>630</v>
      </c>
      <c r="AC94" s="118">
        <v>210</v>
      </c>
      <c r="AD94" s="126" t="s">
        <v>6948</v>
      </c>
      <c r="AE94" s="125" t="s">
        <v>7140</v>
      </c>
      <c r="AF94" s="127">
        <v>43094</v>
      </c>
      <c r="AG94" s="125" t="s">
        <v>1168</v>
      </c>
      <c r="AH94" s="78">
        <v>0.17</v>
      </c>
      <c r="AI94" s="123"/>
      <c r="AJ94" s="124"/>
      <c r="AK94" s="50"/>
      <c r="AL94" s="45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 ht="12.75" customHeight="1" outlineLevel="2">
      <c r="A95" s="125" t="s">
        <v>45</v>
      </c>
      <c r="B95" s="76" t="s">
        <v>1133</v>
      </c>
      <c r="C95" s="75">
        <v>43202</v>
      </c>
      <c r="D95" s="76" t="s">
        <v>561</v>
      </c>
      <c r="E95" s="76" t="s">
        <v>562</v>
      </c>
      <c r="F95" s="77">
        <v>16010</v>
      </c>
      <c r="G95" s="76" t="s">
        <v>7141</v>
      </c>
      <c r="H95" s="78">
        <v>43277</v>
      </c>
      <c r="I95" s="76">
        <v>60</v>
      </c>
      <c r="J95" s="78">
        <v>43278</v>
      </c>
      <c r="K95" s="94">
        <v>16010</v>
      </c>
      <c r="L95" s="94">
        <v>13683.76</v>
      </c>
      <c r="M95" s="95">
        <v>76</v>
      </c>
      <c r="N95" s="96"/>
      <c r="O95" s="96" t="s">
        <v>6971</v>
      </c>
      <c r="P95" s="76">
        <f t="shared" si="14"/>
        <v>2.1</v>
      </c>
      <c r="Q95" s="76">
        <f t="shared" si="13"/>
        <v>10.5</v>
      </c>
      <c r="R95" s="76">
        <v>21.37</v>
      </c>
      <c r="S95" s="76"/>
      <c r="T95" s="94"/>
      <c r="U95" s="106" t="s">
        <v>549</v>
      </c>
      <c r="V95" s="76" t="s">
        <v>478</v>
      </c>
      <c r="W95" s="76" t="s">
        <v>571</v>
      </c>
      <c r="X95" s="76">
        <v>5</v>
      </c>
      <c r="Y95" s="76" t="s">
        <v>107</v>
      </c>
      <c r="Z95" s="76">
        <v>3202</v>
      </c>
      <c r="AA95" s="76">
        <v>16010</v>
      </c>
      <c r="AB95" s="118">
        <v>1065</v>
      </c>
      <c r="AC95" s="118">
        <v>213</v>
      </c>
      <c r="AD95" s="126" t="s">
        <v>6948</v>
      </c>
      <c r="AE95" s="125" t="s">
        <v>7142</v>
      </c>
      <c r="AF95" s="127">
        <v>43073</v>
      </c>
      <c r="AG95" s="125" t="s">
        <v>1168</v>
      </c>
      <c r="AH95" s="78">
        <v>0.17</v>
      </c>
      <c r="AI95" s="123"/>
      <c r="AJ95" s="124"/>
      <c r="AK95" s="50"/>
      <c r="AL95" s="4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 ht="12.75" customHeight="1" outlineLevel="2">
      <c r="A96" s="125" t="s">
        <v>45</v>
      </c>
      <c r="B96" s="76" t="s">
        <v>1133</v>
      </c>
      <c r="C96" s="75">
        <v>43202</v>
      </c>
      <c r="D96" s="76" t="s">
        <v>561</v>
      </c>
      <c r="E96" s="76" t="s">
        <v>562</v>
      </c>
      <c r="F96" s="77">
        <v>16010</v>
      </c>
      <c r="G96" s="76" t="s">
        <v>7141</v>
      </c>
      <c r="H96" s="78">
        <v>43277</v>
      </c>
      <c r="I96" s="76">
        <v>60</v>
      </c>
      <c r="J96" s="78">
        <v>43278</v>
      </c>
      <c r="K96" s="94">
        <v>16010</v>
      </c>
      <c r="L96" s="94">
        <v>13683.76</v>
      </c>
      <c r="M96" s="95">
        <v>76</v>
      </c>
      <c r="N96" s="96"/>
      <c r="O96" s="96" t="s">
        <v>6971</v>
      </c>
      <c r="P96" s="76">
        <f t="shared" si="14"/>
        <v>2.1</v>
      </c>
      <c r="Q96" s="76">
        <f t="shared" si="13"/>
        <v>10.5</v>
      </c>
      <c r="R96" s="76">
        <v>21.37</v>
      </c>
      <c r="S96" s="76"/>
      <c r="T96" s="94"/>
      <c r="U96" s="106" t="s">
        <v>549</v>
      </c>
      <c r="V96" s="76" t="s">
        <v>478</v>
      </c>
      <c r="W96" s="76" t="s">
        <v>571</v>
      </c>
      <c r="X96" s="76">
        <v>5</v>
      </c>
      <c r="Y96" s="76" t="s">
        <v>107</v>
      </c>
      <c r="Z96" s="76">
        <v>3202</v>
      </c>
      <c r="AA96" s="76">
        <v>16010</v>
      </c>
      <c r="AB96" s="118">
        <v>1065</v>
      </c>
      <c r="AC96" s="118">
        <v>213</v>
      </c>
      <c r="AD96" s="126" t="s">
        <v>6948</v>
      </c>
      <c r="AE96" s="125" t="s">
        <v>7143</v>
      </c>
      <c r="AF96" s="127">
        <v>43082</v>
      </c>
      <c r="AG96" s="125" t="s">
        <v>1168</v>
      </c>
      <c r="AH96" s="78">
        <v>0.17</v>
      </c>
      <c r="AI96" s="123"/>
      <c r="AJ96" s="124"/>
      <c r="AK96" s="50"/>
      <c r="AL96" s="45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 ht="12.75" customHeight="1" outlineLevel="2">
      <c r="A97" s="125" t="s">
        <v>45</v>
      </c>
      <c r="B97" s="76" t="s">
        <v>1133</v>
      </c>
      <c r="C97" s="75">
        <v>43202</v>
      </c>
      <c r="D97" s="76" t="s">
        <v>561</v>
      </c>
      <c r="E97" s="76" t="s">
        <v>562</v>
      </c>
      <c r="F97" s="77">
        <v>25496.48</v>
      </c>
      <c r="G97" s="76" t="s">
        <v>7141</v>
      </c>
      <c r="H97" s="78">
        <v>43277</v>
      </c>
      <c r="I97" s="76">
        <v>60</v>
      </c>
      <c r="J97" s="78">
        <v>43278</v>
      </c>
      <c r="K97" s="94">
        <v>25496.48</v>
      </c>
      <c r="L97" s="94">
        <v>21791.86</v>
      </c>
      <c r="M97" s="95">
        <v>76</v>
      </c>
      <c r="N97" s="96"/>
      <c r="O97" s="96" t="s">
        <v>6971</v>
      </c>
      <c r="P97" s="76">
        <f>7.5*0.2</f>
        <v>1.5</v>
      </c>
      <c r="Q97" s="76">
        <f t="shared" si="13"/>
        <v>21</v>
      </c>
      <c r="R97" s="76">
        <v>14.58</v>
      </c>
      <c r="S97" s="76"/>
      <c r="T97" s="94"/>
      <c r="U97" s="106" t="s">
        <v>802</v>
      </c>
      <c r="V97" s="76" t="s">
        <v>800</v>
      </c>
      <c r="W97" s="76" t="s">
        <v>801</v>
      </c>
      <c r="X97" s="76">
        <v>14</v>
      </c>
      <c r="Y97" s="76" t="s">
        <v>107</v>
      </c>
      <c r="Z97" s="76">
        <v>1821.1771428571401</v>
      </c>
      <c r="AA97" s="76">
        <v>25496.48</v>
      </c>
      <c r="AB97" s="118">
        <v>2408</v>
      </c>
      <c r="AC97" s="118">
        <v>172</v>
      </c>
      <c r="AD97" s="126" t="s">
        <v>6948</v>
      </c>
      <c r="AE97" s="125" t="s">
        <v>7143</v>
      </c>
      <c r="AF97" s="127">
        <v>43082</v>
      </c>
      <c r="AG97" s="125" t="s">
        <v>1168</v>
      </c>
      <c r="AH97" s="78">
        <v>0.17</v>
      </c>
      <c r="AI97" s="123"/>
      <c r="AJ97" s="124"/>
      <c r="AK97" s="50"/>
      <c r="AL97" s="45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 ht="12.75" customHeight="1" outlineLevel="2">
      <c r="A98" s="125" t="s">
        <v>45</v>
      </c>
      <c r="B98" s="76" t="s">
        <v>1133</v>
      </c>
      <c r="C98" s="75">
        <v>43202</v>
      </c>
      <c r="D98" s="76" t="s">
        <v>561</v>
      </c>
      <c r="E98" s="76" t="s">
        <v>562</v>
      </c>
      <c r="F98" s="77">
        <v>76167</v>
      </c>
      <c r="G98" s="76" t="s">
        <v>7144</v>
      </c>
      <c r="H98" s="78">
        <v>43277</v>
      </c>
      <c r="I98" s="76">
        <v>60</v>
      </c>
      <c r="J98" s="78">
        <v>43278</v>
      </c>
      <c r="K98" s="94">
        <v>76167</v>
      </c>
      <c r="L98" s="94">
        <v>65100</v>
      </c>
      <c r="M98" s="95">
        <v>76</v>
      </c>
      <c r="N98" s="96"/>
      <c r="O98" s="96" t="s">
        <v>6971</v>
      </c>
      <c r="P98" s="76">
        <f t="shared" ref="P98:P101" si="15">10.5*0.2</f>
        <v>2.1</v>
      </c>
      <c r="Q98" s="76">
        <f t="shared" si="13"/>
        <v>65.099999999999994</v>
      </c>
      <c r="R98" s="76">
        <v>20.420000000000002</v>
      </c>
      <c r="S98" s="76"/>
      <c r="T98" s="94"/>
      <c r="U98" s="106" t="s">
        <v>240</v>
      </c>
      <c r="V98" s="76" t="s">
        <v>478</v>
      </c>
      <c r="W98" s="76" t="s">
        <v>564</v>
      </c>
      <c r="X98" s="76">
        <v>31</v>
      </c>
      <c r="Y98" s="76" t="s">
        <v>107</v>
      </c>
      <c r="Z98" s="76">
        <v>2457</v>
      </c>
      <c r="AA98" s="76">
        <v>76167</v>
      </c>
      <c r="AB98" s="118">
        <v>5580</v>
      </c>
      <c r="AC98" s="118">
        <v>180</v>
      </c>
      <c r="AD98" s="126" t="s">
        <v>6948</v>
      </c>
      <c r="AE98" s="125" t="s">
        <v>7143</v>
      </c>
      <c r="AF98" s="127">
        <v>43082</v>
      </c>
      <c r="AG98" s="125" t="s">
        <v>1168</v>
      </c>
      <c r="AH98" s="78">
        <v>0.17</v>
      </c>
      <c r="AI98" s="123"/>
      <c r="AJ98" s="124"/>
      <c r="AK98" s="50"/>
      <c r="AL98" s="45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 ht="12.75" customHeight="1" outlineLevel="2">
      <c r="A99" s="125" t="s">
        <v>45</v>
      </c>
      <c r="B99" s="76" t="s">
        <v>1133</v>
      </c>
      <c r="C99" s="75">
        <v>43204</v>
      </c>
      <c r="D99" s="76" t="s">
        <v>561</v>
      </c>
      <c r="E99" s="76" t="s">
        <v>562</v>
      </c>
      <c r="F99" s="77">
        <v>90909</v>
      </c>
      <c r="G99" s="76" t="s">
        <v>7145</v>
      </c>
      <c r="H99" s="78">
        <v>43277</v>
      </c>
      <c r="I99" s="76">
        <v>60</v>
      </c>
      <c r="J99" s="78">
        <v>43278</v>
      </c>
      <c r="K99" s="94">
        <v>90909</v>
      </c>
      <c r="L99" s="94">
        <v>77700</v>
      </c>
      <c r="M99" s="95">
        <v>74</v>
      </c>
      <c r="N99" s="96"/>
      <c r="O99" s="96" t="s">
        <v>6971</v>
      </c>
      <c r="P99" s="76">
        <f t="shared" si="15"/>
        <v>2.1</v>
      </c>
      <c r="Q99" s="76">
        <f t="shared" si="13"/>
        <v>77.7</v>
      </c>
      <c r="R99" s="76">
        <v>20.420000000000002</v>
      </c>
      <c r="S99" s="76"/>
      <c r="T99" s="94"/>
      <c r="U99" s="106" t="s">
        <v>240</v>
      </c>
      <c r="V99" s="76" t="s">
        <v>478</v>
      </c>
      <c r="W99" s="76" t="s">
        <v>564</v>
      </c>
      <c r="X99" s="76">
        <v>37</v>
      </c>
      <c r="Y99" s="76" t="s">
        <v>107</v>
      </c>
      <c r="Z99" s="76">
        <v>2457</v>
      </c>
      <c r="AA99" s="76">
        <v>90909</v>
      </c>
      <c r="AB99" s="118">
        <v>6660</v>
      </c>
      <c r="AC99" s="118">
        <v>180</v>
      </c>
      <c r="AD99" s="126" t="s">
        <v>6948</v>
      </c>
      <c r="AE99" s="125" t="s">
        <v>7140</v>
      </c>
      <c r="AF99" s="127">
        <v>43094</v>
      </c>
      <c r="AG99" s="125" t="s">
        <v>1168</v>
      </c>
      <c r="AH99" s="78">
        <v>0.17</v>
      </c>
      <c r="AI99" s="123"/>
      <c r="AJ99" s="124"/>
      <c r="AK99" s="50"/>
      <c r="AL99" s="45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 ht="12.75" customHeight="1" outlineLevel="2">
      <c r="A100" s="125" t="s">
        <v>45</v>
      </c>
      <c r="B100" s="76" t="s">
        <v>1133</v>
      </c>
      <c r="C100" s="75">
        <v>43204</v>
      </c>
      <c r="D100" s="76" t="s">
        <v>561</v>
      </c>
      <c r="E100" s="76" t="s">
        <v>562</v>
      </c>
      <c r="F100" s="77">
        <v>6404</v>
      </c>
      <c r="G100" s="76" t="s">
        <v>7145</v>
      </c>
      <c r="H100" s="78">
        <v>43277</v>
      </c>
      <c r="I100" s="76">
        <v>60</v>
      </c>
      <c r="J100" s="78">
        <v>43278</v>
      </c>
      <c r="K100" s="94">
        <v>6404</v>
      </c>
      <c r="L100" s="94">
        <v>5473.5</v>
      </c>
      <c r="M100" s="95">
        <v>74</v>
      </c>
      <c r="N100" s="96"/>
      <c r="O100" s="96" t="s">
        <v>6971</v>
      </c>
      <c r="P100" s="76">
        <f t="shared" si="15"/>
        <v>2.1</v>
      </c>
      <c r="Q100" s="76">
        <f t="shared" si="13"/>
        <v>4.2</v>
      </c>
      <c r="R100" s="76">
        <v>21.37</v>
      </c>
      <c r="S100" s="76"/>
      <c r="T100" s="94"/>
      <c r="U100" s="106" t="s">
        <v>549</v>
      </c>
      <c r="V100" s="76" t="s">
        <v>478</v>
      </c>
      <c r="W100" s="76" t="s">
        <v>571</v>
      </c>
      <c r="X100" s="76">
        <v>2</v>
      </c>
      <c r="Y100" s="76" t="s">
        <v>107</v>
      </c>
      <c r="Z100" s="76">
        <v>3202</v>
      </c>
      <c r="AA100" s="76">
        <v>6404</v>
      </c>
      <c r="AB100" s="118">
        <v>426</v>
      </c>
      <c r="AC100" s="118">
        <v>213</v>
      </c>
      <c r="AD100" s="126" t="s">
        <v>6948</v>
      </c>
      <c r="AE100" s="125" t="s">
        <v>7140</v>
      </c>
      <c r="AF100" s="127">
        <v>43094</v>
      </c>
      <c r="AG100" s="125" t="s">
        <v>1168</v>
      </c>
      <c r="AH100" s="78">
        <v>0.17</v>
      </c>
      <c r="AI100" s="123"/>
      <c r="AJ100" s="124"/>
      <c r="AK100" s="50"/>
      <c r="AL100" s="45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 ht="12.75" customHeight="1" outlineLevel="2">
      <c r="A101" s="125" t="s">
        <v>45</v>
      </c>
      <c r="B101" s="76" t="s">
        <v>1133</v>
      </c>
      <c r="C101" s="75">
        <v>43204</v>
      </c>
      <c r="D101" s="76" t="s">
        <v>561</v>
      </c>
      <c r="E101" s="76" t="s">
        <v>562</v>
      </c>
      <c r="F101" s="77">
        <v>85995</v>
      </c>
      <c r="G101" s="76" t="s">
        <v>7146</v>
      </c>
      <c r="H101" s="78">
        <v>43277</v>
      </c>
      <c r="I101" s="76">
        <v>60</v>
      </c>
      <c r="J101" s="78">
        <v>43278</v>
      </c>
      <c r="K101" s="94">
        <v>85995</v>
      </c>
      <c r="L101" s="94">
        <v>73500</v>
      </c>
      <c r="M101" s="95">
        <v>74</v>
      </c>
      <c r="N101" s="96"/>
      <c r="O101" s="96" t="s">
        <v>6971</v>
      </c>
      <c r="P101" s="76">
        <f t="shared" si="15"/>
        <v>2.1</v>
      </c>
      <c r="Q101" s="76">
        <f t="shared" si="13"/>
        <v>73.5</v>
      </c>
      <c r="R101" s="76">
        <v>20.420000000000002</v>
      </c>
      <c r="S101" s="76"/>
      <c r="T101" s="94"/>
      <c r="U101" s="106" t="s">
        <v>240</v>
      </c>
      <c r="V101" s="76" t="s">
        <v>478</v>
      </c>
      <c r="W101" s="76" t="s">
        <v>564</v>
      </c>
      <c r="X101" s="76">
        <v>35</v>
      </c>
      <c r="Y101" s="76" t="s">
        <v>107</v>
      </c>
      <c r="Z101" s="76">
        <v>2457</v>
      </c>
      <c r="AA101" s="76">
        <v>85995</v>
      </c>
      <c r="AB101" s="118">
        <v>6300</v>
      </c>
      <c r="AC101" s="118">
        <v>180</v>
      </c>
      <c r="AD101" s="126" t="s">
        <v>6948</v>
      </c>
      <c r="AE101" s="125" t="s">
        <v>7138</v>
      </c>
      <c r="AF101" s="127">
        <v>43089</v>
      </c>
      <c r="AG101" s="125" t="s">
        <v>1168</v>
      </c>
      <c r="AH101" s="78">
        <v>0.17</v>
      </c>
      <c r="AI101" s="123"/>
      <c r="AJ101" s="124"/>
      <c r="AK101" s="50"/>
      <c r="AL101" s="45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 ht="12.75" customHeight="1" outlineLevel="1">
      <c r="A102" s="79" t="s">
        <v>7050</v>
      </c>
      <c r="B102" s="76"/>
      <c r="C102" s="75"/>
      <c r="D102" s="76"/>
      <c r="E102" s="76"/>
      <c r="F102" s="77">
        <v>496197.44</v>
      </c>
      <c r="G102" s="76"/>
      <c r="H102" s="78"/>
      <c r="I102" s="76"/>
      <c r="J102" s="78"/>
      <c r="K102" s="94">
        <v>496197.44</v>
      </c>
      <c r="L102" s="94">
        <v>424100.36</v>
      </c>
      <c r="M102" s="95"/>
      <c r="N102" s="96"/>
      <c r="O102" s="96"/>
      <c r="P102" s="76"/>
      <c r="Q102" s="76">
        <v>402.9</v>
      </c>
      <c r="R102" s="76"/>
      <c r="S102" s="76"/>
      <c r="T102" s="94"/>
      <c r="U102" s="106"/>
      <c r="V102" s="76"/>
      <c r="W102" s="76"/>
      <c r="X102" s="76">
        <v>217</v>
      </c>
      <c r="Y102" s="76"/>
      <c r="Z102" s="76"/>
      <c r="AA102" s="76"/>
      <c r="AB102" s="118"/>
      <c r="AC102" s="118"/>
      <c r="AD102" s="66"/>
      <c r="AE102" s="73"/>
      <c r="AF102" s="119"/>
      <c r="AG102" s="73"/>
      <c r="AH102" s="122"/>
      <c r="AI102" s="123"/>
      <c r="AJ102" s="124">
        <f>SUBTOTAL(9,AJ89:AJ101)</f>
        <v>0</v>
      </c>
      <c r="AK102" s="50"/>
      <c r="AL102" s="45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 ht="12.75" customHeight="1">
      <c r="A103" s="79" t="s">
        <v>7064</v>
      </c>
      <c r="B103" s="76"/>
      <c r="C103" s="75"/>
      <c r="D103" s="76"/>
      <c r="E103" s="76"/>
      <c r="F103" s="77">
        <f>SUBTOTAL(9,F3:F102)</f>
        <v>4625054.01</v>
      </c>
      <c r="G103" s="77"/>
      <c r="H103" s="77"/>
      <c r="I103" s="77"/>
      <c r="J103" s="77"/>
      <c r="K103" s="77">
        <f>SUBTOTAL(9,K3:K102)</f>
        <v>4623623.01</v>
      </c>
      <c r="L103" s="77">
        <f>SUBTOTAL(9,L3:L102)</f>
        <v>3951814.4099999992</v>
      </c>
      <c r="M103" s="77"/>
      <c r="N103" s="77"/>
      <c r="O103" s="77"/>
      <c r="P103" s="77"/>
      <c r="Q103" s="77">
        <f>SUBTOTAL(9,Q3:Q102)</f>
        <v>3166.7399999999993</v>
      </c>
      <c r="R103" s="77">
        <f>SUBTOTAL(9,R3:R102)</f>
        <v>1657.3699999999983</v>
      </c>
      <c r="S103" s="77">
        <f>SUBTOTAL(9,S3:S102)</f>
        <v>0</v>
      </c>
      <c r="T103" s="77">
        <f>SUBTOTAL(9,T3:T102)</f>
        <v>0</v>
      </c>
      <c r="U103" s="77"/>
      <c r="V103" s="77"/>
      <c r="W103" s="77"/>
      <c r="X103" s="77"/>
      <c r="Y103" s="76"/>
      <c r="Z103" s="76"/>
      <c r="AA103" s="76"/>
      <c r="AB103" s="118"/>
      <c r="AC103" s="118"/>
      <c r="AD103" s="66"/>
      <c r="AE103" s="73"/>
      <c r="AF103" s="119"/>
      <c r="AG103" s="73"/>
      <c r="AH103" s="122"/>
      <c r="AI103" s="123"/>
      <c r="AJ103" s="124">
        <f>SUBTOTAL(9,AJ3:AJ101)</f>
        <v>94.77000000000011</v>
      </c>
      <c r="AK103" s="50"/>
      <c r="AL103" s="45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 ht="12.75" customHeight="1"/>
    <row r="105" spans="1:16384" ht="12.75" customHeight="1"/>
    <row r="106" spans="1:16384" ht="12.75" customHeight="1"/>
    <row r="107" spans="1:16384" ht="12.75" customHeight="1"/>
    <row r="108" spans="1:16384" ht="12.75" customHeight="1"/>
    <row r="109" spans="1:16384" ht="12.75" customHeight="1"/>
    <row r="110" spans="1:16384" ht="12.75" customHeight="1"/>
    <row r="111" spans="1:16384" ht="12.75" customHeight="1"/>
    <row r="112" spans="1:16384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</sheetData>
  <autoFilter ref="A2:XFD102"/>
  <phoneticPr fontId="12" type="noConversion"/>
  <conditionalFormatting sqref="P2:R2 Q146:Q64821">
    <cfRule type="cellIs" dxfId="1" priority="3" stopIfTrue="1" operator="equal">
      <formula>0.01</formula>
    </cfRule>
  </conditionalFormatting>
  <pageMargins left="0.15625" right="0.196527777777778" top="0.66805555555555596" bottom="0.39305555555555599" header="0.15625" footer="0.15625"/>
  <pageSetup paperSize="9" scale="56" orientation="landscape" verticalDpi="180" r:id="rId1"/>
  <headerFooter alignWithMargins="0">
    <oddHeader>&amp;C&amp;16昆山道普润滑科技有限公司&amp;12
2018年06月售后提成明细表</oddHeader>
    <oddFooter>&amp;L核准：&amp;C审核：    &amp;R制表：            &amp;P/&amp;N</oddFooter>
  </headerFooter>
  <colBreaks count="1" manualBreakCount="1">
    <brk id="33" max="1048575" man="1"/>
  </col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21"/>
  </sheetPr>
  <dimension ref="A1:J31"/>
  <sheetViews>
    <sheetView view="pageBreakPreview" zoomScale="115" zoomScaleNormal="100" zoomScaleSheetLayoutView="115" workbookViewId="0">
      <pane xSplit="1" ySplit="2" topLeftCell="B3" activePane="bottomRight" state="frozen"/>
      <selection pane="topRight"/>
      <selection pane="bottomLeft"/>
      <selection pane="bottomRight" activeCell="G9" sqref="G9"/>
    </sheetView>
  </sheetViews>
  <sheetFormatPr defaultColWidth="9" defaultRowHeight="12"/>
  <cols>
    <col min="1" max="1" width="14.19921875" style="5" customWidth="1"/>
    <col min="2" max="2" width="15.09765625" style="5" customWidth="1"/>
    <col min="3" max="5" width="12.3984375" style="5" customWidth="1"/>
    <col min="6" max="6" width="14.8984375" style="5" customWidth="1"/>
    <col min="7" max="7" width="31.09765625" style="5" customWidth="1"/>
    <col min="8" max="8" width="18.09765625" style="5" customWidth="1"/>
    <col min="9" max="16384" width="9" style="5"/>
  </cols>
  <sheetData>
    <row r="1" spans="1:10" ht="20.25" customHeight="1">
      <c r="A1" s="6" t="s">
        <v>7147</v>
      </c>
      <c r="B1" s="7"/>
      <c r="C1" s="7"/>
      <c r="D1" s="7"/>
      <c r="E1" s="7"/>
      <c r="F1" s="8"/>
    </row>
    <row r="2" spans="1:10" ht="38.25" customHeight="1">
      <c r="A2" s="9" t="s">
        <v>33</v>
      </c>
      <c r="B2" s="10" t="s">
        <v>7148</v>
      </c>
      <c r="C2" s="11" t="s">
        <v>7149</v>
      </c>
      <c r="D2" s="11" t="s">
        <v>7150</v>
      </c>
      <c r="E2" s="11" t="s">
        <v>7151</v>
      </c>
      <c r="F2" s="12" t="s">
        <v>2313</v>
      </c>
    </row>
    <row r="3" spans="1:10" s="1" customFormat="1" ht="18.75" customHeight="1">
      <c r="A3" s="13" t="s">
        <v>57</v>
      </c>
      <c r="B3" s="14">
        <f>SUMIF('业务员提成明细 (售后)'!$A:$A,A3,'业务员提成明细 (售后)'!$L:$L)</f>
        <v>721215.33999999985</v>
      </c>
      <c r="C3" s="14">
        <f>SUMIF('业务员提成明细 (售后)'!$A:$A,A3,'业务员提成明细 (售后)'!$Q:$Q)</f>
        <v>504.84000000000009</v>
      </c>
      <c r="D3" s="15">
        <v>0</v>
      </c>
      <c r="E3" s="16">
        <f>C3+D3</f>
        <v>504.84000000000009</v>
      </c>
      <c r="F3" s="17" t="s">
        <v>7152</v>
      </c>
    </row>
    <row r="4" spans="1:10" s="1" customFormat="1" ht="18.75" customHeight="1">
      <c r="A4" s="13" t="s">
        <v>60</v>
      </c>
      <c r="B4" s="14">
        <f>SUMIF('业务员提成明细 (售后)'!$A:$A,A4,'业务员提成明细 (售后)'!$L:$L)</f>
        <v>869991.43</v>
      </c>
      <c r="C4" s="14">
        <f>SUMIF('业务员提成明细 (售后)'!$A:$A,A4,'业务员提成明细 (售后)'!$Q:$Q)</f>
        <v>609.00000000000011</v>
      </c>
      <c r="D4" s="15"/>
      <c r="E4" s="16">
        <f>C4+D4</f>
        <v>609.00000000000011</v>
      </c>
      <c r="F4" s="17"/>
    </row>
    <row r="5" spans="1:10" s="1" customFormat="1" ht="18.75" customHeight="1">
      <c r="A5" s="13" t="s">
        <v>77</v>
      </c>
      <c r="B5" s="14">
        <f>SUMIF('业务员提成明细 (售后)'!$A:$A,A5,'业务员提成明细 (售后)'!$L:$L)</f>
        <v>869991.43</v>
      </c>
      <c r="C5" s="14">
        <f>SUMIF('业务员提成明细 (售后)'!$A:$A,A5,'业务员提成明细 (售后)'!$Q:$Q)</f>
        <v>609.00000000000011</v>
      </c>
      <c r="D5" s="15"/>
      <c r="E5" s="16">
        <f>C5+D5</f>
        <v>609.00000000000011</v>
      </c>
      <c r="F5" s="17"/>
    </row>
    <row r="6" spans="1:10" s="2" customFormat="1" ht="24" customHeight="1">
      <c r="A6" s="18" t="s">
        <v>7153</v>
      </c>
      <c r="B6" s="19">
        <f>SUM(B3:B5)</f>
        <v>2461198.2000000002</v>
      </c>
      <c r="C6" s="19">
        <f>SUM(C3:C5)</f>
        <v>1722.8400000000001</v>
      </c>
      <c r="D6" s="19">
        <f>SUM(D3:D5)</f>
        <v>0</v>
      </c>
      <c r="E6" s="19">
        <f>SUM(E3:E5)</f>
        <v>1722.8400000000001</v>
      </c>
      <c r="F6" s="20"/>
    </row>
    <row r="7" spans="1:10" s="3" customFormat="1" ht="15.6">
      <c r="A7" s="21" t="s">
        <v>7154</v>
      </c>
      <c r="B7" s="22"/>
      <c r="C7" s="22"/>
      <c r="D7" s="22"/>
      <c r="E7" s="22"/>
      <c r="F7" s="23"/>
      <c r="G7" s="24"/>
      <c r="H7" s="24"/>
      <c r="I7" s="24"/>
      <c r="J7" s="24"/>
    </row>
    <row r="8" spans="1:10" ht="20.25" customHeight="1">
      <c r="A8" s="6" t="s">
        <v>7155</v>
      </c>
      <c r="B8" s="7"/>
      <c r="C8" s="7"/>
      <c r="D8" s="7"/>
      <c r="E8" s="7"/>
      <c r="F8" s="8"/>
    </row>
    <row r="9" spans="1:10" ht="70.5" customHeight="1">
      <c r="A9" s="9" t="s">
        <v>33</v>
      </c>
      <c r="B9" s="10" t="s">
        <v>7156</v>
      </c>
      <c r="C9" s="11" t="s">
        <v>7157</v>
      </c>
      <c r="D9" s="11" t="s">
        <v>7150</v>
      </c>
      <c r="E9" s="11" t="s">
        <v>7151</v>
      </c>
      <c r="F9" s="12" t="s">
        <v>2313</v>
      </c>
    </row>
    <row r="10" spans="1:10" s="1" customFormat="1" ht="18" customHeight="1">
      <c r="A10" s="25" t="s">
        <v>42</v>
      </c>
      <c r="B10" s="14">
        <f>SUMIF('业务员提成明细 (售后)'!$A:$A,A10,'业务员提成明细 (售后)'!$X:$X)</f>
        <v>308</v>
      </c>
      <c r="C10" s="14">
        <f>SUMIF('业务员提成明细 (售后)'!$A:$A,A10,'业务员提成明细 (售后)'!$Q:$Q)</f>
        <v>606.6</v>
      </c>
      <c r="D10" s="15"/>
      <c r="E10" s="15">
        <f>C10+D10</f>
        <v>606.6</v>
      </c>
      <c r="F10" s="17" t="s">
        <v>7158</v>
      </c>
      <c r="G10" s="5"/>
    </row>
    <row r="11" spans="1:10" s="1" customFormat="1" ht="18" customHeight="1">
      <c r="A11" s="25" t="s">
        <v>45</v>
      </c>
      <c r="B11" s="14">
        <f>SUMIF('业务员提成明细 (售后)'!$A:$A,A11,'业务员提成明细 (售后)'!$X:$X)</f>
        <v>217</v>
      </c>
      <c r="C11" s="14">
        <f>SUMIF('业务员提成明细 (售后)'!$A:$A,A11,'业务员提成明细 (售后)'!$Q:$Q)</f>
        <v>402.9</v>
      </c>
      <c r="D11" s="15"/>
      <c r="E11" s="15">
        <f>C11+D11</f>
        <v>402.9</v>
      </c>
      <c r="F11" s="17" t="s">
        <v>7158</v>
      </c>
      <c r="G11" s="5"/>
    </row>
    <row r="12" spans="1:10" s="1" customFormat="1" ht="18" customHeight="1">
      <c r="A12" s="26" t="s">
        <v>53</v>
      </c>
      <c r="B12" s="14">
        <f>SUMIF('业务员提成明细 (售后)'!$A:$A,A12,'业务员提成明细 (售后)'!$X:$X)</f>
        <v>15</v>
      </c>
      <c r="C12" s="14">
        <f>SUMIF('业务员提成明细 (售后)'!$A:$A,A12,'业务员提成明细 (售后)'!$Q:$Q)</f>
        <v>31.5</v>
      </c>
      <c r="D12" s="15" t="e">
        <f>SUMIF(#REF!,A12,#REF!)</f>
        <v>#REF!</v>
      </c>
      <c r="E12" s="15" t="e">
        <f>C12+D12</f>
        <v>#REF!</v>
      </c>
      <c r="F12" s="17" t="s">
        <v>7159</v>
      </c>
      <c r="G12" s="5"/>
    </row>
    <row r="13" spans="1:10" s="1" customFormat="1" ht="18" hidden="1" customHeight="1">
      <c r="A13" s="25"/>
      <c r="B13" s="14"/>
      <c r="C13" s="14"/>
      <c r="D13" s="15"/>
      <c r="E13" s="15"/>
      <c r="F13" s="17"/>
      <c r="G13" s="5"/>
    </row>
    <row r="14" spans="1:10" s="1" customFormat="1" ht="18" hidden="1" customHeight="1">
      <c r="A14" s="13" t="s">
        <v>47</v>
      </c>
      <c r="B14" s="14">
        <f>SUMIF('业务员提成明细 (售后)'!$A:$A,A14,'业务员提成明细 (售后)'!$X:$X)</f>
        <v>0</v>
      </c>
      <c r="C14" s="14">
        <f>SUMIF('业务员提成明细 (售后)'!$A:$A,A14,'业务员提成明细 (售后)'!$Q:$Q)</f>
        <v>0</v>
      </c>
      <c r="D14" s="15" t="e">
        <f>SUMIF(#REF!,A14,#REF!)</f>
        <v>#REF!</v>
      </c>
      <c r="E14" s="15" t="e">
        <f>C14+D14</f>
        <v>#REF!</v>
      </c>
      <c r="F14" s="17" t="s">
        <v>7158</v>
      </c>
      <c r="G14" s="5"/>
    </row>
    <row r="15" spans="1:10" s="1" customFormat="1" ht="18" hidden="1" customHeight="1">
      <c r="A15" s="27"/>
      <c r="B15" s="28"/>
      <c r="C15" s="14">
        <f>SUMIF('业务员提成明细 (售后)'!$A:$A,A15,'业务员提成明细 (售后)'!$Q:$Q)</f>
        <v>0</v>
      </c>
      <c r="D15" s="15" t="e">
        <f>SUMIF(#REF!,A15,#REF!)</f>
        <v>#REF!</v>
      </c>
      <c r="E15" s="15" t="e">
        <f>C15+D15</f>
        <v>#REF!</v>
      </c>
      <c r="F15" s="17" t="s">
        <v>7159</v>
      </c>
      <c r="G15" s="5"/>
    </row>
    <row r="16" spans="1:10" s="2" customFormat="1" ht="24" customHeight="1">
      <c r="A16" s="18" t="s">
        <v>7160</v>
      </c>
      <c r="B16" s="19">
        <f>SUM(B10:B15)</f>
        <v>540</v>
      </c>
      <c r="C16" s="19">
        <f>SUM(C10:C15)</f>
        <v>1041</v>
      </c>
      <c r="D16" s="19" t="e">
        <f>SUM(D10:D15)</f>
        <v>#REF!</v>
      </c>
      <c r="E16" s="19" t="e">
        <f>SUM(E10:E15)</f>
        <v>#REF!</v>
      </c>
      <c r="F16" s="20"/>
      <c r="G16" s="5"/>
    </row>
    <row r="17" spans="1:10" s="4" customFormat="1" ht="18" customHeight="1">
      <c r="A17" s="29" t="s">
        <v>7161</v>
      </c>
      <c r="B17" s="30"/>
      <c r="C17" s="30"/>
      <c r="D17" s="30"/>
      <c r="E17" s="30"/>
      <c r="F17" s="31"/>
      <c r="G17" s="32"/>
      <c r="H17" s="32"/>
      <c r="I17" s="32"/>
      <c r="J17" s="32"/>
    </row>
    <row r="18" spans="1:10" s="4" customFormat="1" ht="18" customHeight="1">
      <c r="A18" s="29" t="s">
        <v>7162</v>
      </c>
      <c r="B18" s="30"/>
      <c r="C18" s="30"/>
      <c r="D18" s="30"/>
      <c r="E18" s="30"/>
      <c r="F18" s="31"/>
      <c r="G18" s="32"/>
      <c r="H18" s="32"/>
      <c r="I18" s="32"/>
      <c r="J18" s="32"/>
    </row>
    <row r="19" spans="1:10" s="2" customFormat="1" ht="24" customHeight="1">
      <c r="A19" s="18" t="s">
        <v>7163</v>
      </c>
      <c r="B19" s="19"/>
      <c r="C19" s="19">
        <f>C6+C16</f>
        <v>2763.84</v>
      </c>
      <c r="D19" s="19" t="e">
        <f>D6+D16</f>
        <v>#REF!</v>
      </c>
      <c r="E19" s="19" t="e">
        <f>E6+E16</f>
        <v>#REF!</v>
      </c>
      <c r="F19" s="20"/>
      <c r="G19" s="5"/>
    </row>
    <row r="20" spans="1:10" s="3" customFormat="1" ht="15.6">
      <c r="A20" s="33"/>
      <c r="B20" s="24"/>
      <c r="C20" s="24"/>
      <c r="D20" s="24"/>
      <c r="E20" s="24"/>
      <c r="F20" s="24"/>
      <c r="G20" s="24"/>
      <c r="H20" s="24"/>
      <c r="I20" s="24"/>
      <c r="J20" s="24"/>
    </row>
    <row r="21" spans="1:10" ht="14.25" customHeight="1">
      <c r="A21" s="34" t="s">
        <v>33</v>
      </c>
      <c r="B21" s="35" t="s">
        <v>35</v>
      </c>
      <c r="C21" s="35" t="s">
        <v>36</v>
      </c>
      <c r="D21" s="35"/>
      <c r="E21" s="35"/>
      <c r="F21" s="35" t="s">
        <v>7164</v>
      </c>
      <c r="G21" s="35" t="s">
        <v>7165</v>
      </c>
      <c r="H21" s="35" t="s">
        <v>7166</v>
      </c>
    </row>
    <row r="22" spans="1:10" ht="29.25" customHeight="1">
      <c r="A22" s="36" t="s">
        <v>57</v>
      </c>
      <c r="B22" s="37" t="s">
        <v>58</v>
      </c>
      <c r="C22" s="38" t="s">
        <v>59</v>
      </c>
      <c r="D22" s="38"/>
      <c r="E22" s="38"/>
      <c r="F22" s="36" t="s">
        <v>7065</v>
      </c>
      <c r="G22" s="39" t="s">
        <v>7167</v>
      </c>
      <c r="H22" s="35"/>
    </row>
    <row r="23" spans="1:10" ht="17.25" customHeight="1">
      <c r="A23" s="482" t="s">
        <v>42</v>
      </c>
      <c r="B23" s="482"/>
      <c r="C23" s="40" t="s">
        <v>7168</v>
      </c>
      <c r="D23" s="481" t="s">
        <v>7169</v>
      </c>
      <c r="E23" s="481"/>
      <c r="F23" s="36" t="s">
        <v>7065</v>
      </c>
      <c r="G23" s="488" t="s">
        <v>7170</v>
      </c>
      <c r="H23" s="35"/>
    </row>
    <row r="24" spans="1:10" ht="19.5" customHeight="1">
      <c r="A24" s="482"/>
      <c r="B24" s="482"/>
      <c r="C24" s="40" t="s">
        <v>7171</v>
      </c>
      <c r="D24" s="481"/>
      <c r="E24" s="481"/>
      <c r="F24" s="36" t="s">
        <v>7065</v>
      </c>
      <c r="G24" s="489"/>
      <c r="H24" s="35"/>
    </row>
    <row r="25" spans="1:10" ht="15.6">
      <c r="A25" s="483" t="s">
        <v>53</v>
      </c>
      <c r="B25" s="41"/>
      <c r="C25" s="41" t="s">
        <v>54</v>
      </c>
      <c r="D25" s="481"/>
      <c r="E25" s="481"/>
      <c r="F25" s="36" t="s">
        <v>7065</v>
      </c>
      <c r="G25" s="490" t="s">
        <v>7172</v>
      </c>
      <c r="H25" s="35"/>
    </row>
    <row r="26" spans="1:10" ht="15.6">
      <c r="A26" s="484"/>
      <c r="B26" s="41"/>
      <c r="C26" s="41" t="s">
        <v>55</v>
      </c>
      <c r="D26" s="481"/>
      <c r="E26" s="481"/>
      <c r="F26" s="36" t="s">
        <v>7065</v>
      </c>
      <c r="G26" s="491"/>
      <c r="H26" s="35"/>
    </row>
    <row r="27" spans="1:10" ht="15.6">
      <c r="A27" s="485"/>
      <c r="B27" s="41"/>
      <c r="C27" s="41" t="s">
        <v>56</v>
      </c>
      <c r="D27" s="481"/>
      <c r="E27" s="481"/>
      <c r="F27" s="36" t="s">
        <v>7065</v>
      </c>
      <c r="G27" s="492"/>
      <c r="H27" s="35"/>
    </row>
    <row r="28" spans="1:10" ht="14.25" customHeight="1">
      <c r="A28" s="486" t="s">
        <v>45</v>
      </c>
      <c r="B28" s="42"/>
      <c r="C28" s="43" t="s">
        <v>46</v>
      </c>
      <c r="D28" s="481"/>
      <c r="E28" s="481"/>
      <c r="F28" s="36" t="s">
        <v>7065</v>
      </c>
      <c r="G28" s="493" t="s">
        <v>7173</v>
      </c>
      <c r="H28" s="35"/>
    </row>
    <row r="29" spans="1:10" ht="22.5" customHeight="1">
      <c r="A29" s="487"/>
      <c r="B29" s="42"/>
      <c r="C29" s="43" t="s">
        <v>7174</v>
      </c>
      <c r="D29" s="481"/>
      <c r="E29" s="481"/>
      <c r="F29" s="36" t="s">
        <v>7065</v>
      </c>
      <c r="G29" s="488"/>
      <c r="H29" s="35"/>
    </row>
    <row r="30" spans="1:10" s="3" customFormat="1" ht="15.6">
      <c r="A30" s="43" t="s">
        <v>47</v>
      </c>
      <c r="B30" s="43"/>
      <c r="C30" s="43" t="s">
        <v>48</v>
      </c>
      <c r="D30" s="481"/>
      <c r="E30" s="481"/>
      <c r="F30" s="36" t="s">
        <v>7065</v>
      </c>
      <c r="G30" s="479" t="s">
        <v>7175</v>
      </c>
      <c r="H30" s="35"/>
    </row>
    <row r="31" spans="1:10" s="3" customFormat="1" ht="15.6">
      <c r="A31" s="43" t="s">
        <v>47</v>
      </c>
      <c r="B31" s="43"/>
      <c r="C31" s="43" t="s">
        <v>49</v>
      </c>
      <c r="D31" s="481"/>
      <c r="E31" s="481"/>
      <c r="F31" s="36" t="s">
        <v>7065</v>
      </c>
      <c r="G31" s="480"/>
      <c r="H31" s="35"/>
    </row>
  </sheetData>
  <mergeCells count="9">
    <mergeCell ref="G30:G31"/>
    <mergeCell ref="D23:E31"/>
    <mergeCell ref="A23:A24"/>
    <mergeCell ref="A25:A27"/>
    <mergeCell ref="A28:A29"/>
    <mergeCell ref="B23:B24"/>
    <mergeCell ref="G23:G24"/>
    <mergeCell ref="G25:G27"/>
    <mergeCell ref="G28:G29"/>
  </mergeCells>
  <phoneticPr fontId="12" type="noConversion"/>
  <conditionalFormatting sqref="C2:E2 C9:E9">
    <cfRule type="cellIs" dxfId="0" priority="5" stopIfTrue="1" operator="equal">
      <formula>0.01</formula>
    </cfRule>
  </conditionalFormatting>
  <printOptions horizontalCentered="1"/>
  <pageMargins left="0.235416666666667" right="0.15625" top="0.86527777777777803" bottom="3.4277777777777798" header="0.35416666666666702" footer="2.90902777777778"/>
  <pageSetup paperSize="9" scale="85" orientation="portrait" r:id="rId1"/>
  <headerFooter alignWithMargins="0">
    <oddHeader>&amp;C&amp;18昆山道普润滑科技有限公司&amp;12
2018年06月售后提成发放表</oddHeader>
    <oddFooter>&amp;L核准：&amp;C审核：&amp;R制表：          &amp;P/&amp;N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8</vt:i4>
      </vt:variant>
    </vt:vector>
  </HeadingPairs>
  <TitlesOfParts>
    <vt:vector size="20" baseType="lpstr">
      <vt:lpstr>规则</vt:lpstr>
      <vt:lpstr>售后员</vt:lpstr>
      <vt:lpstr>数据源表</vt:lpstr>
      <vt:lpstr>客户编号</vt:lpstr>
      <vt:lpstr>指导价</vt:lpstr>
      <vt:lpstr>主管表</vt:lpstr>
      <vt:lpstr>问题反馈</vt:lpstr>
      <vt:lpstr>2018年06月提成发放 </vt:lpstr>
      <vt:lpstr>业务员提成明细</vt:lpstr>
      <vt:lpstr>业务员提成打印</vt:lpstr>
      <vt:lpstr>业务员提成明细 (售后)</vt:lpstr>
      <vt:lpstr>2018年06月售后提成发放</vt:lpstr>
      <vt:lpstr>'2018年06月售后提成发放'!Print_Area</vt:lpstr>
      <vt:lpstr>'2018年06月提成发放 '!Print_Area</vt:lpstr>
      <vt:lpstr>业务员提成打印!Print_Area</vt:lpstr>
      <vt:lpstr>业务员提成明细!Print_Area</vt:lpstr>
      <vt:lpstr>'业务员提成明细 (售后)'!Print_Area</vt:lpstr>
      <vt:lpstr>业务员提成打印!Print_Titles</vt:lpstr>
      <vt:lpstr>业务员提成明细!Print_Titles</vt:lpstr>
      <vt:lpstr>'业务员提成明细 (售后)'!Print_Titles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</dc:creator>
  <cp:lastModifiedBy>xb21cn</cp:lastModifiedBy>
  <cp:revision>1</cp:revision>
  <cp:lastPrinted>2017-05-25T02:49:00Z</cp:lastPrinted>
  <dcterms:created xsi:type="dcterms:W3CDTF">2015-07-07T05:40:00Z</dcterms:created>
  <dcterms:modified xsi:type="dcterms:W3CDTF">2018-08-15T07:38:44Z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